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0" yWindow="-120" windowWidth="29040" windowHeight="15840" tabRatio="740"/>
  </bookViews>
  <sheets>
    <sheet name="MASTER Based on SubstationLoad" sheetId="41" r:id="rId1"/>
    <sheet name="MASTER 2018-19 " sheetId="1" r:id="rId2"/>
    <sheet name="GSP Template" sheetId="5" r:id="rId3"/>
    <sheet name="GSP List" sheetId="3" r:id="rId4"/>
    <sheet name="1718" sheetId="6" r:id="rId5"/>
    <sheet name="Growth Rates" sheetId="7" r:id="rId6"/>
    <sheet name="Manual Calculation" sheetId="42" r:id="rId7"/>
    <sheet name="SubstationLoad_Max_Primaries" sheetId="31" r:id="rId8"/>
    <sheet name="SubstationLoad_Max_GSPs" sheetId="30" r:id="rId9"/>
    <sheet name="SubstationLoad_Min_Primaries" sheetId="29" r:id="rId10"/>
    <sheet name="SubstationLoad_Min_GSPs" sheetId="28" r:id="rId11"/>
    <sheet name="Sheet1" sheetId="43" r:id="rId12"/>
  </sheets>
  <externalReferences>
    <externalReference r:id="rId13"/>
    <externalReference r:id="rId14"/>
    <externalReference r:id="rId15"/>
  </externalReferences>
  <definedNames>
    <definedName name="_xlnm._FilterDatabase" localSheetId="3" hidden="1">'GSP List'!$A$1:$E$485</definedName>
    <definedName name="_xlnm._FilterDatabase" localSheetId="1" hidden="1">'MASTER 2018-19 '!$C$1:$C$1734</definedName>
    <definedName name="_xlnm._FilterDatabase" localSheetId="0" hidden="1">'MASTER Based on SubstationLoad'!$A$1:$U$1719</definedName>
    <definedName name="_xlnm._FilterDatabase" localSheetId="7" hidden="1">SubstationLoad_Max_Primaries!$A$2:$U$420</definedName>
    <definedName name="GrowthRates_Rows">[1]LocalData!$C$5:$C$8</definedName>
    <definedName name="GrowthRates_Table">[1]LocalData!$C$5:$D$8</definedName>
    <definedName name="Max_Or_Min">[2]Summary!$B$2</definedName>
    <definedName name="Maximum">[2]Calculator!$A$426</definedName>
    <definedName name="Primaries_ListOfPrimaries">[2]Primaries!$B$8:$B$712</definedName>
    <definedName name="Primaries_PITags">[2]Primaries!$E$8:$E$712</definedName>
    <definedName name="Zone">[1]LocalData!$D$11</definedName>
  </definedNames>
  <calcPr calcId="145621" calcMode="manual" calcCompleted="0" calcOnSave="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653" i="41" l="1"/>
  <c r="G114" i="42" l="1"/>
  <c r="F114" i="42"/>
  <c r="G113" i="42"/>
  <c r="F113" i="42"/>
  <c r="H1025" i="41"/>
  <c r="G1026" i="41"/>
  <c r="G1025" i="41"/>
  <c r="G51" i="42"/>
  <c r="F51" i="42"/>
  <c r="G50" i="42"/>
  <c r="F50" i="42"/>
  <c r="G49" i="42"/>
  <c r="F49" i="42"/>
  <c r="G48" i="42"/>
  <c r="F48" i="42"/>
  <c r="G54" i="42"/>
  <c r="F54" i="42"/>
  <c r="G55" i="42"/>
  <c r="F55" i="42"/>
  <c r="F57" i="42"/>
  <c r="G57" i="42"/>
  <c r="F58" i="42"/>
  <c r="G58" i="42"/>
  <c r="F59" i="42"/>
  <c r="G59" i="42"/>
  <c r="F60" i="42"/>
  <c r="G60" i="42"/>
  <c r="F61" i="42"/>
  <c r="G61" i="42"/>
  <c r="F62" i="42"/>
  <c r="G62" i="42"/>
  <c r="F63" i="42"/>
  <c r="G63" i="42"/>
  <c r="F64" i="42"/>
  <c r="G64" i="42"/>
  <c r="F65" i="42"/>
  <c r="G65" i="42"/>
  <c r="F66" i="42"/>
  <c r="G66" i="42"/>
  <c r="F67" i="42"/>
  <c r="G67" i="42"/>
  <c r="F68" i="42"/>
  <c r="G68" i="42"/>
  <c r="F69" i="42"/>
  <c r="G69" i="42"/>
  <c r="F70" i="42"/>
  <c r="G70" i="42"/>
  <c r="F71" i="42"/>
  <c r="G71" i="42"/>
  <c r="F72" i="42"/>
  <c r="G72" i="42"/>
  <c r="F73" i="42"/>
  <c r="G73" i="42"/>
  <c r="F74" i="42"/>
  <c r="G74" i="42"/>
  <c r="F75" i="42"/>
  <c r="G75" i="42"/>
  <c r="F76" i="42"/>
  <c r="G76" i="42"/>
  <c r="F77" i="42"/>
  <c r="G77" i="42"/>
  <c r="F78" i="42"/>
  <c r="G78" i="42"/>
  <c r="F79" i="42"/>
  <c r="G79" i="42"/>
  <c r="F80" i="42"/>
  <c r="G80" i="42"/>
  <c r="F81" i="42"/>
  <c r="G81" i="42"/>
  <c r="F82" i="42"/>
  <c r="G82" i="42"/>
  <c r="F83" i="42"/>
  <c r="G83" i="42"/>
  <c r="F84" i="42"/>
  <c r="G84" i="42"/>
  <c r="F85" i="42"/>
  <c r="G85" i="42"/>
  <c r="F86" i="42"/>
  <c r="G86" i="42"/>
  <c r="F87" i="42"/>
  <c r="G87" i="42"/>
  <c r="F88" i="42"/>
  <c r="G88" i="42"/>
  <c r="F89" i="42"/>
  <c r="G89" i="42"/>
  <c r="F90" i="42"/>
  <c r="G90" i="42"/>
  <c r="F91" i="42"/>
  <c r="G91" i="42"/>
  <c r="F92" i="42"/>
  <c r="G92" i="42"/>
  <c r="F93" i="42"/>
  <c r="G93" i="42"/>
  <c r="F94" i="42"/>
  <c r="G94" i="42"/>
  <c r="F95" i="42"/>
  <c r="G95" i="42"/>
  <c r="F96" i="42"/>
  <c r="G96" i="42"/>
  <c r="F97" i="42"/>
  <c r="G97" i="42"/>
  <c r="F98" i="42"/>
  <c r="G98" i="42"/>
  <c r="F99" i="42"/>
  <c r="G99" i="42"/>
  <c r="F100" i="42"/>
  <c r="G100" i="42"/>
  <c r="F101" i="42"/>
  <c r="G101" i="42"/>
  <c r="F102" i="42"/>
  <c r="G102" i="42"/>
  <c r="F103" i="42"/>
  <c r="G103" i="42"/>
  <c r="F104" i="42"/>
  <c r="G104" i="42"/>
  <c r="F105" i="42"/>
  <c r="G105" i="42"/>
  <c r="F106" i="42"/>
  <c r="G106" i="42"/>
  <c r="F107" i="42"/>
  <c r="G107" i="42"/>
  <c r="F108" i="42"/>
  <c r="G108" i="42"/>
  <c r="F109" i="42"/>
  <c r="G109" i="42"/>
  <c r="F110" i="42"/>
  <c r="G110" i="42"/>
  <c r="F111" i="42"/>
  <c r="G111" i="42"/>
  <c r="F112" i="42"/>
  <c r="G112" i="42"/>
  <c r="G56" i="42"/>
  <c r="F56" i="42"/>
  <c r="C64" i="41" l="1"/>
  <c r="C298" i="41"/>
  <c r="C1099" i="41" l="1"/>
  <c r="C1018" i="41"/>
  <c r="C3" i="43"/>
  <c r="C5" i="43"/>
  <c r="C6" i="43"/>
  <c r="C7" i="43"/>
  <c r="C8" i="43"/>
  <c r="C9" i="43"/>
  <c r="C10" i="43"/>
  <c r="C11" i="43"/>
  <c r="C12" i="43"/>
  <c r="C13" i="43"/>
  <c r="C14" i="43"/>
  <c r="C15" i="43"/>
  <c r="C16" i="43"/>
  <c r="C17" i="43"/>
  <c r="C18" i="43"/>
  <c r="C19" i="43"/>
  <c r="C20" i="43"/>
  <c r="C21" i="43"/>
  <c r="C22" i="43"/>
  <c r="C23" i="43"/>
  <c r="C24" i="43"/>
  <c r="C25" i="43"/>
  <c r="C26" i="43"/>
  <c r="C27" i="43"/>
  <c r="C2" i="43"/>
  <c r="AB1677" i="41" l="1"/>
  <c r="AB1676" i="41"/>
  <c r="AA1676" i="41"/>
  <c r="AA1677" i="41" s="1"/>
  <c r="AB1407" i="41"/>
  <c r="AB1406" i="41"/>
  <c r="AA1406" i="41"/>
  <c r="AA1407" i="41" s="1"/>
  <c r="AB1368" i="41"/>
  <c r="AB1367" i="41"/>
  <c r="AA1367" i="41"/>
  <c r="AA1368" i="41" s="1"/>
  <c r="AB1365" i="41"/>
  <c r="AB1364" i="41"/>
  <c r="AA1364" i="41"/>
  <c r="AA1365" i="41" s="1"/>
  <c r="AB1362" i="41"/>
  <c r="AB1361" i="41"/>
  <c r="AA1361" i="41"/>
  <c r="AA1362" i="41" s="1"/>
  <c r="AB1359" i="41"/>
  <c r="AB1358" i="41"/>
  <c r="AA1358" i="41"/>
  <c r="AA1359" i="41" s="1"/>
  <c r="AB1356" i="41"/>
  <c r="AB1355" i="41"/>
  <c r="AA1355" i="41"/>
  <c r="AA1356" i="41" s="1"/>
  <c r="AB1353" i="41"/>
  <c r="AB1352" i="41"/>
  <c r="AA1352" i="41"/>
  <c r="AA1353" i="41" s="1"/>
  <c r="AB1350" i="41"/>
  <c r="AB1349" i="41"/>
  <c r="AA1349" i="41"/>
  <c r="AA1350" i="41" s="1"/>
  <c r="AB1347" i="41"/>
  <c r="AB1346" i="41"/>
  <c r="AA1346" i="41"/>
  <c r="AA1347" i="41" s="1"/>
  <c r="AC1344" i="41"/>
  <c r="AB1344" i="41"/>
  <c r="AA1344" i="41"/>
  <c r="AC1343" i="41"/>
  <c r="AB1343" i="41"/>
  <c r="AA1343" i="41"/>
  <c r="AB1341" i="41"/>
  <c r="AB1340" i="41"/>
  <c r="AA1340" i="41"/>
  <c r="AA1341" i="41" s="1"/>
  <c r="AB1338" i="41"/>
  <c r="AB1337" i="41"/>
  <c r="AA1337" i="41"/>
  <c r="AA1338" i="41" s="1"/>
  <c r="AB1251" i="41"/>
  <c r="AB1250" i="41"/>
  <c r="AA1250" i="41"/>
  <c r="AA1251" i="41" s="1"/>
  <c r="AB1212" i="41"/>
  <c r="AB1211" i="41"/>
  <c r="AA1211" i="41"/>
  <c r="AA1212" i="41" s="1"/>
  <c r="AB1020" i="41"/>
  <c r="AB1019" i="41"/>
  <c r="AA1019" i="41"/>
  <c r="AA1020" i="41" s="1"/>
  <c r="AB1014" i="41"/>
  <c r="AB1013" i="41"/>
  <c r="AA1013" i="41"/>
  <c r="AA1014" i="41" s="1"/>
  <c r="AB939" i="41"/>
  <c r="AB938" i="41"/>
  <c r="AA938" i="41"/>
  <c r="AA939" i="41" s="1"/>
  <c r="AB714" i="41"/>
  <c r="AB713" i="41"/>
  <c r="AA713" i="41"/>
  <c r="AA714" i="41" s="1"/>
  <c r="AB696" i="41"/>
  <c r="AB695" i="41"/>
  <c r="AA695" i="41"/>
  <c r="AA696" i="41" s="1"/>
  <c r="AB606" i="41"/>
  <c r="AB605" i="41"/>
  <c r="AA605" i="41"/>
  <c r="AA606" i="41" s="1"/>
  <c r="AB579" i="41"/>
  <c r="AB578" i="41"/>
  <c r="AA578" i="41"/>
  <c r="AA579" i="41" s="1"/>
  <c r="AC528" i="41"/>
  <c r="AB528" i="41"/>
  <c r="AA528" i="41"/>
  <c r="AC527" i="41"/>
  <c r="AB527" i="41"/>
  <c r="AA527" i="41"/>
  <c r="AB210" i="41"/>
  <c r="AB209" i="41"/>
  <c r="AA209" i="41"/>
  <c r="AA210" i="41" s="1"/>
  <c r="G1019" i="41"/>
  <c r="G695" i="41"/>
  <c r="G527" i="41"/>
  <c r="G209" i="41"/>
  <c r="H1018" i="41"/>
  <c r="G1018" i="41"/>
  <c r="H694" i="41"/>
  <c r="G694" i="41"/>
  <c r="H526" i="41"/>
  <c r="G526" i="41"/>
  <c r="H208" i="41"/>
  <c r="G208" i="41"/>
  <c r="AB1708" i="41" l="1"/>
  <c r="AB1707" i="41"/>
  <c r="AA1707" i="41"/>
  <c r="AA1708" i="41" s="1"/>
  <c r="AB1684" i="41"/>
  <c r="AB1683" i="41"/>
  <c r="AA1683" i="41"/>
  <c r="AA1684" i="41" s="1"/>
  <c r="AB1651" i="41"/>
  <c r="AB1650" i="41"/>
  <c r="AA1650" i="41"/>
  <c r="AA1651" i="41" s="1"/>
  <c r="AB1591" i="41"/>
  <c r="AB1590" i="41"/>
  <c r="AA1590" i="41"/>
  <c r="AA1591" i="41" s="1"/>
  <c r="AB1528" i="41"/>
  <c r="AB1527" i="41"/>
  <c r="AA1527" i="41"/>
  <c r="AA1528" i="41" s="1"/>
  <c r="AB1504" i="41"/>
  <c r="AB1503" i="41"/>
  <c r="AA1503" i="41"/>
  <c r="AA1504" i="41" s="1"/>
  <c r="AB1480" i="41"/>
  <c r="AB1479" i="41"/>
  <c r="AA1479" i="41"/>
  <c r="AA1480" i="41" s="1"/>
  <c r="AB1456" i="41"/>
  <c r="AB1455" i="41"/>
  <c r="AA1455" i="41"/>
  <c r="AA1456" i="41" s="1"/>
  <c r="AC1426" i="41"/>
  <c r="AB1426" i="41"/>
  <c r="AC1425" i="41"/>
  <c r="AB1425" i="41"/>
  <c r="AA1425" i="41"/>
  <c r="AA1426" i="41" s="1"/>
  <c r="AB1414" i="41"/>
  <c r="AB1413" i="41"/>
  <c r="AA1413" i="41"/>
  <c r="AA1414" i="41" s="1"/>
  <c r="AB1402" i="41"/>
  <c r="AB1401" i="41"/>
  <c r="AA1401" i="41"/>
  <c r="AA1402" i="41" s="1"/>
  <c r="AB1390" i="41"/>
  <c r="AB1389" i="41"/>
  <c r="AA1389" i="41"/>
  <c r="AA1390" i="41" s="1"/>
  <c r="AB1375" i="41"/>
  <c r="AB1374" i="41"/>
  <c r="AA1374" i="41"/>
  <c r="AA1375" i="41" s="1"/>
  <c r="AB1333" i="41"/>
  <c r="AB1332" i="41"/>
  <c r="AA1332" i="41"/>
  <c r="AA1333" i="41" s="1"/>
  <c r="AB1312" i="41"/>
  <c r="AB1311" i="41"/>
  <c r="AA1311" i="41"/>
  <c r="AA1312" i="41" s="1"/>
  <c r="AB1291" i="41"/>
  <c r="AB1290" i="41"/>
  <c r="AA1290" i="41"/>
  <c r="AA1291" i="41" s="1"/>
  <c r="AC1279" i="41"/>
  <c r="AB1279" i="41"/>
  <c r="AC1278" i="41"/>
  <c r="AB1278" i="41"/>
  <c r="AA1278" i="41"/>
  <c r="AA1279" i="41" s="1"/>
  <c r="AB1237" i="41"/>
  <c r="AB1236" i="41"/>
  <c r="AA1236" i="41"/>
  <c r="AA1237" i="41" s="1"/>
  <c r="AB1222" i="41"/>
  <c r="AB1221" i="41"/>
  <c r="AA1221" i="41"/>
  <c r="AA1222" i="41" s="1"/>
  <c r="AB1207" i="41"/>
  <c r="AB1206" i="41"/>
  <c r="AA1206" i="41"/>
  <c r="AA1207" i="41" s="1"/>
  <c r="AB1183" i="41"/>
  <c r="AB1182" i="41"/>
  <c r="AA1182" i="41"/>
  <c r="AA1183" i="41" s="1"/>
  <c r="AB1159" i="41"/>
  <c r="AB1158" i="41"/>
  <c r="AA1158" i="41"/>
  <c r="AA1159" i="41" s="1"/>
  <c r="AB1144" i="41"/>
  <c r="AB1143" i="41"/>
  <c r="AA1143" i="41"/>
  <c r="AA1144" i="41" s="1"/>
  <c r="AB1114" i="41"/>
  <c r="AB1113" i="41"/>
  <c r="AA1113" i="41"/>
  <c r="AA1114" i="41" s="1"/>
  <c r="AB1096" i="41"/>
  <c r="AB1095" i="41"/>
  <c r="AA1095" i="41"/>
  <c r="AA1096" i="41" s="1"/>
  <c r="AB1075" i="41"/>
  <c r="AB1074" i="41"/>
  <c r="AA1074" i="41"/>
  <c r="AA1075" i="41" s="1"/>
  <c r="AB1051" i="41"/>
  <c r="AB1050" i="41"/>
  <c r="AA1050" i="41"/>
  <c r="AA1051" i="41" s="1"/>
  <c r="AC1027" i="41"/>
  <c r="AB1027" i="41"/>
  <c r="AC1026" i="41"/>
  <c r="AB1026" i="41"/>
  <c r="AA1026" i="41"/>
  <c r="AA1027" i="41" s="1"/>
  <c r="AB1009" i="41"/>
  <c r="AB1008" i="41"/>
  <c r="AA1008" i="41"/>
  <c r="AA1009" i="41" s="1"/>
  <c r="AB970" i="41"/>
  <c r="AB969" i="41"/>
  <c r="AA969" i="41"/>
  <c r="AA970" i="41" s="1"/>
  <c r="AB955" i="41"/>
  <c r="AB954" i="41"/>
  <c r="AA954" i="41"/>
  <c r="AA955" i="41" s="1"/>
  <c r="AB931" i="41"/>
  <c r="AB930" i="41"/>
  <c r="AA930" i="41"/>
  <c r="AA931" i="41" s="1"/>
  <c r="AB892" i="41"/>
  <c r="AB891" i="41"/>
  <c r="AA891" i="41"/>
  <c r="AA892" i="41" s="1"/>
  <c r="AB856" i="41"/>
  <c r="AB855" i="41"/>
  <c r="AA855" i="41"/>
  <c r="AA856" i="41" s="1"/>
  <c r="AC841" i="41"/>
  <c r="AB841" i="41"/>
  <c r="AC840" i="41"/>
  <c r="AB840" i="41"/>
  <c r="AA840" i="41"/>
  <c r="AA841" i="41" s="1"/>
  <c r="AB793" i="41"/>
  <c r="AB792" i="41"/>
  <c r="AA792" i="41"/>
  <c r="AA793" i="41" s="1"/>
  <c r="AB781" i="41"/>
  <c r="AB780" i="41"/>
  <c r="AA780" i="41"/>
  <c r="AA781" i="41" s="1"/>
  <c r="AB721" i="41"/>
  <c r="AB720" i="41"/>
  <c r="AA720" i="41"/>
  <c r="AA721" i="41" s="1"/>
  <c r="AB688" i="41"/>
  <c r="AB687" i="41"/>
  <c r="AA687" i="41"/>
  <c r="AA688" i="41" s="1"/>
  <c r="AB667" i="41"/>
  <c r="AB666" i="41"/>
  <c r="AA666" i="41"/>
  <c r="AA667" i="41" s="1"/>
  <c r="AB655" i="41"/>
  <c r="AB654" i="41"/>
  <c r="AA654" i="41"/>
  <c r="AA655" i="41" s="1"/>
  <c r="AB619" i="41"/>
  <c r="AB618" i="41"/>
  <c r="AA618" i="41"/>
  <c r="AA619" i="41" s="1"/>
  <c r="AB592" i="41"/>
  <c r="AB591" i="41"/>
  <c r="AA591" i="41"/>
  <c r="AA592" i="41" s="1"/>
  <c r="AB574" i="41"/>
  <c r="AB573" i="41"/>
  <c r="AA573" i="41"/>
  <c r="AA574" i="41" s="1"/>
  <c r="AB535" i="41"/>
  <c r="AB534" i="41"/>
  <c r="AA534" i="41"/>
  <c r="AA535" i="41" s="1"/>
  <c r="AC523" i="41"/>
  <c r="AB523" i="41"/>
  <c r="AC522" i="41"/>
  <c r="AB522" i="41"/>
  <c r="AA522" i="41"/>
  <c r="AA523" i="41" s="1"/>
  <c r="AB502" i="41"/>
  <c r="AB501" i="41"/>
  <c r="AA501" i="41"/>
  <c r="AA502" i="41" s="1"/>
  <c r="AB478" i="41"/>
  <c r="AB477" i="41"/>
  <c r="AA477" i="41"/>
  <c r="AA478" i="41" s="1"/>
  <c r="AB457" i="41"/>
  <c r="AB456" i="41"/>
  <c r="AA456" i="41"/>
  <c r="AA457" i="41" s="1"/>
  <c r="AB430" i="41"/>
  <c r="AB429" i="41"/>
  <c r="AA429" i="41"/>
  <c r="AA430" i="41" s="1"/>
  <c r="AB412" i="41"/>
  <c r="AB411" i="41"/>
  <c r="AA411" i="41"/>
  <c r="AA412" i="41" s="1"/>
  <c r="AB388" i="41"/>
  <c r="AB387" i="41"/>
  <c r="AA387" i="41"/>
  <c r="AA388" i="41" s="1"/>
  <c r="AB367" i="41"/>
  <c r="AB366" i="41"/>
  <c r="AA366" i="41"/>
  <c r="AA367" i="41" s="1"/>
  <c r="AB352" i="41"/>
  <c r="AB351" i="41"/>
  <c r="AA351" i="41"/>
  <c r="AA352" i="41" s="1"/>
  <c r="AB313" i="41"/>
  <c r="AB312" i="41"/>
  <c r="AA312" i="41"/>
  <c r="AA313" i="41" s="1"/>
  <c r="AB289" i="41"/>
  <c r="AB288" i="41"/>
  <c r="AA288" i="41"/>
  <c r="AA289" i="41" s="1"/>
  <c r="AB268" i="41"/>
  <c r="AB267" i="41"/>
  <c r="AA267" i="41"/>
  <c r="AA268" i="41" s="1"/>
  <c r="AB232" i="41"/>
  <c r="AB231" i="41"/>
  <c r="AA231" i="41"/>
  <c r="AA232" i="41" s="1"/>
  <c r="AB199" i="41"/>
  <c r="AB198" i="41"/>
  <c r="AA198" i="41"/>
  <c r="AA199" i="41" s="1"/>
  <c r="AB172" i="41"/>
  <c r="AB171" i="41"/>
  <c r="AA171" i="41"/>
  <c r="AA172" i="41" s="1"/>
  <c r="AB142" i="41"/>
  <c r="AB141" i="41"/>
  <c r="AA141" i="41"/>
  <c r="AA142" i="41" s="1"/>
  <c r="AB106" i="41"/>
  <c r="AB105" i="41"/>
  <c r="AA105" i="41"/>
  <c r="AA106" i="41" s="1"/>
  <c r="AB82" i="41"/>
  <c r="AB81" i="41"/>
  <c r="AA81" i="41"/>
  <c r="AA82" i="41" s="1"/>
  <c r="AB40" i="41"/>
  <c r="AB39" i="41"/>
  <c r="AA39" i="41"/>
  <c r="AA40" i="41" s="1"/>
  <c r="AB7" i="41"/>
  <c r="AB6" i="41"/>
  <c r="H1704" i="41"/>
  <c r="H1680" i="41"/>
  <c r="H1647" i="41"/>
  <c r="H1587" i="41"/>
  <c r="H1524" i="41"/>
  <c r="H1500" i="41"/>
  <c r="H1476" i="41"/>
  <c r="H1452" i="41"/>
  <c r="H1422" i="41"/>
  <c r="H1410" i="41"/>
  <c r="H1398" i="41"/>
  <c r="H1386" i="41"/>
  <c r="H1371" i="41"/>
  <c r="H1329" i="41"/>
  <c r="H1308" i="41"/>
  <c r="H1287" i="41"/>
  <c r="H1275" i="41"/>
  <c r="H1233" i="41"/>
  <c r="H1218" i="41"/>
  <c r="H1203" i="41"/>
  <c r="H1179" i="41"/>
  <c r="H1155" i="41"/>
  <c r="H1140" i="41"/>
  <c r="H1110" i="41"/>
  <c r="H1092" i="41"/>
  <c r="H1071" i="41"/>
  <c r="H1047" i="41"/>
  <c r="H1023" i="41"/>
  <c r="H1005" i="41"/>
  <c r="H966" i="41"/>
  <c r="H951" i="41"/>
  <c r="H927" i="41"/>
  <c r="H888" i="41"/>
  <c r="H852" i="41"/>
  <c r="H837" i="41"/>
  <c r="H789" i="41"/>
  <c r="H777" i="41"/>
  <c r="H717" i="41"/>
  <c r="H684" i="41"/>
  <c r="H663" i="41"/>
  <c r="H651" i="41"/>
  <c r="H615" i="41"/>
  <c r="H588" i="41"/>
  <c r="H570" i="41"/>
  <c r="H531" i="41"/>
  <c r="H519" i="41"/>
  <c r="H498" i="41"/>
  <c r="H474" i="41"/>
  <c r="H453" i="41"/>
  <c r="H426" i="41"/>
  <c r="H408" i="41"/>
  <c r="H384" i="41"/>
  <c r="H363" i="41"/>
  <c r="H348" i="41"/>
  <c r="H309" i="41"/>
  <c r="H285" i="41"/>
  <c r="H264" i="41"/>
  <c r="H228" i="41"/>
  <c r="H195" i="41"/>
  <c r="H168" i="41"/>
  <c r="H138" i="41"/>
  <c r="H102" i="41"/>
  <c r="H78" i="41"/>
  <c r="H36" i="41"/>
  <c r="H3" i="41"/>
  <c r="AC526" i="41"/>
  <c r="AA6" i="41"/>
  <c r="AA7" i="41" s="1"/>
  <c r="Y1704" i="41"/>
  <c r="X1704" i="41"/>
  <c r="W1704" i="41"/>
  <c r="V1704" i="41"/>
  <c r="U1704" i="41"/>
  <c r="T1704" i="41"/>
  <c r="S1704" i="41"/>
  <c r="R1704" i="41"/>
  <c r="Q1704" i="41"/>
  <c r="P1704" i="41"/>
  <c r="O1704" i="41"/>
  <c r="N1704" i="41"/>
  <c r="M1704" i="41"/>
  <c r="L1704" i="41"/>
  <c r="Y1680" i="41"/>
  <c r="X1680" i="41"/>
  <c r="W1680" i="41"/>
  <c r="V1680" i="41"/>
  <c r="U1680" i="41"/>
  <c r="T1680" i="41"/>
  <c r="S1680" i="41"/>
  <c r="R1680" i="41"/>
  <c r="Q1680" i="41"/>
  <c r="P1680" i="41"/>
  <c r="O1680" i="41"/>
  <c r="N1680" i="41"/>
  <c r="M1680" i="41"/>
  <c r="L1680" i="41"/>
  <c r="Y1647" i="41"/>
  <c r="X1647" i="41"/>
  <c r="W1647" i="41"/>
  <c r="V1647" i="41"/>
  <c r="U1647" i="41"/>
  <c r="T1647" i="41"/>
  <c r="S1647" i="41"/>
  <c r="R1647" i="41"/>
  <c r="Q1647" i="41"/>
  <c r="P1647" i="41"/>
  <c r="O1647" i="41"/>
  <c r="N1647" i="41"/>
  <c r="M1647" i="41"/>
  <c r="L1647" i="41"/>
  <c r="Y1587" i="41"/>
  <c r="X1587" i="41"/>
  <c r="W1587" i="41"/>
  <c r="V1587" i="41"/>
  <c r="U1587" i="41"/>
  <c r="T1587" i="41"/>
  <c r="S1587" i="41"/>
  <c r="R1587" i="41"/>
  <c r="Q1587" i="41"/>
  <c r="P1587" i="41"/>
  <c r="O1587" i="41"/>
  <c r="N1587" i="41"/>
  <c r="M1587" i="41"/>
  <c r="L1587" i="41"/>
  <c r="Y1524" i="41"/>
  <c r="X1524" i="41"/>
  <c r="W1524" i="41"/>
  <c r="V1524" i="41"/>
  <c r="U1524" i="41"/>
  <c r="T1524" i="41"/>
  <c r="S1524" i="41"/>
  <c r="R1524" i="41"/>
  <c r="Q1524" i="41"/>
  <c r="P1524" i="41"/>
  <c r="O1524" i="41"/>
  <c r="N1524" i="41"/>
  <c r="M1524" i="41"/>
  <c r="L1524" i="41"/>
  <c r="Y1500" i="41"/>
  <c r="X1500" i="41"/>
  <c r="W1500" i="41"/>
  <c r="V1500" i="41"/>
  <c r="U1500" i="41"/>
  <c r="T1500" i="41"/>
  <c r="S1500" i="41"/>
  <c r="R1500" i="41"/>
  <c r="Q1500" i="41"/>
  <c r="P1500" i="41"/>
  <c r="O1500" i="41"/>
  <c r="N1500" i="41"/>
  <c r="M1500" i="41"/>
  <c r="L1500" i="41"/>
  <c r="Y1476" i="41"/>
  <c r="X1476" i="41"/>
  <c r="W1476" i="41"/>
  <c r="V1476" i="41"/>
  <c r="U1476" i="41"/>
  <c r="T1476" i="41"/>
  <c r="S1476" i="41"/>
  <c r="R1476" i="41"/>
  <c r="Q1476" i="41"/>
  <c r="P1476" i="41"/>
  <c r="O1476" i="41"/>
  <c r="N1476" i="41"/>
  <c r="M1476" i="41"/>
  <c r="L1476" i="41"/>
  <c r="Y1452" i="41"/>
  <c r="X1452" i="41"/>
  <c r="W1452" i="41"/>
  <c r="V1452" i="41"/>
  <c r="U1452" i="41"/>
  <c r="T1452" i="41"/>
  <c r="S1452" i="41"/>
  <c r="R1452" i="41"/>
  <c r="Q1452" i="41"/>
  <c r="P1452" i="41"/>
  <c r="O1452" i="41"/>
  <c r="N1452" i="41"/>
  <c r="M1452" i="41"/>
  <c r="L1452" i="41"/>
  <c r="Y1422" i="41"/>
  <c r="X1422" i="41"/>
  <c r="W1422" i="41"/>
  <c r="V1422" i="41"/>
  <c r="U1422" i="41"/>
  <c r="T1422" i="41"/>
  <c r="S1422" i="41"/>
  <c r="R1422" i="41"/>
  <c r="Q1422" i="41"/>
  <c r="P1422" i="41"/>
  <c r="O1422" i="41"/>
  <c r="N1422" i="41"/>
  <c r="M1422" i="41"/>
  <c r="L1422" i="41"/>
  <c r="Y1410" i="41"/>
  <c r="X1410" i="41"/>
  <c r="W1410" i="41"/>
  <c r="V1410" i="41"/>
  <c r="U1410" i="41"/>
  <c r="T1410" i="41"/>
  <c r="S1410" i="41"/>
  <c r="R1410" i="41"/>
  <c r="Q1410" i="41"/>
  <c r="P1410" i="41"/>
  <c r="O1410" i="41"/>
  <c r="N1410" i="41"/>
  <c r="M1410" i="41"/>
  <c r="L1410" i="41"/>
  <c r="Y1398" i="41"/>
  <c r="X1398" i="41"/>
  <c r="W1398" i="41"/>
  <c r="V1398" i="41"/>
  <c r="U1398" i="41"/>
  <c r="T1398" i="41"/>
  <c r="S1398" i="41"/>
  <c r="R1398" i="41"/>
  <c r="Q1398" i="41"/>
  <c r="P1398" i="41"/>
  <c r="O1398" i="41"/>
  <c r="N1398" i="41"/>
  <c r="M1398" i="41"/>
  <c r="L1398" i="41"/>
  <c r="Y1386" i="41"/>
  <c r="X1386" i="41"/>
  <c r="W1386" i="41"/>
  <c r="V1386" i="41"/>
  <c r="U1386" i="41"/>
  <c r="T1386" i="41"/>
  <c r="S1386" i="41"/>
  <c r="R1386" i="41"/>
  <c r="Q1386" i="41"/>
  <c r="P1386" i="41"/>
  <c r="O1386" i="41"/>
  <c r="N1386" i="41"/>
  <c r="M1386" i="41"/>
  <c r="L1386" i="41"/>
  <c r="Y1371" i="41"/>
  <c r="X1371" i="41"/>
  <c r="W1371" i="41"/>
  <c r="V1371" i="41"/>
  <c r="U1371" i="41"/>
  <c r="T1371" i="41"/>
  <c r="S1371" i="41"/>
  <c r="R1371" i="41"/>
  <c r="Q1371" i="41"/>
  <c r="P1371" i="41"/>
  <c r="O1371" i="41"/>
  <c r="N1371" i="41"/>
  <c r="M1371" i="41"/>
  <c r="L1371" i="41"/>
  <c r="Y1329" i="41"/>
  <c r="X1329" i="41"/>
  <c r="W1329" i="41"/>
  <c r="V1329" i="41"/>
  <c r="U1329" i="41"/>
  <c r="T1329" i="41"/>
  <c r="S1329" i="41"/>
  <c r="R1329" i="41"/>
  <c r="Q1329" i="41"/>
  <c r="P1329" i="41"/>
  <c r="O1329" i="41"/>
  <c r="N1329" i="41"/>
  <c r="M1329" i="41"/>
  <c r="L1329" i="41"/>
  <c r="Y1308" i="41"/>
  <c r="X1308" i="41"/>
  <c r="W1308" i="41"/>
  <c r="V1308" i="41"/>
  <c r="U1308" i="41"/>
  <c r="T1308" i="41"/>
  <c r="S1308" i="41"/>
  <c r="R1308" i="41"/>
  <c r="Q1308" i="41"/>
  <c r="P1308" i="41"/>
  <c r="O1308" i="41"/>
  <c r="N1308" i="41"/>
  <c r="M1308" i="41"/>
  <c r="L1308" i="41"/>
  <c r="Y1287" i="41"/>
  <c r="X1287" i="41"/>
  <c r="W1287" i="41"/>
  <c r="V1287" i="41"/>
  <c r="U1287" i="41"/>
  <c r="T1287" i="41"/>
  <c r="S1287" i="41"/>
  <c r="R1287" i="41"/>
  <c r="Q1287" i="41"/>
  <c r="P1287" i="41"/>
  <c r="O1287" i="41"/>
  <c r="N1287" i="41"/>
  <c r="M1287" i="41"/>
  <c r="L1287" i="41"/>
  <c r="Y1275" i="41"/>
  <c r="X1275" i="41"/>
  <c r="W1275" i="41"/>
  <c r="V1275" i="41"/>
  <c r="U1275" i="41"/>
  <c r="T1275" i="41"/>
  <c r="S1275" i="41"/>
  <c r="R1275" i="41"/>
  <c r="Q1275" i="41"/>
  <c r="P1275" i="41"/>
  <c r="O1275" i="41"/>
  <c r="N1275" i="41"/>
  <c r="M1275" i="41"/>
  <c r="L1275" i="41"/>
  <c r="Y1233" i="41"/>
  <c r="X1233" i="41"/>
  <c r="W1233" i="41"/>
  <c r="V1233" i="41"/>
  <c r="U1233" i="41"/>
  <c r="T1233" i="41"/>
  <c r="S1233" i="41"/>
  <c r="R1233" i="41"/>
  <c r="Q1233" i="41"/>
  <c r="P1233" i="41"/>
  <c r="O1233" i="41"/>
  <c r="N1233" i="41"/>
  <c r="M1233" i="41"/>
  <c r="L1233" i="41"/>
  <c r="Y1218" i="41"/>
  <c r="X1218" i="41"/>
  <c r="W1218" i="41"/>
  <c r="V1218" i="41"/>
  <c r="U1218" i="41"/>
  <c r="T1218" i="41"/>
  <c r="S1218" i="41"/>
  <c r="R1218" i="41"/>
  <c r="Q1218" i="41"/>
  <c r="P1218" i="41"/>
  <c r="O1218" i="41"/>
  <c r="N1218" i="41"/>
  <c r="M1218" i="41"/>
  <c r="L1218" i="41"/>
  <c r="Y1203" i="41"/>
  <c r="X1203" i="41"/>
  <c r="W1203" i="41"/>
  <c r="V1203" i="41"/>
  <c r="U1203" i="41"/>
  <c r="T1203" i="41"/>
  <c r="S1203" i="41"/>
  <c r="R1203" i="41"/>
  <c r="Q1203" i="41"/>
  <c r="P1203" i="41"/>
  <c r="O1203" i="41"/>
  <c r="N1203" i="41"/>
  <c r="M1203" i="41"/>
  <c r="L1203" i="41"/>
  <c r="Y1179" i="41"/>
  <c r="X1179" i="41"/>
  <c r="W1179" i="41"/>
  <c r="V1179" i="41"/>
  <c r="U1179" i="41"/>
  <c r="T1179" i="41"/>
  <c r="S1179" i="41"/>
  <c r="R1179" i="41"/>
  <c r="Q1179" i="41"/>
  <c r="P1179" i="41"/>
  <c r="O1179" i="41"/>
  <c r="N1179" i="41"/>
  <c r="M1179" i="41"/>
  <c r="L1179" i="41"/>
  <c r="Y1155" i="41"/>
  <c r="X1155" i="41"/>
  <c r="W1155" i="41"/>
  <c r="V1155" i="41"/>
  <c r="U1155" i="41"/>
  <c r="T1155" i="41"/>
  <c r="S1155" i="41"/>
  <c r="R1155" i="41"/>
  <c r="Q1155" i="41"/>
  <c r="P1155" i="41"/>
  <c r="O1155" i="41"/>
  <c r="N1155" i="41"/>
  <c r="M1155" i="41"/>
  <c r="L1155" i="41"/>
  <c r="Y1140" i="41"/>
  <c r="X1140" i="41"/>
  <c r="W1140" i="41"/>
  <c r="V1140" i="41"/>
  <c r="U1140" i="41"/>
  <c r="T1140" i="41"/>
  <c r="S1140" i="41"/>
  <c r="R1140" i="41"/>
  <c r="Q1140" i="41"/>
  <c r="P1140" i="41"/>
  <c r="O1140" i="41"/>
  <c r="N1140" i="41"/>
  <c r="M1140" i="41"/>
  <c r="L1140" i="41"/>
  <c r="Y1110" i="41"/>
  <c r="X1110" i="41"/>
  <c r="W1110" i="41"/>
  <c r="V1110" i="41"/>
  <c r="U1110" i="41"/>
  <c r="T1110" i="41"/>
  <c r="S1110" i="41"/>
  <c r="R1110" i="41"/>
  <c r="Q1110" i="41"/>
  <c r="P1110" i="41"/>
  <c r="O1110" i="41"/>
  <c r="N1110" i="41"/>
  <c r="M1110" i="41"/>
  <c r="L1110" i="41"/>
  <c r="Y1092" i="41"/>
  <c r="X1092" i="41"/>
  <c r="W1092" i="41"/>
  <c r="V1092" i="41"/>
  <c r="U1092" i="41"/>
  <c r="T1092" i="41"/>
  <c r="S1092" i="41"/>
  <c r="R1092" i="41"/>
  <c r="Q1092" i="41"/>
  <c r="P1092" i="41"/>
  <c r="O1092" i="41"/>
  <c r="N1092" i="41"/>
  <c r="M1092" i="41"/>
  <c r="L1092" i="41"/>
  <c r="Y1071" i="41"/>
  <c r="X1071" i="41"/>
  <c r="W1071" i="41"/>
  <c r="V1071" i="41"/>
  <c r="U1071" i="41"/>
  <c r="T1071" i="41"/>
  <c r="S1071" i="41"/>
  <c r="R1071" i="41"/>
  <c r="Q1071" i="41"/>
  <c r="P1071" i="41"/>
  <c r="O1071" i="41"/>
  <c r="N1071" i="41"/>
  <c r="M1071" i="41"/>
  <c r="L1071" i="41"/>
  <c r="Y1047" i="41"/>
  <c r="X1047" i="41"/>
  <c r="W1047" i="41"/>
  <c r="V1047" i="41"/>
  <c r="U1047" i="41"/>
  <c r="T1047" i="41"/>
  <c r="S1047" i="41"/>
  <c r="R1047" i="41"/>
  <c r="Q1047" i="41"/>
  <c r="P1047" i="41"/>
  <c r="O1047" i="41"/>
  <c r="N1047" i="41"/>
  <c r="M1047" i="41"/>
  <c r="L1047" i="41"/>
  <c r="Y1023" i="41"/>
  <c r="X1023" i="41"/>
  <c r="W1023" i="41"/>
  <c r="V1023" i="41"/>
  <c r="U1023" i="41"/>
  <c r="T1023" i="41"/>
  <c r="S1023" i="41"/>
  <c r="R1023" i="41"/>
  <c r="Q1023" i="41"/>
  <c r="P1023" i="41"/>
  <c r="O1023" i="41"/>
  <c r="N1023" i="41"/>
  <c r="M1023" i="41"/>
  <c r="L1023" i="41"/>
  <c r="Y1005" i="41"/>
  <c r="X1005" i="41"/>
  <c r="W1005" i="41"/>
  <c r="V1005" i="41"/>
  <c r="U1005" i="41"/>
  <c r="T1005" i="41"/>
  <c r="S1005" i="41"/>
  <c r="R1005" i="41"/>
  <c r="Q1005" i="41"/>
  <c r="P1005" i="41"/>
  <c r="O1005" i="41"/>
  <c r="N1005" i="41"/>
  <c r="M1005" i="41"/>
  <c r="L1005" i="41"/>
  <c r="Y966" i="41"/>
  <c r="X966" i="41"/>
  <c r="W966" i="41"/>
  <c r="V966" i="41"/>
  <c r="U966" i="41"/>
  <c r="T966" i="41"/>
  <c r="S966" i="41"/>
  <c r="R966" i="41"/>
  <c r="Q966" i="41"/>
  <c r="P966" i="41"/>
  <c r="O966" i="41"/>
  <c r="N966" i="41"/>
  <c r="M966" i="41"/>
  <c r="L966" i="41"/>
  <c r="Y951" i="41"/>
  <c r="X951" i="41"/>
  <c r="W951" i="41"/>
  <c r="V951" i="41"/>
  <c r="U951" i="41"/>
  <c r="T951" i="41"/>
  <c r="S951" i="41"/>
  <c r="R951" i="41"/>
  <c r="Q951" i="41"/>
  <c r="P951" i="41"/>
  <c r="O951" i="41"/>
  <c r="N951" i="41"/>
  <c r="M951" i="41"/>
  <c r="L951" i="41"/>
  <c r="Y927" i="41"/>
  <c r="X927" i="41"/>
  <c r="W927" i="41"/>
  <c r="V927" i="41"/>
  <c r="U927" i="41"/>
  <c r="T927" i="41"/>
  <c r="S927" i="41"/>
  <c r="R927" i="41"/>
  <c r="Q927" i="41"/>
  <c r="P927" i="41"/>
  <c r="O927" i="41"/>
  <c r="N927" i="41"/>
  <c r="M927" i="41"/>
  <c r="L927" i="41"/>
  <c r="Y888" i="41"/>
  <c r="X888" i="41"/>
  <c r="W888" i="41"/>
  <c r="V888" i="41"/>
  <c r="U888" i="41"/>
  <c r="T888" i="41"/>
  <c r="S888" i="41"/>
  <c r="R888" i="41"/>
  <c r="Q888" i="41"/>
  <c r="P888" i="41"/>
  <c r="O888" i="41"/>
  <c r="N888" i="41"/>
  <c r="M888" i="41"/>
  <c r="L888" i="41"/>
  <c r="Y852" i="41"/>
  <c r="X852" i="41"/>
  <c r="W852" i="41"/>
  <c r="V852" i="41"/>
  <c r="U852" i="41"/>
  <c r="T852" i="41"/>
  <c r="S852" i="41"/>
  <c r="R852" i="41"/>
  <c r="Q852" i="41"/>
  <c r="P852" i="41"/>
  <c r="O852" i="41"/>
  <c r="N852" i="41"/>
  <c r="M852" i="41"/>
  <c r="L852" i="41"/>
  <c r="Y837" i="41"/>
  <c r="X837" i="41"/>
  <c r="W837" i="41"/>
  <c r="V837" i="41"/>
  <c r="U837" i="41"/>
  <c r="T837" i="41"/>
  <c r="S837" i="41"/>
  <c r="R837" i="41"/>
  <c r="Q837" i="41"/>
  <c r="P837" i="41"/>
  <c r="O837" i="41"/>
  <c r="N837" i="41"/>
  <c r="M837" i="41"/>
  <c r="L837" i="41"/>
  <c r="Y789" i="41"/>
  <c r="X789" i="41"/>
  <c r="W789" i="41"/>
  <c r="V789" i="41"/>
  <c r="U789" i="41"/>
  <c r="T789" i="41"/>
  <c r="S789" i="41"/>
  <c r="R789" i="41"/>
  <c r="Q789" i="41"/>
  <c r="P789" i="41"/>
  <c r="O789" i="41"/>
  <c r="N789" i="41"/>
  <c r="M789" i="41"/>
  <c r="L789" i="41"/>
  <c r="Y777" i="41"/>
  <c r="X777" i="41"/>
  <c r="W777" i="41"/>
  <c r="V777" i="41"/>
  <c r="U777" i="41"/>
  <c r="T777" i="41"/>
  <c r="S777" i="41"/>
  <c r="R777" i="41"/>
  <c r="Q777" i="41"/>
  <c r="P777" i="41"/>
  <c r="O777" i="41"/>
  <c r="N777" i="41"/>
  <c r="M777" i="41"/>
  <c r="L777" i="41"/>
  <c r="Y717" i="41"/>
  <c r="X717" i="41"/>
  <c r="W717" i="41"/>
  <c r="V717" i="41"/>
  <c r="U717" i="41"/>
  <c r="T717" i="41"/>
  <c r="S717" i="41"/>
  <c r="R717" i="41"/>
  <c r="Q717" i="41"/>
  <c r="P717" i="41"/>
  <c r="O717" i="41"/>
  <c r="N717" i="41"/>
  <c r="M717" i="41"/>
  <c r="L717" i="41"/>
  <c r="Y684" i="41"/>
  <c r="X684" i="41"/>
  <c r="W684" i="41"/>
  <c r="V684" i="41"/>
  <c r="U684" i="41"/>
  <c r="T684" i="41"/>
  <c r="S684" i="41"/>
  <c r="R684" i="41"/>
  <c r="Q684" i="41"/>
  <c r="P684" i="41"/>
  <c r="O684" i="41"/>
  <c r="N684" i="41"/>
  <c r="M684" i="41"/>
  <c r="L684" i="41"/>
  <c r="Y663" i="41"/>
  <c r="X663" i="41"/>
  <c r="W663" i="41"/>
  <c r="V663" i="41"/>
  <c r="U663" i="41"/>
  <c r="T663" i="41"/>
  <c r="S663" i="41"/>
  <c r="R663" i="41"/>
  <c r="Q663" i="41"/>
  <c r="P663" i="41"/>
  <c r="O663" i="41"/>
  <c r="N663" i="41"/>
  <c r="M663" i="41"/>
  <c r="L663" i="41"/>
  <c r="Y651" i="41"/>
  <c r="X651" i="41"/>
  <c r="W651" i="41"/>
  <c r="V651" i="41"/>
  <c r="U651" i="41"/>
  <c r="T651" i="41"/>
  <c r="S651" i="41"/>
  <c r="R651" i="41"/>
  <c r="Q651" i="41"/>
  <c r="P651" i="41"/>
  <c r="O651" i="41"/>
  <c r="N651" i="41"/>
  <c r="M651" i="41"/>
  <c r="L651" i="41"/>
  <c r="Y615" i="41"/>
  <c r="X615" i="41"/>
  <c r="W615" i="41"/>
  <c r="V615" i="41"/>
  <c r="U615" i="41"/>
  <c r="T615" i="41"/>
  <c r="S615" i="41"/>
  <c r="R615" i="41"/>
  <c r="Q615" i="41"/>
  <c r="P615" i="41"/>
  <c r="O615" i="41"/>
  <c r="N615" i="41"/>
  <c r="M615" i="41"/>
  <c r="L615" i="41"/>
  <c r="Y588" i="41"/>
  <c r="X588" i="41"/>
  <c r="W588" i="41"/>
  <c r="V588" i="41"/>
  <c r="U588" i="41"/>
  <c r="T588" i="41"/>
  <c r="S588" i="41"/>
  <c r="R588" i="41"/>
  <c r="Q588" i="41"/>
  <c r="P588" i="41"/>
  <c r="O588" i="41"/>
  <c r="N588" i="41"/>
  <c r="M588" i="41"/>
  <c r="L588" i="41"/>
  <c r="Y570" i="41"/>
  <c r="X570" i="41"/>
  <c r="W570" i="41"/>
  <c r="V570" i="41"/>
  <c r="U570" i="41"/>
  <c r="T570" i="41"/>
  <c r="S570" i="41"/>
  <c r="R570" i="41"/>
  <c r="Q570" i="41"/>
  <c r="P570" i="41"/>
  <c r="O570" i="41"/>
  <c r="N570" i="41"/>
  <c r="M570" i="41"/>
  <c r="L570" i="41"/>
  <c r="Y531" i="41"/>
  <c r="X531" i="41"/>
  <c r="W531" i="41"/>
  <c r="V531" i="41"/>
  <c r="U531" i="41"/>
  <c r="T531" i="41"/>
  <c r="S531" i="41"/>
  <c r="R531" i="41"/>
  <c r="Q531" i="41"/>
  <c r="P531" i="41"/>
  <c r="O531" i="41"/>
  <c r="N531" i="41"/>
  <c r="M531" i="41"/>
  <c r="L531" i="41"/>
  <c r="Y519" i="41"/>
  <c r="X519" i="41"/>
  <c r="W519" i="41"/>
  <c r="V519" i="41"/>
  <c r="U519" i="41"/>
  <c r="T519" i="41"/>
  <c r="S519" i="41"/>
  <c r="R519" i="41"/>
  <c r="Q519" i="41"/>
  <c r="P519" i="41"/>
  <c r="O519" i="41"/>
  <c r="N519" i="41"/>
  <c r="M519" i="41"/>
  <c r="L519" i="41"/>
  <c r="Y498" i="41"/>
  <c r="X498" i="41"/>
  <c r="W498" i="41"/>
  <c r="V498" i="41"/>
  <c r="U498" i="41"/>
  <c r="T498" i="41"/>
  <c r="S498" i="41"/>
  <c r="R498" i="41"/>
  <c r="Q498" i="41"/>
  <c r="P498" i="41"/>
  <c r="O498" i="41"/>
  <c r="N498" i="41"/>
  <c r="M498" i="41"/>
  <c r="L498" i="41"/>
  <c r="Y474" i="41"/>
  <c r="X474" i="41"/>
  <c r="W474" i="41"/>
  <c r="V474" i="41"/>
  <c r="U474" i="41"/>
  <c r="T474" i="41"/>
  <c r="S474" i="41"/>
  <c r="R474" i="41"/>
  <c r="Q474" i="41"/>
  <c r="P474" i="41"/>
  <c r="O474" i="41"/>
  <c r="N474" i="41"/>
  <c r="M474" i="41"/>
  <c r="L474" i="41"/>
  <c r="Y453" i="41"/>
  <c r="X453" i="41"/>
  <c r="W453" i="41"/>
  <c r="V453" i="41"/>
  <c r="U453" i="41"/>
  <c r="T453" i="41"/>
  <c r="S453" i="41"/>
  <c r="R453" i="41"/>
  <c r="Q453" i="41"/>
  <c r="P453" i="41"/>
  <c r="O453" i="41"/>
  <c r="N453" i="41"/>
  <c r="M453" i="41"/>
  <c r="L453" i="41"/>
  <c r="Y426" i="41"/>
  <c r="X426" i="41"/>
  <c r="W426" i="41"/>
  <c r="V426" i="41"/>
  <c r="U426" i="41"/>
  <c r="T426" i="41"/>
  <c r="S426" i="41"/>
  <c r="R426" i="41"/>
  <c r="Q426" i="41"/>
  <c r="P426" i="41"/>
  <c r="O426" i="41"/>
  <c r="N426" i="41"/>
  <c r="M426" i="41"/>
  <c r="L426" i="41"/>
  <c r="Y408" i="41"/>
  <c r="X408" i="41"/>
  <c r="W408" i="41"/>
  <c r="V408" i="41"/>
  <c r="U408" i="41"/>
  <c r="T408" i="41"/>
  <c r="S408" i="41"/>
  <c r="R408" i="41"/>
  <c r="Q408" i="41"/>
  <c r="P408" i="41"/>
  <c r="O408" i="41"/>
  <c r="N408" i="41"/>
  <c r="M408" i="41"/>
  <c r="L408" i="41"/>
  <c r="Y384" i="41"/>
  <c r="X384" i="41"/>
  <c r="W384" i="41"/>
  <c r="V384" i="41"/>
  <c r="U384" i="41"/>
  <c r="T384" i="41"/>
  <c r="S384" i="41"/>
  <c r="R384" i="41"/>
  <c r="Q384" i="41"/>
  <c r="P384" i="41"/>
  <c r="O384" i="41"/>
  <c r="N384" i="41"/>
  <c r="M384" i="41"/>
  <c r="L384" i="41"/>
  <c r="Y363" i="41"/>
  <c r="X363" i="41"/>
  <c r="W363" i="41"/>
  <c r="V363" i="41"/>
  <c r="U363" i="41"/>
  <c r="T363" i="41"/>
  <c r="S363" i="41"/>
  <c r="R363" i="41"/>
  <c r="Q363" i="41"/>
  <c r="P363" i="41"/>
  <c r="O363" i="41"/>
  <c r="N363" i="41"/>
  <c r="M363" i="41"/>
  <c r="L363" i="41"/>
  <c r="Y348" i="41"/>
  <c r="X348" i="41"/>
  <c r="W348" i="41"/>
  <c r="V348" i="41"/>
  <c r="U348" i="41"/>
  <c r="T348" i="41"/>
  <c r="S348" i="41"/>
  <c r="R348" i="41"/>
  <c r="Q348" i="41"/>
  <c r="P348" i="41"/>
  <c r="O348" i="41"/>
  <c r="N348" i="41"/>
  <c r="M348" i="41"/>
  <c r="L348" i="41"/>
  <c r="Y309" i="41"/>
  <c r="X309" i="41"/>
  <c r="W309" i="41"/>
  <c r="V309" i="41"/>
  <c r="U309" i="41"/>
  <c r="T309" i="41"/>
  <c r="S309" i="41"/>
  <c r="R309" i="41"/>
  <c r="Q309" i="41"/>
  <c r="P309" i="41"/>
  <c r="O309" i="41"/>
  <c r="N309" i="41"/>
  <c r="M309" i="41"/>
  <c r="L309" i="41"/>
  <c r="Y285" i="41"/>
  <c r="X285" i="41"/>
  <c r="W285" i="41"/>
  <c r="V285" i="41"/>
  <c r="U285" i="41"/>
  <c r="T285" i="41"/>
  <c r="S285" i="41"/>
  <c r="R285" i="41"/>
  <c r="Q285" i="41"/>
  <c r="P285" i="41"/>
  <c r="O285" i="41"/>
  <c r="N285" i="41"/>
  <c r="M285" i="41"/>
  <c r="L285" i="41"/>
  <c r="Y264" i="41"/>
  <c r="X264" i="41"/>
  <c r="W264" i="41"/>
  <c r="V264" i="41"/>
  <c r="U264" i="41"/>
  <c r="T264" i="41"/>
  <c r="S264" i="41"/>
  <c r="R264" i="41"/>
  <c r="Q264" i="41"/>
  <c r="P264" i="41"/>
  <c r="O264" i="41"/>
  <c r="N264" i="41"/>
  <c r="M264" i="41"/>
  <c r="L264" i="41"/>
  <c r="Y228" i="41"/>
  <c r="X228" i="41"/>
  <c r="W228" i="41"/>
  <c r="V228" i="41"/>
  <c r="U228" i="41"/>
  <c r="T228" i="41"/>
  <c r="S228" i="41"/>
  <c r="R228" i="41"/>
  <c r="Q228" i="41"/>
  <c r="P228" i="41"/>
  <c r="O228" i="41"/>
  <c r="N228" i="41"/>
  <c r="M228" i="41"/>
  <c r="L228" i="41"/>
  <c r="Y195" i="41"/>
  <c r="X195" i="41"/>
  <c r="W195" i="41"/>
  <c r="V195" i="41"/>
  <c r="U195" i="41"/>
  <c r="T195" i="41"/>
  <c r="S195" i="41"/>
  <c r="R195" i="41"/>
  <c r="Q195" i="41"/>
  <c r="P195" i="41"/>
  <c r="O195" i="41"/>
  <c r="N195" i="41"/>
  <c r="M195" i="41"/>
  <c r="L195" i="41"/>
  <c r="Y168" i="41"/>
  <c r="X168" i="41"/>
  <c r="W168" i="41"/>
  <c r="V168" i="41"/>
  <c r="U168" i="41"/>
  <c r="T168" i="41"/>
  <c r="S168" i="41"/>
  <c r="R168" i="41"/>
  <c r="Q168" i="41"/>
  <c r="P168" i="41"/>
  <c r="O168" i="41"/>
  <c r="N168" i="41"/>
  <c r="M168" i="41"/>
  <c r="L168" i="41"/>
  <c r="Y138" i="41"/>
  <c r="X138" i="41"/>
  <c r="W138" i="41"/>
  <c r="V138" i="41"/>
  <c r="U138" i="41"/>
  <c r="T138" i="41"/>
  <c r="S138" i="41"/>
  <c r="R138" i="41"/>
  <c r="Q138" i="41"/>
  <c r="P138" i="41"/>
  <c r="O138" i="41"/>
  <c r="N138" i="41"/>
  <c r="M138" i="41"/>
  <c r="L138" i="41"/>
  <c r="Y102" i="41"/>
  <c r="X102" i="41"/>
  <c r="W102" i="41"/>
  <c r="V102" i="41"/>
  <c r="U102" i="41"/>
  <c r="T102" i="41"/>
  <c r="S102" i="41"/>
  <c r="R102" i="41"/>
  <c r="Q102" i="41"/>
  <c r="P102" i="41"/>
  <c r="O102" i="41"/>
  <c r="N102" i="41"/>
  <c r="M102" i="41"/>
  <c r="L102" i="41"/>
  <c r="Y78" i="41"/>
  <c r="X78" i="41"/>
  <c r="W78" i="41"/>
  <c r="V78" i="41"/>
  <c r="U78" i="41"/>
  <c r="T78" i="41"/>
  <c r="S78" i="41"/>
  <c r="R78" i="41"/>
  <c r="Q78" i="41"/>
  <c r="P78" i="41"/>
  <c r="O78" i="41"/>
  <c r="N78" i="41"/>
  <c r="M78" i="41"/>
  <c r="L78" i="41"/>
  <c r="Y36" i="41"/>
  <c r="X36" i="41"/>
  <c r="W36" i="41"/>
  <c r="V36" i="41"/>
  <c r="U36" i="41"/>
  <c r="T36" i="41"/>
  <c r="S36" i="41"/>
  <c r="R36" i="41"/>
  <c r="Q36" i="41"/>
  <c r="P36" i="41"/>
  <c r="O36" i="41"/>
  <c r="N36" i="41"/>
  <c r="M36" i="41"/>
  <c r="L36" i="41"/>
  <c r="AM3" i="41"/>
  <c r="AM36" i="41"/>
  <c r="L3" i="41"/>
  <c r="Y3" i="41"/>
  <c r="X3" i="41"/>
  <c r="W3" i="41"/>
  <c r="V3" i="41"/>
  <c r="U3" i="41"/>
  <c r="T3" i="41"/>
  <c r="S3" i="41"/>
  <c r="R3" i="41"/>
  <c r="Q3" i="41"/>
  <c r="P3" i="41"/>
  <c r="O3" i="41"/>
  <c r="N3" i="41"/>
  <c r="M3" i="41"/>
  <c r="AM6" i="41" l="1"/>
  <c r="AM7" i="41"/>
  <c r="AM9" i="41"/>
  <c r="AM10" i="41"/>
  <c r="AM11" i="41"/>
  <c r="AM12" i="41"/>
  <c r="AM13" i="41"/>
  <c r="AM14" i="41"/>
  <c r="AM15" i="41"/>
  <c r="AM16" i="41"/>
  <c r="AM17" i="41"/>
  <c r="AM18" i="41"/>
  <c r="AM19" i="41"/>
  <c r="AM20" i="41"/>
  <c r="AM21" i="41"/>
  <c r="AM22" i="41"/>
  <c r="AM23" i="41"/>
  <c r="AM24" i="41"/>
  <c r="AM25" i="41"/>
  <c r="AM26" i="41"/>
  <c r="AM27" i="41"/>
  <c r="AM28" i="41"/>
  <c r="AM29" i="41"/>
  <c r="AM30" i="41"/>
  <c r="AM31" i="41"/>
  <c r="AM32" i="41"/>
  <c r="AM33" i="41"/>
  <c r="AM34" i="41"/>
  <c r="AM35" i="41"/>
  <c r="AM37" i="41"/>
  <c r="AM38" i="41"/>
  <c r="AM39" i="41"/>
  <c r="AM40" i="41"/>
  <c r="AM42" i="41"/>
  <c r="AM43" i="41"/>
  <c r="AM44" i="41"/>
  <c r="AM45" i="41"/>
  <c r="AM46" i="41"/>
  <c r="AM47" i="41"/>
  <c r="AM48" i="41"/>
  <c r="AM49" i="41"/>
  <c r="AM50" i="41"/>
  <c r="AM51" i="41"/>
  <c r="AM52" i="41"/>
  <c r="AM53" i="41"/>
  <c r="AM54" i="41"/>
  <c r="AM55" i="41"/>
  <c r="AM56" i="41"/>
  <c r="AM57" i="41"/>
  <c r="AM58" i="41"/>
  <c r="AM59" i="41"/>
  <c r="AM60" i="41"/>
  <c r="AM61" i="41"/>
  <c r="AM62" i="41"/>
  <c r="AM63" i="41"/>
  <c r="AM64" i="41"/>
  <c r="AM65" i="41"/>
  <c r="AM66" i="41"/>
  <c r="AM67" i="41"/>
  <c r="AM68" i="41"/>
  <c r="AM69" i="41"/>
  <c r="AM70" i="41"/>
  <c r="AM71" i="41"/>
  <c r="AM72" i="41"/>
  <c r="AM73" i="41"/>
  <c r="AM74" i="41"/>
  <c r="AM75" i="41"/>
  <c r="AM76" i="41"/>
  <c r="AM77" i="41"/>
  <c r="AM78" i="41"/>
  <c r="AM79" i="41"/>
  <c r="AM80" i="41"/>
  <c r="AM81" i="41"/>
  <c r="AM82" i="41"/>
  <c r="AM84" i="41"/>
  <c r="AM85" i="41"/>
  <c r="AM86" i="41"/>
  <c r="AM87" i="41"/>
  <c r="AM88" i="41"/>
  <c r="AM89" i="41"/>
  <c r="AM90" i="41"/>
  <c r="AM91" i="41"/>
  <c r="AM92" i="41"/>
  <c r="AM93" i="41"/>
  <c r="AM94" i="41"/>
  <c r="AM95" i="41"/>
  <c r="AM96" i="41"/>
  <c r="AM97" i="41"/>
  <c r="AM98" i="41"/>
  <c r="AM99" i="41"/>
  <c r="AM100" i="41"/>
  <c r="AM101" i="41"/>
  <c r="AM102" i="41"/>
  <c r="AM103" i="41"/>
  <c r="AM104" i="41"/>
  <c r="AM105" i="41"/>
  <c r="AM106" i="41"/>
  <c r="AM108" i="41"/>
  <c r="AM109" i="41"/>
  <c r="AM110" i="41"/>
  <c r="AM111" i="41"/>
  <c r="AM112" i="41"/>
  <c r="AM113" i="41"/>
  <c r="AM114" i="41"/>
  <c r="AM115" i="41"/>
  <c r="AM116" i="41"/>
  <c r="AM117" i="41"/>
  <c r="AM118" i="41"/>
  <c r="AM119" i="41"/>
  <c r="AM120" i="41"/>
  <c r="AM121" i="41"/>
  <c r="AM122" i="41"/>
  <c r="AM123" i="41"/>
  <c r="AM124" i="41"/>
  <c r="AM125" i="41"/>
  <c r="AM126" i="41"/>
  <c r="AM127" i="41"/>
  <c r="AM128" i="41"/>
  <c r="AM129" i="41"/>
  <c r="AM130" i="41"/>
  <c r="AM131" i="41"/>
  <c r="AM132" i="41"/>
  <c r="AM133" i="41"/>
  <c r="AM134" i="41"/>
  <c r="AM135" i="41"/>
  <c r="AM136" i="41"/>
  <c r="AM137" i="41"/>
  <c r="AM138" i="41"/>
  <c r="AM139" i="41"/>
  <c r="AM140" i="41"/>
  <c r="AM141" i="41"/>
  <c r="AM142" i="41"/>
  <c r="AM144" i="41"/>
  <c r="AM145" i="41"/>
  <c r="AM146" i="41"/>
  <c r="AM147" i="41"/>
  <c r="AM148" i="41"/>
  <c r="AM149" i="41"/>
  <c r="AM150" i="41"/>
  <c r="AM151" i="41"/>
  <c r="AM152" i="41"/>
  <c r="AM153" i="41"/>
  <c r="AM154" i="41"/>
  <c r="AM155" i="41"/>
  <c r="AM156" i="41"/>
  <c r="AM157" i="41"/>
  <c r="AM158" i="41"/>
  <c r="AM159" i="41"/>
  <c r="AM160" i="41"/>
  <c r="AM161" i="41"/>
  <c r="AM162" i="41"/>
  <c r="AM163" i="41"/>
  <c r="AM164" i="41"/>
  <c r="AM165" i="41"/>
  <c r="AM166" i="41"/>
  <c r="AM167" i="41"/>
  <c r="AM168" i="41"/>
  <c r="AM169" i="41"/>
  <c r="AM170" i="41"/>
  <c r="AM171" i="41"/>
  <c r="AM172" i="41"/>
  <c r="AM174" i="41"/>
  <c r="AM175" i="41"/>
  <c r="AM176" i="41"/>
  <c r="AM177" i="41"/>
  <c r="AM178" i="41"/>
  <c r="AM179" i="41"/>
  <c r="AM180" i="41"/>
  <c r="AM181" i="41"/>
  <c r="AM182" i="41"/>
  <c r="AM183" i="41"/>
  <c r="AM184" i="41"/>
  <c r="AM185" i="41"/>
  <c r="AM186" i="41"/>
  <c r="AM187" i="41"/>
  <c r="AM188" i="41"/>
  <c r="AM189" i="41"/>
  <c r="AM190" i="41"/>
  <c r="AM191" i="41"/>
  <c r="AM192" i="41"/>
  <c r="AM193" i="41"/>
  <c r="AM194" i="41"/>
  <c r="AM195" i="41"/>
  <c r="AM196" i="41"/>
  <c r="AM197" i="41"/>
  <c r="AM198" i="41"/>
  <c r="AM199" i="41"/>
  <c r="AM201" i="41"/>
  <c r="AM202" i="41"/>
  <c r="AM203" i="41"/>
  <c r="AM204" i="41"/>
  <c r="AM205" i="41"/>
  <c r="AM206" i="41"/>
  <c r="AM207" i="41"/>
  <c r="AM208" i="41"/>
  <c r="AM209" i="41"/>
  <c r="AM210" i="41"/>
  <c r="AM211" i="41"/>
  <c r="AM212" i="41"/>
  <c r="AM213" i="41"/>
  <c r="AM214" i="41"/>
  <c r="AM215" i="41"/>
  <c r="AM216" i="41"/>
  <c r="AM217" i="41"/>
  <c r="AM218" i="41"/>
  <c r="AM219" i="41"/>
  <c r="AM220" i="41"/>
  <c r="AM221" i="41"/>
  <c r="AM222" i="41"/>
  <c r="AM223" i="41"/>
  <c r="AM224" i="41"/>
  <c r="AM225" i="41"/>
  <c r="AM226" i="41"/>
  <c r="AM227" i="41"/>
  <c r="AM228" i="41"/>
  <c r="AM229" i="41"/>
  <c r="AM230" i="41"/>
  <c r="AM231" i="41"/>
  <c r="AM232" i="41"/>
  <c r="AM234" i="41"/>
  <c r="AM235" i="41"/>
  <c r="AM236" i="41"/>
  <c r="AM237" i="41"/>
  <c r="AM238" i="41"/>
  <c r="AM239" i="41"/>
  <c r="AM240" i="41"/>
  <c r="AM241" i="41"/>
  <c r="AM242" i="41"/>
  <c r="AM243" i="41"/>
  <c r="AM244" i="41"/>
  <c r="AM245" i="41"/>
  <c r="AM246" i="41"/>
  <c r="AM247" i="41"/>
  <c r="AM248" i="41"/>
  <c r="AM249" i="41"/>
  <c r="AM250" i="41"/>
  <c r="AM251" i="41"/>
  <c r="AM252" i="41"/>
  <c r="AM253" i="41"/>
  <c r="AM254" i="41"/>
  <c r="AM255" i="41"/>
  <c r="AM256" i="41"/>
  <c r="AM257" i="41"/>
  <c r="AM258" i="41"/>
  <c r="AM259" i="41"/>
  <c r="AM260" i="41"/>
  <c r="AM261" i="41"/>
  <c r="AM262" i="41"/>
  <c r="AM263" i="41"/>
  <c r="AM264" i="41"/>
  <c r="AM265" i="41"/>
  <c r="AM266" i="41"/>
  <c r="AM267" i="41"/>
  <c r="AM268" i="41"/>
  <c r="AM270" i="41"/>
  <c r="AM271" i="41"/>
  <c r="AM272" i="41"/>
  <c r="AM273" i="41"/>
  <c r="AM274" i="41"/>
  <c r="AM275" i="41"/>
  <c r="AM276" i="41"/>
  <c r="AM277" i="41"/>
  <c r="AM278" i="41"/>
  <c r="AM279" i="41"/>
  <c r="AM280" i="41"/>
  <c r="AM281" i="41"/>
  <c r="AM282" i="41"/>
  <c r="AM283" i="41"/>
  <c r="AM284" i="41"/>
  <c r="AM285" i="41"/>
  <c r="AM286" i="41"/>
  <c r="AM287" i="41"/>
  <c r="AM288" i="41"/>
  <c r="AM289" i="41"/>
  <c r="AM291" i="41"/>
  <c r="AM292" i="41"/>
  <c r="AM293" i="41"/>
  <c r="AM294" i="41"/>
  <c r="AM295" i="41"/>
  <c r="AM296" i="41"/>
  <c r="AM297" i="41"/>
  <c r="AM298" i="41"/>
  <c r="AM299" i="41"/>
  <c r="AM300" i="41"/>
  <c r="AM301" i="41"/>
  <c r="AM302" i="41"/>
  <c r="AM303" i="41"/>
  <c r="AM304" i="41"/>
  <c r="AM305" i="41"/>
  <c r="AM306" i="41"/>
  <c r="AM307" i="41"/>
  <c r="AM308" i="41"/>
  <c r="AM309" i="41"/>
  <c r="AM310" i="41"/>
  <c r="AM311" i="41"/>
  <c r="AM312" i="41"/>
  <c r="AM313" i="41"/>
  <c r="AM315" i="41"/>
  <c r="AM316" i="41"/>
  <c r="AM317" i="41"/>
  <c r="AM318" i="41"/>
  <c r="AM319" i="41"/>
  <c r="AM320" i="41"/>
  <c r="AM321" i="41"/>
  <c r="AM322" i="41"/>
  <c r="AM323" i="41"/>
  <c r="AM324" i="41"/>
  <c r="AM325" i="41"/>
  <c r="AM326" i="41"/>
  <c r="AM327" i="41"/>
  <c r="AM328" i="41"/>
  <c r="AM329" i="41"/>
  <c r="AM330" i="41"/>
  <c r="AM331" i="41"/>
  <c r="AM332" i="41"/>
  <c r="AM333" i="41"/>
  <c r="AM334" i="41"/>
  <c r="AM335" i="41"/>
  <c r="AM336" i="41"/>
  <c r="AM337" i="41"/>
  <c r="AM338" i="41"/>
  <c r="AM339" i="41"/>
  <c r="AM340" i="41"/>
  <c r="AM341" i="41"/>
  <c r="AM342" i="41"/>
  <c r="AM343" i="41"/>
  <c r="AM344" i="41"/>
  <c r="AM345" i="41"/>
  <c r="AM346" i="41"/>
  <c r="AM347" i="41"/>
  <c r="AM348" i="41"/>
  <c r="AM349" i="41"/>
  <c r="AM350" i="41"/>
  <c r="AM351" i="41"/>
  <c r="AM352" i="41"/>
  <c r="AM354" i="41"/>
  <c r="AM355" i="41"/>
  <c r="AM356" i="41"/>
  <c r="AM357" i="41"/>
  <c r="AM358" i="41"/>
  <c r="AM359" i="41"/>
  <c r="AM360" i="41"/>
  <c r="AM361" i="41"/>
  <c r="AM362" i="41"/>
  <c r="AM363" i="41"/>
  <c r="AM364" i="41"/>
  <c r="AM365" i="41"/>
  <c r="AM366" i="41"/>
  <c r="AM367" i="41"/>
  <c r="AM369" i="41"/>
  <c r="AM370" i="41"/>
  <c r="AM371" i="41"/>
  <c r="AM372" i="41"/>
  <c r="AM373" i="41"/>
  <c r="AM374" i="41"/>
  <c r="AM375" i="41"/>
  <c r="AM376" i="41"/>
  <c r="AM377" i="41"/>
  <c r="AM378" i="41"/>
  <c r="AM379" i="41"/>
  <c r="AM380" i="41"/>
  <c r="AM381" i="41"/>
  <c r="AM382" i="41"/>
  <c r="AM383" i="41"/>
  <c r="AM384" i="41"/>
  <c r="AM385" i="41"/>
  <c r="AM386" i="41"/>
  <c r="AM387" i="41"/>
  <c r="AM388" i="41"/>
  <c r="AM390" i="41"/>
  <c r="AM391" i="41"/>
  <c r="AM392" i="41"/>
  <c r="AM393" i="41"/>
  <c r="AM394" i="41"/>
  <c r="AM395" i="41"/>
  <c r="AM396" i="41"/>
  <c r="AM397" i="41"/>
  <c r="AM398" i="41"/>
  <c r="AM399" i="41"/>
  <c r="AM400" i="41"/>
  <c r="AM401" i="41"/>
  <c r="AM402" i="41"/>
  <c r="AM403" i="41"/>
  <c r="AM404" i="41"/>
  <c r="AM405" i="41"/>
  <c r="AM406" i="41"/>
  <c r="AM407" i="41"/>
  <c r="AM408" i="41"/>
  <c r="AM409" i="41"/>
  <c r="AM410" i="41"/>
  <c r="AM411" i="41"/>
  <c r="AM412" i="41"/>
  <c r="AM414" i="41"/>
  <c r="AM415" i="41"/>
  <c r="AM416" i="41"/>
  <c r="AM417" i="41"/>
  <c r="AM418" i="41"/>
  <c r="AM419" i="41"/>
  <c r="AM420" i="41"/>
  <c r="AM421" i="41"/>
  <c r="AM422" i="41"/>
  <c r="AM423" i="41"/>
  <c r="AM424" i="41"/>
  <c r="AM425" i="41"/>
  <c r="AM426" i="41"/>
  <c r="AM427" i="41"/>
  <c r="AM428" i="41"/>
  <c r="AM429" i="41"/>
  <c r="AM430" i="41"/>
  <c r="AM432" i="41"/>
  <c r="AM433" i="41"/>
  <c r="AM434" i="41"/>
  <c r="AM435" i="41"/>
  <c r="AM436" i="41"/>
  <c r="AM437" i="41"/>
  <c r="AM438" i="41"/>
  <c r="AM439" i="41"/>
  <c r="AM440" i="41"/>
  <c r="AM441" i="41"/>
  <c r="AM442" i="41"/>
  <c r="AM443" i="41"/>
  <c r="AM444" i="41"/>
  <c r="AM445" i="41"/>
  <c r="AM446" i="41"/>
  <c r="AM447" i="41"/>
  <c r="AM448" i="41"/>
  <c r="AM449" i="41"/>
  <c r="AM450" i="41"/>
  <c r="AM451" i="41"/>
  <c r="AM452" i="41"/>
  <c r="AM453" i="41"/>
  <c r="AM454" i="41"/>
  <c r="AM455" i="41"/>
  <c r="AM456" i="41"/>
  <c r="AM457" i="41"/>
  <c r="AM459" i="41"/>
  <c r="AM460" i="41"/>
  <c r="AM461" i="41"/>
  <c r="AM462" i="41"/>
  <c r="AM463" i="41"/>
  <c r="AM464" i="41"/>
  <c r="AM465" i="41"/>
  <c r="AM466" i="41"/>
  <c r="AM467" i="41"/>
  <c r="AM468" i="41"/>
  <c r="AM469" i="41"/>
  <c r="AM470" i="41"/>
  <c r="AM471" i="41"/>
  <c r="AM472" i="41"/>
  <c r="AM473" i="41"/>
  <c r="AM474" i="41"/>
  <c r="AM475" i="41"/>
  <c r="AM476" i="41"/>
  <c r="AM477" i="41"/>
  <c r="AM478" i="41"/>
  <c r="AM480" i="41"/>
  <c r="AM481" i="41"/>
  <c r="AM482" i="41"/>
  <c r="AM483" i="41"/>
  <c r="AM484" i="41"/>
  <c r="AM485" i="41"/>
  <c r="AM486" i="41"/>
  <c r="AM487" i="41"/>
  <c r="AM488" i="41"/>
  <c r="AM489" i="41"/>
  <c r="AM490" i="41"/>
  <c r="AM491" i="41"/>
  <c r="AM492" i="41"/>
  <c r="AM493" i="41"/>
  <c r="AM494" i="41"/>
  <c r="AM495" i="41"/>
  <c r="AM496" i="41"/>
  <c r="AM497" i="41"/>
  <c r="AM498" i="41"/>
  <c r="AM499" i="41"/>
  <c r="AM500" i="41"/>
  <c r="AM501" i="41"/>
  <c r="AM502" i="41"/>
  <c r="AM504" i="41"/>
  <c r="AM505" i="41"/>
  <c r="AM506" i="41"/>
  <c r="AM507" i="41"/>
  <c r="AM508" i="41"/>
  <c r="AM509" i="41"/>
  <c r="AM510" i="41"/>
  <c r="AM511" i="41"/>
  <c r="AM512" i="41"/>
  <c r="AM513" i="41"/>
  <c r="AM514" i="41"/>
  <c r="AM515" i="41"/>
  <c r="AM516" i="41"/>
  <c r="AM517" i="41"/>
  <c r="AM518" i="41"/>
  <c r="AM519" i="41"/>
  <c r="AM520" i="41"/>
  <c r="AM521" i="41"/>
  <c r="AM522" i="41"/>
  <c r="AM523" i="41"/>
  <c r="AM525" i="41"/>
  <c r="AM526" i="41"/>
  <c r="AM527" i="41"/>
  <c r="AM528" i="41"/>
  <c r="AM529" i="41"/>
  <c r="AM530" i="41"/>
  <c r="AM531" i="41"/>
  <c r="AM532" i="41"/>
  <c r="AM533" i="41"/>
  <c r="AM534" i="41"/>
  <c r="AM535" i="41"/>
  <c r="AM537" i="41"/>
  <c r="AM538" i="41"/>
  <c r="AM539" i="41"/>
  <c r="AM540" i="41"/>
  <c r="AM541" i="41"/>
  <c r="AM542" i="41"/>
  <c r="AM543" i="41"/>
  <c r="AM544" i="41"/>
  <c r="AM545" i="41"/>
  <c r="AM546" i="41"/>
  <c r="AM547" i="41"/>
  <c r="AM548" i="41"/>
  <c r="AM549" i="41"/>
  <c r="AM550" i="41"/>
  <c r="AM551" i="41"/>
  <c r="AM552" i="41"/>
  <c r="AM553" i="41"/>
  <c r="AM554" i="41"/>
  <c r="AM555" i="41"/>
  <c r="AM556" i="41"/>
  <c r="AM557" i="41"/>
  <c r="AM558" i="41"/>
  <c r="AM559" i="41"/>
  <c r="AM560" i="41"/>
  <c r="AM561" i="41"/>
  <c r="AM562" i="41"/>
  <c r="AM563" i="41"/>
  <c r="AM564" i="41"/>
  <c r="AM565" i="41"/>
  <c r="AM566" i="41"/>
  <c r="AM567" i="41"/>
  <c r="AM568" i="41"/>
  <c r="AM569" i="41"/>
  <c r="AM570" i="41"/>
  <c r="AM571" i="41"/>
  <c r="AM572" i="41"/>
  <c r="AM573" i="41"/>
  <c r="AM574" i="41"/>
  <c r="AM576" i="41"/>
  <c r="AM577" i="41"/>
  <c r="AM578" i="41"/>
  <c r="AM579" i="41"/>
  <c r="AM580" i="41"/>
  <c r="AM581" i="41"/>
  <c r="AM582" i="41"/>
  <c r="AM583" i="41"/>
  <c r="AM584" i="41"/>
  <c r="AM585" i="41"/>
  <c r="AM586" i="41"/>
  <c r="AM587" i="41"/>
  <c r="AM588" i="41"/>
  <c r="AM589" i="41"/>
  <c r="AM590" i="41"/>
  <c r="AM591" i="41"/>
  <c r="AM592" i="41"/>
  <c r="AM594" i="41"/>
  <c r="AM595" i="41"/>
  <c r="AM596" i="41"/>
  <c r="AM597" i="41"/>
  <c r="AM598" i="41"/>
  <c r="AM599" i="41"/>
  <c r="AM600" i="41"/>
  <c r="AM601" i="41"/>
  <c r="AM602" i="41"/>
  <c r="AM603" i="41"/>
  <c r="AM604" i="41"/>
  <c r="AM605" i="41"/>
  <c r="AM606" i="41"/>
  <c r="AM607" i="41"/>
  <c r="AM608" i="41"/>
  <c r="AM609" i="41"/>
  <c r="AM610" i="41"/>
  <c r="AM611" i="41"/>
  <c r="AM612" i="41"/>
  <c r="AM613" i="41"/>
  <c r="AM614" i="41"/>
  <c r="AM615" i="41"/>
  <c r="AM616" i="41"/>
  <c r="AM617" i="41"/>
  <c r="AM618" i="41"/>
  <c r="AM619" i="41"/>
  <c r="AM621" i="41"/>
  <c r="AM622" i="41"/>
  <c r="AM623" i="41"/>
  <c r="AM624" i="41"/>
  <c r="AM625" i="41"/>
  <c r="AM626" i="41"/>
  <c r="AM627" i="41"/>
  <c r="AM628" i="41"/>
  <c r="AM629" i="41"/>
  <c r="AM630" i="41"/>
  <c r="AM631" i="41"/>
  <c r="AM632" i="41"/>
  <c r="AM633" i="41"/>
  <c r="AM634" i="41"/>
  <c r="AM635" i="41"/>
  <c r="AM636" i="41"/>
  <c r="AM637" i="41"/>
  <c r="AM638" i="41"/>
  <c r="AM639" i="41"/>
  <c r="AM640" i="41"/>
  <c r="AM641" i="41"/>
  <c r="AM642" i="41"/>
  <c r="AM643" i="41"/>
  <c r="AM644" i="41"/>
  <c r="AM645" i="41"/>
  <c r="AM646" i="41"/>
  <c r="AM647" i="41"/>
  <c r="AM648" i="41"/>
  <c r="AM649" i="41"/>
  <c r="AM650" i="41"/>
  <c r="AM651" i="41"/>
  <c r="AM652" i="41"/>
  <c r="AM653" i="41"/>
  <c r="AM654" i="41"/>
  <c r="AM655" i="41"/>
  <c r="AM657" i="41"/>
  <c r="AM658" i="41"/>
  <c r="AM659" i="41"/>
  <c r="AM660" i="41"/>
  <c r="AM661" i="41"/>
  <c r="AM662" i="41"/>
  <c r="AM663" i="41"/>
  <c r="AM664" i="41"/>
  <c r="AM665" i="41"/>
  <c r="AM666" i="41"/>
  <c r="AM667" i="41"/>
  <c r="AM669" i="41"/>
  <c r="AM670" i="41"/>
  <c r="AM671" i="41"/>
  <c r="AM672" i="41"/>
  <c r="AM673" i="41"/>
  <c r="AM674" i="41"/>
  <c r="AM675" i="41"/>
  <c r="AM676" i="41"/>
  <c r="AM677" i="41"/>
  <c r="AM678" i="41"/>
  <c r="AM679" i="41"/>
  <c r="AM680" i="41"/>
  <c r="AM681" i="41"/>
  <c r="AM682" i="41"/>
  <c r="AM683" i="41"/>
  <c r="AM684" i="41"/>
  <c r="AM685" i="41"/>
  <c r="AM686" i="41"/>
  <c r="AM687" i="41"/>
  <c r="AM688" i="41"/>
  <c r="AM691" i="41"/>
  <c r="AM692" i="41"/>
  <c r="AM693" i="41"/>
  <c r="AM694" i="41"/>
  <c r="AM695" i="41"/>
  <c r="AM696" i="41"/>
  <c r="AM697" i="41"/>
  <c r="AM698" i="41"/>
  <c r="AM699" i="41"/>
  <c r="AM700" i="41"/>
  <c r="AM701" i="41"/>
  <c r="AM702" i="41"/>
  <c r="AM703" i="41"/>
  <c r="AM704" i="41"/>
  <c r="AM705" i="41"/>
  <c r="AM706" i="41"/>
  <c r="AM707" i="41"/>
  <c r="AM708" i="41"/>
  <c r="AM709" i="41"/>
  <c r="AM710" i="41"/>
  <c r="AM711" i="41"/>
  <c r="AM712" i="41"/>
  <c r="AM713" i="41"/>
  <c r="AM714" i="41"/>
  <c r="AM715" i="41"/>
  <c r="AM716" i="41"/>
  <c r="AM717" i="41"/>
  <c r="AM718" i="41"/>
  <c r="AM719" i="41"/>
  <c r="AM720" i="41"/>
  <c r="AM721" i="41"/>
  <c r="AM723" i="41"/>
  <c r="AM724" i="41"/>
  <c r="AM725" i="41"/>
  <c r="AM726" i="41"/>
  <c r="AM727" i="41"/>
  <c r="AM728" i="41"/>
  <c r="AM729" i="41"/>
  <c r="AM730" i="41"/>
  <c r="AM731" i="41"/>
  <c r="AM732" i="41"/>
  <c r="AM733" i="41"/>
  <c r="AM734" i="41"/>
  <c r="AM735" i="41"/>
  <c r="AM736" i="41"/>
  <c r="AM737" i="41"/>
  <c r="AM738" i="41"/>
  <c r="AM739" i="41"/>
  <c r="AM740" i="41"/>
  <c r="AM741" i="41"/>
  <c r="AM742" i="41"/>
  <c r="AM743" i="41"/>
  <c r="AM744" i="41"/>
  <c r="AM745" i="41"/>
  <c r="AM746" i="41"/>
  <c r="AM747" i="41"/>
  <c r="AM748" i="41"/>
  <c r="AM749" i="41"/>
  <c r="AM750" i="41"/>
  <c r="AM751" i="41"/>
  <c r="AM752" i="41"/>
  <c r="AM753" i="41"/>
  <c r="AM754" i="41"/>
  <c r="AM755" i="41"/>
  <c r="AM756" i="41"/>
  <c r="AM757" i="41"/>
  <c r="AM758" i="41"/>
  <c r="AM759" i="41"/>
  <c r="AM760" i="41"/>
  <c r="AM761" i="41"/>
  <c r="AM762" i="41"/>
  <c r="AM763" i="41"/>
  <c r="AM764" i="41"/>
  <c r="AM765" i="41"/>
  <c r="AM766" i="41"/>
  <c r="AM767" i="41"/>
  <c r="AM768" i="41"/>
  <c r="AM769" i="41"/>
  <c r="AM770" i="41"/>
  <c r="AM771" i="41"/>
  <c r="AM772" i="41"/>
  <c r="AM773" i="41"/>
  <c r="AM774" i="41"/>
  <c r="AM775" i="41"/>
  <c r="AM776" i="41"/>
  <c r="AM777" i="41"/>
  <c r="AM778" i="41"/>
  <c r="AM779" i="41"/>
  <c r="AM780" i="41"/>
  <c r="AM781" i="41"/>
  <c r="AM783" i="41"/>
  <c r="AM784" i="41"/>
  <c r="AM785" i="41"/>
  <c r="AM786" i="41"/>
  <c r="AM787" i="41"/>
  <c r="AM788" i="41"/>
  <c r="AM789" i="41"/>
  <c r="AM790" i="41"/>
  <c r="AM791" i="41"/>
  <c r="AM792" i="41"/>
  <c r="AM793" i="41"/>
  <c r="AM795" i="41"/>
  <c r="AM796" i="41"/>
  <c r="AM797" i="41"/>
  <c r="AM798" i="41"/>
  <c r="AM799" i="41"/>
  <c r="AM800" i="41"/>
  <c r="AM801" i="41"/>
  <c r="AM802" i="41"/>
  <c r="AM803" i="41"/>
  <c r="AM804" i="41"/>
  <c r="AM805" i="41"/>
  <c r="AM806" i="41"/>
  <c r="AM807" i="41"/>
  <c r="AM808" i="41"/>
  <c r="AM809" i="41"/>
  <c r="AM810" i="41"/>
  <c r="AM811" i="41"/>
  <c r="AM812" i="41"/>
  <c r="AM813" i="41"/>
  <c r="AM814" i="41"/>
  <c r="AM815" i="41"/>
  <c r="AM816" i="41"/>
  <c r="AM817" i="41"/>
  <c r="AM818" i="41"/>
  <c r="AM819" i="41"/>
  <c r="AM820" i="41"/>
  <c r="AM821" i="41"/>
  <c r="AM822" i="41"/>
  <c r="AM823" i="41"/>
  <c r="AM824" i="41"/>
  <c r="AM825" i="41"/>
  <c r="AM826" i="41"/>
  <c r="AM827" i="41"/>
  <c r="AM828" i="41"/>
  <c r="AM829" i="41"/>
  <c r="AM830" i="41"/>
  <c r="AM831" i="41"/>
  <c r="AM832" i="41"/>
  <c r="AM833" i="41"/>
  <c r="AM834" i="41"/>
  <c r="AM835" i="41"/>
  <c r="AM836" i="41"/>
  <c r="AM837" i="41"/>
  <c r="AM838" i="41"/>
  <c r="AM839" i="41"/>
  <c r="AM840" i="41"/>
  <c r="AM841" i="41"/>
  <c r="AM843" i="41"/>
  <c r="AM844" i="41"/>
  <c r="AM845" i="41"/>
  <c r="AM846" i="41"/>
  <c r="AM847" i="41"/>
  <c r="AM848" i="41"/>
  <c r="AM849" i="41"/>
  <c r="AM850" i="41"/>
  <c r="AM851" i="41"/>
  <c r="AM852" i="41"/>
  <c r="AM853" i="41"/>
  <c r="AM854" i="41"/>
  <c r="AM855" i="41"/>
  <c r="AM856" i="41"/>
  <c r="AM858" i="41"/>
  <c r="AM859" i="41"/>
  <c r="AM860" i="41"/>
  <c r="AM861" i="41"/>
  <c r="AM862" i="41"/>
  <c r="AM863" i="41"/>
  <c r="AM864" i="41"/>
  <c r="AM865" i="41"/>
  <c r="AM866" i="41"/>
  <c r="AM867" i="41"/>
  <c r="AM868" i="41"/>
  <c r="AM869" i="41"/>
  <c r="AM870" i="41"/>
  <c r="AM871" i="41"/>
  <c r="AM872" i="41"/>
  <c r="AM873" i="41"/>
  <c r="AM874" i="41"/>
  <c r="AM875" i="41"/>
  <c r="AM876" i="41"/>
  <c r="AM877" i="41"/>
  <c r="AM878" i="41"/>
  <c r="AM879" i="41"/>
  <c r="AM880" i="41"/>
  <c r="AM881" i="41"/>
  <c r="AM882" i="41"/>
  <c r="AM883" i="41"/>
  <c r="AM884" i="41"/>
  <c r="AM885" i="41"/>
  <c r="AM886" i="41"/>
  <c r="AM887" i="41"/>
  <c r="AM888" i="41"/>
  <c r="AM889" i="41"/>
  <c r="AM890" i="41"/>
  <c r="AM891" i="41"/>
  <c r="AM892" i="41"/>
  <c r="AM894" i="41"/>
  <c r="AM895" i="41"/>
  <c r="AM896" i="41"/>
  <c r="AM897" i="41"/>
  <c r="AM898" i="41"/>
  <c r="AM899" i="41"/>
  <c r="AM900" i="41"/>
  <c r="AM901" i="41"/>
  <c r="AM902" i="41"/>
  <c r="AM903" i="41"/>
  <c r="AM904" i="41"/>
  <c r="AM905" i="41"/>
  <c r="AM906" i="41"/>
  <c r="AM907" i="41"/>
  <c r="AM908" i="41"/>
  <c r="AM909" i="41"/>
  <c r="AM910" i="41"/>
  <c r="AM911" i="41"/>
  <c r="AM912" i="41"/>
  <c r="AM913" i="41"/>
  <c r="AM914" i="41"/>
  <c r="AM915" i="41"/>
  <c r="AM916" i="41"/>
  <c r="AM917" i="41"/>
  <c r="AM918" i="41"/>
  <c r="AM919" i="41"/>
  <c r="AM920" i="41"/>
  <c r="AM921" i="41"/>
  <c r="AM922" i="41"/>
  <c r="AM923" i="41"/>
  <c r="AM924" i="41"/>
  <c r="AM925" i="41"/>
  <c r="AM926" i="41"/>
  <c r="AM927" i="41"/>
  <c r="AM928" i="41"/>
  <c r="AM929" i="41"/>
  <c r="AM930" i="41"/>
  <c r="AM931" i="41"/>
  <c r="AM933" i="41"/>
  <c r="AM934" i="41"/>
  <c r="AM935" i="41"/>
  <c r="AM936" i="41"/>
  <c r="AM937" i="41"/>
  <c r="AM938" i="41"/>
  <c r="AM939" i="41"/>
  <c r="AM940" i="41"/>
  <c r="AM941" i="41"/>
  <c r="AM942" i="41"/>
  <c r="AM943" i="41"/>
  <c r="AM944" i="41"/>
  <c r="AM945" i="41"/>
  <c r="AM946" i="41"/>
  <c r="AM947" i="41"/>
  <c r="AM948" i="41"/>
  <c r="AM949" i="41"/>
  <c r="AM950" i="41"/>
  <c r="AM951" i="41"/>
  <c r="AM952" i="41"/>
  <c r="AM953" i="41"/>
  <c r="AM954" i="41"/>
  <c r="AM955" i="41"/>
  <c r="AM957" i="41"/>
  <c r="AM958" i="41"/>
  <c r="AM959" i="41"/>
  <c r="AM960" i="41"/>
  <c r="AM961" i="41"/>
  <c r="AM962" i="41"/>
  <c r="AM963" i="41"/>
  <c r="AM964" i="41"/>
  <c r="AM965" i="41"/>
  <c r="AM966" i="41"/>
  <c r="AM967" i="41"/>
  <c r="AM968" i="41"/>
  <c r="AM969" i="41"/>
  <c r="AM970" i="41"/>
  <c r="AM972" i="41"/>
  <c r="AM973" i="41"/>
  <c r="AM974" i="41"/>
  <c r="AM975" i="41"/>
  <c r="AM976" i="41"/>
  <c r="AM977" i="41"/>
  <c r="AM978" i="41"/>
  <c r="AM979" i="41"/>
  <c r="AM980" i="41"/>
  <c r="AM981" i="41"/>
  <c r="AM982" i="41"/>
  <c r="AM983" i="41"/>
  <c r="AM984" i="41"/>
  <c r="AM985" i="41"/>
  <c r="AM986" i="41"/>
  <c r="AM987" i="41"/>
  <c r="AM988" i="41"/>
  <c r="AM989" i="41"/>
  <c r="AM990" i="41"/>
  <c r="AM991" i="41"/>
  <c r="AM992" i="41"/>
  <c r="AM993" i="41"/>
  <c r="AM994" i="41"/>
  <c r="AM995" i="41"/>
  <c r="AM996" i="41"/>
  <c r="AM997" i="41"/>
  <c r="AM998" i="41"/>
  <c r="AM999" i="41"/>
  <c r="AM1000" i="41"/>
  <c r="AM1001" i="41"/>
  <c r="AM1002" i="41"/>
  <c r="AM1003" i="41"/>
  <c r="AM1004" i="41"/>
  <c r="AM1005" i="41"/>
  <c r="AM1006" i="41"/>
  <c r="AM1007" i="41"/>
  <c r="AM1008" i="41"/>
  <c r="AM1009" i="41"/>
  <c r="AM1011" i="41"/>
  <c r="AM1012" i="41"/>
  <c r="AM1013" i="41"/>
  <c r="AM1014" i="41"/>
  <c r="AM1015" i="41"/>
  <c r="AM1016" i="41"/>
  <c r="AM1017" i="41"/>
  <c r="AM1018" i="41"/>
  <c r="AM1019" i="41"/>
  <c r="AM1020" i="41"/>
  <c r="AM1021" i="41"/>
  <c r="AM1022" i="41"/>
  <c r="AM1023" i="41"/>
  <c r="AM1024" i="41"/>
  <c r="AM1025" i="41"/>
  <c r="AM1026" i="41"/>
  <c r="AM1027" i="41"/>
  <c r="AM1029" i="41"/>
  <c r="AM1030" i="41"/>
  <c r="AM1031" i="41"/>
  <c r="AM1032" i="41"/>
  <c r="AM1033" i="41"/>
  <c r="AM1034" i="41"/>
  <c r="AM1035" i="41"/>
  <c r="AM1036" i="41"/>
  <c r="AM1037" i="41"/>
  <c r="AM1038" i="41"/>
  <c r="AM1039" i="41"/>
  <c r="AM1040" i="41"/>
  <c r="AM1041" i="41"/>
  <c r="AM1042" i="41"/>
  <c r="AM1043" i="41"/>
  <c r="AM1044" i="41"/>
  <c r="AM1045" i="41"/>
  <c r="AM1046" i="41"/>
  <c r="AM1047" i="41"/>
  <c r="AM1048" i="41"/>
  <c r="AM1049" i="41"/>
  <c r="AM1050" i="41"/>
  <c r="AM1051" i="41"/>
  <c r="AM1053" i="41"/>
  <c r="AM1054" i="41"/>
  <c r="AM1055" i="41"/>
  <c r="AM1056" i="41"/>
  <c r="AM1057" i="41"/>
  <c r="AM1058" i="41"/>
  <c r="AM1059" i="41"/>
  <c r="AM1060" i="41"/>
  <c r="AM1061" i="41"/>
  <c r="AM1062" i="41"/>
  <c r="AM1063" i="41"/>
  <c r="AM1064" i="41"/>
  <c r="AM1065" i="41"/>
  <c r="AM1066" i="41"/>
  <c r="AM1067" i="41"/>
  <c r="AM1068" i="41"/>
  <c r="AM1069" i="41"/>
  <c r="AM1070" i="41"/>
  <c r="AM1071" i="41"/>
  <c r="AM1072" i="41"/>
  <c r="AM1073" i="41"/>
  <c r="AM1074" i="41"/>
  <c r="AM1075" i="41"/>
  <c r="AM1077" i="41"/>
  <c r="AM1078" i="41"/>
  <c r="AM1079" i="41"/>
  <c r="AM1080" i="41"/>
  <c r="AM1081" i="41"/>
  <c r="AM1082" i="41"/>
  <c r="AM1083" i="41"/>
  <c r="AM1084" i="41"/>
  <c r="AM1085" i="41"/>
  <c r="AM1086" i="41"/>
  <c r="AM1087" i="41"/>
  <c r="AM1088" i="41"/>
  <c r="AM1089" i="41"/>
  <c r="AM1090" i="41"/>
  <c r="AM1091" i="41"/>
  <c r="AM1092" i="41"/>
  <c r="AM1093" i="41"/>
  <c r="AM1094" i="41"/>
  <c r="AM1095" i="41"/>
  <c r="AM1096" i="41"/>
  <c r="AM1098" i="41"/>
  <c r="AM1099" i="41"/>
  <c r="AM1100" i="41"/>
  <c r="AM1101" i="41"/>
  <c r="AM1102" i="41"/>
  <c r="AM1103" i="41"/>
  <c r="AM1104" i="41"/>
  <c r="AM1105" i="41"/>
  <c r="AM1106" i="41"/>
  <c r="AM1107" i="41"/>
  <c r="AM1108" i="41"/>
  <c r="AM1109" i="41"/>
  <c r="AM1110" i="41"/>
  <c r="AM1111" i="41"/>
  <c r="AM1112" i="41"/>
  <c r="AM1113" i="41"/>
  <c r="AM1114" i="41"/>
  <c r="AM1116" i="41"/>
  <c r="AM1117" i="41"/>
  <c r="AM1118" i="41"/>
  <c r="AM1119" i="41"/>
  <c r="AM1120" i="41"/>
  <c r="AM1121" i="41"/>
  <c r="AM1122" i="41"/>
  <c r="AM1123" i="41"/>
  <c r="AM1124" i="41"/>
  <c r="AM1125" i="41"/>
  <c r="AM1126" i="41"/>
  <c r="AM1127" i="41"/>
  <c r="AM1128" i="41"/>
  <c r="AM1129" i="41"/>
  <c r="AM1130" i="41"/>
  <c r="AM1131" i="41"/>
  <c r="AM1132" i="41"/>
  <c r="AM1133" i="41"/>
  <c r="AM1134" i="41"/>
  <c r="AM1135" i="41"/>
  <c r="AM1136" i="41"/>
  <c r="AM1137" i="41"/>
  <c r="AM1138" i="41"/>
  <c r="AM1139" i="41"/>
  <c r="AM1140" i="41"/>
  <c r="AM1141" i="41"/>
  <c r="AM1142" i="41"/>
  <c r="AM1143" i="41"/>
  <c r="AM1144" i="41"/>
  <c r="AM1146" i="41"/>
  <c r="AM1147" i="41"/>
  <c r="AM1148" i="41"/>
  <c r="AM1149" i="41"/>
  <c r="AM1150" i="41"/>
  <c r="AM1151" i="41"/>
  <c r="AM1152" i="41"/>
  <c r="AM1153" i="41"/>
  <c r="AM1154" i="41"/>
  <c r="AM1155" i="41"/>
  <c r="AM1156" i="41"/>
  <c r="AM1157" i="41"/>
  <c r="AM1158" i="41"/>
  <c r="AM1159" i="41"/>
  <c r="AM1161" i="41"/>
  <c r="AM1162" i="41"/>
  <c r="AM1163" i="41"/>
  <c r="AM1164" i="41"/>
  <c r="AM1165" i="41"/>
  <c r="AM1166" i="41"/>
  <c r="AM1167" i="41"/>
  <c r="AM1168" i="41"/>
  <c r="AM1169" i="41"/>
  <c r="AM1170" i="41"/>
  <c r="AM1171" i="41"/>
  <c r="AM1172" i="41"/>
  <c r="AM1173" i="41"/>
  <c r="AM1174" i="41"/>
  <c r="AM1175" i="41"/>
  <c r="AM1176" i="41"/>
  <c r="AM1177" i="41"/>
  <c r="AM1178" i="41"/>
  <c r="AM1179" i="41"/>
  <c r="AM1180" i="41"/>
  <c r="AM1181" i="41"/>
  <c r="AM1182" i="41"/>
  <c r="AM1183" i="41"/>
  <c r="AM1185" i="41"/>
  <c r="AM1186" i="41"/>
  <c r="AM1187" i="41"/>
  <c r="AM1188" i="41"/>
  <c r="AM1189" i="41"/>
  <c r="AM1190" i="41"/>
  <c r="AM1191" i="41"/>
  <c r="AM1192" i="41"/>
  <c r="AM1193" i="41"/>
  <c r="AM1194" i="41"/>
  <c r="AM1195" i="41"/>
  <c r="AM1196" i="41"/>
  <c r="AM1197" i="41"/>
  <c r="AM1198" i="41"/>
  <c r="AM1199" i="41"/>
  <c r="AM1200" i="41"/>
  <c r="AM1201" i="41"/>
  <c r="AM1202" i="41"/>
  <c r="AM1203" i="41"/>
  <c r="AM1204" i="41"/>
  <c r="AM1205" i="41"/>
  <c r="AM1206" i="41"/>
  <c r="AM1207" i="41"/>
  <c r="AM1209" i="41"/>
  <c r="AM1210" i="41"/>
  <c r="AM1211" i="41"/>
  <c r="AM1212" i="41"/>
  <c r="AM1213" i="41"/>
  <c r="AM1214" i="41"/>
  <c r="AM1215" i="41"/>
  <c r="AM1216" i="41"/>
  <c r="AM1217" i="41"/>
  <c r="AM1218" i="41"/>
  <c r="AM1219" i="41"/>
  <c r="AM1220" i="41"/>
  <c r="AM1221" i="41"/>
  <c r="AM1222" i="41"/>
  <c r="AM1224" i="41"/>
  <c r="AM1225" i="41"/>
  <c r="AM1226" i="41"/>
  <c r="AM1227" i="41"/>
  <c r="AM1228" i="41"/>
  <c r="AM1229" i="41"/>
  <c r="AM1230" i="41"/>
  <c r="AM1231" i="41"/>
  <c r="AM1232" i="41"/>
  <c r="AM1233" i="41"/>
  <c r="AM1234" i="41"/>
  <c r="AM1235" i="41"/>
  <c r="AM1236" i="41"/>
  <c r="AM1237" i="41"/>
  <c r="AM1239" i="41"/>
  <c r="AM1240" i="41"/>
  <c r="AM1241" i="41"/>
  <c r="AM1242" i="41"/>
  <c r="AM1243" i="41"/>
  <c r="AM1244" i="41"/>
  <c r="AM1245" i="41"/>
  <c r="AM1246" i="41"/>
  <c r="AM1247" i="41"/>
  <c r="AM1248" i="41"/>
  <c r="AM1249" i="41"/>
  <c r="AM1250" i="41"/>
  <c r="AM1251" i="41"/>
  <c r="AM1252" i="41"/>
  <c r="AM1253" i="41"/>
  <c r="AM1254" i="41"/>
  <c r="AM1255" i="41"/>
  <c r="AM1256" i="41"/>
  <c r="AM1257" i="41"/>
  <c r="AM1258" i="41"/>
  <c r="AM1259" i="41"/>
  <c r="AM1260" i="41"/>
  <c r="AM1261" i="41"/>
  <c r="AM1262" i="41"/>
  <c r="AM1263" i="41"/>
  <c r="AM1264" i="41"/>
  <c r="AM1265" i="41"/>
  <c r="AM1266" i="41"/>
  <c r="AM1267" i="41"/>
  <c r="AM1268" i="41"/>
  <c r="AM1269" i="41"/>
  <c r="AM1270" i="41"/>
  <c r="AM1271" i="41"/>
  <c r="AM1272" i="41"/>
  <c r="AM1273" i="41"/>
  <c r="AM1274" i="41"/>
  <c r="AM1275" i="41"/>
  <c r="AM1276" i="41"/>
  <c r="AM1277" i="41"/>
  <c r="AM1278" i="41"/>
  <c r="AM1279" i="41"/>
  <c r="AM1281" i="41"/>
  <c r="AM1282" i="41"/>
  <c r="AM1283" i="41"/>
  <c r="AM1284" i="41"/>
  <c r="AM1285" i="41"/>
  <c r="AM1286" i="41"/>
  <c r="AM1287" i="41"/>
  <c r="AM1288" i="41"/>
  <c r="AM1289" i="41"/>
  <c r="AM1290" i="41"/>
  <c r="AM1291" i="41"/>
  <c r="AM1293" i="41"/>
  <c r="AM1294" i="41"/>
  <c r="AM1295" i="41"/>
  <c r="AM1296" i="41"/>
  <c r="AM1297" i="41"/>
  <c r="AM1298" i="41"/>
  <c r="AM1299" i="41"/>
  <c r="AM1300" i="41"/>
  <c r="AM1301" i="41"/>
  <c r="AM1302" i="41"/>
  <c r="AM1303" i="41"/>
  <c r="AM1304" i="41"/>
  <c r="AM1305" i="41"/>
  <c r="AM1306" i="41"/>
  <c r="AM1307" i="41"/>
  <c r="AM1308" i="41"/>
  <c r="AM1309" i="41"/>
  <c r="AM1310" i="41"/>
  <c r="AM1311" i="41"/>
  <c r="AM1312" i="41"/>
  <c r="AM1314" i="41"/>
  <c r="AM1315" i="41"/>
  <c r="AM1316" i="41"/>
  <c r="AM1317" i="41"/>
  <c r="AM1318" i="41"/>
  <c r="AM1319" i="41"/>
  <c r="AM1320" i="41"/>
  <c r="AM1321" i="41"/>
  <c r="AM1322" i="41"/>
  <c r="AM1323" i="41"/>
  <c r="AM1324" i="41"/>
  <c r="AM1325" i="41"/>
  <c r="AM1326" i="41"/>
  <c r="AM1327" i="41"/>
  <c r="AM1328" i="41"/>
  <c r="AM1329" i="41"/>
  <c r="AM1330" i="41"/>
  <c r="AM1331" i="41"/>
  <c r="AM1332" i="41"/>
  <c r="AM1333" i="41"/>
  <c r="AM1335" i="41"/>
  <c r="AM1336" i="41"/>
  <c r="AM1337" i="41"/>
  <c r="AM1338" i="41"/>
  <c r="AM1339" i="41"/>
  <c r="AM1340" i="41"/>
  <c r="AM1341" i="41"/>
  <c r="AM1342" i="41"/>
  <c r="AM1343" i="41"/>
  <c r="AM1344" i="41"/>
  <c r="AM1345" i="41"/>
  <c r="AM1346" i="41"/>
  <c r="AM1347" i="41"/>
  <c r="AM1348" i="41"/>
  <c r="AM1349" i="41"/>
  <c r="AM1350" i="41"/>
  <c r="AM1351" i="41"/>
  <c r="AM1352" i="41"/>
  <c r="AM1353" i="41"/>
  <c r="AM1354" i="41"/>
  <c r="AM1355" i="41"/>
  <c r="AM1356" i="41"/>
  <c r="AM1357" i="41"/>
  <c r="AM1358" i="41"/>
  <c r="AM1359" i="41"/>
  <c r="AM1360" i="41"/>
  <c r="AM1361" i="41"/>
  <c r="AM1362" i="41"/>
  <c r="AM1363" i="41"/>
  <c r="AM1364" i="41"/>
  <c r="AM1365" i="41"/>
  <c r="AM1366" i="41"/>
  <c r="AM1367" i="41"/>
  <c r="AM1368" i="41"/>
  <c r="AM1369" i="41"/>
  <c r="AM1370" i="41"/>
  <c r="AM1371" i="41"/>
  <c r="AM1372" i="41"/>
  <c r="AM1373" i="41"/>
  <c r="AM1374" i="41"/>
  <c r="AM1375" i="41"/>
  <c r="AM1377" i="41"/>
  <c r="AM1378" i="41"/>
  <c r="AM1379" i="41"/>
  <c r="AM1380" i="41"/>
  <c r="AM1381" i="41"/>
  <c r="AM1382" i="41"/>
  <c r="AM1383" i="41"/>
  <c r="AM1384" i="41"/>
  <c r="AM1385" i="41"/>
  <c r="AM1386" i="41"/>
  <c r="AM1387" i="41"/>
  <c r="AM1388" i="41"/>
  <c r="AM1389" i="41"/>
  <c r="AM1390" i="41"/>
  <c r="AM1392" i="41"/>
  <c r="AM1393" i="41"/>
  <c r="AM1394" i="41"/>
  <c r="AM1395" i="41"/>
  <c r="AM1396" i="41"/>
  <c r="AM1397" i="41"/>
  <c r="AM1398" i="41"/>
  <c r="AM1399" i="41"/>
  <c r="AM1400" i="41"/>
  <c r="AM1401" i="41"/>
  <c r="AM1402" i="41"/>
  <c r="AM1404" i="41"/>
  <c r="AM1405" i="41"/>
  <c r="AM1406" i="41"/>
  <c r="AM1407" i="41"/>
  <c r="AM1408" i="41"/>
  <c r="AM1409" i="41"/>
  <c r="AM1410" i="41"/>
  <c r="AM1411" i="41"/>
  <c r="AM1412" i="41"/>
  <c r="AM1413" i="41"/>
  <c r="AM1414" i="41"/>
  <c r="AM1416" i="41"/>
  <c r="AM1417" i="41"/>
  <c r="AM1418" i="41"/>
  <c r="AM1419" i="41"/>
  <c r="AM1420" i="41"/>
  <c r="AM1421" i="41"/>
  <c r="AM1422" i="41"/>
  <c r="AM1423" i="41"/>
  <c r="AM1424" i="41"/>
  <c r="AM1425" i="41"/>
  <c r="AM1426" i="41"/>
  <c r="AM1428" i="41"/>
  <c r="AM1429" i="41"/>
  <c r="AM1430" i="41"/>
  <c r="AM1431" i="41"/>
  <c r="AM1432" i="41"/>
  <c r="AM1433" i="41"/>
  <c r="AM1434" i="41"/>
  <c r="AM1435" i="41"/>
  <c r="AM1436" i="41"/>
  <c r="AM1437" i="41"/>
  <c r="AM1438" i="41"/>
  <c r="AM1439" i="41"/>
  <c r="AM1440" i="41"/>
  <c r="AM1441" i="41"/>
  <c r="AM1442" i="41"/>
  <c r="AM1443" i="41"/>
  <c r="AM1444" i="41"/>
  <c r="AM1445" i="41"/>
  <c r="AM1446" i="41"/>
  <c r="AM1447" i="41"/>
  <c r="AM1448" i="41"/>
  <c r="AM1449" i="41"/>
  <c r="AM1450" i="41"/>
  <c r="AM1451" i="41"/>
  <c r="AM1452" i="41"/>
  <c r="AM1453" i="41"/>
  <c r="AM1454" i="41"/>
  <c r="AM1455" i="41"/>
  <c r="AM1456" i="41"/>
  <c r="AM1458" i="41"/>
  <c r="AM1459" i="41"/>
  <c r="AM1460" i="41"/>
  <c r="AM1461" i="41"/>
  <c r="AM1462" i="41"/>
  <c r="AM1463" i="41"/>
  <c r="AM1464" i="41"/>
  <c r="AM1465" i="41"/>
  <c r="AM1466" i="41"/>
  <c r="AM1467" i="41"/>
  <c r="AM1468" i="41"/>
  <c r="AM1469" i="41"/>
  <c r="AM1470" i="41"/>
  <c r="AM1471" i="41"/>
  <c r="AM1472" i="41"/>
  <c r="AM1473" i="41"/>
  <c r="AM1474" i="41"/>
  <c r="AM1475" i="41"/>
  <c r="AM1476" i="41"/>
  <c r="AM1477" i="41"/>
  <c r="AM1478" i="41"/>
  <c r="AM1479" i="41"/>
  <c r="AM1480" i="41"/>
  <c r="AM1482" i="41"/>
  <c r="AM1483" i="41"/>
  <c r="AM1484" i="41"/>
  <c r="AM1485" i="41"/>
  <c r="AM1486" i="41"/>
  <c r="AM1487" i="41"/>
  <c r="AM1488" i="41"/>
  <c r="AM1489" i="41"/>
  <c r="AM1490" i="41"/>
  <c r="AM1491" i="41"/>
  <c r="AM1492" i="41"/>
  <c r="AM1493" i="41"/>
  <c r="AM1494" i="41"/>
  <c r="AM1495" i="41"/>
  <c r="AM1496" i="41"/>
  <c r="AM1497" i="41"/>
  <c r="AM1498" i="41"/>
  <c r="AM1499" i="41"/>
  <c r="AM1500" i="41"/>
  <c r="AM1501" i="41"/>
  <c r="AM1502" i="41"/>
  <c r="AM1503" i="41"/>
  <c r="AM1504" i="41"/>
  <c r="AM1506" i="41"/>
  <c r="AM1507" i="41"/>
  <c r="AM1508" i="41"/>
  <c r="AM1509" i="41"/>
  <c r="AM1510" i="41"/>
  <c r="AM1511" i="41"/>
  <c r="AM1512" i="41"/>
  <c r="AM1513" i="41"/>
  <c r="AM1514" i="41"/>
  <c r="AM1515" i="41"/>
  <c r="AM1516" i="41"/>
  <c r="AM1517" i="41"/>
  <c r="AM1518" i="41"/>
  <c r="AM1519" i="41"/>
  <c r="AM1520" i="41"/>
  <c r="AM1521" i="41"/>
  <c r="AM1522" i="41"/>
  <c r="AM1523" i="41"/>
  <c r="AM1524" i="41"/>
  <c r="AM1525" i="41"/>
  <c r="AM1526" i="41"/>
  <c r="AM1527" i="41"/>
  <c r="AM1528" i="41"/>
  <c r="AM1530" i="41"/>
  <c r="AM1531" i="41"/>
  <c r="AM1532" i="41"/>
  <c r="AM1533" i="41"/>
  <c r="AM1534" i="41"/>
  <c r="AM1535" i="41"/>
  <c r="AM1536" i="41"/>
  <c r="AM1537" i="41"/>
  <c r="AM1538" i="41"/>
  <c r="AM1539" i="41"/>
  <c r="AM1540" i="41"/>
  <c r="AM1541" i="41"/>
  <c r="AM1542" i="41"/>
  <c r="AM1543" i="41"/>
  <c r="AM1544" i="41"/>
  <c r="AM1545" i="41"/>
  <c r="AM1546" i="41"/>
  <c r="AM1547" i="41"/>
  <c r="AM1548" i="41"/>
  <c r="AM1549" i="41"/>
  <c r="AM1550" i="41"/>
  <c r="AM1551" i="41"/>
  <c r="AM1552" i="41"/>
  <c r="AM1553" i="41"/>
  <c r="AM1554" i="41"/>
  <c r="AM1555" i="41"/>
  <c r="AM1556" i="41"/>
  <c r="AM1557" i="41"/>
  <c r="AM1558" i="41"/>
  <c r="AM1559" i="41"/>
  <c r="AM1560" i="41"/>
  <c r="AM1561" i="41"/>
  <c r="AM1562" i="41"/>
  <c r="AM1563" i="41"/>
  <c r="AM1564" i="41"/>
  <c r="AM1565" i="41"/>
  <c r="AM1566" i="41"/>
  <c r="AM1567" i="41"/>
  <c r="AM1568" i="41"/>
  <c r="AM1569" i="41"/>
  <c r="AM1570" i="41"/>
  <c r="AM1571" i="41"/>
  <c r="AM1572" i="41"/>
  <c r="AM1573" i="41"/>
  <c r="AM1574" i="41"/>
  <c r="AM1575" i="41"/>
  <c r="AM1576" i="41"/>
  <c r="AM1577" i="41"/>
  <c r="AM1578" i="41"/>
  <c r="AM1579" i="41"/>
  <c r="AM1580" i="41"/>
  <c r="AM1581" i="41"/>
  <c r="AM1582" i="41"/>
  <c r="AM1583" i="41"/>
  <c r="AM1584" i="41"/>
  <c r="AM1585" i="41"/>
  <c r="AM1586" i="41"/>
  <c r="AM1587" i="41"/>
  <c r="AM1588" i="41"/>
  <c r="AM1589" i="41"/>
  <c r="AM1590" i="41"/>
  <c r="AM1591" i="41"/>
  <c r="AM1593" i="41"/>
  <c r="AM1594" i="41"/>
  <c r="AM1595" i="41"/>
  <c r="AM1596" i="41"/>
  <c r="AM1597" i="41"/>
  <c r="AM1598" i="41"/>
  <c r="AM1599" i="41"/>
  <c r="AM1600" i="41"/>
  <c r="AM1601" i="41"/>
  <c r="AM1602" i="41"/>
  <c r="AM1603" i="41"/>
  <c r="AM1604" i="41"/>
  <c r="AM1605" i="41"/>
  <c r="AM1606" i="41"/>
  <c r="AM1607" i="41"/>
  <c r="AM1608" i="41"/>
  <c r="AM1609" i="41"/>
  <c r="AM1610" i="41"/>
  <c r="AM1611" i="41"/>
  <c r="AM1612" i="41"/>
  <c r="AM1613" i="41"/>
  <c r="AM1614" i="41"/>
  <c r="AM1615" i="41"/>
  <c r="AM1616" i="41"/>
  <c r="AM1617" i="41"/>
  <c r="AM1618" i="41"/>
  <c r="AM1619" i="41"/>
  <c r="AM1620" i="41"/>
  <c r="AM1621" i="41"/>
  <c r="AM1622" i="41"/>
  <c r="AM1623" i="41"/>
  <c r="AM1624" i="41"/>
  <c r="AM1625" i="41"/>
  <c r="AM1626" i="41"/>
  <c r="AM1627" i="41"/>
  <c r="AM1628" i="41"/>
  <c r="AM1629" i="41"/>
  <c r="AM1630" i="41"/>
  <c r="AM1631" i="41"/>
  <c r="AM1632" i="41"/>
  <c r="AM1633" i="41"/>
  <c r="AM1634" i="41"/>
  <c r="AM1635" i="41"/>
  <c r="AM1636" i="41"/>
  <c r="AM1637" i="41"/>
  <c r="AM1638" i="41"/>
  <c r="AM1639" i="41"/>
  <c r="AM1640" i="41"/>
  <c r="AM1641" i="41"/>
  <c r="AM1642" i="41"/>
  <c r="AM1643" i="41"/>
  <c r="AM1644" i="41"/>
  <c r="AM1645" i="41"/>
  <c r="AM1646" i="41"/>
  <c r="AM1647" i="41"/>
  <c r="AM1648" i="41"/>
  <c r="AM1649" i="41"/>
  <c r="AM1650" i="41"/>
  <c r="AM1651" i="41"/>
  <c r="AM1653" i="41"/>
  <c r="AM1654" i="41"/>
  <c r="AM1655" i="41"/>
  <c r="AM1656" i="41"/>
  <c r="AM1657" i="41"/>
  <c r="AM1658" i="41"/>
  <c r="AM1659" i="41"/>
  <c r="AM1660" i="41"/>
  <c r="AM1661" i="41"/>
  <c r="AM1662" i="41"/>
  <c r="AM1663" i="41"/>
  <c r="AM1664" i="41"/>
  <c r="AM1665" i="41"/>
  <c r="AM1666" i="41"/>
  <c r="AM1667" i="41"/>
  <c r="AM1668" i="41"/>
  <c r="AM1669" i="41"/>
  <c r="AM1670" i="41"/>
  <c r="AM1671" i="41"/>
  <c r="AM1672" i="41"/>
  <c r="AM1673" i="41"/>
  <c r="AM1674" i="41"/>
  <c r="AM1675" i="41"/>
  <c r="AM1676" i="41"/>
  <c r="AM1677" i="41"/>
  <c r="AM1678" i="41"/>
  <c r="AM1679" i="41"/>
  <c r="AM1680" i="41"/>
  <c r="AM1681" i="41"/>
  <c r="AM1682" i="41"/>
  <c r="AM1683" i="41"/>
  <c r="AM1684" i="41"/>
  <c r="AM1686" i="41"/>
  <c r="AM1687" i="41"/>
  <c r="AM1688" i="41"/>
  <c r="AM1689" i="41"/>
  <c r="AM1690" i="41"/>
  <c r="AM1691" i="41"/>
  <c r="AM1692" i="41"/>
  <c r="AM1693" i="41"/>
  <c r="AM1694" i="41"/>
  <c r="AM1695" i="41"/>
  <c r="AM1696" i="41"/>
  <c r="AM1697" i="41"/>
  <c r="AM1698" i="41"/>
  <c r="AM1699" i="41"/>
  <c r="AM1700" i="41"/>
  <c r="AM1701" i="41"/>
  <c r="AM1702" i="41"/>
  <c r="AM1703" i="41"/>
  <c r="AM1704" i="41"/>
  <c r="AM1705" i="41"/>
  <c r="AM1706" i="41"/>
  <c r="AM1707" i="41"/>
  <c r="AM1708" i="41"/>
  <c r="AM1710" i="41"/>
  <c r="AM1711" i="41"/>
  <c r="AM1712" i="41"/>
  <c r="AM1713" i="41"/>
  <c r="AM1714" i="41"/>
  <c r="AM1715" i="41"/>
  <c r="AM1716" i="41"/>
  <c r="AM1717" i="41"/>
  <c r="AM1718" i="41"/>
  <c r="AM5" i="41"/>
  <c r="AM4" i="41"/>
  <c r="R75" i="30"/>
  <c r="S75" i="30" s="1"/>
  <c r="T75" i="30" s="1"/>
  <c r="R74" i="30"/>
  <c r="S74" i="30" s="1"/>
  <c r="T74" i="30" s="1"/>
  <c r="R73" i="30"/>
  <c r="S73" i="30" s="1"/>
  <c r="T73" i="30" s="1"/>
  <c r="R72" i="30"/>
  <c r="S72" i="30" s="1"/>
  <c r="T72" i="30" s="1"/>
  <c r="R71" i="30"/>
  <c r="S71" i="30" s="1"/>
  <c r="T71" i="30" s="1"/>
  <c r="R70" i="30"/>
  <c r="S70" i="30" s="1"/>
  <c r="T70" i="30" s="1"/>
  <c r="R69" i="30"/>
  <c r="S69" i="30" s="1"/>
  <c r="T69" i="30" s="1"/>
  <c r="R68" i="30"/>
  <c r="S68" i="30" s="1"/>
  <c r="T68" i="30" s="1"/>
  <c r="R67" i="30"/>
  <c r="S67" i="30" s="1"/>
  <c r="T67" i="30" s="1"/>
  <c r="R66" i="30"/>
  <c r="S66" i="30" s="1"/>
  <c r="T66" i="30" s="1"/>
  <c r="R65" i="30"/>
  <c r="S65" i="30" s="1"/>
  <c r="T65" i="30" s="1"/>
  <c r="R64" i="30"/>
  <c r="S64" i="30" s="1"/>
  <c r="T64" i="30" s="1"/>
  <c r="R63" i="30"/>
  <c r="S63" i="30" s="1"/>
  <c r="T63" i="30" s="1"/>
  <c r="R62" i="30"/>
  <c r="S62" i="30" s="1"/>
  <c r="T62" i="30" s="1"/>
  <c r="R61" i="30"/>
  <c r="S61" i="30" s="1"/>
  <c r="T61" i="30" s="1"/>
  <c r="R60" i="30"/>
  <c r="S60" i="30" s="1"/>
  <c r="T60" i="30" s="1"/>
  <c r="R59" i="30"/>
  <c r="S59" i="30" s="1"/>
  <c r="T59" i="30" s="1"/>
  <c r="R58" i="30"/>
  <c r="S58" i="30" s="1"/>
  <c r="T58" i="30" s="1"/>
  <c r="R57" i="30"/>
  <c r="S57" i="30" s="1"/>
  <c r="T57" i="30" s="1"/>
  <c r="R56" i="30"/>
  <c r="S56" i="30" s="1"/>
  <c r="T56" i="30" s="1"/>
  <c r="R55" i="30"/>
  <c r="S55" i="30" s="1"/>
  <c r="T55" i="30" s="1"/>
  <c r="R54" i="30"/>
  <c r="S54" i="30" s="1"/>
  <c r="T54" i="30" s="1"/>
  <c r="R53" i="30"/>
  <c r="S53" i="30" s="1"/>
  <c r="T53" i="30" s="1"/>
  <c r="R52" i="30"/>
  <c r="S52" i="30" s="1"/>
  <c r="T52" i="30" s="1"/>
  <c r="R51" i="30"/>
  <c r="S51" i="30" s="1"/>
  <c r="T51" i="30" s="1"/>
  <c r="R50" i="30"/>
  <c r="S50" i="30" s="1"/>
  <c r="T50" i="30" s="1"/>
  <c r="R49" i="30"/>
  <c r="S49" i="30" s="1"/>
  <c r="T49" i="30" s="1"/>
  <c r="R48" i="30"/>
  <c r="S48" i="30" s="1"/>
  <c r="T48" i="30" s="1"/>
  <c r="R47" i="30"/>
  <c r="S47" i="30" s="1"/>
  <c r="T47" i="30" s="1"/>
  <c r="R46" i="30"/>
  <c r="S46" i="30" s="1"/>
  <c r="T46" i="30" s="1"/>
  <c r="R45" i="30"/>
  <c r="S45" i="30" s="1"/>
  <c r="T45" i="30" s="1"/>
  <c r="R44" i="30"/>
  <c r="S44" i="30" s="1"/>
  <c r="T44" i="30" s="1"/>
  <c r="R43" i="30"/>
  <c r="S43" i="30" s="1"/>
  <c r="T43" i="30" s="1"/>
  <c r="R42" i="30"/>
  <c r="S42" i="30" s="1"/>
  <c r="T42" i="30" s="1"/>
  <c r="R41" i="30"/>
  <c r="S41" i="30" s="1"/>
  <c r="T41" i="30" s="1"/>
  <c r="R40" i="30"/>
  <c r="S40" i="30" s="1"/>
  <c r="T40" i="30" s="1"/>
  <c r="R39" i="30"/>
  <c r="S39" i="30" s="1"/>
  <c r="T39" i="30" s="1"/>
  <c r="R38" i="30"/>
  <c r="S38" i="30" s="1"/>
  <c r="T38" i="30" s="1"/>
  <c r="R37" i="30"/>
  <c r="S37" i="30" s="1"/>
  <c r="T37" i="30" s="1"/>
  <c r="R36" i="30"/>
  <c r="S36" i="30" s="1"/>
  <c r="T36" i="30" s="1"/>
  <c r="R35" i="30"/>
  <c r="S35" i="30" s="1"/>
  <c r="T35" i="30" s="1"/>
  <c r="R34" i="30"/>
  <c r="S34" i="30" s="1"/>
  <c r="T34" i="30" s="1"/>
  <c r="R33" i="30"/>
  <c r="S33" i="30" s="1"/>
  <c r="T33" i="30" s="1"/>
  <c r="R32" i="30"/>
  <c r="S32" i="30" s="1"/>
  <c r="T32" i="30" s="1"/>
  <c r="R31" i="30"/>
  <c r="S31" i="30" s="1"/>
  <c r="T31" i="30" s="1"/>
  <c r="R30" i="30"/>
  <c r="S30" i="30" s="1"/>
  <c r="T30" i="30" s="1"/>
  <c r="R29" i="30"/>
  <c r="S29" i="30" s="1"/>
  <c r="T29" i="30" s="1"/>
  <c r="R28" i="30"/>
  <c r="S28" i="30" s="1"/>
  <c r="T28" i="30" s="1"/>
  <c r="R27" i="30"/>
  <c r="S27" i="30" s="1"/>
  <c r="T27" i="30" s="1"/>
  <c r="R26" i="30"/>
  <c r="S26" i="30" s="1"/>
  <c r="T26" i="30" s="1"/>
  <c r="R25" i="30"/>
  <c r="S25" i="30" s="1"/>
  <c r="T25" i="30" s="1"/>
  <c r="R24" i="30"/>
  <c r="S24" i="30" s="1"/>
  <c r="T24" i="30" s="1"/>
  <c r="R23" i="30"/>
  <c r="S23" i="30" s="1"/>
  <c r="T23" i="30" s="1"/>
  <c r="R22" i="30"/>
  <c r="S22" i="30" s="1"/>
  <c r="T22" i="30" s="1"/>
  <c r="R21" i="30"/>
  <c r="S21" i="30" s="1"/>
  <c r="T21" i="30" s="1"/>
  <c r="R20" i="30"/>
  <c r="S20" i="30" s="1"/>
  <c r="T20" i="30" s="1"/>
  <c r="R19" i="30"/>
  <c r="S19" i="30" s="1"/>
  <c r="T19" i="30" s="1"/>
  <c r="R18" i="30"/>
  <c r="S18" i="30" s="1"/>
  <c r="T18" i="30" s="1"/>
  <c r="R17" i="30"/>
  <c r="S17" i="30" s="1"/>
  <c r="T17" i="30" s="1"/>
  <c r="R16" i="30"/>
  <c r="S16" i="30" s="1"/>
  <c r="T16" i="30" s="1"/>
  <c r="R15" i="30"/>
  <c r="S15" i="30" s="1"/>
  <c r="T15" i="30" s="1"/>
  <c r="R14" i="30"/>
  <c r="S14" i="30" s="1"/>
  <c r="T14" i="30" s="1"/>
  <c r="R13" i="30"/>
  <c r="S13" i="30" s="1"/>
  <c r="T13" i="30" s="1"/>
  <c r="R12" i="30"/>
  <c r="S12" i="30" s="1"/>
  <c r="T12" i="30" s="1"/>
  <c r="R11" i="30"/>
  <c r="S11" i="30" s="1"/>
  <c r="T11" i="30" s="1"/>
  <c r="R10" i="30"/>
  <c r="S10" i="30" s="1"/>
  <c r="T10" i="30" s="1"/>
  <c r="R9" i="30"/>
  <c r="S9" i="30" s="1"/>
  <c r="T9" i="30" s="1"/>
  <c r="R8" i="30"/>
  <c r="S8" i="30" s="1"/>
  <c r="T8" i="30" s="1"/>
  <c r="R7" i="30"/>
  <c r="S7" i="30" s="1"/>
  <c r="T7" i="30" s="1"/>
  <c r="R6" i="30"/>
  <c r="S6" i="30" s="1"/>
  <c r="T6" i="30" s="1"/>
  <c r="R5" i="30"/>
  <c r="S5" i="30" s="1"/>
  <c r="T5" i="30" s="1"/>
  <c r="R4" i="30"/>
  <c r="S4" i="30" s="1"/>
  <c r="T4" i="30" s="1"/>
  <c r="R3" i="30"/>
  <c r="S3" i="30" s="1"/>
  <c r="T3" i="30" s="1"/>
  <c r="W495" i="31"/>
  <c r="X495" i="31" s="1"/>
  <c r="Y495" i="31" s="1"/>
  <c r="W494" i="31"/>
  <c r="X494" i="31" s="1"/>
  <c r="Y494" i="31" s="1"/>
  <c r="W493" i="31"/>
  <c r="X493" i="31" s="1"/>
  <c r="Y493" i="31" s="1"/>
  <c r="W492" i="31"/>
  <c r="X492" i="31" s="1"/>
  <c r="Y492" i="31" s="1"/>
  <c r="W491" i="31"/>
  <c r="X491" i="31" s="1"/>
  <c r="Y491" i="31" s="1"/>
  <c r="W490" i="31"/>
  <c r="X490" i="31" s="1"/>
  <c r="Y490" i="31" s="1"/>
  <c r="W489" i="31"/>
  <c r="X489" i="31" s="1"/>
  <c r="Y489" i="31" s="1"/>
  <c r="W488" i="31"/>
  <c r="X488" i="31" s="1"/>
  <c r="Y488" i="31" s="1"/>
  <c r="W487" i="31"/>
  <c r="X487" i="31" s="1"/>
  <c r="Y487" i="31" s="1"/>
  <c r="W486" i="31"/>
  <c r="X486" i="31" s="1"/>
  <c r="Y486" i="31" s="1"/>
  <c r="W485" i="31"/>
  <c r="X485" i="31" s="1"/>
  <c r="Y485" i="31" s="1"/>
  <c r="W484" i="31"/>
  <c r="X484" i="31" s="1"/>
  <c r="Y484" i="31" s="1"/>
  <c r="W483" i="31"/>
  <c r="X483" i="31" s="1"/>
  <c r="Y483" i="31" s="1"/>
  <c r="W482" i="31"/>
  <c r="X482" i="31" s="1"/>
  <c r="Y482" i="31" s="1"/>
  <c r="W481" i="31"/>
  <c r="X481" i="31" s="1"/>
  <c r="Y481" i="31" s="1"/>
  <c r="W480" i="31"/>
  <c r="X480" i="31" s="1"/>
  <c r="Y480" i="31" s="1"/>
  <c r="W479" i="31"/>
  <c r="X479" i="31" s="1"/>
  <c r="Y479" i="31" s="1"/>
  <c r="W478" i="31"/>
  <c r="X478" i="31" s="1"/>
  <c r="Y478" i="31" s="1"/>
  <c r="W477" i="31"/>
  <c r="X477" i="31" s="1"/>
  <c r="Y477" i="31" s="1"/>
  <c r="W476" i="31"/>
  <c r="X476" i="31" s="1"/>
  <c r="Y476" i="31" s="1"/>
  <c r="W475" i="31"/>
  <c r="X475" i="31" s="1"/>
  <c r="Y475" i="31" s="1"/>
  <c r="W474" i="31"/>
  <c r="X474" i="31" s="1"/>
  <c r="Y474" i="31" s="1"/>
  <c r="W473" i="31"/>
  <c r="X473" i="31" s="1"/>
  <c r="Y473" i="31" s="1"/>
  <c r="W472" i="31"/>
  <c r="X472" i="31" s="1"/>
  <c r="Y472" i="31" s="1"/>
  <c r="W471" i="31"/>
  <c r="X471" i="31" s="1"/>
  <c r="Y471" i="31" s="1"/>
  <c r="W470" i="31"/>
  <c r="X470" i="31" s="1"/>
  <c r="Y470" i="31" s="1"/>
  <c r="W469" i="31"/>
  <c r="X469" i="31" s="1"/>
  <c r="Y469" i="31" s="1"/>
  <c r="W468" i="31"/>
  <c r="X468" i="31" s="1"/>
  <c r="Y468" i="31" s="1"/>
  <c r="W467" i="31"/>
  <c r="X467" i="31" s="1"/>
  <c r="Y467" i="31" s="1"/>
  <c r="W466" i="31"/>
  <c r="X466" i="31" s="1"/>
  <c r="Y466" i="31" s="1"/>
  <c r="W465" i="31"/>
  <c r="X465" i="31" s="1"/>
  <c r="Y465" i="31" s="1"/>
  <c r="W464" i="31"/>
  <c r="X464" i="31" s="1"/>
  <c r="Y464" i="31" s="1"/>
  <c r="W463" i="31"/>
  <c r="X463" i="31" s="1"/>
  <c r="Y463" i="31" s="1"/>
  <c r="W462" i="31"/>
  <c r="X462" i="31" s="1"/>
  <c r="Y462" i="31" s="1"/>
  <c r="W461" i="31"/>
  <c r="X461" i="31" s="1"/>
  <c r="Y461" i="31" s="1"/>
  <c r="W460" i="31"/>
  <c r="X460" i="31" s="1"/>
  <c r="Y460" i="31" s="1"/>
  <c r="W459" i="31"/>
  <c r="X459" i="31" s="1"/>
  <c r="Y459" i="31" s="1"/>
  <c r="W458" i="31"/>
  <c r="X458" i="31" s="1"/>
  <c r="Y458" i="31" s="1"/>
  <c r="W457" i="31"/>
  <c r="X457" i="31" s="1"/>
  <c r="Y457" i="31" s="1"/>
  <c r="W456" i="31"/>
  <c r="X456" i="31" s="1"/>
  <c r="Y456" i="31" s="1"/>
  <c r="W455" i="31"/>
  <c r="X455" i="31" s="1"/>
  <c r="Y455" i="31" s="1"/>
  <c r="W454" i="31"/>
  <c r="X454" i="31" s="1"/>
  <c r="Y454" i="31" s="1"/>
  <c r="W453" i="31"/>
  <c r="X453" i="31" s="1"/>
  <c r="Y453" i="31" s="1"/>
  <c r="W452" i="31"/>
  <c r="X452" i="31" s="1"/>
  <c r="Y452" i="31" s="1"/>
  <c r="W451" i="31"/>
  <c r="X451" i="31" s="1"/>
  <c r="Y451" i="31" s="1"/>
  <c r="W450" i="31"/>
  <c r="X450" i="31" s="1"/>
  <c r="Y450" i="31" s="1"/>
  <c r="W449" i="31"/>
  <c r="X449" i="31" s="1"/>
  <c r="Y449" i="31" s="1"/>
  <c r="W448" i="31"/>
  <c r="X448" i="31" s="1"/>
  <c r="Y448" i="31" s="1"/>
  <c r="W447" i="31"/>
  <c r="X447" i="31" s="1"/>
  <c r="Y447" i="31" s="1"/>
  <c r="W446" i="31"/>
  <c r="X446" i="31" s="1"/>
  <c r="Y446" i="31" s="1"/>
  <c r="W445" i="31"/>
  <c r="X445" i="31" s="1"/>
  <c r="Y445" i="31" s="1"/>
  <c r="W444" i="31"/>
  <c r="X444" i="31" s="1"/>
  <c r="Y444" i="31" s="1"/>
  <c r="W443" i="31"/>
  <c r="X443" i="31" s="1"/>
  <c r="Y443" i="31" s="1"/>
  <c r="W442" i="31"/>
  <c r="X442" i="31" s="1"/>
  <c r="Y442" i="31" s="1"/>
  <c r="W441" i="31"/>
  <c r="X441" i="31" s="1"/>
  <c r="Y441" i="31" s="1"/>
  <c r="W440" i="31"/>
  <c r="X440" i="31" s="1"/>
  <c r="Y440" i="31" s="1"/>
  <c r="W439" i="31"/>
  <c r="X439" i="31" s="1"/>
  <c r="Y439" i="31" s="1"/>
  <c r="W438" i="31"/>
  <c r="X438" i="31" s="1"/>
  <c r="Y438" i="31" s="1"/>
  <c r="W437" i="31"/>
  <c r="X437" i="31" s="1"/>
  <c r="Y437" i="31" s="1"/>
  <c r="W436" i="31"/>
  <c r="X436" i="31" s="1"/>
  <c r="Y436" i="31" s="1"/>
  <c r="W435" i="31"/>
  <c r="X435" i="31" s="1"/>
  <c r="Y435" i="31" s="1"/>
  <c r="W434" i="31"/>
  <c r="X434" i="31" s="1"/>
  <c r="Y434" i="31" s="1"/>
  <c r="W433" i="31"/>
  <c r="X433" i="31" s="1"/>
  <c r="Y433" i="31" s="1"/>
  <c r="W432" i="31"/>
  <c r="X432" i="31" s="1"/>
  <c r="Y432" i="31" s="1"/>
  <c r="W431" i="31"/>
  <c r="X431" i="31" s="1"/>
  <c r="Y431" i="31" s="1"/>
  <c r="W430" i="31"/>
  <c r="X430" i="31" s="1"/>
  <c r="Y430" i="31" s="1"/>
  <c r="W429" i="31"/>
  <c r="X429" i="31" s="1"/>
  <c r="Y429" i="31" s="1"/>
  <c r="W428" i="31"/>
  <c r="X428" i="31" s="1"/>
  <c r="Y428" i="31" s="1"/>
  <c r="W427" i="31"/>
  <c r="X427" i="31" s="1"/>
  <c r="Y427" i="31" s="1"/>
  <c r="W426" i="31"/>
  <c r="X426" i="31" s="1"/>
  <c r="Y426" i="31" s="1"/>
  <c r="W425" i="31"/>
  <c r="W424" i="31"/>
  <c r="X424" i="31" s="1"/>
  <c r="Y424" i="31" s="1"/>
  <c r="W423" i="31"/>
  <c r="X423" i="31" s="1"/>
  <c r="Y423" i="31" s="1"/>
  <c r="W422" i="31"/>
  <c r="X422" i="31" s="1"/>
  <c r="Y422" i="31" s="1"/>
  <c r="W421" i="31"/>
  <c r="W420" i="31"/>
  <c r="W419" i="31"/>
  <c r="W418" i="31"/>
  <c r="W417" i="31"/>
  <c r="W416" i="31"/>
  <c r="W415" i="31"/>
  <c r="W414" i="31"/>
  <c r="W413" i="31"/>
  <c r="W412" i="31"/>
  <c r="W411" i="31"/>
  <c r="W410" i="31"/>
  <c r="W409" i="31"/>
  <c r="X409" i="31" s="1"/>
  <c r="Y409" i="31" s="1"/>
  <c r="W408" i="31"/>
  <c r="W407" i="31"/>
  <c r="W406" i="31"/>
  <c r="W405" i="31"/>
  <c r="W404" i="31"/>
  <c r="W403" i="31"/>
  <c r="W402" i="31"/>
  <c r="W401" i="31"/>
  <c r="W400" i="31"/>
  <c r="W399" i="31"/>
  <c r="W398" i="31"/>
  <c r="X398" i="31" s="1"/>
  <c r="Y398" i="31" s="1"/>
  <c r="W397" i="31"/>
  <c r="W396" i="31"/>
  <c r="W395" i="31"/>
  <c r="X395" i="31" s="1"/>
  <c r="Y395" i="31" s="1"/>
  <c r="W394" i="31"/>
  <c r="W393" i="31"/>
  <c r="W392" i="31"/>
  <c r="W391" i="31"/>
  <c r="X391" i="31" s="1"/>
  <c r="Y391" i="31" s="1"/>
  <c r="W390" i="31"/>
  <c r="X390" i="31" s="1"/>
  <c r="Y390" i="31" s="1"/>
  <c r="W389" i="31"/>
  <c r="W388" i="31"/>
  <c r="W387" i="31"/>
  <c r="W386" i="31"/>
  <c r="X386" i="31" s="1"/>
  <c r="Y386" i="31" s="1"/>
  <c r="W385" i="31"/>
  <c r="W384" i="31"/>
  <c r="X384" i="31" s="1"/>
  <c r="Y384" i="31" s="1"/>
  <c r="W383" i="31"/>
  <c r="W382" i="31"/>
  <c r="W381" i="31"/>
  <c r="W380" i="31"/>
  <c r="X380" i="31" s="1"/>
  <c r="Y380" i="31" s="1"/>
  <c r="W379" i="31"/>
  <c r="W378" i="31"/>
  <c r="X378" i="31" s="1"/>
  <c r="Y378" i="31" s="1"/>
  <c r="W377" i="31"/>
  <c r="W376" i="31"/>
  <c r="X376" i="31" s="1"/>
  <c r="Y376" i="31" s="1"/>
  <c r="W375" i="31"/>
  <c r="W374" i="31"/>
  <c r="W373" i="31"/>
  <c r="W372" i="31"/>
  <c r="W371" i="31"/>
  <c r="W370" i="31"/>
  <c r="W369" i="31"/>
  <c r="W368" i="31"/>
  <c r="W367" i="31"/>
  <c r="W366" i="31"/>
  <c r="X366" i="31" s="1"/>
  <c r="Y366" i="31" s="1"/>
  <c r="W365" i="31"/>
  <c r="W364" i="31"/>
  <c r="X364" i="31" s="1"/>
  <c r="Y364" i="31" s="1"/>
  <c r="W363" i="31"/>
  <c r="W362" i="31"/>
  <c r="W361" i="31"/>
  <c r="X361" i="31" s="1"/>
  <c r="Y361" i="31" s="1"/>
  <c r="W360" i="31"/>
  <c r="X360" i="31" s="1"/>
  <c r="Y360" i="31" s="1"/>
  <c r="W359" i="31"/>
  <c r="W358" i="31"/>
  <c r="X358" i="31" s="1"/>
  <c r="Y358" i="31" s="1"/>
  <c r="W357" i="31"/>
  <c r="W356" i="31"/>
  <c r="W355" i="31"/>
  <c r="X355" i="31" s="1"/>
  <c r="Y355" i="31" s="1"/>
  <c r="W354" i="31"/>
  <c r="X354" i="31" s="1"/>
  <c r="Y354" i="31" s="1"/>
  <c r="W353" i="31"/>
  <c r="W352" i="31"/>
  <c r="W351" i="31"/>
  <c r="X351" i="31" s="1"/>
  <c r="Y351" i="31" s="1"/>
  <c r="W350" i="31"/>
  <c r="W349" i="31"/>
  <c r="X349" i="31" s="1"/>
  <c r="Y349" i="31" s="1"/>
  <c r="W348" i="31"/>
  <c r="W347" i="31"/>
  <c r="W346" i="31"/>
  <c r="X346" i="31" s="1"/>
  <c r="Y346" i="31" s="1"/>
  <c r="W345" i="31"/>
  <c r="W344" i="31"/>
  <c r="X344" i="31" s="1"/>
  <c r="Y344" i="31" s="1"/>
  <c r="W343" i="31"/>
  <c r="X343" i="31" s="1"/>
  <c r="Y343" i="31" s="1"/>
  <c r="W342" i="31"/>
  <c r="W341" i="31"/>
  <c r="X341" i="31" s="1"/>
  <c r="Y341" i="31" s="1"/>
  <c r="W340" i="31"/>
  <c r="W339" i="31"/>
  <c r="W338" i="31"/>
  <c r="W337" i="31"/>
  <c r="W336" i="31"/>
  <c r="X336" i="31" s="1"/>
  <c r="Y336" i="31" s="1"/>
  <c r="W335" i="31"/>
  <c r="W334" i="31"/>
  <c r="W333" i="31"/>
  <c r="W332" i="31"/>
  <c r="W331" i="31"/>
  <c r="W330" i="31"/>
  <c r="W329" i="31"/>
  <c r="W328" i="31"/>
  <c r="W327" i="31"/>
  <c r="W326" i="31"/>
  <c r="W325" i="31"/>
  <c r="W324" i="31"/>
  <c r="H1339" i="41" s="1"/>
  <c r="W323" i="31"/>
  <c r="W322" i="31"/>
  <c r="W321" i="31"/>
  <c r="X321" i="31" s="1"/>
  <c r="Y321" i="31" s="1"/>
  <c r="W320" i="31"/>
  <c r="W319" i="31"/>
  <c r="X319" i="31" s="1"/>
  <c r="Y319" i="31" s="1"/>
  <c r="W318" i="31"/>
  <c r="W317" i="31"/>
  <c r="W316" i="31"/>
  <c r="W315" i="31"/>
  <c r="W314" i="31"/>
  <c r="X314" i="31" s="1"/>
  <c r="Y314" i="31" s="1"/>
  <c r="W313" i="31"/>
  <c r="W312" i="31"/>
  <c r="W311" i="31"/>
  <c r="W310" i="31"/>
  <c r="W309" i="31"/>
  <c r="W308" i="31"/>
  <c r="W307" i="31"/>
  <c r="X307" i="31" s="1"/>
  <c r="W306" i="31"/>
  <c r="W305" i="31"/>
  <c r="X305" i="31" s="1"/>
  <c r="Y305" i="31" s="1"/>
  <c r="W304" i="31"/>
  <c r="W303" i="31"/>
  <c r="W302" i="31"/>
  <c r="W301" i="31"/>
  <c r="H1210" i="41" s="1"/>
  <c r="W300" i="31"/>
  <c r="W299" i="31"/>
  <c r="W298" i="31"/>
  <c r="W297" i="31"/>
  <c r="X297" i="31" s="1"/>
  <c r="Y297" i="31" s="1"/>
  <c r="W296" i="31"/>
  <c r="X296" i="31" s="1"/>
  <c r="Y296" i="31" s="1"/>
  <c r="W295" i="31"/>
  <c r="W294" i="31"/>
  <c r="X294" i="31" s="1"/>
  <c r="Y294" i="31" s="1"/>
  <c r="W293" i="31"/>
  <c r="W292" i="31"/>
  <c r="X292" i="31" s="1"/>
  <c r="Y292" i="31" s="1"/>
  <c r="W291" i="31"/>
  <c r="W290" i="31"/>
  <c r="W289" i="31"/>
  <c r="X289" i="31" s="1"/>
  <c r="W288" i="31"/>
  <c r="W287" i="31"/>
  <c r="W286" i="31"/>
  <c r="X286" i="31" s="1"/>
  <c r="Y286" i="31" s="1"/>
  <c r="W285" i="31"/>
  <c r="W284" i="31"/>
  <c r="X284" i="31" s="1"/>
  <c r="W283" i="31"/>
  <c r="W282" i="31"/>
  <c r="W281" i="31"/>
  <c r="W280" i="31"/>
  <c r="X280" i="31" s="1"/>
  <c r="W279" i="31"/>
  <c r="W278" i="31"/>
  <c r="W277" i="31"/>
  <c r="X277" i="31" s="1"/>
  <c r="Y277" i="31" s="1"/>
  <c r="W276" i="31"/>
  <c r="W275" i="31"/>
  <c r="W274" i="31"/>
  <c r="W273" i="31"/>
  <c r="W272" i="31"/>
  <c r="W271" i="31"/>
  <c r="W270" i="31"/>
  <c r="W269" i="31"/>
  <c r="W268" i="31"/>
  <c r="W267" i="31"/>
  <c r="X267" i="31" s="1"/>
  <c r="Y267" i="31" s="1"/>
  <c r="W266" i="31"/>
  <c r="X266" i="31" s="1"/>
  <c r="Y266" i="31" s="1"/>
  <c r="W265" i="31"/>
  <c r="W264" i="31"/>
  <c r="W263" i="31"/>
  <c r="W262" i="31"/>
  <c r="X262" i="31" s="1"/>
  <c r="Y262" i="31" s="1"/>
  <c r="W261" i="31"/>
  <c r="W260" i="31"/>
  <c r="W259" i="31"/>
  <c r="X259" i="31" s="1"/>
  <c r="Y259" i="31" s="1"/>
  <c r="W258" i="31"/>
  <c r="W257" i="31"/>
  <c r="W256" i="31"/>
  <c r="X256" i="31" s="1"/>
  <c r="Y256" i="31" s="1"/>
  <c r="W255" i="31"/>
  <c r="W254" i="31"/>
  <c r="X254" i="31" s="1"/>
  <c r="Y254" i="31" s="1"/>
  <c r="W253" i="31"/>
  <c r="X253" i="31" s="1"/>
  <c r="Y253" i="31" s="1"/>
  <c r="W252" i="31"/>
  <c r="W251" i="31"/>
  <c r="W250" i="31"/>
  <c r="W249" i="31"/>
  <c r="W248" i="31"/>
  <c r="W247" i="31"/>
  <c r="W246" i="31"/>
  <c r="X246" i="31" s="1"/>
  <c r="Y246" i="31" s="1"/>
  <c r="W245" i="31"/>
  <c r="W244" i="31"/>
  <c r="H937" i="41" s="1"/>
  <c r="W243" i="31"/>
  <c r="W242" i="31"/>
  <c r="W241" i="31"/>
  <c r="W240" i="31"/>
  <c r="X240" i="31" s="1"/>
  <c r="Y240" i="31" s="1"/>
  <c r="W239" i="31"/>
  <c r="X239" i="31" s="1"/>
  <c r="Y239" i="31" s="1"/>
  <c r="W238" i="31"/>
  <c r="X238" i="31" s="1"/>
  <c r="Y238" i="31" s="1"/>
  <c r="W237" i="31"/>
  <c r="W236" i="31"/>
  <c r="X236" i="31" s="1"/>
  <c r="Y236" i="31" s="1"/>
  <c r="W235" i="31"/>
  <c r="X235" i="31" s="1"/>
  <c r="Y235" i="31" s="1"/>
  <c r="W234" i="31"/>
  <c r="W233" i="31"/>
  <c r="W232" i="31"/>
  <c r="X232" i="31" s="1"/>
  <c r="Y232" i="31" s="1"/>
  <c r="W231" i="31"/>
  <c r="W230" i="31"/>
  <c r="W229" i="31"/>
  <c r="W228" i="31"/>
  <c r="W227" i="31"/>
  <c r="W226" i="31"/>
  <c r="X226" i="31" s="1"/>
  <c r="W225" i="31"/>
  <c r="W224" i="31"/>
  <c r="W223" i="31"/>
  <c r="W222" i="31"/>
  <c r="W221" i="31"/>
  <c r="W220" i="31"/>
  <c r="W219" i="31"/>
  <c r="W218" i="31"/>
  <c r="W217" i="31"/>
  <c r="W216" i="31"/>
  <c r="X216" i="31" s="1"/>
  <c r="Y216" i="31" s="1"/>
  <c r="W215" i="31"/>
  <c r="W214" i="31"/>
  <c r="W213" i="31"/>
  <c r="X213" i="31" s="1"/>
  <c r="Y213" i="31" s="1"/>
  <c r="W212" i="31"/>
  <c r="W211" i="31"/>
  <c r="X211" i="31" s="1"/>
  <c r="Y211" i="31" s="1"/>
  <c r="W210" i="31"/>
  <c r="W209" i="31"/>
  <c r="W208" i="31"/>
  <c r="X208" i="31" s="1"/>
  <c r="Y208" i="31" s="1"/>
  <c r="W207" i="31"/>
  <c r="W206" i="31"/>
  <c r="W205" i="31"/>
  <c r="W204" i="31"/>
  <c r="W203" i="31"/>
  <c r="X203" i="31" s="1"/>
  <c r="Y203" i="31" s="1"/>
  <c r="W202" i="31"/>
  <c r="X202" i="31" s="1"/>
  <c r="W201" i="31"/>
  <c r="W200" i="31"/>
  <c r="W199" i="31"/>
  <c r="W198" i="31"/>
  <c r="X198" i="31" s="1"/>
  <c r="Y198" i="31" s="1"/>
  <c r="W197" i="31"/>
  <c r="W196" i="31"/>
  <c r="W195" i="31"/>
  <c r="W194" i="31"/>
  <c r="W193" i="31"/>
  <c r="W192" i="31"/>
  <c r="W191" i="31"/>
  <c r="W190" i="31"/>
  <c r="W189" i="31"/>
  <c r="X189" i="31" s="1"/>
  <c r="Y189" i="31" s="1"/>
  <c r="W188" i="31"/>
  <c r="W187" i="31"/>
  <c r="W186" i="31"/>
  <c r="W185" i="31"/>
  <c r="W184" i="31"/>
  <c r="W183" i="31"/>
  <c r="W182" i="31"/>
  <c r="X182" i="31" s="1"/>
  <c r="Y182" i="31" s="1"/>
  <c r="W181" i="31"/>
  <c r="X181" i="31" s="1"/>
  <c r="Y181" i="31" s="1"/>
  <c r="W180" i="31"/>
  <c r="W179" i="31"/>
  <c r="X179" i="31" s="1"/>
  <c r="Y179" i="31" s="1"/>
  <c r="W178" i="31"/>
  <c r="W177" i="31"/>
  <c r="X177" i="31" s="1"/>
  <c r="W176" i="31"/>
  <c r="W175" i="31"/>
  <c r="X175" i="31" s="1"/>
  <c r="Y175" i="31" s="1"/>
  <c r="W174" i="31"/>
  <c r="W173" i="31"/>
  <c r="W172" i="31"/>
  <c r="W171" i="31"/>
  <c r="X171" i="31" s="1"/>
  <c r="Y171" i="31" s="1"/>
  <c r="W170" i="31"/>
  <c r="X170" i="31" s="1"/>
  <c r="Y170" i="31" s="1"/>
  <c r="W169" i="31"/>
  <c r="W168" i="31"/>
  <c r="W167" i="31"/>
  <c r="X167" i="31" s="1"/>
  <c r="Y167" i="31" s="1"/>
  <c r="W166" i="31"/>
  <c r="W165" i="31"/>
  <c r="W164" i="31"/>
  <c r="X164" i="31" s="1"/>
  <c r="Y164" i="31" s="1"/>
  <c r="W163" i="31"/>
  <c r="W162" i="31"/>
  <c r="W161" i="31"/>
  <c r="W160" i="31"/>
  <c r="W159" i="31"/>
  <c r="W158" i="31"/>
  <c r="W157" i="31"/>
  <c r="W156" i="31"/>
  <c r="W155" i="31"/>
  <c r="W154" i="31"/>
  <c r="W153" i="31"/>
  <c r="W152" i="31"/>
  <c r="W151" i="31"/>
  <c r="W150" i="31"/>
  <c r="W149" i="31"/>
  <c r="X149" i="31" s="1"/>
  <c r="Y149" i="31" s="1"/>
  <c r="W148" i="31"/>
  <c r="W147" i="31"/>
  <c r="W146" i="31"/>
  <c r="W145" i="31"/>
  <c r="W144" i="31"/>
  <c r="W143" i="31"/>
  <c r="W142" i="31"/>
  <c r="W141" i="31"/>
  <c r="W140" i="31"/>
  <c r="W139" i="31"/>
  <c r="W138" i="31"/>
  <c r="X138" i="31" s="1"/>
  <c r="Y138" i="31" s="1"/>
  <c r="W137" i="31"/>
  <c r="W136" i="31"/>
  <c r="W135" i="31"/>
  <c r="W134" i="31"/>
  <c r="W133" i="31"/>
  <c r="X133" i="31" s="1"/>
  <c r="Y133" i="31" s="1"/>
  <c r="W132" i="31"/>
  <c r="W131" i="31"/>
  <c r="W130" i="31"/>
  <c r="W129" i="31"/>
  <c r="W128" i="31"/>
  <c r="W127" i="31"/>
  <c r="W126" i="31"/>
  <c r="W125" i="31"/>
  <c r="W124" i="31"/>
  <c r="W123" i="31"/>
  <c r="W122" i="31"/>
  <c r="W121" i="31"/>
  <c r="W120" i="31"/>
  <c r="W119" i="31"/>
  <c r="W118" i="31"/>
  <c r="W117" i="31"/>
  <c r="W116" i="31"/>
  <c r="W115" i="31"/>
  <c r="W114" i="31"/>
  <c r="W113" i="31"/>
  <c r="W112" i="31"/>
  <c r="W111" i="31"/>
  <c r="W110" i="31"/>
  <c r="W109" i="31"/>
  <c r="W108" i="31"/>
  <c r="X108" i="31" s="1"/>
  <c r="Y108" i="31" s="1"/>
  <c r="W107" i="31"/>
  <c r="W106" i="31"/>
  <c r="W105" i="31"/>
  <c r="X105" i="31" s="1"/>
  <c r="Y105" i="31" s="1"/>
  <c r="W104" i="31"/>
  <c r="W103" i="31"/>
  <c r="W102" i="31"/>
  <c r="W101" i="31"/>
  <c r="W100" i="31"/>
  <c r="W99" i="31"/>
  <c r="W98" i="31"/>
  <c r="W97" i="31"/>
  <c r="X97" i="31" s="1"/>
  <c r="Y97" i="31" s="1"/>
  <c r="W96" i="31"/>
  <c r="W95" i="31"/>
  <c r="W94" i="31"/>
  <c r="W93" i="31"/>
  <c r="X93" i="31" s="1"/>
  <c r="Y93" i="31" s="1"/>
  <c r="W92" i="31"/>
  <c r="W91" i="31"/>
  <c r="W90" i="31"/>
  <c r="W89" i="31"/>
  <c r="W88" i="31"/>
  <c r="W87" i="31"/>
  <c r="W86" i="31"/>
  <c r="X86" i="31" s="1"/>
  <c r="Y86" i="31" s="1"/>
  <c r="W85" i="31"/>
  <c r="W84" i="31"/>
  <c r="W83" i="31"/>
  <c r="W82" i="31"/>
  <c r="W81" i="31"/>
  <c r="W80" i="31"/>
  <c r="W79" i="31"/>
  <c r="W78" i="31"/>
  <c r="W77" i="31"/>
  <c r="X77" i="31" s="1"/>
  <c r="Y77" i="31" s="1"/>
  <c r="W76" i="31"/>
  <c r="W75" i="31"/>
  <c r="W74" i="31"/>
  <c r="W73" i="31"/>
  <c r="W72" i="31"/>
  <c r="W71" i="31"/>
  <c r="W70" i="31"/>
  <c r="W69" i="31"/>
  <c r="W68" i="31"/>
  <c r="W67" i="31"/>
  <c r="W66" i="31"/>
  <c r="W65" i="31"/>
  <c r="X65" i="31" s="1"/>
  <c r="Y65" i="31" s="1"/>
  <c r="W64" i="31"/>
  <c r="W63" i="31"/>
  <c r="W62" i="31"/>
  <c r="W61" i="31"/>
  <c r="W60" i="31"/>
  <c r="W59" i="31"/>
  <c r="W58" i="31"/>
  <c r="W57" i="31"/>
  <c r="W56" i="31"/>
  <c r="W55" i="31"/>
  <c r="W54" i="31"/>
  <c r="W53" i="31"/>
  <c r="W52" i="31"/>
  <c r="X52" i="31" s="1"/>
  <c r="Y52" i="31" s="1"/>
  <c r="W51" i="31"/>
  <c r="W50" i="31"/>
  <c r="W49" i="31"/>
  <c r="W48" i="31"/>
  <c r="W47" i="31"/>
  <c r="X47" i="31" s="1"/>
  <c r="Y47" i="31" s="1"/>
  <c r="W46" i="31"/>
  <c r="W45" i="31"/>
  <c r="X45" i="31" s="1"/>
  <c r="Y45" i="31" s="1"/>
  <c r="W44" i="31"/>
  <c r="W43" i="31"/>
  <c r="X43" i="31" s="1"/>
  <c r="Y43" i="31" s="1"/>
  <c r="W42" i="31"/>
  <c r="W41" i="31"/>
  <c r="W40" i="31"/>
  <c r="W39" i="31"/>
  <c r="X39" i="31" s="1"/>
  <c r="Y39" i="31" s="1"/>
  <c r="W38" i="31"/>
  <c r="X38" i="31" s="1"/>
  <c r="Y38" i="31" s="1"/>
  <c r="W37" i="31"/>
  <c r="X37" i="31" s="1"/>
  <c r="Y37" i="31" s="1"/>
  <c r="W36" i="31"/>
  <c r="X36" i="31" s="1"/>
  <c r="Y36" i="31" s="1"/>
  <c r="W35" i="31"/>
  <c r="W34" i="31"/>
  <c r="X34" i="31" s="1"/>
  <c r="Y34" i="31" s="1"/>
  <c r="W33" i="31"/>
  <c r="W32" i="31"/>
  <c r="W31" i="31"/>
  <c r="W30" i="31"/>
  <c r="W29" i="31"/>
  <c r="X29" i="31" s="1"/>
  <c r="Y29" i="31" s="1"/>
  <c r="W28" i="31"/>
  <c r="X28" i="31" s="1"/>
  <c r="Y28" i="31" s="1"/>
  <c r="W27" i="31"/>
  <c r="W26" i="31"/>
  <c r="W25" i="31"/>
  <c r="W24" i="31"/>
  <c r="X24" i="31" s="1"/>
  <c r="W23" i="31"/>
  <c r="W22" i="31"/>
  <c r="W21" i="31"/>
  <c r="W20" i="31"/>
  <c r="W19" i="31"/>
  <c r="W18" i="31"/>
  <c r="X18" i="31" s="1"/>
  <c r="W17" i="31"/>
  <c r="X17" i="31" s="1"/>
  <c r="Y17" i="31" s="1"/>
  <c r="W16" i="31"/>
  <c r="X16" i="31" s="1"/>
  <c r="Y16" i="31" s="1"/>
  <c r="W15" i="31"/>
  <c r="W14" i="31"/>
  <c r="W13" i="31"/>
  <c r="W12" i="31"/>
  <c r="W11" i="31"/>
  <c r="X11" i="31" s="1"/>
  <c r="Y11" i="31" s="1"/>
  <c r="W10" i="31"/>
  <c r="X10" i="31" s="1"/>
  <c r="Y10" i="31" s="1"/>
  <c r="W9" i="31"/>
  <c r="W8" i="31"/>
  <c r="X8" i="31" s="1"/>
  <c r="Y8" i="31" s="1"/>
  <c r="W7" i="31"/>
  <c r="X7" i="31" s="1"/>
  <c r="Y7" i="31" s="1"/>
  <c r="W6" i="31"/>
  <c r="W5" i="31"/>
  <c r="X5" i="31" s="1"/>
  <c r="Y5" i="31" s="1"/>
  <c r="W4" i="31"/>
  <c r="W3" i="31"/>
  <c r="X3" i="31" s="1"/>
  <c r="Y3" i="31" s="1"/>
  <c r="X325" i="31" l="1"/>
  <c r="H1342" i="41"/>
  <c r="X425" i="31"/>
  <c r="Y425" i="31" s="1"/>
  <c r="H487" i="41"/>
  <c r="X260" i="31"/>
  <c r="H1012" i="41"/>
  <c r="X418" i="31"/>
  <c r="H1675" i="41"/>
  <c r="X419" i="31"/>
  <c r="H1249" i="41"/>
  <c r="X420" i="31"/>
  <c r="H577" i="41"/>
  <c r="X421" i="31"/>
  <c r="H604" i="41"/>
  <c r="X301" i="31"/>
  <c r="X328" i="31"/>
  <c r="H1354" i="41"/>
  <c r="X272" i="31"/>
  <c r="Y272" i="31" s="1"/>
  <c r="H1099" i="41"/>
  <c r="X84" i="31"/>
  <c r="Y84" i="31" s="1"/>
  <c r="X222" i="31"/>
  <c r="Y222" i="31" s="1"/>
  <c r="X152" i="31"/>
  <c r="X212" i="31"/>
  <c r="Y212" i="31" s="1"/>
  <c r="X73" i="31"/>
  <c r="Y73" i="31" s="1"/>
  <c r="X60" i="31"/>
  <c r="Y60" i="31" s="1"/>
  <c r="X206" i="31"/>
  <c r="Y206" i="31" s="1"/>
  <c r="X261" i="31"/>
  <c r="Y261" i="31" s="1"/>
  <c r="X359" i="31"/>
  <c r="Y359" i="31" s="1"/>
  <c r="X14" i="31"/>
  <c r="X116" i="31"/>
  <c r="X165" i="31"/>
  <c r="X278" i="31"/>
  <c r="X146" i="31"/>
  <c r="X35" i="31"/>
  <c r="X63" i="31"/>
  <c r="X282" i="31"/>
  <c r="X303" i="31"/>
  <c r="X331" i="31"/>
  <c r="H1360" i="41"/>
  <c r="X19" i="31"/>
  <c r="X95" i="31"/>
  <c r="X320" i="31"/>
  <c r="X371" i="31"/>
  <c r="X61" i="31"/>
  <c r="X15" i="31"/>
  <c r="X66" i="31"/>
  <c r="X90" i="31"/>
  <c r="X117" i="31"/>
  <c r="X258" i="31"/>
  <c r="X304" i="31"/>
  <c r="X332" i="31"/>
  <c r="H1363" i="41"/>
  <c r="X356" i="31"/>
  <c r="X382" i="31"/>
  <c r="X407" i="31"/>
  <c r="X20" i="31"/>
  <c r="X44" i="31"/>
  <c r="X71" i="31"/>
  <c r="X96" i="31"/>
  <c r="X122" i="31"/>
  <c r="X147" i="31"/>
  <c r="X169" i="31"/>
  <c r="X215" i="31"/>
  <c r="X283" i="31"/>
  <c r="X72" i="31"/>
  <c r="X123" i="31"/>
  <c r="X148" i="31"/>
  <c r="X192" i="31"/>
  <c r="X237" i="31"/>
  <c r="X306" i="31"/>
  <c r="X334" i="31"/>
  <c r="X408" i="31"/>
  <c r="X21" i="31"/>
  <c r="X46" i="31"/>
  <c r="X98" i="31"/>
  <c r="X124" i="31"/>
  <c r="X193" i="31"/>
  <c r="X335" i="31"/>
  <c r="X385" i="31"/>
  <c r="X89" i="31"/>
  <c r="X188" i="31"/>
  <c r="X255" i="31"/>
  <c r="X279" i="31"/>
  <c r="X300" i="31"/>
  <c r="X326" i="31"/>
  <c r="H1345" i="41"/>
  <c r="X91" i="31"/>
  <c r="X142" i="31"/>
  <c r="X40" i="31"/>
  <c r="X67" i="31"/>
  <c r="X333" i="31"/>
  <c r="H1366" i="41"/>
  <c r="X357" i="31"/>
  <c r="X383" i="31"/>
  <c r="X22" i="31"/>
  <c r="X99" i="31"/>
  <c r="X125" i="31"/>
  <c r="X150" i="31"/>
  <c r="X194" i="31"/>
  <c r="X217" i="31"/>
  <c r="Y284" i="31"/>
  <c r="Y307" i="31"/>
  <c r="X410" i="31"/>
  <c r="X70" i="31"/>
  <c r="X168" i="31"/>
  <c r="X191" i="31"/>
  <c r="X23" i="31"/>
  <c r="X48" i="31"/>
  <c r="X74" i="31"/>
  <c r="X100" i="31"/>
  <c r="X151" i="31"/>
  <c r="X172" i="31"/>
  <c r="X195" i="31"/>
  <c r="X218" i="31"/>
  <c r="X207" i="31"/>
  <c r="X295" i="31"/>
  <c r="X62" i="31"/>
  <c r="X85" i="31"/>
  <c r="X186" i="31"/>
  <c r="X209" i="31"/>
  <c r="X375" i="31"/>
  <c r="X298" i="31"/>
  <c r="X324" i="31"/>
  <c r="X350" i="31"/>
  <c r="X401" i="31"/>
  <c r="X118" i="31"/>
  <c r="X143" i="31"/>
  <c r="X166" i="31"/>
  <c r="Y280" i="31"/>
  <c r="X353" i="31"/>
  <c r="Y18" i="31"/>
  <c r="X94" i="31"/>
  <c r="X121" i="31"/>
  <c r="X308" i="31"/>
  <c r="X411" i="31"/>
  <c r="X49" i="31"/>
  <c r="X75" i="31"/>
  <c r="X101" i="31"/>
  <c r="X126" i="31"/>
  <c r="X196" i="31"/>
  <c r="X263" i="31"/>
  <c r="X285" i="31"/>
  <c r="X309" i="31"/>
  <c r="X337" i="31"/>
  <c r="X387" i="31"/>
  <c r="X412" i="31"/>
  <c r="X229" i="31"/>
  <c r="X374" i="31"/>
  <c r="X400" i="31"/>
  <c r="X13" i="31"/>
  <c r="X76" i="31"/>
  <c r="X413" i="31"/>
  <c r="X25" i="31"/>
  <c r="X102" i="31"/>
  <c r="X127" i="31"/>
  <c r="X128" i="31"/>
  <c r="X153" i="31"/>
  <c r="X249" i="31"/>
  <c r="Y24" i="31"/>
  <c r="X50" i="31"/>
  <c r="X200" i="31"/>
  <c r="X221" i="31"/>
  <c r="X416" i="31"/>
  <c r="X54" i="31"/>
  <c r="X79" i="31"/>
  <c r="X106" i="31"/>
  <c r="X130" i="31"/>
  <c r="X156" i="31"/>
  <c r="X244" i="31"/>
  <c r="X268" i="31"/>
  <c r="X313" i="31"/>
  <c r="X342" i="31"/>
  <c r="X365" i="31"/>
  <c r="X392" i="31"/>
  <c r="X417" i="31"/>
  <c r="X228" i="31"/>
  <c r="X250" i="31"/>
  <c r="X322" i="31"/>
  <c r="X348" i="31"/>
  <c r="X373" i="31"/>
  <c r="X399" i="31"/>
  <c r="X139" i="31"/>
  <c r="X163" i="31"/>
  <c r="X185" i="31"/>
  <c r="X251" i="31"/>
  <c r="X187" i="31"/>
  <c r="X231" i="31"/>
  <c r="Y152" i="31"/>
  <c r="X362" i="31"/>
  <c r="X414" i="31"/>
  <c r="X26" i="31"/>
  <c r="X103" i="31"/>
  <c r="X129" i="31"/>
  <c r="X155" i="31"/>
  <c r="X55" i="31"/>
  <c r="X107" i="31"/>
  <c r="Y177" i="31"/>
  <c r="Y202" i="31"/>
  <c r="X245" i="31"/>
  <c r="X269" i="31"/>
  <c r="Y289" i="31"/>
  <c r="X184" i="31"/>
  <c r="X227" i="31"/>
  <c r="X372" i="31"/>
  <c r="X219" i="31"/>
  <c r="X241" i="31"/>
  <c r="X174" i="31"/>
  <c r="X199" i="31"/>
  <c r="X220" i="31"/>
  <c r="X242" i="31"/>
  <c r="X265" i="31"/>
  <c r="X104" i="31"/>
  <c r="X243" i="31"/>
  <c r="X287" i="31"/>
  <c r="X340" i="31"/>
  <c r="X176" i="31"/>
  <c r="X201" i="31"/>
  <c r="X288" i="31"/>
  <c r="X393" i="31"/>
  <c r="X132" i="31"/>
  <c r="X157" i="31"/>
  <c r="X178" i="31"/>
  <c r="X158" i="31"/>
  <c r="X204" i="31"/>
  <c r="X223" i="31"/>
  <c r="X271" i="31"/>
  <c r="X316" i="31"/>
  <c r="X368" i="31"/>
  <c r="X394" i="31"/>
  <c r="X113" i="31"/>
  <c r="X276" i="31"/>
  <c r="X347" i="31"/>
  <c r="X114" i="31"/>
  <c r="X141" i="31"/>
  <c r="X315" i="31"/>
  <c r="X291" i="31"/>
  <c r="X12" i="31"/>
  <c r="X64" i="31"/>
  <c r="X87" i="31"/>
  <c r="X115" i="31"/>
  <c r="X230" i="31"/>
  <c r="H712" i="41"/>
  <c r="X252" i="31"/>
  <c r="X264" i="31"/>
  <c r="X310" i="31"/>
  <c r="X311" i="31"/>
  <c r="X339" i="31"/>
  <c r="X389" i="31"/>
  <c r="X363" i="31"/>
  <c r="X27" i="31"/>
  <c r="X415" i="31"/>
  <c r="X53" i="31"/>
  <c r="X78" i="31"/>
  <c r="X312" i="31"/>
  <c r="X131" i="31"/>
  <c r="X56" i="31"/>
  <c r="X270" i="31"/>
  <c r="X290" i="31"/>
  <c r="X30" i="31"/>
  <c r="X57" i="31"/>
  <c r="X81" i="31"/>
  <c r="X6" i="31"/>
  <c r="X58" i="31"/>
  <c r="X82" i="31"/>
  <c r="X109" i="31"/>
  <c r="X134" i="31"/>
  <c r="X159" i="31"/>
  <c r="X180" i="31"/>
  <c r="X31" i="31"/>
  <c r="X59" i="31"/>
  <c r="X83" i="31"/>
  <c r="X110" i="31"/>
  <c r="X135" i="31"/>
  <c r="X160" i="31"/>
  <c r="X318" i="31"/>
  <c r="X396" i="31"/>
  <c r="X88" i="31"/>
  <c r="X210" i="31"/>
  <c r="X197" i="31"/>
  <c r="X338" i="31"/>
  <c r="H1405" i="41"/>
  <c r="X388" i="31"/>
  <c r="X51" i="31"/>
  <c r="X173" i="31"/>
  <c r="X154" i="31"/>
  <c r="X4" i="31"/>
  <c r="X80" i="31"/>
  <c r="X367" i="31"/>
  <c r="X224" i="31"/>
  <c r="X317" i="31"/>
  <c r="X369" i="31"/>
  <c r="X205" i="31"/>
  <c r="X225" i="31"/>
  <c r="X247" i="31"/>
  <c r="X273" i="31"/>
  <c r="X32" i="31"/>
  <c r="X111" i="31"/>
  <c r="X136" i="31"/>
  <c r="X161" i="31"/>
  <c r="X248" i="31"/>
  <c r="X274" i="31"/>
  <c r="X293" i="31"/>
  <c r="X345" i="31"/>
  <c r="X370" i="31"/>
  <c r="X397" i="31"/>
  <c r="X377" i="31"/>
  <c r="X402" i="31"/>
  <c r="X403" i="31"/>
  <c r="X233" i="31"/>
  <c r="X327" i="31"/>
  <c r="H1348" i="41"/>
  <c r="X352" i="31"/>
  <c r="X379" i="31"/>
  <c r="X404" i="31"/>
  <c r="X323" i="31"/>
  <c r="H1336" i="41"/>
  <c r="X329" i="31"/>
  <c r="H1351" i="41"/>
  <c r="X405" i="31"/>
  <c r="X9" i="31"/>
  <c r="X33" i="31"/>
  <c r="X112" i="31"/>
  <c r="X137" i="31"/>
  <c r="X162" i="31"/>
  <c r="X183" i="31"/>
  <c r="Y226" i="31"/>
  <c r="X275" i="31"/>
  <c r="X140" i="31"/>
  <c r="X299" i="31"/>
  <c r="X41" i="31"/>
  <c r="X68" i="31"/>
  <c r="X92" i="31"/>
  <c r="X119" i="31"/>
  <c r="X144" i="31"/>
  <c r="X190" i="31"/>
  <c r="X234" i="31"/>
  <c r="X42" i="31"/>
  <c r="X69" i="31"/>
  <c r="X120" i="31"/>
  <c r="X145" i="31"/>
  <c r="X214" i="31"/>
  <c r="X257" i="31"/>
  <c r="X281" i="31"/>
  <c r="X302" i="31"/>
  <c r="X330" i="31"/>
  <c r="H1357" i="41"/>
  <c r="X381" i="31"/>
  <c r="X406" i="31"/>
  <c r="S1333" i="41"/>
  <c r="S1312" i="41"/>
  <c r="S1291" i="41"/>
  <c r="S1279" i="41"/>
  <c r="S1237" i="41"/>
  <c r="S1222" i="41"/>
  <c r="S367" i="41"/>
  <c r="S352" i="41"/>
  <c r="S313" i="41"/>
  <c r="S1708" i="41"/>
  <c r="S1684" i="41"/>
  <c r="S1651" i="41"/>
  <c r="S1591" i="41"/>
  <c r="S1528" i="41"/>
  <c r="S1504" i="41"/>
  <c r="S1480" i="41"/>
  <c r="S1456" i="41"/>
  <c r="S1426" i="41"/>
  <c r="S1414" i="41"/>
  <c r="S1402" i="41"/>
  <c r="S1390" i="41"/>
  <c r="S1375" i="41"/>
  <c r="S1207" i="41"/>
  <c r="S1183" i="41"/>
  <c r="S1159" i="41"/>
  <c r="S1144" i="41"/>
  <c r="S1114" i="41"/>
  <c r="S1096" i="41"/>
  <c r="S1075" i="41"/>
  <c r="S1051" i="41"/>
  <c r="S1027" i="41"/>
  <c r="S1009" i="41"/>
  <c r="S970" i="41"/>
  <c r="S955" i="41"/>
  <c r="S931" i="41"/>
  <c r="S892" i="41"/>
  <c r="S856" i="41"/>
  <c r="S841" i="41"/>
  <c r="S793" i="41"/>
  <c r="S781" i="41"/>
  <c r="S721" i="41"/>
  <c r="S688" i="41"/>
  <c r="S667" i="41"/>
  <c r="S655" i="41"/>
  <c r="S619" i="41"/>
  <c r="S592" i="41"/>
  <c r="S574" i="41"/>
  <c r="S535" i="41"/>
  <c r="S523" i="41"/>
  <c r="S502" i="41"/>
  <c r="S478" i="41"/>
  <c r="S457" i="41"/>
  <c r="S430" i="41"/>
  <c r="S412" i="41"/>
  <c r="S388" i="41"/>
  <c r="S289" i="41"/>
  <c r="S268" i="41"/>
  <c r="S232" i="41"/>
  <c r="S199" i="41"/>
  <c r="S172" i="41"/>
  <c r="S142" i="41"/>
  <c r="S106" i="41"/>
  <c r="S82" i="41"/>
  <c r="S40" i="41"/>
  <c r="S1020" i="41"/>
  <c r="S696" i="41"/>
  <c r="S528" i="41"/>
  <c r="S210" i="41"/>
  <c r="Y325" i="31" l="1"/>
  <c r="S1344" i="41" s="1"/>
  <c r="G1342" i="41"/>
  <c r="G1343" i="41"/>
  <c r="Y420" i="31"/>
  <c r="S579" i="41" s="1"/>
  <c r="G577" i="41"/>
  <c r="G578" i="41"/>
  <c r="Y419" i="31"/>
  <c r="S1251" i="41" s="1"/>
  <c r="G1250" i="41"/>
  <c r="G1249" i="41"/>
  <c r="Y418" i="31"/>
  <c r="S1677" i="41" s="1"/>
  <c r="G1675" i="41"/>
  <c r="G1676" i="41"/>
  <c r="Y421" i="31"/>
  <c r="S606" i="41" s="1"/>
  <c r="G604" i="41"/>
  <c r="G605" i="41"/>
  <c r="Y260" i="31"/>
  <c r="S1014" i="41" s="1"/>
  <c r="G1013" i="41"/>
  <c r="G1012" i="41"/>
  <c r="Y328" i="31"/>
  <c r="S1356" i="41" s="1"/>
  <c r="G1355" i="41"/>
  <c r="G1354" i="41"/>
  <c r="Y301" i="31"/>
  <c r="S1212" i="41" s="1"/>
  <c r="G1211" i="41"/>
  <c r="G1210" i="41"/>
  <c r="Y317" i="31"/>
  <c r="Y312" i="31"/>
  <c r="Y315" i="31"/>
  <c r="Y231" i="31"/>
  <c r="Y130" i="31"/>
  <c r="Y85" i="31"/>
  <c r="Y326" i="31"/>
  <c r="S1347" i="41" s="1"/>
  <c r="G1345" i="41"/>
  <c r="G1346" i="41"/>
  <c r="Y367" i="31"/>
  <c r="Y31" i="31"/>
  <c r="Y114" i="31"/>
  <c r="Y251" i="31"/>
  <c r="Y79" i="31"/>
  <c r="Y308" i="31"/>
  <c r="Y295" i="31"/>
  <c r="Y279" i="31"/>
  <c r="Y15" i="31"/>
  <c r="Y340" i="31"/>
  <c r="Y370" i="31"/>
  <c r="Y4" i="31"/>
  <c r="Y180" i="31"/>
  <c r="Y347" i="31"/>
  <c r="Y287" i="31"/>
  <c r="Y163" i="31"/>
  <c r="Y54" i="31"/>
  <c r="Y121" i="31"/>
  <c r="Y207" i="31"/>
  <c r="Y255" i="31"/>
  <c r="Y215" i="31"/>
  <c r="Y61" i="31"/>
  <c r="Y72" i="31"/>
  <c r="Y397" i="31"/>
  <c r="Y363" i="31"/>
  <c r="Y139" i="31"/>
  <c r="Y374" i="31"/>
  <c r="Y194" i="31"/>
  <c r="Y188" i="31"/>
  <c r="Y400" i="31"/>
  <c r="Y154" i="31"/>
  <c r="Y159" i="31"/>
  <c r="Y276" i="31"/>
  <c r="Y243" i="31"/>
  <c r="Y399" i="31"/>
  <c r="Y416" i="31"/>
  <c r="Y94" i="31"/>
  <c r="Y218" i="31"/>
  <c r="Y169" i="31"/>
  <c r="Y371" i="31"/>
  <c r="Y214" i="31"/>
  <c r="Y201" i="31"/>
  <c r="Y90" i="31"/>
  <c r="Y80" i="31"/>
  <c r="Y42" i="31"/>
  <c r="Y293" i="31"/>
  <c r="Y173" i="31"/>
  <c r="Y389" i="31"/>
  <c r="Y229" i="31"/>
  <c r="Y150" i="31"/>
  <c r="Y89" i="31"/>
  <c r="Y147" i="31"/>
  <c r="Y402" i="31"/>
  <c r="Y123" i="31"/>
  <c r="Y134" i="31"/>
  <c r="Y113" i="31"/>
  <c r="Y104" i="31"/>
  <c r="Y373" i="31"/>
  <c r="Y221" i="31"/>
  <c r="Y195" i="31"/>
  <c r="Y122" i="31"/>
  <c r="Y320" i="31"/>
  <c r="Y274" i="31"/>
  <c r="Y51" i="31"/>
  <c r="Y109" i="31"/>
  <c r="Y339" i="31"/>
  <c r="Y394" i="31"/>
  <c r="Y265" i="31"/>
  <c r="Y412" i="31"/>
  <c r="Y125" i="31"/>
  <c r="Y385" i="31"/>
  <c r="Y141" i="31"/>
  <c r="Y120" i="31"/>
  <c r="Y348" i="31"/>
  <c r="Y200" i="31"/>
  <c r="Y172" i="31"/>
  <c r="Y96" i="31"/>
  <c r="Y95" i="31"/>
  <c r="Y300" i="31"/>
  <c r="Y137" i="31"/>
  <c r="Y176" i="31"/>
  <c r="Y33" i="31"/>
  <c r="Y248" i="31"/>
  <c r="Y388" i="31"/>
  <c r="Y82" i="31"/>
  <c r="Y311" i="31"/>
  <c r="Y368" i="31"/>
  <c r="Y242" i="31"/>
  <c r="Y387" i="31"/>
  <c r="Y353" i="31"/>
  <c r="Y99" i="31"/>
  <c r="Y335" i="31"/>
  <c r="Y107" i="31"/>
  <c r="Y322" i="31"/>
  <c r="Y50" i="31"/>
  <c r="Y151" i="31"/>
  <c r="Y71" i="31"/>
  <c r="Y19" i="31"/>
  <c r="Y415" i="31"/>
  <c r="Y119" i="31"/>
  <c r="Y9" i="31"/>
  <c r="Y161" i="31"/>
  <c r="Y338" i="31"/>
  <c r="S1407" i="41" s="1"/>
  <c r="G1406" i="41"/>
  <c r="G1405" i="41"/>
  <c r="Y58" i="31"/>
  <c r="Y310" i="31"/>
  <c r="Y316" i="31"/>
  <c r="Y220" i="31"/>
  <c r="Y250" i="31"/>
  <c r="Y337" i="31"/>
  <c r="Y193" i="31"/>
  <c r="Y76" i="31"/>
  <c r="Y92" i="31"/>
  <c r="Y55" i="31"/>
  <c r="Y100" i="31"/>
  <c r="Y44" i="31"/>
  <c r="Y331" i="31"/>
  <c r="S1362" i="41" s="1"/>
  <c r="G1360" i="41"/>
  <c r="G1361" i="41"/>
  <c r="Y283" i="31"/>
  <c r="Y144" i="31"/>
  <c r="Y405" i="31"/>
  <c r="Y136" i="31"/>
  <c r="Y197" i="31"/>
  <c r="Y6" i="31"/>
  <c r="Y264" i="31"/>
  <c r="Y271" i="31"/>
  <c r="Y199" i="31"/>
  <c r="Y228" i="31"/>
  <c r="Y309" i="31"/>
  <c r="Y166" i="31"/>
  <c r="Y124" i="31"/>
  <c r="Y112" i="31"/>
  <c r="Y27" i="31"/>
  <c r="Y329" i="31"/>
  <c r="S1353" i="41" s="1"/>
  <c r="G1351" i="41"/>
  <c r="G1352" i="41"/>
  <c r="Y223" i="31"/>
  <c r="Y155" i="31"/>
  <c r="Y285" i="31"/>
  <c r="Y74" i="31"/>
  <c r="Y22" i="31"/>
  <c r="Y20" i="31"/>
  <c r="Y303" i="31"/>
  <c r="Y377" i="31"/>
  <c r="Y190" i="31"/>
  <c r="Y111" i="31"/>
  <c r="Y210" i="31"/>
  <c r="Y81" i="31"/>
  <c r="Y252" i="31"/>
  <c r="Y174" i="31"/>
  <c r="Y129" i="31"/>
  <c r="Y417" i="31"/>
  <c r="Y249" i="31"/>
  <c r="Y143" i="31"/>
  <c r="Y98" i="31"/>
  <c r="Y407" i="31"/>
  <c r="Y62" i="31"/>
  <c r="Y145" i="31"/>
  <c r="Y59" i="31"/>
  <c r="Y245" i="31"/>
  <c r="Y345" i="31"/>
  <c r="Y41" i="31"/>
  <c r="Y323" i="31"/>
  <c r="S1338" i="41" s="1"/>
  <c r="G1337" i="41"/>
  <c r="G1336" i="41"/>
  <c r="Y204" i="31"/>
  <c r="Y392" i="31"/>
  <c r="Y263" i="31"/>
  <c r="Y48" i="31"/>
  <c r="Y383" i="31"/>
  <c r="Y382" i="31"/>
  <c r="Y282" i="31"/>
  <c r="Y83" i="31"/>
  <c r="Y187" i="31"/>
  <c r="Y69" i="31"/>
  <c r="Y68" i="31"/>
  <c r="Y32" i="31"/>
  <c r="Y88" i="31"/>
  <c r="Y57" i="31"/>
  <c r="Y230" i="31"/>
  <c r="S714" i="41" s="1"/>
  <c r="G712" i="41"/>
  <c r="G713" i="41"/>
  <c r="Y241" i="31"/>
  <c r="Y103" i="31"/>
  <c r="Y365" i="31"/>
  <c r="Y118" i="31"/>
  <c r="Y46" i="31"/>
  <c r="Y356" i="31"/>
  <c r="Y78" i="31"/>
  <c r="Y66" i="31"/>
  <c r="Y185" i="31"/>
  <c r="Y299" i="31"/>
  <c r="Y404" i="31"/>
  <c r="Y115" i="31"/>
  <c r="Y158" i="31"/>
  <c r="Y219" i="31"/>
  <c r="Y196" i="31"/>
  <c r="Y401" i="31"/>
  <c r="Y23" i="31"/>
  <c r="Y357" i="31"/>
  <c r="Y21" i="31"/>
  <c r="Y63" i="31"/>
  <c r="Y273" i="31"/>
  <c r="Y396" i="31"/>
  <c r="Y30" i="31"/>
  <c r="Y26" i="31"/>
  <c r="Y342" i="31"/>
  <c r="Y153" i="31"/>
  <c r="Y126" i="31"/>
  <c r="Y350" i="31"/>
  <c r="Y191" i="31"/>
  <c r="Y408" i="31"/>
  <c r="Y332" i="31"/>
  <c r="S1365" i="41" s="1"/>
  <c r="G1363" i="41"/>
  <c r="G1364" i="41"/>
  <c r="Y35" i="31"/>
  <c r="Y162" i="31"/>
  <c r="Y234" i="31"/>
  <c r="Y140" i="31"/>
  <c r="Y87" i="31"/>
  <c r="Y178" i="31"/>
  <c r="Y372" i="31"/>
  <c r="Y324" i="31"/>
  <c r="S1341" i="41" s="1"/>
  <c r="G1340" i="41"/>
  <c r="G1339" i="41"/>
  <c r="Y168" i="31"/>
  <c r="Y333" i="31"/>
  <c r="S1368" i="41" s="1"/>
  <c r="G1366" i="41"/>
  <c r="G1367" i="41"/>
  <c r="Y13" i="31"/>
  <c r="Y406" i="31"/>
  <c r="Y379" i="31"/>
  <c r="Y352" i="31"/>
  <c r="Y247" i="31"/>
  <c r="Y318" i="31"/>
  <c r="Y290" i="31"/>
  <c r="Y157" i="31"/>
  <c r="Y414" i="31"/>
  <c r="Y313" i="31"/>
  <c r="Y128" i="31"/>
  <c r="Y101" i="31"/>
  <c r="Y70" i="31"/>
  <c r="Y67" i="31"/>
  <c r="Y334" i="31"/>
  <c r="Y304" i="31"/>
  <c r="Y146" i="31"/>
  <c r="Y269" i="31"/>
  <c r="Y106" i="31"/>
  <c r="Y64" i="31"/>
  <c r="Y227" i="31"/>
  <c r="Y127" i="31"/>
  <c r="Y298" i="31"/>
  <c r="Y258" i="31"/>
  <c r="Y278" i="31"/>
  <c r="Y53" i="31"/>
  <c r="Y217" i="31"/>
  <c r="Y381" i="31"/>
  <c r="Y275" i="31"/>
  <c r="Y327" i="31"/>
  <c r="S1350" i="41" s="1"/>
  <c r="G1348" i="41"/>
  <c r="G1349" i="41"/>
  <c r="Y225" i="31"/>
  <c r="Y160" i="31"/>
  <c r="Y270" i="31"/>
  <c r="Y132" i="31"/>
  <c r="Y362" i="31"/>
  <c r="Y268" i="31"/>
  <c r="Y102" i="31"/>
  <c r="Y75" i="31"/>
  <c r="Y410" i="31"/>
  <c r="Y40" i="31"/>
  <c r="Y306" i="31"/>
  <c r="Y224" i="31"/>
  <c r="Y330" i="31"/>
  <c r="S1359" i="41" s="1"/>
  <c r="G1357" i="41"/>
  <c r="G1358" i="41"/>
  <c r="Y205" i="31"/>
  <c r="Y12" i="31"/>
  <c r="Y184" i="31"/>
  <c r="Y244" i="31"/>
  <c r="S939" i="41" s="1"/>
  <c r="G938" i="41"/>
  <c r="G937" i="41"/>
  <c r="Y375" i="31"/>
  <c r="Y142" i="31"/>
  <c r="Y237" i="31"/>
  <c r="Y165" i="31"/>
  <c r="Y302" i="31"/>
  <c r="Y233" i="31"/>
  <c r="Y135" i="31"/>
  <c r="Y56" i="31"/>
  <c r="Y393" i="31"/>
  <c r="Y25" i="31"/>
  <c r="Y49" i="31"/>
  <c r="Y209" i="31"/>
  <c r="Y192" i="31"/>
  <c r="Y116" i="31"/>
  <c r="Y369" i="31"/>
  <c r="Y291" i="31"/>
  <c r="Y156" i="31"/>
  <c r="Y91" i="31"/>
  <c r="Y281" i="31"/>
  <c r="Y257" i="31"/>
  <c r="Y183" i="31"/>
  <c r="Y403" i="31"/>
  <c r="Y110" i="31"/>
  <c r="Y131" i="31"/>
  <c r="Y288" i="31"/>
  <c r="Y413" i="31"/>
  <c r="Y411" i="31"/>
  <c r="Y186" i="31"/>
  <c r="Y148" i="31"/>
  <c r="Y117" i="31"/>
  <c r="Y14" i="31"/>
  <c r="G1707" i="41"/>
  <c r="G1683" i="41"/>
  <c r="G1650" i="41"/>
  <c r="G1590" i="41"/>
  <c r="G1527" i="41"/>
  <c r="G1503" i="41"/>
  <c r="G1479" i="41"/>
  <c r="G1455" i="41"/>
  <c r="G1425" i="41"/>
  <c r="G1413" i="41"/>
  <c r="G1401" i="41"/>
  <c r="G1389" i="41"/>
  <c r="G1374" i="41"/>
  <c r="G1332" i="41"/>
  <c r="G1311" i="41"/>
  <c r="G1290" i="41"/>
  <c r="G1278" i="41"/>
  <c r="G1236" i="41"/>
  <c r="G1221" i="41"/>
  <c r="G1206" i="41"/>
  <c r="G1182" i="41"/>
  <c r="G1158" i="41"/>
  <c r="G1143" i="41"/>
  <c r="G1113" i="41"/>
  <c r="G1095" i="41"/>
  <c r="G1074" i="41"/>
  <c r="G1050" i="41"/>
  <c r="G1008" i="41"/>
  <c r="G969" i="41"/>
  <c r="G954" i="41"/>
  <c r="G930" i="41"/>
  <c r="G891" i="41"/>
  <c r="G855" i="41"/>
  <c r="G840" i="41"/>
  <c r="G792" i="41"/>
  <c r="G780" i="41"/>
  <c r="G720" i="41"/>
  <c r="G687" i="41"/>
  <c r="G666" i="41"/>
  <c r="G654" i="41"/>
  <c r="G618" i="41"/>
  <c r="G591" i="41"/>
  <c r="G573" i="41"/>
  <c r="G534" i="41"/>
  <c r="G522" i="41"/>
  <c r="G501" i="41"/>
  <c r="G477" i="41"/>
  <c r="G456" i="41"/>
  <c r="G429" i="41"/>
  <c r="G411" i="41"/>
  <c r="G387" i="41"/>
  <c r="G366" i="41"/>
  <c r="G351" i="41"/>
  <c r="G312" i="41"/>
  <c r="G288" i="41"/>
  <c r="G267" i="41"/>
  <c r="G231" i="41"/>
  <c r="G198" i="41"/>
  <c r="G171" i="41"/>
  <c r="G141" i="41"/>
  <c r="G105" i="41"/>
  <c r="G81" i="41"/>
  <c r="G39" i="41"/>
  <c r="H1706" i="41"/>
  <c r="G1706" i="41"/>
  <c r="H1682" i="41"/>
  <c r="G1682" i="41"/>
  <c r="H1649" i="41"/>
  <c r="G1649" i="41"/>
  <c r="H1589" i="41"/>
  <c r="G1589" i="41"/>
  <c r="H1526" i="41"/>
  <c r="G1526" i="41"/>
  <c r="H1502" i="41"/>
  <c r="G1502" i="41"/>
  <c r="H1478" i="41"/>
  <c r="G1478" i="41"/>
  <c r="H1454" i="41"/>
  <c r="G1454" i="41"/>
  <c r="H1424" i="41"/>
  <c r="G1424" i="41"/>
  <c r="H1412" i="41"/>
  <c r="G1412" i="41"/>
  <c r="H1400" i="41"/>
  <c r="G1400" i="41"/>
  <c r="H1388" i="41"/>
  <c r="G1388" i="41"/>
  <c r="H1373" i="41"/>
  <c r="G1373" i="41"/>
  <c r="H1331" i="41"/>
  <c r="G1331" i="41"/>
  <c r="H1310" i="41"/>
  <c r="G1310" i="41"/>
  <c r="H1289" i="41"/>
  <c r="A1290" i="41" s="1"/>
  <c r="G1289" i="41"/>
  <c r="H1277" i="41"/>
  <c r="G1277" i="41"/>
  <c r="H1235" i="41"/>
  <c r="G1235" i="41"/>
  <c r="H1220" i="41"/>
  <c r="G1220" i="41"/>
  <c r="H1205" i="41"/>
  <c r="G1205" i="41"/>
  <c r="H1181" i="41"/>
  <c r="G1181" i="41"/>
  <c r="H1157" i="41"/>
  <c r="G1157" i="41"/>
  <c r="H1142" i="41"/>
  <c r="G1142" i="41"/>
  <c r="H1112" i="41"/>
  <c r="G1112" i="41"/>
  <c r="H1094" i="41"/>
  <c r="G1094" i="41"/>
  <c r="H1073" i="41"/>
  <c r="G1073" i="41"/>
  <c r="H1049" i="41"/>
  <c r="G1049" i="41"/>
  <c r="H1007" i="41"/>
  <c r="G1007" i="41"/>
  <c r="H968" i="41"/>
  <c r="G968" i="41"/>
  <c r="H953" i="41"/>
  <c r="G953" i="41"/>
  <c r="H929" i="41"/>
  <c r="G929" i="41"/>
  <c r="H890" i="41"/>
  <c r="G890" i="41"/>
  <c r="H854" i="41"/>
  <c r="G854" i="41"/>
  <c r="H839" i="41"/>
  <c r="L839" i="41" s="1"/>
  <c r="G839" i="41"/>
  <c r="H791" i="41"/>
  <c r="G791" i="41"/>
  <c r="H779" i="41"/>
  <c r="G779" i="41"/>
  <c r="H719" i="41"/>
  <c r="G719" i="41"/>
  <c r="H686" i="41"/>
  <c r="G686" i="41"/>
  <c r="H665" i="41"/>
  <c r="G665" i="41"/>
  <c r="G653" i="41"/>
  <c r="H617" i="41"/>
  <c r="G617" i="41"/>
  <c r="H590" i="41"/>
  <c r="G590" i="41"/>
  <c r="H572" i="41"/>
  <c r="G572" i="41"/>
  <c r="H533" i="41"/>
  <c r="G533" i="41"/>
  <c r="H521" i="41"/>
  <c r="L521" i="41" s="1"/>
  <c r="L524" i="41" s="1"/>
  <c r="G521" i="41"/>
  <c r="H500" i="41"/>
  <c r="G500" i="41"/>
  <c r="H476" i="41"/>
  <c r="G476" i="41"/>
  <c r="H455" i="41"/>
  <c r="G455" i="41"/>
  <c r="H428" i="41"/>
  <c r="G428" i="41"/>
  <c r="H410" i="41"/>
  <c r="G410" i="41"/>
  <c r="H386" i="41"/>
  <c r="G386" i="41"/>
  <c r="H365" i="41"/>
  <c r="G365" i="41"/>
  <c r="H350" i="41"/>
  <c r="G350" i="41"/>
  <c r="H311" i="41"/>
  <c r="G311" i="41"/>
  <c r="H287" i="41"/>
  <c r="G287" i="41"/>
  <c r="H266" i="41"/>
  <c r="G266" i="41"/>
  <c r="H230" i="41"/>
  <c r="G230" i="41"/>
  <c r="H197" i="41"/>
  <c r="G197" i="41"/>
  <c r="H170" i="41"/>
  <c r="G170" i="41"/>
  <c r="H140" i="41"/>
  <c r="G140" i="41"/>
  <c r="H104" i="41"/>
  <c r="G104" i="41"/>
  <c r="H80" i="41"/>
  <c r="G80" i="41"/>
  <c r="H38" i="41"/>
  <c r="G38" i="41"/>
  <c r="C1676" i="41"/>
  <c r="C1406" i="41"/>
  <c r="C1367" i="41"/>
  <c r="C1364" i="41"/>
  <c r="C1361" i="41"/>
  <c r="C1358" i="41"/>
  <c r="C1355" i="41"/>
  <c r="C1352" i="41"/>
  <c r="C1349" i="41"/>
  <c r="C1346" i="41"/>
  <c r="C1343" i="41"/>
  <c r="C1340" i="41"/>
  <c r="C1337" i="41"/>
  <c r="C1250" i="41"/>
  <c r="C1211" i="41"/>
  <c r="C1019" i="41"/>
  <c r="C1013" i="41"/>
  <c r="C938" i="41"/>
  <c r="C713" i="41"/>
  <c r="C695" i="41"/>
  <c r="C605" i="41"/>
  <c r="C578" i="41"/>
  <c r="C527" i="41"/>
  <c r="C209" i="41"/>
  <c r="AN1373" i="41" l="1"/>
  <c r="A1374" i="41"/>
  <c r="AN104" i="41"/>
  <c r="A105" i="41"/>
  <c r="AN170" i="41"/>
  <c r="A171" i="41"/>
  <c r="AN572" i="41"/>
  <c r="A573" i="41"/>
  <c r="AN1025" i="41"/>
  <c r="A1026" i="41"/>
  <c r="AN1388" i="41"/>
  <c r="A1389" i="41"/>
  <c r="AN140" i="41"/>
  <c r="A141" i="41"/>
  <c r="AN197" i="41"/>
  <c r="A198" i="41"/>
  <c r="AN1400" i="41"/>
  <c r="A1401" i="41"/>
  <c r="AN230" i="41"/>
  <c r="A231" i="41"/>
  <c r="AN617" i="41"/>
  <c r="A618" i="41"/>
  <c r="AN1073" i="41"/>
  <c r="A1074" i="41"/>
  <c r="AN1412" i="41"/>
  <c r="A1413" i="41"/>
  <c r="AC521" i="41"/>
  <c r="AN521" i="41"/>
  <c r="A522" i="41"/>
  <c r="AN653" i="41"/>
  <c r="A654" i="41"/>
  <c r="AN1331" i="41"/>
  <c r="A1332" i="41"/>
  <c r="AN266" i="41"/>
  <c r="A267" i="41"/>
  <c r="AN1142" i="41"/>
  <c r="A1143" i="41"/>
  <c r="AN968" i="41"/>
  <c r="A969" i="41"/>
  <c r="AN686" i="41"/>
  <c r="A687" i="41"/>
  <c r="AN1007" i="41"/>
  <c r="A1008" i="41"/>
  <c r="AN719" i="41"/>
  <c r="A720" i="41"/>
  <c r="AN365" i="41"/>
  <c r="A366" i="41"/>
  <c r="AN779" i="41"/>
  <c r="A780" i="41"/>
  <c r="AN1181" i="41"/>
  <c r="A1182" i="41"/>
  <c r="AN1526" i="41"/>
  <c r="A1527" i="41"/>
  <c r="AN1424" i="41"/>
  <c r="A1425" i="41"/>
  <c r="AN1112" i="41"/>
  <c r="A1113" i="41"/>
  <c r="AN1478" i="41"/>
  <c r="A1479" i="41"/>
  <c r="AN350" i="41"/>
  <c r="A351" i="41"/>
  <c r="AN1502" i="41"/>
  <c r="A1503" i="41"/>
  <c r="AN386" i="41"/>
  <c r="A387" i="41"/>
  <c r="AN1589" i="41"/>
  <c r="A1590" i="41"/>
  <c r="AN311" i="41"/>
  <c r="A312" i="41"/>
  <c r="AN1157" i="41"/>
  <c r="A1158" i="41"/>
  <c r="AN791" i="41"/>
  <c r="A792" i="41"/>
  <c r="AN1205" i="41"/>
  <c r="A1206" i="41"/>
  <c r="AN1049" i="41"/>
  <c r="A1050" i="41"/>
  <c r="AN839" i="41"/>
  <c r="A840" i="41"/>
  <c r="AN428" i="41"/>
  <c r="A429" i="41"/>
  <c r="AN854" i="41"/>
  <c r="A855" i="41"/>
  <c r="AN1235" i="41"/>
  <c r="A1236" i="41"/>
  <c r="AN1682" i="41"/>
  <c r="A1683" i="41"/>
  <c r="AN533" i="41"/>
  <c r="A534" i="41"/>
  <c r="AN1454" i="41"/>
  <c r="A1455" i="41"/>
  <c r="AN410" i="41"/>
  <c r="A411" i="41"/>
  <c r="AN1220" i="41"/>
  <c r="A1221" i="41"/>
  <c r="AN890" i="41"/>
  <c r="A891" i="41"/>
  <c r="AN1706" i="41"/>
  <c r="A1707" i="41"/>
  <c r="AN665" i="41"/>
  <c r="A666" i="41"/>
  <c r="AN1649" i="41"/>
  <c r="A1650" i="41"/>
  <c r="AN455" i="41"/>
  <c r="A456" i="41"/>
  <c r="AN1277" i="41"/>
  <c r="A1278" i="41"/>
  <c r="AN287" i="41"/>
  <c r="A288" i="41"/>
  <c r="AN38" i="41"/>
  <c r="A39" i="41"/>
  <c r="AN476" i="41"/>
  <c r="A477" i="41"/>
  <c r="AN929" i="41"/>
  <c r="A930" i="41"/>
  <c r="AN590" i="41"/>
  <c r="A591" i="41"/>
  <c r="AN1094" i="41"/>
  <c r="A1095" i="41"/>
  <c r="AN80" i="41"/>
  <c r="A81" i="41"/>
  <c r="AN500" i="41"/>
  <c r="A501" i="41"/>
  <c r="AN953" i="41"/>
  <c r="A954" i="41"/>
  <c r="AN1310" i="41"/>
  <c r="A1311" i="41"/>
  <c r="S7" i="41"/>
  <c r="H5" i="41"/>
  <c r="G6" i="41"/>
  <c r="G5" i="41"/>
  <c r="C1717" i="41"/>
  <c r="C1714" i="41"/>
  <c r="C1711" i="41"/>
  <c r="L1706" i="41"/>
  <c r="L1709" i="41" s="1"/>
  <c r="C1699" i="41"/>
  <c r="C1696" i="41"/>
  <c r="C1693" i="41"/>
  <c r="C1690" i="41"/>
  <c r="C1687" i="41"/>
  <c r="L1682" i="41"/>
  <c r="L1675" i="41"/>
  <c r="AB1675" i="41" s="1"/>
  <c r="C1672" i="41"/>
  <c r="C1669" i="41"/>
  <c r="C1666" i="41"/>
  <c r="C1663" i="41"/>
  <c r="C1660" i="41"/>
  <c r="C1657" i="41"/>
  <c r="C1654" i="41"/>
  <c r="L1649" i="41"/>
  <c r="AA1649" i="41" s="1"/>
  <c r="C1642" i="41"/>
  <c r="C1639" i="41"/>
  <c r="C1636" i="41"/>
  <c r="C1633" i="41"/>
  <c r="C1630" i="41"/>
  <c r="C1627" i="41"/>
  <c r="C1624" i="41"/>
  <c r="C1621" i="41"/>
  <c r="C1618" i="41"/>
  <c r="C1615" i="41"/>
  <c r="C1612" i="41"/>
  <c r="C1609" i="41"/>
  <c r="C1606" i="41"/>
  <c r="C1603" i="41"/>
  <c r="C1600" i="41"/>
  <c r="C1597" i="41"/>
  <c r="C1594" i="41"/>
  <c r="L1589" i="41"/>
  <c r="AC1589" i="41" s="1"/>
  <c r="C1582" i="41"/>
  <c r="C1579" i="41"/>
  <c r="C1576" i="41"/>
  <c r="C1573" i="41"/>
  <c r="C1570" i="41"/>
  <c r="C1567" i="41"/>
  <c r="C1564" i="41"/>
  <c r="C1561" i="41"/>
  <c r="C1558" i="41"/>
  <c r="C1555" i="41"/>
  <c r="C1552" i="41"/>
  <c r="C1549" i="41"/>
  <c r="C1546" i="41"/>
  <c r="C1543" i="41"/>
  <c r="C1540" i="41"/>
  <c r="C1537" i="41"/>
  <c r="C1534" i="41"/>
  <c r="C1531" i="41"/>
  <c r="L1526" i="41"/>
  <c r="C1519" i="41"/>
  <c r="C1516" i="41"/>
  <c r="C1513" i="41"/>
  <c r="C1510" i="41"/>
  <c r="C1507" i="41"/>
  <c r="L1502" i="41"/>
  <c r="L1505" i="41" s="1"/>
  <c r="C1495" i="41"/>
  <c r="C1492" i="41"/>
  <c r="C1489" i="41"/>
  <c r="C1486" i="41"/>
  <c r="C1483" i="41"/>
  <c r="L1478" i="41"/>
  <c r="C1471" i="41"/>
  <c r="C1468" i="41"/>
  <c r="C1465" i="41"/>
  <c r="C1462" i="41"/>
  <c r="C1459" i="41"/>
  <c r="L1454" i="41"/>
  <c r="C1447" i="41"/>
  <c r="C1444" i="41"/>
  <c r="C1441" i="41"/>
  <c r="C1438" i="41"/>
  <c r="C1435" i="41"/>
  <c r="C1432" i="41"/>
  <c r="C1429" i="41"/>
  <c r="AA1424" i="41"/>
  <c r="L1424" i="41"/>
  <c r="AC1424" i="41" s="1"/>
  <c r="C1417" i="41"/>
  <c r="L1412" i="41"/>
  <c r="L1405" i="41"/>
  <c r="L1400" i="41"/>
  <c r="C1393" i="41"/>
  <c r="L1388" i="41"/>
  <c r="C1381" i="41"/>
  <c r="C1378" i="41"/>
  <c r="L1373" i="41"/>
  <c r="AA1373" i="41" s="1"/>
  <c r="AN1366" i="41"/>
  <c r="L1366" i="41"/>
  <c r="AN1363" i="41"/>
  <c r="L1363" i="41"/>
  <c r="L1360" i="41"/>
  <c r="L1357" i="41"/>
  <c r="L1354" i="41"/>
  <c r="AA1354" i="41" s="1"/>
  <c r="AN1351" i="41"/>
  <c r="L1351" i="41"/>
  <c r="AN1348" i="41"/>
  <c r="L1348" i="41"/>
  <c r="AN1345" i="41"/>
  <c r="L1345" i="41"/>
  <c r="AN1342" i="41"/>
  <c r="L1342" i="41"/>
  <c r="AC1342" i="41" s="1"/>
  <c r="AN1339" i="41"/>
  <c r="L1339" i="41"/>
  <c r="AN1336" i="41"/>
  <c r="L1336" i="41"/>
  <c r="AC1331" i="41"/>
  <c r="AB1331" i="41"/>
  <c r="AA1331" i="41"/>
  <c r="L1331" i="41"/>
  <c r="L1334" i="41" s="1"/>
  <c r="C1324" i="41"/>
  <c r="C1321" i="41"/>
  <c r="C1318" i="41"/>
  <c r="C1315" i="41"/>
  <c r="L1310" i="41"/>
  <c r="AA1310" i="41" s="1"/>
  <c r="C1303" i="41"/>
  <c r="C1300" i="41"/>
  <c r="C1297" i="41"/>
  <c r="C1294" i="41"/>
  <c r="L1289" i="41"/>
  <c r="L1292" i="41" s="1"/>
  <c r="C1282" i="41"/>
  <c r="H1282" i="41" s="1"/>
  <c r="AC1277" i="41"/>
  <c r="L1277" i="41"/>
  <c r="AA1277" i="41" s="1"/>
  <c r="C1270" i="41"/>
  <c r="C1267" i="41"/>
  <c r="C1264" i="41"/>
  <c r="C1261" i="41"/>
  <c r="C1258" i="41"/>
  <c r="C1255" i="41"/>
  <c r="C1252" i="41"/>
  <c r="AN1249" i="41"/>
  <c r="L1249" i="41"/>
  <c r="C1246" i="41"/>
  <c r="C1243" i="41"/>
  <c r="C1240" i="41"/>
  <c r="L1235" i="41"/>
  <c r="C1228" i="41"/>
  <c r="H1228" i="41" s="1"/>
  <c r="C1225" i="41"/>
  <c r="L1220" i="41"/>
  <c r="C1213" i="41"/>
  <c r="L1210" i="41"/>
  <c r="AB1210" i="41" s="1"/>
  <c r="L1205" i="41"/>
  <c r="C1198" i="41"/>
  <c r="C1195" i="41"/>
  <c r="C1192" i="41"/>
  <c r="C1189" i="41"/>
  <c r="C1186" i="41"/>
  <c r="L1181" i="41"/>
  <c r="AA1181" i="41" s="1"/>
  <c r="C1174" i="41"/>
  <c r="C1171" i="41"/>
  <c r="C1168" i="41"/>
  <c r="C1165" i="41"/>
  <c r="C1162" i="41"/>
  <c r="L1157" i="41"/>
  <c r="AA1157" i="41" s="1"/>
  <c r="C1150" i="41"/>
  <c r="C1147" i="41"/>
  <c r="L1142" i="41"/>
  <c r="AB1142" i="41" s="1"/>
  <c r="C1135" i="41"/>
  <c r="C1132" i="41"/>
  <c r="C1129" i="41"/>
  <c r="C1126" i="41"/>
  <c r="C1123" i="41"/>
  <c r="C1120" i="41"/>
  <c r="C1117" i="41"/>
  <c r="L1112" i="41"/>
  <c r="L1115" i="41" s="1"/>
  <c r="C1105" i="41"/>
  <c r="C1102" i="41"/>
  <c r="L1094" i="41"/>
  <c r="C1087" i="41"/>
  <c r="C1084" i="41"/>
  <c r="C1081" i="41"/>
  <c r="C1078" i="41"/>
  <c r="L1073" i="41"/>
  <c r="AA1073" i="41" s="1"/>
  <c r="C1066" i="41"/>
  <c r="C1063" i="41"/>
  <c r="C1060" i="41"/>
  <c r="C1057" i="41"/>
  <c r="C1054" i="41"/>
  <c r="L1049" i="41"/>
  <c r="C1042" i="41"/>
  <c r="C1039" i="41"/>
  <c r="C1036" i="41"/>
  <c r="C1033" i="41"/>
  <c r="C1030" i="41"/>
  <c r="AC1025" i="41"/>
  <c r="L1025" i="41"/>
  <c r="AA1025" i="41" s="1"/>
  <c r="AN1018" i="41"/>
  <c r="L1018" i="41"/>
  <c r="C1015" i="41"/>
  <c r="L1012" i="41"/>
  <c r="AA1012" i="41" s="1"/>
  <c r="L1007" i="41"/>
  <c r="AB1007" i="41" s="1"/>
  <c r="C1000" i="41"/>
  <c r="C997" i="41"/>
  <c r="C994" i="41"/>
  <c r="C991" i="41"/>
  <c r="C988" i="41"/>
  <c r="M986" i="41"/>
  <c r="C985" i="41"/>
  <c r="C982" i="41"/>
  <c r="C979" i="41"/>
  <c r="C976" i="41"/>
  <c r="C973" i="41"/>
  <c r="L968" i="41"/>
  <c r="C961" i="41"/>
  <c r="C958" i="41"/>
  <c r="L953" i="41"/>
  <c r="C946" i="41"/>
  <c r="C943" i="41"/>
  <c r="C940" i="41"/>
  <c r="AN937" i="41"/>
  <c r="L937" i="41"/>
  <c r="AB937" i="41" s="1"/>
  <c r="C934" i="41"/>
  <c r="L929" i="41"/>
  <c r="AA929" i="41" s="1"/>
  <c r="C922" i="41"/>
  <c r="C919" i="41"/>
  <c r="C916" i="41"/>
  <c r="C913" i="41"/>
  <c r="C910" i="41"/>
  <c r="C907" i="41"/>
  <c r="C904" i="41"/>
  <c r="C901" i="41"/>
  <c r="C898" i="41"/>
  <c r="C895" i="41"/>
  <c r="L890" i="41"/>
  <c r="C883" i="41"/>
  <c r="C880" i="41"/>
  <c r="C877" i="41"/>
  <c r="C874" i="41"/>
  <c r="C871" i="41"/>
  <c r="C868" i="41"/>
  <c r="C865" i="41"/>
  <c r="C862" i="41"/>
  <c r="C859" i="41"/>
  <c r="L854" i="41"/>
  <c r="C847" i="41"/>
  <c r="C844" i="41"/>
  <c r="AC839" i="41"/>
  <c r="C832" i="41"/>
  <c r="C829" i="41"/>
  <c r="C826" i="41"/>
  <c r="C823" i="41"/>
  <c r="C820" i="41"/>
  <c r="C817" i="41"/>
  <c r="C814" i="41"/>
  <c r="C811" i="41"/>
  <c r="C808" i="41"/>
  <c r="C805" i="41"/>
  <c r="C802" i="41"/>
  <c r="C799" i="41"/>
  <c r="C796" i="41"/>
  <c r="L791" i="41"/>
  <c r="C784" i="41"/>
  <c r="L779" i="41"/>
  <c r="C772" i="41"/>
  <c r="C769" i="41"/>
  <c r="C766" i="41"/>
  <c r="C763" i="41"/>
  <c r="C760" i="41"/>
  <c r="C757" i="41"/>
  <c r="C754" i="41"/>
  <c r="C751" i="41"/>
  <c r="C748" i="41"/>
  <c r="C745" i="41"/>
  <c r="C742" i="41"/>
  <c r="C739" i="41"/>
  <c r="C736" i="41"/>
  <c r="C733" i="41"/>
  <c r="C730" i="41"/>
  <c r="C727" i="41"/>
  <c r="C724" i="41"/>
  <c r="L719" i="41"/>
  <c r="AN712" i="41"/>
  <c r="L712" i="41"/>
  <c r="AB712" i="41" s="1"/>
  <c r="C709" i="41"/>
  <c r="C706" i="41"/>
  <c r="C703" i="41"/>
  <c r="C700" i="41"/>
  <c r="C697" i="41"/>
  <c r="L694" i="41"/>
  <c r="C691" i="41"/>
  <c r="L686" i="41"/>
  <c r="AA686" i="41" s="1"/>
  <c r="C679" i="41"/>
  <c r="C676" i="41"/>
  <c r="C673" i="41"/>
  <c r="C670" i="41"/>
  <c r="L665" i="41"/>
  <c r="C658" i="41"/>
  <c r="L653" i="41"/>
  <c r="L656" i="41" s="1"/>
  <c r="C646" i="41"/>
  <c r="C643" i="41"/>
  <c r="C640" i="41"/>
  <c r="C637" i="41"/>
  <c r="C634" i="41"/>
  <c r="C631" i="41"/>
  <c r="C628" i="41"/>
  <c r="C625" i="41"/>
  <c r="C622" i="41"/>
  <c r="L617" i="41"/>
  <c r="L620" i="41" s="1"/>
  <c r="C610" i="41"/>
  <c r="C607" i="41"/>
  <c r="AN604" i="41"/>
  <c r="L604" i="41"/>
  <c r="C601" i="41"/>
  <c r="C598" i="41"/>
  <c r="C595" i="41"/>
  <c r="L590" i="41"/>
  <c r="C583" i="41"/>
  <c r="C580" i="41"/>
  <c r="L577" i="41"/>
  <c r="AB577" i="41" s="1"/>
  <c r="L572" i="41"/>
  <c r="L575" i="41" s="1"/>
  <c r="C565" i="41"/>
  <c r="C562" i="41"/>
  <c r="C559" i="41"/>
  <c r="C556" i="41"/>
  <c r="C553" i="41"/>
  <c r="C550" i="41"/>
  <c r="C547" i="41"/>
  <c r="C544" i="41"/>
  <c r="C541" i="41"/>
  <c r="C538" i="41"/>
  <c r="L533" i="41"/>
  <c r="AB526" i="41"/>
  <c r="AA526" i="41"/>
  <c r="J526" i="41"/>
  <c r="I526" i="41"/>
  <c r="L526" i="41" s="1"/>
  <c r="AB521" i="41"/>
  <c r="AA521" i="41"/>
  <c r="C514" i="41"/>
  <c r="C511" i="41"/>
  <c r="C508" i="41"/>
  <c r="C505" i="41"/>
  <c r="L500" i="41"/>
  <c r="L503" i="41" s="1"/>
  <c r="C493" i="41"/>
  <c r="C490" i="41"/>
  <c r="C484" i="41"/>
  <c r="C481" i="41"/>
  <c r="L476" i="41"/>
  <c r="AA476" i="41" s="1"/>
  <c r="C469" i="41"/>
  <c r="C466" i="41"/>
  <c r="C463" i="41"/>
  <c r="C460" i="41"/>
  <c r="L455" i="41"/>
  <c r="C448" i="41"/>
  <c r="C445" i="41"/>
  <c r="C442" i="41"/>
  <c r="C439" i="41"/>
  <c r="C436" i="41"/>
  <c r="C433" i="41"/>
  <c r="L428" i="41"/>
  <c r="AA428" i="41" s="1"/>
  <c r="C421" i="41"/>
  <c r="C418" i="41"/>
  <c r="C415" i="41"/>
  <c r="L410" i="41"/>
  <c r="L413" i="41" s="1"/>
  <c r="C403" i="41"/>
  <c r="C400" i="41"/>
  <c r="C397" i="41"/>
  <c r="C394" i="41"/>
  <c r="C391" i="41"/>
  <c r="L386" i="41"/>
  <c r="C379" i="41"/>
  <c r="C376" i="41"/>
  <c r="C373" i="41"/>
  <c r="C370" i="41"/>
  <c r="L365" i="41"/>
  <c r="C358" i="41"/>
  <c r="C355" i="41"/>
  <c r="L350" i="41"/>
  <c r="L353" i="41" s="1"/>
  <c r="C343" i="41"/>
  <c r="C340" i="41"/>
  <c r="C337" i="41"/>
  <c r="C334" i="41"/>
  <c r="C331" i="41"/>
  <c r="C328" i="41"/>
  <c r="C325" i="41"/>
  <c r="C322" i="41"/>
  <c r="C319" i="41"/>
  <c r="C316" i="41"/>
  <c r="L311" i="41"/>
  <c r="L314" i="41" s="1"/>
  <c r="C304" i="41"/>
  <c r="C301" i="41"/>
  <c r="C295" i="41"/>
  <c r="C292" i="41"/>
  <c r="L287" i="41"/>
  <c r="AA287" i="41" s="1"/>
  <c r="C280" i="41"/>
  <c r="C277" i="41"/>
  <c r="C274" i="41"/>
  <c r="C271" i="41"/>
  <c r="L266" i="41"/>
  <c r="C259" i="41"/>
  <c r="C256" i="41"/>
  <c r="C253" i="41"/>
  <c r="C250" i="41"/>
  <c r="C247" i="41"/>
  <c r="C244" i="41"/>
  <c r="C241" i="41"/>
  <c r="C238" i="41"/>
  <c r="C235" i="41"/>
  <c r="L230" i="41"/>
  <c r="C223" i="41"/>
  <c r="C220" i="41"/>
  <c r="C217" i="41"/>
  <c r="C214" i="41"/>
  <c r="C211" i="41"/>
  <c r="AN208" i="41"/>
  <c r="L208" i="41"/>
  <c r="C205" i="41"/>
  <c r="C202" i="41"/>
  <c r="L197" i="41"/>
  <c r="L200" i="41" s="1"/>
  <c r="C190" i="41"/>
  <c r="C187" i="41"/>
  <c r="C184" i="41"/>
  <c r="C181" i="41"/>
  <c r="C178" i="41"/>
  <c r="C175" i="41"/>
  <c r="L170" i="41"/>
  <c r="C163" i="41"/>
  <c r="C160" i="41"/>
  <c r="C157" i="41"/>
  <c r="C154" i="41"/>
  <c r="C151" i="41"/>
  <c r="C148" i="41"/>
  <c r="C145" i="41"/>
  <c r="L140" i="41"/>
  <c r="AA140" i="41" s="1"/>
  <c r="C133" i="41"/>
  <c r="C130" i="41"/>
  <c r="C127" i="41"/>
  <c r="C124" i="41"/>
  <c r="C121" i="41"/>
  <c r="C118" i="41"/>
  <c r="H118" i="41" s="1"/>
  <c r="C115" i="41"/>
  <c r="C112" i="41"/>
  <c r="C109" i="41"/>
  <c r="L104" i="41"/>
  <c r="AA104" i="41" s="1"/>
  <c r="C97" i="41"/>
  <c r="C94" i="41"/>
  <c r="C91" i="41"/>
  <c r="C88" i="41"/>
  <c r="C85" i="41"/>
  <c r="L80" i="41"/>
  <c r="C73" i="41"/>
  <c r="C70" i="41"/>
  <c r="C67" i="41"/>
  <c r="C61" i="41"/>
  <c r="G61" i="41" s="1"/>
  <c r="C58" i="41"/>
  <c r="C55" i="41"/>
  <c r="C52" i="41"/>
  <c r="C49" i="41"/>
  <c r="C46" i="41"/>
  <c r="C43" i="41"/>
  <c r="L38" i="41"/>
  <c r="C31" i="41"/>
  <c r="C28" i="41"/>
  <c r="C25" i="41"/>
  <c r="C22" i="41"/>
  <c r="C19" i="41"/>
  <c r="C16" i="41"/>
  <c r="C13" i="41"/>
  <c r="C10" i="41"/>
  <c r="L5" i="41"/>
  <c r="R76" i="28"/>
  <c r="S76" i="28" s="1"/>
  <c r="T76" i="28" s="1"/>
  <c r="R75" i="28"/>
  <c r="AC1707" i="41" s="1"/>
  <c r="R74" i="28"/>
  <c r="AC1683" i="41" s="1"/>
  <c r="R73" i="28"/>
  <c r="AC1650" i="41" s="1"/>
  <c r="R72" i="28"/>
  <c r="AC1590" i="41" s="1"/>
  <c r="R71" i="28"/>
  <c r="AC1527" i="41" s="1"/>
  <c r="R70" i="28"/>
  <c r="AC1503" i="41" s="1"/>
  <c r="R69" i="28"/>
  <c r="AC1479" i="41" s="1"/>
  <c r="R68" i="28"/>
  <c r="AC1455" i="41" s="1"/>
  <c r="R67" i="28"/>
  <c r="AC1389" i="41" s="1"/>
  <c r="R66" i="28"/>
  <c r="AC1374" i="41" s="1"/>
  <c r="R65" i="28"/>
  <c r="AC1332" i="41" s="1"/>
  <c r="R64" i="28"/>
  <c r="AC1413" i="41" s="1"/>
  <c r="R63" i="28"/>
  <c r="AC1401" i="41" s="1"/>
  <c r="R62" i="28"/>
  <c r="AC1311" i="41" s="1"/>
  <c r="R61" i="28"/>
  <c r="AC1290" i="41" s="1"/>
  <c r="R60" i="28"/>
  <c r="AC1236" i="41" s="1"/>
  <c r="R59" i="28"/>
  <c r="R58" i="28"/>
  <c r="AC1221" i="41" s="1"/>
  <c r="R57" i="28"/>
  <c r="AC1206" i="41" s="1"/>
  <c r="R56" i="28"/>
  <c r="S56" i="28" s="1"/>
  <c r="T56" i="28" s="1"/>
  <c r="R55" i="28"/>
  <c r="S55" i="28" s="1"/>
  <c r="T55" i="28" s="1"/>
  <c r="R54" i="28"/>
  <c r="AC1158" i="41" s="1"/>
  <c r="R53" i="28"/>
  <c r="AC1143" i="41" s="1"/>
  <c r="R52" i="28"/>
  <c r="AC1113" i="41" s="1"/>
  <c r="R51" i="28"/>
  <c r="AC1074" i="41" s="1"/>
  <c r="R50" i="28"/>
  <c r="AC1050" i="41" s="1"/>
  <c r="R49" i="28"/>
  <c r="AC1008" i="41" s="1"/>
  <c r="R48" i="28"/>
  <c r="AC969" i="41" s="1"/>
  <c r="R47" i="28"/>
  <c r="AC954" i="41" s="1"/>
  <c r="R46" i="28"/>
  <c r="AC930" i="41" s="1"/>
  <c r="R45" i="28"/>
  <c r="AC1095" i="41" s="1"/>
  <c r="R44" i="28"/>
  <c r="AC891" i="41" s="1"/>
  <c r="R43" i="28"/>
  <c r="AC855" i="41" s="1"/>
  <c r="R42" i="28"/>
  <c r="AC792" i="41" s="1"/>
  <c r="R41" i="28"/>
  <c r="S41" i="28" s="1"/>
  <c r="T41" i="28" s="1"/>
  <c r="R40" i="28"/>
  <c r="AC720" i="41" s="1"/>
  <c r="R39" i="28"/>
  <c r="AC780" i="41" s="1"/>
  <c r="R38" i="28"/>
  <c r="AC666" i="41" s="1"/>
  <c r="R37" i="28"/>
  <c r="S37" i="28" s="1"/>
  <c r="T37" i="28" s="1"/>
  <c r="R36" i="28"/>
  <c r="AC687" i="41" s="1"/>
  <c r="R35" i="28"/>
  <c r="AC654" i="41" s="1"/>
  <c r="R34" i="28"/>
  <c r="AC618" i="41" s="1"/>
  <c r="R33" i="28"/>
  <c r="S33" i="28" s="1"/>
  <c r="T33" i="28" s="1"/>
  <c r="R32" i="28"/>
  <c r="R31" i="28"/>
  <c r="AC534" i="41" s="1"/>
  <c r="R30" i="28"/>
  <c r="AC573" i="41" s="1"/>
  <c r="R29" i="28"/>
  <c r="S29" i="28" s="1"/>
  <c r="T29" i="28" s="1"/>
  <c r="R28" i="28"/>
  <c r="AC501" i="41" s="1"/>
  <c r="R27" i="28"/>
  <c r="AC477" i="41" s="1"/>
  <c r="R26" i="28"/>
  <c r="S26" i="28" s="1"/>
  <c r="T26" i="28" s="1"/>
  <c r="R25" i="28"/>
  <c r="AC456" i="41" s="1"/>
  <c r="R24" i="28"/>
  <c r="AC429" i="41" s="1"/>
  <c r="R23" i="28"/>
  <c r="AC411" i="41" s="1"/>
  <c r="R22" i="28"/>
  <c r="AC387" i="41" s="1"/>
  <c r="R21" i="28"/>
  <c r="AC366" i="41" s="1"/>
  <c r="R20" i="28"/>
  <c r="S20" i="28" s="1"/>
  <c r="T20" i="28" s="1"/>
  <c r="R19" i="28"/>
  <c r="AC351" i="41" s="1"/>
  <c r="R18" i="28"/>
  <c r="AC312" i="41" s="1"/>
  <c r="R17" i="28"/>
  <c r="S17" i="28" s="1"/>
  <c r="T17" i="28" s="1"/>
  <c r="R16" i="28"/>
  <c r="AC288" i="41" s="1"/>
  <c r="R15" i="28"/>
  <c r="AC267" i="41" s="1"/>
  <c r="R14" i="28"/>
  <c r="AC231" i="41" s="1"/>
  <c r="R13" i="28"/>
  <c r="AC198" i="41" s="1"/>
  <c r="R12" i="28"/>
  <c r="AC171" i="41" s="1"/>
  <c r="R11" i="28"/>
  <c r="AC141" i="41" s="1"/>
  <c r="R10" i="28"/>
  <c r="S10" i="28" s="1"/>
  <c r="T10" i="28" s="1"/>
  <c r="R9" i="28"/>
  <c r="AC105" i="41" s="1"/>
  <c r="R8" i="28"/>
  <c r="S8" i="28" s="1"/>
  <c r="T8" i="28" s="1"/>
  <c r="R7" i="28"/>
  <c r="S7" i="28" s="1"/>
  <c r="T7" i="28" s="1"/>
  <c r="R6" i="28"/>
  <c r="AC81" i="41" s="1"/>
  <c r="R5" i="28"/>
  <c r="S5" i="28" s="1"/>
  <c r="T5" i="28" s="1"/>
  <c r="R4" i="28"/>
  <c r="AC39" i="41" s="1"/>
  <c r="R3" i="28"/>
  <c r="AC6" i="41" s="1"/>
  <c r="AC578" i="41"/>
  <c r="AC1715" i="41"/>
  <c r="AC1712" i="41"/>
  <c r="AC1688" i="41"/>
  <c r="AC1658" i="41"/>
  <c r="AC1631" i="41"/>
  <c r="AC1622" i="41"/>
  <c r="AC1610" i="41"/>
  <c r="AC1598" i="41"/>
  <c r="AC1550" i="41"/>
  <c r="AC1538" i="41"/>
  <c r="AC1535" i="41"/>
  <c r="AC1463" i="41"/>
  <c r="AC1406" i="41"/>
  <c r="AC1394" i="41"/>
  <c r="AC1367" i="41"/>
  <c r="AC1364" i="41"/>
  <c r="AC1361" i="41"/>
  <c r="AC1358" i="41"/>
  <c r="AC1352" i="41"/>
  <c r="AC1349" i="41"/>
  <c r="AC1346" i="41"/>
  <c r="AC1340" i="41"/>
  <c r="AC1337" i="41"/>
  <c r="AC1304" i="41"/>
  <c r="AC1199" i="41"/>
  <c r="AC1187" i="41"/>
  <c r="AC1148" i="41"/>
  <c r="AC1133" i="41"/>
  <c r="AC1058" i="41"/>
  <c r="AC995" i="41"/>
  <c r="AC974" i="41"/>
  <c r="AC938" i="41"/>
  <c r="AC1106" i="41"/>
  <c r="AC923" i="41"/>
  <c r="AC713" i="41"/>
  <c r="AC884" i="41"/>
  <c r="AC881" i="41"/>
  <c r="AC860" i="41"/>
  <c r="AC833" i="41"/>
  <c r="AC785" i="41"/>
  <c r="AC767" i="41"/>
  <c r="AC758" i="41"/>
  <c r="AC746" i="41"/>
  <c r="AC710" i="41"/>
  <c r="AC698" i="41"/>
  <c r="AC632" i="41"/>
  <c r="AC608" i="41"/>
  <c r="AC599" i="41"/>
  <c r="AC563" i="41"/>
  <c r="AC554" i="41"/>
  <c r="AC551" i="41"/>
  <c r="AC542" i="41"/>
  <c r="AC581" i="41"/>
  <c r="AC464" i="41"/>
  <c r="AC461" i="41"/>
  <c r="AC446" i="41"/>
  <c r="AC434" i="41"/>
  <c r="AC398" i="41"/>
  <c r="AC332" i="41"/>
  <c r="AC323" i="41"/>
  <c r="AC293" i="41"/>
  <c r="AC257" i="41"/>
  <c r="AC245" i="41"/>
  <c r="AC110" i="41"/>
  <c r="AC845" i="41"/>
  <c r="AC1445" i="41"/>
  <c r="AC1436" i="41"/>
  <c r="AC68" i="41"/>
  <c r="AC179" i="41" l="1"/>
  <c r="AC728" i="41"/>
  <c r="AC635" i="41"/>
  <c r="AC119" i="41"/>
  <c r="AC1268" i="41"/>
  <c r="AC1571" i="41"/>
  <c r="AC902" i="41"/>
  <c r="AC494" i="41"/>
  <c r="AC1625" i="41"/>
  <c r="AC191" i="41"/>
  <c r="AC380" i="41"/>
  <c r="AC623" i="41"/>
  <c r="AC770" i="41"/>
  <c r="AC983" i="41"/>
  <c r="AC1694" i="41"/>
  <c r="AC806" i="41"/>
  <c r="AC644" i="41"/>
  <c r="AC134" i="41"/>
  <c r="AC236" i="41"/>
  <c r="AC626" i="41"/>
  <c r="AC647" i="41"/>
  <c r="AC827" i="41"/>
  <c r="AC803" i="41"/>
  <c r="AC1583" i="41"/>
  <c r="AC401" i="41"/>
  <c r="AC437" i="41"/>
  <c r="AC1226" i="41"/>
  <c r="AC98" i="41"/>
  <c r="AC155" i="41"/>
  <c r="AC278" i="41"/>
  <c r="AC731" i="41"/>
  <c r="AC1088" i="41"/>
  <c r="AC1253" i="41"/>
  <c r="AC1484" i="41"/>
  <c r="AC1643" i="41"/>
  <c r="AC1037" i="41"/>
  <c r="AC1448" i="41"/>
  <c r="AC1259" i="41"/>
  <c r="AC1601" i="41"/>
  <c r="AC1661" i="41"/>
  <c r="AC53" i="41"/>
  <c r="AC872" i="41"/>
  <c r="AC1121" i="41"/>
  <c r="AC1541" i="41"/>
  <c r="AC1562" i="41"/>
  <c r="AC338" i="41"/>
  <c r="AC1175" i="41"/>
  <c r="AC1565" i="41"/>
  <c r="AC1604" i="41"/>
  <c r="AC1034" i="41"/>
  <c r="AC128" i="41"/>
  <c r="AC317" i="41"/>
  <c r="AC374" i="41"/>
  <c r="AC1691" i="41"/>
  <c r="AC1256" i="41"/>
  <c r="AC1257" i="41"/>
  <c r="H1255" i="41"/>
  <c r="AC1118" i="41"/>
  <c r="AC185" i="41"/>
  <c r="AC251" i="41"/>
  <c r="AC1283" i="41"/>
  <c r="AC1664" i="41"/>
  <c r="AB1336" i="41"/>
  <c r="L1332" i="41"/>
  <c r="AC209" i="41"/>
  <c r="AC208" i="41" s="1"/>
  <c r="AC482" i="41"/>
  <c r="AC14" i="41"/>
  <c r="AC17" i="41"/>
  <c r="AA1342" i="41"/>
  <c r="AB1342" i="41"/>
  <c r="AC203" i="41"/>
  <c r="AC296" i="41"/>
  <c r="AC326" i="41"/>
  <c r="AC356" i="41"/>
  <c r="AC422" i="41"/>
  <c r="AC449" i="41"/>
  <c r="AC566" i="41"/>
  <c r="AC485" i="41"/>
  <c r="AC1262" i="41"/>
  <c r="AC1619" i="41"/>
  <c r="AC71" i="41"/>
  <c r="AC848" i="41"/>
  <c r="AC221" i="41"/>
  <c r="AC419" i="41"/>
  <c r="AC809" i="41"/>
  <c r="AC896" i="41"/>
  <c r="AC941" i="41"/>
  <c r="AC1325" i="41"/>
  <c r="AC1490" i="41"/>
  <c r="AC1520" i="41"/>
  <c r="AC1559" i="41"/>
  <c r="AC260" i="41"/>
  <c r="AC89" i="41"/>
  <c r="AC116" i="41"/>
  <c r="AC146" i="41"/>
  <c r="AC239" i="41"/>
  <c r="AC329" i="41"/>
  <c r="AC1316" i="41"/>
  <c r="AC242" i="41"/>
  <c r="AC629" i="41"/>
  <c r="AC830" i="41"/>
  <c r="AC1124" i="41"/>
  <c r="AC1244" i="41"/>
  <c r="AC1472" i="41"/>
  <c r="AC1628" i="41"/>
  <c r="AC1433" i="41"/>
  <c r="AC212" i="41"/>
  <c r="AC905" i="41"/>
  <c r="AC1418" i="41"/>
  <c r="AC1508" i="41"/>
  <c r="AC1547" i="41"/>
  <c r="AC1607" i="41"/>
  <c r="AC1640" i="41"/>
  <c r="AC50" i="41"/>
  <c r="AC692" i="41"/>
  <c r="AC659" i="41"/>
  <c r="AC944" i="41"/>
  <c r="AC1079" i="41"/>
  <c r="AC1265" i="41"/>
  <c r="AC878" i="41"/>
  <c r="AC989" i="41"/>
  <c r="AC1127" i="41"/>
  <c r="AC743" i="41"/>
  <c r="AC1163" i="41"/>
  <c r="AC1061" i="41"/>
  <c r="AC605" i="41"/>
  <c r="AC695" i="41"/>
  <c r="AC1676" i="41"/>
  <c r="AC1250" i="41"/>
  <c r="AC1013" i="41"/>
  <c r="AC1012" i="41" s="1"/>
  <c r="AC32" i="41"/>
  <c r="AC404" i="41"/>
  <c r="AC545" i="41"/>
  <c r="AC707" i="41"/>
  <c r="AC737" i="41"/>
  <c r="AC1667" i="41"/>
  <c r="AC392" i="41"/>
  <c r="AC557" i="41"/>
  <c r="AC725" i="41"/>
  <c r="AC824" i="41"/>
  <c r="AC1580" i="41"/>
  <c r="AA1210" i="41"/>
  <c r="AC749" i="41"/>
  <c r="AC800" i="41"/>
  <c r="AC1298" i="41"/>
  <c r="AC1655" i="41"/>
  <c r="AC74" i="41"/>
  <c r="AC1697" i="41"/>
  <c r="AC1082" i="41"/>
  <c r="AC1430" i="41"/>
  <c r="AC512" i="41"/>
  <c r="AC113" i="41"/>
  <c r="AC863" i="41"/>
  <c r="AC1568" i="41"/>
  <c r="H961" i="41"/>
  <c r="G961" i="41"/>
  <c r="AC1043" i="41"/>
  <c r="AC440" i="41"/>
  <c r="AC1193" i="41"/>
  <c r="AC29" i="41"/>
  <c r="AC206" i="41"/>
  <c r="AC395" i="41"/>
  <c r="AC548" i="41"/>
  <c r="AC875" i="41"/>
  <c r="AC1301" i="41"/>
  <c r="AC1496" i="41"/>
  <c r="AC1532" i="41"/>
  <c r="AC740" i="41"/>
  <c r="AC959" i="41"/>
  <c r="AC272" i="41"/>
  <c r="AC302" i="41"/>
  <c r="AC152" i="41"/>
  <c r="AC215" i="41"/>
  <c r="AC275" i="41"/>
  <c r="AC305" i="41"/>
  <c r="AC761" i="41"/>
  <c r="AC1055" i="41"/>
  <c r="AC1196" i="41"/>
  <c r="AC92" i="41"/>
  <c r="AC149" i="41"/>
  <c r="AC1247" i="41"/>
  <c r="AC467" i="41"/>
  <c r="AC674" i="41"/>
  <c r="AC818" i="41"/>
  <c r="AC341" i="41"/>
  <c r="AC638" i="41"/>
  <c r="AC677" i="41"/>
  <c r="AC1319" i="41"/>
  <c r="AC1379" i="41"/>
  <c r="AC1553" i="41"/>
  <c r="AC62" i="41"/>
  <c r="AC95" i="41"/>
  <c r="AC218" i="41"/>
  <c r="AC470" i="41"/>
  <c r="AC764" i="41"/>
  <c r="AC515" i="41"/>
  <c r="AC821" i="41"/>
  <c r="AC935" i="41"/>
  <c r="AC977" i="41"/>
  <c r="AC1040" i="41"/>
  <c r="AC131" i="41"/>
  <c r="AC158" i="41"/>
  <c r="AC188" i="41"/>
  <c r="AC254" i="41"/>
  <c r="AC281" i="41"/>
  <c r="AC344" i="41"/>
  <c r="AC377" i="41"/>
  <c r="AC416" i="41"/>
  <c r="AC641" i="41"/>
  <c r="AC797" i="41"/>
  <c r="AC914" i="41"/>
  <c r="AC980" i="41"/>
  <c r="AC1214" i="41"/>
  <c r="AB1354" i="41"/>
  <c r="AC1019" i="41"/>
  <c r="AC1018" i="41" s="1"/>
  <c r="AC125" i="41"/>
  <c r="AC182" i="41"/>
  <c r="AC248" i="41"/>
  <c r="AC335" i="41"/>
  <c r="AC371" i="41"/>
  <c r="AC584" i="41"/>
  <c r="AC602" i="41"/>
  <c r="AC704" i="41"/>
  <c r="AC509" i="41"/>
  <c r="AC1085" i="41"/>
  <c r="AC1151" i="41"/>
  <c r="AC1190" i="41"/>
  <c r="AC1271" i="41"/>
  <c r="AC1460" i="41"/>
  <c r="AC1595" i="41"/>
  <c r="AC1673" i="41"/>
  <c r="AC1718" i="41"/>
  <c r="AC44" i="41"/>
  <c r="AC1031" i="41"/>
  <c r="AC443" i="41"/>
  <c r="AC506" i="41"/>
  <c r="AC539" i="41"/>
  <c r="AC560" i="41"/>
  <c r="AC611" i="41"/>
  <c r="AC866" i="41"/>
  <c r="AC998" i="41"/>
  <c r="AC1136" i="41"/>
  <c r="AC1355" i="41"/>
  <c r="AC1354" i="41" s="1"/>
  <c r="AC1382" i="41"/>
  <c r="AC1517" i="41"/>
  <c r="AC1556" i="41"/>
  <c r="AC1577" i="41"/>
  <c r="AC65" i="41"/>
  <c r="AC161" i="41"/>
  <c r="AC869" i="41"/>
  <c r="AC1169" i="41"/>
  <c r="AC1211" i="41"/>
  <c r="AC1210" i="41" s="1"/>
  <c r="AC1295" i="41"/>
  <c r="AC1616" i="41"/>
  <c r="AC86" i="41"/>
  <c r="AC47" i="41"/>
  <c r="AC164" i="41"/>
  <c r="AC734" i="41"/>
  <c r="AC752" i="41"/>
  <c r="AC773" i="41"/>
  <c r="AC1172" i="41"/>
  <c r="AC1241" i="41"/>
  <c r="AC1634" i="41"/>
  <c r="AC1700" i="41"/>
  <c r="AC755" i="41"/>
  <c r="AC812" i="41"/>
  <c r="AC1016" i="41"/>
  <c r="AC1637" i="41"/>
  <c r="AB1018" i="41"/>
  <c r="AB44" i="41"/>
  <c r="AA44" i="41"/>
  <c r="AA45" i="41" s="1"/>
  <c r="AB45" i="41"/>
  <c r="H43" i="41"/>
  <c r="G43" i="41"/>
  <c r="G44" i="41"/>
  <c r="AC57" i="41"/>
  <c r="G55" i="41"/>
  <c r="AB57" i="41"/>
  <c r="G56" i="41"/>
  <c r="AA57" i="41"/>
  <c r="AC56" i="41"/>
  <c r="H55" i="41"/>
  <c r="AB56" i="41"/>
  <c r="AA56" i="41"/>
  <c r="AB69" i="41"/>
  <c r="AB68" i="41"/>
  <c r="AA68" i="41"/>
  <c r="AA69" i="41" s="1"/>
  <c r="H67" i="41"/>
  <c r="G67" i="41"/>
  <c r="G68" i="41"/>
  <c r="AB120" i="41"/>
  <c r="AB119" i="41"/>
  <c r="AA119" i="41"/>
  <c r="AA120" i="41" s="1"/>
  <c r="G119" i="41"/>
  <c r="G118" i="41"/>
  <c r="AB132" i="41"/>
  <c r="AB131" i="41"/>
  <c r="AA131" i="41"/>
  <c r="AA132" i="41" s="1"/>
  <c r="H130" i="41"/>
  <c r="AN130" i="41" s="1"/>
  <c r="G131" i="41"/>
  <c r="G130" i="41"/>
  <c r="AB182" i="41"/>
  <c r="AA182" i="41"/>
  <c r="AA183" i="41" s="1"/>
  <c r="AB183" i="41"/>
  <c r="H181" i="41"/>
  <c r="G181" i="41"/>
  <c r="G182" i="41"/>
  <c r="AB213" i="41"/>
  <c r="AB212" i="41"/>
  <c r="AA212" i="41"/>
  <c r="AA213" i="41" s="1"/>
  <c r="H211" i="41"/>
  <c r="G212" i="41"/>
  <c r="G211" i="41"/>
  <c r="AA224" i="41"/>
  <c r="AB224" i="41"/>
  <c r="H223" i="41"/>
  <c r="G223" i="41"/>
  <c r="G224" i="41"/>
  <c r="AC225" i="41"/>
  <c r="AB225" i="41"/>
  <c r="AA225" i="41"/>
  <c r="AC224" i="41"/>
  <c r="AB275" i="41"/>
  <c r="AA275" i="41"/>
  <c r="AA276" i="41" s="1"/>
  <c r="AB276" i="41"/>
  <c r="H274" i="41"/>
  <c r="G274" i="41"/>
  <c r="G275" i="41"/>
  <c r="AA326" i="41"/>
  <c r="AA327" i="41" s="1"/>
  <c r="AB327" i="41"/>
  <c r="AB326" i="41"/>
  <c r="H325" i="41"/>
  <c r="G325" i="41"/>
  <c r="G326" i="41"/>
  <c r="AB339" i="41"/>
  <c r="AB338" i="41"/>
  <c r="AA338" i="41"/>
  <c r="AA339" i="41" s="1"/>
  <c r="H337" i="41"/>
  <c r="AN337" i="41" s="1"/>
  <c r="G338" i="41"/>
  <c r="G337" i="41"/>
  <c r="AB378" i="41"/>
  <c r="AB377" i="41"/>
  <c r="AA377" i="41"/>
  <c r="AA378" i="41" s="1"/>
  <c r="H376" i="41"/>
  <c r="G377" i="41"/>
  <c r="G376" i="41"/>
  <c r="AA416" i="41"/>
  <c r="AA417" i="41" s="1"/>
  <c r="AB416" i="41"/>
  <c r="AB417" i="41"/>
  <c r="H415" i="41"/>
  <c r="G415" i="41"/>
  <c r="G416" i="41"/>
  <c r="AA464" i="41"/>
  <c r="AA465" i="41" s="1"/>
  <c r="AB465" i="41"/>
  <c r="AB464" i="41"/>
  <c r="H463" i="41"/>
  <c r="G463" i="41"/>
  <c r="G464" i="41"/>
  <c r="AB516" i="41"/>
  <c r="AB515" i="41"/>
  <c r="AA515" i="41"/>
  <c r="AA516" i="41" s="1"/>
  <c r="H514" i="41"/>
  <c r="G515" i="41"/>
  <c r="G514" i="41"/>
  <c r="AB549" i="41"/>
  <c r="AB548" i="41"/>
  <c r="AA548" i="41"/>
  <c r="AA549" i="41" s="1"/>
  <c r="H547" i="41"/>
  <c r="G548" i="41"/>
  <c r="G547" i="41"/>
  <c r="AA560" i="41"/>
  <c r="AA561" i="41" s="1"/>
  <c r="AB561" i="41"/>
  <c r="AB560" i="41"/>
  <c r="H559" i="41"/>
  <c r="AN559" i="41" s="1"/>
  <c r="G560" i="41"/>
  <c r="G559" i="41"/>
  <c r="AB608" i="41"/>
  <c r="AA608" i="41"/>
  <c r="AA609" i="41" s="1"/>
  <c r="AB609" i="41"/>
  <c r="G608" i="41"/>
  <c r="H607" i="41"/>
  <c r="G607" i="41"/>
  <c r="AA659" i="41"/>
  <c r="AA660" i="41" s="1"/>
  <c r="AB660" i="41"/>
  <c r="AB659" i="41"/>
  <c r="H658" i="41"/>
  <c r="G659" i="41"/>
  <c r="G658" i="41"/>
  <c r="AB699" i="41"/>
  <c r="AB698" i="41"/>
  <c r="AA698" i="41"/>
  <c r="AA699" i="41" s="1"/>
  <c r="H697" i="41"/>
  <c r="G698" i="41"/>
  <c r="G697" i="41"/>
  <c r="AB711" i="41"/>
  <c r="AB710" i="41"/>
  <c r="AA710" i="41"/>
  <c r="AA711" i="41" s="1"/>
  <c r="H709" i="41"/>
  <c r="G710" i="41"/>
  <c r="G709" i="41"/>
  <c r="AB846" i="41"/>
  <c r="AB845" i="41"/>
  <c r="AA845" i="41"/>
  <c r="AA846" i="41" s="1"/>
  <c r="H844" i="41"/>
  <c r="AN844" i="41" s="1"/>
  <c r="G844" i="41"/>
  <c r="G845" i="41"/>
  <c r="AA935" i="41"/>
  <c r="AA936" i="41" s="1"/>
  <c r="AB936" i="41"/>
  <c r="AB935" i="41"/>
  <c r="H934" i="41"/>
  <c r="G935" i="41"/>
  <c r="G934" i="41"/>
  <c r="AB996" i="41"/>
  <c r="AB995" i="41"/>
  <c r="AA995" i="41"/>
  <c r="AA996" i="41" s="1"/>
  <c r="H994" i="41"/>
  <c r="G995" i="41"/>
  <c r="G994" i="41"/>
  <c r="AB1058" i="41"/>
  <c r="AA1058" i="41"/>
  <c r="AA1059" i="41" s="1"/>
  <c r="AB1059" i="41"/>
  <c r="H1057" i="41"/>
  <c r="G1057" i="41"/>
  <c r="G1058" i="41"/>
  <c r="AA1148" i="41"/>
  <c r="AA1149" i="41" s="1"/>
  <c r="AB1149" i="41"/>
  <c r="AB1148" i="41"/>
  <c r="H1147" i="41"/>
  <c r="G1147" i="41"/>
  <c r="G1148" i="41"/>
  <c r="AA1187" i="41"/>
  <c r="AA1188" i="41" s="1"/>
  <c r="AB1188" i="41"/>
  <c r="AB1187" i="41"/>
  <c r="H1186" i="41"/>
  <c r="G1186" i="41"/>
  <c r="G1187" i="41"/>
  <c r="AB1199" i="41"/>
  <c r="AA1199" i="41"/>
  <c r="AA1200" i="41" s="1"/>
  <c r="AB1200" i="41"/>
  <c r="H1198" i="41"/>
  <c r="AN1198" i="41" s="1"/>
  <c r="G1198" i="41"/>
  <c r="G1199" i="41"/>
  <c r="AB1253" i="41"/>
  <c r="AA1253" i="41"/>
  <c r="AA1254" i="41" s="1"/>
  <c r="AB1254" i="41"/>
  <c r="H1252" i="41"/>
  <c r="AN1252" i="41" s="1"/>
  <c r="G1253" i="41"/>
  <c r="G1252" i="41"/>
  <c r="AB1266" i="41"/>
  <c r="AB1265" i="41"/>
  <c r="AA1265" i="41"/>
  <c r="AA1266" i="41" s="1"/>
  <c r="H1264" i="41"/>
  <c r="G1264" i="41"/>
  <c r="G1265" i="41"/>
  <c r="AB1283" i="41"/>
  <c r="AA1283" i="41"/>
  <c r="AA1284" i="41" s="1"/>
  <c r="AB1284" i="41"/>
  <c r="G1282" i="41"/>
  <c r="G1283" i="41"/>
  <c r="AC1323" i="41"/>
  <c r="AB1323" i="41"/>
  <c r="AA1323" i="41"/>
  <c r="AC1322" i="41"/>
  <c r="AB1322" i="41"/>
  <c r="AA1322" i="41"/>
  <c r="H1321" i="41"/>
  <c r="G1321" i="41"/>
  <c r="G1322" i="41"/>
  <c r="AA1440" i="41"/>
  <c r="AC1439" i="41"/>
  <c r="AB1439" i="41"/>
  <c r="AA1439" i="41"/>
  <c r="AC1440" i="41"/>
  <c r="AB1440" i="41"/>
  <c r="G1439" i="41"/>
  <c r="H1438" i="41"/>
  <c r="G1438" i="41"/>
  <c r="AB1490" i="41"/>
  <c r="AA1490" i="41"/>
  <c r="AA1491" i="41" s="1"/>
  <c r="AB1491" i="41"/>
  <c r="H1489" i="41"/>
  <c r="G1490" i="41"/>
  <c r="G1489" i="41"/>
  <c r="AB1542" i="41"/>
  <c r="AB1541" i="41"/>
  <c r="AA1541" i="41"/>
  <c r="AA1542" i="41" s="1"/>
  <c r="H1540" i="41"/>
  <c r="G1541" i="41"/>
  <c r="G1540" i="41"/>
  <c r="AB1554" i="41"/>
  <c r="AB1553" i="41"/>
  <c r="AA1553" i="41"/>
  <c r="AA1554" i="41" s="1"/>
  <c r="H1552" i="41"/>
  <c r="G1553" i="41"/>
  <c r="G1552" i="41"/>
  <c r="AB1566" i="41"/>
  <c r="AB1565" i="41"/>
  <c r="AA1565" i="41"/>
  <c r="AA1566" i="41" s="1"/>
  <c r="H1564" i="41"/>
  <c r="G1565" i="41"/>
  <c r="G1564" i="41"/>
  <c r="AB1578" i="41"/>
  <c r="AB1577" i="41"/>
  <c r="AA1577" i="41"/>
  <c r="AA1578" i="41" s="1"/>
  <c r="H1576" i="41"/>
  <c r="G1577" i="41"/>
  <c r="G1576" i="41"/>
  <c r="AB1665" i="41"/>
  <c r="AB1664" i="41"/>
  <c r="AA1664" i="41"/>
  <c r="AA1665" i="41" s="1"/>
  <c r="H1663" i="41"/>
  <c r="G1664" i="41"/>
  <c r="G1663" i="41"/>
  <c r="AB1694" i="41"/>
  <c r="AA1694" i="41"/>
  <c r="AA1695" i="41" s="1"/>
  <c r="AB1695" i="41"/>
  <c r="H1693" i="41"/>
  <c r="AN1693" i="41" s="1"/>
  <c r="G1694" i="41"/>
  <c r="G1693" i="41"/>
  <c r="AB18" i="41"/>
  <c r="AB17" i="41"/>
  <c r="AA17" i="41"/>
  <c r="AA18" i="41" s="1"/>
  <c r="H16" i="41"/>
  <c r="G17" i="41"/>
  <c r="G16" i="41"/>
  <c r="AB30" i="41"/>
  <c r="AB29" i="41"/>
  <c r="AA29" i="41"/>
  <c r="AA30" i="41" s="1"/>
  <c r="H28" i="41"/>
  <c r="AN28" i="41" s="1"/>
  <c r="G29" i="41"/>
  <c r="G28" i="41"/>
  <c r="AB90" i="41"/>
  <c r="AB89" i="41"/>
  <c r="AA89" i="41"/>
  <c r="AA90" i="41" s="1"/>
  <c r="H88" i="41"/>
  <c r="G89" i="41"/>
  <c r="G88" i="41"/>
  <c r="AB153" i="41"/>
  <c r="AB152" i="41"/>
  <c r="AA152" i="41"/>
  <c r="AA153" i="41" s="1"/>
  <c r="G151" i="41"/>
  <c r="H151" i="41"/>
  <c r="G152" i="41"/>
  <c r="AA164" i="41"/>
  <c r="AA165" i="41" s="1"/>
  <c r="AB165" i="41"/>
  <c r="AB164" i="41"/>
  <c r="H163" i="41"/>
  <c r="G163" i="41"/>
  <c r="G164" i="41"/>
  <c r="AA203" i="41"/>
  <c r="AA204" i="41" s="1"/>
  <c r="AB204" i="41"/>
  <c r="AB203" i="41"/>
  <c r="H202" i="41"/>
  <c r="G203" i="41"/>
  <c r="G202" i="41"/>
  <c r="AB245" i="41"/>
  <c r="AB246" i="41"/>
  <c r="AA245" i="41"/>
  <c r="AA246" i="41" s="1"/>
  <c r="H244" i="41"/>
  <c r="G245" i="41"/>
  <c r="G244" i="41"/>
  <c r="AB257" i="41"/>
  <c r="AA257" i="41"/>
  <c r="AA258" i="41" s="1"/>
  <c r="AB258" i="41"/>
  <c r="G256" i="41"/>
  <c r="G257" i="41"/>
  <c r="H256" i="41"/>
  <c r="AN256" i="41" s="1"/>
  <c r="AA296" i="41"/>
  <c r="AA297" i="41" s="1"/>
  <c r="AB297" i="41"/>
  <c r="AB296" i="41"/>
  <c r="H295" i="41"/>
  <c r="G296" i="41"/>
  <c r="G295" i="41"/>
  <c r="AB360" i="41"/>
  <c r="AB359" i="41"/>
  <c r="AA359" i="41"/>
  <c r="AA360" i="41" s="1"/>
  <c r="H358" i="41"/>
  <c r="G359" i="41"/>
  <c r="G358" i="41"/>
  <c r="AB398" i="41"/>
  <c r="AA398" i="41"/>
  <c r="AA399" i="41" s="1"/>
  <c r="AB399" i="41"/>
  <c r="H397" i="41"/>
  <c r="G397" i="41"/>
  <c r="G398" i="41"/>
  <c r="AB438" i="41"/>
  <c r="AB437" i="41"/>
  <c r="AA437" i="41"/>
  <c r="AA438" i="41" s="1"/>
  <c r="H436" i="41"/>
  <c r="G437" i="41"/>
  <c r="G436" i="41"/>
  <c r="AA446" i="41"/>
  <c r="AA447" i="41" s="1"/>
  <c r="AB447" i="41"/>
  <c r="AB446" i="41"/>
  <c r="H445" i="41"/>
  <c r="G445" i="41"/>
  <c r="G446" i="41"/>
  <c r="AA485" i="41"/>
  <c r="AA486" i="41" s="1"/>
  <c r="AB486" i="41"/>
  <c r="AB485" i="41"/>
  <c r="H484" i="41"/>
  <c r="AN484" i="41" s="1"/>
  <c r="G485" i="41"/>
  <c r="G484" i="41"/>
  <c r="AB600" i="41"/>
  <c r="AB599" i="41"/>
  <c r="AA599" i="41"/>
  <c r="AA600" i="41" s="1"/>
  <c r="H598" i="41"/>
  <c r="G599" i="41"/>
  <c r="G598" i="41"/>
  <c r="AB630" i="41"/>
  <c r="AB629" i="41"/>
  <c r="AA629" i="41"/>
  <c r="AA630" i="41" s="1"/>
  <c r="H628" i="41"/>
  <c r="G628" i="41"/>
  <c r="G629" i="41"/>
  <c r="AB641" i="41"/>
  <c r="AA641" i="41"/>
  <c r="AA642" i="41" s="1"/>
  <c r="AB642" i="41"/>
  <c r="H640" i="41"/>
  <c r="G640" i="41"/>
  <c r="G641" i="41"/>
  <c r="AB680" i="41"/>
  <c r="AA680" i="41"/>
  <c r="AC681" i="41"/>
  <c r="AB681" i="41"/>
  <c r="G680" i="41"/>
  <c r="AA681" i="41"/>
  <c r="AC680" i="41"/>
  <c r="G679" i="41"/>
  <c r="H679" i="41"/>
  <c r="AN679" i="41" s="1"/>
  <c r="AB729" i="41"/>
  <c r="AB728" i="41"/>
  <c r="AA728" i="41"/>
  <c r="AA729" i="41" s="1"/>
  <c r="H727" i="41"/>
  <c r="AN727" i="41" s="1"/>
  <c r="G727" i="41"/>
  <c r="G728" i="41"/>
  <c r="AB741" i="41"/>
  <c r="AB740" i="41"/>
  <c r="AA740" i="41"/>
  <c r="AA741" i="41" s="1"/>
  <c r="H739" i="41"/>
  <c r="G740" i="41"/>
  <c r="G739" i="41"/>
  <c r="AB753" i="41"/>
  <c r="AB752" i="41"/>
  <c r="AA752" i="41"/>
  <c r="AA753" i="41" s="1"/>
  <c r="H751" i="41"/>
  <c r="G751" i="41"/>
  <c r="G752" i="41"/>
  <c r="AB765" i="41"/>
  <c r="AB764" i="41"/>
  <c r="AA764" i="41"/>
  <c r="AA765" i="41" s="1"/>
  <c r="H763" i="41"/>
  <c r="G763" i="41"/>
  <c r="G764" i="41"/>
  <c r="AA803" i="41"/>
  <c r="AA804" i="41" s="1"/>
  <c r="AB804" i="41"/>
  <c r="AB803" i="41"/>
  <c r="H802" i="41"/>
  <c r="AN802" i="41" s="1"/>
  <c r="G803" i="41"/>
  <c r="G802" i="41"/>
  <c r="AB816" i="41"/>
  <c r="AB815" i="41"/>
  <c r="AA815" i="41"/>
  <c r="AC816" i="41"/>
  <c r="AA816" i="41"/>
  <c r="AC815" i="41"/>
  <c r="G815" i="41"/>
  <c r="H814" i="41"/>
  <c r="G814" i="41"/>
  <c r="AB828" i="41"/>
  <c r="AB827" i="41"/>
  <c r="AA827" i="41"/>
  <c r="AA828" i="41" s="1"/>
  <c r="H826" i="41"/>
  <c r="G827" i="41"/>
  <c r="G826" i="41"/>
  <c r="AA866" i="41"/>
  <c r="AA867" i="41" s="1"/>
  <c r="AB867" i="41"/>
  <c r="AB866" i="41"/>
  <c r="H865" i="41"/>
  <c r="G866" i="41"/>
  <c r="G865" i="41"/>
  <c r="AA878" i="41"/>
  <c r="AA879" i="41" s="1"/>
  <c r="AB879" i="41"/>
  <c r="AB878" i="41"/>
  <c r="H877" i="41"/>
  <c r="G878" i="41"/>
  <c r="G877" i="41"/>
  <c r="AB905" i="41"/>
  <c r="AB906" i="41"/>
  <c r="AA905" i="41"/>
  <c r="AA906" i="41" s="1"/>
  <c r="H904" i="41"/>
  <c r="G904" i="41"/>
  <c r="G905" i="41"/>
  <c r="AA917" i="41"/>
  <c r="AC918" i="41"/>
  <c r="AB918" i="41"/>
  <c r="AA918" i="41"/>
  <c r="AC917" i="41"/>
  <c r="AB917" i="41"/>
  <c r="G917" i="41"/>
  <c r="H916" i="41"/>
  <c r="G916" i="41"/>
  <c r="AB948" i="41"/>
  <c r="AA947" i="41"/>
  <c r="AB947" i="41"/>
  <c r="AC948" i="41"/>
  <c r="AA948" i="41"/>
  <c r="AC947" i="41"/>
  <c r="H946" i="41"/>
  <c r="G946" i="41"/>
  <c r="G947" i="41"/>
  <c r="AB974" i="41"/>
  <c r="AB975" i="41"/>
  <c r="AA974" i="41"/>
  <c r="AA975" i="41" s="1"/>
  <c r="H973" i="41"/>
  <c r="G974" i="41"/>
  <c r="G973" i="41"/>
  <c r="AB986" i="41"/>
  <c r="AC987" i="41"/>
  <c r="AB987" i="41"/>
  <c r="AA987" i="41"/>
  <c r="AC986" i="41"/>
  <c r="AA986" i="41"/>
  <c r="H985" i="41"/>
  <c r="G986" i="41"/>
  <c r="G985" i="41"/>
  <c r="AB1041" i="41"/>
  <c r="AB1040" i="41"/>
  <c r="AA1040" i="41"/>
  <c r="AA1041" i="41" s="1"/>
  <c r="H1039" i="41"/>
  <c r="G1039" i="41"/>
  <c r="G1040" i="41"/>
  <c r="AB1079" i="41"/>
  <c r="AA1079" i="41"/>
  <c r="AA1080" i="41" s="1"/>
  <c r="AB1080" i="41"/>
  <c r="H1078" i="41"/>
  <c r="G1079" i="41"/>
  <c r="G1078" i="41"/>
  <c r="AA1118" i="41"/>
  <c r="AA1119" i="41" s="1"/>
  <c r="AB1119" i="41"/>
  <c r="AB1118" i="41"/>
  <c r="H1117" i="41"/>
  <c r="G1118" i="41"/>
  <c r="G1117" i="41"/>
  <c r="AB1131" i="41"/>
  <c r="AA1130" i="41"/>
  <c r="AC1131" i="41"/>
  <c r="AA1131" i="41"/>
  <c r="AC1130" i="41"/>
  <c r="AB1130" i="41"/>
  <c r="H1129" i="41"/>
  <c r="G1129" i="41"/>
  <c r="G1130" i="41"/>
  <c r="AB1169" i="41"/>
  <c r="AB1170" i="41"/>
  <c r="AA1169" i="41"/>
  <c r="AA1170" i="41" s="1"/>
  <c r="H1168" i="41"/>
  <c r="G1169" i="41"/>
  <c r="G1168" i="41"/>
  <c r="AB1244" i="41"/>
  <c r="AA1244" i="41"/>
  <c r="AA1245" i="41" s="1"/>
  <c r="AB1245" i="41"/>
  <c r="H1243" i="41"/>
  <c r="G1243" i="41"/>
  <c r="G1244" i="41"/>
  <c r="AA1304" i="41"/>
  <c r="AA1305" i="41" s="1"/>
  <c r="AB1305" i="41"/>
  <c r="AB1304" i="41"/>
  <c r="H1303" i="41"/>
  <c r="G1303" i="41"/>
  <c r="G1304" i="41"/>
  <c r="AB1379" i="41"/>
  <c r="AA1379" i="41"/>
  <c r="AA1380" i="41" s="1"/>
  <c r="AB1380" i="41"/>
  <c r="H1378" i="41"/>
  <c r="G1378" i="41"/>
  <c r="G1379" i="41"/>
  <c r="AB1461" i="41"/>
  <c r="AB1460" i="41"/>
  <c r="AA1460" i="41"/>
  <c r="AA1461" i="41" s="1"/>
  <c r="H1459" i="41"/>
  <c r="G1460" i="41"/>
  <c r="G1459" i="41"/>
  <c r="AB1473" i="41"/>
  <c r="AB1472" i="41"/>
  <c r="AA1472" i="41"/>
  <c r="AA1473" i="41" s="1"/>
  <c r="H1471" i="41"/>
  <c r="G1471" i="41"/>
  <c r="G1472" i="41"/>
  <c r="AC1511" i="41"/>
  <c r="AB1511" i="41"/>
  <c r="AA1511" i="41"/>
  <c r="AC1512" i="41"/>
  <c r="AB1512" i="41"/>
  <c r="AA1512" i="41"/>
  <c r="H1510" i="41"/>
  <c r="G1510" i="41"/>
  <c r="G1511" i="41"/>
  <c r="AA1598" i="41"/>
  <c r="AA1599" i="41" s="1"/>
  <c r="AB1599" i="41"/>
  <c r="AB1598" i="41"/>
  <c r="H1597" i="41"/>
  <c r="AN1597" i="41" s="1"/>
  <c r="G1597" i="41"/>
  <c r="G1598" i="41"/>
  <c r="AB1611" i="41"/>
  <c r="AB1610" i="41"/>
  <c r="AA1610" i="41"/>
  <c r="AA1611" i="41" s="1"/>
  <c r="H1609" i="41"/>
  <c r="G1610" i="41"/>
  <c r="G1609" i="41"/>
  <c r="AB1623" i="41"/>
  <c r="AB1622" i="41"/>
  <c r="AA1622" i="41"/>
  <c r="AA1623" i="41" s="1"/>
  <c r="H1621" i="41"/>
  <c r="G1621" i="41"/>
  <c r="G1622" i="41"/>
  <c r="AB1634" i="41"/>
  <c r="AA1634" i="41"/>
  <c r="AA1635" i="41" s="1"/>
  <c r="AB1635" i="41"/>
  <c r="H1633" i="41"/>
  <c r="G1633" i="41"/>
  <c r="G1634" i="41"/>
  <c r="AB1716" i="41"/>
  <c r="AB1715" i="41"/>
  <c r="AA1715" i="41"/>
  <c r="AA1716" i="41" s="1"/>
  <c r="H1714" i="41"/>
  <c r="AN1714" i="41" s="1"/>
  <c r="G1715" i="41"/>
  <c r="G1714" i="41"/>
  <c r="AB48" i="41"/>
  <c r="AB47" i="41"/>
  <c r="AA47" i="41"/>
  <c r="AA48" i="41" s="1"/>
  <c r="H46" i="41"/>
  <c r="G46" i="41"/>
  <c r="G47" i="41"/>
  <c r="G59" i="41"/>
  <c r="H58" i="41"/>
  <c r="AC60" i="41"/>
  <c r="AB60" i="41"/>
  <c r="G58" i="41"/>
  <c r="AA60" i="41"/>
  <c r="AC59" i="41"/>
  <c r="AB59" i="41"/>
  <c r="AA59" i="41"/>
  <c r="AA71" i="41"/>
  <c r="AA72" i="41" s="1"/>
  <c r="AB72" i="41"/>
  <c r="AB71" i="41"/>
  <c r="H70" i="41"/>
  <c r="G71" i="41"/>
  <c r="G70" i="41"/>
  <c r="AB111" i="41"/>
  <c r="AB110" i="41"/>
  <c r="AA110" i="41"/>
  <c r="AA111" i="41" s="1"/>
  <c r="H109" i="41"/>
  <c r="G109" i="41"/>
  <c r="G110" i="41"/>
  <c r="H121" i="41"/>
  <c r="G121" i="41"/>
  <c r="AC123" i="41"/>
  <c r="AB123" i="41"/>
  <c r="AA123" i="41"/>
  <c r="AC122" i="41"/>
  <c r="AB122" i="41"/>
  <c r="AA122" i="41"/>
  <c r="G122" i="41"/>
  <c r="AA134" i="41"/>
  <c r="AA135" i="41" s="1"/>
  <c r="AB135" i="41"/>
  <c r="AB134" i="41"/>
  <c r="H133" i="41"/>
  <c r="G133" i="41"/>
  <c r="G134" i="41"/>
  <c r="AB185" i="41"/>
  <c r="AB186" i="41"/>
  <c r="AA185" i="41"/>
  <c r="AA186" i="41" s="1"/>
  <c r="H184" i="41"/>
  <c r="AN184" i="41" s="1"/>
  <c r="G184" i="41"/>
  <c r="G185" i="41"/>
  <c r="AB215" i="41"/>
  <c r="AA215" i="41"/>
  <c r="AA216" i="41" s="1"/>
  <c r="AB216" i="41"/>
  <c r="H214" i="41"/>
  <c r="G215" i="41"/>
  <c r="G214" i="41"/>
  <c r="AB278" i="41"/>
  <c r="AB279" i="41"/>
  <c r="AA278" i="41"/>
  <c r="AA279" i="41" s="1"/>
  <c r="H277" i="41"/>
  <c r="G278" i="41"/>
  <c r="G277" i="41"/>
  <c r="AB318" i="41"/>
  <c r="AB317" i="41"/>
  <c r="AA317" i="41"/>
  <c r="AA318" i="41" s="1"/>
  <c r="H316" i="41"/>
  <c r="G316" i="41"/>
  <c r="G317" i="41"/>
  <c r="AB330" i="41"/>
  <c r="AB329" i="41"/>
  <c r="AA329" i="41"/>
  <c r="AA330" i="41" s="1"/>
  <c r="H328" i="41"/>
  <c r="G328" i="41"/>
  <c r="G329" i="41"/>
  <c r="AB342" i="41"/>
  <c r="AB341" i="41"/>
  <c r="AA341" i="41"/>
  <c r="AA342" i="41" s="1"/>
  <c r="H340" i="41"/>
  <c r="G340" i="41"/>
  <c r="G341" i="41"/>
  <c r="AB381" i="41"/>
  <c r="AA380" i="41"/>
  <c r="AA381" i="41" s="1"/>
  <c r="AB380" i="41"/>
  <c r="H379" i="41"/>
  <c r="G380" i="41"/>
  <c r="G379" i="41"/>
  <c r="AB420" i="41"/>
  <c r="AB419" i="41"/>
  <c r="AA419" i="41"/>
  <c r="AA420" i="41" s="1"/>
  <c r="H418" i="41"/>
  <c r="G418" i="41"/>
  <c r="G419" i="41"/>
  <c r="AB467" i="41"/>
  <c r="AB468" i="41"/>
  <c r="AA467" i="41"/>
  <c r="AA468" i="41" s="1"/>
  <c r="H466" i="41"/>
  <c r="G466" i="41"/>
  <c r="G467" i="41"/>
  <c r="AB506" i="41"/>
  <c r="AA506" i="41"/>
  <c r="AA507" i="41" s="1"/>
  <c r="AB507" i="41"/>
  <c r="H505" i="41"/>
  <c r="G506" i="41"/>
  <c r="G505" i="41"/>
  <c r="AB539" i="41"/>
  <c r="AA539" i="41"/>
  <c r="AA540" i="41" s="1"/>
  <c r="AB540" i="41"/>
  <c r="H538" i="41"/>
  <c r="G539" i="41"/>
  <c r="G538" i="41"/>
  <c r="AB551" i="41"/>
  <c r="AA551" i="41"/>
  <c r="AA552" i="41" s="1"/>
  <c r="AB552" i="41"/>
  <c r="H550" i="41"/>
  <c r="G551" i="41"/>
  <c r="G550" i="41"/>
  <c r="AB564" i="41"/>
  <c r="AB563" i="41"/>
  <c r="AA563" i="41"/>
  <c r="AA564" i="41" s="1"/>
  <c r="H562" i="41"/>
  <c r="G562" i="41"/>
  <c r="G563" i="41"/>
  <c r="AB581" i="41"/>
  <c r="AA581" i="41"/>
  <c r="AA582" i="41" s="1"/>
  <c r="AB582" i="41"/>
  <c r="H580" i="41"/>
  <c r="G580" i="41"/>
  <c r="G581" i="41"/>
  <c r="AB612" i="41"/>
  <c r="AB611" i="41"/>
  <c r="AA611" i="41"/>
  <c r="AA612" i="41" s="1"/>
  <c r="H610" i="41"/>
  <c r="AN610" i="41" s="1"/>
  <c r="G610" i="41"/>
  <c r="G611" i="41"/>
  <c r="AC702" i="41"/>
  <c r="AB702" i="41"/>
  <c r="AA702" i="41"/>
  <c r="AC701" i="41"/>
  <c r="AB701" i="41"/>
  <c r="H700" i="41"/>
  <c r="G700" i="41"/>
  <c r="AA701" i="41"/>
  <c r="G701" i="41"/>
  <c r="AB785" i="41"/>
  <c r="AB786" i="41"/>
  <c r="AA785" i="41"/>
  <c r="AA786" i="41" s="1"/>
  <c r="H784" i="41"/>
  <c r="G784" i="41"/>
  <c r="G785" i="41"/>
  <c r="AB848" i="41"/>
  <c r="AB849" i="41"/>
  <c r="AA848" i="41"/>
  <c r="AA849" i="41" s="1"/>
  <c r="H847" i="41"/>
  <c r="AN847" i="41" s="1"/>
  <c r="G847" i="41"/>
  <c r="G848" i="41"/>
  <c r="AB999" i="41"/>
  <c r="AB998" i="41"/>
  <c r="AA998" i="41"/>
  <c r="AA999" i="41" s="1"/>
  <c r="H997" i="41"/>
  <c r="AN997" i="41" s="1"/>
  <c r="G998" i="41"/>
  <c r="G997" i="41"/>
  <c r="AB1062" i="41"/>
  <c r="AA1061" i="41"/>
  <c r="AA1062" i="41" s="1"/>
  <c r="AB1061" i="41"/>
  <c r="H1060" i="41"/>
  <c r="G1060" i="41"/>
  <c r="G1061" i="41"/>
  <c r="AC1100" i="41"/>
  <c r="AB1100" i="41"/>
  <c r="AC1101" i="41"/>
  <c r="AB1101" i="41"/>
  <c r="AA1100" i="41"/>
  <c r="AA1101" i="41" s="1"/>
  <c r="G1100" i="41"/>
  <c r="G1099" i="41"/>
  <c r="AB1152" i="41"/>
  <c r="AB1151" i="41"/>
  <c r="AA1151" i="41"/>
  <c r="AA1152" i="41" s="1"/>
  <c r="G1150" i="41"/>
  <c r="G1151" i="41"/>
  <c r="H1150" i="41"/>
  <c r="AB1191" i="41"/>
  <c r="AB1190" i="41"/>
  <c r="AA1190" i="41"/>
  <c r="AA1191" i="41" s="1"/>
  <c r="H1189" i="41"/>
  <c r="G1189" i="41"/>
  <c r="G1190" i="41"/>
  <c r="AB1226" i="41"/>
  <c r="AA1226" i="41"/>
  <c r="AA1227" i="41" s="1"/>
  <c r="AB1227" i="41"/>
  <c r="H1225" i="41"/>
  <c r="AN1225" i="41" s="1"/>
  <c r="G1225" i="41"/>
  <c r="G1226" i="41"/>
  <c r="AB1257" i="41"/>
  <c r="AB1256" i="41"/>
  <c r="AA1256" i="41"/>
  <c r="AA1257" i="41" s="1"/>
  <c r="G1255" i="41"/>
  <c r="G1256" i="41"/>
  <c r="AB1269" i="41"/>
  <c r="AB1268" i="41"/>
  <c r="AA1268" i="41"/>
  <c r="AA1269" i="41" s="1"/>
  <c r="H1267" i="41"/>
  <c r="G1268" i="41"/>
  <c r="G1267" i="41"/>
  <c r="AB1325" i="41"/>
  <c r="AA1325" i="41"/>
  <c r="AA1326" i="41" s="1"/>
  <c r="AB1326" i="41"/>
  <c r="H1324" i="41"/>
  <c r="G1325" i="41"/>
  <c r="G1324" i="41"/>
  <c r="AB1431" i="41"/>
  <c r="AB1430" i="41"/>
  <c r="AA1430" i="41"/>
  <c r="AA1431" i="41" s="1"/>
  <c r="H1429" i="41"/>
  <c r="G1430" i="41"/>
  <c r="G1429" i="41"/>
  <c r="AC1443" i="41"/>
  <c r="AB1443" i="41"/>
  <c r="AA1443" i="41"/>
  <c r="AC1442" i="41"/>
  <c r="AB1442" i="41"/>
  <c r="AA1442" i="41"/>
  <c r="G1442" i="41"/>
  <c r="H1441" i="41"/>
  <c r="G1441" i="41"/>
  <c r="AC1494" i="41"/>
  <c r="AB1494" i="41"/>
  <c r="AA1494" i="41"/>
  <c r="AC1493" i="41"/>
  <c r="AB1493" i="41"/>
  <c r="AA1493" i="41"/>
  <c r="H1492" i="41"/>
  <c r="AN1492" i="41" s="1"/>
  <c r="G1493" i="41"/>
  <c r="G1492" i="41"/>
  <c r="AA1532" i="41"/>
  <c r="AA1533" i="41" s="1"/>
  <c r="AB1533" i="41"/>
  <c r="AB1532" i="41"/>
  <c r="G1531" i="41"/>
  <c r="G1532" i="41"/>
  <c r="H1531" i="41"/>
  <c r="AA1545" i="41"/>
  <c r="AC1544" i="41"/>
  <c r="AB1544" i="41"/>
  <c r="AA1544" i="41"/>
  <c r="AC1545" i="41"/>
  <c r="AB1545" i="41"/>
  <c r="G1544" i="41"/>
  <c r="H1543" i="41"/>
  <c r="G1543" i="41"/>
  <c r="AB1557" i="41"/>
  <c r="AB1556" i="41"/>
  <c r="AA1556" i="41"/>
  <c r="AA1557" i="41" s="1"/>
  <c r="H1555" i="41"/>
  <c r="G1556" i="41"/>
  <c r="G1555" i="41"/>
  <c r="AA1568" i="41"/>
  <c r="AA1569" i="41" s="1"/>
  <c r="AB1569" i="41"/>
  <c r="AB1568" i="41"/>
  <c r="H1567" i="41"/>
  <c r="G1568" i="41"/>
  <c r="G1567" i="41"/>
  <c r="AB1580" i="41"/>
  <c r="AA1580" i="41"/>
  <c r="AA1581" i="41" s="1"/>
  <c r="AB1581" i="41"/>
  <c r="H1579" i="41"/>
  <c r="G1580" i="41"/>
  <c r="G1579" i="41"/>
  <c r="AB1656" i="41"/>
  <c r="AB1655" i="41"/>
  <c r="AA1655" i="41"/>
  <c r="AA1656" i="41" s="1"/>
  <c r="H1654" i="41"/>
  <c r="G1655" i="41"/>
  <c r="G1654" i="41"/>
  <c r="AB1667" i="41"/>
  <c r="AA1667" i="41"/>
  <c r="AA1668" i="41" s="1"/>
  <c r="AB1668" i="41"/>
  <c r="H1666" i="41"/>
  <c r="AN1666" i="41" s="1"/>
  <c r="G1667" i="41"/>
  <c r="G1666" i="41"/>
  <c r="AB1698" i="41"/>
  <c r="AB1697" i="41"/>
  <c r="AA1697" i="41"/>
  <c r="AA1698" i="41" s="1"/>
  <c r="H1696" i="41"/>
  <c r="G1697" i="41"/>
  <c r="G1696" i="41"/>
  <c r="G19" i="41"/>
  <c r="AC21" i="41"/>
  <c r="AB21" i="41"/>
  <c r="H19" i="41"/>
  <c r="AN19" i="41" s="1"/>
  <c r="AA21" i="41"/>
  <c r="AC20" i="41"/>
  <c r="G20" i="41"/>
  <c r="AB20" i="41"/>
  <c r="AA20" i="41"/>
  <c r="AB33" i="41"/>
  <c r="AB32" i="41"/>
  <c r="AA32" i="41"/>
  <c r="AA33" i="41" s="1"/>
  <c r="H31" i="41"/>
  <c r="G31" i="41"/>
  <c r="G32" i="41"/>
  <c r="AB93" i="41"/>
  <c r="AB92" i="41"/>
  <c r="AA92" i="41"/>
  <c r="AA93" i="41" s="1"/>
  <c r="H91" i="41"/>
  <c r="G92" i="41"/>
  <c r="G91" i="41"/>
  <c r="AB156" i="41"/>
  <c r="AB155" i="41"/>
  <c r="AA155" i="41"/>
  <c r="AA156" i="41" s="1"/>
  <c r="H154" i="41"/>
  <c r="AN154" i="41" s="1"/>
  <c r="G155" i="41"/>
  <c r="G154" i="41"/>
  <c r="AB207" i="41"/>
  <c r="AB206" i="41"/>
  <c r="AA206" i="41"/>
  <c r="AA207" i="41" s="1"/>
  <c r="H205" i="41"/>
  <c r="G205" i="41"/>
  <c r="G206" i="41"/>
  <c r="AB237" i="41"/>
  <c r="AB236" i="41"/>
  <c r="AA236" i="41"/>
  <c r="AA237" i="41" s="1"/>
  <c r="H235" i="41"/>
  <c r="AN235" i="41" s="1"/>
  <c r="G236" i="41"/>
  <c r="G235" i="41"/>
  <c r="AB248" i="41"/>
  <c r="AA248" i="41"/>
  <c r="AA249" i="41" s="1"/>
  <c r="AB249" i="41"/>
  <c r="H247" i="41"/>
  <c r="G247" i="41"/>
  <c r="G248" i="41"/>
  <c r="AB261" i="41"/>
  <c r="AB260" i="41"/>
  <c r="AA260" i="41"/>
  <c r="AA261" i="41" s="1"/>
  <c r="H259" i="41"/>
  <c r="G259" i="41"/>
  <c r="G260" i="41"/>
  <c r="H298" i="41"/>
  <c r="AB300" i="41"/>
  <c r="G298" i="41"/>
  <c r="AC299" i="41"/>
  <c r="AB299" i="41"/>
  <c r="G299" i="41"/>
  <c r="AA299" i="41"/>
  <c r="AA300" i="41" s="1"/>
  <c r="AB402" i="41"/>
  <c r="AB401" i="41"/>
  <c r="AA401" i="41"/>
  <c r="AA402" i="41" s="1"/>
  <c r="H400" i="41"/>
  <c r="AN400" i="41" s="1"/>
  <c r="G401" i="41"/>
  <c r="G400" i="41"/>
  <c r="AB450" i="41"/>
  <c r="AB449" i="41"/>
  <c r="AA449" i="41"/>
  <c r="AA450" i="41" s="1"/>
  <c r="H448" i="41"/>
  <c r="G448" i="41"/>
  <c r="G449" i="41"/>
  <c r="AC489" i="41"/>
  <c r="AB489" i="41"/>
  <c r="G488" i="41"/>
  <c r="AC488" i="41"/>
  <c r="AB488" i="41"/>
  <c r="G487" i="41"/>
  <c r="AA488" i="41"/>
  <c r="AA489" i="41" s="1"/>
  <c r="AB603" i="41"/>
  <c r="AB602" i="41"/>
  <c r="AA602" i="41"/>
  <c r="AA603" i="41" s="1"/>
  <c r="H601" i="41"/>
  <c r="G602" i="41"/>
  <c r="G601" i="41"/>
  <c r="AB633" i="41"/>
  <c r="AB632" i="41"/>
  <c r="AA632" i="41"/>
  <c r="AA633" i="41" s="1"/>
  <c r="H631" i="41"/>
  <c r="G631" i="41"/>
  <c r="G632" i="41"/>
  <c r="AB645" i="41"/>
  <c r="AB644" i="41"/>
  <c r="AA644" i="41"/>
  <c r="AA645" i="41" s="1"/>
  <c r="H643" i="41"/>
  <c r="AN643" i="41" s="1"/>
  <c r="G643" i="41"/>
  <c r="G644" i="41"/>
  <c r="AC672" i="41"/>
  <c r="AB672" i="41"/>
  <c r="AA672" i="41"/>
  <c r="AC671" i="41"/>
  <c r="AB671" i="41"/>
  <c r="AA671" i="41"/>
  <c r="G671" i="41"/>
  <c r="H670" i="41"/>
  <c r="AN670" i="41" s="1"/>
  <c r="G670" i="41"/>
  <c r="AC712" i="41"/>
  <c r="AB732" i="41"/>
  <c r="AB731" i="41"/>
  <c r="AA731" i="41"/>
  <c r="AA732" i="41" s="1"/>
  <c r="H730" i="41"/>
  <c r="G730" i="41"/>
  <c r="G731" i="41"/>
  <c r="AB744" i="41"/>
  <c r="AB743" i="41"/>
  <c r="AA743" i="41"/>
  <c r="AA744" i="41" s="1"/>
  <c r="H742" i="41"/>
  <c r="G743" i="41"/>
  <c r="G742" i="41"/>
  <c r="AB756" i="41"/>
  <c r="AB755" i="41"/>
  <c r="AA755" i="41"/>
  <c r="AA756" i="41" s="1"/>
  <c r="H754" i="41"/>
  <c r="AN754" i="41" s="1"/>
  <c r="G754" i="41"/>
  <c r="G755" i="41"/>
  <c r="AB768" i="41"/>
  <c r="AB767" i="41"/>
  <c r="AA767" i="41"/>
  <c r="AA768" i="41" s="1"/>
  <c r="H766" i="41"/>
  <c r="G766" i="41"/>
  <c r="G767" i="41"/>
  <c r="AB806" i="41"/>
  <c r="AA806" i="41"/>
  <c r="AA807" i="41" s="1"/>
  <c r="AB807" i="41"/>
  <c r="H805" i="41"/>
  <c r="G806" i="41"/>
  <c r="G805" i="41"/>
  <c r="AB819" i="41"/>
  <c r="AB818" i="41"/>
  <c r="AA818" i="41"/>
  <c r="AA819" i="41" s="1"/>
  <c r="H817" i="41"/>
  <c r="G818" i="41"/>
  <c r="G817" i="41"/>
  <c r="AB831" i="41"/>
  <c r="AB830" i="41"/>
  <c r="AA830" i="41"/>
  <c r="AA831" i="41" s="1"/>
  <c r="H829" i="41"/>
  <c r="G830" i="41"/>
  <c r="G829" i="41"/>
  <c r="AA869" i="41"/>
  <c r="AA870" i="41" s="1"/>
  <c r="AB870" i="41"/>
  <c r="AB869" i="41"/>
  <c r="H868" i="41"/>
  <c r="AN868" i="41" s="1"/>
  <c r="G868" i="41"/>
  <c r="G869" i="41"/>
  <c r="AB881" i="41"/>
  <c r="AB882" i="41"/>
  <c r="AA881" i="41"/>
  <c r="AA882" i="41" s="1"/>
  <c r="H880" i="41"/>
  <c r="G880" i="41"/>
  <c r="G881" i="41"/>
  <c r="AB897" i="41"/>
  <c r="AB896" i="41"/>
  <c r="AA896" i="41"/>
  <c r="AA897" i="41" s="1"/>
  <c r="H895" i="41"/>
  <c r="AN895" i="41" s="1"/>
  <c r="G895" i="41"/>
  <c r="G896" i="41"/>
  <c r="AC909" i="41"/>
  <c r="AB909" i="41"/>
  <c r="AA909" i="41"/>
  <c r="AC908" i="41"/>
  <c r="AB908" i="41"/>
  <c r="AA908" i="41"/>
  <c r="H907" i="41"/>
  <c r="G907" i="41"/>
  <c r="G908" i="41"/>
  <c r="AB920" i="41"/>
  <c r="AA921" i="41"/>
  <c r="AC920" i="41"/>
  <c r="AA920" i="41"/>
  <c r="AC921" i="41"/>
  <c r="AB921" i="41"/>
  <c r="G920" i="41"/>
  <c r="H919" i="41"/>
  <c r="G919" i="41"/>
  <c r="AB978" i="41"/>
  <c r="AB977" i="41"/>
  <c r="AA977" i="41"/>
  <c r="AA978" i="41" s="1"/>
  <c r="H976" i="41"/>
  <c r="G977" i="41"/>
  <c r="G976" i="41"/>
  <c r="AA1016" i="41"/>
  <c r="AA1017" i="41" s="1"/>
  <c r="AB1017" i="41"/>
  <c r="AB1016" i="41"/>
  <c r="G1016" i="41"/>
  <c r="G1015" i="41"/>
  <c r="H1015" i="41"/>
  <c r="AB1031" i="41"/>
  <c r="AB1032" i="41"/>
  <c r="AA1031" i="41"/>
  <c r="AA1032" i="41" s="1"/>
  <c r="H1030" i="41"/>
  <c r="G1030" i="41"/>
  <c r="G1031" i="41"/>
  <c r="AB1044" i="41"/>
  <c r="AB1043" i="41"/>
  <c r="AA1043" i="41"/>
  <c r="AA1044" i="41" s="1"/>
  <c r="H1042" i="41"/>
  <c r="AN1042" i="41" s="1"/>
  <c r="G1042" i="41"/>
  <c r="G1043" i="41"/>
  <c r="AA1082" i="41"/>
  <c r="AA1083" i="41" s="1"/>
  <c r="AB1083" i="41"/>
  <c r="AB1082" i="41"/>
  <c r="H1081" i="41"/>
  <c r="AN1081" i="41" s="1"/>
  <c r="G1081" i="41"/>
  <c r="G1082" i="41"/>
  <c r="AB1121" i="41"/>
  <c r="AA1121" i="41"/>
  <c r="AA1122" i="41" s="1"/>
  <c r="AB1122" i="41"/>
  <c r="H1120" i="41"/>
  <c r="G1121" i="41"/>
  <c r="G1120" i="41"/>
  <c r="AB1134" i="41"/>
  <c r="AB1133" i="41"/>
  <c r="AA1133" i="41"/>
  <c r="AA1134" i="41" s="1"/>
  <c r="H1132" i="41"/>
  <c r="G1132" i="41"/>
  <c r="G1133" i="41"/>
  <c r="AB1173" i="41"/>
  <c r="AB1172" i="41"/>
  <c r="AA1172" i="41"/>
  <c r="AA1173" i="41" s="1"/>
  <c r="H1171" i="41"/>
  <c r="G1172" i="41"/>
  <c r="G1171" i="41"/>
  <c r="AB1248" i="41"/>
  <c r="AB1247" i="41"/>
  <c r="AA1247" i="41"/>
  <c r="AA1248" i="41" s="1"/>
  <c r="H1246" i="41"/>
  <c r="G1247" i="41"/>
  <c r="G1246" i="41"/>
  <c r="AB1295" i="41"/>
  <c r="AA1295" i="41"/>
  <c r="AA1296" i="41" s="1"/>
  <c r="AB1296" i="41"/>
  <c r="H1294" i="41"/>
  <c r="G1295" i="41"/>
  <c r="G1294" i="41"/>
  <c r="AB1383" i="41"/>
  <c r="AB1382" i="41"/>
  <c r="AA1382" i="41"/>
  <c r="AA1383" i="41" s="1"/>
  <c r="H1381" i="41"/>
  <c r="G1382" i="41"/>
  <c r="G1381" i="41"/>
  <c r="AB1464" i="41"/>
  <c r="AB1463" i="41"/>
  <c r="AA1463" i="41"/>
  <c r="AA1464" i="41" s="1"/>
  <c r="H1462" i="41"/>
  <c r="G1462" i="41"/>
  <c r="G1463" i="41"/>
  <c r="AB1515" i="41"/>
  <c r="AA1515" i="41"/>
  <c r="AC1514" i="41"/>
  <c r="AB1514" i="41"/>
  <c r="AA1514" i="41"/>
  <c r="AC1515" i="41"/>
  <c r="H1513" i="41"/>
  <c r="G1513" i="41"/>
  <c r="G1514" i="41"/>
  <c r="AB1602" i="41"/>
  <c r="AB1601" i="41"/>
  <c r="AA1601" i="41"/>
  <c r="AA1602" i="41" s="1"/>
  <c r="H1600" i="41"/>
  <c r="AN1600" i="41" s="1"/>
  <c r="G1600" i="41"/>
  <c r="G1601" i="41"/>
  <c r="AB1613" i="41"/>
  <c r="AA1613" i="41"/>
  <c r="AC1614" i="41"/>
  <c r="AB1614" i="41"/>
  <c r="AA1614" i="41"/>
  <c r="AC1613" i="41"/>
  <c r="G1613" i="41"/>
  <c r="H1612" i="41"/>
  <c r="G1612" i="41"/>
  <c r="AB1626" i="41"/>
  <c r="AB1625" i="41"/>
  <c r="AA1625" i="41"/>
  <c r="AA1626" i="41" s="1"/>
  <c r="H1624" i="41"/>
  <c r="G1624" i="41"/>
  <c r="G1625" i="41"/>
  <c r="AB1638" i="41"/>
  <c r="AB1637" i="41"/>
  <c r="AA1637" i="41"/>
  <c r="AA1638" i="41" s="1"/>
  <c r="H1636" i="41"/>
  <c r="AN1636" i="41" s="1"/>
  <c r="G1636" i="41"/>
  <c r="G1637" i="41"/>
  <c r="AB1719" i="41"/>
  <c r="AB1718" i="41"/>
  <c r="AA1718" i="41"/>
  <c r="AA1719" i="41" s="1"/>
  <c r="H1717" i="41"/>
  <c r="G1717" i="41"/>
  <c r="G1718" i="41"/>
  <c r="AB51" i="41"/>
  <c r="AB50" i="41"/>
  <c r="AA50" i="41"/>
  <c r="AA51" i="41" s="1"/>
  <c r="H49" i="41"/>
  <c r="G49" i="41"/>
  <c r="G50" i="41"/>
  <c r="AB62" i="41"/>
  <c r="AA62" i="41"/>
  <c r="AA63" i="41" s="1"/>
  <c r="AB63" i="41"/>
  <c r="H61" i="41"/>
  <c r="G62" i="41"/>
  <c r="AB75" i="41"/>
  <c r="AB74" i="41"/>
  <c r="AA74" i="41"/>
  <c r="AA75" i="41" s="1"/>
  <c r="H73" i="41"/>
  <c r="G73" i="41"/>
  <c r="G74" i="41"/>
  <c r="AA113" i="41"/>
  <c r="AA114" i="41" s="1"/>
  <c r="AB114" i="41"/>
  <c r="AB113" i="41"/>
  <c r="G112" i="41"/>
  <c r="H112" i="41"/>
  <c r="G113" i="41"/>
  <c r="AB125" i="41"/>
  <c r="AA125" i="41"/>
  <c r="AA126" i="41" s="1"/>
  <c r="AB126" i="41"/>
  <c r="H124" i="41"/>
  <c r="G125" i="41"/>
  <c r="G124" i="41"/>
  <c r="AC177" i="41"/>
  <c r="AB176" i="41"/>
  <c r="H175" i="41"/>
  <c r="AA176" i="41"/>
  <c r="AB177" i="41"/>
  <c r="AA177" i="41"/>
  <c r="G176" i="41"/>
  <c r="AC176" i="41"/>
  <c r="G175" i="41"/>
  <c r="AB189" i="41"/>
  <c r="AB188" i="41"/>
  <c r="AA188" i="41"/>
  <c r="AA189" i="41" s="1"/>
  <c r="H187" i="41"/>
  <c r="AN187" i="41" s="1"/>
  <c r="G188" i="41"/>
  <c r="G187" i="41"/>
  <c r="AB219" i="41"/>
  <c r="AB218" i="41"/>
  <c r="AA218" i="41"/>
  <c r="AA219" i="41" s="1"/>
  <c r="H217" i="41"/>
  <c r="AN217" i="41" s="1"/>
  <c r="G218" i="41"/>
  <c r="G217" i="41"/>
  <c r="AB282" i="41"/>
  <c r="AB281" i="41"/>
  <c r="AA281" i="41"/>
  <c r="AA282" i="41" s="1"/>
  <c r="H280" i="41"/>
  <c r="AN280" i="41" s="1"/>
  <c r="G281" i="41"/>
  <c r="G280" i="41"/>
  <c r="AA320" i="41"/>
  <c r="H319" i="41"/>
  <c r="G320" i="41"/>
  <c r="AC321" i="41"/>
  <c r="AB321" i="41"/>
  <c r="AA321" i="41"/>
  <c r="AC320" i="41"/>
  <c r="AB320" i="41"/>
  <c r="G319" i="41"/>
  <c r="AA332" i="41"/>
  <c r="AA333" i="41" s="1"/>
  <c r="AB333" i="41"/>
  <c r="AB332" i="41"/>
  <c r="H331" i="41"/>
  <c r="AN331" i="41" s="1"/>
  <c r="G331" i="41"/>
  <c r="G332" i="41"/>
  <c r="AA344" i="41"/>
  <c r="AA345" i="41" s="1"/>
  <c r="AB345" i="41"/>
  <c r="AB344" i="41"/>
  <c r="H343" i="41"/>
  <c r="G343" i="41"/>
  <c r="G344" i="41"/>
  <c r="AA371" i="41"/>
  <c r="AA372" i="41" s="1"/>
  <c r="AB372" i="41"/>
  <c r="AB371" i="41"/>
  <c r="H370" i="41"/>
  <c r="G370" i="41"/>
  <c r="G371" i="41"/>
  <c r="AB423" i="41"/>
  <c r="AB422" i="41"/>
  <c r="AA422" i="41"/>
  <c r="AA423" i="41" s="1"/>
  <c r="H421" i="41"/>
  <c r="AN421" i="41" s="1"/>
  <c r="G422" i="41"/>
  <c r="G421" i="41"/>
  <c r="AB471" i="41"/>
  <c r="AB470" i="41"/>
  <c r="AA470" i="41"/>
  <c r="AA471" i="41" s="1"/>
  <c r="H469" i="41"/>
  <c r="G469" i="41"/>
  <c r="G470" i="41"/>
  <c r="AB510" i="41"/>
  <c r="AB509" i="41"/>
  <c r="AA509" i="41"/>
  <c r="AA510" i="41" s="1"/>
  <c r="H508" i="41"/>
  <c r="G509" i="41"/>
  <c r="G508" i="41"/>
  <c r="AB543" i="41"/>
  <c r="AB542" i="41"/>
  <c r="AA542" i="41"/>
  <c r="AA543" i="41" s="1"/>
  <c r="H541" i="41"/>
  <c r="G541" i="41"/>
  <c r="G542" i="41"/>
  <c r="AA554" i="41"/>
  <c r="AA555" i="41" s="1"/>
  <c r="AB555" i="41"/>
  <c r="AB554" i="41"/>
  <c r="H553" i="41"/>
  <c r="AN553" i="41" s="1"/>
  <c r="G553" i="41"/>
  <c r="G554" i="41"/>
  <c r="AB567" i="41"/>
  <c r="AB566" i="41"/>
  <c r="AA566" i="41"/>
  <c r="AA567" i="41" s="1"/>
  <c r="H565" i="41"/>
  <c r="G565" i="41"/>
  <c r="G566" i="41"/>
  <c r="AB585" i="41"/>
  <c r="AB584" i="41"/>
  <c r="AA584" i="41"/>
  <c r="AA585" i="41" s="1"/>
  <c r="H583" i="41"/>
  <c r="G584" i="41"/>
  <c r="G583" i="41"/>
  <c r="AB693" i="41"/>
  <c r="AB692" i="41"/>
  <c r="AA692" i="41"/>
  <c r="AA693" i="41" s="1"/>
  <c r="H691" i="41"/>
  <c r="G692" i="41"/>
  <c r="G691" i="41"/>
  <c r="AB704" i="41"/>
  <c r="AA704" i="41"/>
  <c r="AA705" i="41" s="1"/>
  <c r="AB705" i="41"/>
  <c r="H703" i="41"/>
  <c r="G704" i="41"/>
  <c r="G703" i="41"/>
  <c r="AB960" i="41"/>
  <c r="AB959" i="41"/>
  <c r="AA959" i="41"/>
  <c r="AA960" i="41" s="1"/>
  <c r="H958" i="41"/>
  <c r="G959" i="41"/>
  <c r="G958" i="41"/>
  <c r="AA989" i="41"/>
  <c r="AA990" i="41" s="1"/>
  <c r="AB990" i="41"/>
  <c r="AB989" i="41"/>
  <c r="H988" i="41"/>
  <c r="G988" i="41"/>
  <c r="G989" i="41"/>
  <c r="AB1002" i="41"/>
  <c r="AA1001" i="41"/>
  <c r="AC1002" i="41"/>
  <c r="AA1002" i="41"/>
  <c r="AC1001" i="41"/>
  <c r="AB1001" i="41"/>
  <c r="H1000" i="41"/>
  <c r="G1000" i="41"/>
  <c r="G1001" i="41"/>
  <c r="AA1065" i="41"/>
  <c r="AC1064" i="41"/>
  <c r="AB1064" i="41"/>
  <c r="AC1065" i="41"/>
  <c r="AB1065" i="41"/>
  <c r="AA1064" i="41"/>
  <c r="G1064" i="41"/>
  <c r="H1063" i="41"/>
  <c r="G1063" i="41"/>
  <c r="AB1103" i="41"/>
  <c r="AC1104" i="41"/>
  <c r="AB1104" i="41"/>
  <c r="AA1104" i="41"/>
  <c r="AC1103" i="41"/>
  <c r="AA1103" i="41"/>
  <c r="H1102" i="41"/>
  <c r="G1103" i="41"/>
  <c r="G1102" i="41"/>
  <c r="AB1194" i="41"/>
  <c r="AB1193" i="41"/>
  <c r="AA1193" i="41"/>
  <c r="AA1194" i="41" s="1"/>
  <c r="H1192" i="41"/>
  <c r="G1192" i="41"/>
  <c r="G1193" i="41"/>
  <c r="AC1230" i="41"/>
  <c r="AC1229" i="41"/>
  <c r="AB1229" i="41"/>
  <c r="AA1229" i="41"/>
  <c r="AA1230" i="41" s="1"/>
  <c r="AB1230" i="41"/>
  <c r="G1229" i="41"/>
  <c r="G1228" i="41"/>
  <c r="AB1260" i="41"/>
  <c r="AA1259" i="41"/>
  <c r="AA1260" i="41" s="1"/>
  <c r="AB1259" i="41"/>
  <c r="H1258" i="41"/>
  <c r="G1259" i="41"/>
  <c r="G1258" i="41"/>
  <c r="AB1272" i="41"/>
  <c r="AB1271" i="41"/>
  <c r="AA1271" i="41"/>
  <c r="AA1272" i="41" s="1"/>
  <c r="H1270" i="41"/>
  <c r="G1271" i="41"/>
  <c r="G1270" i="41"/>
  <c r="AB1317" i="41"/>
  <c r="AB1316" i="41"/>
  <c r="AA1316" i="41"/>
  <c r="AA1317" i="41" s="1"/>
  <c r="H1315" i="41"/>
  <c r="G1315" i="41"/>
  <c r="G1316" i="41"/>
  <c r="AB1419" i="41"/>
  <c r="AB1418" i="41"/>
  <c r="AA1418" i="41"/>
  <c r="AA1419" i="41" s="1"/>
  <c r="H1417" i="41"/>
  <c r="AN1417" i="41" s="1"/>
  <c r="G1418" i="41"/>
  <c r="G1417" i="41"/>
  <c r="AB1433" i="41"/>
  <c r="AA1433" i="41"/>
  <c r="AA1434" i="41" s="1"/>
  <c r="AB1434" i="41"/>
  <c r="H1432" i="41"/>
  <c r="G1433" i="41"/>
  <c r="G1432" i="41"/>
  <c r="AB1446" i="41"/>
  <c r="AB1445" i="41"/>
  <c r="AA1445" i="41"/>
  <c r="AA1446" i="41" s="1"/>
  <c r="H1444" i="41"/>
  <c r="G1445" i="41"/>
  <c r="G1444" i="41"/>
  <c r="AB1485" i="41"/>
  <c r="AB1484" i="41"/>
  <c r="AA1484" i="41"/>
  <c r="AA1485" i="41" s="1"/>
  <c r="H1483" i="41"/>
  <c r="G1484" i="41"/>
  <c r="G1483" i="41"/>
  <c r="AA1496" i="41"/>
  <c r="AA1497" i="41" s="1"/>
  <c r="AB1497" i="41"/>
  <c r="AB1496" i="41"/>
  <c r="H1495" i="41"/>
  <c r="G1495" i="41"/>
  <c r="G1496" i="41"/>
  <c r="AB1536" i="41"/>
  <c r="AB1535" i="41"/>
  <c r="AA1535" i="41"/>
  <c r="AA1536" i="41" s="1"/>
  <c r="H1534" i="41"/>
  <c r="AN1534" i="41" s="1"/>
  <c r="G1534" i="41"/>
  <c r="G1535" i="41"/>
  <c r="AB1548" i="41"/>
  <c r="AB1547" i="41"/>
  <c r="AA1547" i="41"/>
  <c r="AA1548" i="41" s="1"/>
  <c r="H1546" i="41"/>
  <c r="AN1546" i="41" s="1"/>
  <c r="G1547" i="41"/>
  <c r="G1546" i="41"/>
  <c r="AB1559" i="41"/>
  <c r="AA1559" i="41"/>
  <c r="AA1560" i="41" s="1"/>
  <c r="AB1560" i="41"/>
  <c r="H1558" i="41"/>
  <c r="G1559" i="41"/>
  <c r="G1558" i="41"/>
  <c r="AB1572" i="41"/>
  <c r="AB1571" i="41"/>
  <c r="AA1571" i="41"/>
  <c r="AA1572" i="41" s="1"/>
  <c r="H1570" i="41"/>
  <c r="G1571" i="41"/>
  <c r="G1570" i="41"/>
  <c r="AB1584" i="41"/>
  <c r="AB1583" i="41"/>
  <c r="AA1583" i="41"/>
  <c r="AA1584" i="41" s="1"/>
  <c r="H1582" i="41"/>
  <c r="G1583" i="41"/>
  <c r="G1582" i="41"/>
  <c r="AB1659" i="41"/>
  <c r="AB1658" i="41"/>
  <c r="AA1658" i="41"/>
  <c r="AA1659" i="41" s="1"/>
  <c r="H1657" i="41"/>
  <c r="G1657" i="41"/>
  <c r="G1658" i="41"/>
  <c r="AC1671" i="41"/>
  <c r="AB1671" i="41"/>
  <c r="AA1671" i="41"/>
  <c r="AC1670" i="41"/>
  <c r="AB1670" i="41"/>
  <c r="AA1670" i="41"/>
  <c r="H1669" i="41"/>
  <c r="G1669" i="41"/>
  <c r="G1670" i="41"/>
  <c r="AB1689" i="41"/>
  <c r="AB1688" i="41"/>
  <c r="AA1688" i="41"/>
  <c r="AA1689" i="41" s="1"/>
  <c r="H1687" i="41"/>
  <c r="G1687" i="41"/>
  <c r="G1688" i="41"/>
  <c r="AB1701" i="41"/>
  <c r="AB1700" i="41"/>
  <c r="AA1700" i="41"/>
  <c r="AA1701" i="41" s="1"/>
  <c r="H1699" i="41"/>
  <c r="G1700" i="41"/>
  <c r="G1699" i="41"/>
  <c r="AB11" i="41"/>
  <c r="AC11" i="41"/>
  <c r="G11" i="41"/>
  <c r="AA12" i="41"/>
  <c r="AB12" i="41"/>
  <c r="G10" i="41"/>
  <c r="AC12" i="41"/>
  <c r="H10" i="41"/>
  <c r="AA11" i="41"/>
  <c r="AB23" i="41"/>
  <c r="H22" i="41"/>
  <c r="AA23" i="41"/>
  <c r="G22" i="41"/>
  <c r="G23" i="41"/>
  <c r="AC24" i="41"/>
  <c r="AB24" i="41"/>
  <c r="AA24" i="41"/>
  <c r="AC23" i="41"/>
  <c r="AB95" i="41"/>
  <c r="AA95" i="41"/>
  <c r="AA96" i="41" s="1"/>
  <c r="AB96" i="41"/>
  <c r="H94" i="41"/>
  <c r="AN94" i="41" s="1"/>
  <c r="G95" i="41"/>
  <c r="G94" i="41"/>
  <c r="AB147" i="41"/>
  <c r="AB146" i="41"/>
  <c r="AA146" i="41"/>
  <c r="AA147" i="41" s="1"/>
  <c r="H145" i="41"/>
  <c r="AN145" i="41" s="1"/>
  <c r="G146" i="41"/>
  <c r="G145" i="41"/>
  <c r="AB158" i="41"/>
  <c r="AA158" i="41"/>
  <c r="AA159" i="41" s="1"/>
  <c r="AB159" i="41"/>
  <c r="H157" i="41"/>
  <c r="G158" i="41"/>
  <c r="G157" i="41"/>
  <c r="AB239" i="41"/>
  <c r="AA239" i="41"/>
  <c r="AA240" i="41" s="1"/>
  <c r="AB240" i="41"/>
  <c r="H238" i="41"/>
  <c r="AN238" i="41" s="1"/>
  <c r="G239" i="41"/>
  <c r="G238" i="41"/>
  <c r="AB252" i="41"/>
  <c r="AB251" i="41"/>
  <c r="AA251" i="41"/>
  <c r="AA252" i="41" s="1"/>
  <c r="H250" i="41"/>
  <c r="AN250" i="41" s="1"/>
  <c r="G251" i="41"/>
  <c r="G250" i="41"/>
  <c r="AA302" i="41"/>
  <c r="AA303" i="41" s="1"/>
  <c r="AB303" i="41"/>
  <c r="AB302" i="41"/>
  <c r="H301" i="41"/>
  <c r="G301" i="41"/>
  <c r="G302" i="41"/>
  <c r="AB393" i="41"/>
  <c r="AB392" i="41"/>
  <c r="AA392" i="41"/>
  <c r="AA393" i="41" s="1"/>
  <c r="H391" i="41"/>
  <c r="G392" i="41"/>
  <c r="G391" i="41"/>
  <c r="AB405" i="41"/>
  <c r="AB404" i="41"/>
  <c r="AA404" i="41"/>
  <c r="AA405" i="41" s="1"/>
  <c r="H403" i="41"/>
  <c r="G404" i="41"/>
  <c r="G403" i="41"/>
  <c r="AB441" i="41"/>
  <c r="AB440" i="41"/>
  <c r="AA440" i="41"/>
  <c r="AA441" i="41" s="1"/>
  <c r="H439" i="41"/>
  <c r="G439" i="41"/>
  <c r="G440" i="41"/>
  <c r="AA491" i="41"/>
  <c r="H490" i="41"/>
  <c r="G490" i="41"/>
  <c r="AC492" i="41"/>
  <c r="AB492" i="41"/>
  <c r="AA492" i="41"/>
  <c r="AC491" i="41"/>
  <c r="AB491" i="41"/>
  <c r="G491" i="41"/>
  <c r="AB624" i="41"/>
  <c r="AB623" i="41"/>
  <c r="AA623" i="41"/>
  <c r="AA624" i="41" s="1"/>
  <c r="H622" i="41"/>
  <c r="G622" i="41"/>
  <c r="G623" i="41"/>
  <c r="AB636" i="41"/>
  <c r="AB635" i="41"/>
  <c r="AA635" i="41"/>
  <c r="AA636" i="41" s="1"/>
  <c r="H634" i="41"/>
  <c r="AN634" i="41" s="1"/>
  <c r="G634" i="41"/>
  <c r="G635" i="41"/>
  <c r="AB648" i="41"/>
  <c r="AB647" i="41"/>
  <c r="AA647" i="41"/>
  <c r="AA648" i="41" s="1"/>
  <c r="H646" i="41"/>
  <c r="AN646" i="41" s="1"/>
  <c r="G646" i="41"/>
  <c r="G647" i="41"/>
  <c r="AB675" i="41"/>
  <c r="AB674" i="41"/>
  <c r="AA674" i="41"/>
  <c r="AA675" i="41" s="1"/>
  <c r="H673" i="41"/>
  <c r="G674" i="41"/>
  <c r="G673" i="41"/>
  <c r="AB735" i="41"/>
  <c r="AB734" i="41"/>
  <c r="AA734" i="41"/>
  <c r="AA735" i="41" s="1"/>
  <c r="H733" i="41"/>
  <c r="G734" i="41"/>
  <c r="G733" i="41"/>
  <c r="AA746" i="41"/>
  <c r="AA747" i="41" s="1"/>
  <c r="AB747" i="41"/>
  <c r="AB746" i="41"/>
  <c r="H745" i="41"/>
  <c r="AN745" i="41" s="1"/>
  <c r="G746" i="41"/>
  <c r="G745" i="41"/>
  <c r="AB759" i="41"/>
  <c r="AB758" i="41"/>
  <c r="AA758" i="41"/>
  <c r="AA759" i="41" s="1"/>
  <c r="H757" i="41"/>
  <c r="AN757" i="41" s="1"/>
  <c r="G757" i="41"/>
  <c r="G758" i="41"/>
  <c r="AB770" i="41"/>
  <c r="AA770" i="41"/>
  <c r="AA771" i="41" s="1"/>
  <c r="AB771" i="41"/>
  <c r="H769" i="41"/>
  <c r="G769" i="41"/>
  <c r="G770" i="41"/>
  <c r="AB797" i="41"/>
  <c r="AA797" i="41"/>
  <c r="AA798" i="41" s="1"/>
  <c r="AB798" i="41"/>
  <c r="H796" i="41"/>
  <c r="G796" i="41"/>
  <c r="G797" i="41"/>
  <c r="AB810" i="41"/>
  <c r="AB809" i="41"/>
  <c r="AA809" i="41"/>
  <c r="AA810" i="41" s="1"/>
  <c r="H808" i="41"/>
  <c r="G809" i="41"/>
  <c r="G808" i="41"/>
  <c r="AB821" i="41"/>
  <c r="AA821" i="41"/>
  <c r="AA822" i="41" s="1"/>
  <c r="AB822" i="41"/>
  <c r="H820" i="41"/>
  <c r="G821" i="41"/>
  <c r="G820" i="41"/>
  <c r="AA833" i="41"/>
  <c r="AA834" i="41" s="1"/>
  <c r="AB834" i="41"/>
  <c r="AB833" i="41"/>
  <c r="H832" i="41"/>
  <c r="AN832" i="41" s="1"/>
  <c r="G833" i="41"/>
  <c r="G832" i="41"/>
  <c r="AA860" i="41"/>
  <c r="AA861" i="41" s="1"/>
  <c r="AB861" i="41"/>
  <c r="AB860" i="41"/>
  <c r="H859" i="41"/>
  <c r="G859" i="41"/>
  <c r="G860" i="41"/>
  <c r="AB873" i="41"/>
  <c r="AB872" i="41"/>
  <c r="AA872" i="41"/>
  <c r="AA873" i="41" s="1"/>
  <c r="H871" i="41"/>
  <c r="AN871" i="41" s="1"/>
  <c r="G872" i="41"/>
  <c r="G871" i="41"/>
  <c r="AB885" i="41"/>
  <c r="AB884" i="41"/>
  <c r="AA884" i="41"/>
  <c r="AA885" i="41" s="1"/>
  <c r="H883" i="41"/>
  <c r="G884" i="41"/>
  <c r="G883" i="41"/>
  <c r="AC899" i="41"/>
  <c r="AC900" i="41"/>
  <c r="AB900" i="41"/>
  <c r="AA900" i="41"/>
  <c r="AB899" i="41"/>
  <c r="AA899" i="41"/>
  <c r="G898" i="41"/>
  <c r="H898" i="41"/>
  <c r="G899" i="41"/>
  <c r="AA911" i="41"/>
  <c r="AC912" i="41"/>
  <c r="AB912" i="41"/>
  <c r="AA912" i="41"/>
  <c r="AC911" i="41"/>
  <c r="AB911" i="41"/>
  <c r="G911" i="41"/>
  <c r="H910" i="41"/>
  <c r="G910" i="41"/>
  <c r="AB924" i="41"/>
  <c r="AB923" i="41"/>
  <c r="AA923" i="41"/>
  <c r="AA924" i="41" s="1"/>
  <c r="H922" i="41"/>
  <c r="G923" i="41"/>
  <c r="G922" i="41"/>
  <c r="AB942" i="41"/>
  <c r="AB941" i="41"/>
  <c r="AA941" i="41"/>
  <c r="AA942" i="41" s="1"/>
  <c r="H940" i="41"/>
  <c r="G940" i="41"/>
  <c r="G941" i="41"/>
  <c r="AB980" i="41"/>
  <c r="AA980" i="41"/>
  <c r="AA981" i="41" s="1"/>
  <c r="AB981" i="41"/>
  <c r="H979" i="41"/>
  <c r="AN979" i="41" s="1"/>
  <c r="G980" i="41"/>
  <c r="G979" i="41"/>
  <c r="AA1034" i="41"/>
  <c r="AA1035" i="41" s="1"/>
  <c r="AB1035" i="41"/>
  <c r="AB1034" i="41"/>
  <c r="H1033" i="41"/>
  <c r="G1033" i="41"/>
  <c r="G1034" i="41"/>
  <c r="AB1085" i="41"/>
  <c r="AA1085" i="41"/>
  <c r="AA1086" i="41" s="1"/>
  <c r="AB1086" i="41"/>
  <c r="H1084" i="41"/>
  <c r="AN1084" i="41" s="1"/>
  <c r="G1085" i="41"/>
  <c r="G1084" i="41"/>
  <c r="AB1125" i="41"/>
  <c r="AA1124" i="41"/>
  <c r="AA1125" i="41" s="1"/>
  <c r="AB1124" i="41"/>
  <c r="H1123" i="41"/>
  <c r="AN1123" i="41" s="1"/>
  <c r="G1123" i="41"/>
  <c r="G1124" i="41"/>
  <c r="AB1136" i="41"/>
  <c r="AA1136" i="41"/>
  <c r="AA1137" i="41" s="1"/>
  <c r="AB1137" i="41"/>
  <c r="H1135" i="41"/>
  <c r="AN1135" i="41" s="1"/>
  <c r="G1135" i="41"/>
  <c r="G1136" i="41"/>
  <c r="AB1164" i="41"/>
  <c r="AB1163" i="41"/>
  <c r="AA1163" i="41"/>
  <c r="AA1164" i="41" s="1"/>
  <c r="H1162" i="41"/>
  <c r="G1163" i="41"/>
  <c r="G1162" i="41"/>
  <c r="AA1175" i="41"/>
  <c r="AA1176" i="41" s="1"/>
  <c r="AB1176" i="41"/>
  <c r="AB1175" i="41"/>
  <c r="H1174" i="41"/>
  <c r="G1175" i="41"/>
  <c r="G1174" i="41"/>
  <c r="AB1299" i="41"/>
  <c r="AB1298" i="41"/>
  <c r="AA1298" i="41"/>
  <c r="AA1299" i="41" s="1"/>
  <c r="H1297" i="41"/>
  <c r="G1298" i="41"/>
  <c r="G1297" i="41"/>
  <c r="AB1466" i="41"/>
  <c r="AA1466" i="41"/>
  <c r="AC1467" i="41"/>
  <c r="AB1467" i="41"/>
  <c r="AA1467" i="41"/>
  <c r="AC1466" i="41"/>
  <c r="G1466" i="41"/>
  <c r="H1465" i="41"/>
  <c r="AN1465" i="41" s="1"/>
  <c r="G1465" i="41"/>
  <c r="AB1518" i="41"/>
  <c r="AB1517" i="41"/>
  <c r="AA1517" i="41"/>
  <c r="AA1518" i="41" s="1"/>
  <c r="H1516" i="41"/>
  <c r="AN1516" i="41" s="1"/>
  <c r="G1516" i="41"/>
  <c r="G1517" i="41"/>
  <c r="AB1605" i="41"/>
  <c r="AB1604" i="41"/>
  <c r="AA1604" i="41"/>
  <c r="AA1605" i="41" s="1"/>
  <c r="H1603" i="41"/>
  <c r="G1604" i="41"/>
  <c r="G1603" i="41"/>
  <c r="AB1617" i="41"/>
  <c r="AB1616" i="41"/>
  <c r="AA1616" i="41"/>
  <c r="AA1617" i="41" s="1"/>
  <c r="H1615" i="41"/>
  <c r="G1615" i="41"/>
  <c r="G1616" i="41"/>
  <c r="AB1629" i="41"/>
  <c r="AB1628" i="41"/>
  <c r="AA1628" i="41"/>
  <c r="AA1629" i="41" s="1"/>
  <c r="H1627" i="41"/>
  <c r="G1627" i="41"/>
  <c r="G1628" i="41"/>
  <c r="AB1641" i="41"/>
  <c r="AB1640" i="41"/>
  <c r="AA1640" i="41"/>
  <c r="AA1641" i="41" s="1"/>
  <c r="H1639" i="41"/>
  <c r="G1639" i="41"/>
  <c r="G1640" i="41"/>
  <c r="AA53" i="41"/>
  <c r="AA54" i="41" s="1"/>
  <c r="AB54" i="41"/>
  <c r="AB53" i="41"/>
  <c r="H52" i="41"/>
  <c r="AN52" i="41" s="1"/>
  <c r="G53" i="41"/>
  <c r="G52" i="41"/>
  <c r="AB66" i="41"/>
  <c r="AB65" i="41"/>
  <c r="AA65" i="41"/>
  <c r="AA66" i="41" s="1"/>
  <c r="H64" i="41"/>
  <c r="AN64" i="41" s="1"/>
  <c r="G64" i="41"/>
  <c r="G65" i="41"/>
  <c r="AB117" i="41"/>
  <c r="AB116" i="41"/>
  <c r="AA116" i="41"/>
  <c r="AA117" i="41" s="1"/>
  <c r="H115" i="41"/>
  <c r="AN115" i="41" s="1"/>
  <c r="G115" i="41"/>
  <c r="G116" i="41"/>
  <c r="AB129" i="41"/>
  <c r="AB128" i="41"/>
  <c r="AA128" i="41"/>
  <c r="AA129" i="41" s="1"/>
  <c r="H127" i="41"/>
  <c r="G128" i="41"/>
  <c r="G127" i="41"/>
  <c r="AB180" i="41"/>
  <c r="AB179" i="41"/>
  <c r="AA179" i="41"/>
  <c r="AA180" i="41" s="1"/>
  <c r="H178" i="41"/>
  <c r="G178" i="41"/>
  <c r="G179" i="41"/>
  <c r="AB191" i="41"/>
  <c r="AA191" i="41"/>
  <c r="AA192" i="41" s="1"/>
  <c r="AB192" i="41"/>
  <c r="H190" i="41"/>
  <c r="AN190" i="41" s="1"/>
  <c r="G190" i="41"/>
  <c r="G191" i="41"/>
  <c r="AB222" i="41"/>
  <c r="AB221" i="41"/>
  <c r="AA221" i="41"/>
  <c r="AA222" i="41" s="1"/>
  <c r="H220" i="41"/>
  <c r="AN220" i="41" s="1"/>
  <c r="G220" i="41"/>
  <c r="G221" i="41"/>
  <c r="AB273" i="41"/>
  <c r="AB272" i="41"/>
  <c r="AA272" i="41"/>
  <c r="AA273" i="41" s="1"/>
  <c r="H271" i="41"/>
  <c r="G271" i="41"/>
  <c r="G272" i="41"/>
  <c r="AB323" i="41"/>
  <c r="AB324" i="41"/>
  <c r="AA323" i="41"/>
  <c r="AA324" i="41" s="1"/>
  <c r="H322" i="41"/>
  <c r="G322" i="41"/>
  <c r="G323" i="41"/>
  <c r="AA335" i="41"/>
  <c r="AA336" i="41" s="1"/>
  <c r="AB336" i="41"/>
  <c r="AB335" i="41"/>
  <c r="H334" i="41"/>
  <c r="G334" i="41"/>
  <c r="G335" i="41"/>
  <c r="AA374" i="41"/>
  <c r="AA375" i="41" s="1"/>
  <c r="AB375" i="41"/>
  <c r="AB374" i="41"/>
  <c r="H373" i="41"/>
  <c r="G374" i="41"/>
  <c r="G373" i="41"/>
  <c r="AB462" i="41"/>
  <c r="AB461" i="41"/>
  <c r="AA461" i="41"/>
  <c r="AA462" i="41" s="1"/>
  <c r="H460" i="41"/>
  <c r="G460" i="41"/>
  <c r="G461" i="41"/>
  <c r="AA512" i="41"/>
  <c r="AA513" i="41" s="1"/>
  <c r="AB513" i="41"/>
  <c r="AB512" i="41"/>
  <c r="H511" i="41"/>
  <c r="AN511" i="41" s="1"/>
  <c r="G512" i="41"/>
  <c r="G511" i="41"/>
  <c r="AB546" i="41"/>
  <c r="AB545" i="41"/>
  <c r="AA545" i="41"/>
  <c r="AA546" i="41" s="1"/>
  <c r="H544" i="41"/>
  <c r="AN544" i="41" s="1"/>
  <c r="G545" i="41"/>
  <c r="G544" i="41"/>
  <c r="AB558" i="41"/>
  <c r="AB557" i="41"/>
  <c r="AA557" i="41"/>
  <c r="AA558" i="41" s="1"/>
  <c r="H556" i="41"/>
  <c r="G557" i="41"/>
  <c r="G556" i="41"/>
  <c r="AB708" i="41"/>
  <c r="AB707" i="41"/>
  <c r="AA707" i="41"/>
  <c r="AA708" i="41" s="1"/>
  <c r="H706" i="41"/>
  <c r="G707" i="41"/>
  <c r="G706" i="41"/>
  <c r="AC962" i="41"/>
  <c r="AB962" i="41"/>
  <c r="AA962" i="41"/>
  <c r="AA963" i="41" s="1"/>
  <c r="AC963" i="41"/>
  <c r="AB963" i="41"/>
  <c r="G962" i="41"/>
  <c r="AA992" i="41"/>
  <c r="AB993" i="41"/>
  <c r="AC993" i="41"/>
  <c r="AA993" i="41"/>
  <c r="AC992" i="41"/>
  <c r="AB992" i="41"/>
  <c r="G991" i="41"/>
  <c r="H991" i="41"/>
  <c r="AN991" i="41" s="1"/>
  <c r="G992" i="41"/>
  <c r="AA1055" i="41"/>
  <c r="AA1056" i="41" s="1"/>
  <c r="AB1056" i="41"/>
  <c r="AB1055" i="41"/>
  <c r="H1054" i="41"/>
  <c r="G1054" i="41"/>
  <c r="G1055" i="41"/>
  <c r="AB1067" i="41"/>
  <c r="AC1068" i="41"/>
  <c r="AB1068" i="41"/>
  <c r="AA1068" i="41"/>
  <c r="AC1067" i="41"/>
  <c r="AA1067" i="41"/>
  <c r="H1066" i="41"/>
  <c r="G1066" i="41"/>
  <c r="G1067" i="41"/>
  <c r="AB1107" i="41"/>
  <c r="AB1106" i="41"/>
  <c r="AA1106" i="41"/>
  <c r="AA1107" i="41" s="1"/>
  <c r="H1105" i="41"/>
  <c r="G1106" i="41"/>
  <c r="G1105" i="41"/>
  <c r="AB1197" i="41"/>
  <c r="AB1196" i="41"/>
  <c r="AA1196" i="41"/>
  <c r="AA1197" i="41" s="1"/>
  <c r="H1195" i="41"/>
  <c r="G1195" i="41"/>
  <c r="G1196" i="41"/>
  <c r="AA1262" i="41"/>
  <c r="AA1263" i="41" s="1"/>
  <c r="AB1263" i="41"/>
  <c r="AB1262" i="41"/>
  <c r="H1261" i="41"/>
  <c r="G1262" i="41"/>
  <c r="G1261" i="41"/>
  <c r="AB1320" i="41"/>
  <c r="AB1319" i="41"/>
  <c r="AA1319" i="41"/>
  <c r="AA1320" i="41" s="1"/>
  <c r="H1318" i="41"/>
  <c r="G1318" i="41"/>
  <c r="G1319" i="41"/>
  <c r="AB1395" i="41"/>
  <c r="AB1394" i="41"/>
  <c r="AA1394" i="41"/>
  <c r="AA1395" i="41" s="1"/>
  <c r="H1393" i="41"/>
  <c r="G1394" i="41"/>
  <c r="G1393" i="41"/>
  <c r="AB1437" i="41"/>
  <c r="AB1436" i="41"/>
  <c r="AA1436" i="41"/>
  <c r="AA1437" i="41" s="1"/>
  <c r="H1435" i="41"/>
  <c r="AN1435" i="41" s="1"/>
  <c r="G1436" i="41"/>
  <c r="G1435" i="41"/>
  <c r="AB1449" i="41"/>
  <c r="AB1448" i="41"/>
  <c r="AA1448" i="41"/>
  <c r="AA1449" i="41" s="1"/>
  <c r="H1447" i="41"/>
  <c r="AN1447" i="41" s="1"/>
  <c r="G1448" i="41"/>
  <c r="G1447" i="41"/>
  <c r="AC1488" i="41"/>
  <c r="AB1488" i="41"/>
  <c r="AA1488" i="41"/>
  <c r="AC1487" i="41"/>
  <c r="AB1487" i="41"/>
  <c r="AA1487" i="41"/>
  <c r="G1487" i="41"/>
  <c r="H1486" i="41"/>
  <c r="G1486" i="41"/>
  <c r="AB1539" i="41"/>
  <c r="AB1538" i="41"/>
  <c r="AA1538" i="41"/>
  <c r="AA1539" i="41" s="1"/>
  <c r="H1537" i="41"/>
  <c r="G1538" i="41"/>
  <c r="G1537" i="41"/>
  <c r="AB1551" i="41"/>
  <c r="AB1550" i="41"/>
  <c r="AA1550" i="41"/>
  <c r="AA1551" i="41" s="1"/>
  <c r="H1549" i="41"/>
  <c r="AN1549" i="41" s="1"/>
  <c r="G1550" i="41"/>
  <c r="G1549" i="41"/>
  <c r="AB1563" i="41"/>
  <c r="AB1562" i="41"/>
  <c r="AA1562" i="41"/>
  <c r="AA1563" i="41" s="1"/>
  <c r="H1561" i="41"/>
  <c r="G1562" i="41"/>
  <c r="G1561" i="41"/>
  <c r="AC1574" i="41"/>
  <c r="AB1574" i="41"/>
  <c r="AA1574" i="41"/>
  <c r="AA1575" i="41" s="1"/>
  <c r="AC1575" i="41"/>
  <c r="AB1575" i="41"/>
  <c r="G1574" i="41"/>
  <c r="H1573" i="41"/>
  <c r="G1573" i="41"/>
  <c r="AB1662" i="41"/>
  <c r="AB1661" i="41"/>
  <c r="AA1661" i="41"/>
  <c r="AA1662" i="41" s="1"/>
  <c r="H1660" i="41"/>
  <c r="AN1660" i="41" s="1"/>
  <c r="G1661" i="41"/>
  <c r="G1660" i="41"/>
  <c r="AA1673" i="41"/>
  <c r="AA1674" i="41" s="1"/>
  <c r="AB1674" i="41"/>
  <c r="AB1673" i="41"/>
  <c r="H1672" i="41"/>
  <c r="G1673" i="41"/>
  <c r="G1672" i="41"/>
  <c r="AB1692" i="41"/>
  <c r="AB1691" i="41"/>
  <c r="AA1691" i="41"/>
  <c r="AA1692" i="41" s="1"/>
  <c r="H1690" i="41"/>
  <c r="G1691" i="41"/>
  <c r="G1690" i="41"/>
  <c r="AB15" i="41"/>
  <c r="AB14" i="41"/>
  <c r="AA14" i="41"/>
  <c r="AA15" i="41" s="1"/>
  <c r="H13" i="41"/>
  <c r="AN13" i="41" s="1"/>
  <c r="G14" i="41"/>
  <c r="G13" i="41"/>
  <c r="AA27" i="41"/>
  <c r="H25" i="41"/>
  <c r="AN25" i="41" s="1"/>
  <c r="AC26" i="41"/>
  <c r="G25" i="41"/>
  <c r="AB26" i="41"/>
  <c r="AA26" i="41"/>
  <c r="G26" i="41"/>
  <c r="AC27" i="41"/>
  <c r="AB27" i="41"/>
  <c r="AB87" i="41"/>
  <c r="AB86" i="41"/>
  <c r="AA86" i="41"/>
  <c r="AA87" i="41" s="1"/>
  <c r="H85" i="41"/>
  <c r="G85" i="41"/>
  <c r="G86" i="41"/>
  <c r="AB99" i="41"/>
  <c r="AB98" i="41"/>
  <c r="AA98" i="41"/>
  <c r="AA99" i="41" s="1"/>
  <c r="H97" i="41"/>
  <c r="AN97" i="41" s="1"/>
  <c r="G98" i="41"/>
  <c r="G97" i="41"/>
  <c r="AB150" i="41"/>
  <c r="AB149" i="41"/>
  <c r="AA149" i="41"/>
  <c r="AA150" i="41" s="1"/>
  <c r="H148" i="41"/>
  <c r="G149" i="41"/>
  <c r="G148" i="41"/>
  <c r="AB162" i="41"/>
  <c r="AB161" i="41"/>
  <c r="AA161" i="41"/>
  <c r="AA162" i="41" s="1"/>
  <c r="H160" i="41"/>
  <c r="G160" i="41"/>
  <c r="G161" i="41"/>
  <c r="AB243" i="41"/>
  <c r="AB242" i="41"/>
  <c r="AA242" i="41"/>
  <c r="AA243" i="41" s="1"/>
  <c r="H241" i="41"/>
  <c r="G242" i="41"/>
  <c r="G241" i="41"/>
  <c r="AA254" i="41"/>
  <c r="AA255" i="41" s="1"/>
  <c r="AB255" i="41"/>
  <c r="AB254" i="41"/>
  <c r="H253" i="41"/>
  <c r="G254" i="41"/>
  <c r="G253" i="41"/>
  <c r="AB293" i="41"/>
  <c r="AA293" i="41"/>
  <c r="AA294" i="41" s="1"/>
  <c r="AB294" i="41"/>
  <c r="H292" i="41"/>
  <c r="G293" i="41"/>
  <c r="G292" i="41"/>
  <c r="AB306" i="41"/>
  <c r="AB305" i="41"/>
  <c r="AA305" i="41"/>
  <c r="AA306" i="41" s="1"/>
  <c r="H304" i="41"/>
  <c r="G304" i="41"/>
  <c r="G305" i="41"/>
  <c r="AB356" i="41"/>
  <c r="AB357" i="41"/>
  <c r="AA356" i="41"/>
  <c r="AA357" i="41" s="1"/>
  <c r="H355" i="41"/>
  <c r="G356" i="41"/>
  <c r="G355" i="41"/>
  <c r="AB396" i="41"/>
  <c r="AB395" i="41"/>
  <c r="AA395" i="41"/>
  <c r="AA396" i="41" s="1"/>
  <c r="H394" i="41"/>
  <c r="G395" i="41"/>
  <c r="G394" i="41"/>
  <c r="AB434" i="41"/>
  <c r="AA434" i="41"/>
  <c r="AA435" i="41" s="1"/>
  <c r="AB435" i="41"/>
  <c r="H433" i="41"/>
  <c r="G433" i="41"/>
  <c r="G434" i="41"/>
  <c r="AA443" i="41"/>
  <c r="AA444" i="41" s="1"/>
  <c r="AB444" i="41"/>
  <c r="AB443" i="41"/>
  <c r="H442" i="41"/>
  <c r="AN442" i="41" s="1"/>
  <c r="G443" i="41"/>
  <c r="G442" i="41"/>
  <c r="AB483" i="41"/>
  <c r="AA482" i="41"/>
  <c r="AA483" i="41" s="1"/>
  <c r="AB482" i="41"/>
  <c r="H481" i="41"/>
  <c r="G481" i="41"/>
  <c r="G482" i="41"/>
  <c r="AB494" i="41"/>
  <c r="AA494" i="41"/>
  <c r="AA495" i="41" s="1"/>
  <c r="AB495" i="41"/>
  <c r="H493" i="41"/>
  <c r="G493" i="41"/>
  <c r="G494" i="41"/>
  <c r="AA597" i="41"/>
  <c r="AC596" i="41"/>
  <c r="AB596" i="41"/>
  <c r="AA596" i="41"/>
  <c r="H595" i="41"/>
  <c r="G595" i="41"/>
  <c r="G596" i="41"/>
  <c r="AC597" i="41"/>
  <c r="AB597" i="41"/>
  <c r="AA626" i="41"/>
  <c r="AA627" i="41" s="1"/>
  <c r="AB627" i="41"/>
  <c r="AB626" i="41"/>
  <c r="H625" i="41"/>
  <c r="AN625" i="41" s="1"/>
  <c r="G625" i="41"/>
  <c r="G626" i="41"/>
  <c r="AB639" i="41"/>
  <c r="AB638" i="41"/>
  <c r="AA638" i="41"/>
  <c r="AA639" i="41" s="1"/>
  <c r="H637" i="41"/>
  <c r="G637" i="41"/>
  <c r="G638" i="41"/>
  <c r="AB678" i="41"/>
  <c r="AB677" i="41"/>
  <c r="AA677" i="41"/>
  <c r="AA678" i="41" s="1"/>
  <c r="H676" i="41"/>
  <c r="AN676" i="41" s="1"/>
  <c r="G677" i="41"/>
  <c r="G676" i="41"/>
  <c r="AB726" i="41"/>
  <c r="AB725" i="41"/>
  <c r="AA725" i="41"/>
  <c r="AA726" i="41" s="1"/>
  <c r="H724" i="41"/>
  <c r="G724" i="41"/>
  <c r="G725" i="41"/>
  <c r="AB737" i="41"/>
  <c r="AA737" i="41"/>
  <c r="AA738" i="41" s="1"/>
  <c r="AB738" i="41"/>
  <c r="H736" i="41"/>
  <c r="AN736" i="41" s="1"/>
  <c r="G737" i="41"/>
  <c r="G736" i="41"/>
  <c r="AB750" i="41"/>
  <c r="AB749" i="41"/>
  <c r="AA749" i="41"/>
  <c r="AA750" i="41" s="1"/>
  <c r="H748" i="41"/>
  <c r="G748" i="41"/>
  <c r="G749" i="41"/>
  <c r="AB761" i="41"/>
  <c r="AA761" i="41"/>
  <c r="AA762" i="41" s="1"/>
  <c r="AB762" i="41"/>
  <c r="H760" i="41"/>
  <c r="AN760" i="41" s="1"/>
  <c r="G760" i="41"/>
  <c r="G761" i="41"/>
  <c r="AB774" i="41"/>
  <c r="AB773" i="41"/>
  <c r="AA773" i="41"/>
  <c r="AA774" i="41" s="1"/>
  <c r="H772" i="41"/>
  <c r="AN772" i="41" s="1"/>
  <c r="G773" i="41"/>
  <c r="G772" i="41"/>
  <c r="AB801" i="41"/>
  <c r="AB800" i="41"/>
  <c r="AA800" i="41"/>
  <c r="AA801" i="41" s="1"/>
  <c r="H799" i="41"/>
  <c r="AN799" i="41" s="1"/>
  <c r="G800" i="41"/>
  <c r="G799" i="41"/>
  <c r="AB813" i="41"/>
  <c r="AB812" i="41"/>
  <c r="AA812" i="41"/>
  <c r="AA813" i="41" s="1"/>
  <c r="G812" i="41"/>
  <c r="G811" i="41"/>
  <c r="H811" i="41"/>
  <c r="AN811" i="41" s="1"/>
  <c r="AA824" i="41"/>
  <c r="AA825" i="41" s="1"/>
  <c r="AB825" i="41"/>
  <c r="AB824" i="41"/>
  <c r="H823" i="41"/>
  <c r="G824" i="41"/>
  <c r="G823" i="41"/>
  <c r="AB864" i="41"/>
  <c r="AB863" i="41"/>
  <c r="AA863" i="41"/>
  <c r="AA864" i="41" s="1"/>
  <c r="G863" i="41"/>
  <c r="H862" i="41"/>
  <c r="AN862" i="41" s="1"/>
  <c r="G862" i="41"/>
  <c r="AB876" i="41"/>
  <c r="AB875" i="41"/>
  <c r="AA875" i="41"/>
  <c r="AA876" i="41" s="1"/>
  <c r="G874" i="41"/>
  <c r="H874" i="41"/>
  <c r="G875" i="41"/>
  <c r="AB903" i="41"/>
  <c r="AB902" i="41"/>
  <c r="AA902" i="41"/>
  <c r="AA903" i="41" s="1"/>
  <c r="H901" i="41"/>
  <c r="G901" i="41"/>
  <c r="G902" i="41"/>
  <c r="AB915" i="41"/>
  <c r="AB914" i="41"/>
  <c r="AA914" i="41"/>
  <c r="AA915" i="41" s="1"/>
  <c r="H913" i="41"/>
  <c r="AN913" i="41" s="1"/>
  <c r="G914" i="41"/>
  <c r="G913" i="41"/>
  <c r="AB945" i="41"/>
  <c r="AB944" i="41"/>
  <c r="AA944" i="41"/>
  <c r="AA945" i="41" s="1"/>
  <c r="H943" i="41"/>
  <c r="AN943" i="41" s="1"/>
  <c r="G944" i="41"/>
  <c r="G943" i="41"/>
  <c r="AA983" i="41"/>
  <c r="AA984" i="41" s="1"/>
  <c r="AB984" i="41"/>
  <c r="AB983" i="41"/>
  <c r="H982" i="41"/>
  <c r="G983" i="41"/>
  <c r="G982" i="41"/>
  <c r="AB1037" i="41"/>
  <c r="AB1038" i="41"/>
  <c r="AA1037" i="41"/>
  <c r="AA1038" i="41" s="1"/>
  <c r="H1036" i="41"/>
  <c r="G1036" i="41"/>
  <c r="G1037" i="41"/>
  <c r="AB1089" i="41"/>
  <c r="AB1088" i="41"/>
  <c r="AA1088" i="41"/>
  <c r="AA1089" i="41" s="1"/>
  <c r="H1087" i="41"/>
  <c r="G1088" i="41"/>
  <c r="G1087" i="41"/>
  <c r="AB1128" i="41"/>
  <c r="AB1127" i="41"/>
  <c r="AA1127" i="41"/>
  <c r="AA1128" i="41" s="1"/>
  <c r="H1126" i="41"/>
  <c r="AN1126" i="41" s="1"/>
  <c r="G1127" i="41"/>
  <c r="G1126" i="41"/>
  <c r="AB1167" i="41"/>
  <c r="AA1167" i="41"/>
  <c r="AC1166" i="41"/>
  <c r="AB1166" i="41"/>
  <c r="AC1167" i="41"/>
  <c r="AA1166" i="41"/>
  <c r="H1165" i="41"/>
  <c r="G1165" i="41"/>
  <c r="G1166" i="41"/>
  <c r="AA1214" i="41"/>
  <c r="AA1215" i="41" s="1"/>
  <c r="AB1215" i="41"/>
  <c r="AB1214" i="41"/>
  <c r="H1213" i="41"/>
  <c r="AN1213" i="41" s="1"/>
  <c r="G1213" i="41"/>
  <c r="G1214" i="41"/>
  <c r="AA1241" i="41"/>
  <c r="AA1242" i="41" s="1"/>
  <c r="AB1242" i="41"/>
  <c r="AB1241" i="41"/>
  <c r="H1240" i="41"/>
  <c r="G1240" i="41"/>
  <c r="G1241" i="41"/>
  <c r="AB1302" i="41"/>
  <c r="AB1301" i="41"/>
  <c r="AA1301" i="41"/>
  <c r="AA1302" i="41" s="1"/>
  <c r="H1300" i="41"/>
  <c r="G1300" i="41"/>
  <c r="G1301" i="41"/>
  <c r="AA1470" i="41"/>
  <c r="AC1469" i="41"/>
  <c r="AB1469" i="41"/>
  <c r="AA1469" i="41"/>
  <c r="AC1470" i="41"/>
  <c r="AB1470" i="41"/>
  <c r="H1468" i="41"/>
  <c r="G1468" i="41"/>
  <c r="G1469" i="41"/>
  <c r="AB1509" i="41"/>
  <c r="AB1508" i="41"/>
  <c r="AA1508" i="41"/>
  <c r="AA1509" i="41" s="1"/>
  <c r="H1507" i="41"/>
  <c r="G1507" i="41"/>
  <c r="G1508" i="41"/>
  <c r="AB1521" i="41"/>
  <c r="AB1520" i="41"/>
  <c r="AA1520" i="41"/>
  <c r="AA1521" i="41" s="1"/>
  <c r="H1519" i="41"/>
  <c r="G1519" i="41"/>
  <c r="G1520" i="41"/>
  <c r="AB1596" i="41"/>
  <c r="AB1595" i="41"/>
  <c r="AA1595" i="41"/>
  <c r="AA1596" i="41" s="1"/>
  <c r="H1594" i="41"/>
  <c r="G1594" i="41"/>
  <c r="G1595" i="41"/>
  <c r="AB1608" i="41"/>
  <c r="AB1607" i="41"/>
  <c r="AA1607" i="41"/>
  <c r="AA1608" i="41" s="1"/>
  <c r="H1606" i="41"/>
  <c r="G1607" i="41"/>
  <c r="G1606" i="41"/>
  <c r="AA1619" i="41"/>
  <c r="AA1620" i="41" s="1"/>
  <c r="AB1620" i="41"/>
  <c r="AB1619" i="41"/>
  <c r="H1618" i="41"/>
  <c r="AN1618" i="41" s="1"/>
  <c r="G1619" i="41"/>
  <c r="G1618" i="41"/>
  <c r="AB1632" i="41"/>
  <c r="AB1631" i="41"/>
  <c r="AA1631" i="41"/>
  <c r="AA1632" i="41" s="1"/>
  <c r="H1630" i="41"/>
  <c r="G1630" i="41"/>
  <c r="G1631" i="41"/>
  <c r="AA1643" i="41"/>
  <c r="AA1644" i="41" s="1"/>
  <c r="AB1644" i="41"/>
  <c r="AB1643" i="41"/>
  <c r="H1642" i="41"/>
  <c r="G1642" i="41"/>
  <c r="G1643" i="41"/>
  <c r="AA1712" i="41"/>
  <c r="AA1713" i="41" s="1"/>
  <c r="AB1713" i="41"/>
  <c r="AB1712" i="41"/>
  <c r="H1711" i="41"/>
  <c r="AN1711" i="41" s="1"/>
  <c r="G1712" i="41"/>
  <c r="G1711" i="41"/>
  <c r="AA712" i="41"/>
  <c r="AC1182" i="41"/>
  <c r="AC1181" i="41" s="1"/>
  <c r="AC360" i="41"/>
  <c r="AC359" i="41"/>
  <c r="AC591" i="41"/>
  <c r="AC590" i="41" s="1"/>
  <c r="AC779" i="41"/>
  <c r="AC533" i="41"/>
  <c r="AC428" i="41"/>
  <c r="AC455" i="41"/>
  <c r="AN5" i="41"/>
  <c r="A6" i="41"/>
  <c r="AC1526" i="41"/>
  <c r="AC1320" i="41"/>
  <c r="AC1608" i="41"/>
  <c r="AC476" i="41"/>
  <c r="AC1289" i="41"/>
  <c r="AB104" i="41"/>
  <c r="AA311" i="41"/>
  <c r="AC1260" i="41"/>
  <c r="AC768" i="41"/>
  <c r="AC1518" i="41"/>
  <c r="AC386" i="41"/>
  <c r="AC500" i="41"/>
  <c r="AB311" i="41"/>
  <c r="AC410" i="41"/>
  <c r="S23" i="28"/>
  <c r="AC412" i="41" s="1"/>
  <c r="AC572" i="41"/>
  <c r="AC665" i="41"/>
  <c r="AC282" i="41"/>
  <c r="AC1080" i="41"/>
  <c r="AC1200" i="41"/>
  <c r="S74" i="28"/>
  <c r="AC1684" i="41" s="1"/>
  <c r="AC1682" i="41"/>
  <c r="AC1360" i="41"/>
  <c r="S18" i="28"/>
  <c r="AC313" i="41" s="1"/>
  <c r="AC311" i="41"/>
  <c r="AA1360" i="41"/>
  <c r="AC624" i="41"/>
  <c r="AB1360" i="41"/>
  <c r="AC1339" i="41"/>
  <c r="AA1339" i="41"/>
  <c r="AC890" i="41"/>
  <c r="AC1220" i="41"/>
  <c r="AC953" i="41"/>
  <c r="AC1461" i="41"/>
  <c r="AC1366" i="41"/>
  <c r="AC939" i="41"/>
  <c r="AC1635" i="41"/>
  <c r="AC80" i="41"/>
  <c r="AC1235" i="41"/>
  <c r="AC213" i="41"/>
  <c r="AC585" i="41"/>
  <c r="AC984" i="41"/>
  <c r="AC968" i="41"/>
  <c r="AC1094" i="41"/>
  <c r="AC1345" i="41"/>
  <c r="AC495" i="41"/>
  <c r="AC1152" i="41"/>
  <c r="S31" i="28"/>
  <c r="AC854" i="41"/>
  <c r="AC1348" i="41"/>
  <c r="AC1310" i="41"/>
  <c r="AC1388" i="41"/>
  <c r="AC774" i="41"/>
  <c r="AC255" i="41"/>
  <c r="AC705" i="41"/>
  <c r="S34" i="28"/>
  <c r="AC619" i="41" s="1"/>
  <c r="AC617" i="41"/>
  <c r="AC72" i="41"/>
  <c r="AC714" i="41"/>
  <c r="AC1485" i="41"/>
  <c r="AC402" i="41"/>
  <c r="AC38" i="41"/>
  <c r="AC1400" i="41"/>
  <c r="AC1083" i="41"/>
  <c r="AC1215" i="41"/>
  <c r="AC1659" i="41"/>
  <c r="AC249" i="41"/>
  <c r="AC1302" i="41"/>
  <c r="AC711" i="41"/>
  <c r="AC801" i="41"/>
  <c r="AC471" i="41"/>
  <c r="AC1626" i="41"/>
  <c r="AC147" i="41"/>
  <c r="AC1692" i="41"/>
  <c r="S66" i="28"/>
  <c r="AC1375" i="41" s="1"/>
  <c r="AC1373" i="41"/>
  <c r="AC1405" i="41"/>
  <c r="AC183" i="41"/>
  <c r="AC465" i="41"/>
  <c r="AC630" i="41"/>
  <c r="AC327" i="41"/>
  <c r="AC468" i="41"/>
  <c r="AC633" i="41"/>
  <c r="AC750" i="41"/>
  <c r="AC117" i="41"/>
  <c r="AC393" i="41"/>
  <c r="AC252" i="41"/>
  <c r="AC561" i="41"/>
  <c r="AC564" i="41"/>
  <c r="AC114" i="41"/>
  <c r="AC1412" i="41"/>
  <c r="AC1478" i="41"/>
  <c r="AC216" i="41"/>
  <c r="AC230" i="41"/>
  <c r="AC567" i="41"/>
  <c r="AC1049" i="41"/>
  <c r="AC915" i="41"/>
  <c r="AC929" i="41"/>
  <c r="AC111" i="41"/>
  <c r="AC543" i="41"/>
  <c r="AC1357" i="41"/>
  <c r="AC1656" i="41"/>
  <c r="AC435" i="41"/>
  <c r="AC732" i="41"/>
  <c r="AC438" i="41"/>
  <c r="S15" i="28"/>
  <c r="AC266" i="41"/>
  <c r="S42" i="28"/>
  <c r="AC793" i="41" s="1"/>
  <c r="AC365" i="41"/>
  <c r="AA1357" i="41"/>
  <c r="S51" i="41"/>
  <c r="S69" i="41"/>
  <c r="AN67" i="41"/>
  <c r="S30" i="41"/>
  <c r="S93" i="41"/>
  <c r="S117" i="41"/>
  <c r="S135" i="41"/>
  <c r="S156" i="41"/>
  <c r="S180" i="41"/>
  <c r="S192" i="41"/>
  <c r="S513" i="41"/>
  <c r="S603" i="41"/>
  <c r="S66" i="41"/>
  <c r="S276" i="41"/>
  <c r="S438" i="41"/>
  <c r="S60" i="41"/>
  <c r="S123" i="41"/>
  <c r="S186" i="41"/>
  <c r="S213" i="41"/>
  <c r="S282" i="41"/>
  <c r="S423" i="41"/>
  <c r="S441" i="41"/>
  <c r="S447" i="41"/>
  <c r="AA533" i="41"/>
  <c r="S552" i="41"/>
  <c r="S642" i="41"/>
  <c r="S705" i="41"/>
  <c r="S90" i="41"/>
  <c r="S246" i="41"/>
  <c r="S978" i="41"/>
  <c r="S96" i="41"/>
  <c r="AC170" i="41"/>
  <c r="L173" i="41"/>
  <c r="AA170" i="41"/>
  <c r="S516" i="41"/>
  <c r="S672" i="41"/>
  <c r="AA719" i="41"/>
  <c r="L722" i="41"/>
  <c r="AC719" i="41"/>
  <c r="AB719" i="41"/>
  <c r="S54" i="41"/>
  <c r="S219" i="41"/>
  <c r="S372" i="41"/>
  <c r="S393" i="41"/>
  <c r="S564" i="41"/>
  <c r="S756" i="41"/>
  <c r="L794" i="41"/>
  <c r="AA791" i="41"/>
  <c r="S45" i="41"/>
  <c r="S126" i="41"/>
  <c r="S132" i="41"/>
  <c r="S153" i="41"/>
  <c r="S177" i="41"/>
  <c r="S189" i="41"/>
  <c r="AN244" i="41"/>
  <c r="S318" i="41"/>
  <c r="S360" i="41"/>
  <c r="S492" i="41"/>
  <c r="S378" i="41"/>
  <c r="S57" i="41"/>
  <c r="S111" i="41"/>
  <c r="AN109" i="41"/>
  <c r="S222" i="41"/>
  <c r="S255" i="41"/>
  <c r="S300" i="41"/>
  <c r="AN298" i="41"/>
  <c r="S702" i="41"/>
  <c r="S708" i="41"/>
  <c r="S21" i="41"/>
  <c r="S339" i="41"/>
  <c r="S399" i="41"/>
  <c r="S561" i="41"/>
  <c r="S582" i="41"/>
  <c r="S675" i="41"/>
  <c r="S741" i="41"/>
  <c r="S1629" i="41"/>
  <c r="S333" i="41"/>
  <c r="S357" i="41"/>
  <c r="S555" i="41"/>
  <c r="S609" i="41"/>
  <c r="S627" i="41"/>
  <c r="AN640" i="41"/>
  <c r="S681" i="41"/>
  <c r="S762" i="41"/>
  <c r="S798" i="41"/>
  <c r="S813" i="41"/>
  <c r="S846" i="41"/>
  <c r="S864" i="41"/>
  <c r="S873" i="41"/>
  <c r="S936" i="41"/>
  <c r="S996" i="41"/>
  <c r="S1086" i="41"/>
  <c r="S1245" i="41"/>
  <c r="S1431" i="41"/>
  <c r="L1457" i="41"/>
  <c r="AB1454" i="41"/>
  <c r="S1554" i="41"/>
  <c r="S1080" i="41"/>
  <c r="S1137" i="41"/>
  <c r="S1317" i="41"/>
  <c r="S1719" i="41"/>
  <c r="S12" i="41"/>
  <c r="S63" i="41"/>
  <c r="S72" i="41"/>
  <c r="S99" i="41"/>
  <c r="S120" i="41"/>
  <c r="S249" i="41"/>
  <c r="S258" i="41"/>
  <c r="S345" i="41"/>
  <c r="S402" i="41"/>
  <c r="S435" i="41"/>
  <c r="S462" i="41"/>
  <c r="S495" i="41"/>
  <c r="S507" i="41"/>
  <c r="S18" i="41"/>
  <c r="S27" i="41"/>
  <c r="S75" i="41"/>
  <c r="S87" i="41"/>
  <c r="S129" i="41"/>
  <c r="S147" i="41"/>
  <c r="S165" i="41"/>
  <c r="S204" i="41"/>
  <c r="S237" i="41"/>
  <c r="S279" i="41"/>
  <c r="S297" i="41"/>
  <c r="S306" i="41"/>
  <c r="S330" i="41"/>
  <c r="S342" i="41"/>
  <c r="S381" i="41"/>
  <c r="S450" i="41"/>
  <c r="AN448" i="41"/>
  <c r="S471" i="41"/>
  <c r="S486" i="41"/>
  <c r="S540" i="41"/>
  <c r="S543" i="41"/>
  <c r="S546" i="41"/>
  <c r="S600" i="41"/>
  <c r="S636" i="41"/>
  <c r="S645" i="41"/>
  <c r="S729" i="41"/>
  <c r="S738" i="41"/>
  <c r="S753" i="41"/>
  <c r="S804" i="41"/>
  <c r="S882" i="41"/>
  <c r="S918" i="41"/>
  <c r="S1002" i="41"/>
  <c r="S1101" i="41"/>
  <c r="S1107" i="41"/>
  <c r="S1170" i="41"/>
  <c r="AN1168" i="41"/>
  <c r="S1176" i="41"/>
  <c r="L1208" i="41"/>
  <c r="AC1205" i="41"/>
  <c r="AC1454" i="41"/>
  <c r="S1494" i="41"/>
  <c r="S1545" i="41"/>
  <c r="S1656" i="41"/>
  <c r="S1695" i="41"/>
  <c r="S786" i="41"/>
  <c r="S828" i="41"/>
  <c r="S870" i="41"/>
  <c r="S900" i="41"/>
  <c r="S909" i="41"/>
  <c r="S948" i="41"/>
  <c r="S981" i="41"/>
  <c r="S1044" i="41"/>
  <c r="S1563" i="41"/>
  <c r="S1668" i="41"/>
  <c r="S1701" i="41"/>
  <c r="S1626" i="41"/>
  <c r="S303" i="41"/>
  <c r="AN436" i="41"/>
  <c r="S483" i="41"/>
  <c r="S567" i="41"/>
  <c r="S597" i="41"/>
  <c r="AN607" i="41"/>
  <c r="S726" i="41"/>
  <c r="S735" i="41"/>
  <c r="AN739" i="41"/>
  <c r="S750" i="41"/>
  <c r="S759" i="41"/>
  <c r="S993" i="41"/>
  <c r="AN994" i="41"/>
  <c r="S1035" i="41"/>
  <c r="S1083" i="41"/>
  <c r="S1128" i="41"/>
  <c r="S1284" i="41"/>
  <c r="AA1363" i="41"/>
  <c r="AC1363" i="41"/>
  <c r="AB1363" i="41"/>
  <c r="S1380" i="41"/>
  <c r="AN1378" i="41"/>
  <c r="S15" i="41"/>
  <c r="S24" i="41"/>
  <c r="S33" i="41"/>
  <c r="S114" i="41"/>
  <c r="S162" i="41"/>
  <c r="S183" i="41"/>
  <c r="AN202" i="41"/>
  <c r="S216" i="41"/>
  <c r="S243" i="41"/>
  <c r="S261" i="41"/>
  <c r="S273" i="41"/>
  <c r="S294" i="41"/>
  <c r="S321" i="41"/>
  <c r="S324" i="41"/>
  <c r="S327" i="41"/>
  <c r="AN325" i="41"/>
  <c r="S375" i="41"/>
  <c r="AN379" i="41"/>
  <c r="S405" i="41"/>
  <c r="AA410" i="41"/>
  <c r="S558" i="41"/>
  <c r="S612" i="41"/>
  <c r="S660" i="41"/>
  <c r="AN658" i="41"/>
  <c r="S711" i="41"/>
  <c r="S744" i="41"/>
  <c r="S747" i="41"/>
  <c r="S765" i="41"/>
  <c r="S774" i="41"/>
  <c r="S801" i="41"/>
  <c r="AN826" i="41"/>
  <c r="S867" i="41"/>
  <c r="S876" i="41"/>
  <c r="S879" i="41"/>
  <c r="AN880" i="41"/>
  <c r="S915" i="41"/>
  <c r="S1149" i="41"/>
  <c r="S1248" i="41"/>
  <c r="S1449" i="41"/>
  <c r="S1515" i="41"/>
  <c r="S225" i="41"/>
  <c r="AN223" i="41"/>
  <c r="S420" i="41"/>
  <c r="S468" i="41"/>
  <c r="S585" i="41"/>
  <c r="S624" i="41"/>
  <c r="S633" i="41"/>
  <c r="S678" i="41"/>
  <c r="S48" i="41"/>
  <c r="AN61" i="41"/>
  <c r="S150" i="41"/>
  <c r="AN151" i="41"/>
  <c r="S159" i="41"/>
  <c r="AN175" i="41"/>
  <c r="S207" i="41"/>
  <c r="S240" i="41"/>
  <c r="S252" i="41"/>
  <c r="S336" i="41"/>
  <c r="S396" i="41"/>
  <c r="S417" i="41"/>
  <c r="S444" i="41"/>
  <c r="S465" i="41"/>
  <c r="S489" i="41"/>
  <c r="AN487" i="41"/>
  <c r="S510" i="41"/>
  <c r="S549" i="41"/>
  <c r="S630" i="41"/>
  <c r="S639" i="41"/>
  <c r="S648" i="41"/>
  <c r="S693" i="41"/>
  <c r="S699" i="41"/>
  <c r="AN697" i="41"/>
  <c r="AN700" i="41"/>
  <c r="S732" i="41"/>
  <c r="AN751" i="41"/>
  <c r="S816" i="41"/>
  <c r="AN814" i="41"/>
  <c r="S897" i="41"/>
  <c r="S921" i="41"/>
  <c r="S945" i="41"/>
  <c r="S1104" i="41"/>
  <c r="S1125" i="41"/>
  <c r="S1299" i="41"/>
  <c r="AC1351" i="41"/>
  <c r="AB1351" i="41"/>
  <c r="S1440" i="41"/>
  <c r="S1521" i="41"/>
  <c r="S1542" i="41"/>
  <c r="S1566" i="41"/>
  <c r="S1572" i="41"/>
  <c r="S1605" i="41"/>
  <c r="S1665" i="41"/>
  <c r="S1122" i="41"/>
  <c r="S1164" i="41"/>
  <c r="S1173" i="41"/>
  <c r="S1200" i="41"/>
  <c r="S1254" i="41"/>
  <c r="S1266" i="41"/>
  <c r="AN1264" i="41"/>
  <c r="S1395" i="41"/>
  <c r="S1443" i="41"/>
  <c r="S1497" i="41"/>
  <c r="S1539" i="41"/>
  <c r="S1551" i="41"/>
  <c r="S1560" i="41"/>
  <c r="S1569" i="41"/>
  <c r="S1602" i="41"/>
  <c r="S1623" i="41"/>
  <c r="S1641" i="41"/>
  <c r="S1659" i="41"/>
  <c r="S1674" i="41"/>
  <c r="S1305" i="41"/>
  <c r="S1323" i="41"/>
  <c r="S1383" i="41"/>
  <c r="S1419" i="41"/>
  <c r="S1434" i="41"/>
  <c r="S1509" i="41"/>
  <c r="S1518" i="41"/>
  <c r="S1548" i="41"/>
  <c r="AN1552" i="41"/>
  <c r="S1611" i="41"/>
  <c r="S1620" i="41"/>
  <c r="S1638" i="41"/>
  <c r="S1698" i="41"/>
  <c r="S1716" i="41"/>
  <c r="S771" i="41"/>
  <c r="AN784" i="41"/>
  <c r="S810" i="41"/>
  <c r="S822" i="41"/>
  <c r="S825" i="41"/>
  <c r="S834" i="41"/>
  <c r="AN865" i="41"/>
  <c r="S885" i="41"/>
  <c r="S924" i="41"/>
  <c r="S963" i="41"/>
  <c r="S975" i="41"/>
  <c r="S984" i="41"/>
  <c r="S999" i="41"/>
  <c r="S1032" i="41"/>
  <c r="S1062" i="41"/>
  <c r="S1089" i="41"/>
  <c r="S1119" i="41"/>
  <c r="S1131" i="41"/>
  <c r="S1197" i="41"/>
  <c r="S1227" i="41"/>
  <c r="S1263" i="41"/>
  <c r="S1272" i="41"/>
  <c r="S1302" i="41"/>
  <c r="L1313" i="41"/>
  <c r="S1320" i="41"/>
  <c r="Z1331" i="41"/>
  <c r="AB1339" i="41"/>
  <c r="AB1357" i="41"/>
  <c r="S1467" i="41"/>
  <c r="S1488" i="41"/>
  <c r="S1536" i="41"/>
  <c r="S1557" i="41"/>
  <c r="S1578" i="41"/>
  <c r="S1599" i="41"/>
  <c r="S1635" i="41"/>
  <c r="AC1649" i="41"/>
  <c r="S1671" i="41"/>
  <c r="S1689" i="41"/>
  <c r="S768" i="41"/>
  <c r="S807" i="41"/>
  <c r="AN805" i="41"/>
  <c r="S819" i="41"/>
  <c r="S831" i="41"/>
  <c r="S849" i="41"/>
  <c r="S861" i="41"/>
  <c r="S903" i="41"/>
  <c r="S906" i="41"/>
  <c r="AN916" i="41"/>
  <c r="S942" i="41"/>
  <c r="S960" i="41"/>
  <c r="S990" i="41"/>
  <c r="S1017" i="41"/>
  <c r="AN1015" i="41"/>
  <c r="S1041" i="41"/>
  <c r="S1059" i="41"/>
  <c r="S1068" i="41"/>
  <c r="AN1099" i="41"/>
  <c r="S1167" i="41"/>
  <c r="S1191" i="41"/>
  <c r="S1194" i="41"/>
  <c r="S1215" i="41"/>
  <c r="S1242" i="41"/>
  <c r="AN1243" i="41"/>
  <c r="S1260" i="41"/>
  <c r="S1269" i="41"/>
  <c r="S1296" i="41"/>
  <c r="S1464" i="41"/>
  <c r="S1473" i="41"/>
  <c r="S1485" i="41"/>
  <c r="S1533" i="41"/>
  <c r="S1575" i="41"/>
  <c r="S1584" i="41"/>
  <c r="S1596" i="41"/>
  <c r="S1608" i="41"/>
  <c r="S1617" i="41"/>
  <c r="S1632" i="41"/>
  <c r="S1644" i="41"/>
  <c r="AN1696" i="41"/>
  <c r="S1713" i="41"/>
  <c r="S912" i="41"/>
  <c r="AN934" i="41"/>
  <c r="S987" i="41"/>
  <c r="AN985" i="41"/>
  <c r="S1038" i="41"/>
  <c r="S1056" i="41"/>
  <c r="S1065" i="41"/>
  <c r="S1134" i="41"/>
  <c r="S1152" i="41"/>
  <c r="S1188" i="41"/>
  <c r="S1230" i="41"/>
  <c r="S1257" i="41"/>
  <c r="S1326" i="41"/>
  <c r="S1437" i="41"/>
  <c r="AN1438" i="41"/>
  <c r="S1446" i="41"/>
  <c r="S1461" i="41"/>
  <c r="S1470" i="41"/>
  <c r="S1491" i="41"/>
  <c r="S1512" i="41"/>
  <c r="AN1564" i="41"/>
  <c r="S1581" i="41"/>
  <c r="S1614" i="41"/>
  <c r="AN1654" i="41"/>
  <c r="S1662" i="41"/>
  <c r="S1692" i="41"/>
  <c r="AB1412" i="41"/>
  <c r="AA1706" i="41"/>
  <c r="AB1400" i="41"/>
  <c r="AC1706" i="41"/>
  <c r="AA1388" i="41"/>
  <c r="L1403" i="41"/>
  <c r="AC1502" i="41"/>
  <c r="L1391" i="41"/>
  <c r="AA1454" i="41"/>
  <c r="AB1310" i="41"/>
  <c r="AA1289" i="41"/>
  <c r="AC1073" i="41"/>
  <c r="AB1157" i="41"/>
  <c r="AA890" i="41"/>
  <c r="L1160" i="41"/>
  <c r="AA665" i="41"/>
  <c r="AA500" i="41"/>
  <c r="AA590" i="41"/>
  <c r="AC653" i="41"/>
  <c r="AB287" i="41"/>
  <c r="AA266" i="41"/>
  <c r="AC287" i="41"/>
  <c r="AB350" i="41"/>
  <c r="L269" i="41"/>
  <c r="AA617" i="41"/>
  <c r="AC197" i="41"/>
  <c r="L107" i="41"/>
  <c r="AA38" i="41"/>
  <c r="AC104" i="41"/>
  <c r="AA1351" i="41"/>
  <c r="AA1405" i="41"/>
  <c r="AA1345" i="41"/>
  <c r="AA1366" i="41"/>
  <c r="AB1405" i="41"/>
  <c r="AC1336" i="41"/>
  <c r="AB1345" i="41"/>
  <c r="AB1366" i="41"/>
  <c r="AC165" i="41"/>
  <c r="AC1560" i="41"/>
  <c r="AC33" i="41"/>
  <c r="AC846" i="41"/>
  <c r="AC261" i="41"/>
  <c r="AC762" i="41"/>
  <c r="AC831" i="41"/>
  <c r="AC1128" i="41"/>
  <c r="AC1296" i="41"/>
  <c r="AC15" i="41"/>
  <c r="AC51" i="41"/>
  <c r="AC276" i="41"/>
  <c r="AC297" i="41"/>
  <c r="AC336" i="41"/>
  <c r="AC600" i="41"/>
  <c r="AC642" i="41"/>
  <c r="AC741" i="41"/>
  <c r="AC786" i="41"/>
  <c r="AC807" i="41"/>
  <c r="AC876" i="41"/>
  <c r="AC1119" i="41"/>
  <c r="AC1176" i="41"/>
  <c r="AC1248" i="41"/>
  <c r="AC1266" i="41"/>
  <c r="AC1338" i="41"/>
  <c r="AC1380" i="41"/>
  <c r="AC1227" i="41"/>
  <c r="AC1602" i="41"/>
  <c r="AC1689" i="41"/>
  <c r="AC1719" i="41"/>
  <c r="S21" i="28"/>
  <c r="AC367" i="41" s="1"/>
  <c r="S40" i="28"/>
  <c r="AC721" i="41" s="1"/>
  <c r="S47" i="28"/>
  <c r="AC955" i="41" s="1"/>
  <c r="S61" i="28"/>
  <c r="AC1291" i="41" s="1"/>
  <c r="S68" i="28"/>
  <c r="AC1456" i="41" s="1"/>
  <c r="S75" i="28"/>
  <c r="AC1708" i="41" s="1"/>
  <c r="AC603" i="41"/>
  <c r="AC645" i="41"/>
  <c r="AC678" i="41"/>
  <c r="AC510" i="41"/>
  <c r="AC825" i="41"/>
  <c r="AC897" i="41"/>
  <c r="AC924" i="41"/>
  <c r="AC999" i="41"/>
  <c r="AC1056" i="41"/>
  <c r="AC1122" i="41"/>
  <c r="AC1134" i="41"/>
  <c r="AC1188" i="41"/>
  <c r="AC1269" i="41"/>
  <c r="AC1341" i="41"/>
  <c r="AC1557" i="41"/>
  <c r="AC1572" i="41"/>
  <c r="AC1638" i="41"/>
  <c r="S62" i="28"/>
  <c r="AC1312" i="41" s="1"/>
  <c r="AC549" i="41"/>
  <c r="AC1059" i="41"/>
  <c r="AC1662" i="41"/>
  <c r="S3" i="28"/>
  <c r="AC7" i="41" s="1"/>
  <c r="S9" i="28"/>
  <c r="AC106" i="41" s="1"/>
  <c r="S49" i="28"/>
  <c r="AC1009" i="41" s="1"/>
  <c r="AC279" i="41"/>
  <c r="AC420" i="41"/>
  <c r="AC756" i="41"/>
  <c r="AC798" i="41"/>
  <c r="AC828" i="41"/>
  <c r="AC864" i="41"/>
  <c r="AC903" i="41"/>
  <c r="AC1107" i="41"/>
  <c r="AC1062" i="41"/>
  <c r="AC483" i="41"/>
  <c r="AC1191" i="41"/>
  <c r="AC339" i="41"/>
  <c r="AC1395" i="41"/>
  <c r="AC1464" i="41"/>
  <c r="AC1584" i="41"/>
  <c r="AC1605" i="41"/>
  <c r="AC1629" i="41"/>
  <c r="AC1641" i="41"/>
  <c r="AC1665" i="41"/>
  <c r="AC1695" i="41"/>
  <c r="T23" i="28"/>
  <c r="S50" i="28"/>
  <c r="AC1051" i="41" s="1"/>
  <c r="AC237" i="41"/>
  <c r="AC1434" i="41"/>
  <c r="AC129" i="41"/>
  <c r="AC240" i="41"/>
  <c r="AC417" i="41"/>
  <c r="AC648" i="41"/>
  <c r="AC132" i="41"/>
  <c r="AC150" i="41"/>
  <c r="AC189" i="41"/>
  <c r="AC246" i="41"/>
  <c r="AC306" i="41"/>
  <c r="AC345" i="41"/>
  <c r="AC726" i="41"/>
  <c r="AC75" i="41"/>
  <c r="AC99" i="41"/>
  <c r="AC1437" i="41"/>
  <c r="AC1038" i="41"/>
  <c r="AC1041" i="41"/>
  <c r="AC48" i="41"/>
  <c r="AC66" i="41"/>
  <c r="AC153" i="41"/>
  <c r="AC192" i="41"/>
  <c r="AC258" i="41"/>
  <c r="AC372" i="41"/>
  <c r="AC396" i="41"/>
  <c r="AC423" i="41"/>
  <c r="AC441" i="41"/>
  <c r="AC513" i="41"/>
  <c r="AC552" i="41"/>
  <c r="AC612" i="41"/>
  <c r="AC660" i="41"/>
  <c r="AC693" i="41"/>
  <c r="AC729" i="41"/>
  <c r="AC735" i="41"/>
  <c r="AC747" i="41"/>
  <c r="AC759" i="41"/>
  <c r="AC819" i="41"/>
  <c r="AC867" i="41"/>
  <c r="AC882" i="41"/>
  <c r="AC906" i="41"/>
  <c r="AC978" i="41"/>
  <c r="AC1125" i="41"/>
  <c r="AC486" i="41"/>
  <c r="AC1164" i="41"/>
  <c r="AC1347" i="41"/>
  <c r="AC1365" i="41"/>
  <c r="AC1407" i="41"/>
  <c r="AC1563" i="41"/>
  <c r="AC1578" i="41"/>
  <c r="AC1620" i="41"/>
  <c r="AC1644" i="41"/>
  <c r="AC1668" i="41"/>
  <c r="AC1701" i="41"/>
  <c r="S11" i="28"/>
  <c r="AC142" i="41" s="1"/>
  <c r="S43" i="28"/>
  <c r="AC856" i="41" s="1"/>
  <c r="S65" i="28"/>
  <c r="AC1333" i="41" s="1"/>
  <c r="S72" i="28"/>
  <c r="AC1591" i="41" s="1"/>
  <c r="AC405" i="41"/>
  <c r="AC1086" i="41"/>
  <c r="AC1197" i="41"/>
  <c r="AC1350" i="41"/>
  <c r="AC1548" i="41"/>
  <c r="AC1596" i="41"/>
  <c r="AC1713" i="41"/>
  <c r="S6" i="28"/>
  <c r="AC82" i="41" s="1"/>
  <c r="S44" i="28"/>
  <c r="AC892" i="41" s="1"/>
  <c r="S52" i="28"/>
  <c r="AC1114" i="41" s="1"/>
  <c r="S58" i="28"/>
  <c r="AC1222" i="41" s="1"/>
  <c r="AC300" i="41"/>
  <c r="AC546" i="41"/>
  <c r="AC1446" i="41"/>
  <c r="AC342" i="41"/>
  <c r="AC609" i="41"/>
  <c r="AC1284" i="41"/>
  <c r="AC810" i="41"/>
  <c r="AC1137" i="41"/>
  <c r="AC1194" i="41"/>
  <c r="AC1362" i="41"/>
  <c r="AC87" i="41"/>
  <c r="AC156" i="41"/>
  <c r="AC318" i="41"/>
  <c r="AC375" i="41"/>
  <c r="AC444" i="41"/>
  <c r="AC90" i="41"/>
  <c r="AC1032" i="41"/>
  <c r="AC1035" i="41"/>
  <c r="AC159" i="41"/>
  <c r="AC180" i="41"/>
  <c r="AC204" i="41"/>
  <c r="AC222" i="41"/>
  <c r="AC330" i="41"/>
  <c r="AC378" i="41"/>
  <c r="AC399" i="41"/>
  <c r="AC447" i="41"/>
  <c r="AC243" i="41"/>
  <c r="AC540" i="41"/>
  <c r="AC636" i="41"/>
  <c r="AC699" i="41"/>
  <c r="AC708" i="41"/>
  <c r="AC738" i="41"/>
  <c r="AC120" i="41"/>
  <c r="AC873" i="41"/>
  <c r="AC885" i="41"/>
  <c r="AC936" i="41"/>
  <c r="AC945" i="41"/>
  <c r="AC981" i="41"/>
  <c r="AC1017" i="41"/>
  <c r="AC1170" i="41"/>
  <c r="AC1242" i="41"/>
  <c r="AC1368" i="41"/>
  <c r="AC1419" i="41"/>
  <c r="AC1473" i="41"/>
  <c r="AC1536" i="41"/>
  <c r="AC1566" i="41"/>
  <c r="AC1599" i="41"/>
  <c r="AC1611" i="41"/>
  <c r="S38" i="28"/>
  <c r="AC667" i="41" s="1"/>
  <c r="AC54" i="41"/>
  <c r="AC1431" i="41"/>
  <c r="AC126" i="41"/>
  <c r="AC462" i="41"/>
  <c r="AC18" i="41"/>
  <c r="AC96" i="41"/>
  <c r="AC1044" i="41"/>
  <c r="AC186" i="41"/>
  <c r="AC303" i="41"/>
  <c r="AC324" i="41"/>
  <c r="AC507" i="41"/>
  <c r="AC744" i="41"/>
  <c r="AC753" i="41"/>
  <c r="AC516" i="41"/>
  <c r="AC804" i="41"/>
  <c r="AC975" i="41"/>
  <c r="AC1254" i="41"/>
  <c r="AC1533" i="41"/>
  <c r="AC555" i="41"/>
  <c r="AC822" i="41"/>
  <c r="AC870" i="41"/>
  <c r="AC990" i="41"/>
  <c r="AC1491" i="41"/>
  <c r="AC30" i="41"/>
  <c r="AC45" i="41"/>
  <c r="AC63" i="41"/>
  <c r="AC93" i="41"/>
  <c r="AC1449" i="41"/>
  <c r="AC849" i="41"/>
  <c r="AC135" i="41"/>
  <c r="AC162" i="41"/>
  <c r="AC207" i="41"/>
  <c r="AC273" i="41"/>
  <c r="AC294" i="41"/>
  <c r="AC333" i="41"/>
  <c r="AC357" i="41"/>
  <c r="AC381" i="41"/>
  <c r="AC1317" i="41"/>
  <c r="AC450" i="41"/>
  <c r="AC582" i="41"/>
  <c r="AC558" i="41"/>
  <c r="AC639" i="41"/>
  <c r="AC765" i="41"/>
  <c r="AC813" i="41"/>
  <c r="AC834" i="41"/>
  <c r="AC1173" i="41"/>
  <c r="AC1698" i="41"/>
  <c r="AC1245" i="41"/>
  <c r="AC1263" i="41"/>
  <c r="AC1299" i="41"/>
  <c r="AC1326" i="41"/>
  <c r="AC1353" i="41"/>
  <c r="AC1521" i="41"/>
  <c r="AC1539" i="41"/>
  <c r="AC1551" i="41"/>
  <c r="AC1581" i="41"/>
  <c r="AC1674" i="41"/>
  <c r="AC1716" i="41"/>
  <c r="S32" i="28"/>
  <c r="AC592" i="41" s="1"/>
  <c r="S39" i="28"/>
  <c r="AC781" i="41" s="1"/>
  <c r="AC996" i="41"/>
  <c r="AC1089" i="41"/>
  <c r="AC1149" i="41"/>
  <c r="AC1272" i="41"/>
  <c r="AC1305" i="41"/>
  <c r="AC1359" i="41"/>
  <c r="AC1383" i="41"/>
  <c r="AC1509" i="41"/>
  <c r="AC1554" i="41"/>
  <c r="AC1569" i="41"/>
  <c r="AC1623" i="41"/>
  <c r="AC1632" i="41"/>
  <c r="S13" i="28"/>
  <c r="AC199" i="41" s="1"/>
  <c r="T18" i="28"/>
  <c r="S24" i="28"/>
  <c r="AC430" i="41" s="1"/>
  <c r="S36" i="28"/>
  <c r="AC688" i="41" s="1"/>
  <c r="S54" i="28"/>
  <c r="AC1159" i="41" s="1"/>
  <c r="S59" i="28"/>
  <c r="AC1183" i="41" s="1"/>
  <c r="T66" i="28"/>
  <c r="S14" i="28"/>
  <c r="AC232" i="41" s="1"/>
  <c r="S19" i="28"/>
  <c r="AC352" i="41" s="1"/>
  <c r="S25" i="28"/>
  <c r="AC457" i="41" s="1"/>
  <c r="S48" i="28"/>
  <c r="AC970" i="41" s="1"/>
  <c r="S60" i="28"/>
  <c r="AC1237" i="41" s="1"/>
  <c r="S67" i="28"/>
  <c r="AC1390" i="41" s="1"/>
  <c r="S69" i="28"/>
  <c r="AC1480" i="41" s="1"/>
  <c r="S4" i="28"/>
  <c r="AC40" i="41" s="1"/>
  <c r="S22" i="28"/>
  <c r="AC388" i="41" s="1"/>
  <c r="S27" i="28"/>
  <c r="AC478" i="41" s="1"/>
  <c r="S45" i="28"/>
  <c r="AC1096" i="41" s="1"/>
  <c r="S63" i="28"/>
  <c r="AC1402" i="41" s="1"/>
  <c r="S70" i="28"/>
  <c r="AC1504" i="41" s="1"/>
  <c r="S16" i="28"/>
  <c r="AC289" i="41" s="1"/>
  <c r="S28" i="28"/>
  <c r="AC502" i="41" s="1"/>
  <c r="S46" i="28"/>
  <c r="AC931" i="41" s="1"/>
  <c r="S51" i="28"/>
  <c r="AC1075" i="41" s="1"/>
  <c r="S57" i="28"/>
  <c r="AC1207" i="41" s="1"/>
  <c r="S64" i="28"/>
  <c r="AC1414" i="41" s="1"/>
  <c r="S71" i="28"/>
  <c r="AC1528" i="41" s="1"/>
  <c r="S12" i="28"/>
  <c r="AC172" i="41" s="1"/>
  <c r="S30" i="28"/>
  <c r="AC574" i="41" s="1"/>
  <c r="S35" i="28"/>
  <c r="AC655" i="41" s="1"/>
  <c r="S53" i="28"/>
  <c r="AC1144" i="41" s="1"/>
  <c r="S73" i="28"/>
  <c r="AC1651" i="41" s="1"/>
  <c r="AA80" i="41"/>
  <c r="AA5" i="41"/>
  <c r="AB80" i="41"/>
  <c r="AB5" i="41"/>
  <c r="L8" i="41"/>
  <c r="AC5" i="41"/>
  <c r="AB38" i="41"/>
  <c r="L41" i="41"/>
  <c r="L83" i="41"/>
  <c r="AB140" i="41"/>
  <c r="L143" i="41"/>
  <c r="AC140" i="41"/>
  <c r="AB170" i="41"/>
  <c r="AA230" i="41"/>
  <c r="AB230" i="41"/>
  <c r="L233" i="41"/>
  <c r="AB266" i="41"/>
  <c r="AA197" i="41"/>
  <c r="AA208" i="41"/>
  <c r="AB197" i="41"/>
  <c r="AB208" i="41"/>
  <c r="L290" i="41"/>
  <c r="AC350" i="41"/>
  <c r="AA350" i="41"/>
  <c r="AB428" i="41"/>
  <c r="L431" i="41"/>
  <c r="AB476" i="41"/>
  <c r="L479" i="41"/>
  <c r="AB533" i="41"/>
  <c r="AA365" i="41"/>
  <c r="AB365" i="41"/>
  <c r="L368" i="41"/>
  <c r="AA386" i="41"/>
  <c r="AB410" i="41"/>
  <c r="AB386" i="41"/>
  <c r="L389" i="41"/>
  <c r="L536" i="41"/>
  <c r="AA455" i="41"/>
  <c r="AB455" i="41"/>
  <c r="L458" i="41"/>
  <c r="AB500" i="41"/>
  <c r="L522" i="41"/>
  <c r="Z521" i="41" s="1"/>
  <c r="AA577" i="41"/>
  <c r="AB617" i="41"/>
  <c r="AB686" i="41"/>
  <c r="L689" i="41"/>
  <c r="AA604" i="41"/>
  <c r="AC686" i="41"/>
  <c r="AA572" i="41"/>
  <c r="AC577" i="41"/>
  <c r="AB604" i="41"/>
  <c r="AA653" i="41"/>
  <c r="AA694" i="41"/>
  <c r="AB572" i="41"/>
  <c r="AC604" i="41"/>
  <c r="AB653" i="41"/>
  <c r="AB694" i="41"/>
  <c r="AC694" i="41"/>
  <c r="AB590" i="41"/>
  <c r="L593" i="41"/>
  <c r="AB665" i="41"/>
  <c r="L668" i="41"/>
  <c r="AC791" i="41"/>
  <c r="AB890" i="41"/>
  <c r="L893" i="41"/>
  <c r="AA779" i="41"/>
  <c r="AB779" i="41"/>
  <c r="L782" i="41"/>
  <c r="AA839" i="41"/>
  <c r="AA854" i="41"/>
  <c r="AB839" i="41"/>
  <c r="L842" i="41"/>
  <c r="AB854" i="41"/>
  <c r="L857" i="41"/>
  <c r="AB791" i="41"/>
  <c r="AC937" i="41"/>
  <c r="AC1007" i="41"/>
  <c r="AB1025" i="41"/>
  <c r="AA953" i="41"/>
  <c r="AA968" i="41"/>
  <c r="AB953" i="41"/>
  <c r="L956" i="41"/>
  <c r="AB968" i="41"/>
  <c r="L971" i="41"/>
  <c r="L1010" i="41"/>
  <c r="AB929" i="41"/>
  <c r="L932" i="41"/>
  <c r="L1028" i="41"/>
  <c r="AA937" i="41"/>
  <c r="AA1007" i="41"/>
  <c r="AB1012" i="41"/>
  <c r="AA1049" i="41"/>
  <c r="AB1073" i="41"/>
  <c r="L1076" i="41"/>
  <c r="AC1112" i="41"/>
  <c r="AC1142" i="41"/>
  <c r="AB1049" i="41"/>
  <c r="L1052" i="41"/>
  <c r="AA1094" i="41"/>
  <c r="AB1094" i="41"/>
  <c r="L1097" i="41"/>
  <c r="AA1018" i="41"/>
  <c r="L1145" i="41"/>
  <c r="AC1157" i="41"/>
  <c r="AA1112" i="41"/>
  <c r="AA1142" i="41"/>
  <c r="AB1112" i="41"/>
  <c r="AB1181" i="41"/>
  <c r="L1184" i="41"/>
  <c r="AC1249" i="41"/>
  <c r="AA1220" i="41"/>
  <c r="AA1235" i="41"/>
  <c r="AB1220" i="41"/>
  <c r="L1223" i="41"/>
  <c r="AB1235" i="41"/>
  <c r="L1238" i="41"/>
  <c r="AA1205" i="41"/>
  <c r="AA1249" i="41"/>
  <c r="AB1205" i="41"/>
  <c r="AB1249" i="41"/>
  <c r="AB1277" i="41"/>
  <c r="L1280" i="41"/>
  <c r="AB1348" i="41"/>
  <c r="AB1373" i="41"/>
  <c r="AA1400" i="41"/>
  <c r="L1401" i="41"/>
  <c r="Z1400" i="41" s="1"/>
  <c r="AA1412" i="41"/>
  <c r="AB1289" i="41"/>
  <c r="L1415" i="41"/>
  <c r="L1376" i="41"/>
  <c r="AB1388" i="41"/>
  <c r="AA1336" i="41"/>
  <c r="AA1348" i="41"/>
  <c r="AA1502" i="41"/>
  <c r="AA1478" i="41"/>
  <c r="AB1502" i="41"/>
  <c r="AB1424" i="41"/>
  <c r="L1427" i="41"/>
  <c r="AB1478" i="41"/>
  <c r="L1481" i="41"/>
  <c r="AA1526" i="41"/>
  <c r="AB1526" i="41"/>
  <c r="L1529" i="41"/>
  <c r="AA1589" i="41"/>
  <c r="AB1589" i="41"/>
  <c r="L1592" i="41"/>
  <c r="AB1649" i="41"/>
  <c r="L1652" i="41"/>
  <c r="AA1675" i="41"/>
  <c r="AC1675" i="41"/>
  <c r="AA1682" i="41"/>
  <c r="AB1706" i="41"/>
  <c r="AB1682" i="41"/>
  <c r="L1685" i="41"/>
  <c r="AC210" i="41" l="1"/>
  <c r="AC1251" i="41"/>
  <c r="AC1677" i="41"/>
  <c r="AC579" i="41"/>
  <c r="AC696" i="41"/>
  <c r="T34" i="28"/>
  <c r="AC1014" i="41"/>
  <c r="AC606" i="41"/>
  <c r="AC1212" i="41"/>
  <c r="T42" i="28"/>
  <c r="AC1356" i="41"/>
  <c r="T74" i="28"/>
  <c r="AC1020" i="41"/>
  <c r="AC879" i="41"/>
  <c r="AC219" i="41"/>
  <c r="AC960" i="41"/>
  <c r="AC861" i="41"/>
  <c r="AC69" i="41"/>
  <c r="AC942" i="41"/>
  <c r="AC1542" i="41"/>
  <c r="AC627" i="41"/>
  <c r="AC1617" i="41"/>
  <c r="T15" i="28"/>
  <c r="AC268" i="41"/>
  <c r="T31" i="28"/>
  <c r="AC535" i="41"/>
  <c r="AC1497" i="41"/>
  <c r="AC771" i="41"/>
  <c r="AC675" i="41"/>
  <c r="AN1717" i="41"/>
  <c r="C1256" i="41"/>
  <c r="AN1255" i="41"/>
  <c r="L1255" i="41"/>
  <c r="AA1255" i="41" s="1"/>
  <c r="C1490" i="41"/>
  <c r="L1489" i="41"/>
  <c r="AN1489" i="41"/>
  <c r="C1229" i="41"/>
  <c r="L1228" i="41"/>
  <c r="AB1228" i="41" s="1"/>
  <c r="AN1228" i="41"/>
  <c r="C1133" i="41"/>
  <c r="L1132" i="41"/>
  <c r="AN1132" i="41"/>
  <c r="C1637" i="41"/>
  <c r="L1636" i="41"/>
  <c r="AA1636" i="41" s="1"/>
  <c r="C1508" i="41"/>
  <c r="L1507" i="41"/>
  <c r="AA1507" i="41" s="1"/>
  <c r="AN1507" i="41"/>
  <c r="C1580" i="41"/>
  <c r="L1579" i="41"/>
  <c r="AN1579" i="41"/>
  <c r="C1511" i="41"/>
  <c r="L1510" i="41"/>
  <c r="AB1510" i="41" s="1"/>
  <c r="AN1510" i="41"/>
  <c r="C1460" i="41"/>
  <c r="L1459" i="41"/>
  <c r="AN1459" i="41"/>
  <c r="C1325" i="41"/>
  <c r="AN1324" i="41"/>
  <c r="L1324" i="41"/>
  <c r="C923" i="41"/>
  <c r="L922" i="41"/>
  <c r="AN922" i="41"/>
  <c r="C1196" i="41"/>
  <c r="AN1195" i="41"/>
  <c r="L1195" i="41"/>
  <c r="AA1195" i="41" s="1"/>
  <c r="C1607" i="41"/>
  <c r="L1606" i="41"/>
  <c r="AN1606" i="41"/>
  <c r="C1295" i="41"/>
  <c r="L1294" i="41"/>
  <c r="AC1294" i="41" s="1"/>
  <c r="AN1294" i="41"/>
  <c r="C959" i="41"/>
  <c r="L958" i="41"/>
  <c r="AA958" i="41" s="1"/>
  <c r="AN958" i="41"/>
  <c r="C941" i="41"/>
  <c r="L940" i="41"/>
  <c r="AN940" i="41"/>
  <c r="C902" i="41"/>
  <c r="AN901" i="41"/>
  <c r="L901" i="41"/>
  <c r="C860" i="41"/>
  <c r="L859" i="41"/>
  <c r="AN859" i="41"/>
  <c r="C1691" i="41"/>
  <c r="L1690" i="41"/>
  <c r="AA1690" i="41" s="1"/>
  <c r="AN1690" i="41"/>
  <c r="C1187" i="41"/>
  <c r="AN1186" i="41"/>
  <c r="L1186" i="41"/>
  <c r="C1037" i="41"/>
  <c r="AN1036" i="41"/>
  <c r="L1036" i="41"/>
  <c r="C1643" i="41"/>
  <c r="L1642" i="41"/>
  <c r="AA1642" i="41" s="1"/>
  <c r="AN1642" i="41"/>
  <c r="C1616" i="41"/>
  <c r="L1615" i="41"/>
  <c r="AA1615" i="41" s="1"/>
  <c r="AN1615" i="41"/>
  <c r="C1583" i="41"/>
  <c r="L1582" i="41"/>
  <c r="AC1582" i="41" s="1"/>
  <c r="AN1582" i="41"/>
  <c r="C1166" i="41"/>
  <c r="L1165" i="41"/>
  <c r="AN1165" i="41"/>
  <c r="C1487" i="41"/>
  <c r="L1486" i="41"/>
  <c r="AA1486" i="41" s="1"/>
  <c r="AN1486" i="41"/>
  <c r="C1271" i="41"/>
  <c r="L1270" i="41"/>
  <c r="AC1270" i="41" s="1"/>
  <c r="AN1270" i="41"/>
  <c r="C809" i="41"/>
  <c r="L808" i="41"/>
  <c r="AC808" i="41" s="1"/>
  <c r="AN808" i="41"/>
  <c r="C1610" i="41"/>
  <c r="AN1609" i="41"/>
  <c r="L1609" i="41"/>
  <c r="AA1609" i="41" s="1"/>
  <c r="C1463" i="41"/>
  <c r="L1462" i="41"/>
  <c r="AN1462" i="41"/>
  <c r="C1061" i="41"/>
  <c r="L1060" i="41"/>
  <c r="AN1060" i="41"/>
  <c r="C983" i="41"/>
  <c r="L982" i="41"/>
  <c r="AN982" i="41"/>
  <c r="C824" i="41"/>
  <c r="L823" i="41"/>
  <c r="AA823" i="41" s="1"/>
  <c r="AN823" i="41"/>
  <c r="C1595" i="41"/>
  <c r="L1594" i="41"/>
  <c r="AN1594" i="41"/>
  <c r="C1535" i="41"/>
  <c r="L1534" i="41"/>
  <c r="AC1534" i="41" s="1"/>
  <c r="C1118" i="41"/>
  <c r="AN1117" i="41"/>
  <c r="L1117" i="41"/>
  <c r="C962" i="41"/>
  <c r="L961" i="41"/>
  <c r="AB961" i="41" s="1"/>
  <c r="AN961" i="41"/>
  <c r="C1622" i="41"/>
  <c r="AN1621" i="41"/>
  <c r="L1621" i="41"/>
  <c r="C905" i="41"/>
  <c r="L904" i="41"/>
  <c r="AN904" i="41"/>
  <c r="C848" i="41"/>
  <c r="L847" i="41"/>
  <c r="AB847" i="41" s="1"/>
  <c r="C1301" i="41"/>
  <c r="L1300" i="41"/>
  <c r="AC1300" i="41" s="1"/>
  <c r="AN1300" i="41"/>
  <c r="C1658" i="41"/>
  <c r="L1657" i="41"/>
  <c r="AA1657" i="41" s="1"/>
  <c r="AN1657" i="41"/>
  <c r="C1241" i="41"/>
  <c r="L1240" i="41"/>
  <c r="AN1240" i="41"/>
  <c r="C1688" i="41"/>
  <c r="L1687" i="41"/>
  <c r="AN1687" i="41"/>
  <c r="C1598" i="41"/>
  <c r="L1597" i="41"/>
  <c r="AC1597" i="41" s="1"/>
  <c r="C1484" i="41"/>
  <c r="L1483" i="41"/>
  <c r="AN1483" i="41"/>
  <c r="C1259" i="41"/>
  <c r="L1258" i="41"/>
  <c r="AN1258" i="41"/>
  <c r="C1193" i="41"/>
  <c r="L1192" i="41"/>
  <c r="AN1192" i="41"/>
  <c r="C1016" i="41"/>
  <c r="L1015" i="41"/>
  <c r="AA1015" i="41" s="1"/>
  <c r="C818" i="41"/>
  <c r="AN817" i="41"/>
  <c r="L817" i="41"/>
  <c r="C1556" i="41"/>
  <c r="AN1555" i="41"/>
  <c r="L1555" i="41"/>
  <c r="C884" i="41"/>
  <c r="L883" i="41"/>
  <c r="AN883" i="41"/>
  <c r="C821" i="41"/>
  <c r="L820" i="41"/>
  <c r="AA820" i="41" s="1"/>
  <c r="AN820" i="41"/>
  <c r="C770" i="41"/>
  <c r="L769" i="41"/>
  <c r="AC769" i="41" s="1"/>
  <c r="AN769" i="41"/>
  <c r="C1433" i="41"/>
  <c r="AN1432" i="41"/>
  <c r="L1432" i="41"/>
  <c r="AA1432" i="41" s="1"/>
  <c r="C1613" i="41"/>
  <c r="L1612" i="41"/>
  <c r="AC1612" i="41" s="1"/>
  <c r="C1445" i="41"/>
  <c r="L1444" i="41"/>
  <c r="AB1444" i="41" s="1"/>
  <c r="C1436" i="41"/>
  <c r="L1435" i="41"/>
  <c r="C1064" i="41"/>
  <c r="L1063" i="41"/>
  <c r="C911" i="41"/>
  <c r="L910" i="41"/>
  <c r="C1574" i="41"/>
  <c r="L1573" i="41"/>
  <c r="AA1573" i="41" s="1"/>
  <c r="C1268" i="41"/>
  <c r="L1267" i="41"/>
  <c r="AB1267" i="41" s="1"/>
  <c r="C1058" i="41"/>
  <c r="L1057" i="41"/>
  <c r="AA1057" i="41" s="1"/>
  <c r="C1040" i="41"/>
  <c r="L1039" i="41"/>
  <c r="C989" i="41"/>
  <c r="L988" i="41"/>
  <c r="C1670" i="41"/>
  <c r="AN1669" i="41"/>
  <c r="L1669" i="41"/>
  <c r="C1577" i="41"/>
  <c r="L1576" i="41"/>
  <c r="AA1576" i="41" s="1"/>
  <c r="C1319" i="41"/>
  <c r="L1318" i="41"/>
  <c r="C1130" i="41"/>
  <c r="L1129" i="41"/>
  <c r="C1088" i="41"/>
  <c r="AN1087" i="41"/>
  <c r="L1087" i="41"/>
  <c r="C1031" i="41"/>
  <c r="L1030" i="41"/>
  <c r="AB1030" i="41" s="1"/>
  <c r="C974" i="41"/>
  <c r="AN973" i="41"/>
  <c r="L973" i="41"/>
  <c r="AN1573" i="41"/>
  <c r="AN1267" i="41"/>
  <c r="C1640" i="41"/>
  <c r="L1639" i="41"/>
  <c r="C1568" i="41"/>
  <c r="AN1567" i="41"/>
  <c r="L1567" i="41"/>
  <c r="C1199" i="41"/>
  <c r="L1198" i="41"/>
  <c r="AA1198" i="41" s="1"/>
  <c r="C1163" i="41"/>
  <c r="L1162" i="41"/>
  <c r="C1664" i="41"/>
  <c r="AN1663" i="41"/>
  <c r="L1663" i="41"/>
  <c r="AA1663" i="41" s="1"/>
  <c r="C1604" i="41"/>
  <c r="L1603" i="41"/>
  <c r="AN1603" i="41"/>
  <c r="C1103" i="41"/>
  <c r="AN1102" i="41"/>
  <c r="L1102" i="41"/>
  <c r="C47" i="41"/>
  <c r="L46" i="41"/>
  <c r="AN46" i="41"/>
  <c r="C623" i="41"/>
  <c r="L622" i="41"/>
  <c r="C467" i="41"/>
  <c r="L466" i="41"/>
  <c r="AN466" i="41"/>
  <c r="C1514" i="41"/>
  <c r="AN1513" i="41"/>
  <c r="L1513" i="41"/>
  <c r="AN1162" i="41"/>
  <c r="C746" i="41"/>
  <c r="L745" i="41"/>
  <c r="AA745" i="41" s="1"/>
  <c r="C320" i="41"/>
  <c r="AN319" i="41"/>
  <c r="L319" i="41"/>
  <c r="AB319" i="41" s="1"/>
  <c r="C272" i="41"/>
  <c r="AN271" i="41"/>
  <c r="L271" i="41"/>
  <c r="C215" i="41"/>
  <c r="AN214" i="41"/>
  <c r="L214" i="41"/>
  <c r="C1127" i="41"/>
  <c r="L1126" i="41"/>
  <c r="C482" i="41"/>
  <c r="L481" i="41"/>
  <c r="AN481" i="41"/>
  <c r="C1043" i="41"/>
  <c r="L1042" i="41"/>
  <c r="C827" i="41"/>
  <c r="L826" i="41"/>
  <c r="AN1039" i="41"/>
  <c r="C881" i="41"/>
  <c r="L880" i="41"/>
  <c r="C803" i="41"/>
  <c r="L802" i="41"/>
  <c r="C635" i="41"/>
  <c r="L634" i="41"/>
  <c r="C542" i="41"/>
  <c r="L541" i="41"/>
  <c r="AC541" i="41" s="1"/>
  <c r="AN541" i="41"/>
  <c r="C329" i="41"/>
  <c r="L328" i="41"/>
  <c r="AA328" i="41" s="1"/>
  <c r="AN328" i="41"/>
  <c r="C344" i="41"/>
  <c r="AN343" i="41"/>
  <c r="L343" i="41"/>
  <c r="C1316" i="41"/>
  <c r="AN1315" i="41"/>
  <c r="L1315" i="41"/>
  <c r="AC1315" i="41" s="1"/>
  <c r="C935" i="41"/>
  <c r="L934" i="41"/>
  <c r="AC934" i="41" s="1"/>
  <c r="C554" i="41"/>
  <c r="L553" i="41"/>
  <c r="C332" i="41"/>
  <c r="L331" i="41"/>
  <c r="C1628" i="41"/>
  <c r="L1627" i="41"/>
  <c r="AC1627" i="41" s="1"/>
  <c r="AN1627" i="41"/>
  <c r="C581" i="41"/>
  <c r="L580" i="41"/>
  <c r="C701" i="41"/>
  <c r="L700" i="41"/>
  <c r="C152" i="41"/>
  <c r="L151" i="41"/>
  <c r="C218" i="41"/>
  <c r="L217" i="41"/>
  <c r="C95" i="41"/>
  <c r="L94" i="41"/>
  <c r="C446" i="41"/>
  <c r="L445" i="41"/>
  <c r="AA445" i="41" s="1"/>
  <c r="AN445" i="41"/>
  <c r="C185" i="41"/>
  <c r="L184" i="41"/>
  <c r="C179" i="41"/>
  <c r="L178" i="41"/>
  <c r="AN178" i="41"/>
  <c r="C1715" i="41"/>
  <c r="L1714" i="41"/>
  <c r="C1619" i="41"/>
  <c r="L1618" i="41"/>
  <c r="AC1618" i="41" s="1"/>
  <c r="C1517" i="41"/>
  <c r="L1516" i="41"/>
  <c r="AB1516" i="41" s="1"/>
  <c r="C1601" i="41"/>
  <c r="L1600" i="41"/>
  <c r="AA1600" i="41" s="1"/>
  <c r="C1394" i="41"/>
  <c r="L1393" i="41"/>
  <c r="AB1393" i="41" s="1"/>
  <c r="C1520" i="41"/>
  <c r="AN1519" i="41"/>
  <c r="L1519" i="41"/>
  <c r="C698" i="41"/>
  <c r="L697" i="41"/>
  <c r="C509" i="41"/>
  <c r="L508" i="41"/>
  <c r="C464" i="41"/>
  <c r="L463" i="41"/>
  <c r="AC463" i="41" s="1"/>
  <c r="C395" i="41"/>
  <c r="L394" i="41"/>
  <c r="C149" i="41"/>
  <c r="L148" i="41"/>
  <c r="C632" i="41"/>
  <c r="L631" i="41"/>
  <c r="AN631" i="41"/>
  <c r="C1448" i="41"/>
  <c r="L1447" i="41"/>
  <c r="AC1447" i="41" s="1"/>
  <c r="C800" i="41"/>
  <c r="L799" i="41"/>
  <c r="C374" i="41"/>
  <c r="AN373" i="41"/>
  <c r="L373" i="41"/>
  <c r="C242" i="41"/>
  <c r="AN241" i="41"/>
  <c r="L241" i="41"/>
  <c r="C161" i="41"/>
  <c r="L160" i="41"/>
  <c r="C113" i="41"/>
  <c r="AN112" i="41"/>
  <c r="L112" i="41"/>
  <c r="AC112" i="41" s="1"/>
  <c r="C23" i="41"/>
  <c r="L22" i="41"/>
  <c r="C1034" i="41"/>
  <c r="L1033" i="41"/>
  <c r="AN1033" i="41"/>
  <c r="C734" i="41"/>
  <c r="L733" i="41"/>
  <c r="AA733" i="41" s="1"/>
  <c r="C566" i="41"/>
  <c r="L565" i="41"/>
  <c r="AC565" i="41" s="1"/>
  <c r="C1700" i="41"/>
  <c r="AN1699" i="41"/>
  <c r="L1699" i="41"/>
  <c r="C980" i="41"/>
  <c r="L979" i="41"/>
  <c r="C1169" i="41"/>
  <c r="L1168" i="41"/>
  <c r="C917" i="41"/>
  <c r="L916" i="41"/>
  <c r="AA916" i="41" s="1"/>
  <c r="AN565" i="41"/>
  <c r="AN508" i="41"/>
  <c r="C470" i="41"/>
  <c r="L469" i="41"/>
  <c r="AC469" i="41" s="1"/>
  <c r="C296" i="41"/>
  <c r="AN295" i="41"/>
  <c r="L295" i="41"/>
  <c r="C203" i="41"/>
  <c r="L202" i="41"/>
  <c r="AN148" i="41"/>
  <c r="C128" i="41"/>
  <c r="AN127" i="41"/>
  <c r="L127" i="41"/>
  <c r="C74" i="41"/>
  <c r="AN73" i="41"/>
  <c r="L73" i="41"/>
  <c r="C461" i="41"/>
  <c r="AN460" i="41"/>
  <c r="L460" i="41"/>
  <c r="C401" i="41"/>
  <c r="L400" i="41"/>
  <c r="C119" i="41"/>
  <c r="AN118" i="41"/>
  <c r="L118" i="41"/>
  <c r="C71" i="41"/>
  <c r="AN70" i="41"/>
  <c r="L70" i="41"/>
  <c r="AC70" i="41" s="1"/>
  <c r="C1079" i="41"/>
  <c r="L1078" i="41"/>
  <c r="AA1078" i="41" s="1"/>
  <c r="C1244" i="41"/>
  <c r="L1243" i="41"/>
  <c r="C797" i="41"/>
  <c r="AN796" i="41"/>
  <c r="L796" i="41"/>
  <c r="C608" i="41"/>
  <c r="L607" i="41"/>
  <c r="C674" i="41"/>
  <c r="L673" i="41"/>
  <c r="C338" i="41"/>
  <c r="L337" i="41"/>
  <c r="AC337" i="41" s="1"/>
  <c r="C56" i="41"/>
  <c r="L55" i="41"/>
  <c r="C317" i="41"/>
  <c r="AN316" i="41"/>
  <c r="L316" i="41"/>
  <c r="C89" i="41"/>
  <c r="AN88" i="41"/>
  <c r="L88" i="41"/>
  <c r="AC88" i="41" s="1"/>
  <c r="AN673" i="41"/>
  <c r="C551" i="41"/>
  <c r="L550" i="41"/>
  <c r="AN550" i="41"/>
  <c r="C422" i="41"/>
  <c r="L421" i="41"/>
  <c r="C65" i="41"/>
  <c r="L64" i="41"/>
  <c r="C134" i="41"/>
  <c r="L133" i="41"/>
  <c r="C29" i="41"/>
  <c r="L28" i="41"/>
  <c r="C1559" i="41"/>
  <c r="AN1558" i="41"/>
  <c r="L1558" i="41"/>
  <c r="C1496" i="41"/>
  <c r="AN1495" i="41"/>
  <c r="L1495" i="41"/>
  <c r="AB1495" i="41" s="1"/>
  <c r="C1265" i="41"/>
  <c r="L1264" i="41"/>
  <c r="AC1264" i="41" s="1"/>
  <c r="C1571" i="41"/>
  <c r="L1570" i="41"/>
  <c r="AB1570" i="41" s="1"/>
  <c r="C1124" i="41"/>
  <c r="L1123" i="41"/>
  <c r="AB1123" i="41" s="1"/>
  <c r="C920" i="41"/>
  <c r="L919" i="41"/>
  <c r="C647" i="41"/>
  <c r="L646" i="41"/>
  <c r="C548" i="41"/>
  <c r="L547" i="41"/>
  <c r="AC547" i="41" s="1"/>
  <c r="C251" i="41"/>
  <c r="L250" i="41"/>
  <c r="C914" i="41"/>
  <c r="L913" i="41"/>
  <c r="C878" i="41"/>
  <c r="AN877" i="41"/>
  <c r="L877" i="41"/>
  <c r="C323" i="41"/>
  <c r="AN322" i="41"/>
  <c r="L322" i="41"/>
  <c r="AC322" i="41" s="1"/>
  <c r="C1283" i="41"/>
  <c r="AN1282" i="41"/>
  <c r="L1282" i="41"/>
  <c r="AC1282" i="41" s="1"/>
  <c r="AN1639" i="41"/>
  <c r="C1562" i="41"/>
  <c r="AN1561" i="41"/>
  <c r="L1561" i="41"/>
  <c r="C908" i="41"/>
  <c r="L907" i="41"/>
  <c r="AN907" i="41"/>
  <c r="C869" i="41"/>
  <c r="L868" i="41"/>
  <c r="AA868" i="41" s="1"/>
  <c r="C1655" i="41"/>
  <c r="L1654" i="41"/>
  <c r="AN547" i="41"/>
  <c r="C341" i="41"/>
  <c r="L340" i="41"/>
  <c r="AA340" i="41" s="1"/>
  <c r="C17" i="41"/>
  <c r="AN16" i="41"/>
  <c r="L16" i="41"/>
  <c r="C1718" i="41"/>
  <c r="L1717" i="41"/>
  <c r="AC1717" i="41" s="1"/>
  <c r="AN733" i="41"/>
  <c r="C560" i="41"/>
  <c r="L559" i="41"/>
  <c r="C398" i="41"/>
  <c r="L397" i="41"/>
  <c r="AA397" i="41" s="1"/>
  <c r="C254" i="41"/>
  <c r="L253" i="41"/>
  <c r="AN253" i="41"/>
  <c r="C110" i="41"/>
  <c r="L109" i="41"/>
  <c r="AC109" i="41" s="1"/>
  <c r="AN397" i="41"/>
  <c r="C125" i="41"/>
  <c r="L124" i="41"/>
  <c r="AN124" i="41"/>
  <c r="C563" i="41"/>
  <c r="L562" i="41"/>
  <c r="C371" i="41"/>
  <c r="AN370" i="41"/>
  <c r="L370" i="41"/>
  <c r="C212" i="41"/>
  <c r="L211" i="41"/>
  <c r="AN211" i="41"/>
  <c r="C59" i="41"/>
  <c r="L58" i="41"/>
  <c r="C512" i="41"/>
  <c r="L511" i="41"/>
  <c r="C92" i="41"/>
  <c r="L91" i="41"/>
  <c r="C50" i="41"/>
  <c r="L49" i="41"/>
  <c r="AA49" i="41" s="1"/>
  <c r="AN49" i="41"/>
  <c r="C1538" i="41"/>
  <c r="AN1537" i="41"/>
  <c r="L1537" i="41"/>
  <c r="C1172" i="41"/>
  <c r="AN1171" i="41"/>
  <c r="L1171" i="41"/>
  <c r="C1121" i="41"/>
  <c r="AN1120" i="41"/>
  <c r="L1120" i="41"/>
  <c r="C1298" i="41"/>
  <c r="AN1297" i="41"/>
  <c r="L1297" i="41"/>
  <c r="AC1297" i="41" s="1"/>
  <c r="C815" i="41"/>
  <c r="L814" i="41"/>
  <c r="C731" i="41"/>
  <c r="AN730" i="41"/>
  <c r="L730" i="41"/>
  <c r="C158" i="41"/>
  <c r="L157" i="41"/>
  <c r="AA157" i="41" s="1"/>
  <c r="AN157" i="41"/>
  <c r="C584" i="41"/>
  <c r="L583" i="41"/>
  <c r="AB583" i="41" s="1"/>
  <c r="AN583" i="41"/>
  <c r="C224" i="41"/>
  <c r="L223" i="41"/>
  <c r="C1148" i="41"/>
  <c r="AN1147" i="41"/>
  <c r="L1147" i="41"/>
  <c r="C866" i="41"/>
  <c r="L865" i="41"/>
  <c r="AC865" i="41" s="1"/>
  <c r="C710" i="41"/>
  <c r="L709" i="41"/>
  <c r="C557" i="41"/>
  <c r="AN556" i="41"/>
  <c r="L556" i="41"/>
  <c r="C404" i="41"/>
  <c r="AN403" i="41"/>
  <c r="L403" i="41"/>
  <c r="C749" i="41"/>
  <c r="L748" i="41"/>
  <c r="AN748" i="41"/>
  <c r="C1694" i="41"/>
  <c r="L1693" i="41"/>
  <c r="AA1693" i="41" s="1"/>
  <c r="C1493" i="41"/>
  <c r="L1492" i="41"/>
  <c r="AN1129" i="41"/>
  <c r="C1100" i="41"/>
  <c r="L1099" i="41"/>
  <c r="C1001" i="41"/>
  <c r="AN1000" i="41"/>
  <c r="L1000" i="41"/>
  <c r="C752" i="41"/>
  <c r="L751" i="41"/>
  <c r="AC751" i="41" s="1"/>
  <c r="C728" i="41"/>
  <c r="L727" i="41"/>
  <c r="C545" i="41"/>
  <c r="L544" i="41"/>
  <c r="AN394" i="41"/>
  <c r="C236" i="41"/>
  <c r="L235" i="41"/>
  <c r="C146" i="41"/>
  <c r="L145" i="41"/>
  <c r="C248" i="41"/>
  <c r="AN247" i="41"/>
  <c r="L247" i="41"/>
  <c r="C1136" i="41"/>
  <c r="L1135" i="41"/>
  <c r="AN1570" i="41"/>
  <c r="C1430" i="41"/>
  <c r="AN1429" i="41"/>
  <c r="L1429" i="41"/>
  <c r="C863" i="41"/>
  <c r="L862" i="41"/>
  <c r="C812" i="41"/>
  <c r="L811" i="41"/>
  <c r="AB811" i="41" s="1"/>
  <c r="AN709" i="41"/>
  <c r="C626" i="41"/>
  <c r="L625" i="41"/>
  <c r="C356" i="41"/>
  <c r="AN355" i="41"/>
  <c r="L355" i="41"/>
  <c r="AN622" i="41"/>
  <c r="C176" i="41"/>
  <c r="L175" i="41"/>
  <c r="C131" i="41"/>
  <c r="L130" i="41"/>
  <c r="AN91" i="41"/>
  <c r="C515" i="41"/>
  <c r="AN514" i="41"/>
  <c r="L514" i="41"/>
  <c r="AN58" i="41"/>
  <c r="C245" i="41"/>
  <c r="L244" i="41"/>
  <c r="C641" i="41"/>
  <c r="L640" i="41"/>
  <c r="AB640" i="41" s="1"/>
  <c r="C275" i="41"/>
  <c r="L274" i="41"/>
  <c r="AN274" i="41"/>
  <c r="C191" i="41"/>
  <c r="L190" i="41"/>
  <c r="C1547" i="41"/>
  <c r="L1546" i="41"/>
  <c r="AB1546" i="41" s="1"/>
  <c r="C1382" i="41"/>
  <c r="AN1381" i="41"/>
  <c r="L1381" i="41"/>
  <c r="AB1381" i="41" s="1"/>
  <c r="C1304" i="41"/>
  <c r="AN1303" i="41"/>
  <c r="L1303" i="41"/>
  <c r="C1673" i="41"/>
  <c r="AN1672" i="41"/>
  <c r="L1672" i="41"/>
  <c r="AN1612" i="41"/>
  <c r="C1541" i="41"/>
  <c r="L1540" i="41"/>
  <c r="AC1540" i="41" s="1"/>
  <c r="C1439" i="41"/>
  <c r="L1438" i="41"/>
  <c r="C944" i="41"/>
  <c r="L943" i="41"/>
  <c r="C629" i="41"/>
  <c r="L628" i="41"/>
  <c r="AN628" i="41"/>
  <c r="C335" i="41"/>
  <c r="L334" i="41"/>
  <c r="C206" i="41"/>
  <c r="L205" i="41"/>
  <c r="C677" i="41"/>
  <c r="L676" i="41"/>
  <c r="C764" i="41"/>
  <c r="AN763" i="41"/>
  <c r="L763" i="41"/>
  <c r="C293" i="41"/>
  <c r="L292" i="41"/>
  <c r="C1379" i="41"/>
  <c r="L1378" i="41"/>
  <c r="AB1378" i="41" s="1"/>
  <c r="C302" i="41"/>
  <c r="L301" i="41"/>
  <c r="AN301" i="41"/>
  <c r="AN1030" i="41"/>
  <c r="C947" i="41"/>
  <c r="AN946" i="41"/>
  <c r="L946" i="41"/>
  <c r="C899" i="41"/>
  <c r="L898" i="41"/>
  <c r="C785" i="41"/>
  <c r="L784" i="41"/>
  <c r="C1544" i="41"/>
  <c r="AN1543" i="41"/>
  <c r="L1543" i="41"/>
  <c r="C1175" i="41"/>
  <c r="L1174" i="41"/>
  <c r="AN1174" i="41"/>
  <c r="C644" i="41"/>
  <c r="L643" i="41"/>
  <c r="C485" i="41"/>
  <c r="L484" i="41"/>
  <c r="C305" i="41"/>
  <c r="L304" i="41"/>
  <c r="AN304" i="41"/>
  <c r="C86" i="41"/>
  <c r="AN85" i="41"/>
  <c r="L85" i="41"/>
  <c r="C494" i="41"/>
  <c r="AN493" i="41"/>
  <c r="L493" i="41"/>
  <c r="AN292" i="41"/>
  <c r="C11" i="41"/>
  <c r="L10" i="41"/>
  <c r="AN1576" i="41"/>
  <c r="C995" i="41"/>
  <c r="L994" i="41"/>
  <c r="C872" i="41"/>
  <c r="L871" i="41"/>
  <c r="C680" i="41"/>
  <c r="L679" i="41"/>
  <c r="AN22" i="41"/>
  <c r="AN562" i="41"/>
  <c r="C359" i="41"/>
  <c r="AN358" i="41"/>
  <c r="L358" i="41"/>
  <c r="AB358" i="41" s="1"/>
  <c r="C755" i="41"/>
  <c r="L754" i="41"/>
  <c r="C977" i="41"/>
  <c r="AN976" i="41"/>
  <c r="L976" i="41"/>
  <c r="C704" i="41"/>
  <c r="AN703" i="41"/>
  <c r="L703" i="41"/>
  <c r="AC703" i="41" s="1"/>
  <c r="C440" i="41"/>
  <c r="AN439" i="41"/>
  <c r="L439" i="41"/>
  <c r="AA439" i="41" s="1"/>
  <c r="AN340" i="41"/>
  <c r="C122" i="41"/>
  <c r="L121" i="41"/>
  <c r="C155" i="41"/>
  <c r="L154" i="41"/>
  <c r="AB154" i="41" s="1"/>
  <c r="AN10" i="41"/>
  <c r="C1151" i="41"/>
  <c r="L1150" i="41"/>
  <c r="AN1150" i="41"/>
  <c r="C1055" i="41"/>
  <c r="AN1054" i="41"/>
  <c r="L1054" i="41"/>
  <c r="C1712" i="41"/>
  <c r="L1711" i="41"/>
  <c r="C1631" i="41"/>
  <c r="L1630" i="41"/>
  <c r="AN1630" i="41"/>
  <c r="C1532" i="41"/>
  <c r="L1531" i="41"/>
  <c r="AN1531" i="41"/>
  <c r="C1067" i="41"/>
  <c r="L1066" i="41"/>
  <c r="C830" i="41"/>
  <c r="L829" i="41"/>
  <c r="AA829" i="41" s="1"/>
  <c r="C767" i="41"/>
  <c r="L766" i="41"/>
  <c r="AN766" i="41"/>
  <c r="C1634" i="41"/>
  <c r="L1633" i="41"/>
  <c r="AA1633" i="41" s="1"/>
  <c r="AN1633" i="41"/>
  <c r="C1466" i="41"/>
  <c r="L1465" i="41"/>
  <c r="C1226" i="41"/>
  <c r="L1225" i="41"/>
  <c r="C998" i="41"/>
  <c r="L997" i="41"/>
  <c r="AB997" i="41" s="1"/>
  <c r="AN910" i="41"/>
  <c r="C1697" i="41"/>
  <c r="L1696" i="41"/>
  <c r="C1418" i="41"/>
  <c r="L1417" i="41"/>
  <c r="L1413" i="41" s="1"/>
  <c r="C1442" i="41"/>
  <c r="L1441" i="41"/>
  <c r="AA1441" i="41" s="1"/>
  <c r="AN1441" i="41"/>
  <c r="C488" i="41"/>
  <c r="L487" i="41"/>
  <c r="C416" i="41"/>
  <c r="L415" i="41"/>
  <c r="C419" i="41"/>
  <c r="L418" i="41"/>
  <c r="AA418" i="41" s="1"/>
  <c r="AN418" i="41"/>
  <c r="C1247" i="41"/>
  <c r="AN1246" i="41"/>
  <c r="L1246" i="41"/>
  <c r="AN1066" i="41"/>
  <c r="C875" i="41"/>
  <c r="AN874" i="41"/>
  <c r="L874" i="41"/>
  <c r="C743" i="41"/>
  <c r="AN742" i="41"/>
  <c r="L742" i="41"/>
  <c r="AA742" i="41" s="1"/>
  <c r="C659" i="41"/>
  <c r="L658" i="41"/>
  <c r="C260" i="41"/>
  <c r="AN259" i="41"/>
  <c r="L259" i="41"/>
  <c r="C182" i="41"/>
  <c r="AN181" i="41"/>
  <c r="L181" i="41"/>
  <c r="C32" i="41"/>
  <c r="AN31" i="41"/>
  <c r="L31" i="41"/>
  <c r="C1082" i="41"/>
  <c r="L1081" i="41"/>
  <c r="C596" i="41"/>
  <c r="L595" i="41"/>
  <c r="AB595" i="41" s="1"/>
  <c r="C1625" i="41"/>
  <c r="AN1624" i="41"/>
  <c r="L1624" i="41"/>
  <c r="AA1624" i="41" s="1"/>
  <c r="C1667" i="41"/>
  <c r="L1666" i="41"/>
  <c r="AC1666" i="41" s="1"/>
  <c r="AN988" i="41"/>
  <c r="AN1063" i="41"/>
  <c r="C599" i="41"/>
  <c r="AN598" i="41"/>
  <c r="L598" i="41"/>
  <c r="C539" i="41"/>
  <c r="L538" i="41"/>
  <c r="C449" i="41"/>
  <c r="L448" i="41"/>
  <c r="AA448" i="41" s="1"/>
  <c r="C380" i="41"/>
  <c r="L379" i="41"/>
  <c r="AN334" i="41"/>
  <c r="C164" i="41"/>
  <c r="AN163" i="41"/>
  <c r="L163" i="41"/>
  <c r="C26" i="41"/>
  <c r="L25" i="41"/>
  <c r="AN538" i="41"/>
  <c r="C434" i="41"/>
  <c r="AN433" i="41"/>
  <c r="L433" i="41"/>
  <c r="C98" i="41"/>
  <c r="L97" i="41"/>
  <c r="C1085" i="41"/>
  <c r="L1084" i="41"/>
  <c r="C845" i="41"/>
  <c r="L844" i="41"/>
  <c r="AN595" i="41"/>
  <c r="C740" i="41"/>
  <c r="L739" i="41"/>
  <c r="AC739" i="41" s="1"/>
  <c r="C707" i="41"/>
  <c r="AN706" i="41"/>
  <c r="L706" i="41"/>
  <c r="C299" i="41"/>
  <c r="L298" i="41"/>
  <c r="C377" i="41"/>
  <c r="L376" i="41"/>
  <c r="AA376" i="41" s="1"/>
  <c r="AN376" i="41"/>
  <c r="C491" i="41"/>
  <c r="L490" i="41"/>
  <c r="AN490" i="41"/>
  <c r="C53" i="41"/>
  <c r="L52" i="41"/>
  <c r="C671" i="41"/>
  <c r="L670" i="41"/>
  <c r="AN121" i="41"/>
  <c r="C116" i="41"/>
  <c r="L115" i="41"/>
  <c r="C1661" i="41"/>
  <c r="L1660" i="41"/>
  <c r="C1469" i="41"/>
  <c r="L1468" i="41"/>
  <c r="AN1468" i="41"/>
  <c r="C986" i="41"/>
  <c r="L985" i="41"/>
  <c r="C1472" i="41"/>
  <c r="L1471" i="41"/>
  <c r="AN1471" i="41"/>
  <c r="AN1444" i="41"/>
  <c r="C1214" i="41"/>
  <c r="L1213" i="41"/>
  <c r="C1190" i="41"/>
  <c r="L1189" i="41"/>
  <c r="AA1189" i="41" s="1"/>
  <c r="AN1189" i="41"/>
  <c r="C806" i="41"/>
  <c r="L805" i="41"/>
  <c r="AA805" i="41" s="1"/>
  <c r="AN1540" i="41"/>
  <c r="C1262" i="41"/>
  <c r="AN1261" i="41"/>
  <c r="L1261" i="41"/>
  <c r="C833" i="41"/>
  <c r="L832" i="41"/>
  <c r="C1322" i="41"/>
  <c r="AN1321" i="41"/>
  <c r="L1321" i="41"/>
  <c r="C1550" i="41"/>
  <c r="L1549" i="41"/>
  <c r="AA1549" i="41" s="1"/>
  <c r="AN1318" i="41"/>
  <c r="C1253" i="41"/>
  <c r="L1252" i="41"/>
  <c r="AB1252" i="41" s="1"/>
  <c r="C1565" i="41"/>
  <c r="L1564" i="41"/>
  <c r="C896" i="41"/>
  <c r="L895" i="41"/>
  <c r="C692" i="41"/>
  <c r="L691" i="41"/>
  <c r="AN691" i="41"/>
  <c r="C638" i="41"/>
  <c r="L637" i="41"/>
  <c r="C443" i="41"/>
  <c r="L442" i="41"/>
  <c r="C239" i="41"/>
  <c r="L238" i="41"/>
  <c r="AC238" i="41" s="1"/>
  <c r="AN898" i="41"/>
  <c r="C773" i="41"/>
  <c r="L772" i="41"/>
  <c r="AC772" i="41" s="1"/>
  <c r="C611" i="41"/>
  <c r="L610" i="41"/>
  <c r="C326" i="41"/>
  <c r="L325" i="41"/>
  <c r="C14" i="41"/>
  <c r="L13" i="41"/>
  <c r="C992" i="41"/>
  <c r="L991" i="41"/>
  <c r="C758" i="41"/>
  <c r="L757" i="41"/>
  <c r="C725" i="41"/>
  <c r="L724" i="41"/>
  <c r="AN724" i="41"/>
  <c r="AN1078" i="41"/>
  <c r="AN829" i="41"/>
  <c r="AN1393" i="41"/>
  <c r="C1106" i="41"/>
  <c r="AN1105" i="41"/>
  <c r="L1105" i="41"/>
  <c r="AN1057" i="41"/>
  <c r="AN919" i="41"/>
  <c r="C737" i="41"/>
  <c r="L736" i="41"/>
  <c r="AC736" i="41" s="1"/>
  <c r="AN637" i="41"/>
  <c r="C278" i="41"/>
  <c r="AN277" i="41"/>
  <c r="L277" i="41"/>
  <c r="AN205" i="41"/>
  <c r="C506" i="41"/>
  <c r="AN505" i="41"/>
  <c r="L505" i="41"/>
  <c r="C257" i="41"/>
  <c r="L256" i="41"/>
  <c r="AN160" i="41"/>
  <c r="C62" i="41"/>
  <c r="L61" i="41"/>
  <c r="AC61" i="41" s="1"/>
  <c r="C1553" i="41"/>
  <c r="L1552" i="41"/>
  <c r="C761" i="41"/>
  <c r="L760" i="41"/>
  <c r="AC760" i="41" s="1"/>
  <c r="AN469" i="41"/>
  <c r="C20" i="41"/>
  <c r="L19" i="41"/>
  <c r="AA19" i="41" s="1"/>
  <c r="C221" i="41"/>
  <c r="L220" i="41"/>
  <c r="C188" i="41"/>
  <c r="L187" i="41"/>
  <c r="C44" i="41"/>
  <c r="AN43" i="41"/>
  <c r="L43" i="41"/>
  <c r="AA43" i="41" s="1"/>
  <c r="C392" i="41"/>
  <c r="AN391" i="41"/>
  <c r="L391" i="41"/>
  <c r="AA391" i="41" s="1"/>
  <c r="AN415" i="41"/>
  <c r="AN580" i="41"/>
  <c r="C281" i="41"/>
  <c r="L280" i="41"/>
  <c r="C437" i="41"/>
  <c r="L436" i="41"/>
  <c r="AA436" i="41" s="1"/>
  <c r="C602" i="41"/>
  <c r="AN601" i="41"/>
  <c r="L601" i="41"/>
  <c r="AN463" i="41"/>
  <c r="AN55" i="41"/>
  <c r="C68" i="41"/>
  <c r="L67" i="41"/>
  <c r="AN133" i="41"/>
  <c r="T57" i="28"/>
  <c r="T16" i="28"/>
  <c r="T63" i="28"/>
  <c r="T14" i="28"/>
  <c r="T32" i="28"/>
  <c r="T52" i="28"/>
  <c r="T53" i="28"/>
  <c r="T22" i="28"/>
  <c r="T69" i="28"/>
  <c r="T71" i="28"/>
  <c r="T48" i="28"/>
  <c r="T25" i="28"/>
  <c r="T59" i="28"/>
  <c r="T36" i="28"/>
  <c r="T43" i="28"/>
  <c r="T68" i="28"/>
  <c r="T51" i="28"/>
  <c r="T28" i="28"/>
  <c r="T45" i="28"/>
  <c r="T39" i="28"/>
  <c r="T58" i="28"/>
  <c r="T44" i="28"/>
  <c r="T9" i="28"/>
  <c r="T40" i="28"/>
  <c r="T73" i="28"/>
  <c r="T35" i="28"/>
  <c r="T12" i="28"/>
  <c r="T4" i="28"/>
  <c r="T67" i="28"/>
  <c r="T38" i="28"/>
  <c r="T72" i="28"/>
  <c r="T64" i="28"/>
  <c r="T70" i="28"/>
  <c r="T19" i="28"/>
  <c r="T54" i="28"/>
  <c r="T13" i="28"/>
  <c r="T11" i="28"/>
  <c r="T49" i="28"/>
  <c r="T61" i="28"/>
  <c r="T46" i="28"/>
  <c r="T27" i="28"/>
  <c r="T6" i="28"/>
  <c r="T50" i="28"/>
  <c r="T3" i="28"/>
  <c r="T47" i="28"/>
  <c r="T21" i="28"/>
  <c r="T30" i="28"/>
  <c r="T60" i="28"/>
  <c r="T24" i="28"/>
  <c r="T65" i="28"/>
  <c r="T62" i="28"/>
  <c r="T75" i="28"/>
  <c r="L6" i="41" l="1"/>
  <c r="Z5" i="41" s="1"/>
  <c r="AA433" i="41"/>
  <c r="L429" i="41"/>
  <c r="L855" i="41"/>
  <c r="AC1255" i="41"/>
  <c r="AA1282" i="41"/>
  <c r="AC1099" i="41"/>
  <c r="AB1099" i="41"/>
  <c r="AA1099" i="41"/>
  <c r="AA487" i="41"/>
  <c r="AC487" i="41"/>
  <c r="AC1228" i="41"/>
  <c r="AB487" i="41"/>
  <c r="AB469" i="41"/>
  <c r="AA469" i="41"/>
  <c r="AA1270" i="41"/>
  <c r="AA703" i="41"/>
  <c r="AC118" i="41"/>
  <c r="AB118" i="41"/>
  <c r="AA118" i="41"/>
  <c r="AA961" i="41"/>
  <c r="AB1573" i="41"/>
  <c r="AC1573" i="41"/>
  <c r="AB463" i="41"/>
  <c r="AB460" i="41"/>
  <c r="AA460" i="41"/>
  <c r="AC460" i="41"/>
  <c r="AB1270" i="41"/>
  <c r="AA463" i="41"/>
  <c r="AB1582" i="41"/>
  <c r="AA1546" i="41"/>
  <c r="AB1015" i="41"/>
  <c r="AB820" i="41"/>
  <c r="AB742" i="41"/>
  <c r="AB703" i="41"/>
  <c r="AA811" i="41"/>
  <c r="AA61" i="41"/>
  <c r="AB61" i="41"/>
  <c r="AA760" i="41"/>
  <c r="AA769" i="41"/>
  <c r="AA1294" i="41"/>
  <c r="AA1297" i="41"/>
  <c r="AC1015" i="41"/>
  <c r="AA1300" i="41"/>
  <c r="AA808" i="41"/>
  <c r="AC763" i="41"/>
  <c r="AA763" i="41"/>
  <c r="AA709" i="41"/>
  <c r="AC709" i="41"/>
  <c r="AB709" i="41"/>
  <c r="AB1618" i="41"/>
  <c r="AB934" i="41"/>
  <c r="AB541" i="41"/>
  <c r="AB736" i="41"/>
  <c r="AA736" i="41"/>
  <c r="AC829" i="41"/>
  <c r="AB829" i="41"/>
  <c r="AB109" i="41"/>
  <c r="AA109" i="41"/>
  <c r="AA1618" i="41"/>
  <c r="AA934" i="41"/>
  <c r="AC805" i="41"/>
  <c r="AB805" i="41"/>
  <c r="AB1540" i="41"/>
  <c r="AA1540" i="41"/>
  <c r="AB331" i="41"/>
  <c r="AC331" i="41"/>
  <c r="AC328" i="41"/>
  <c r="AB328" i="41"/>
  <c r="AA1039" i="41"/>
  <c r="AB1039" i="41"/>
  <c r="AC1039" i="41"/>
  <c r="AA691" i="41"/>
  <c r="AC691" i="41"/>
  <c r="AA865" i="41"/>
  <c r="AA331" i="41"/>
  <c r="AC1258" i="41"/>
  <c r="AA1258" i="41"/>
  <c r="AB1258" i="41"/>
  <c r="AA1552" i="41"/>
  <c r="AB1552" i="41"/>
  <c r="AC943" i="41"/>
  <c r="AA943" i="41"/>
  <c r="AB943" i="41"/>
  <c r="AA355" i="41"/>
  <c r="AB355" i="41"/>
  <c r="AB235" i="41"/>
  <c r="AC235" i="41"/>
  <c r="AA235" i="41"/>
  <c r="AC49" i="41"/>
  <c r="AB49" i="41"/>
  <c r="AA547" i="41"/>
  <c r="AB547" i="41"/>
  <c r="AC802" i="41"/>
  <c r="AB802" i="41"/>
  <c r="AB745" i="41"/>
  <c r="AB1576" i="41"/>
  <c r="AC355" i="41"/>
  <c r="AB556" i="41"/>
  <c r="AA556" i="41"/>
  <c r="AC556" i="41"/>
  <c r="AC745" i="41"/>
  <c r="AB769" i="41"/>
  <c r="AA112" i="41"/>
  <c r="AB112" i="41"/>
  <c r="AC1549" i="41"/>
  <c r="AB1549" i="41"/>
  <c r="AB1666" i="41"/>
  <c r="AB760" i="41"/>
  <c r="AA1666" i="41"/>
  <c r="AA1447" i="41"/>
  <c r="AA541" i="41"/>
  <c r="AC1267" i="41"/>
  <c r="AB1240" i="41"/>
  <c r="AC1240" i="41"/>
  <c r="AB1300" i="41"/>
  <c r="AA1240" i="41"/>
  <c r="AB1534" i="41"/>
  <c r="AB823" i="41"/>
  <c r="AC823" i="41"/>
  <c r="AB808" i="41"/>
  <c r="AB1294" i="41"/>
  <c r="AA1393" i="41"/>
  <c r="AB391" i="41"/>
  <c r="AC391" i="41"/>
  <c r="AA817" i="41"/>
  <c r="AB817" i="41"/>
  <c r="AC817" i="41"/>
  <c r="AB1189" i="41"/>
  <c r="AC1123" i="41"/>
  <c r="AA1570" i="41"/>
  <c r="AA1717" i="41"/>
  <c r="AB1717" i="41"/>
  <c r="AB1612" i="41"/>
  <c r="AA1612" i="41"/>
  <c r="AC1636" i="41"/>
  <c r="AA1252" i="41"/>
  <c r="AB70" i="41"/>
  <c r="AB340" i="41"/>
  <c r="AA1123" i="41"/>
  <c r="AB238" i="41"/>
  <c r="AC340" i="41"/>
  <c r="AA1495" i="41"/>
  <c r="AA70" i="41"/>
  <c r="AB1507" i="41"/>
  <c r="AA88" i="41"/>
  <c r="AA565" i="41"/>
  <c r="AB337" i="41"/>
  <c r="AB1624" i="41"/>
  <c r="AA322" i="41"/>
  <c r="AB322" i="41"/>
  <c r="AA751" i="41"/>
  <c r="AB751" i="41"/>
  <c r="AB757" i="41"/>
  <c r="AA757" i="41"/>
  <c r="AC757" i="41"/>
  <c r="AA598" i="41"/>
  <c r="AB598" i="41"/>
  <c r="AC598" i="41"/>
  <c r="AA1174" i="41"/>
  <c r="AC1174" i="41"/>
  <c r="AB1174" i="41"/>
  <c r="AB898" i="41"/>
  <c r="AA898" i="41"/>
  <c r="AC898" i="41"/>
  <c r="AC301" i="41"/>
  <c r="AA301" i="41"/>
  <c r="AB301" i="41"/>
  <c r="AB763" i="41"/>
  <c r="AB334" i="41"/>
  <c r="AC334" i="41"/>
  <c r="AA334" i="41"/>
  <c r="AA1438" i="41"/>
  <c r="AB1438" i="41"/>
  <c r="AC1438" i="41"/>
  <c r="AA1324" i="41"/>
  <c r="AC1324" i="41"/>
  <c r="AB1324" i="41"/>
  <c r="AB1531" i="41"/>
  <c r="AC1531" i="41"/>
  <c r="AA1531" i="41"/>
  <c r="L1527" i="41"/>
  <c r="Z1526" i="41" s="1"/>
  <c r="AA253" i="41"/>
  <c r="AB253" i="41"/>
  <c r="AC253" i="41"/>
  <c r="AA1054" i="41"/>
  <c r="AC1054" i="41"/>
  <c r="L1050" i="41"/>
  <c r="Z1049" i="41" s="1"/>
  <c r="AB1054" i="41"/>
  <c r="AC1120" i="41"/>
  <c r="AA1120" i="41"/>
  <c r="AB1120" i="41"/>
  <c r="AA124" i="41"/>
  <c r="AB124" i="41"/>
  <c r="AC124" i="41"/>
  <c r="AC646" i="41"/>
  <c r="AB646" i="41"/>
  <c r="AA646" i="41"/>
  <c r="AC64" i="41"/>
  <c r="AB64" i="41"/>
  <c r="AA64" i="41"/>
  <c r="AB1132" i="41"/>
  <c r="AC1132" i="41"/>
  <c r="AA1132" i="41"/>
  <c r="AB1489" i="41"/>
  <c r="AC1489" i="41"/>
  <c r="AA1489" i="41"/>
  <c r="AC622" i="41"/>
  <c r="AA622" i="41"/>
  <c r="AB622" i="41"/>
  <c r="L618" i="41"/>
  <c r="Z617" i="41" s="1"/>
  <c r="AC1192" i="41"/>
  <c r="AA1192" i="41"/>
  <c r="AB1192" i="41"/>
  <c r="AB163" i="41"/>
  <c r="AC163" i="41"/>
  <c r="AA163" i="41"/>
  <c r="L81" i="41"/>
  <c r="Z80" i="41" s="1"/>
  <c r="AB85" i="41"/>
  <c r="AA85" i="41"/>
  <c r="AC85" i="41"/>
  <c r="L1425" i="41"/>
  <c r="Z1424" i="41" s="1"/>
  <c r="AC1429" i="41"/>
  <c r="AA1429" i="41"/>
  <c r="AB1429" i="41"/>
  <c r="AC544" i="41"/>
  <c r="AA544" i="41"/>
  <c r="AB544" i="41"/>
  <c r="AA1492" i="41"/>
  <c r="AB1492" i="41"/>
  <c r="AC1492" i="41"/>
  <c r="AC901" i="41"/>
  <c r="AB901" i="41"/>
  <c r="AA901" i="41"/>
  <c r="AC1468" i="41"/>
  <c r="AB1468" i="41"/>
  <c r="AA1468" i="41"/>
  <c r="AB706" i="41"/>
  <c r="AA706" i="41"/>
  <c r="AC706" i="41"/>
  <c r="AA844" i="41"/>
  <c r="L840" i="41"/>
  <c r="Z839" i="41" s="1"/>
  <c r="AB844" i="41"/>
  <c r="AC844" i="41"/>
  <c r="AA754" i="41"/>
  <c r="AC754" i="41"/>
  <c r="AB754" i="41"/>
  <c r="L351" i="41"/>
  <c r="Z350" i="41" s="1"/>
  <c r="AA394" i="41"/>
  <c r="AC394" i="41"/>
  <c r="AB394" i="41"/>
  <c r="AC697" i="41"/>
  <c r="AA697" i="41"/>
  <c r="AB697" i="41"/>
  <c r="AB184" i="41"/>
  <c r="AA184" i="41"/>
  <c r="AC184" i="41"/>
  <c r="AB580" i="41"/>
  <c r="L573" i="41"/>
  <c r="Z572" i="41" s="1"/>
  <c r="AC580" i="41"/>
  <c r="AA580" i="41"/>
  <c r="AB910" i="41"/>
  <c r="AA910" i="41"/>
  <c r="AC910" i="41"/>
  <c r="AB1462" i="41"/>
  <c r="AC1462" i="41"/>
  <c r="AA1462" i="41"/>
  <c r="AB1261" i="41"/>
  <c r="AA1261" i="41"/>
  <c r="AC1261" i="41"/>
  <c r="AC1318" i="41"/>
  <c r="AA1318" i="41"/>
  <c r="AB1318" i="41"/>
  <c r="AB1621" i="41"/>
  <c r="AC1621" i="41"/>
  <c r="AA1621" i="41"/>
  <c r="AB1117" i="41"/>
  <c r="L1113" i="41"/>
  <c r="Z1112" i="41" s="1"/>
  <c r="AC1117" i="41"/>
  <c r="AA1117" i="41"/>
  <c r="AA1594" i="41"/>
  <c r="AB1594" i="41"/>
  <c r="L1590" i="41"/>
  <c r="Z1589" i="41" s="1"/>
  <c r="AC1594" i="41"/>
  <c r="AA982" i="41"/>
  <c r="AB982" i="41"/>
  <c r="AC982" i="41"/>
  <c r="AA73" i="41"/>
  <c r="AC73" i="41"/>
  <c r="AB73" i="41"/>
  <c r="AB280" i="41"/>
  <c r="AC280" i="41"/>
  <c r="AA280" i="41"/>
  <c r="AB220" i="41"/>
  <c r="AA220" i="41"/>
  <c r="AC220" i="41"/>
  <c r="AB610" i="41"/>
  <c r="AC610" i="41"/>
  <c r="AA610" i="41"/>
  <c r="AB670" i="41"/>
  <c r="AA670" i="41"/>
  <c r="L666" i="41"/>
  <c r="Z665" i="41" s="1"/>
  <c r="AC670" i="41"/>
  <c r="L591" i="41"/>
  <c r="Z590" i="41" s="1"/>
  <c r="AA595" i="41"/>
  <c r="AC595" i="41"/>
  <c r="AB181" i="41"/>
  <c r="AA181" i="41"/>
  <c r="AC181" i="41"/>
  <c r="L654" i="41"/>
  <c r="Z653" i="41" s="1"/>
  <c r="AC658" i="41"/>
  <c r="AA658" i="41"/>
  <c r="AB658" i="41"/>
  <c r="AB1246" i="41"/>
  <c r="AA1246" i="41"/>
  <c r="AC1246" i="41"/>
  <c r="AC415" i="41"/>
  <c r="AA415" i="41"/>
  <c r="L411" i="41"/>
  <c r="Z410" i="41" s="1"/>
  <c r="AB1441" i="41"/>
  <c r="AC1441" i="41"/>
  <c r="AA679" i="41"/>
  <c r="AB679" i="41"/>
  <c r="AC679" i="41"/>
  <c r="AC10" i="41"/>
  <c r="AA10" i="41"/>
  <c r="AB10" i="41"/>
  <c r="Q334" i="41"/>
  <c r="AA484" i="41"/>
  <c r="AB484" i="41"/>
  <c r="AC484" i="41"/>
  <c r="AC1546" i="41"/>
  <c r="AB274" i="41"/>
  <c r="AA274" i="41"/>
  <c r="AA244" i="41"/>
  <c r="AC244" i="41"/>
  <c r="AC811" i="41"/>
  <c r="AB1000" i="41"/>
  <c r="AA1000" i="41"/>
  <c r="AC1000" i="41"/>
  <c r="AB403" i="41"/>
  <c r="AC403" i="41"/>
  <c r="AB814" i="41"/>
  <c r="AC814" i="41"/>
  <c r="AA814" i="41"/>
  <c r="AB511" i="41"/>
  <c r="AC511" i="41"/>
  <c r="AA511" i="41"/>
  <c r="AA370" i="41"/>
  <c r="L366" i="41"/>
  <c r="Z365" i="41" s="1"/>
  <c r="AB370" i="41"/>
  <c r="AC370" i="41"/>
  <c r="AA913" i="41"/>
  <c r="AC913" i="41"/>
  <c r="AB913" i="41"/>
  <c r="AC673" i="41"/>
  <c r="AA673" i="41"/>
  <c r="AB673" i="41"/>
  <c r="AA1243" i="41"/>
  <c r="AB1243" i="41"/>
  <c r="AC1243" i="41"/>
  <c r="AA202" i="41"/>
  <c r="AC202" i="41"/>
  <c r="L198" i="41"/>
  <c r="Z197" i="41" s="1"/>
  <c r="AB202" i="41"/>
  <c r="AB1168" i="41"/>
  <c r="AC1168" i="41"/>
  <c r="AA1168" i="41"/>
  <c r="AC373" i="41"/>
  <c r="AA373" i="41"/>
  <c r="AB373" i="41"/>
  <c r="AC1600" i="41"/>
  <c r="AB1600" i="41"/>
  <c r="AB217" i="41"/>
  <c r="AC217" i="41"/>
  <c r="AA217" i="41"/>
  <c r="AA1315" i="41"/>
  <c r="L1311" i="41"/>
  <c r="Z1310" i="41" s="1"/>
  <c r="AB1315" i="41"/>
  <c r="AA880" i="41"/>
  <c r="AB880" i="41"/>
  <c r="AC880" i="41"/>
  <c r="AC1513" i="41"/>
  <c r="AA1513" i="41"/>
  <c r="AB1513" i="41"/>
  <c r="AB1567" i="41"/>
  <c r="AC1567" i="41"/>
  <c r="AA1567" i="41"/>
  <c r="AC973" i="41"/>
  <c r="L969" i="41"/>
  <c r="Z968" i="41" s="1"/>
  <c r="AA973" i="41"/>
  <c r="AB973" i="41"/>
  <c r="AC1087" i="41"/>
  <c r="AB1087" i="41"/>
  <c r="AA1087" i="41"/>
  <c r="AA988" i="41"/>
  <c r="AC988" i="41"/>
  <c r="AB988" i="41"/>
  <c r="AC1444" i="41"/>
  <c r="AB883" i="41"/>
  <c r="AC883" i="41"/>
  <c r="AA883" i="41"/>
  <c r="L1236" i="41"/>
  <c r="Z1235" i="41" s="1"/>
  <c r="AC847" i="41"/>
  <c r="AC1165" i="41"/>
  <c r="AC1036" i="41"/>
  <c r="AB1036" i="41"/>
  <c r="AA1036" i="41"/>
  <c r="L1290" i="41"/>
  <c r="Z1289" i="41" s="1"/>
  <c r="AC1195" i="41"/>
  <c r="AB1195" i="41"/>
  <c r="AB1636" i="41"/>
  <c r="AC601" i="41"/>
  <c r="AA601" i="41"/>
  <c r="AB601" i="41"/>
  <c r="AA991" i="41"/>
  <c r="AB991" i="41"/>
  <c r="AC991" i="41"/>
  <c r="AA238" i="41"/>
  <c r="AB691" i="41"/>
  <c r="L687" i="41"/>
  <c r="Z686" i="41" s="1"/>
  <c r="AC1252" i="41"/>
  <c r="AC1321" i="41"/>
  <c r="AB1321" i="41"/>
  <c r="AA1321" i="41"/>
  <c r="AC1471" i="41"/>
  <c r="AB1471" i="41"/>
  <c r="AA1471" i="41"/>
  <c r="AB1660" i="41"/>
  <c r="AA1660" i="41"/>
  <c r="AC1660" i="41"/>
  <c r="AC376" i="41"/>
  <c r="AB376" i="41"/>
  <c r="AB1084" i="41"/>
  <c r="AC1084" i="41"/>
  <c r="AA1084" i="41"/>
  <c r="AC538" i="41"/>
  <c r="AC1624" i="41"/>
  <c r="AA874" i="41"/>
  <c r="AB415" i="41"/>
  <c r="AC997" i="41"/>
  <c r="AA997" i="41"/>
  <c r="AA154" i="41"/>
  <c r="AC1543" i="41"/>
  <c r="AA1543" i="41"/>
  <c r="AB1543" i="41"/>
  <c r="AC946" i="41"/>
  <c r="AA946" i="41"/>
  <c r="AB946" i="41"/>
  <c r="AC1378" i="41"/>
  <c r="L1374" i="41"/>
  <c r="Z1373" i="41" s="1"/>
  <c r="AA1378" i="41"/>
  <c r="AC1303" i="41"/>
  <c r="AB1303" i="41"/>
  <c r="AA1303" i="41"/>
  <c r="AC274" i="41"/>
  <c r="AB244" i="41"/>
  <c r="AA130" i="41"/>
  <c r="AC130" i="41"/>
  <c r="AB130" i="41"/>
  <c r="AC145" i="41"/>
  <c r="AA145" i="41"/>
  <c r="AB145" i="41"/>
  <c r="L141" i="41"/>
  <c r="Z140" i="41" s="1"/>
  <c r="AC727" i="41"/>
  <c r="AB727" i="41"/>
  <c r="AA727" i="41"/>
  <c r="AC1693" i="41"/>
  <c r="AB1693" i="41"/>
  <c r="AC223" i="41"/>
  <c r="AA223" i="41"/>
  <c r="AB223" i="41"/>
  <c r="AC157" i="41"/>
  <c r="AB157" i="41"/>
  <c r="AB397" i="41"/>
  <c r="AC397" i="41"/>
  <c r="AB1282" i="41"/>
  <c r="L1278" i="41"/>
  <c r="Z1277" i="41" s="1"/>
  <c r="AB919" i="41"/>
  <c r="AA919" i="41"/>
  <c r="AC919" i="41"/>
  <c r="AC1570" i="41"/>
  <c r="AC1495" i="41"/>
  <c r="AA421" i="41"/>
  <c r="AC421" i="41"/>
  <c r="AB421" i="41"/>
  <c r="AB88" i="41"/>
  <c r="AA55" i="41"/>
  <c r="AC55" i="41"/>
  <c r="AB55" i="41"/>
  <c r="AB400" i="41"/>
  <c r="AA400" i="41"/>
  <c r="AC400" i="41"/>
  <c r="AB565" i="41"/>
  <c r="AC1033" i="41"/>
  <c r="AB1033" i="41"/>
  <c r="AA1033" i="41"/>
  <c r="AA1519" i="41"/>
  <c r="AB1519" i="41"/>
  <c r="AC1519" i="41"/>
  <c r="AC1714" i="41"/>
  <c r="AA1714" i="41"/>
  <c r="AB1714" i="41"/>
  <c r="AB553" i="41"/>
  <c r="AC553" i="41"/>
  <c r="AA553" i="41"/>
  <c r="AB481" i="41"/>
  <c r="L477" i="41"/>
  <c r="Z476" i="41" s="1"/>
  <c r="AC481" i="41"/>
  <c r="AA481" i="41"/>
  <c r="AB271" i="41"/>
  <c r="L267" i="41"/>
  <c r="Z266" i="41" s="1"/>
  <c r="AA271" i="41"/>
  <c r="AC271" i="41"/>
  <c r="AB1603" i="41"/>
  <c r="AC1603" i="41"/>
  <c r="AA1267" i="41"/>
  <c r="AB1063" i="41"/>
  <c r="AC1063" i="41"/>
  <c r="AA1444" i="41"/>
  <c r="AC1432" i="41"/>
  <c r="AB1432" i="41"/>
  <c r="AB1597" i="41"/>
  <c r="AA1597" i="41"/>
  <c r="AB1615" i="41"/>
  <c r="AC1615" i="41"/>
  <c r="AB1690" i="41"/>
  <c r="AC1690" i="41"/>
  <c r="AB43" i="41"/>
  <c r="AC43" i="41"/>
  <c r="L39" i="41"/>
  <c r="Z38" i="41" s="1"/>
  <c r="AA277" i="41"/>
  <c r="AB277" i="41"/>
  <c r="AC277" i="41"/>
  <c r="AC1189" i="41"/>
  <c r="AC52" i="41"/>
  <c r="AA52" i="41"/>
  <c r="AB52" i="41"/>
  <c r="AA739" i="41"/>
  <c r="AB739" i="41"/>
  <c r="AA538" i="41"/>
  <c r="AC1081" i="41"/>
  <c r="AA1081" i="41"/>
  <c r="AB1081" i="41"/>
  <c r="AC742" i="41"/>
  <c r="AC874" i="41"/>
  <c r="AB1417" i="41"/>
  <c r="Z1412" i="41"/>
  <c r="AC1417" i="41"/>
  <c r="AA1417" i="41"/>
  <c r="AB1633" i="41"/>
  <c r="AC1633" i="41"/>
  <c r="AB1630" i="41"/>
  <c r="AC1630" i="41"/>
  <c r="AA1630" i="41"/>
  <c r="AB439" i="41"/>
  <c r="AC439" i="41"/>
  <c r="AC358" i="41"/>
  <c r="AA358" i="41"/>
  <c r="AB871" i="41"/>
  <c r="AA871" i="41"/>
  <c r="AC871" i="41"/>
  <c r="AA643" i="41"/>
  <c r="AB643" i="41"/>
  <c r="AC643" i="41"/>
  <c r="AB676" i="41"/>
  <c r="AA676" i="41"/>
  <c r="AC676" i="41"/>
  <c r="AB628" i="41"/>
  <c r="AC628" i="41"/>
  <c r="AA628" i="41"/>
  <c r="AA403" i="41"/>
  <c r="AB865" i="41"/>
  <c r="AB1297" i="41"/>
  <c r="AB1171" i="41"/>
  <c r="AC1171" i="41"/>
  <c r="AA1171" i="41"/>
  <c r="AC58" i="41"/>
  <c r="AA58" i="41"/>
  <c r="AB58" i="41"/>
  <c r="AA16" i="41"/>
  <c r="AC16" i="41"/>
  <c r="AB16" i="41"/>
  <c r="AB907" i="41"/>
  <c r="AC907" i="41"/>
  <c r="AA907" i="41"/>
  <c r="AC250" i="41"/>
  <c r="AA250" i="41"/>
  <c r="AB250" i="41"/>
  <c r="AB28" i="41"/>
  <c r="AC28" i="41"/>
  <c r="AA28" i="41"/>
  <c r="AC607" i="41"/>
  <c r="AA607" i="41"/>
  <c r="AB607" i="41"/>
  <c r="AB1078" i="41"/>
  <c r="L1074" i="41"/>
  <c r="Z1073" i="41" s="1"/>
  <c r="AC1078" i="41"/>
  <c r="AB295" i="41"/>
  <c r="AA295" i="41"/>
  <c r="AC295" i="41"/>
  <c r="AA979" i="41"/>
  <c r="AB979" i="41"/>
  <c r="AC979" i="41"/>
  <c r="AC160" i="41"/>
  <c r="AB160" i="41"/>
  <c r="AA160" i="41"/>
  <c r="AC631" i="41"/>
  <c r="AA631" i="41"/>
  <c r="AB631" i="41"/>
  <c r="AC1516" i="41"/>
  <c r="AA1516" i="41"/>
  <c r="AB445" i="41"/>
  <c r="AC445" i="41"/>
  <c r="AB151" i="41"/>
  <c r="AA151" i="41"/>
  <c r="AC151" i="41"/>
  <c r="AB1627" i="41"/>
  <c r="AA1627" i="41"/>
  <c r="AB46" i="41"/>
  <c r="AA46" i="41"/>
  <c r="AC46" i="41"/>
  <c r="AA1603" i="41"/>
  <c r="L1158" i="41"/>
  <c r="Z1157" i="41" s="1"/>
  <c r="AB1162" i="41"/>
  <c r="AA1162" i="41"/>
  <c r="AC1162" i="41"/>
  <c r="AC1576" i="41"/>
  <c r="AA1063" i="41"/>
  <c r="AC1555" i="41"/>
  <c r="AA1555" i="41"/>
  <c r="AB1555" i="41"/>
  <c r="AA1060" i="41"/>
  <c r="AB1060" i="41"/>
  <c r="AC1060" i="41"/>
  <c r="AC1609" i="41"/>
  <c r="AB1609" i="41"/>
  <c r="L954" i="41"/>
  <c r="Z953" i="41" s="1"/>
  <c r="AB958" i="41"/>
  <c r="AC958" i="41"/>
  <c r="AC1510" i="41"/>
  <c r="AA1510" i="41"/>
  <c r="AB1255" i="41"/>
  <c r="AC19" i="41"/>
  <c r="AB19" i="41"/>
  <c r="AC1552" i="41"/>
  <c r="AC256" i="41"/>
  <c r="AA256" i="41"/>
  <c r="AB256" i="41"/>
  <c r="AA13" i="41"/>
  <c r="AC13" i="41"/>
  <c r="AB13" i="41"/>
  <c r="AB772" i="41"/>
  <c r="AA772" i="41"/>
  <c r="AA442" i="41"/>
  <c r="AB442" i="41"/>
  <c r="AC442" i="41"/>
  <c r="AC895" i="41"/>
  <c r="L891" i="41"/>
  <c r="Z890" i="41" s="1"/>
  <c r="AB895" i="41"/>
  <c r="AA895" i="41"/>
  <c r="AC985" i="41"/>
  <c r="AB985" i="41"/>
  <c r="AA985" i="41"/>
  <c r="AB97" i="41"/>
  <c r="AA97" i="41"/>
  <c r="AC97" i="41"/>
  <c r="AA25" i="41"/>
  <c r="AC25" i="41"/>
  <c r="AA379" i="41"/>
  <c r="AC379" i="41"/>
  <c r="AB379" i="41"/>
  <c r="AB259" i="41"/>
  <c r="AA259" i="41"/>
  <c r="AA1225" i="41"/>
  <c r="L1221" i="41"/>
  <c r="Z1220" i="41" s="1"/>
  <c r="AC1225" i="41"/>
  <c r="AB1225" i="41"/>
  <c r="AC1066" i="41"/>
  <c r="AB1066" i="41"/>
  <c r="AA1066" i="41"/>
  <c r="AC1150" i="41"/>
  <c r="AC154" i="41"/>
  <c r="AC976" i="41"/>
  <c r="AB976" i="41"/>
  <c r="AA976" i="41"/>
  <c r="AA493" i="41"/>
  <c r="AB493" i="41"/>
  <c r="AC493" i="41"/>
  <c r="AC304" i="41"/>
  <c r="AB175" i="41"/>
  <c r="AC175" i="41"/>
  <c r="AA175" i="41"/>
  <c r="L171" i="41"/>
  <c r="Z170" i="41" s="1"/>
  <c r="AC625" i="41"/>
  <c r="AA625" i="41"/>
  <c r="AC1135" i="41"/>
  <c r="AB1135" i="41"/>
  <c r="AA1135" i="41"/>
  <c r="L231" i="41"/>
  <c r="Z230" i="41" s="1"/>
  <c r="L1095" i="41"/>
  <c r="Z1094" i="41" s="1"/>
  <c r="AA562" i="41"/>
  <c r="AC562" i="41"/>
  <c r="AB562" i="41"/>
  <c r="L105" i="41"/>
  <c r="Z104" i="41" s="1"/>
  <c r="AB1654" i="41"/>
  <c r="AA1654" i="41"/>
  <c r="AC1654" i="41"/>
  <c r="L1650" i="41"/>
  <c r="Z1649" i="41" s="1"/>
  <c r="AA877" i="41"/>
  <c r="AB877" i="41"/>
  <c r="L456" i="41"/>
  <c r="Z455" i="41" s="1"/>
  <c r="AC127" i="41"/>
  <c r="AB127" i="41"/>
  <c r="AA127" i="41"/>
  <c r="AB22" i="41"/>
  <c r="AC22" i="41"/>
  <c r="AA22" i="41"/>
  <c r="AA799" i="41"/>
  <c r="AB799" i="41"/>
  <c r="AC799" i="41"/>
  <c r="L930" i="41"/>
  <c r="Z929" i="41" s="1"/>
  <c r="AB634" i="41"/>
  <c r="AC634" i="41"/>
  <c r="AA634" i="41"/>
  <c r="AA826" i="41"/>
  <c r="AC826" i="41"/>
  <c r="AB826" i="41"/>
  <c r="AC1126" i="41"/>
  <c r="AB1126" i="41"/>
  <c r="AA1126" i="41"/>
  <c r="AB1639" i="41"/>
  <c r="AA1639" i="41"/>
  <c r="AC1639" i="41"/>
  <c r="AC1129" i="41"/>
  <c r="AB1129" i="41"/>
  <c r="AA1129" i="41"/>
  <c r="L1008" i="41"/>
  <c r="Z1007" i="41" s="1"/>
  <c r="AA904" i="41"/>
  <c r="AB904" i="41"/>
  <c r="AC904" i="41"/>
  <c r="AA1534" i="41"/>
  <c r="AC1486" i="41"/>
  <c r="AB1486" i="41"/>
  <c r="AB1186" i="41"/>
  <c r="L1182" i="41"/>
  <c r="Z1181" i="41" s="1"/>
  <c r="AC1186" i="41"/>
  <c r="AA1186" i="41"/>
  <c r="AC1606" i="41"/>
  <c r="AB1606" i="41"/>
  <c r="AA1606" i="41"/>
  <c r="AA1228" i="41"/>
  <c r="AC67" i="41"/>
  <c r="AA67" i="41"/>
  <c r="AB67" i="41"/>
  <c r="AA1105" i="41"/>
  <c r="AC1105" i="41"/>
  <c r="AB1105" i="41"/>
  <c r="AC724" i="41"/>
  <c r="AA724" i="41"/>
  <c r="L720" i="41"/>
  <c r="Z719" i="41" s="1"/>
  <c r="AB724" i="41"/>
  <c r="AB832" i="41"/>
  <c r="AA832" i="41"/>
  <c r="AC832" i="41"/>
  <c r="AA1213" i="41"/>
  <c r="L1206" i="41"/>
  <c r="Z1205" i="41" s="1"/>
  <c r="AB1213" i="41"/>
  <c r="AC1213" i="41"/>
  <c r="AC115" i="41"/>
  <c r="AB115" i="41"/>
  <c r="AA115" i="41"/>
  <c r="AB298" i="41"/>
  <c r="AA298" i="41"/>
  <c r="AC298" i="41"/>
  <c r="AB25" i="41"/>
  <c r="AB538" i="41"/>
  <c r="AC31" i="41"/>
  <c r="AB31" i="41"/>
  <c r="AA31" i="41"/>
  <c r="AB874" i="41"/>
  <c r="AB1696" i="41"/>
  <c r="AA1696" i="41"/>
  <c r="AC1696" i="41"/>
  <c r="AA1711" i="41"/>
  <c r="L1707" i="41"/>
  <c r="Z1706" i="41" s="1"/>
  <c r="AC1711" i="41"/>
  <c r="AB1711" i="41"/>
  <c r="AB1150" i="41"/>
  <c r="AA994" i="41"/>
  <c r="AB994" i="41"/>
  <c r="AC994" i="41"/>
  <c r="AA304" i="41"/>
  <c r="AA784" i="41"/>
  <c r="AB784" i="41"/>
  <c r="AC784" i="41"/>
  <c r="L780" i="41"/>
  <c r="Z779" i="41" s="1"/>
  <c r="AB292" i="41"/>
  <c r="L288" i="41"/>
  <c r="Z287" i="41" s="1"/>
  <c r="AC292" i="41"/>
  <c r="AA292" i="41"/>
  <c r="AC205" i="41"/>
  <c r="AB205" i="41"/>
  <c r="AA205" i="41"/>
  <c r="AC1381" i="41"/>
  <c r="AA1381" i="41"/>
  <c r="AC190" i="41"/>
  <c r="AA190" i="41"/>
  <c r="AB190" i="41"/>
  <c r="AC640" i="41"/>
  <c r="AC514" i="41"/>
  <c r="AA514" i="41"/>
  <c r="AB514" i="41"/>
  <c r="AB625" i="41"/>
  <c r="AA862" i="41"/>
  <c r="AB862" i="41"/>
  <c r="AC862" i="41"/>
  <c r="AC730" i="41"/>
  <c r="AA730" i="41"/>
  <c r="AB730" i="41"/>
  <c r="AA559" i="41"/>
  <c r="AB559" i="41"/>
  <c r="AC559" i="41"/>
  <c r="AC1561" i="41"/>
  <c r="AA1561" i="41"/>
  <c r="AB1561" i="41"/>
  <c r="AC877" i="41"/>
  <c r="L534" i="41"/>
  <c r="Z533" i="41" s="1"/>
  <c r="AB133" i="41"/>
  <c r="AC133" i="41"/>
  <c r="AA133" i="41"/>
  <c r="AC550" i="41"/>
  <c r="AB550" i="41"/>
  <c r="AA550" i="41"/>
  <c r="AC796" i="41"/>
  <c r="AA796" i="41"/>
  <c r="L792" i="41"/>
  <c r="Z791" i="41" s="1"/>
  <c r="AB796" i="41"/>
  <c r="AC1699" i="41"/>
  <c r="AA1699" i="41"/>
  <c r="AB1699" i="41"/>
  <c r="AC241" i="41"/>
  <c r="AA241" i="41"/>
  <c r="AB241" i="41"/>
  <c r="AA148" i="41"/>
  <c r="AB148" i="41"/>
  <c r="AC148" i="41"/>
  <c r="AA508" i="41"/>
  <c r="AC508" i="41"/>
  <c r="AB508" i="41"/>
  <c r="AC1393" i="41"/>
  <c r="L1389" i="41"/>
  <c r="Z1388" i="41" s="1"/>
  <c r="AA178" i="41"/>
  <c r="AB178" i="41"/>
  <c r="AC178" i="41"/>
  <c r="AA700" i="41"/>
  <c r="AB700" i="41"/>
  <c r="AC700" i="41"/>
  <c r="AC343" i="41"/>
  <c r="AA343" i="41"/>
  <c r="AC319" i="41"/>
  <c r="AB466" i="41"/>
  <c r="AC466" i="41"/>
  <c r="AA466" i="41"/>
  <c r="AC1102" i="41"/>
  <c r="AB1102" i="41"/>
  <c r="AA1102" i="41"/>
  <c r="AC1663" i="41"/>
  <c r="L1026" i="41"/>
  <c r="Z1025" i="41" s="1"/>
  <c r="AA1030" i="41"/>
  <c r="AA1669" i="41"/>
  <c r="AC1669" i="41"/>
  <c r="AB1669" i="41"/>
  <c r="AB1435" i="41"/>
  <c r="AC1435" i="41"/>
  <c r="AA1435" i="41"/>
  <c r="AC820" i="41"/>
  <c r="AC1687" i="41"/>
  <c r="L1683" i="41"/>
  <c r="Z1682" i="41" s="1"/>
  <c r="AB1687" i="41"/>
  <c r="AA1687" i="41"/>
  <c r="AC1657" i="41"/>
  <c r="AC961" i="41"/>
  <c r="AA1582" i="41"/>
  <c r="Z854" i="41"/>
  <c r="AA859" i="41"/>
  <c r="AB859" i="41"/>
  <c r="AC859" i="41"/>
  <c r="AA922" i="41"/>
  <c r="AC922" i="41"/>
  <c r="AB922" i="41"/>
  <c r="L1455" i="41"/>
  <c r="Z1454" i="41" s="1"/>
  <c r="AC1459" i="41"/>
  <c r="AC1507" i="41"/>
  <c r="L1503" i="41"/>
  <c r="Z1502" i="41" s="1"/>
  <c r="AB436" i="41"/>
  <c r="AC436" i="41"/>
  <c r="L387" i="41"/>
  <c r="Z386" i="41" s="1"/>
  <c r="AB187" i="41"/>
  <c r="AC187" i="41"/>
  <c r="AA187" i="41"/>
  <c r="AA505" i="41"/>
  <c r="L501" i="41"/>
  <c r="Z500" i="41" s="1"/>
  <c r="AC505" i="41"/>
  <c r="AB505" i="41"/>
  <c r="AB325" i="41"/>
  <c r="AC325" i="41"/>
  <c r="AA325" i="41"/>
  <c r="AA637" i="41"/>
  <c r="AC637" i="41"/>
  <c r="AB637" i="41"/>
  <c r="AA1564" i="41"/>
  <c r="AB1564" i="41"/>
  <c r="AC1564" i="41"/>
  <c r="AC490" i="41"/>
  <c r="AB490" i="41"/>
  <c r="AA490" i="41"/>
  <c r="AB433" i="41"/>
  <c r="Z428" i="41"/>
  <c r="AC433" i="41"/>
  <c r="AB448" i="41"/>
  <c r="AC448" i="41"/>
  <c r="AC259" i="41"/>
  <c r="AB418" i="41"/>
  <c r="AC418" i="41"/>
  <c r="AA1465" i="41"/>
  <c r="AB1465" i="41"/>
  <c r="AC1465" i="41"/>
  <c r="AC766" i="41"/>
  <c r="AB766" i="41"/>
  <c r="AA766" i="41"/>
  <c r="AA1150" i="41"/>
  <c r="AB121" i="41"/>
  <c r="AC121" i="41"/>
  <c r="AA121" i="41"/>
  <c r="AB304" i="41"/>
  <c r="AB1672" i="41"/>
  <c r="AC1672" i="41"/>
  <c r="AA1672" i="41"/>
  <c r="AA640" i="41"/>
  <c r="AA247" i="41"/>
  <c r="AC247" i="41"/>
  <c r="AB247" i="41"/>
  <c r="AB748" i="41"/>
  <c r="AA748" i="41"/>
  <c r="AC748" i="41"/>
  <c r="AA1147" i="41"/>
  <c r="AB1147" i="41"/>
  <c r="L1143" i="41"/>
  <c r="Z1142" i="41" s="1"/>
  <c r="AC1147" i="41"/>
  <c r="AC583" i="41"/>
  <c r="AA583" i="41"/>
  <c r="AC1537" i="41"/>
  <c r="AA1537" i="41"/>
  <c r="AB1537" i="41"/>
  <c r="AC91" i="41"/>
  <c r="AB91" i="41"/>
  <c r="AA91" i="41"/>
  <c r="AB211" i="41"/>
  <c r="AA211" i="41"/>
  <c r="AC211" i="41"/>
  <c r="AB868" i="41"/>
  <c r="AC868" i="41"/>
  <c r="AB1264" i="41"/>
  <c r="AA1264" i="41"/>
  <c r="AA1558" i="41"/>
  <c r="AB1558" i="41"/>
  <c r="AC1558" i="41"/>
  <c r="L312" i="41"/>
  <c r="Z311" i="41" s="1"/>
  <c r="AC316" i="41"/>
  <c r="AB316" i="41"/>
  <c r="AA316" i="41"/>
  <c r="AA337" i="41"/>
  <c r="AC916" i="41"/>
  <c r="AB916" i="41"/>
  <c r="AB733" i="41"/>
  <c r="AC733" i="41"/>
  <c r="AB1447" i="41"/>
  <c r="AC94" i="41"/>
  <c r="AA94" i="41"/>
  <c r="AB94" i="41"/>
  <c r="AB343" i="41"/>
  <c r="AA802" i="41"/>
  <c r="AC1042" i="41"/>
  <c r="AA1042" i="41"/>
  <c r="AB1042" i="41"/>
  <c r="AB214" i="41"/>
  <c r="AC214" i="41"/>
  <c r="AA214" i="41"/>
  <c r="AA319" i="41"/>
  <c r="AB1663" i="41"/>
  <c r="AC1198" i="41"/>
  <c r="AB1198" i="41"/>
  <c r="AC1030" i="41"/>
  <c r="AB1057" i="41"/>
  <c r="AC1057" i="41"/>
  <c r="L1479" i="41"/>
  <c r="Z1478" i="41" s="1"/>
  <c r="AA1483" i="41"/>
  <c r="AB1483" i="41"/>
  <c r="AC1483" i="41"/>
  <c r="AB1657" i="41"/>
  <c r="AA847" i="41"/>
  <c r="AA1165" i="41"/>
  <c r="AB1165" i="41"/>
  <c r="AB1642" i="41"/>
  <c r="AC1642" i="41"/>
  <c r="AB940" i="41"/>
  <c r="AA940" i="41"/>
  <c r="AC940" i="41"/>
  <c r="AB1459" i="41"/>
  <c r="AA1459" i="41"/>
  <c r="AA1579" i="41"/>
  <c r="AB1579" i="41"/>
  <c r="AC1579" i="41"/>
  <c r="M1519" i="41" l="1"/>
  <c r="U1303" i="41"/>
  <c r="U1666" i="41"/>
  <c r="Y877" i="41"/>
  <c r="T1258" i="41"/>
  <c r="Y1147" i="41"/>
  <c r="X904" i="41"/>
  <c r="P1630" i="41"/>
  <c r="O919" i="41"/>
  <c r="R1030" i="41"/>
  <c r="N934" i="41"/>
  <c r="Q1225" i="41"/>
  <c r="R1609" i="41"/>
  <c r="X997" i="41"/>
  <c r="T1198" i="41"/>
  <c r="W943" i="41"/>
  <c r="N1105" i="41"/>
  <c r="U637" i="41"/>
  <c r="M1264" i="41"/>
  <c r="M1672" i="41"/>
  <c r="U766" i="41"/>
  <c r="V985" i="41"/>
  <c r="W940" i="41"/>
  <c r="Y1042" i="41"/>
  <c r="U370" i="41"/>
  <c r="T820" i="41"/>
  <c r="X1579" i="41"/>
  <c r="P1558" i="41"/>
  <c r="X700" i="41"/>
  <c r="U1393" i="41"/>
  <c r="U1389" i="41" s="1"/>
  <c r="U1388" i="41" s="1"/>
  <c r="U1391" i="41" s="1"/>
  <c r="U796" i="41"/>
  <c r="S1129" i="41"/>
  <c r="S1255" i="41"/>
  <c r="Y1321" i="41"/>
  <c r="W436" i="41"/>
  <c r="U1099" i="41"/>
  <c r="M1627" i="41"/>
  <c r="O1516" i="41"/>
  <c r="N1294" i="41"/>
  <c r="M1465" i="41"/>
  <c r="S1564" i="41"/>
  <c r="Q922" i="41"/>
  <c r="V1669" i="41"/>
  <c r="U559" i="41"/>
  <c r="N823" i="41"/>
  <c r="X1612" i="41"/>
  <c r="W634" i="41"/>
  <c r="V958" i="41"/>
  <c r="N808" i="41"/>
  <c r="P1378" i="41"/>
  <c r="M1567" i="41"/>
  <c r="T817" i="41"/>
  <c r="S1213" i="41"/>
  <c r="T1060" i="41"/>
  <c r="S1555" i="41"/>
  <c r="N1417" i="41"/>
  <c r="N1413" i="41" s="1"/>
  <c r="T1081" i="41"/>
  <c r="T1033" i="41"/>
  <c r="U1543" i="41"/>
  <c r="V1243" i="41"/>
  <c r="N1264" i="41"/>
  <c r="O436" i="41"/>
  <c r="N940" i="41"/>
  <c r="S1042" i="41"/>
  <c r="T1657" i="41"/>
  <c r="T319" i="41"/>
  <c r="V214" i="41"/>
  <c r="O1147" i="41"/>
  <c r="X562" i="41"/>
  <c r="S1687" i="41"/>
  <c r="R1579" i="41"/>
  <c r="N1642" i="41"/>
  <c r="M1057" i="41"/>
  <c r="V1264" i="41"/>
  <c r="T1642" i="41"/>
  <c r="W1042" i="41"/>
  <c r="W1147" i="41"/>
  <c r="M766" i="41"/>
  <c r="N1564" i="41"/>
  <c r="X238" i="41"/>
  <c r="N760" i="41"/>
  <c r="Y1687" i="41"/>
  <c r="O1687" i="41"/>
  <c r="U1435" i="41"/>
  <c r="Q1669" i="41"/>
  <c r="S700" i="41"/>
  <c r="M862" i="41"/>
  <c r="P640" i="41"/>
  <c r="M943" i="41"/>
  <c r="O292" i="41"/>
  <c r="W1666" i="41"/>
  <c r="Y1213" i="41"/>
  <c r="V1105" i="41"/>
  <c r="M823" i="41"/>
  <c r="M1612" i="41"/>
  <c r="X1129" i="41"/>
  <c r="R1126" i="41"/>
  <c r="T634" i="41"/>
  <c r="T934" i="41"/>
  <c r="N976" i="41"/>
  <c r="T1066" i="41"/>
  <c r="T1225" i="41"/>
  <c r="W1255" i="41"/>
  <c r="O958" i="41"/>
  <c r="X1060" i="41"/>
  <c r="N1258" i="41"/>
  <c r="M445" i="41"/>
  <c r="S295" i="41"/>
  <c r="R1630" i="41"/>
  <c r="S1690" i="41"/>
  <c r="T808" i="41"/>
  <c r="Q1267" i="41"/>
  <c r="V1603" i="41"/>
  <c r="R1033" i="41"/>
  <c r="Q919" i="41"/>
  <c r="S1378" i="41"/>
  <c r="T997" i="41"/>
  <c r="R1660" i="41"/>
  <c r="S1321" i="41"/>
  <c r="P1243" i="41"/>
  <c r="N1198" i="41"/>
  <c r="U1657" i="41"/>
  <c r="P1573" i="41"/>
  <c r="X1669" i="41"/>
  <c r="Q700" i="41"/>
  <c r="Q1393" i="41"/>
  <c r="Q1389" i="41" s="1"/>
  <c r="Q1388" i="41" s="1"/>
  <c r="Q1391" i="41" s="1"/>
  <c r="T1561" i="41"/>
  <c r="U943" i="41"/>
  <c r="S994" i="41"/>
  <c r="T1711" i="41"/>
  <c r="V724" i="41"/>
  <c r="T1105" i="41"/>
  <c r="R220" i="41"/>
  <c r="T1186" i="41"/>
  <c r="R1534" i="41"/>
  <c r="M1015" i="41"/>
  <c r="T1612" i="41"/>
  <c r="N634" i="41"/>
  <c r="Q934" i="41"/>
  <c r="Q877" i="41"/>
  <c r="R1654" i="41"/>
  <c r="S1099" i="41"/>
  <c r="M976" i="41"/>
  <c r="V1225" i="41"/>
  <c r="R1552" i="41"/>
  <c r="U1255" i="41"/>
  <c r="N1609" i="41"/>
  <c r="R907" i="41"/>
  <c r="Y1690" i="41"/>
  <c r="Q1597" i="41"/>
  <c r="O1603" i="41"/>
  <c r="Y1495" i="41"/>
  <c r="N1693" i="41"/>
  <c r="Q1543" i="41"/>
  <c r="S1084" i="41"/>
  <c r="R280" i="41"/>
  <c r="O1036" i="41"/>
  <c r="X1240" i="41"/>
  <c r="O988" i="41"/>
  <c r="T1567" i="41"/>
  <c r="S1711" i="41"/>
  <c r="X1213" i="41"/>
  <c r="N724" i="41"/>
  <c r="W220" i="41"/>
  <c r="Q1606" i="41"/>
  <c r="P1534" i="41"/>
  <c r="N1015" i="41"/>
  <c r="N1612" i="41"/>
  <c r="O877" i="41"/>
  <c r="Q1099" i="41"/>
  <c r="U895" i="41"/>
  <c r="T1552" i="41"/>
  <c r="U1609" i="41"/>
  <c r="Q1555" i="41"/>
  <c r="Y1039" i="41"/>
  <c r="Q1162" i="41"/>
  <c r="T745" i="41"/>
  <c r="W1516" i="41"/>
  <c r="Y907" i="41"/>
  <c r="W1297" i="41"/>
  <c r="X1630" i="41"/>
  <c r="T1633" i="41"/>
  <c r="M1189" i="41"/>
  <c r="R1603" i="41"/>
  <c r="V1495" i="41"/>
  <c r="V1693" i="41"/>
  <c r="S1540" i="41"/>
  <c r="T1084" i="41"/>
  <c r="N1660" i="41"/>
  <c r="U1636" i="41"/>
  <c r="V1240" i="41"/>
  <c r="N988" i="41"/>
  <c r="V1567" i="41"/>
  <c r="V1579" i="41"/>
  <c r="O739" i="41"/>
  <c r="X817" i="41"/>
  <c r="M1657" i="41"/>
  <c r="O298" i="41"/>
  <c r="Q1213" i="41"/>
  <c r="M1105" i="41"/>
  <c r="T538" i="41"/>
  <c r="T1534" i="41"/>
  <c r="X1015" i="41"/>
  <c r="T1639" i="41"/>
  <c r="T877" i="41"/>
  <c r="R1099" i="41"/>
  <c r="T154" i="41"/>
  <c r="O1225" i="41"/>
  <c r="S1552" i="41"/>
  <c r="T1300" i="41"/>
  <c r="X1555" i="41"/>
  <c r="P1039" i="41"/>
  <c r="W1627" i="41"/>
  <c r="Q1078" i="41"/>
  <c r="O1297" i="41"/>
  <c r="S1633" i="41"/>
  <c r="R1417" i="41"/>
  <c r="R1413" i="41" s="1"/>
  <c r="Y1597" i="41"/>
  <c r="X1267" i="41"/>
  <c r="T1570" i="41"/>
  <c r="Q1693" i="41"/>
  <c r="Y1303" i="41"/>
  <c r="N1540" i="41"/>
  <c r="Y1543" i="41"/>
  <c r="Q1660" i="41"/>
  <c r="R1321" i="41"/>
  <c r="T991" i="41"/>
  <c r="Q1636" i="41"/>
  <c r="N1240" i="41"/>
  <c r="V973" i="41"/>
  <c r="X1558" i="41"/>
  <c r="P922" i="41"/>
  <c r="U1198" i="41"/>
  <c r="Q1573" i="41"/>
  <c r="S1561" i="41"/>
  <c r="U1123" i="41"/>
  <c r="M859" i="41"/>
  <c r="M1669" i="41"/>
  <c r="Y1579" i="41"/>
  <c r="T1270" i="41"/>
  <c r="Y1483" i="41"/>
  <c r="V1198" i="41"/>
  <c r="O802" i="41"/>
  <c r="M316" i="41"/>
  <c r="Q1465" i="41"/>
  <c r="O1564" i="41"/>
  <c r="T493" i="41"/>
  <c r="V442" i="41"/>
  <c r="Q1459" i="41"/>
  <c r="X922" i="41"/>
  <c r="T1582" i="41"/>
  <c r="Q1687" i="41"/>
  <c r="Q1435" i="41"/>
  <c r="M1102" i="41"/>
  <c r="N547" i="41"/>
  <c r="V1696" i="41"/>
  <c r="W832" i="41"/>
  <c r="Y1228" i="41"/>
  <c r="U1606" i="41"/>
  <c r="P826" i="41"/>
  <c r="U634" i="41"/>
  <c r="P799" i="41"/>
  <c r="M460" i="41"/>
  <c r="Q1654" i="41"/>
  <c r="X625" i="41"/>
  <c r="V1510" i="41"/>
  <c r="N958" i="41"/>
  <c r="V1060" i="41"/>
  <c r="V1300" i="41"/>
  <c r="N1555" i="41"/>
  <c r="V1039" i="41"/>
  <c r="R1162" i="41"/>
  <c r="S1627" i="41"/>
  <c r="O979" i="41"/>
  <c r="Y1078" i="41"/>
  <c r="Y1171" i="41"/>
  <c r="S676" i="41"/>
  <c r="M1633" i="41"/>
  <c r="V1189" i="41"/>
  <c r="M280" i="41"/>
  <c r="Y1615" i="41"/>
  <c r="M1267" i="41"/>
  <c r="W271" i="41"/>
  <c r="R553" i="41"/>
  <c r="P1519" i="41"/>
  <c r="Q1282" i="41"/>
  <c r="Q1278" i="41" s="1"/>
  <c r="Q1277" i="41" s="1"/>
  <c r="Q1280" i="41" s="1"/>
  <c r="Q223" i="41"/>
  <c r="M1303" i="41"/>
  <c r="M1540" i="41"/>
  <c r="P1084" i="41"/>
  <c r="O1660" i="41"/>
  <c r="O1321" i="41"/>
  <c r="S991" i="41"/>
  <c r="P1240" i="41"/>
  <c r="X973" i="41"/>
  <c r="Q817" i="41"/>
  <c r="M25" i="41"/>
  <c r="P1483" i="41"/>
  <c r="Y1393" i="41"/>
  <c r="Y1389" i="41" s="1"/>
  <c r="Y1388" i="41" s="1"/>
  <c r="Y1391" i="41" s="1"/>
  <c r="O943" i="41"/>
  <c r="N1270" i="41"/>
  <c r="P583" i="41"/>
  <c r="Y772" i="41"/>
  <c r="V1435" i="41"/>
  <c r="T733" i="41"/>
  <c r="T1537" i="41"/>
  <c r="N391" i="41"/>
  <c r="U493" i="41"/>
  <c r="O625" i="41"/>
  <c r="X1459" i="41"/>
  <c r="S922" i="41"/>
  <c r="Q1582" i="41"/>
  <c r="O1669" i="41"/>
  <c r="O1030" i="41"/>
  <c r="S1102" i="41"/>
  <c r="T550" i="41"/>
  <c r="Q547" i="41"/>
  <c r="Y556" i="41"/>
  <c r="N1696" i="41"/>
  <c r="X832" i="41"/>
  <c r="S724" i="41"/>
  <c r="R1228" i="41"/>
  <c r="P1606" i="41"/>
  <c r="Q1612" i="41"/>
  <c r="Y1129" i="41"/>
  <c r="T826" i="41"/>
  <c r="Y1654" i="41"/>
  <c r="T1099" i="41"/>
  <c r="S1225" i="41"/>
  <c r="T985" i="41"/>
  <c r="P1510" i="41"/>
  <c r="M958" i="41"/>
  <c r="W1060" i="41"/>
  <c r="N1300" i="41"/>
  <c r="R1555" i="41"/>
  <c r="M1039" i="41"/>
  <c r="Q1627" i="41"/>
  <c r="P979" i="41"/>
  <c r="R1171" i="41"/>
  <c r="S865" i="41"/>
  <c r="X739" i="41"/>
  <c r="M487" i="41"/>
  <c r="T1615" i="41"/>
  <c r="X1597" i="41"/>
  <c r="S1267" i="41"/>
  <c r="W1603" i="41"/>
  <c r="Q1519" i="41"/>
  <c r="T400" i="41"/>
  <c r="M919" i="41"/>
  <c r="X223" i="41"/>
  <c r="O1303" i="41"/>
  <c r="V1540" i="41"/>
  <c r="T1624" i="41"/>
  <c r="O1084" i="41"/>
  <c r="X1321" i="41"/>
  <c r="T1165" i="41"/>
  <c r="X1483" i="41"/>
  <c r="P1147" i="41"/>
  <c r="W670" i="41"/>
  <c r="U1687" i="41"/>
  <c r="S1579" i="41"/>
  <c r="R1042" i="41"/>
  <c r="R1564" i="41"/>
  <c r="O1573" i="41"/>
  <c r="M1579" i="41"/>
  <c r="T1483" i="41"/>
  <c r="M1198" i="41"/>
  <c r="N802" i="41"/>
  <c r="O868" i="41"/>
  <c r="S1672" i="41"/>
  <c r="V1465" i="41"/>
  <c r="V1642" i="41"/>
  <c r="T1057" i="41"/>
  <c r="Y802" i="41"/>
  <c r="X1264" i="41"/>
  <c r="V1147" i="41"/>
  <c r="U1672" i="41"/>
  <c r="T1465" i="41"/>
  <c r="W1564" i="41"/>
  <c r="V637" i="41"/>
  <c r="R370" i="41"/>
  <c r="W415" i="41"/>
  <c r="R1582" i="41"/>
  <c r="N1687" i="41"/>
  <c r="P1687" i="41"/>
  <c r="P1435" i="41"/>
  <c r="R1669" i="41"/>
  <c r="X559" i="41"/>
  <c r="U862" i="41"/>
  <c r="S943" i="41"/>
  <c r="W1711" i="41"/>
  <c r="T1696" i="41"/>
  <c r="X1666" i="41"/>
  <c r="R1213" i="41"/>
  <c r="S1228" i="41"/>
  <c r="S1186" i="41"/>
  <c r="O823" i="41"/>
  <c r="P1612" i="41"/>
  <c r="V1129" i="41"/>
  <c r="W562" i="41"/>
  <c r="P235" i="41"/>
  <c r="W958" i="41"/>
  <c r="Q1258" i="41"/>
  <c r="S1576" i="41"/>
  <c r="O1627" i="41"/>
  <c r="S1171" i="41"/>
  <c r="T865" i="41"/>
  <c r="S1630" i="41"/>
  <c r="V1417" i="41"/>
  <c r="V1413" i="41" s="1"/>
  <c r="U277" i="41"/>
  <c r="U487" i="41"/>
  <c r="O1267" i="41"/>
  <c r="Y1603" i="41"/>
  <c r="R463" i="41"/>
  <c r="U919" i="41"/>
  <c r="O1282" i="41"/>
  <c r="O1278" i="41" s="1"/>
  <c r="Y130" i="41"/>
  <c r="R1540" i="41"/>
  <c r="P997" i="41"/>
  <c r="R1084" i="41"/>
  <c r="V1660" i="41"/>
  <c r="Y991" i="41"/>
  <c r="R1636" i="41"/>
  <c r="X1294" i="41"/>
  <c r="S1513" i="41"/>
  <c r="Q1441" i="41"/>
  <c r="T1087" i="41"/>
  <c r="P673" i="41"/>
  <c r="S1000" i="41"/>
  <c r="W880" i="41"/>
  <c r="P1717" i="41"/>
  <c r="Q1717" i="41"/>
  <c r="O1717" i="41"/>
  <c r="M1246" i="41"/>
  <c r="U181" i="41"/>
  <c r="M760" i="41"/>
  <c r="Y538" i="41"/>
  <c r="T1195" i="41"/>
  <c r="Q847" i="41"/>
  <c r="O883" i="41"/>
  <c r="T988" i="41"/>
  <c r="S1243" i="41"/>
  <c r="O913" i="41"/>
  <c r="Q184" i="41"/>
  <c r="X1636" i="41"/>
  <c r="R1240" i="41"/>
  <c r="M973" i="41"/>
  <c r="X1168" i="41"/>
  <c r="V1321" i="41"/>
  <c r="S1636" i="41"/>
  <c r="W1036" i="41"/>
  <c r="T973" i="41"/>
  <c r="U1315" i="41"/>
  <c r="R1168" i="41"/>
  <c r="N1243" i="41"/>
  <c r="O280" i="41"/>
  <c r="S487" i="41"/>
  <c r="X1594" i="41"/>
  <c r="T769" i="41"/>
  <c r="T763" i="41"/>
  <c r="N1261" i="41"/>
  <c r="T394" i="41"/>
  <c r="U1054" i="41"/>
  <c r="V1621" i="41"/>
  <c r="O469" i="41"/>
  <c r="S1549" i="41"/>
  <c r="R1120" i="41"/>
  <c r="T301" i="41"/>
  <c r="N757" i="41"/>
  <c r="Y415" i="41"/>
  <c r="T220" i="41"/>
  <c r="Q256" i="41"/>
  <c r="S1261" i="41"/>
  <c r="P355" i="41"/>
  <c r="V1192" i="41"/>
  <c r="R253" i="41"/>
  <c r="V1531" i="41"/>
  <c r="Q679" i="41"/>
  <c r="R658" i="41"/>
  <c r="R654" i="41" s="1"/>
  <c r="R653" i="41" s="1"/>
  <c r="R656" i="41" s="1"/>
  <c r="T982" i="41"/>
  <c r="R1621" i="41"/>
  <c r="W1054" i="41"/>
  <c r="P394" i="41"/>
  <c r="M1261" i="41"/>
  <c r="M1489" i="41"/>
  <c r="Q898" i="41"/>
  <c r="Q736" i="41"/>
  <c r="R1492" i="41"/>
  <c r="S1324" i="41"/>
  <c r="X1315" i="41"/>
  <c r="V1594" i="41"/>
  <c r="V1117" i="41"/>
  <c r="X544" i="41"/>
  <c r="V1438" i="41"/>
  <c r="S988" i="41"/>
  <c r="N1717" i="41"/>
  <c r="Q610" i="41"/>
  <c r="Q115" i="41"/>
  <c r="X694" i="41"/>
  <c r="Y694" i="41"/>
  <c r="S1012" i="41"/>
  <c r="T1348" i="41"/>
  <c r="O1249" i="41"/>
  <c r="T712" i="41"/>
  <c r="M1249" i="41"/>
  <c r="V1405" i="41"/>
  <c r="V1401" i="41" s="1"/>
  <c r="V1400" i="41" s="1"/>
  <c r="V1403" i="41" s="1"/>
  <c r="X1348" i="41"/>
  <c r="N1336" i="41"/>
  <c r="Q1348" i="41"/>
  <c r="U1357" i="41"/>
  <c r="T1351" i="41"/>
  <c r="R1675" i="41"/>
  <c r="V1675" i="41"/>
  <c r="W1675" i="41"/>
  <c r="V1012" i="41"/>
  <c r="R1018" i="41"/>
  <c r="T1018" i="41"/>
  <c r="X1249" i="41"/>
  <c r="W1405" i="41"/>
  <c r="W1401" i="41" s="1"/>
  <c r="W1400" i="41" s="1"/>
  <c r="W1403" i="41" s="1"/>
  <c r="X1336" i="41"/>
  <c r="X1342" i="41"/>
  <c r="U1354" i="41"/>
  <c r="X1363" i="41"/>
  <c r="U1405" i="41"/>
  <c r="U1401" i="41" s="1"/>
  <c r="U1400" i="41" s="1"/>
  <c r="U1403" i="41" s="1"/>
  <c r="Y1012" i="41"/>
  <c r="N1348" i="41"/>
  <c r="T1366" i="41"/>
  <c r="S694" i="41"/>
  <c r="R937" i="41"/>
  <c r="P1249" i="41"/>
  <c r="R1249" i="41"/>
  <c r="X1405" i="41"/>
  <c r="X1401" i="41" s="1"/>
  <c r="X1400" i="41" s="1"/>
  <c r="X1403" i="41" s="1"/>
  <c r="T1405" i="41"/>
  <c r="T1401" i="41" s="1"/>
  <c r="T1400" i="41" s="1"/>
  <c r="T1403" i="41" s="1"/>
  <c r="P1354" i="41"/>
  <c r="U1363" i="41"/>
  <c r="U1249" i="41"/>
  <c r="T1210" i="41"/>
  <c r="P1348" i="41"/>
  <c r="P1342" i="41"/>
  <c r="T1345" i="41"/>
  <c r="Y1675" i="41"/>
  <c r="Q1012" i="41"/>
  <c r="Q1249" i="41"/>
  <c r="V1249" i="41"/>
  <c r="O1405" i="41"/>
  <c r="O1401" i="41" s="1"/>
  <c r="O1400" i="41" s="1"/>
  <c r="O1403" i="41" s="1"/>
  <c r="P1336" i="41"/>
  <c r="T1339" i="41"/>
  <c r="T1675" i="41"/>
  <c r="S937" i="41"/>
  <c r="S1249" i="41"/>
  <c r="R1348" i="41"/>
  <c r="U1342" i="41"/>
  <c r="U1336" i="41"/>
  <c r="P1363" i="41"/>
  <c r="T1360" i="41"/>
  <c r="W1348" i="41"/>
  <c r="X1354" i="41"/>
  <c r="Q1675" i="41"/>
  <c r="T604" i="41"/>
  <c r="T1249" i="41"/>
  <c r="N1357" i="41"/>
  <c r="Y1249" i="41"/>
  <c r="P1675" i="41"/>
  <c r="V1357" i="41"/>
  <c r="X1675" i="41"/>
  <c r="U1348" i="41"/>
  <c r="O1675" i="41"/>
  <c r="N1405" i="41"/>
  <c r="N1401" i="41" s="1"/>
  <c r="N1400" i="41" s="1"/>
  <c r="N1403" i="41" s="1"/>
  <c r="W1336" i="41"/>
  <c r="Q1336" i="41"/>
  <c r="N1675" i="41"/>
  <c r="U70" i="41"/>
  <c r="Q130" i="41"/>
  <c r="X448" i="41"/>
  <c r="O391" i="41"/>
  <c r="S133" i="41"/>
  <c r="T208" i="41"/>
  <c r="P391" i="41"/>
  <c r="X673" i="41"/>
  <c r="T391" i="41"/>
  <c r="M190" i="41"/>
  <c r="M331" i="41"/>
  <c r="U553" i="41"/>
  <c r="M463" i="41"/>
  <c r="T397" i="41"/>
  <c r="T676" i="41"/>
  <c r="S217" i="41"/>
  <c r="T223" i="41"/>
  <c r="T433" i="41"/>
  <c r="Q439" i="41"/>
  <c r="T358" i="41"/>
  <c r="S241" i="41"/>
  <c r="S439" i="41"/>
  <c r="R583" i="41"/>
  <c r="P628" i="41"/>
  <c r="M559" i="41"/>
  <c r="M796" i="41"/>
  <c r="M205" i="41"/>
  <c r="P205" i="41"/>
  <c r="X556" i="41"/>
  <c r="T328" i="41"/>
  <c r="N559" i="41"/>
  <c r="S643" i="41"/>
  <c r="T673" i="41"/>
  <c r="N205" i="41"/>
  <c r="W391" i="41"/>
  <c r="S397" i="41"/>
  <c r="T490" i="41"/>
  <c r="Y634" i="41"/>
  <c r="S709" i="41"/>
  <c r="X808" i="41"/>
  <c r="Q577" i="41"/>
  <c r="T325" i="41"/>
  <c r="W340" i="41"/>
  <c r="O547" i="41"/>
  <c r="O730" i="41"/>
  <c r="X745" i="41"/>
  <c r="R724" i="41"/>
  <c r="X727" i="41"/>
  <c r="O331" i="41"/>
  <c r="T418" i="41"/>
  <c r="O724" i="41"/>
  <c r="W745" i="41"/>
  <c r="X730" i="41"/>
  <c r="S802" i="41"/>
  <c r="W904" i="41"/>
  <c r="T823" i="41"/>
  <c r="V808" i="41"/>
  <c r="T742" i="41"/>
  <c r="R958" i="41"/>
  <c r="N331" i="41"/>
  <c r="U391" i="41"/>
  <c r="Q604" i="41"/>
  <c r="T724" i="41"/>
  <c r="S691" i="41"/>
  <c r="T904" i="41"/>
  <c r="O871" i="41"/>
  <c r="O862" i="41"/>
  <c r="X934" i="41"/>
  <c r="U322" i="41"/>
  <c r="Y643" i="41"/>
  <c r="Y817" i="41"/>
  <c r="O700" i="41"/>
  <c r="Q862" i="41"/>
  <c r="W934" i="41"/>
  <c r="N871" i="41"/>
  <c r="R973" i="41"/>
  <c r="M322" i="41"/>
  <c r="W484" i="41"/>
  <c r="S511" i="41"/>
  <c r="U625" i="41"/>
  <c r="V814" i="41"/>
  <c r="R877" i="41"/>
  <c r="V871" i="41"/>
  <c r="N832" i="41"/>
  <c r="P871" i="41"/>
  <c r="V1042" i="41"/>
  <c r="P130" i="41"/>
  <c r="V217" i="41"/>
  <c r="S325" i="41"/>
  <c r="Q118" i="41"/>
  <c r="R49" i="41"/>
  <c r="R181" i="41"/>
  <c r="S127" i="41"/>
  <c r="U223" i="41"/>
  <c r="P28" i="41"/>
  <c r="R58" i="41"/>
  <c r="X178" i="41"/>
  <c r="Y160" i="41"/>
  <c r="W187" i="41"/>
  <c r="V127" i="41"/>
  <c r="M10" i="41"/>
  <c r="Y322" i="41"/>
  <c r="S235" i="41"/>
  <c r="Q28" i="41"/>
  <c r="N112" i="41"/>
  <c r="W202" i="41"/>
  <c r="M256" i="41"/>
  <c r="X109" i="41"/>
  <c r="T58" i="41"/>
  <c r="N325" i="41"/>
  <c r="S22" i="41"/>
  <c r="P97" i="41"/>
  <c r="N46" i="41"/>
  <c r="W238" i="41"/>
  <c r="V421" i="41"/>
  <c r="Y145" i="41"/>
  <c r="T16" i="41"/>
  <c r="U67" i="41"/>
  <c r="S88" i="41"/>
  <c r="X241" i="41"/>
  <c r="U295" i="41"/>
  <c r="U127" i="41"/>
  <c r="O250" i="41"/>
  <c r="N373" i="41"/>
  <c r="V418" i="41"/>
  <c r="R421" i="41"/>
  <c r="X466" i="41"/>
  <c r="O463" i="41"/>
  <c r="V631" i="41"/>
  <c r="W676" i="41"/>
  <c r="W727" i="41"/>
  <c r="X814" i="41"/>
  <c r="P874" i="41"/>
  <c r="X940" i="41"/>
  <c r="U997" i="41"/>
  <c r="X1087" i="41"/>
  <c r="W250" i="41"/>
  <c r="Y250" i="41"/>
  <c r="U481" i="41"/>
  <c r="Y484" i="41"/>
  <c r="M562" i="41"/>
  <c r="Q418" i="41"/>
  <c r="M604" i="41"/>
  <c r="P805" i="41"/>
  <c r="Y811" i="41"/>
  <c r="R1015" i="41"/>
  <c r="Q1150" i="41"/>
  <c r="M217" i="41"/>
  <c r="U541" i="41"/>
  <c r="X397" i="41"/>
  <c r="Q397" i="41"/>
  <c r="S436" i="41"/>
  <c r="U421" i="41"/>
  <c r="R604" i="41"/>
  <c r="X676" i="41"/>
  <c r="Y799" i="41"/>
  <c r="Q829" i="41"/>
  <c r="N1033" i="41"/>
  <c r="T466" i="41"/>
  <c r="R187" i="41"/>
  <c r="N190" i="41"/>
  <c r="S214" i="41"/>
  <c r="O337" i="41"/>
  <c r="Y628" i="41"/>
  <c r="X370" i="41"/>
  <c r="S433" i="41"/>
  <c r="M631" i="41"/>
  <c r="R178" i="41"/>
  <c r="Q244" i="41"/>
  <c r="T292" i="41"/>
  <c r="T403" i="41"/>
  <c r="S391" i="41"/>
  <c r="M547" i="41"/>
  <c r="T190" i="41"/>
  <c r="O214" i="41"/>
  <c r="X214" i="41"/>
  <c r="U328" i="41"/>
  <c r="X391" i="41"/>
  <c r="U556" i="41"/>
  <c r="Q508" i="41"/>
  <c r="N439" i="41"/>
  <c r="P694" i="41"/>
  <c r="P559" i="41"/>
  <c r="P331" i="41"/>
  <c r="R277" i="41"/>
  <c r="R214" i="41"/>
  <c r="V508" i="41"/>
  <c r="U463" i="41"/>
  <c r="P511" i="41"/>
  <c r="P400" i="41"/>
  <c r="X271" i="41"/>
  <c r="V484" i="41"/>
  <c r="O421" i="41"/>
  <c r="X547" i="41"/>
  <c r="T607" i="41"/>
  <c r="M748" i="41"/>
  <c r="R727" i="41"/>
  <c r="N562" i="41"/>
  <c r="T640" i="41"/>
  <c r="T601" i="41"/>
  <c r="Q808" i="41"/>
  <c r="N397" i="41"/>
  <c r="P547" i="41"/>
  <c r="O400" i="41"/>
  <c r="W610" i="41"/>
  <c r="M691" i="41"/>
  <c r="R694" i="41"/>
  <c r="X628" i="41"/>
  <c r="P562" i="41"/>
  <c r="P115" i="41"/>
  <c r="T241" i="41"/>
  <c r="Q316" i="41"/>
  <c r="V397" i="41"/>
  <c r="M439" i="41"/>
  <c r="V559" i="41"/>
  <c r="R673" i="41"/>
  <c r="N745" i="41"/>
  <c r="V700" i="41"/>
  <c r="N610" i="41"/>
  <c r="V244" i="41"/>
  <c r="Y214" i="41"/>
  <c r="Q376" i="41"/>
  <c r="N511" i="41"/>
  <c r="O376" i="41"/>
  <c r="V640" i="41"/>
  <c r="W823" i="41"/>
  <c r="U829" i="41"/>
  <c r="R148" i="41"/>
  <c r="Y577" i="41"/>
  <c r="P487" i="41"/>
  <c r="R739" i="41"/>
  <c r="T562" i="41"/>
  <c r="V772" i="41"/>
  <c r="R817" i="41"/>
  <c r="Y904" i="41"/>
  <c r="S868" i="41"/>
  <c r="X826" i="41"/>
  <c r="O799" i="41"/>
  <c r="R217" i="41"/>
  <c r="O340" i="41"/>
  <c r="P442" i="41"/>
  <c r="Q643" i="41"/>
  <c r="S658" i="41"/>
  <c r="S654" i="41" s="1"/>
  <c r="S653" i="41" s="1"/>
  <c r="S656" i="41" s="1"/>
  <c r="W799" i="41"/>
  <c r="M730" i="41"/>
  <c r="Y973" i="41"/>
  <c r="N913" i="41"/>
  <c r="M751" i="41"/>
  <c r="V994" i="41"/>
  <c r="V337" i="41"/>
  <c r="U547" i="41"/>
  <c r="M493" i="41"/>
  <c r="R643" i="41"/>
  <c r="M625" i="41"/>
  <c r="W730" i="41"/>
  <c r="M874" i="41"/>
  <c r="S799" i="41"/>
  <c r="T751" i="41"/>
  <c r="M805" i="41"/>
  <c r="N985" i="41"/>
  <c r="X277" i="41"/>
  <c r="Q460" i="41"/>
  <c r="S403" i="41"/>
  <c r="R634" i="41"/>
  <c r="Q730" i="41"/>
  <c r="O895" i="41"/>
  <c r="S859" i="41"/>
  <c r="V880" i="41"/>
  <c r="Y997" i="41"/>
  <c r="S979" i="41"/>
  <c r="Y70" i="41"/>
  <c r="P292" i="41"/>
  <c r="N115" i="41"/>
  <c r="X322" i="41"/>
  <c r="T211" i="41"/>
  <c r="M211" i="41"/>
  <c r="R322" i="41"/>
  <c r="Y400" i="41"/>
  <c r="Y376" i="41"/>
  <c r="Q445" i="41"/>
  <c r="S730" i="41"/>
  <c r="P463" i="41"/>
  <c r="W67" i="41"/>
  <c r="U235" i="41"/>
  <c r="V190" i="41"/>
  <c r="W205" i="41"/>
  <c r="S292" i="41"/>
  <c r="Y340" i="41"/>
  <c r="P439" i="41"/>
  <c r="Q511" i="41"/>
  <c r="Y445" i="41"/>
  <c r="S328" i="41"/>
  <c r="M292" i="41"/>
  <c r="P238" i="41"/>
  <c r="V235" i="41"/>
  <c r="Y244" i="41"/>
  <c r="R298" i="41"/>
  <c r="X439" i="41"/>
  <c r="M370" i="41"/>
  <c r="X379" i="41"/>
  <c r="T460" i="41"/>
  <c r="S505" i="41"/>
  <c r="S748" i="41"/>
  <c r="W88" i="41"/>
  <c r="V322" i="41"/>
  <c r="X256" i="41"/>
  <c r="T247" i="41"/>
  <c r="X340" i="41"/>
  <c r="V460" i="41"/>
  <c r="R511" i="41"/>
  <c r="Y553" i="41"/>
  <c r="Y583" i="41"/>
  <c r="O439" i="41"/>
  <c r="X634" i="41"/>
  <c r="X298" i="41"/>
  <c r="X190" i="41"/>
  <c r="N526" i="41"/>
  <c r="N522" i="41" s="1"/>
  <c r="N521" i="41" s="1"/>
  <c r="N524" i="41" s="1"/>
  <c r="V370" i="41"/>
  <c r="N337" i="41"/>
  <c r="S637" i="41"/>
  <c r="Y595" i="41"/>
  <c r="O745" i="41"/>
  <c r="T610" i="41"/>
  <c r="M727" i="41"/>
  <c r="M640" i="41"/>
  <c r="U820" i="41"/>
  <c r="V547" i="41"/>
  <c r="X400" i="41"/>
  <c r="N445" i="41"/>
  <c r="T376" i="41"/>
  <c r="N670" i="41"/>
  <c r="Q727" i="41"/>
  <c r="T694" i="41"/>
  <c r="M679" i="41"/>
  <c r="P604" i="41"/>
  <c r="Y178" i="41"/>
  <c r="V259" i="41"/>
  <c r="U460" i="41"/>
  <c r="V445" i="41"/>
  <c r="N463" i="41"/>
  <c r="O595" i="41"/>
  <c r="U691" i="41"/>
  <c r="W784" i="41"/>
  <c r="W780" i="41" s="1"/>
  <c r="W779" i="41" s="1"/>
  <c r="W782" i="41" s="1"/>
  <c r="T625" i="41"/>
  <c r="M235" i="41"/>
  <c r="Y271" i="41"/>
  <c r="X205" i="41"/>
  <c r="U331" i="41"/>
  <c r="W421" i="41"/>
  <c r="Y511" i="41"/>
  <c r="U376" i="41"/>
  <c r="M526" i="41"/>
  <c r="M522" i="41" s="1"/>
  <c r="M521" i="41" s="1"/>
  <c r="M524" i="41" s="1"/>
  <c r="X130" i="41"/>
  <c r="Y247" i="41"/>
  <c r="P214" i="41"/>
  <c r="O235" i="41"/>
  <c r="R316" i="41"/>
  <c r="U340" i="41"/>
  <c r="N553" i="41"/>
  <c r="Q526" i="41"/>
  <c r="Q522" i="41" s="1"/>
  <c r="Q521" i="41" s="1"/>
  <c r="Q524" i="41" s="1"/>
  <c r="X331" i="41"/>
  <c r="S277" i="41"/>
  <c r="S271" i="41"/>
  <c r="Q340" i="41"/>
  <c r="N460" i="41"/>
  <c r="V400" i="41"/>
  <c r="R526" i="41"/>
  <c r="R522" i="41" s="1"/>
  <c r="R521" i="41" s="1"/>
  <c r="R524" i="41" s="1"/>
  <c r="Q634" i="41"/>
  <c r="O115" i="41"/>
  <c r="R133" i="41"/>
  <c r="X463" i="41"/>
  <c r="U316" i="41"/>
  <c r="Y316" i="41"/>
  <c r="R340" i="41"/>
  <c r="X493" i="41"/>
  <c r="M553" i="41"/>
  <c r="P508" i="41"/>
  <c r="T337" i="41"/>
  <c r="S481" i="41"/>
  <c r="N109" i="41"/>
  <c r="Y154" i="41"/>
  <c r="R415" i="41"/>
  <c r="S418" i="41"/>
  <c r="Y724" i="41"/>
  <c r="Q625" i="41"/>
  <c r="M700" i="41"/>
  <c r="V730" i="41"/>
  <c r="O694" i="41"/>
  <c r="Y832" i="41"/>
  <c r="T157" i="41"/>
  <c r="N202" i="41"/>
  <c r="X526" i="41"/>
  <c r="X522" i="41" s="1"/>
  <c r="X521" i="41" s="1"/>
  <c r="X524" i="41" s="1"/>
  <c r="Q370" i="41"/>
  <c r="P727" i="41"/>
  <c r="X748" i="41"/>
  <c r="R730" i="41"/>
  <c r="V562" i="41"/>
  <c r="N700" i="41"/>
  <c r="P643" i="41"/>
  <c r="Q208" i="41"/>
  <c r="Q322" i="41"/>
  <c r="Q205" i="41"/>
  <c r="W508" i="41"/>
  <c r="N640" i="41"/>
  <c r="R595" i="41"/>
  <c r="T739" i="41"/>
  <c r="T205" i="41"/>
  <c r="U88" i="41"/>
  <c r="X316" i="41"/>
  <c r="U373" i="41"/>
  <c r="O508" i="41"/>
  <c r="S484" i="41"/>
  <c r="O493" i="41"/>
  <c r="W748" i="41"/>
  <c r="S604" i="41"/>
  <c r="R679" i="41"/>
  <c r="W604" i="41"/>
  <c r="U805" i="41"/>
  <c r="O190" i="41"/>
  <c r="U640" i="41"/>
  <c r="S466" i="41"/>
  <c r="U676" i="41"/>
  <c r="T679" i="41"/>
  <c r="N679" i="41"/>
  <c r="N859" i="41"/>
  <c r="M817" i="41"/>
  <c r="N868" i="41"/>
  <c r="X1030" i="41"/>
  <c r="N322" i="41"/>
  <c r="Q442" i="41"/>
  <c r="V739" i="41"/>
  <c r="W712" i="41"/>
  <c r="V694" i="41"/>
  <c r="N751" i="41"/>
  <c r="Q904" i="41"/>
  <c r="U784" i="41"/>
  <c r="U780" i="41" s="1"/>
  <c r="U779" i="41" s="1"/>
  <c r="U782" i="41" s="1"/>
  <c r="N784" i="41"/>
  <c r="N780" i="41" s="1"/>
  <c r="N779" i="41" s="1"/>
  <c r="N782" i="41" s="1"/>
  <c r="M829" i="41"/>
  <c r="Y988" i="41"/>
  <c r="R244" i="41"/>
  <c r="N379" i="41"/>
  <c r="S508" i="41"/>
  <c r="W739" i="41"/>
  <c r="V751" i="41"/>
  <c r="P895" i="41"/>
  <c r="T862" i="41"/>
  <c r="U913" i="41"/>
  <c r="W808" i="41"/>
  <c r="U874" i="41"/>
  <c r="T49" i="41"/>
  <c r="M247" i="41"/>
  <c r="V487" i="41"/>
  <c r="Q658" i="41"/>
  <c r="Q654" i="41" s="1"/>
  <c r="Q653" i="41" s="1"/>
  <c r="Q656" i="41" s="1"/>
  <c r="X862" i="41"/>
  <c r="V805" i="41"/>
  <c r="N904" i="41"/>
  <c r="M913" i="41"/>
  <c r="N799" i="41"/>
  <c r="P808" i="41"/>
  <c r="X1039" i="41"/>
  <c r="N943" i="41"/>
  <c r="V109" i="41"/>
  <c r="M130" i="41"/>
  <c r="R292" i="41"/>
  <c r="Q247" i="41"/>
  <c r="M298" i="41"/>
  <c r="X235" i="41"/>
  <c r="N340" i="41"/>
  <c r="Y448" i="41"/>
  <c r="V553" i="41"/>
  <c r="T436" i="41"/>
  <c r="Y526" i="41"/>
  <c r="Y522" i="41" s="1"/>
  <c r="Y521" i="41" s="1"/>
  <c r="Y524" i="41" s="1"/>
  <c r="U514" i="41"/>
  <c r="U175" i="41"/>
  <c r="M274" i="41"/>
  <c r="N235" i="41"/>
  <c r="Q271" i="41"/>
  <c r="P88" i="41"/>
  <c r="P553" i="41"/>
  <c r="N400" i="41"/>
  <c r="X658" i="41"/>
  <c r="X654" i="41" s="1"/>
  <c r="X653" i="41" s="1"/>
  <c r="X656" i="41" s="1"/>
  <c r="V274" i="41"/>
  <c r="T148" i="41"/>
  <c r="P493" i="41"/>
  <c r="T448" i="41"/>
  <c r="X709" i="41"/>
  <c r="M550" i="41"/>
  <c r="O670" i="41"/>
  <c r="M214" i="41"/>
  <c r="Q178" i="41"/>
  <c r="S148" i="41"/>
  <c r="P244" i="41"/>
  <c r="V325" i="41"/>
  <c r="R556" i="41"/>
  <c r="M391" i="41"/>
  <c r="V439" i="41"/>
  <c r="M325" i="41"/>
  <c r="Y223" i="41"/>
  <c r="W553" i="41"/>
  <c r="W694" i="41"/>
  <c r="N484" i="41"/>
  <c r="X640" i="41"/>
  <c r="R625" i="41"/>
  <c r="O727" i="41"/>
  <c r="R145" i="41"/>
  <c r="M259" i="41"/>
  <c r="T271" i="41"/>
  <c r="S370" i="41"/>
  <c r="O511" i="41"/>
  <c r="N421" i="41"/>
  <c r="Y739" i="41"/>
  <c r="T577" i="41"/>
  <c r="V745" i="41"/>
  <c r="U700" i="41"/>
  <c r="V727" i="41"/>
  <c r="N244" i="41"/>
  <c r="S178" i="41"/>
  <c r="M277" i="41"/>
  <c r="P556" i="41"/>
  <c r="W400" i="41"/>
  <c r="V670" i="41"/>
  <c r="M628" i="41"/>
  <c r="O604" i="41"/>
  <c r="R208" i="41"/>
  <c r="Q400" i="41"/>
  <c r="S553" i="41"/>
  <c r="U439" i="41"/>
  <c r="W526" i="41"/>
  <c r="W522" i="41" s="1"/>
  <c r="W521" i="41" s="1"/>
  <c r="W524" i="41" s="1"/>
  <c r="T637" i="41"/>
  <c r="V676" i="41"/>
  <c r="T709" i="41"/>
  <c r="O658" i="41"/>
  <c r="O654" i="41" s="1"/>
  <c r="O653" i="41" s="1"/>
  <c r="O656" i="41" s="1"/>
  <c r="O316" i="41"/>
  <c r="M610" i="41"/>
  <c r="Y727" i="41"/>
  <c r="R871" i="41"/>
  <c r="T847" i="41"/>
  <c r="V913" i="41"/>
  <c r="Y958" i="41"/>
  <c r="V883" i="41"/>
  <c r="Q133" i="41"/>
  <c r="Q154" i="41"/>
  <c r="V511" i="41"/>
  <c r="X487" i="41"/>
  <c r="P679" i="41"/>
  <c r="P745" i="41"/>
  <c r="P730" i="41"/>
  <c r="U817" i="41"/>
  <c r="T814" i="41"/>
  <c r="O808" i="41"/>
  <c r="Q871" i="41"/>
  <c r="U1042" i="41"/>
  <c r="V340" i="41"/>
  <c r="T583" i="41"/>
  <c r="Y730" i="41"/>
  <c r="P784" i="41"/>
  <c r="P780" i="41" s="1"/>
  <c r="P779" i="41" s="1"/>
  <c r="P782" i="41" s="1"/>
  <c r="M802" i="41"/>
  <c r="W979" i="41"/>
  <c r="Y826" i="41"/>
  <c r="U883" i="41"/>
  <c r="N271" i="41"/>
  <c r="W439" i="41"/>
  <c r="U670" i="41"/>
  <c r="Q724" i="41"/>
  <c r="T631" i="41"/>
  <c r="P823" i="41"/>
  <c r="Y943" i="41"/>
  <c r="W988" i="41"/>
  <c r="M814" i="41"/>
  <c r="U1057" i="41"/>
  <c r="T979" i="41"/>
  <c r="Y91" i="41"/>
  <c r="T31" i="41"/>
  <c r="Q70" i="41"/>
  <c r="W316" i="41"/>
  <c r="W244" i="41"/>
  <c r="Q331" i="41"/>
  <c r="U274" i="41"/>
  <c r="T133" i="41"/>
  <c r="X553" i="41"/>
  <c r="V679" i="41"/>
  <c r="S445" i="41"/>
  <c r="T565" i="41"/>
  <c r="T277" i="41"/>
  <c r="V298" i="41"/>
  <c r="U325" i="41"/>
  <c r="N556" i="41"/>
  <c r="R547" i="41"/>
  <c r="T127" i="41"/>
  <c r="N298" i="41"/>
  <c r="T187" i="41"/>
  <c r="T115" i="41"/>
  <c r="Q538" i="41"/>
  <c r="N448" i="41"/>
  <c r="T343" i="41"/>
  <c r="P634" i="41"/>
  <c r="Y700" i="41"/>
  <c r="X292" i="41"/>
  <c r="U190" i="41"/>
  <c r="M181" i="41"/>
  <c r="P280" i="41"/>
  <c r="N133" i="41"/>
  <c r="T772" i="41"/>
  <c r="M556" i="41"/>
  <c r="V595" i="41"/>
  <c r="V526" i="41"/>
  <c r="V522" i="41" s="1"/>
  <c r="V521" i="41" s="1"/>
  <c r="V524" i="41" s="1"/>
  <c r="U550" i="41"/>
  <c r="U259" i="41"/>
  <c r="T331" i="41"/>
  <c r="Q556" i="41"/>
  <c r="T508" i="41"/>
  <c r="Y748" i="41"/>
  <c r="S673" i="41"/>
  <c r="Q640" i="41"/>
  <c r="Y871" i="41"/>
  <c r="R772" i="41"/>
  <c r="U751" i="41"/>
  <c r="U511" i="41"/>
  <c r="Y256" i="41"/>
  <c r="W325" i="41"/>
  <c r="N508" i="41"/>
  <c r="W700" i="41"/>
  <c r="Q487" i="41"/>
  <c r="Q748" i="41"/>
  <c r="V760" i="41"/>
  <c r="P145" i="41"/>
  <c r="N280" i="41"/>
  <c r="Q214" i="41"/>
  <c r="P340" i="41"/>
  <c r="Q553" i="41"/>
  <c r="T373" i="41"/>
  <c r="T691" i="41"/>
  <c r="T628" i="41"/>
  <c r="T643" i="41"/>
  <c r="S631" i="41"/>
  <c r="Q772" i="41"/>
  <c r="W331" i="41"/>
  <c r="O244" i="41"/>
  <c r="M208" i="41"/>
  <c r="Q448" i="41"/>
  <c r="O556" i="41"/>
  <c r="P370" i="41"/>
  <c r="Q562" i="41"/>
  <c r="Q694" i="41"/>
  <c r="X847" i="41"/>
  <c r="R691" i="41"/>
  <c r="N625" i="41"/>
  <c r="Q235" i="41"/>
  <c r="M376" i="41"/>
  <c r="U601" i="41"/>
  <c r="Y610" i="41"/>
  <c r="Y637" i="41"/>
  <c r="U742" i="41"/>
  <c r="M895" i="41"/>
  <c r="U877" i="41"/>
  <c r="R913" i="41"/>
  <c r="V823" i="41"/>
  <c r="T214" i="41"/>
  <c r="R331" i="41"/>
  <c r="S556" i="41"/>
  <c r="R379" i="41"/>
  <c r="R709" i="41"/>
  <c r="S634" i="41"/>
  <c r="Q832" i="41"/>
  <c r="S904" i="41"/>
  <c r="S829" i="41"/>
  <c r="Q826" i="41"/>
  <c r="N883" i="41"/>
  <c r="Q292" i="41"/>
  <c r="X376" i="41"/>
  <c r="N487" i="41"/>
  <c r="Y562" i="41"/>
  <c r="N805" i="41"/>
  <c r="T871" i="41"/>
  <c r="T799" i="41"/>
  <c r="M799" i="41"/>
  <c r="W862" i="41"/>
  <c r="T907" i="41"/>
  <c r="P223" i="41"/>
  <c r="S379" i="41"/>
  <c r="Y379" i="41"/>
  <c r="R748" i="41"/>
  <c r="N748" i="41"/>
  <c r="U1015" i="41"/>
  <c r="U799" i="41"/>
  <c r="T829" i="41"/>
  <c r="T874" i="41"/>
  <c r="V976" i="41"/>
  <c r="P46" i="41"/>
  <c r="S145" i="41"/>
  <c r="V202" i="41"/>
  <c r="W337" i="41"/>
  <c r="W322" i="41"/>
  <c r="M397" i="41"/>
  <c r="Q190" i="41"/>
  <c r="O580" i="41"/>
  <c r="S628" i="41"/>
  <c r="W493" i="41"/>
  <c r="Y640" i="41"/>
  <c r="N442" i="41"/>
  <c r="S772" i="41"/>
  <c r="V436" i="41"/>
  <c r="O562" i="41"/>
  <c r="O487" i="41"/>
  <c r="N595" i="41"/>
  <c r="M784" i="41"/>
  <c r="M780" i="41" s="1"/>
  <c r="M779" i="41" s="1"/>
  <c r="M782" i="41" s="1"/>
  <c r="O271" i="41"/>
  <c r="M739" i="41"/>
  <c r="O904" i="41"/>
  <c r="U901" i="41"/>
  <c r="Y442" i="41"/>
  <c r="M820" i="41"/>
  <c r="V784" i="41"/>
  <c r="V780" i="41" s="1"/>
  <c r="V779" i="41" s="1"/>
  <c r="V782" i="41" s="1"/>
  <c r="Q463" i="41"/>
  <c r="O817" i="41"/>
  <c r="Y1084" i="41"/>
  <c r="M145" i="41"/>
  <c r="R70" i="41"/>
  <c r="X319" i="41"/>
  <c r="N118" i="41"/>
  <c r="V250" i="41"/>
  <c r="N28" i="41"/>
  <c r="X295" i="41"/>
  <c r="U10" i="41"/>
  <c r="R259" i="41"/>
  <c r="Q64" i="41"/>
  <c r="V247" i="41"/>
  <c r="S190" i="41"/>
  <c r="O91" i="41"/>
  <c r="T298" i="41"/>
  <c r="R271" i="41"/>
  <c r="W91" i="41"/>
  <c r="V46" i="41"/>
  <c r="M220" i="41"/>
  <c r="R109" i="41"/>
  <c r="N73" i="41"/>
  <c r="W295" i="41"/>
  <c r="W85" i="41"/>
  <c r="U109" i="41"/>
  <c r="T121" i="41"/>
  <c r="Q259" i="41"/>
  <c r="Q202" i="41"/>
  <c r="N250" i="41"/>
  <c r="P328" i="41"/>
  <c r="N577" i="41"/>
  <c r="P373" i="41"/>
  <c r="Y514" i="41"/>
  <c r="R514" i="41"/>
  <c r="M637" i="41"/>
  <c r="S625" i="41"/>
  <c r="N658" i="41"/>
  <c r="N654" i="41" s="1"/>
  <c r="N653" i="41" s="1"/>
  <c r="N656" i="41" s="1"/>
  <c r="V796" i="41"/>
  <c r="U808" i="41"/>
  <c r="W961" i="41"/>
  <c r="U1135" i="41"/>
  <c r="M118" i="41"/>
  <c r="X127" i="41"/>
  <c r="W505" i="41"/>
  <c r="Y550" i="41"/>
  <c r="X433" i="41"/>
  <c r="W463" i="41"/>
  <c r="P751" i="41"/>
  <c r="P760" i="41"/>
  <c r="R631" i="41"/>
  <c r="S742" i="41"/>
  <c r="X820" i="41"/>
  <c r="N946" i="41"/>
  <c r="X982" i="41"/>
  <c r="U1066" i="41"/>
  <c r="O259" i="41"/>
  <c r="X421" i="41"/>
  <c r="N466" i="41"/>
  <c r="X565" i="41"/>
  <c r="R505" i="41"/>
  <c r="S577" i="41"/>
  <c r="W691" i="41"/>
  <c r="Q745" i="41"/>
  <c r="R607" i="41"/>
  <c r="X805" i="41"/>
  <c r="R865" i="41"/>
  <c r="S1015" i="41"/>
  <c r="V1063" i="41"/>
  <c r="T274" i="41"/>
  <c r="O358" i="41"/>
  <c r="O526" i="41"/>
  <c r="O522" i="41" s="1"/>
  <c r="O521" i="41" s="1"/>
  <c r="O524" i="41" s="1"/>
  <c r="W514" i="41"/>
  <c r="W379" i="41"/>
  <c r="P514" i="41"/>
  <c r="O751" i="41"/>
  <c r="Y559" i="41"/>
  <c r="Q631" i="41"/>
  <c r="X637" i="41"/>
  <c r="S541" i="41"/>
  <c r="P859" i="41"/>
  <c r="M868" i="41"/>
  <c r="N982" i="41"/>
  <c r="W1117" i="41"/>
  <c r="S223" i="41"/>
  <c r="N343" i="41"/>
  <c r="N403" i="41"/>
  <c r="O403" i="41"/>
  <c r="R445" i="41"/>
  <c r="M436" i="41"/>
  <c r="U607" i="41"/>
  <c r="X631" i="41"/>
  <c r="X691" i="41"/>
  <c r="X703" i="41"/>
  <c r="W805" i="41"/>
  <c r="Y859" i="41"/>
  <c r="U907" i="41"/>
  <c r="Y976" i="41"/>
  <c r="O1063" i="41"/>
  <c r="V70" i="41"/>
  <c r="X118" i="41"/>
  <c r="V154" i="41"/>
  <c r="V115" i="41"/>
  <c r="Y1714" i="41"/>
  <c r="N1639" i="41"/>
  <c r="U1537" i="41"/>
  <c r="O1609" i="41"/>
  <c r="O1537" i="41"/>
  <c r="O1483" i="41"/>
  <c r="R1510" i="41"/>
  <c r="V1471" i="41"/>
  <c r="O1393" i="41"/>
  <c r="O1389" i="41" s="1"/>
  <c r="O1388" i="41" s="1"/>
  <c r="O1391" i="41" s="1"/>
  <c r="Y1360" i="41"/>
  <c r="P1351" i="41"/>
  <c r="W1315" i="41"/>
  <c r="Q1246" i="41"/>
  <c r="O1270" i="41"/>
  <c r="Y1189" i="41"/>
  <c r="Q1057" i="41"/>
  <c r="P1066" i="41"/>
  <c r="U1018" i="41"/>
  <c r="S934" i="41"/>
  <c r="O985" i="41"/>
  <c r="Q865" i="41"/>
  <c r="O811" i="41"/>
  <c r="W859" i="41"/>
  <c r="R601" i="41"/>
  <c r="N130" i="41"/>
  <c r="R121" i="41"/>
  <c r="O163" i="41"/>
  <c r="V13" i="41"/>
  <c r="Q151" i="41"/>
  <c r="X1654" i="41"/>
  <c r="P1693" i="41"/>
  <c r="U1570" i="41"/>
  <c r="M1573" i="41"/>
  <c r="O1600" i="41"/>
  <c r="Q1447" i="41"/>
  <c r="O1447" i="41"/>
  <c r="O1441" i="41"/>
  <c r="S1357" i="41"/>
  <c r="U1318" i="41"/>
  <c r="V1315" i="41"/>
  <c r="X1297" i="41"/>
  <c r="M1339" i="41"/>
  <c r="O1189" i="41"/>
  <c r="W1129" i="41"/>
  <c r="N1135" i="41"/>
  <c r="W1171" i="41"/>
  <c r="O991" i="41"/>
  <c r="P1033" i="41"/>
  <c r="V916" i="41"/>
  <c r="Q910" i="41"/>
  <c r="R895" i="41"/>
  <c r="X19" i="41"/>
  <c r="O16" i="41"/>
  <c r="N22" i="41"/>
  <c r="Q16" i="41"/>
  <c r="W154" i="41"/>
  <c r="M1711" i="41"/>
  <c r="N1663" i="41"/>
  <c r="U1600" i="41"/>
  <c r="P1552" i="41"/>
  <c r="N1561" i="41"/>
  <c r="R1537" i="41"/>
  <c r="R1516" i="41"/>
  <c r="W1513" i="41"/>
  <c r="X1417" i="41"/>
  <c r="X1413" i="41" s="1"/>
  <c r="O1363" i="41"/>
  <c r="M1363" i="41"/>
  <c r="S1165" i="41"/>
  <c r="Q1252" i="41"/>
  <c r="V1171" i="41"/>
  <c r="Q1102" i="41"/>
  <c r="O1102" i="41"/>
  <c r="U1087" i="41"/>
  <c r="Q946" i="41"/>
  <c r="P994" i="41"/>
  <c r="N145" i="41"/>
  <c r="M85" i="41"/>
  <c r="U64" i="41"/>
  <c r="O127" i="41"/>
  <c r="U130" i="41"/>
  <c r="Q1699" i="41"/>
  <c r="V1714" i="41"/>
  <c r="W1633" i="41"/>
  <c r="N1597" i="41"/>
  <c r="O1624" i="41"/>
  <c r="O1468" i="41"/>
  <c r="P1486" i="41"/>
  <c r="M1462" i="41"/>
  <c r="M1378" i="41"/>
  <c r="Q1354" i="41"/>
  <c r="W1342" i="41"/>
  <c r="W1270" i="41"/>
  <c r="V1213" i="41"/>
  <c r="V1246" i="41"/>
  <c r="Y19" i="41"/>
  <c r="R19" i="41"/>
  <c r="Q25" i="41"/>
  <c r="T19" i="41"/>
  <c r="W151" i="41"/>
  <c r="P1699" i="41"/>
  <c r="X1657" i="41"/>
  <c r="W1624" i="41"/>
  <c r="Q1624" i="41"/>
  <c r="U1552" i="41"/>
  <c r="V1519" i="41"/>
  <c r="N1513" i="41"/>
  <c r="M1510" i="41"/>
  <c r="W1393" i="41"/>
  <c r="W1389" i="41" s="1"/>
  <c r="W1388" i="41" s="1"/>
  <c r="W1391" i="41" s="1"/>
  <c r="P1246" i="41"/>
  <c r="M1162" i="41"/>
  <c r="Q1087" i="41"/>
  <c r="O1087" i="41"/>
  <c r="P10" i="41"/>
  <c r="O121" i="41"/>
  <c r="T145" i="41"/>
  <c r="X133" i="41"/>
  <c r="R175" i="41"/>
  <c r="U1696" i="41"/>
  <c r="P1657" i="41"/>
  <c r="S1621" i="41"/>
  <c r="M1621" i="41"/>
  <c r="M1552" i="41"/>
  <c r="T1516" i="41"/>
  <c r="Q1510" i="41"/>
  <c r="Y1507" i="41"/>
  <c r="N1393" i="41"/>
  <c r="N1389" i="41" s="1"/>
  <c r="N1388" i="41" s="1"/>
  <c r="N1391" i="41" s="1"/>
  <c r="X1360" i="41"/>
  <c r="V1360" i="41"/>
  <c r="N1315" i="41"/>
  <c r="U1243" i="41"/>
  <c r="P1150" i="41"/>
  <c r="V163" i="41"/>
  <c r="R115" i="41"/>
  <c r="V148" i="41"/>
  <c r="U145" i="41"/>
  <c r="V151" i="41"/>
  <c r="M1696" i="41"/>
  <c r="U1654" i="41"/>
  <c r="U1615" i="41"/>
  <c r="X1618" i="41"/>
  <c r="R1549" i="41"/>
  <c r="P1513" i="41"/>
  <c r="Q1507" i="41"/>
  <c r="O1507" i="41"/>
  <c r="Q1381" i="41"/>
  <c r="O1360" i="41"/>
  <c r="M1360" i="41"/>
  <c r="M1300" i="41"/>
  <c r="M1243" i="41"/>
  <c r="S1135" i="41"/>
  <c r="M70" i="41"/>
  <c r="O58" i="41"/>
  <c r="U115" i="41"/>
  <c r="Y97" i="41"/>
  <c r="R1624" i="41"/>
  <c r="V1639" i="41"/>
  <c r="N1546" i="41"/>
  <c r="O1612" i="41"/>
  <c r="W1537" i="41"/>
  <c r="W1483" i="41"/>
  <c r="O1513" i="41"/>
  <c r="N1486" i="41"/>
  <c r="X1393" i="41"/>
  <c r="X1389" i="41" s="1"/>
  <c r="X1388" i="41" s="1"/>
  <c r="X1391" i="41" s="1"/>
  <c r="Y1351" i="41"/>
  <c r="O1318" i="41"/>
  <c r="Y1246" i="41"/>
  <c r="Y1270" i="41"/>
  <c r="M1192" i="41"/>
  <c r="Y1057" i="41"/>
  <c r="X1066" i="41"/>
  <c r="S1030" i="41"/>
  <c r="O937" i="41"/>
  <c r="W985" i="41"/>
  <c r="Y865" i="41"/>
  <c r="W811" i="41"/>
  <c r="R862" i="41"/>
  <c r="R31" i="41"/>
  <c r="U19" i="41"/>
  <c r="U184" i="41"/>
  <c r="U244" i="41"/>
  <c r="X274" i="41"/>
  <c r="Q295" i="41"/>
  <c r="V490" i="41"/>
  <c r="O505" i="41"/>
  <c r="Y343" i="41"/>
  <c r="Q466" i="41"/>
  <c r="U712" i="41"/>
  <c r="N742" i="41"/>
  <c r="S610" i="41"/>
  <c r="Y607" i="41"/>
  <c r="R742" i="41"/>
  <c r="O820" i="41"/>
  <c r="V907" i="41"/>
  <c r="X916" i="41"/>
  <c r="W1057" i="41"/>
  <c r="P73" i="41"/>
  <c r="W595" i="41"/>
  <c r="T379" i="41"/>
  <c r="S208" i="41"/>
  <c r="T646" i="41"/>
  <c r="Q415" i="41"/>
  <c r="P154" i="41"/>
  <c r="V691" i="41"/>
  <c r="T559" i="41"/>
  <c r="N436" i="41"/>
  <c r="P658" i="41"/>
  <c r="P654" i="41" s="1"/>
  <c r="P653" i="41" s="1"/>
  <c r="P656" i="41" s="1"/>
  <c r="T481" i="41"/>
  <c r="Q673" i="41"/>
  <c r="M328" i="41"/>
  <c r="N847" i="41"/>
  <c r="W190" i="41"/>
  <c r="N691" i="41"/>
  <c r="Y934" i="41"/>
  <c r="Y604" i="41"/>
  <c r="W895" i="41"/>
  <c r="R880" i="41"/>
  <c r="Y547" i="41"/>
  <c r="N877" i="41"/>
  <c r="T940" i="41"/>
  <c r="R73" i="41"/>
  <c r="Y13" i="41"/>
  <c r="S43" i="41"/>
  <c r="Q13" i="41"/>
  <c r="V10" i="41"/>
  <c r="O187" i="41"/>
  <c r="M94" i="41"/>
  <c r="X112" i="41"/>
  <c r="Y202" i="41"/>
  <c r="W208" i="41"/>
  <c r="U271" i="41"/>
  <c r="M67" i="41"/>
  <c r="S211" i="41"/>
  <c r="R205" i="41"/>
  <c r="M43" i="41"/>
  <c r="O13" i="41"/>
  <c r="U205" i="41"/>
  <c r="M91" i="41"/>
  <c r="X163" i="41"/>
  <c r="T10" i="41"/>
  <c r="X46" i="41"/>
  <c r="N94" i="41"/>
  <c r="W304" i="41"/>
  <c r="W223" i="41"/>
  <c r="P298" i="41"/>
  <c r="M343" i="41"/>
  <c r="U394" i="41"/>
  <c r="W481" i="41"/>
  <c r="R304" i="41"/>
  <c r="N706" i="41"/>
  <c r="M643" i="41"/>
  <c r="M694" i="41"/>
  <c r="W844" i="41"/>
  <c r="Q874" i="41"/>
  <c r="O1012" i="41"/>
  <c r="U1078" i="41"/>
  <c r="V181" i="41"/>
  <c r="O373" i="41"/>
  <c r="X373" i="41"/>
  <c r="S469" i="41"/>
  <c r="N493" i="41"/>
  <c r="W601" i="41"/>
  <c r="N628" i="41"/>
  <c r="V658" i="41"/>
  <c r="V654" i="41" s="1"/>
  <c r="V653" i="41" s="1"/>
  <c r="V656" i="41" s="1"/>
  <c r="Q799" i="41"/>
  <c r="V1036" i="41"/>
  <c r="N1018" i="41"/>
  <c r="S322" i="41"/>
  <c r="O460" i="41"/>
  <c r="O490" i="41"/>
  <c r="O379" i="41"/>
  <c r="M337" i="41"/>
  <c r="W640" i="41"/>
  <c r="P733" i="41"/>
  <c r="R550" i="41"/>
  <c r="W709" i="41"/>
  <c r="S847" i="41"/>
  <c r="W910" i="41"/>
  <c r="S940" i="41"/>
  <c r="Y1165" i="41"/>
  <c r="W328" i="41"/>
  <c r="W181" i="41"/>
  <c r="U358" i="41"/>
  <c r="R376" i="41"/>
  <c r="V577" i="41"/>
  <c r="M415" i="41"/>
  <c r="U337" i="41"/>
  <c r="P580" i="41"/>
  <c r="X646" i="41"/>
  <c r="N673" i="41"/>
  <c r="X766" i="41"/>
  <c r="M916" i="41"/>
  <c r="Q1081" i="41"/>
  <c r="P274" i="41"/>
  <c r="R400" i="41"/>
  <c r="V433" i="41"/>
  <c r="O466" i="41"/>
  <c r="Q490" i="41"/>
  <c r="U469" i="41"/>
  <c r="U646" i="41"/>
  <c r="X697" i="41"/>
  <c r="Y712" i="41"/>
  <c r="S739" i="41"/>
  <c r="Q823" i="41"/>
  <c r="N907" i="41"/>
  <c r="W994" i="41"/>
  <c r="W1039" i="41"/>
  <c r="O1135" i="41"/>
  <c r="X85" i="41"/>
  <c r="U160" i="41"/>
  <c r="N13" i="41"/>
  <c r="Y151" i="41"/>
  <c r="S1657" i="41"/>
  <c r="X1693" i="41"/>
  <c r="M1600" i="41"/>
  <c r="U1573" i="41"/>
  <c r="X1600" i="41"/>
  <c r="Y1447" i="41"/>
  <c r="W1447" i="41"/>
  <c r="W1441" i="41"/>
  <c r="R1360" i="41"/>
  <c r="R1339" i="41"/>
  <c r="R1318" i="41"/>
  <c r="Q1300" i="41"/>
  <c r="P1195" i="41"/>
  <c r="M1195" i="41"/>
  <c r="T1132" i="41"/>
  <c r="W1135" i="41"/>
  <c r="W991" i="41"/>
  <c r="Y1036" i="41"/>
  <c r="M937" i="41"/>
  <c r="Y823" i="41"/>
  <c r="R565" i="41"/>
  <c r="Q565" i="41"/>
  <c r="N16" i="41"/>
  <c r="W31" i="41"/>
  <c r="M28" i="41"/>
  <c r="M151" i="41"/>
  <c r="U1711" i="41"/>
  <c r="V1663" i="41"/>
  <c r="V1615" i="41"/>
  <c r="X1552" i="41"/>
  <c r="V1561" i="41"/>
  <c r="X1543" i="41"/>
  <c r="T1519" i="41"/>
  <c r="P1516" i="41"/>
  <c r="N1318" i="41"/>
  <c r="Y1363" i="41"/>
  <c r="V1363" i="41"/>
  <c r="R1195" i="41"/>
  <c r="N1255" i="41"/>
  <c r="Y1102" i="41"/>
  <c r="W1102" i="41"/>
  <c r="O1123" i="41"/>
  <c r="Y946" i="41"/>
  <c r="X994" i="41"/>
  <c r="T1036" i="41"/>
  <c r="U847" i="41"/>
  <c r="N865" i="41"/>
  <c r="V16" i="41"/>
  <c r="N31" i="41"/>
  <c r="U28" i="41"/>
  <c r="W175" i="41"/>
  <c r="U1675" i="41"/>
  <c r="U1714" i="41"/>
  <c r="M1606" i="41"/>
  <c r="M1582" i="41"/>
  <c r="X1507" i="41"/>
  <c r="W1492" i="41"/>
  <c r="M1492" i="41"/>
  <c r="M1471" i="41"/>
  <c r="O1354" i="41"/>
  <c r="M1354" i="41"/>
  <c r="S1270" i="41"/>
  <c r="M1213" i="41"/>
  <c r="W1123" i="41"/>
  <c r="P1063" i="41"/>
  <c r="Q1066" i="41"/>
  <c r="Y1033" i="41"/>
  <c r="S910" i="41"/>
  <c r="R979" i="41"/>
  <c r="R112" i="41"/>
  <c r="T97" i="41"/>
  <c r="Q94" i="41"/>
  <c r="U211" i="41"/>
  <c r="P151" i="41"/>
  <c r="S1642" i="41"/>
  <c r="M1690" i="41"/>
  <c r="U1546" i="41"/>
  <c r="W1567" i="41"/>
  <c r="S1582" i="41"/>
  <c r="N1444" i="41"/>
  <c r="P1432" i="41"/>
  <c r="N1432" i="41"/>
  <c r="U1351" i="41"/>
  <c r="S1417" i="41"/>
  <c r="S1413" i="41" s="1"/>
  <c r="X1300" i="41"/>
  <c r="X1282" i="41"/>
  <c r="X1278" i="41" s="1"/>
  <c r="X1277" i="41" s="1"/>
  <c r="X1280" i="41" s="1"/>
  <c r="R1282" i="41"/>
  <c r="R1278" i="41" s="1"/>
  <c r="R1277" i="41" s="1"/>
  <c r="R1280" i="41" s="1"/>
  <c r="U31" i="41"/>
  <c r="Q43" i="41"/>
  <c r="X31" i="41"/>
  <c r="V175" i="41"/>
  <c r="Y1672" i="41"/>
  <c r="U1699" i="41"/>
  <c r="S1600" i="41"/>
  <c r="O1576" i="41"/>
  <c r="X1537" i="41"/>
  <c r="Y1486" i="41"/>
  <c r="O1486" i="41"/>
  <c r="M1432" i="41"/>
  <c r="R1357" i="41"/>
  <c r="V1345" i="41"/>
  <c r="O1351" i="41"/>
  <c r="U1264" i="41"/>
  <c r="P1210" i="41"/>
  <c r="V1081" i="41"/>
  <c r="M1060" i="41"/>
  <c r="N1063" i="41"/>
  <c r="T22" i="41"/>
  <c r="Y190" i="41"/>
  <c r="U13" i="41"/>
  <c r="U247" i="41"/>
  <c r="N175" i="41"/>
  <c r="Q1672" i="41"/>
  <c r="M1699" i="41"/>
  <c r="W1597" i="41"/>
  <c r="Y1570" i="41"/>
  <c r="O1534" i="41"/>
  <c r="Q1486" i="41"/>
  <c r="W1471" i="41"/>
  <c r="O1417" i="41"/>
  <c r="O1413" i="41" s="1"/>
  <c r="R1354" i="41"/>
  <c r="M1345" i="41"/>
  <c r="S1345" i="41"/>
  <c r="W1258" i="41"/>
  <c r="P1297" i="41"/>
  <c r="N1081" i="41"/>
  <c r="Y67" i="41"/>
  <c r="V121" i="41"/>
  <c r="P16" i="41"/>
  <c r="O22" i="41"/>
  <c r="Y175" i="41"/>
  <c r="S1666" i="41"/>
  <c r="R1696" i="41"/>
  <c r="O1597" i="41"/>
  <c r="Q1570" i="41"/>
  <c r="Y1516" i="41"/>
  <c r="V1483" i="41"/>
  <c r="O1471" i="41"/>
  <c r="U1381" i="41"/>
  <c r="S1351" i="41"/>
  <c r="Y1342" i="41"/>
  <c r="V1342" i="41"/>
  <c r="M1258" i="41"/>
  <c r="P1282" i="41"/>
  <c r="P1278" i="41" s="1"/>
  <c r="P1277" i="41" s="1"/>
  <c r="P1280" i="41" s="1"/>
  <c r="Q85" i="41"/>
  <c r="U73" i="41"/>
  <c r="O148" i="41"/>
  <c r="W112" i="41"/>
  <c r="Q1663" i="41"/>
  <c r="S1696" i="41"/>
  <c r="V1600" i="41"/>
  <c r="P1576" i="41"/>
  <c r="T1606" i="41"/>
  <c r="N1459" i="41"/>
  <c r="O1462" i="41"/>
  <c r="R1444" i="41"/>
  <c r="Q1342" i="41"/>
  <c r="M355" i="41"/>
  <c r="S205" i="41"/>
  <c r="T370" i="41"/>
  <c r="N187" i="41"/>
  <c r="V712" i="41"/>
  <c r="Q391" i="41"/>
  <c r="S163" i="41"/>
  <c r="Y670" i="41"/>
  <c r="O553" i="41"/>
  <c r="Q739" i="41"/>
  <c r="X115" i="41"/>
  <c r="Y439" i="41"/>
  <c r="W706" i="41"/>
  <c r="X772" i="41"/>
  <c r="O679" i="41"/>
  <c r="V829" i="41"/>
  <c r="S880" i="41"/>
  <c r="P376" i="41"/>
  <c r="Q670" i="41"/>
  <c r="V940" i="41"/>
  <c r="Y331" i="41"/>
  <c r="X679" i="41"/>
  <c r="V904" i="41"/>
  <c r="P832" i="41"/>
  <c r="T445" i="41"/>
  <c r="X784" i="41"/>
  <c r="X780" i="41" s="1"/>
  <c r="X779" i="41" s="1"/>
  <c r="X782" i="41" s="1"/>
  <c r="O847" i="41"/>
  <c r="O184" i="41"/>
  <c r="O52" i="41"/>
  <c r="N160" i="41"/>
  <c r="M223" i="41"/>
  <c r="X160" i="41"/>
  <c r="T280" i="41"/>
  <c r="Q160" i="41"/>
  <c r="S244" i="41"/>
  <c r="Q73" i="41"/>
  <c r="W55" i="41"/>
  <c r="Q277" i="41"/>
  <c r="V271" i="41"/>
  <c r="S160" i="41"/>
  <c r="U43" i="41"/>
  <c r="S85" i="41"/>
  <c r="W319" i="41"/>
  <c r="O94" i="41"/>
  <c r="W19" i="41"/>
  <c r="O217" i="41"/>
  <c r="W184" i="41"/>
  <c r="R55" i="41"/>
  <c r="T85" i="41"/>
  <c r="W217" i="41"/>
  <c r="R13" i="41"/>
  <c r="X28" i="41"/>
  <c r="X55" i="41"/>
  <c r="Q49" i="41"/>
  <c r="T355" i="41"/>
  <c r="S250" i="41"/>
  <c r="N157" i="41"/>
  <c r="V505" i="41"/>
  <c r="X514" i="41"/>
  <c r="Y403" i="41"/>
  <c r="W733" i="41"/>
  <c r="R580" i="41"/>
  <c r="U673" i="41"/>
  <c r="N874" i="41"/>
  <c r="Q811" i="41"/>
  <c r="R940" i="41"/>
  <c r="P1057" i="41"/>
  <c r="Q304" i="41"/>
  <c r="U343" i="41"/>
  <c r="P397" i="41"/>
  <c r="O433" i="41"/>
  <c r="T526" i="41"/>
  <c r="T522" i="41" s="1"/>
  <c r="T521" i="41" s="1"/>
  <c r="T524" i="41" s="1"/>
  <c r="R541" i="41"/>
  <c r="U643" i="41"/>
  <c r="U694" i="41"/>
  <c r="S817" i="41"/>
  <c r="P811" i="41"/>
  <c r="O976" i="41"/>
  <c r="X1081" i="41"/>
  <c r="U118" i="41"/>
  <c r="O157" i="41"/>
  <c r="P484" i="41"/>
  <c r="W511" i="41"/>
  <c r="X403" i="41"/>
  <c r="R466" i="41"/>
  <c r="N604" i="41"/>
  <c r="V766" i="41"/>
  <c r="P766" i="41"/>
  <c r="V946" i="41"/>
  <c r="X1000" i="41"/>
  <c r="O1126" i="41"/>
  <c r="M271" i="41"/>
  <c r="O304" i="41"/>
  <c r="U217" i="41"/>
  <c r="W550" i="41"/>
  <c r="S400" i="41"/>
  <c r="Y397" i="41"/>
  <c r="R433" i="41"/>
  <c r="M607" i="41"/>
  <c r="P631" i="41"/>
  <c r="P691" i="41"/>
  <c r="P703" i="41"/>
  <c r="O805" i="41"/>
  <c r="Y829" i="41"/>
  <c r="M907" i="41"/>
  <c r="Q976" i="41"/>
  <c r="U433" i="41"/>
  <c r="P445" i="41"/>
  <c r="S493" i="41"/>
  <c r="Y541" i="41"/>
  <c r="Q514" i="41"/>
  <c r="Y742" i="41"/>
  <c r="V754" i="41"/>
  <c r="P577" i="41"/>
  <c r="U865" i="41"/>
  <c r="M832" i="41"/>
  <c r="R934" i="41"/>
  <c r="S946" i="41"/>
  <c r="Y1126" i="41"/>
  <c r="U16" i="41"/>
  <c r="T13" i="41"/>
  <c r="S19" i="41"/>
  <c r="R25" i="41"/>
  <c r="U151" i="41"/>
  <c r="P1714" i="41"/>
  <c r="Q1666" i="41"/>
  <c r="X1624" i="41"/>
  <c r="N1558" i="41"/>
  <c r="O1570" i="41"/>
  <c r="R1546" i="41"/>
  <c r="O1519" i="41"/>
  <c r="W1318" i="41"/>
  <c r="M1366" i="41"/>
  <c r="S1366" i="41"/>
  <c r="S1210" i="41"/>
  <c r="X1255" i="41"/>
  <c r="O1186" i="41"/>
  <c r="Q1117" i="41"/>
  <c r="O1117" i="41"/>
  <c r="Y1123" i="41"/>
  <c r="Q961" i="41"/>
  <c r="S997" i="41"/>
  <c r="O901" i="41"/>
  <c r="P865" i="41"/>
  <c r="V865" i="41"/>
  <c r="M811" i="41"/>
  <c r="Q742" i="41"/>
  <c r="X220" i="41"/>
  <c r="R487" i="41"/>
  <c r="T316" i="41"/>
  <c r="U724" i="41"/>
  <c r="T295" i="41"/>
  <c r="T235" i="41"/>
  <c r="T487" i="41"/>
  <c r="T322" i="41"/>
  <c r="U595" i="41"/>
  <c r="X394" i="41"/>
  <c r="P325" i="41"/>
  <c r="N676" i="41"/>
  <c r="W280" i="41"/>
  <c r="V394" i="41"/>
  <c r="Q580" i="41"/>
  <c r="M670" i="41"/>
  <c r="U880" i="41"/>
  <c r="S862" i="41"/>
  <c r="R826" i="41"/>
  <c r="X511" i="41"/>
  <c r="U610" i="41"/>
  <c r="V847" i="41"/>
  <c r="P190" i="41"/>
  <c r="T595" i="41"/>
  <c r="S823" i="41"/>
  <c r="T937" i="41"/>
  <c r="R577" i="41"/>
  <c r="Y862" i="41"/>
  <c r="T766" i="41"/>
  <c r="X67" i="41"/>
  <c r="O10" i="41"/>
  <c r="O133" i="41"/>
  <c r="W277" i="41"/>
  <c r="R94" i="41"/>
  <c r="M184" i="41"/>
  <c r="V67" i="41"/>
  <c r="N316" i="41"/>
  <c r="U25" i="41"/>
  <c r="S25" i="41"/>
  <c r="T109" i="41"/>
  <c r="P208" i="41"/>
  <c r="P112" i="41"/>
  <c r="R22" i="41"/>
  <c r="P22" i="41"/>
  <c r="N214" i="41"/>
  <c r="M58" i="41"/>
  <c r="T175" i="41"/>
  <c r="R274" i="41"/>
  <c r="S157" i="41"/>
  <c r="O145" i="41"/>
  <c r="M52" i="41"/>
  <c r="N277" i="41"/>
  <c r="M154" i="41"/>
  <c r="Y235" i="41"/>
  <c r="T43" i="41"/>
  <c r="V28" i="41"/>
  <c r="P202" i="41"/>
  <c r="Y304" i="41"/>
  <c r="O211" i="41"/>
  <c r="U418" i="41"/>
  <c r="X460" i="41"/>
  <c r="O559" i="41"/>
  <c r="Y481" i="41"/>
  <c r="M565" i="41"/>
  <c r="W607" i="41"/>
  <c r="P739" i="41"/>
  <c r="R799" i="41"/>
  <c r="R811" i="41"/>
  <c r="W1000" i="41"/>
  <c r="T1129" i="41"/>
  <c r="V157" i="41"/>
  <c r="S514" i="41"/>
  <c r="Q421" i="41"/>
  <c r="R484" i="41"/>
  <c r="R319" i="41"/>
  <c r="V742" i="41"/>
  <c r="M583" i="41"/>
  <c r="P676" i="41"/>
  <c r="U730" i="41"/>
  <c r="R847" i="41"/>
  <c r="S883" i="41"/>
  <c r="P946" i="41"/>
  <c r="X1057" i="41"/>
  <c r="N211" i="41"/>
  <c r="P259" i="41"/>
  <c r="V514" i="41"/>
  <c r="P565" i="41"/>
  <c r="P481" i="41"/>
  <c r="V493" i="41"/>
  <c r="N607" i="41"/>
  <c r="U604" i="41"/>
  <c r="P637" i="41"/>
  <c r="Y751" i="41"/>
  <c r="S895" i="41"/>
  <c r="O1039" i="41"/>
  <c r="S985" i="41"/>
  <c r="Y1087" i="41"/>
  <c r="X304" i="41"/>
  <c r="N295" i="41"/>
  <c r="X259" i="41"/>
  <c r="W397" i="41"/>
  <c r="N433" i="41"/>
  <c r="R436" i="41"/>
  <c r="X481" i="41"/>
  <c r="M469" i="41"/>
  <c r="M646" i="41"/>
  <c r="P697" i="41"/>
  <c r="Q712" i="41"/>
  <c r="V820" i="41"/>
  <c r="Y901" i="41"/>
  <c r="O994" i="41"/>
  <c r="S1033" i="41"/>
  <c r="X1126" i="41"/>
  <c r="R223" i="41"/>
  <c r="P211" i="41"/>
  <c r="M466" i="41"/>
  <c r="Q469" i="41"/>
  <c r="X541" i="41"/>
  <c r="R343" i="41"/>
  <c r="V583" i="41"/>
  <c r="S595" i="41"/>
  <c r="O577" i="41"/>
  <c r="R646" i="41"/>
  <c r="O907" i="41"/>
  <c r="R988" i="41"/>
  <c r="O1081" i="41"/>
  <c r="T160" i="41"/>
  <c r="X25" i="41"/>
  <c r="O31" i="41"/>
  <c r="M46" i="41"/>
  <c r="X175" i="41"/>
  <c r="W1690" i="41"/>
  <c r="X1642" i="41"/>
  <c r="P1609" i="41"/>
  <c r="Q1600" i="41"/>
  <c r="S1534" i="41"/>
  <c r="S1507" i="41"/>
  <c r="P1495" i="41"/>
  <c r="M1486" i="41"/>
  <c r="O1366" i="41"/>
  <c r="P1357" i="41"/>
  <c r="M1357" i="41"/>
  <c r="O1294" i="41"/>
  <c r="M1228" i="41"/>
  <c r="N1132" i="41"/>
  <c r="S1066" i="41"/>
  <c r="N1078" i="41"/>
  <c r="U1033" i="41"/>
  <c r="Y916" i="41"/>
  <c r="U982" i="41"/>
  <c r="M961" i="41"/>
  <c r="Q820" i="41"/>
  <c r="X829" i="41"/>
  <c r="P901" i="41"/>
  <c r="N709" i="41"/>
  <c r="T727" i="41"/>
  <c r="R46" i="41"/>
  <c r="N49" i="41"/>
  <c r="N64" i="41"/>
  <c r="Y58" i="41"/>
  <c r="U178" i="41"/>
  <c r="U1660" i="41"/>
  <c r="U1663" i="41"/>
  <c r="Y1576" i="41"/>
  <c r="U1558" i="41"/>
  <c r="W1507" i="41"/>
  <c r="Q1471" i="41"/>
  <c r="V1447" i="41"/>
  <c r="W1351" i="41"/>
  <c r="X1345" i="41"/>
  <c r="T1336" i="41"/>
  <c r="O1339" i="41"/>
  <c r="W1249" i="41"/>
  <c r="R1264" i="41"/>
  <c r="P1171" i="41"/>
  <c r="V1150" i="41"/>
  <c r="V1186" i="41"/>
  <c r="W1018" i="41"/>
  <c r="P1030" i="41"/>
  <c r="Y940" i="41"/>
  <c r="S811" i="41"/>
  <c r="Y766" i="41"/>
  <c r="S808" i="41"/>
  <c r="U85" i="41"/>
  <c r="M64" i="41"/>
  <c r="V64" i="41"/>
  <c r="S1663" i="41"/>
  <c r="W1699" i="41"/>
  <c r="O1618" i="41"/>
  <c r="R1561" i="41"/>
  <c r="S1618" i="41"/>
  <c r="S1432" i="41"/>
  <c r="U1444" i="41"/>
  <c r="P1543" i="41"/>
  <c r="T1363" i="41"/>
  <c r="M1318" i="41"/>
  <c r="N1381" i="41"/>
  <c r="M1297" i="41"/>
  <c r="R1210" i="41"/>
  <c r="V1195" i="41"/>
  <c r="S1087" i="41"/>
  <c r="X1102" i="41"/>
  <c r="V1126" i="41"/>
  <c r="Q1000" i="41"/>
  <c r="N991" i="41"/>
  <c r="O916" i="41"/>
  <c r="Q19" i="41"/>
  <c r="O154" i="41"/>
  <c r="R10" i="41"/>
  <c r="P31" i="41"/>
  <c r="O175" i="41"/>
  <c r="M1675" i="41"/>
  <c r="M1714" i="41"/>
  <c r="Q1603" i="41"/>
  <c r="W1576" i="41"/>
  <c r="N1507" i="41"/>
  <c r="O1492" i="41"/>
  <c r="W1486" i="41"/>
  <c r="U1432" i="41"/>
  <c r="Q1360" i="41"/>
  <c r="Q1351" i="41"/>
  <c r="X1351" i="41"/>
  <c r="U1267" i="41"/>
  <c r="X1210" i="41"/>
  <c r="X1206" i="41" s="1"/>
  <c r="X1205" i="41" s="1"/>
  <c r="X1208" i="41" s="1"/>
  <c r="N1123" i="41"/>
  <c r="Q67" i="41"/>
  <c r="O70" i="41"/>
  <c r="O64" i="41"/>
  <c r="M1642" i="41"/>
  <c r="X1672" i="41"/>
  <c r="Y1633" i="41"/>
  <c r="O1558" i="41"/>
  <c r="X1609" i="41"/>
  <c r="W1546" i="41"/>
  <c r="R1441" i="41"/>
  <c r="N1537" i="41"/>
  <c r="S1360" i="41"/>
  <c r="S1300" i="41"/>
  <c r="U1366" i="41"/>
  <c r="M1282" i="41"/>
  <c r="M1278" i="41" s="1"/>
  <c r="M1277" i="41" s="1"/>
  <c r="M1280" i="41" s="1"/>
  <c r="Q1195" i="41"/>
  <c r="X1189" i="41"/>
  <c r="M1081" i="41"/>
  <c r="M1099" i="41"/>
  <c r="Q1123" i="41"/>
  <c r="P52" i="41"/>
  <c r="S118" i="41"/>
  <c r="R460" i="41"/>
  <c r="T178" i="41"/>
  <c r="W547" i="41"/>
  <c r="S202" i="41"/>
  <c r="V448" i="41"/>
  <c r="S460" i="41"/>
  <c r="W760" i="41"/>
  <c r="U508" i="41"/>
  <c r="W643" i="41"/>
  <c r="T163" i="41"/>
  <c r="O415" i="41"/>
  <c r="U628" i="41"/>
  <c r="S679" i="41"/>
  <c r="T784" i="41"/>
  <c r="T780" i="41" s="1"/>
  <c r="T779" i="41" s="1"/>
  <c r="T782" i="41" s="1"/>
  <c r="N994" i="41"/>
  <c r="M514" i="41"/>
  <c r="X643" i="41"/>
  <c r="Q628" i="41"/>
  <c r="Y913" i="41"/>
  <c r="N292" i="41"/>
  <c r="P670" i="41"/>
  <c r="W826" i="41"/>
  <c r="Q1030" i="41"/>
  <c r="V52" i="41"/>
  <c r="R256" i="41"/>
  <c r="W130" i="41"/>
  <c r="Y22" i="41"/>
  <c r="S340" i="41"/>
  <c r="Q22" i="41"/>
  <c r="O343" i="41"/>
  <c r="M133" i="41"/>
  <c r="M112" i="41"/>
  <c r="Q319" i="41"/>
  <c r="U112" i="41"/>
  <c r="X22" i="41"/>
  <c r="U58" i="41"/>
  <c r="V91" i="41"/>
  <c r="Q328" i="41"/>
  <c r="S280" i="41"/>
  <c r="X148" i="41"/>
  <c r="U52" i="41"/>
  <c r="N238" i="41"/>
  <c r="U397" i="41"/>
  <c r="P91" i="41"/>
  <c r="Q157" i="41"/>
  <c r="V238" i="41"/>
  <c r="Y325" i="41"/>
  <c r="W127" i="41"/>
  <c r="W148" i="41"/>
  <c r="W163" i="41"/>
  <c r="Y181" i="41"/>
  <c r="P127" i="41"/>
  <c r="M481" i="41"/>
  <c r="Y508" i="41"/>
  <c r="U400" i="41"/>
  <c r="R418" i="41"/>
  <c r="Y745" i="41"/>
  <c r="X751" i="41"/>
  <c r="Q883" i="41"/>
  <c r="O1018" i="41"/>
  <c r="P982" i="41"/>
  <c r="W1162" i="41"/>
  <c r="M295" i="41"/>
  <c r="X250" i="41"/>
  <c r="P421" i="41"/>
  <c r="S463" i="41"/>
  <c r="Y373" i="41"/>
  <c r="V601" i="41"/>
  <c r="O691" i="41"/>
  <c r="P742" i="41"/>
  <c r="S601" i="41"/>
  <c r="X844" i="41"/>
  <c r="O910" i="41"/>
  <c r="X937" i="41"/>
  <c r="P1102" i="41"/>
  <c r="N319" i="41"/>
  <c r="M358" i="41"/>
  <c r="M351" i="41" s="1"/>
  <c r="M350" i="41" s="1"/>
  <c r="M353" i="41" s="1"/>
  <c r="Y421" i="41"/>
  <c r="P490" i="41"/>
  <c r="Q709" i="41"/>
  <c r="Q559" i="41"/>
  <c r="P646" i="41"/>
  <c r="R733" i="41"/>
  <c r="O859" i="41"/>
  <c r="Q1018" i="41"/>
  <c r="N1162" i="41"/>
  <c r="X208" i="41"/>
  <c r="V211" i="41"/>
  <c r="W157" i="41"/>
  <c r="W460" i="41"/>
  <c r="V466" i="41"/>
  <c r="N541" i="41"/>
  <c r="S580" i="41"/>
  <c r="V607" i="41"/>
  <c r="Q784" i="41"/>
  <c r="Q780" i="41" s="1"/>
  <c r="Q779" i="41" s="1"/>
  <c r="Q782" i="41" s="1"/>
  <c r="Y565" i="41"/>
  <c r="O643" i="41"/>
  <c r="P883" i="41"/>
  <c r="T895" i="41"/>
  <c r="X985" i="41"/>
  <c r="W1066" i="41"/>
  <c r="V1132" i="41"/>
  <c r="P337" i="41"/>
  <c r="M304" i="41"/>
  <c r="M538" i="41"/>
  <c r="P526" i="41"/>
  <c r="P522" i="41" s="1"/>
  <c r="P521" i="41" s="1"/>
  <c r="P524" i="41" s="1"/>
  <c r="O394" i="41"/>
  <c r="S538" i="41"/>
  <c r="O565" i="41"/>
  <c r="Y631" i="41"/>
  <c r="S640" i="41"/>
  <c r="S565" i="41"/>
  <c r="X859" i="41"/>
  <c r="V982" i="41"/>
  <c r="M1126" i="41"/>
  <c r="W25" i="41"/>
  <c r="W58" i="41"/>
  <c r="M73" i="41"/>
  <c r="M1693" i="41"/>
  <c r="W1714" i="41"/>
  <c r="M1624" i="41"/>
  <c r="U1564" i="41"/>
  <c r="Y1627" i="41"/>
  <c r="W1444" i="41"/>
  <c r="X1447" i="41"/>
  <c r="W1432" i="41"/>
  <c r="S1381" i="41"/>
  <c r="T1393" i="41"/>
  <c r="T1389" i="41" s="1"/>
  <c r="T1388" i="41" s="1"/>
  <c r="T1391" i="41" s="1"/>
  <c r="X1318" i="41"/>
  <c r="W1213" i="41"/>
  <c r="W1210" i="41"/>
  <c r="V1123" i="41"/>
  <c r="Y1117" i="41"/>
  <c r="M1135" i="41"/>
  <c r="T1012" i="41"/>
  <c r="Q994" i="41"/>
  <c r="R919" i="41"/>
  <c r="S874" i="41"/>
  <c r="Q880" i="41"/>
  <c r="Q901" i="41"/>
  <c r="Y646" i="41"/>
  <c r="V43" i="41"/>
  <c r="S73" i="41"/>
  <c r="O88" i="41"/>
  <c r="Q121" i="41"/>
  <c r="V97" i="41"/>
  <c r="R1615" i="41"/>
  <c r="Y1657" i="41"/>
  <c r="N1600" i="41"/>
  <c r="S1546" i="41"/>
  <c r="W1561" i="41"/>
  <c r="T1510" i="41"/>
  <c r="O1546" i="41"/>
  <c r="X1513" i="41"/>
  <c r="Y1348" i="41"/>
  <c r="P1381" i="41"/>
  <c r="W1360" i="41"/>
  <c r="U1210" i="41"/>
  <c r="R1270" i="41"/>
  <c r="O1171" i="41"/>
  <c r="R1081" i="41"/>
  <c r="V1087" i="41"/>
  <c r="Y937" i="41"/>
  <c r="X961" i="41"/>
  <c r="X1012" i="41"/>
  <c r="T913" i="41"/>
  <c r="Q844" i="41"/>
  <c r="P94" i="41"/>
  <c r="X121" i="41"/>
  <c r="Q127" i="41"/>
  <c r="Y1699" i="41"/>
  <c r="P1633" i="41"/>
  <c r="M1639" i="41"/>
  <c r="V1597" i="41"/>
  <c r="T1627" i="41"/>
  <c r="W1468" i="41"/>
  <c r="X1486" i="41"/>
  <c r="U1462" i="41"/>
  <c r="V1378" i="41"/>
  <c r="Q1357" i="41"/>
  <c r="U1345" i="41"/>
  <c r="S1294" i="41"/>
  <c r="N1228" i="41"/>
  <c r="O1252" i="41"/>
  <c r="T1168" i="41"/>
  <c r="W1186" i="41"/>
  <c r="M1063" i="41"/>
  <c r="R1012" i="41"/>
  <c r="N922" i="41"/>
  <c r="N961" i="41"/>
  <c r="M49" i="41"/>
  <c r="V31" i="41"/>
  <c r="R67" i="41"/>
  <c r="P85" i="41"/>
  <c r="U1642" i="41"/>
  <c r="O1699" i="41"/>
  <c r="O1639" i="41"/>
  <c r="W1558" i="41"/>
  <c r="N1615" i="41"/>
  <c r="U1549" i="41"/>
  <c r="M1444" i="41"/>
  <c r="U1540" i="41"/>
  <c r="P1315" i="41"/>
  <c r="R1378" i="41"/>
  <c r="U1294" i="41"/>
  <c r="Y1195" i="41"/>
  <c r="N1195" i="41"/>
  <c r="T70" i="41"/>
  <c r="W121" i="41"/>
  <c r="W133" i="41"/>
  <c r="T130" i="41"/>
  <c r="M97" i="41"/>
  <c r="X1690" i="41"/>
  <c r="N1714" i="41"/>
  <c r="Y1624" i="41"/>
  <c r="V1582" i="41"/>
  <c r="R1618" i="41"/>
  <c r="Y1462" i="41"/>
  <c r="X1471" i="41"/>
  <c r="R1459" i="41"/>
  <c r="Y1366" i="41"/>
  <c r="R1351" i="41"/>
  <c r="N1342" i="41"/>
  <c r="V1252" i="41"/>
  <c r="N1213" i="41"/>
  <c r="N1246" i="41"/>
  <c r="V1162" i="41"/>
  <c r="M1168" i="41"/>
  <c r="R85" i="41"/>
  <c r="N70" i="41"/>
  <c r="X70" i="41"/>
  <c r="Y133" i="41"/>
  <c r="P1690" i="41"/>
  <c r="V1699" i="41"/>
  <c r="P1618" i="41"/>
  <c r="N1582" i="41"/>
  <c r="M1615" i="41"/>
  <c r="Q1462" i="41"/>
  <c r="P1471" i="41"/>
  <c r="U1447" i="41"/>
  <c r="P1366" i="41"/>
  <c r="W1345" i="41"/>
  <c r="Y1339" i="41"/>
  <c r="M1252" i="41"/>
  <c r="Y1210" i="41"/>
  <c r="V1210" i="41"/>
  <c r="W1150" i="41"/>
  <c r="P67" i="41"/>
  <c r="W70" i="41"/>
  <c r="X73" i="41"/>
  <c r="Q109" i="41"/>
  <c r="Y1663" i="41"/>
  <c r="N1699" i="41"/>
  <c r="W1615" i="41"/>
  <c r="X1576" i="41"/>
  <c r="W1609" i="41"/>
  <c r="V1459" i="41"/>
  <c r="W1462" i="41"/>
  <c r="M1447" i="41"/>
  <c r="S1363" i="41"/>
  <c r="N1345" i="41"/>
  <c r="P1339" i="41"/>
  <c r="Y1336" i="41"/>
  <c r="Q1210" i="41"/>
  <c r="N1210" i="41"/>
  <c r="O43" i="41"/>
  <c r="P25" i="41"/>
  <c r="X58" i="41"/>
  <c r="V55" i="41"/>
  <c r="U1693" i="41"/>
  <c r="W1639" i="41"/>
  <c r="U1624" i="41"/>
  <c r="P1567" i="41"/>
  <c r="N1630" i="41"/>
  <c r="R1447" i="41"/>
  <c r="N217" i="41"/>
  <c r="N370" i="41"/>
  <c r="Y625" i="41"/>
  <c r="X604" i="41"/>
  <c r="N694" i="41"/>
  <c r="M772" i="41"/>
  <c r="U802" i="41"/>
  <c r="R151" i="41"/>
  <c r="V19" i="41"/>
  <c r="O208" i="41"/>
  <c r="S97" i="41"/>
  <c r="Y370" i="41"/>
  <c r="O130" i="41"/>
  <c r="Y211" i="41"/>
  <c r="W445" i="41"/>
  <c r="S490" i="41"/>
  <c r="Q703" i="41"/>
  <c r="U985" i="41"/>
  <c r="V373" i="41"/>
  <c r="M421" i="41"/>
  <c r="R760" i="41"/>
  <c r="P1000" i="41"/>
  <c r="W373" i="41"/>
  <c r="U745" i="41"/>
  <c r="N820" i="41"/>
  <c r="N1117" i="41"/>
  <c r="O328" i="41"/>
  <c r="S337" i="41"/>
  <c r="O742" i="41"/>
  <c r="Q814" i="41"/>
  <c r="M379" i="41"/>
  <c r="M712" i="41"/>
  <c r="V673" i="41"/>
  <c r="P916" i="41"/>
  <c r="W43" i="41"/>
  <c r="S175" i="41"/>
  <c r="N1549" i="41"/>
  <c r="N1462" i="41"/>
  <c r="N1186" i="41"/>
  <c r="R946" i="41"/>
  <c r="Q796" i="41"/>
  <c r="W628" i="41"/>
  <c r="S28" i="41"/>
  <c r="W73" i="41"/>
  <c r="X1633" i="41"/>
  <c r="U1582" i="41"/>
  <c r="P1447" i="41"/>
  <c r="R1381" i="41"/>
  <c r="V1354" i="41"/>
  <c r="O1210" i="41"/>
  <c r="R1189" i="41"/>
  <c r="Q916" i="41"/>
  <c r="U868" i="41"/>
  <c r="W52" i="41"/>
  <c r="R52" i="41"/>
  <c r="U1717" i="41"/>
  <c r="M1570" i="41"/>
  <c r="S1486" i="41"/>
  <c r="M1513" i="41"/>
  <c r="R1300" i="41"/>
  <c r="N1249" i="41"/>
  <c r="P1165" i="41"/>
  <c r="W1165" i="41"/>
  <c r="Q940" i="41"/>
  <c r="W16" i="41"/>
  <c r="U97" i="41"/>
  <c r="S1660" i="41"/>
  <c r="W1552" i="41"/>
  <c r="Q1537" i="41"/>
  <c r="R1405" i="41"/>
  <c r="R1401" i="41" s="1"/>
  <c r="R1400" i="41" s="1"/>
  <c r="R1403" i="41" s="1"/>
  <c r="Q1318" i="41"/>
  <c r="M1171" i="41"/>
  <c r="Y52" i="41"/>
  <c r="R88" i="41"/>
  <c r="S1675" i="41"/>
  <c r="O1552" i="41"/>
  <c r="Y1345" i="41"/>
  <c r="W1300" i="41"/>
  <c r="N1297" i="41"/>
  <c r="W1126" i="41"/>
  <c r="M22" i="41"/>
  <c r="P109" i="41"/>
  <c r="R1699" i="41"/>
  <c r="N1624" i="41"/>
  <c r="Y1546" i="41"/>
  <c r="O1495" i="41"/>
  <c r="W1417" i="41"/>
  <c r="W1413" i="41" s="1"/>
  <c r="O1300" i="41"/>
  <c r="R1267" i="41"/>
  <c r="N1150" i="41"/>
  <c r="U22" i="41"/>
  <c r="N55" i="41"/>
  <c r="R1633" i="41"/>
  <c r="V1546" i="41"/>
  <c r="P1600" i="41"/>
  <c r="U1459" i="41"/>
  <c r="U1534" i="41"/>
  <c r="M1270" i="41"/>
  <c r="W1246" i="41"/>
  <c r="S55" i="41"/>
  <c r="X16" i="41"/>
  <c r="N151" i="41"/>
  <c r="Y1666" i="41"/>
  <c r="V1549" i="41"/>
  <c r="U1513" i="41"/>
  <c r="W1534" i="41"/>
  <c r="R1366" i="41"/>
  <c r="M1393" i="41"/>
  <c r="M1389" i="41" s="1"/>
  <c r="M1388" i="41" s="1"/>
  <c r="M1391" i="41" s="1"/>
  <c r="M1381" i="41"/>
  <c r="V1297" i="41"/>
  <c r="P1270" i="41"/>
  <c r="M1132" i="41"/>
  <c r="U1084" i="41"/>
  <c r="P1186" i="41"/>
  <c r="Y961" i="41"/>
  <c r="P985" i="41"/>
  <c r="V901" i="41"/>
  <c r="R883" i="41"/>
  <c r="S877" i="41"/>
  <c r="N19" i="41"/>
  <c r="N208" i="41"/>
  <c r="S274" i="41"/>
  <c r="P304" i="41"/>
  <c r="Q337" i="41"/>
  <c r="U466" i="41"/>
  <c r="N538" i="41"/>
  <c r="P418" i="41"/>
  <c r="U436" i="41"/>
  <c r="N733" i="41"/>
  <c r="M745" i="41"/>
  <c r="W577" i="41"/>
  <c r="S607" i="41"/>
  <c r="X796" i="41"/>
  <c r="P910" i="41"/>
  <c r="S901" i="41"/>
  <c r="Y1135" i="41"/>
  <c r="Q46" i="41"/>
  <c r="X91" i="41"/>
  <c r="Q112" i="41"/>
  <c r="O178" i="41"/>
  <c r="M19" i="41"/>
  <c r="P187" i="41"/>
  <c r="P247" i="41"/>
  <c r="O295" i="41"/>
  <c r="V304" i="41"/>
  <c r="Q493" i="41"/>
  <c r="X505" i="41"/>
  <c r="Q358" i="41"/>
  <c r="Y466" i="41"/>
  <c r="N730" i="41"/>
  <c r="X742" i="41"/>
  <c r="P622" i="41"/>
  <c r="Q622" i="41"/>
  <c r="S745" i="41"/>
  <c r="W820" i="41"/>
  <c r="R910" i="41"/>
  <c r="S919" i="41"/>
  <c r="R1060" i="41"/>
  <c r="Y298" i="41"/>
  <c r="R163" i="41"/>
  <c r="Y208" i="41"/>
  <c r="U526" i="41"/>
  <c r="U522" i="41" s="1"/>
  <c r="U521" i="41" s="1"/>
  <c r="U524" i="41" s="1"/>
  <c r="S64" i="41"/>
  <c r="Y112" i="41"/>
  <c r="U91" i="41"/>
  <c r="P241" i="41"/>
  <c r="Y277" i="41"/>
  <c r="M127" i="41"/>
  <c r="V241" i="41"/>
  <c r="V358" i="41"/>
  <c r="N418" i="41"/>
  <c r="W418" i="41"/>
  <c r="P466" i="41"/>
  <c r="W448" i="41"/>
  <c r="N631" i="41"/>
  <c r="O676" i="41"/>
  <c r="W703" i="41"/>
  <c r="R712" i="41"/>
  <c r="P814" i="41"/>
  <c r="R868" i="41"/>
  <c r="P940" i="41"/>
  <c r="M997" i="41"/>
  <c r="P1087" i="41"/>
  <c r="M1507" i="41"/>
  <c r="M1654" i="41"/>
  <c r="X1516" i="41"/>
  <c r="P1318" i="41"/>
  <c r="V1366" i="41"/>
  <c r="Q1255" i="41"/>
  <c r="M1066" i="41"/>
  <c r="S1150" i="41"/>
  <c r="O922" i="41"/>
  <c r="W883" i="41"/>
  <c r="Q859" i="41"/>
  <c r="V187" i="41"/>
  <c r="V319" i="41"/>
  <c r="R154" i="41"/>
  <c r="X211" i="41"/>
  <c r="X343" i="41"/>
  <c r="M448" i="41"/>
  <c r="U772" i="41"/>
  <c r="N598" i="41"/>
  <c r="W766" i="41"/>
  <c r="O865" i="41"/>
  <c r="R1000" i="41"/>
  <c r="V1066" i="41"/>
  <c r="X325" i="41"/>
  <c r="R64" i="41"/>
  <c r="S94" i="41"/>
  <c r="R127" i="41"/>
  <c r="X217" i="41"/>
  <c r="U298" i="41"/>
  <c r="U148" i="41"/>
  <c r="V541" i="41"/>
  <c r="M541" i="41"/>
  <c r="R397" i="41"/>
  <c r="R769" i="41"/>
  <c r="M577" i="41"/>
  <c r="W637" i="41"/>
  <c r="S622" i="41"/>
  <c r="O874" i="41"/>
  <c r="Y910" i="41"/>
  <c r="O1162" i="41"/>
  <c r="S331" i="41"/>
  <c r="T118" i="41"/>
  <c r="Y163" i="41"/>
  <c r="Q325" i="41"/>
  <c r="S49" i="41"/>
  <c r="S70" i="41"/>
  <c r="T256" i="41"/>
  <c r="Y328" i="41"/>
  <c r="Q298" i="41"/>
  <c r="M418" i="41"/>
  <c r="O481" i="41"/>
  <c r="O514" i="41"/>
  <c r="U484" i="41"/>
  <c r="P712" i="41"/>
  <c r="R736" i="41"/>
  <c r="O844" i="41"/>
  <c r="M808" i="41"/>
  <c r="R976" i="41"/>
  <c r="U1060" i="41"/>
  <c r="P358" i="41"/>
  <c r="Y676" i="41"/>
  <c r="M1012" i="41"/>
  <c r="O325" i="41"/>
  <c r="T88" i="41"/>
  <c r="S31" i="41"/>
  <c r="S58" i="41"/>
  <c r="Y187" i="41"/>
  <c r="W118" i="41"/>
  <c r="P460" i="41"/>
  <c r="U562" i="41"/>
  <c r="V565" i="41"/>
  <c r="V763" i="41"/>
  <c r="O961" i="41"/>
  <c r="V556" i="41"/>
  <c r="N727" i="41"/>
  <c r="O484" i="41"/>
  <c r="N10" i="41"/>
  <c r="U292" i="41"/>
  <c r="Q373" i="41"/>
  <c r="S526" i="41"/>
  <c r="S522" i="41" s="1"/>
  <c r="S521" i="41" s="1"/>
  <c r="S524" i="41" s="1"/>
  <c r="R538" i="41"/>
  <c r="W976" i="41"/>
  <c r="Y709" i="41"/>
  <c r="Q274" i="41"/>
  <c r="X607" i="41"/>
  <c r="Y118" i="41"/>
  <c r="U1282" i="41"/>
  <c r="U1278" i="41" s="1"/>
  <c r="U1277" i="41" s="1"/>
  <c r="U1280" i="41" s="1"/>
  <c r="R703" i="41"/>
  <c r="Q1714" i="41"/>
  <c r="N1471" i="41"/>
  <c r="M1033" i="41"/>
  <c r="N97" i="41"/>
  <c r="W1543" i="41"/>
  <c r="R1132" i="41"/>
  <c r="X1699" i="41"/>
  <c r="Y1510" i="41"/>
  <c r="U49" i="41"/>
  <c r="X1492" i="41"/>
  <c r="Y1255" i="41"/>
  <c r="Y25" i="41"/>
  <c r="W1459" i="41"/>
  <c r="Y1540" i="41"/>
  <c r="N1165" i="41"/>
  <c r="P1696" i="41"/>
  <c r="U1438" i="41"/>
  <c r="U1297" i="41"/>
  <c r="R1693" i="41"/>
  <c r="N1483" i="41"/>
  <c r="W1252" i="41"/>
  <c r="P1078" i="41"/>
  <c r="X976" i="41"/>
  <c r="X865" i="41"/>
  <c r="T67" i="41"/>
  <c r="U187" i="41"/>
  <c r="P505" i="41"/>
  <c r="P601" i="41"/>
  <c r="R766" i="41"/>
  <c r="W1087" i="41"/>
  <c r="P133" i="41"/>
  <c r="O46" i="41"/>
  <c r="Y319" i="41"/>
  <c r="Y436" i="41"/>
  <c r="X733" i="41"/>
  <c r="R832" i="41"/>
  <c r="R916" i="41"/>
  <c r="T217" i="41"/>
  <c r="N154" i="41"/>
  <c r="X187" i="41"/>
  <c r="Y295" i="41"/>
  <c r="Y358" i="41"/>
  <c r="X622" i="41"/>
  <c r="R823" i="41"/>
  <c r="M1078" i="41"/>
  <c r="Q55" i="41"/>
  <c r="S316" i="41"/>
  <c r="Y55" i="41"/>
  <c r="P433" i="41"/>
  <c r="O1033" i="41"/>
  <c r="P403" i="41"/>
  <c r="Y418" i="41"/>
  <c r="S670" i="41"/>
  <c r="S712" i="41"/>
  <c r="M658" i="41"/>
  <c r="M654" i="41" s="1"/>
  <c r="M653" i="41" s="1"/>
  <c r="M656" i="41" s="1"/>
  <c r="Y1381" i="41"/>
  <c r="O709" i="41"/>
  <c r="O1690" i="41"/>
  <c r="X1063" i="41"/>
  <c r="Q91" i="41"/>
  <c r="W1174" i="41"/>
  <c r="Y16" i="41"/>
  <c r="R1345" i="41"/>
  <c r="W1654" i="41"/>
  <c r="O1357" i="41"/>
  <c r="T64" i="41"/>
  <c r="Y1618" i="41"/>
  <c r="P1345" i="41"/>
  <c r="R1135" i="41"/>
  <c r="S1624" i="41"/>
  <c r="R1486" i="41"/>
  <c r="M1336" i="41"/>
  <c r="S13" i="41"/>
  <c r="R1612" i="41"/>
  <c r="V1348" i="41"/>
  <c r="S1315" i="41"/>
  <c r="V1135" i="41"/>
  <c r="R961" i="41"/>
  <c r="V811" i="41"/>
  <c r="S238" i="41"/>
  <c r="S583" i="41"/>
  <c r="W907" i="41"/>
  <c r="Y88" i="41"/>
  <c r="T52" i="41"/>
  <c r="O118" i="41"/>
  <c r="R559" i="41"/>
  <c r="Q760" i="41"/>
  <c r="R844" i="41"/>
  <c r="O1165" i="41"/>
  <c r="W256" i="41"/>
  <c r="S151" i="41"/>
  <c r="N304" i="41"/>
  <c r="W541" i="41"/>
  <c r="U577" i="41"/>
  <c r="X874" i="41"/>
  <c r="R508" i="41"/>
  <c r="T250" i="41"/>
  <c r="M88" i="41"/>
  <c r="R442" i="41"/>
  <c r="S784" i="41"/>
  <c r="S780" i="41" s="1"/>
  <c r="S779" i="41" s="1"/>
  <c r="S782" i="41" s="1"/>
  <c r="V859" i="41"/>
  <c r="O826" i="41"/>
  <c r="Q913" i="41"/>
  <c r="Q241" i="41"/>
  <c r="W115" i="41"/>
  <c r="R160" i="41"/>
  <c r="T151" i="41"/>
  <c r="N25" i="41"/>
  <c r="W178" i="41"/>
  <c r="Y94" i="41"/>
  <c r="V223" i="41"/>
  <c r="N505" i="41"/>
  <c r="N601" i="41"/>
  <c r="V733" i="41"/>
  <c r="X1078" i="41"/>
  <c r="R448" i="41"/>
  <c r="U565" i="41"/>
  <c r="S760" i="41"/>
  <c r="T1162" i="41"/>
  <c r="M442" i="41"/>
  <c r="V646" i="41"/>
  <c r="Y880" i="41"/>
  <c r="U1081" i="41"/>
  <c r="Y259" i="41"/>
  <c r="O541" i="41"/>
  <c r="P607" i="41"/>
  <c r="R829" i="41"/>
  <c r="R493" i="41"/>
  <c r="X580" i="41"/>
  <c r="U733" i="41"/>
  <c r="R901" i="41"/>
  <c r="S46" i="41"/>
  <c r="M1618" i="41"/>
  <c r="P1561" i="41"/>
  <c r="Q1516" i="41"/>
  <c r="X1339" i="41"/>
  <c r="R1063" i="41"/>
  <c r="Q1033" i="41"/>
  <c r="Y844" i="41"/>
  <c r="S751" i="41"/>
  <c r="S121" i="41"/>
  <c r="P1642" i="41"/>
  <c r="P1624" i="41"/>
  <c r="R1507" i="41"/>
  <c r="R1363" i="41"/>
  <c r="Y1300" i="41"/>
  <c r="X1252" i="41"/>
  <c r="Y1066" i="41"/>
  <c r="V991" i="41"/>
  <c r="R820" i="41"/>
  <c r="V58" i="41"/>
  <c r="Q88" i="41"/>
  <c r="P1654" i="41"/>
  <c r="Q1576" i="41"/>
  <c r="V1507" i="41"/>
  <c r="V1432" i="41"/>
  <c r="V1324" i="41"/>
  <c r="T1267" i="41"/>
  <c r="M1129" i="41"/>
  <c r="M1018" i="41"/>
  <c r="N1012" i="41"/>
  <c r="Q52" i="41"/>
  <c r="P157" i="41"/>
  <c r="W1657" i="41"/>
  <c r="V1552" i="41"/>
  <c r="Y1513" i="41"/>
  <c r="R1342" i="41"/>
  <c r="U1165" i="41"/>
  <c r="R1165" i="41"/>
  <c r="W97" i="41"/>
  <c r="V133" i="41"/>
  <c r="O1657" i="41"/>
  <c r="N1552" i="41"/>
  <c r="T1543" i="41"/>
  <c r="S1339" i="41"/>
  <c r="M1165" i="41"/>
  <c r="V1165" i="41"/>
  <c r="X1165" i="41"/>
  <c r="P1639" i="41"/>
  <c r="M1561" i="41"/>
  <c r="Y1600" i="41"/>
  <c r="P1462" i="41"/>
  <c r="T1540" i="41"/>
  <c r="Q1363" i="41"/>
  <c r="X1270" i="41"/>
  <c r="P1252" i="41"/>
  <c r="T1123" i="41"/>
  <c r="P43" i="41"/>
  <c r="S67" i="41"/>
  <c r="R1642" i="41"/>
  <c r="P1546" i="41"/>
  <c r="O1438" i="41"/>
  <c r="Y1318" i="41"/>
  <c r="O1381" i="41"/>
  <c r="M1150" i="41"/>
  <c r="U1186" i="41"/>
  <c r="V118" i="41"/>
  <c r="V73" i="41"/>
  <c r="Q175" i="41"/>
  <c r="V1558" i="41"/>
  <c r="X1495" i="41"/>
  <c r="W1357" i="41"/>
  <c r="O1246" i="41"/>
  <c r="O1132" i="41"/>
  <c r="W946" i="41"/>
  <c r="O829" i="41"/>
  <c r="M238" i="41"/>
  <c r="W538" i="41"/>
  <c r="R481" i="41"/>
  <c r="N643" i="41"/>
  <c r="M1000" i="41"/>
  <c r="P19" i="41"/>
  <c r="V178" i="41"/>
  <c r="M319" i="41"/>
  <c r="P550" i="41"/>
  <c r="V643" i="41"/>
  <c r="Y985" i="41"/>
  <c r="W274" i="41"/>
  <c r="N43" i="41"/>
  <c r="P64" i="41"/>
  <c r="O334" i="41"/>
  <c r="W742" i="41"/>
  <c r="W751" i="41"/>
  <c r="M1030" i="41"/>
  <c r="S373" i="41"/>
  <c r="Q769" i="41"/>
  <c r="X907" i="41"/>
  <c r="Y280" i="41"/>
  <c r="R235" i="41"/>
  <c r="Y49" i="41"/>
  <c r="U157" i="41"/>
  <c r="N514" i="41"/>
  <c r="R751" i="41"/>
  <c r="U580" i="41"/>
  <c r="M847" i="41"/>
  <c r="Q1135" i="41"/>
  <c r="R247" i="41"/>
  <c r="Q148" i="41"/>
  <c r="Y121" i="41"/>
  <c r="Y601" i="41"/>
  <c r="S727" i="41"/>
  <c r="U709" i="41"/>
  <c r="S550" i="41"/>
  <c r="P796" i="41"/>
  <c r="M1348" i="41"/>
  <c r="R28" i="41"/>
  <c r="Y1606" i="41"/>
  <c r="N1171" i="41"/>
  <c r="V49" i="41"/>
  <c r="S1354" i="41"/>
  <c r="S1018" i="41"/>
  <c r="S1495" i="41"/>
  <c r="T94" i="41"/>
  <c r="S1318" i="41"/>
  <c r="O151" i="41"/>
  <c r="W1363" i="41"/>
  <c r="T46" i="41"/>
  <c r="N1534" i="41"/>
  <c r="X97" i="41"/>
  <c r="Q1633" i="41"/>
  <c r="M1405" i="41"/>
  <c r="M1401" i="41" s="1"/>
  <c r="M1400" i="41" s="1"/>
  <c r="M1403" i="41" s="1"/>
  <c r="W1033" i="41"/>
  <c r="V112" i="41"/>
  <c r="V343" i="41"/>
  <c r="Y760" i="41"/>
  <c r="P868" i="41"/>
  <c r="S109" i="41"/>
  <c r="X64" i="41"/>
  <c r="P295" i="41"/>
  <c r="Q505" i="41"/>
  <c r="T748" i="41"/>
  <c r="R1057" i="41"/>
  <c r="N220" i="41"/>
  <c r="W160" i="41"/>
  <c r="X247" i="41"/>
  <c r="M508" i="41"/>
  <c r="Q751" i="41"/>
  <c r="S796" i="41"/>
  <c r="Y64" i="41"/>
  <c r="N766" i="41"/>
  <c r="Y1018" i="41"/>
  <c r="S763" i="41"/>
  <c r="Y433" i="41"/>
  <c r="Q58" i="41"/>
  <c r="N901" i="41"/>
  <c r="M1564" i="41"/>
  <c r="W1381" i="41"/>
  <c r="P829" i="41"/>
  <c r="X1432" i="41"/>
  <c r="S1174" i="41"/>
  <c r="R1657" i="41"/>
  <c r="Y220" i="41"/>
  <c r="W1339" i="41"/>
  <c r="X1696" i="41"/>
  <c r="W1354" i="41"/>
  <c r="O1642" i="41"/>
  <c r="R1252" i="41"/>
  <c r="X1663" i="41"/>
  <c r="R1531" i="41"/>
  <c r="W1132" i="41"/>
  <c r="Y820" i="41"/>
  <c r="T340" i="41"/>
  <c r="N550" i="41"/>
  <c r="O646" i="41"/>
  <c r="Q895" i="41"/>
  <c r="W28" i="41"/>
  <c r="M157" i="41"/>
  <c r="S448" i="41"/>
  <c r="O748" i="41"/>
  <c r="U1012" i="41"/>
  <c r="V205" i="41"/>
  <c r="R97" i="41"/>
  <c r="N223" i="41"/>
  <c r="X550" i="41"/>
  <c r="R562" i="41"/>
  <c r="S646" i="41"/>
  <c r="X1171" i="41"/>
  <c r="Y1150" i="41"/>
  <c r="Y1143" i="41" s="1"/>
  <c r="Y1142" i="41" s="1"/>
  <c r="Y1145" i="41" s="1"/>
  <c r="Q163" i="41"/>
  <c r="V379" i="41"/>
  <c r="Q355" i="41"/>
  <c r="U994" i="41"/>
  <c r="W871" i="41"/>
  <c r="M883" i="41"/>
  <c r="M244" i="41"/>
  <c r="X202" i="41"/>
  <c r="V94" i="41"/>
  <c r="U208" i="41"/>
  <c r="W292" i="41"/>
  <c r="P316" i="41"/>
  <c r="P160" i="41"/>
  <c r="Y337" i="41"/>
  <c r="Q484" i="41"/>
  <c r="O601" i="41"/>
  <c r="P844" i="41"/>
  <c r="R439" i="41"/>
  <c r="O640" i="41"/>
  <c r="O880" i="41"/>
  <c r="S1081" i="41"/>
  <c r="W433" i="41"/>
  <c r="U583" i="41"/>
  <c r="X811" i="41"/>
  <c r="M433" i="41"/>
  <c r="Q433" i="41"/>
  <c r="P748" i="41"/>
  <c r="T883" i="41"/>
  <c r="O274" i="41"/>
  <c r="P343" i="41"/>
  <c r="Y733" i="41"/>
  <c r="X760" i="41"/>
  <c r="O1057" i="41"/>
  <c r="N85" i="41"/>
  <c r="P1663" i="41"/>
  <c r="P1570" i="41"/>
  <c r="U1360" i="41"/>
  <c r="N1252" i="41"/>
  <c r="U1162" i="41"/>
  <c r="P976" i="41"/>
  <c r="N811" i="41"/>
  <c r="Y697" i="41"/>
  <c r="M121" i="41"/>
  <c r="P175" i="41"/>
  <c r="W1618" i="41"/>
  <c r="U1639" i="41"/>
  <c r="U1492" i="41"/>
  <c r="V1318" i="41"/>
  <c r="U1300" i="41"/>
  <c r="T1126" i="41"/>
  <c r="P1132" i="41"/>
  <c r="V922" i="41"/>
  <c r="S814" i="41"/>
  <c r="N91" i="41"/>
  <c r="Y205" i="41"/>
  <c r="M1660" i="41"/>
  <c r="T1630" i="41"/>
  <c r="V1444" i="41"/>
  <c r="N1351" i="41"/>
  <c r="N1360" i="41"/>
  <c r="R1297" i="41"/>
  <c r="X1135" i="41"/>
  <c r="Q937" i="41"/>
  <c r="N916" i="41"/>
  <c r="R130" i="41"/>
  <c r="P1711" i="41"/>
  <c r="N1570" i="41"/>
  <c r="S1558" i="41"/>
  <c r="S1444" i="41"/>
  <c r="W1366" i="41"/>
  <c r="O1336" i="41"/>
  <c r="V25" i="41"/>
  <c r="M13" i="41"/>
  <c r="S1699" i="41"/>
  <c r="U1561" i="41"/>
  <c r="U1576" i="41"/>
  <c r="X1441" i="41"/>
  <c r="N1366" i="41"/>
  <c r="U1270" i="41"/>
  <c r="O1150" i="41"/>
  <c r="P1081" i="41"/>
  <c r="T55" i="41"/>
  <c r="W64" i="41"/>
  <c r="O1654" i="41"/>
  <c r="U1507" i="41"/>
  <c r="X1546" i="41"/>
  <c r="W1438" i="41"/>
  <c r="N1339" i="41"/>
  <c r="X1381" i="41"/>
  <c r="U1150" i="41"/>
  <c r="P1189" i="41"/>
  <c r="X10" i="41"/>
  <c r="S112" i="41"/>
  <c r="U94" i="41"/>
  <c r="R1666" i="41"/>
  <c r="X1567" i="41"/>
  <c r="R1573" i="41"/>
  <c r="S1516" i="41"/>
  <c r="T1354" i="41"/>
  <c r="Y1405" i="41"/>
  <c r="Y1401" i="41" s="1"/>
  <c r="Y1400" i="41" s="1"/>
  <c r="Y1403" i="41" s="1"/>
  <c r="U1252" i="41"/>
  <c r="N1282" i="41"/>
  <c r="N1278" i="41" s="1"/>
  <c r="N1277" i="41" s="1"/>
  <c r="N1280" i="41" s="1"/>
  <c r="N121" i="41"/>
  <c r="S10" i="41"/>
  <c r="U1618" i="41"/>
  <c r="W1693" i="41"/>
  <c r="O1615" i="41"/>
  <c r="M1549" i="41"/>
  <c r="V1462" i="41"/>
  <c r="V1351" i="41"/>
  <c r="Y1357" i="41"/>
  <c r="M1342" i="41"/>
  <c r="O1228" i="41"/>
  <c r="M1186" i="41"/>
  <c r="P1135" i="41"/>
  <c r="X1117" i="41"/>
  <c r="O1066" i="41"/>
  <c r="T1039" i="41"/>
  <c r="M922" i="41"/>
  <c r="S766" i="41"/>
  <c r="X901" i="41"/>
  <c r="V160" i="41"/>
  <c r="V130" i="41"/>
  <c r="S181" i="41"/>
  <c r="R238" i="41"/>
  <c r="U304" i="41"/>
  <c r="U379" i="41"/>
  <c r="W403" i="41"/>
  <c r="Y490" i="41"/>
  <c r="Q541" i="41"/>
  <c r="V622" i="41"/>
  <c r="O637" i="41"/>
  <c r="Q676" i="41"/>
  <c r="R808" i="41"/>
  <c r="Q766" i="41"/>
  <c r="N937" i="41"/>
  <c r="W1081" i="41"/>
  <c r="Y157" i="41"/>
  <c r="M160" i="41"/>
  <c r="O19" i="41"/>
  <c r="O73" i="41"/>
  <c r="V208" i="41"/>
  <c r="W247" i="41"/>
  <c r="W343" i="41"/>
  <c r="M202" i="41"/>
  <c r="U490" i="41"/>
  <c r="R391" i="41"/>
  <c r="X418" i="41"/>
  <c r="P595" i="41"/>
  <c r="X601" i="41"/>
  <c r="R670" i="41"/>
  <c r="Q805" i="41"/>
  <c r="R1123" i="41"/>
  <c r="O256" i="41"/>
  <c r="M16" i="41"/>
  <c r="U301" i="41"/>
  <c r="O445" i="41"/>
  <c r="N583" i="41"/>
  <c r="S871" i="41"/>
  <c r="M985" i="41"/>
  <c r="N772" i="41"/>
  <c r="R325" i="41"/>
  <c r="O202" i="41"/>
  <c r="P13" i="41"/>
  <c r="S757" i="41"/>
  <c r="O181" i="41"/>
  <c r="U442" i="41"/>
  <c r="U415" i="41"/>
  <c r="O1693" i="41"/>
  <c r="Q1015" i="41"/>
  <c r="Y1354" i="41"/>
  <c r="W916" i="41"/>
  <c r="M1558" i="41"/>
  <c r="U1171" i="41"/>
  <c r="R91" i="41"/>
  <c r="M1324" i="41"/>
  <c r="N1573" i="41"/>
  <c r="P1126" i="41"/>
  <c r="Y1642" i="41"/>
  <c r="O1243" i="41"/>
  <c r="O1672" i="41"/>
  <c r="N1354" i="41"/>
  <c r="R43" i="41"/>
  <c r="S1519" i="41"/>
  <c r="O1195" i="41"/>
  <c r="U937" i="41"/>
  <c r="V295" i="41"/>
  <c r="R358" i="41"/>
  <c r="R745" i="41"/>
  <c r="R328" i="41"/>
  <c r="R469" i="41"/>
  <c r="V703" i="41"/>
  <c r="U1000" i="41"/>
  <c r="V280" i="41"/>
  <c r="X13" i="41"/>
  <c r="Y493" i="41"/>
  <c r="M733" i="41"/>
  <c r="U748" i="41"/>
  <c r="R211" i="41"/>
  <c r="S304" i="41"/>
  <c r="M709" i="41"/>
  <c r="W490" i="41"/>
  <c r="M373" i="41"/>
  <c r="Y1471" i="41"/>
  <c r="N58" i="41"/>
  <c r="U1471" i="41"/>
  <c r="Y1000" i="41"/>
  <c r="X151" i="41"/>
  <c r="O1345" i="41"/>
  <c r="P961" i="41"/>
  <c r="M1534" i="41"/>
  <c r="X1246" i="41"/>
  <c r="S1441" i="41"/>
  <c r="S1132" i="41"/>
  <c r="V1537" i="41"/>
  <c r="Y85" i="41"/>
  <c r="S1531" i="41"/>
  <c r="S115" i="41"/>
  <c r="M1459" i="41"/>
  <c r="U1258" i="41"/>
  <c r="W901" i="41"/>
  <c r="X445" i="41"/>
  <c r="T730" i="41"/>
  <c r="P907" i="41"/>
  <c r="R157" i="41"/>
  <c r="Q187" i="41"/>
  <c r="Q550" i="41"/>
  <c r="X868" i="41"/>
  <c r="V292" i="41"/>
  <c r="M175" i="41"/>
  <c r="S154" i="41"/>
  <c r="W559" i="41"/>
  <c r="Q646" i="41"/>
  <c r="O1000" i="41"/>
  <c r="P322" i="41"/>
  <c r="U754" i="41"/>
  <c r="T541" i="41"/>
  <c r="Y706" i="41"/>
  <c r="T700" i="41"/>
  <c r="P934" i="41"/>
  <c r="R802" i="41"/>
  <c r="Q997" i="41"/>
  <c r="T958" i="41"/>
  <c r="U214" i="41"/>
  <c r="N67" i="41"/>
  <c r="S259" i="41"/>
  <c r="O55" i="41"/>
  <c r="P55" i="41"/>
  <c r="V88" i="41"/>
  <c r="Y148" i="41"/>
  <c r="M115" i="41"/>
  <c r="T259" i="41"/>
  <c r="U544" i="41"/>
  <c r="X712" i="41"/>
  <c r="P820" i="41"/>
  <c r="M511" i="41"/>
  <c r="O622" i="41"/>
  <c r="N259" i="41"/>
  <c r="O538" i="41"/>
  <c r="V628" i="41"/>
  <c r="R874" i="41"/>
  <c r="P178" i="41"/>
  <c r="X484" i="41"/>
  <c r="T505" i="41"/>
  <c r="V604" i="41"/>
  <c r="U922" i="41"/>
  <c r="M187" i="41"/>
  <c r="Q343" i="41"/>
  <c r="Y814" i="41"/>
  <c r="Y1081" i="41"/>
  <c r="O49" i="41"/>
  <c r="O1663" i="41"/>
  <c r="U1510" i="41"/>
  <c r="M1351" i="41"/>
  <c r="S1252" i="41"/>
  <c r="M1084" i="41"/>
  <c r="O946" i="41"/>
  <c r="W874" i="41"/>
  <c r="W49" i="41"/>
  <c r="R1690" i="41"/>
  <c r="M1537" i="41"/>
  <c r="V1513" i="41"/>
  <c r="O1432" i="41"/>
  <c r="P1360" i="41"/>
  <c r="V1282" i="41"/>
  <c r="V1278" i="41" s="1"/>
  <c r="V1277" i="41" s="1"/>
  <c r="V1280" i="41" s="1"/>
  <c r="M1123" i="41"/>
  <c r="U1063" i="41"/>
  <c r="M982" i="41"/>
  <c r="Y874" i="41"/>
  <c r="U133" i="41"/>
  <c r="P49" i="41"/>
  <c r="Q1657" i="41"/>
  <c r="R1570" i="41"/>
  <c r="V1468" i="41"/>
  <c r="O1348" i="41"/>
  <c r="M1315" i="41"/>
  <c r="V1255" i="41"/>
  <c r="W1078" i="41"/>
  <c r="R985" i="41"/>
  <c r="Y28" i="41"/>
  <c r="V22" i="41"/>
  <c r="M1717" i="41"/>
  <c r="O1633" i="41"/>
  <c r="S1471" i="41"/>
  <c r="N1510" i="41"/>
  <c r="R1246" i="41"/>
  <c r="Y46" i="41"/>
  <c r="M55" i="41"/>
  <c r="R1714" i="41"/>
  <c r="M1546" i="41"/>
  <c r="R1462" i="41"/>
  <c r="P1507" i="41"/>
  <c r="P1405" i="41"/>
  <c r="P1401" i="41" s="1"/>
  <c r="P1400" i="41" s="1"/>
  <c r="P1403" i="41" s="1"/>
  <c r="W1243" i="41"/>
  <c r="X1150" i="41"/>
  <c r="W10" i="41"/>
  <c r="O109" i="41"/>
  <c r="T91" i="41"/>
  <c r="P1672" i="41"/>
  <c r="S1570" i="41"/>
  <c r="M1576" i="41"/>
  <c r="U1519" i="41"/>
  <c r="T1357" i="41"/>
  <c r="Q1417" i="41"/>
  <c r="Q1413" i="41" s="1"/>
  <c r="R1255" i="41"/>
  <c r="W1294" i="41"/>
  <c r="T28" i="41"/>
  <c r="V145" i="41"/>
  <c r="Q1642" i="41"/>
  <c r="Q1552" i="41"/>
  <c r="O1459" i="41"/>
  <c r="P1537" i="41"/>
  <c r="S1405" i="41"/>
  <c r="S1401" i="41" s="1"/>
  <c r="S1400" i="41" s="1"/>
  <c r="S1403" i="41" s="1"/>
  <c r="N1363" i="41"/>
  <c r="W1228" i="41"/>
  <c r="R1198" i="41"/>
  <c r="Y10" i="41"/>
  <c r="W22" i="41"/>
  <c r="X1714" i="41"/>
  <c r="X1615" i="41"/>
  <c r="X1561" i="41"/>
  <c r="S1510" i="41"/>
  <c r="M1438" i="41"/>
  <c r="U1339" i="41"/>
  <c r="O1342" i="41"/>
  <c r="Q1294" i="41"/>
  <c r="M1294" i="41"/>
  <c r="U1195" i="41"/>
  <c r="V1078" i="41"/>
  <c r="X1033" i="41"/>
  <c r="Y994" i="41"/>
  <c r="P1018" i="41"/>
  <c r="Y757" i="41"/>
  <c r="Q868" i="41"/>
  <c r="O97" i="41"/>
  <c r="R295" i="41"/>
  <c r="Q217" i="41"/>
  <c r="M148" i="41"/>
  <c r="M490" i="41"/>
  <c r="V403" i="41"/>
  <c r="W466" i="41"/>
  <c r="O550" i="41"/>
  <c r="M697" i="41"/>
  <c r="W565" i="41"/>
  <c r="U658" i="41"/>
  <c r="U654" i="41" s="1"/>
  <c r="U653" i="41" s="1"/>
  <c r="U656" i="41" s="1"/>
  <c r="S706" i="41"/>
  <c r="W829" i="41"/>
  <c r="U832" i="41"/>
  <c r="M991" i="41"/>
  <c r="R1150" i="41"/>
  <c r="Y127" i="41"/>
  <c r="X145" i="41"/>
  <c r="V316" i="41"/>
  <c r="N61" i="41"/>
  <c r="W94" i="41"/>
  <c r="U238" i="41"/>
  <c r="O277" i="41"/>
  <c r="U334" i="41"/>
  <c r="N241" i="41"/>
  <c r="N358" i="41"/>
  <c r="S415" i="41"/>
  <c r="O418" i="41"/>
  <c r="U448" i="41"/>
  <c r="O448" i="41"/>
  <c r="U622" i="41"/>
  <c r="W646" i="41"/>
  <c r="O703" i="41"/>
  <c r="V709" i="41"/>
  <c r="U811" i="41"/>
  <c r="W865" i="41"/>
  <c r="X910" i="41"/>
  <c r="W982" i="41"/>
  <c r="O1078" i="41"/>
  <c r="S247" i="41"/>
  <c r="Y238" i="41"/>
  <c r="O322" i="41"/>
  <c r="V331" i="41"/>
  <c r="R190" i="41"/>
  <c r="X157" i="41"/>
  <c r="O28" i="41"/>
  <c r="Q31" i="41"/>
  <c r="M340" i="41"/>
  <c r="O223" i="41"/>
  <c r="U241" i="41"/>
  <c r="W241" i="41"/>
  <c r="X469" i="41"/>
  <c r="V481" i="41"/>
  <c r="T556" i="41"/>
  <c r="Q403" i="41"/>
  <c r="S703" i="41"/>
  <c r="W631" i="41"/>
  <c r="Q601" i="41"/>
  <c r="W583" i="41"/>
  <c r="R676" i="41"/>
  <c r="W796" i="41"/>
  <c r="S805" i="41"/>
  <c r="V1000" i="41"/>
  <c r="X1132" i="41"/>
  <c r="V376" i="41"/>
  <c r="Y292" i="41"/>
  <c r="N148" i="41"/>
  <c r="W145" i="41"/>
  <c r="Q250" i="41"/>
  <c r="N181" i="41"/>
  <c r="M250" i="41"/>
  <c r="S820" i="41"/>
  <c r="R241" i="41"/>
  <c r="O1054" i="41"/>
  <c r="Q1513" i="41"/>
  <c r="Q1189" i="41"/>
  <c r="O85" i="41"/>
  <c r="O1444" i="41"/>
  <c r="O1213" i="41"/>
  <c r="Y805" i="41"/>
  <c r="U1690" i="41"/>
  <c r="R1336" i="41"/>
  <c r="M31" i="41"/>
  <c r="V1573" i="41"/>
  <c r="T1264" i="41"/>
  <c r="X1639" i="41"/>
  <c r="O1543" i="41"/>
  <c r="Y1552" i="41"/>
  <c r="Y1417" i="41"/>
  <c r="Y1413" i="41" s="1"/>
  <c r="X52" i="41"/>
  <c r="P1615" i="41"/>
  <c r="S1342" i="41"/>
  <c r="X43" i="41"/>
  <c r="X1570" i="41"/>
  <c r="X1366" i="41"/>
  <c r="X1195" i="41"/>
  <c r="V1018" i="41"/>
  <c r="S832" i="41"/>
  <c r="N334" i="41"/>
  <c r="Q436" i="41"/>
  <c r="Q697" i="41"/>
  <c r="Q985" i="41"/>
  <c r="O160" i="41"/>
  <c r="X253" i="41"/>
  <c r="U403" i="41"/>
  <c r="M484" i="41"/>
  <c r="Q733" i="41"/>
  <c r="R805" i="41"/>
  <c r="W298" i="41"/>
  <c r="Q145" i="41"/>
  <c r="R16" i="41"/>
  <c r="P319" i="41"/>
  <c r="Q481" i="41"/>
  <c r="Y622" i="41"/>
  <c r="W937" i="41"/>
  <c r="Y241" i="41"/>
  <c r="W358" i="41"/>
  <c r="Q124" i="41"/>
  <c r="W211" i="41"/>
  <c r="R337" i="41"/>
  <c r="N127" i="41"/>
  <c r="V1033" i="41"/>
  <c r="Y895" i="41"/>
  <c r="W1600" i="41"/>
  <c r="P1267" i="41"/>
  <c r="P163" i="41"/>
  <c r="R1471" i="41"/>
  <c r="V1228" i="41"/>
  <c r="V961" i="41"/>
  <c r="V954" i="41" s="1"/>
  <c r="V953" i="41" s="1"/>
  <c r="V956" i="41" s="1"/>
  <c r="O1561" i="41"/>
  <c r="M1210" i="41"/>
  <c r="Q61" i="41"/>
  <c r="V1624" i="41"/>
  <c r="X1357" i="41"/>
  <c r="M109" i="41"/>
  <c r="N1621" i="41"/>
  <c r="Q1270" i="41"/>
  <c r="Y43" i="41"/>
  <c r="W1672" i="41"/>
  <c r="P1441" i="41"/>
  <c r="V1339" i="41"/>
  <c r="P58" i="41"/>
  <c r="Q1561" i="41"/>
  <c r="V1381" i="41"/>
  <c r="P70" i="41"/>
  <c r="W1570" i="41"/>
  <c r="X1186" i="41"/>
  <c r="Q1039" i="41"/>
  <c r="V61" i="41"/>
  <c r="P217" i="41"/>
  <c r="M403" i="41"/>
  <c r="P541" i="41"/>
  <c r="X577" i="41"/>
  <c r="W1063" i="41"/>
  <c r="S130" i="41"/>
  <c r="S298" i="41"/>
  <c r="X436" i="41"/>
  <c r="Y505" i="41"/>
  <c r="N565" i="41"/>
  <c r="M580" i="41"/>
  <c r="V937" i="41"/>
  <c r="T202" i="41"/>
  <c r="P124" i="41"/>
  <c r="Q181" i="41"/>
  <c r="U319" i="41"/>
  <c r="M400" i="41"/>
  <c r="R640" i="41"/>
  <c r="S733" i="41"/>
  <c r="V463" i="41"/>
  <c r="W214" i="41"/>
  <c r="O301" i="41"/>
  <c r="P271" i="41"/>
  <c r="S376" i="41"/>
  <c r="W487" i="41"/>
  <c r="W556" i="41"/>
  <c r="N712" i="41"/>
  <c r="N52" i="41"/>
  <c r="S220" i="41"/>
  <c r="X946" i="41"/>
  <c r="N1102" i="41"/>
  <c r="M1663" i="41"/>
  <c r="N274" i="41"/>
  <c r="X415" i="41"/>
  <c r="T511" i="41"/>
  <c r="V277" i="41"/>
  <c r="O712" i="41"/>
  <c r="W679" i="41"/>
  <c r="W658" i="41"/>
  <c r="W654" i="41" s="1"/>
  <c r="W653" i="41" s="1"/>
  <c r="W656" i="41" s="1"/>
  <c r="N637" i="41"/>
  <c r="X94" i="41"/>
  <c r="N247" i="41"/>
  <c r="U280" i="41"/>
  <c r="U445" i="41"/>
  <c r="O238" i="41"/>
  <c r="T25" i="41"/>
  <c r="R118" i="41"/>
  <c r="W13" i="41"/>
  <c r="P250" i="41"/>
  <c r="S319" i="41"/>
  <c r="O628" i="41"/>
  <c r="P937" i="41"/>
  <c r="O319" i="41"/>
  <c r="R490" i="41"/>
  <c r="Y784" i="41"/>
  <c r="Y780" i="41" s="1"/>
  <c r="Y779" i="41" s="1"/>
  <c r="Y782" i="41" s="1"/>
  <c r="P1012" i="41"/>
  <c r="O397" i="41"/>
  <c r="V550" i="41"/>
  <c r="O766" i="41"/>
  <c r="X1018" i="41"/>
  <c r="W259" i="41"/>
  <c r="X490" i="41"/>
  <c r="O733" i="41"/>
  <c r="M865" i="41"/>
  <c r="W1195" i="41"/>
  <c r="N490" i="41"/>
  <c r="S343" i="41"/>
  <c r="Q607" i="41"/>
  <c r="U916" i="41"/>
  <c r="W109" i="41"/>
  <c r="Q97" i="41"/>
  <c r="O1582" i="41"/>
  <c r="Q1432" i="41"/>
  <c r="Q1339" i="41"/>
  <c r="X1174" i="41"/>
  <c r="U1030" i="41"/>
  <c r="R757" i="41"/>
  <c r="Q691" i="41"/>
  <c r="N88" i="41"/>
  <c r="U46" i="41"/>
  <c r="O1714" i="41"/>
  <c r="R1600" i="41"/>
  <c r="R1495" i="41"/>
  <c r="Q1366" i="41"/>
  <c r="S1348" i="41"/>
  <c r="U1213" i="41"/>
  <c r="P1117" i="41"/>
  <c r="T1015" i="41"/>
  <c r="U946" i="41"/>
  <c r="V898" i="41"/>
  <c r="X181" i="41"/>
  <c r="X1711" i="41"/>
  <c r="V1570" i="41"/>
  <c r="S1597" i="41"/>
  <c r="N1447" i="41"/>
  <c r="T1378" i="41"/>
  <c r="R1294" i="41"/>
  <c r="Q1165" i="41"/>
  <c r="N1087" i="41"/>
  <c r="N1030" i="41"/>
  <c r="P121" i="41"/>
  <c r="X49" i="41"/>
  <c r="V1654" i="41"/>
  <c r="O1630" i="41"/>
  <c r="N1468" i="41"/>
  <c r="Q1345" i="41"/>
  <c r="M1255" i="41"/>
  <c r="N163" i="41"/>
  <c r="S52" i="41"/>
  <c r="N1654" i="41"/>
  <c r="O1567" i="41"/>
  <c r="X1462" i="41"/>
  <c r="T1342" i="41"/>
  <c r="P1300" i="41"/>
  <c r="Y1252" i="41"/>
  <c r="R1066" i="41"/>
  <c r="Y109" i="41"/>
  <c r="U55" i="41"/>
  <c r="R1639" i="41"/>
  <c r="W1642" i="41"/>
  <c r="Y1561" i="41"/>
  <c r="P1492" i="41"/>
  <c r="V1534" i="41"/>
  <c r="V1336" i="41"/>
  <c r="P1417" i="41"/>
  <c r="P1413" i="41" s="1"/>
  <c r="P1255" i="41"/>
  <c r="R1078" i="41"/>
  <c r="Q10" i="41"/>
  <c r="T112" i="41"/>
  <c r="R1663" i="41"/>
  <c r="Q1618" i="41"/>
  <c r="Q1546" i="41"/>
  <c r="R1432" i="41"/>
  <c r="V1486" i="41"/>
  <c r="Q1405" i="41"/>
  <c r="Q1401" i="41" s="1"/>
  <c r="Q1400" i="41" s="1"/>
  <c r="Q1403" i="41" s="1"/>
  <c r="Y1294" i="41"/>
  <c r="S1264" i="41"/>
  <c r="O25" i="41"/>
  <c r="U154" i="41"/>
  <c r="P148" i="41"/>
  <c r="W1663" i="41"/>
  <c r="W1582" i="41"/>
  <c r="Y1537" i="41"/>
  <c r="Y1432" i="41"/>
  <c r="U1486" i="41"/>
  <c r="X1324" i="41"/>
  <c r="S1336" i="41"/>
  <c r="S1246" i="41"/>
  <c r="U1228" i="41"/>
  <c r="N1066" i="41"/>
  <c r="S1123" i="41"/>
  <c r="V1102" i="41"/>
  <c r="R994" i="41"/>
  <c r="N1000" i="41"/>
  <c r="U961" i="41"/>
  <c r="Y796" i="41"/>
  <c r="R784" i="41"/>
  <c r="R780" i="41" s="1"/>
  <c r="R779" i="41" s="1"/>
  <c r="R782" i="41" s="1"/>
  <c r="W46" i="41"/>
  <c r="N178" i="41"/>
  <c r="O247" i="41"/>
  <c r="X328" i="41"/>
  <c r="Y274" i="41"/>
  <c r="P436" i="41"/>
  <c r="Y469" i="41"/>
  <c r="W394" i="41"/>
  <c r="S358" i="41"/>
  <c r="M622" i="41"/>
  <c r="N703" i="41"/>
  <c r="X757" i="41"/>
  <c r="O673" i="41"/>
  <c r="Y868" i="41"/>
  <c r="M946" i="41"/>
  <c r="O982" i="41"/>
  <c r="S1189" i="41"/>
  <c r="O67" i="41"/>
  <c r="O112" i="41"/>
  <c r="U121" i="41"/>
  <c r="S16" i="41"/>
  <c r="Y31" i="41"/>
  <c r="X337" i="41"/>
  <c r="Y217" i="41"/>
  <c r="M241" i="41"/>
  <c r="O241" i="41"/>
  <c r="P469" i="41"/>
  <c r="N481" i="41"/>
  <c r="T553" i="41"/>
  <c r="R373" i="41"/>
  <c r="U697" i="41"/>
  <c r="O631" i="41"/>
  <c r="V598" i="41"/>
  <c r="O583" i="41"/>
  <c r="W673" i="41"/>
  <c r="O796" i="41"/>
  <c r="R796" i="41"/>
  <c r="U991" i="41"/>
  <c r="M1087" i="41"/>
  <c r="W376" i="41"/>
  <c r="S187" i="41"/>
  <c r="U220" i="41"/>
  <c r="U256" i="41"/>
  <c r="X88" i="41"/>
  <c r="S91" i="41"/>
  <c r="P118" i="41"/>
  <c r="U124" i="41"/>
  <c r="Q211" i="41"/>
  <c r="R250" i="41"/>
  <c r="U250" i="41"/>
  <c r="U202" i="41"/>
  <c r="M505" i="41"/>
  <c r="M394" i="41"/>
  <c r="X358" i="41"/>
  <c r="S421" i="41"/>
  <c r="R403" i="41"/>
  <c r="X595" i="41"/>
  <c r="O607" i="41"/>
  <c r="M673" i="41"/>
  <c r="Y691" i="41"/>
  <c r="N796" i="41"/>
  <c r="R814" i="41"/>
  <c r="W1012" i="41"/>
  <c r="W922" i="41"/>
  <c r="N1126" i="41"/>
  <c r="Q253" i="41"/>
  <c r="T61" i="41"/>
  <c r="Y736" i="41"/>
  <c r="S736" i="41"/>
  <c r="Q757" i="41"/>
  <c r="R598" i="41"/>
  <c r="Q1174" i="41"/>
  <c r="P898" i="41"/>
  <c r="S898" i="41"/>
  <c r="M301" i="41"/>
  <c r="Q763" i="41"/>
  <c r="U763" i="41"/>
  <c r="P334" i="41"/>
  <c r="Y334" i="41"/>
  <c r="N1438" i="41"/>
  <c r="N1324" i="41"/>
  <c r="N1531" i="41"/>
  <c r="S253" i="41"/>
  <c r="N253" i="41"/>
  <c r="Y1054" i="41"/>
  <c r="Q1054" i="41"/>
  <c r="R61" i="41"/>
  <c r="S1120" i="41"/>
  <c r="T1120" i="41"/>
  <c r="Y124" i="41"/>
  <c r="S124" i="41"/>
  <c r="W1489" i="41"/>
  <c r="P1489" i="41"/>
  <c r="W622" i="41"/>
  <c r="M769" i="41"/>
  <c r="Y1192" i="41"/>
  <c r="U1192" i="41"/>
  <c r="V85" i="41"/>
  <c r="S1429" i="41"/>
  <c r="X1429" i="41"/>
  <c r="R544" i="41"/>
  <c r="N256" i="41"/>
  <c r="T1468" i="41"/>
  <c r="O706" i="41"/>
  <c r="Y703" i="41"/>
  <c r="N754" i="41"/>
  <c r="S754" i="41"/>
  <c r="W355" i="41"/>
  <c r="W697" i="41"/>
  <c r="V184" i="41"/>
  <c r="N580" i="41"/>
  <c r="M910" i="41"/>
  <c r="O1549" i="41"/>
  <c r="Q1261" i="41"/>
  <c r="W1261" i="41"/>
  <c r="P538" i="41"/>
  <c r="T1318" i="41"/>
  <c r="U1621" i="41"/>
  <c r="X1621" i="41"/>
  <c r="R1117" i="41"/>
  <c r="W1594" i="41"/>
  <c r="Q1594" i="41"/>
  <c r="X280" i="41"/>
  <c r="M595" i="41"/>
  <c r="V874" i="41"/>
  <c r="Y1441" i="41"/>
  <c r="X244" i="41"/>
  <c r="T1000" i="41"/>
  <c r="O814" i="41"/>
  <c r="X1717" i="41"/>
  <c r="T1717" i="41"/>
  <c r="S913" i="41"/>
  <c r="Y673" i="41"/>
  <c r="R1243" i="41"/>
  <c r="S1168" i="41"/>
  <c r="Q1315" i="41"/>
  <c r="P880" i="41"/>
  <c r="T1513" i="41"/>
  <c r="Q1567" i="41"/>
  <c r="Y1567" i="41"/>
  <c r="Q973" i="41"/>
  <c r="P973" i="41"/>
  <c r="R1087" i="41"/>
  <c r="U988" i="41"/>
  <c r="T1444" i="41"/>
  <c r="Y883" i="41"/>
  <c r="T1240" i="41"/>
  <c r="R1036" i="41"/>
  <c r="U1036" i="41"/>
  <c r="T1294" i="41"/>
  <c r="P1636" i="41"/>
  <c r="W1636" i="41"/>
  <c r="V256" i="41"/>
  <c r="R991" i="41"/>
  <c r="P1321" i="41"/>
  <c r="Q1321" i="41"/>
  <c r="P1660" i="41"/>
  <c r="R997" i="41"/>
  <c r="V1543" i="41"/>
  <c r="N1543" i="41"/>
  <c r="W1378" i="41"/>
  <c r="P1540" i="41"/>
  <c r="N1303" i="41"/>
  <c r="W1303" i="41"/>
  <c r="X1303" i="41"/>
  <c r="U727" i="41"/>
  <c r="S1693" i="41"/>
  <c r="T1282" i="41"/>
  <c r="T1278" i="41" s="1"/>
  <c r="T1277" i="41" s="1"/>
  <c r="T1280" i="41" s="1"/>
  <c r="V919" i="41"/>
  <c r="N919" i="41"/>
  <c r="Q1495" i="41"/>
  <c r="N1495" i="41"/>
  <c r="T463" i="41"/>
  <c r="X1519" i="41"/>
  <c r="N1603" i="41"/>
  <c r="P1603" i="41"/>
  <c r="W1267" i="41"/>
  <c r="Y1063" i="41"/>
  <c r="R1597" i="41"/>
  <c r="Y808" i="41"/>
  <c r="Q1690" i="41"/>
  <c r="P220" i="41"/>
  <c r="P277" i="41"/>
  <c r="W1189" i="41"/>
  <c r="M1417" i="41"/>
  <c r="M1413" i="41" s="1"/>
  <c r="U1633" i="41"/>
  <c r="M1630" i="41"/>
  <c r="U871" i="41"/>
  <c r="Y1297" i="41"/>
  <c r="S907" i="41"/>
  <c r="S1078" i="41"/>
  <c r="Q979" i="41"/>
  <c r="M979" i="41"/>
  <c r="U1516" i="41"/>
  <c r="P1627" i="41"/>
  <c r="U1627" i="41"/>
  <c r="S1162" i="41"/>
  <c r="N1576" i="41"/>
  <c r="U1039" i="41"/>
  <c r="M1555" i="41"/>
  <c r="Y1555" i="41"/>
  <c r="V1258" i="41"/>
  <c r="Y1060" i="41"/>
  <c r="S1609" i="41"/>
  <c r="P958" i="41"/>
  <c r="Q958" i="41"/>
  <c r="X1510" i="41"/>
  <c r="T1255" i="41"/>
  <c r="V895" i="41"/>
  <c r="T805" i="41"/>
  <c r="M1225" i="41"/>
  <c r="N1225" i="41"/>
  <c r="V1099" i="41"/>
  <c r="O1099" i="41"/>
  <c r="S562" i="41"/>
  <c r="T1654" i="41"/>
  <c r="P877" i="41"/>
  <c r="X799" i="41"/>
  <c r="M934" i="41"/>
  <c r="V634" i="41"/>
  <c r="O634" i="41"/>
  <c r="S826" i="41"/>
  <c r="S1639" i="41"/>
  <c r="Q1129" i="41"/>
  <c r="S1612" i="41"/>
  <c r="Y1015" i="41"/>
  <c r="U904" i="41"/>
  <c r="Y1534" i="41"/>
  <c r="U823" i="41"/>
  <c r="R1186" i="41"/>
  <c r="R1606" i="41"/>
  <c r="X1606" i="41"/>
  <c r="Q1228" i="41"/>
  <c r="Q1221" i="41" s="1"/>
  <c r="Q1220" i="41" s="1"/>
  <c r="Q1223" i="41" s="1"/>
  <c r="S442" i="41"/>
  <c r="Y1105" i="41"/>
  <c r="Q1105" i="41"/>
  <c r="W724" i="41"/>
  <c r="M724" i="41"/>
  <c r="T832" i="41"/>
  <c r="O1666" i="41"/>
  <c r="W1696" i="41"/>
  <c r="V1711" i="41"/>
  <c r="Q1711" i="41"/>
  <c r="T994" i="41"/>
  <c r="O784" i="41"/>
  <c r="O780" i="41" s="1"/>
  <c r="O779" i="41" s="1"/>
  <c r="O782" i="41" s="1"/>
  <c r="R943" i="41"/>
  <c r="V862" i="41"/>
  <c r="S559" i="41"/>
  <c r="V1393" i="41"/>
  <c r="V1389" i="41" s="1"/>
  <c r="V1388" i="41" s="1"/>
  <c r="V1391" i="41" s="1"/>
  <c r="V1618" i="41"/>
  <c r="P700" i="41"/>
  <c r="T1030" i="41"/>
  <c r="Y1669" i="41"/>
  <c r="U1669" i="41"/>
  <c r="Y1573" i="41"/>
  <c r="S1573" i="41"/>
  <c r="N1435" i="41"/>
  <c r="S1435" i="41"/>
  <c r="M1687" i="41"/>
  <c r="T1687" i="41"/>
  <c r="X1582" i="41"/>
  <c r="T859" i="41"/>
  <c r="R922" i="41"/>
  <c r="Y1459" i="41"/>
  <c r="X442" i="41"/>
  <c r="X538" i="41"/>
  <c r="V610" i="41"/>
  <c r="Q220" i="41"/>
  <c r="P181" i="41"/>
  <c r="R637" i="41"/>
  <c r="T1564" i="41"/>
  <c r="P1564" i="41"/>
  <c r="P1465" i="41"/>
  <c r="U1465" i="41"/>
  <c r="R1672" i="41"/>
  <c r="T1672" i="41"/>
  <c r="Q1147" i="41"/>
  <c r="T1147" i="41"/>
  <c r="S1537" i="41"/>
  <c r="X1123" i="41"/>
  <c r="W1264" i="41"/>
  <c r="Q1558" i="41"/>
  <c r="Q802" i="41"/>
  <c r="N1042" i="41"/>
  <c r="T1042" i="41"/>
  <c r="P1198" i="41"/>
  <c r="S1057" i="41"/>
  <c r="P817" i="41"/>
  <c r="Q1483" i="41"/>
  <c r="U1483" i="41"/>
  <c r="V1270" i="41"/>
  <c r="U940" i="41"/>
  <c r="O1579" i="41"/>
  <c r="S916" i="41"/>
  <c r="T802" i="41"/>
  <c r="X1042" i="41"/>
  <c r="Y1198" i="41"/>
  <c r="V817" i="41"/>
  <c r="S1483" i="41"/>
  <c r="O940" i="41"/>
  <c r="T1579" i="41"/>
  <c r="W1465" i="41"/>
  <c r="N1672" i="41"/>
  <c r="R1147" i="41"/>
  <c r="X583" i="41"/>
  <c r="O1264" i="41"/>
  <c r="T1558" i="41"/>
  <c r="P802" i="41"/>
  <c r="X802" i="41"/>
  <c r="M1042" i="41"/>
  <c r="X1198" i="41"/>
  <c r="W817" i="41"/>
  <c r="M1483" i="41"/>
  <c r="N1579" i="41"/>
  <c r="V1690" i="41"/>
  <c r="M871" i="41"/>
  <c r="T1078" i="41"/>
  <c r="R1627" i="41"/>
  <c r="X1162" i="41"/>
  <c r="R1576" i="41"/>
  <c r="S1039" i="41"/>
  <c r="W1555" i="41"/>
  <c r="P1258" i="41"/>
  <c r="Q1060" i="41"/>
  <c r="O1510" i="41"/>
  <c r="O772" i="41"/>
  <c r="X1225" i="41"/>
  <c r="Y1225" i="41"/>
  <c r="Y1221" i="41" s="1"/>
  <c r="Y1220" i="41" s="1"/>
  <c r="Y1223" i="41" s="1"/>
  <c r="T304" i="41"/>
  <c r="W1099" i="41"/>
  <c r="Y460" i="41"/>
  <c r="M634" i="41"/>
  <c r="V826" i="41"/>
  <c r="M826" i="41"/>
  <c r="O1129" i="41"/>
  <c r="V1015" i="41"/>
  <c r="X823" i="41"/>
  <c r="T1486" i="41"/>
  <c r="O1606" i="41"/>
  <c r="O1105" i="41"/>
  <c r="R1105" i="41"/>
  <c r="O832" i="41"/>
  <c r="Q943" i="41"/>
  <c r="N862" i="41"/>
  <c r="T547" i="41"/>
  <c r="T796" i="41"/>
  <c r="S1393" i="41"/>
  <c r="S1389" i="41" s="1"/>
  <c r="S1388" i="41" s="1"/>
  <c r="S1391" i="41" s="1"/>
  <c r="R1102" i="41"/>
  <c r="W1030" i="41"/>
  <c r="N1669" i="41"/>
  <c r="X1573" i="41"/>
  <c r="R1435" i="41"/>
  <c r="X1687" i="41"/>
  <c r="Y922" i="41"/>
  <c r="T238" i="41"/>
  <c r="T484" i="41"/>
  <c r="X154" i="41"/>
  <c r="V391" i="41"/>
  <c r="N1465" i="41"/>
  <c r="V1672" i="41"/>
  <c r="S1147" i="41"/>
  <c r="M1147" i="41"/>
  <c r="P1264" i="41"/>
  <c r="R1558" i="41"/>
  <c r="Q1042" i="41"/>
  <c r="S1198" i="41"/>
  <c r="N817" i="41"/>
  <c r="Q1579" i="41"/>
  <c r="W1579" i="41"/>
  <c r="M61" i="41"/>
  <c r="M1174" i="41"/>
  <c r="T898" i="41"/>
  <c r="S1438" i="41"/>
  <c r="Y1324" i="41"/>
  <c r="T1531" i="41"/>
  <c r="N124" i="41"/>
  <c r="U355" i="41"/>
  <c r="N1054" i="41"/>
  <c r="N1120" i="41"/>
  <c r="R124" i="41"/>
  <c r="P1438" i="41"/>
  <c r="R1489" i="41"/>
  <c r="U1489" i="41"/>
  <c r="U769" i="41"/>
  <c r="Q1192" i="41"/>
  <c r="N622" i="41"/>
  <c r="W1429" i="41"/>
  <c r="Y1429" i="41"/>
  <c r="N544" i="41"/>
  <c r="O544" i="41"/>
  <c r="S844" i="41"/>
  <c r="V355" i="41"/>
  <c r="O1120" i="41"/>
  <c r="Y61" i="41"/>
  <c r="X736" i="41"/>
  <c r="M757" i="41"/>
  <c r="M598" i="41"/>
  <c r="U1174" i="41"/>
  <c r="O1174" i="41"/>
  <c r="O898" i="41"/>
  <c r="P301" i="41"/>
  <c r="R301" i="41"/>
  <c r="Y763" i="41"/>
  <c r="M763" i="41"/>
  <c r="W334" i="41"/>
  <c r="W1324" i="41"/>
  <c r="M1531" i="41"/>
  <c r="V253" i="41"/>
  <c r="Y253" i="41"/>
  <c r="R898" i="41"/>
  <c r="T1054" i="41"/>
  <c r="U1120" i="41"/>
  <c r="V124" i="41"/>
  <c r="Q598" i="41"/>
  <c r="Q1489" i="41"/>
  <c r="X1489" i="41"/>
  <c r="V1489" i="41"/>
  <c r="T622" i="41"/>
  <c r="V769" i="41"/>
  <c r="R1192" i="41"/>
  <c r="W1192" i="41"/>
  <c r="M1429" i="41"/>
  <c r="Y544" i="41"/>
  <c r="M544" i="41"/>
  <c r="T1492" i="41"/>
  <c r="U1468" i="41"/>
  <c r="Q1468" i="41"/>
  <c r="U706" i="41"/>
  <c r="V844" i="41"/>
  <c r="U703" i="41"/>
  <c r="X754" i="41"/>
  <c r="W754" i="41"/>
  <c r="O355" i="41"/>
  <c r="O351" i="41" s="1"/>
  <c r="O350" i="41" s="1"/>
  <c r="O353" i="41" s="1"/>
  <c r="Y394" i="41"/>
  <c r="T697" i="41"/>
  <c r="T184" i="41"/>
  <c r="W580" i="41"/>
  <c r="V580" i="41"/>
  <c r="V910" i="41"/>
  <c r="P769" i="41"/>
  <c r="Q1549" i="41"/>
  <c r="R1261" i="41"/>
  <c r="X1261" i="41"/>
  <c r="N469" i="41"/>
  <c r="O1621" i="41"/>
  <c r="P1594" i="41"/>
  <c r="Y1594" i="41"/>
  <c r="S982" i="41"/>
  <c r="Y73" i="41"/>
  <c r="V220" i="41"/>
  <c r="Q595" i="41"/>
  <c r="Y658" i="41"/>
  <c r="Y654" i="41" s="1"/>
  <c r="Y653" i="41" s="1"/>
  <c r="Y656" i="41" s="1"/>
  <c r="P415" i="41"/>
  <c r="U1441" i="41"/>
  <c r="U814" i="41"/>
  <c r="Y1717" i="41"/>
  <c r="S1717" i="41"/>
  <c r="X913" i="41"/>
  <c r="P1168" i="41"/>
  <c r="R1315" i="41"/>
  <c r="M880" i="41"/>
  <c r="R1513" i="41"/>
  <c r="S1567" i="41"/>
  <c r="N1567" i="41"/>
  <c r="N973" i="41"/>
  <c r="V988" i="41"/>
  <c r="X1444" i="41"/>
  <c r="Q1240" i="41"/>
  <c r="Y1240" i="41"/>
  <c r="P847" i="41"/>
  <c r="Q1036" i="41"/>
  <c r="P1036" i="41"/>
  <c r="P1294" i="41"/>
  <c r="V1636" i="41"/>
  <c r="Q280" i="41"/>
  <c r="T1321" i="41"/>
  <c r="U1321" i="41"/>
  <c r="T1471" i="41"/>
  <c r="X1660" i="41"/>
  <c r="X1084" i="41"/>
  <c r="W1084" i="41"/>
  <c r="O997" i="41"/>
  <c r="V997" i="41"/>
  <c r="S1543" i="41"/>
  <c r="N1378" i="41"/>
  <c r="Q1378" i="41"/>
  <c r="O1540" i="41"/>
  <c r="V1303" i="41"/>
  <c r="P1303" i="41"/>
  <c r="Y1693" i="41"/>
  <c r="S1282" i="41"/>
  <c r="S1278" i="41" s="1"/>
  <c r="S1277" i="41" s="1"/>
  <c r="S1280" i="41" s="1"/>
  <c r="W919" i="41"/>
  <c r="P919" i="41"/>
  <c r="T1495" i="41"/>
  <c r="M1495" i="41"/>
  <c r="Y463" i="41"/>
  <c r="W1519" i="41"/>
  <c r="M1603" i="41"/>
  <c r="Y1267" i="41"/>
  <c r="S1063" i="41"/>
  <c r="T1432" i="41"/>
  <c r="P1597" i="41"/>
  <c r="N1690" i="41"/>
  <c r="W442" i="41"/>
  <c r="U1189" i="41"/>
  <c r="N739" i="41"/>
  <c r="T1417" i="41"/>
  <c r="T1413" i="41" s="1"/>
  <c r="N1633" i="41"/>
  <c r="U1630" i="41"/>
  <c r="T439" i="41"/>
  <c r="X871" i="41"/>
  <c r="R628" i="41"/>
  <c r="S1297" i="41"/>
  <c r="Q1171" i="41"/>
  <c r="N979" i="41"/>
  <c r="U979" i="41"/>
  <c r="U631" i="41"/>
  <c r="V1516" i="41"/>
  <c r="V1627" i="41"/>
  <c r="X1627" i="41"/>
  <c r="V1576" i="41"/>
  <c r="R1039" i="41"/>
  <c r="U1555" i="41"/>
  <c r="V1555" i="41"/>
  <c r="R1258" i="41"/>
  <c r="X1258" i="41"/>
  <c r="N1060" i="41"/>
  <c r="S1060" i="41"/>
  <c r="V1609" i="41"/>
  <c r="T1609" i="41"/>
  <c r="X958" i="41"/>
  <c r="S958" i="41"/>
  <c r="W1510" i="41"/>
  <c r="P772" i="41"/>
  <c r="R1225" i="41"/>
  <c r="S976" i="41"/>
  <c r="V625" i="41"/>
  <c r="P1099" i="41"/>
  <c r="Y1099" i="41"/>
  <c r="W877" i="41"/>
  <c r="V799" i="41"/>
  <c r="V934" i="41"/>
  <c r="S1126" i="41"/>
  <c r="Y1639" i="41"/>
  <c r="R1129" i="41"/>
  <c r="P1129" i="41"/>
  <c r="U1612" i="41"/>
  <c r="O1015" i="41"/>
  <c r="P1015" i="41"/>
  <c r="X1534" i="41"/>
  <c r="Q1186" i="41"/>
  <c r="S1606" i="41"/>
  <c r="N1606" i="41"/>
  <c r="X1228" i="41"/>
  <c r="Q238" i="41"/>
  <c r="X1105" i="41"/>
  <c r="U1105" i="41"/>
  <c r="X724" i="41"/>
  <c r="T1213" i="41"/>
  <c r="T1666" i="41"/>
  <c r="P1666" i="41"/>
  <c r="O1696" i="41"/>
  <c r="Y1711" i="41"/>
  <c r="R1711" i="41"/>
  <c r="M994" i="41"/>
  <c r="P943" i="41"/>
  <c r="T1381" i="41"/>
  <c r="P862" i="41"/>
  <c r="T1699" i="41"/>
  <c r="P1393" i="41"/>
  <c r="P1389" i="41" s="1"/>
  <c r="P1388" i="41" s="1"/>
  <c r="P1391" i="41" s="1"/>
  <c r="T1618" i="41"/>
  <c r="T1102" i="41"/>
  <c r="V1030" i="41"/>
  <c r="S1669" i="41"/>
  <c r="P1669" i="41"/>
  <c r="T1573" i="41"/>
  <c r="T1435" i="41"/>
  <c r="W1435" i="41"/>
  <c r="R1687" i="41"/>
  <c r="W1687" i="41"/>
  <c r="N1657" i="41"/>
  <c r="T961" i="41"/>
  <c r="Y1582" i="41"/>
  <c r="U859" i="41"/>
  <c r="T922" i="41"/>
  <c r="S1459" i="41"/>
  <c r="T442" i="41"/>
  <c r="T181" i="41"/>
  <c r="P256" i="41"/>
  <c r="W235" i="41"/>
  <c r="O205" i="41"/>
  <c r="Y391" i="41"/>
  <c r="Q637" i="41"/>
  <c r="Q1564" i="41"/>
  <c r="Y1564" i="41"/>
  <c r="R1465" i="41"/>
  <c r="O1465" i="41"/>
  <c r="S1465" i="41"/>
  <c r="V748" i="41"/>
  <c r="N1147" i="41"/>
  <c r="Q583" i="41"/>
  <c r="W868" i="41"/>
  <c r="P1123" i="41"/>
  <c r="Y1264" i="41"/>
  <c r="Y1558" i="41"/>
  <c r="S1447" i="41"/>
  <c r="W802" i="41"/>
  <c r="P1042" i="41"/>
  <c r="W1198" i="41"/>
  <c r="R1483" i="41"/>
  <c r="P1579" i="41"/>
  <c r="U679" i="41"/>
  <c r="X1564" i="41"/>
  <c r="V1564" i="41"/>
  <c r="P448" i="41"/>
  <c r="Y1465" i="41"/>
  <c r="U1147" i="41"/>
  <c r="N1057" i="41"/>
  <c r="M940" i="41"/>
  <c r="U538" i="41"/>
  <c r="U1417" i="41"/>
  <c r="U1413" i="41" s="1"/>
  <c r="V1633" i="41"/>
  <c r="Q1630" i="41"/>
  <c r="T1297" i="41"/>
  <c r="Y979" i="41"/>
  <c r="N1516" i="41"/>
  <c r="N328" i="41"/>
  <c r="P1162" i="41"/>
  <c r="T1555" i="41"/>
  <c r="Y1258" i="41"/>
  <c r="U958" i="41"/>
  <c r="O1255" i="41"/>
  <c r="U976" i="41"/>
  <c r="W625" i="41"/>
  <c r="N1099" i="41"/>
  <c r="Q1126" i="41"/>
  <c r="W1612" i="41"/>
  <c r="V1606" i="41"/>
  <c r="T415" i="41"/>
  <c r="P1105" i="41"/>
  <c r="V1666" i="41"/>
  <c r="Y1696" i="41"/>
  <c r="O1711" i="41"/>
  <c r="T943" i="41"/>
  <c r="X508" i="41"/>
  <c r="X1435" i="41"/>
  <c r="R859" i="41"/>
  <c r="P1459" i="41"/>
  <c r="T244" i="41"/>
  <c r="O610" i="41"/>
  <c r="U505" i="41"/>
  <c r="X1465" i="41"/>
  <c r="X1147" i="41"/>
  <c r="Q1264" i="41"/>
  <c r="T916" i="41"/>
  <c r="V802" i="41"/>
  <c r="O1042" i="41"/>
  <c r="Q1198" i="41"/>
  <c r="O736" i="41"/>
  <c r="P757" i="41"/>
  <c r="W598" i="41"/>
  <c r="O598" i="41"/>
  <c r="U898" i="41"/>
  <c r="V301" i="41"/>
  <c r="R763" i="41"/>
  <c r="V334" i="41"/>
  <c r="Y1438" i="41"/>
  <c r="O442" i="41"/>
  <c r="M253" i="41"/>
  <c r="W1120" i="41"/>
  <c r="N1192" i="41"/>
  <c r="N1492" i="41"/>
  <c r="S1468" i="41"/>
  <c r="N844" i="41"/>
  <c r="T754" i="41"/>
  <c r="O124" i="41"/>
  <c r="S61" i="41"/>
  <c r="M736" i="41"/>
  <c r="U757" i="41"/>
  <c r="P598" i="41"/>
  <c r="V1174" i="41"/>
  <c r="Y1174" i="41"/>
  <c r="N898" i="41"/>
  <c r="Y898" i="41"/>
  <c r="N301" i="41"/>
  <c r="S301" i="41"/>
  <c r="P763" i="41"/>
  <c r="M334" i="41"/>
  <c r="X1438" i="41"/>
  <c r="Q1324" i="41"/>
  <c r="O1531" i="41"/>
  <c r="Q1531" i="41"/>
  <c r="U253" i="41"/>
  <c r="P253" i="41"/>
  <c r="P736" i="41"/>
  <c r="S1054" i="41"/>
  <c r="X1054" i="41"/>
  <c r="Y1120" i="41"/>
  <c r="M1120" i="41"/>
  <c r="W124" i="41"/>
  <c r="Y1489" i="41"/>
  <c r="N769" i="41"/>
  <c r="X769" i="41"/>
  <c r="O1192" i="41"/>
  <c r="X1192" i="41"/>
  <c r="U163" i="41"/>
  <c r="R1429" i="41"/>
  <c r="O1429" i="41"/>
  <c r="Q544" i="41"/>
  <c r="V544" i="41"/>
  <c r="Q1492" i="41"/>
  <c r="T901" i="41"/>
  <c r="X1468" i="41"/>
  <c r="P706" i="41"/>
  <c r="M706" i="41"/>
  <c r="M844" i="41"/>
  <c r="Y754" i="41"/>
  <c r="X355" i="41"/>
  <c r="N394" i="41"/>
  <c r="O697" i="41"/>
  <c r="R184" i="41"/>
  <c r="T910" i="41"/>
  <c r="T706" i="41"/>
  <c r="W1549" i="41"/>
  <c r="T1261" i="41"/>
  <c r="W469" i="41"/>
  <c r="Y1621" i="41"/>
  <c r="T1117" i="41"/>
  <c r="O1594" i="41"/>
  <c r="R982" i="41"/>
  <c r="R622" i="41"/>
  <c r="T73" i="41"/>
  <c r="T760" i="41"/>
  <c r="P610" i="41"/>
  <c r="X670" i="41"/>
  <c r="V1441" i="41"/>
  <c r="N829" i="41"/>
  <c r="T1546" i="41"/>
  <c r="T811" i="41"/>
  <c r="W814" i="41"/>
  <c r="R1717" i="41"/>
  <c r="V1717" i="41"/>
  <c r="W913" i="41"/>
  <c r="T1243" i="41"/>
  <c r="Q1168" i="41"/>
  <c r="U1168" i="41"/>
  <c r="Y1315" i="41"/>
  <c r="T1315" i="41"/>
  <c r="N880" i="41"/>
  <c r="U1567" i="41"/>
  <c r="S973" i="41"/>
  <c r="W973" i="41"/>
  <c r="U973" i="41"/>
  <c r="P988" i="41"/>
  <c r="X988" i="41"/>
  <c r="Y1444" i="41"/>
  <c r="M1240" i="41"/>
  <c r="U1240" i="41"/>
  <c r="W847" i="41"/>
  <c r="X1036" i="41"/>
  <c r="N1036" i="41"/>
  <c r="V1294" i="41"/>
  <c r="T1636" i="41"/>
  <c r="M1636" i="41"/>
  <c r="V538" i="41"/>
  <c r="T1252" i="41"/>
  <c r="N1321" i="41"/>
  <c r="M1321" i="41"/>
  <c r="T1660" i="41"/>
  <c r="N1084" i="41"/>
  <c r="N997" i="41"/>
  <c r="M1543" i="41"/>
  <c r="O1378" i="41"/>
  <c r="X1378" i="41"/>
  <c r="Q1540" i="41"/>
  <c r="T1303" i="41"/>
  <c r="T1693" i="41"/>
  <c r="W1282" i="41"/>
  <c r="W1278" i="41" s="1"/>
  <c r="W1277" i="41" s="1"/>
  <c r="W1280" i="41" s="1"/>
  <c r="X919" i="41"/>
  <c r="T919" i="41"/>
  <c r="W1495" i="41"/>
  <c r="Y1519" i="41"/>
  <c r="T1714" i="41"/>
  <c r="S1603" i="41"/>
  <c r="T1603" i="41"/>
  <c r="N1267" i="41"/>
  <c r="Q1063" i="41"/>
  <c r="T1597" i="41"/>
  <c r="S1615" i="41"/>
  <c r="T1690" i="41"/>
  <c r="Q379" i="41"/>
  <c r="T1189" i="41"/>
  <c r="U739" i="41"/>
  <c r="M742" i="41"/>
  <c r="V1630" i="41"/>
  <c r="Y1630" i="41"/>
  <c r="M676" i="41"/>
  <c r="Q1297" i="41"/>
  <c r="T1171" i="41"/>
  <c r="Q907" i="41"/>
  <c r="X979" i="41"/>
  <c r="V979" i="41"/>
  <c r="M1516" i="41"/>
  <c r="N1627" i="41"/>
  <c r="V328" i="41"/>
  <c r="Y1162" i="41"/>
  <c r="T1576" i="41"/>
  <c r="N1039" i="41"/>
  <c r="P1555" i="41"/>
  <c r="O1555" i="41"/>
  <c r="O1258" i="41"/>
  <c r="S1258" i="41"/>
  <c r="P1060" i="41"/>
  <c r="O1060" i="41"/>
  <c r="Y1609" i="41"/>
  <c r="Q1609" i="41"/>
  <c r="W772" i="41"/>
  <c r="N895" i="41"/>
  <c r="U1225" i="41"/>
  <c r="P1225" i="41"/>
  <c r="T1150" i="41"/>
  <c r="T976" i="41"/>
  <c r="P625" i="41"/>
  <c r="T1135" i="41"/>
  <c r="X1099" i="41"/>
  <c r="S1654" i="41"/>
  <c r="M877" i="41"/>
  <c r="V877" i="41"/>
  <c r="U934" i="41"/>
  <c r="N826" i="41"/>
  <c r="U826" i="41"/>
  <c r="U1126" i="41"/>
  <c r="Q1639" i="41"/>
  <c r="N1129" i="41"/>
  <c r="U1129" i="41"/>
  <c r="Y1612" i="41"/>
  <c r="W1015" i="41"/>
  <c r="M904" i="41"/>
  <c r="R904" i="41"/>
  <c r="Q1534" i="41"/>
  <c r="Y1186" i="41"/>
  <c r="W1606" i="41"/>
  <c r="T1228" i="41"/>
  <c r="S256" i="41"/>
  <c r="S1105" i="41"/>
  <c r="W1105" i="41"/>
  <c r="P724" i="41"/>
  <c r="V832" i="41"/>
  <c r="P1213" i="41"/>
  <c r="M1666" i="41"/>
  <c r="N1666" i="41"/>
  <c r="Q1696" i="41"/>
  <c r="N1711" i="41"/>
  <c r="X943" i="41"/>
  <c r="V943" i="41"/>
  <c r="T514" i="41"/>
  <c r="S547" i="41"/>
  <c r="R1393" i="41"/>
  <c r="R1389" i="41" s="1"/>
  <c r="R1388" i="41" s="1"/>
  <c r="R1391" i="41" s="1"/>
  <c r="N1618" i="41"/>
  <c r="R700" i="41"/>
  <c r="U1102" i="41"/>
  <c r="Y1030" i="41"/>
  <c r="W1669" i="41"/>
  <c r="T1669" i="41"/>
  <c r="W1573" i="41"/>
  <c r="Y1435" i="41"/>
  <c r="O1435" i="41"/>
  <c r="M1435" i="41"/>
  <c r="V1687" i="41"/>
  <c r="V1657" i="41"/>
  <c r="S961" i="41"/>
  <c r="P1582" i="41"/>
  <c r="T1459" i="41"/>
  <c r="T1507" i="41"/>
  <c r="X895" i="41"/>
  <c r="M601" i="41"/>
  <c r="N376" i="41"/>
  <c r="Y115" i="41"/>
  <c r="T868" i="41"/>
  <c r="T1447" i="41"/>
  <c r="O1198" i="41"/>
  <c r="N1189" i="41"/>
  <c r="M1609" i="41"/>
  <c r="P904" i="41"/>
  <c r="M178" i="41"/>
  <c r="U1579" i="41"/>
  <c r="T757" i="41"/>
  <c r="O61" i="41"/>
  <c r="X61" i="41"/>
  <c r="V736" i="41"/>
  <c r="W757" i="41"/>
  <c r="X598" i="41"/>
  <c r="S598" i="41"/>
  <c r="T1174" i="41"/>
  <c r="P1174" i="41"/>
  <c r="W898" i="41"/>
  <c r="Y301" i="41"/>
  <c r="W301" i="41"/>
  <c r="O763" i="41"/>
  <c r="X334" i="41"/>
  <c r="Q1438" i="41"/>
  <c r="R1438" i="41"/>
  <c r="U1324" i="41"/>
  <c r="O1324" i="41"/>
  <c r="U1531" i="41"/>
  <c r="O253" i="41"/>
  <c r="T253" i="41"/>
  <c r="T844" i="41"/>
  <c r="T840" i="41" s="1"/>
  <c r="T839" i="41" s="1"/>
  <c r="T842" i="41" s="1"/>
  <c r="R1054" i="41"/>
  <c r="Q1120" i="41"/>
  <c r="W61" i="41"/>
  <c r="Q1132" i="41"/>
  <c r="T1489" i="41"/>
  <c r="O769" i="41"/>
  <c r="P1192" i="41"/>
  <c r="S1192" i="41"/>
  <c r="U1429" i="41"/>
  <c r="V1429" i="41"/>
  <c r="T1429" i="41"/>
  <c r="P544" i="41"/>
  <c r="T544" i="41"/>
  <c r="S1492" i="41"/>
  <c r="M901" i="41"/>
  <c r="R1468" i="41"/>
  <c r="Y1468" i="41"/>
  <c r="R706" i="41"/>
  <c r="U844" i="41"/>
  <c r="Q754" i="41"/>
  <c r="M754" i="41"/>
  <c r="R355" i="41"/>
  <c r="S355" i="41"/>
  <c r="Q394" i="41"/>
  <c r="V697" i="41"/>
  <c r="P184" i="41"/>
  <c r="Y355" i="41"/>
  <c r="X1549" i="41"/>
  <c r="U1261" i="41"/>
  <c r="V469" i="41"/>
  <c r="W1621" i="41"/>
  <c r="U1117" i="41"/>
  <c r="T1594" i="41"/>
  <c r="R1594" i="41"/>
  <c r="Y982" i="41"/>
  <c r="W769" i="41"/>
  <c r="U760" i="41"/>
  <c r="X610" i="41"/>
  <c r="T670" i="41"/>
  <c r="U1246" i="41"/>
  <c r="N415" i="41"/>
  <c r="M1441" i="41"/>
  <c r="P709" i="41"/>
  <c r="N814" i="41"/>
  <c r="O370" i="41"/>
  <c r="W1717" i="41"/>
  <c r="P913" i="41"/>
  <c r="Y1243" i="41"/>
  <c r="R202" i="41"/>
  <c r="O1168" i="41"/>
  <c r="Y1168" i="41"/>
  <c r="T1600" i="41"/>
  <c r="O1315" i="41"/>
  <c r="T880" i="41"/>
  <c r="R1567" i="41"/>
  <c r="Q988" i="41"/>
  <c r="Q1444" i="41"/>
  <c r="X883" i="41"/>
  <c r="O1240" i="41"/>
  <c r="W1240" i="41"/>
  <c r="S1036" i="41"/>
  <c r="O1636" i="41"/>
  <c r="Y1636" i="41"/>
  <c r="Y487" i="41"/>
  <c r="P991" i="41"/>
  <c r="X991" i="41"/>
  <c r="W1321" i="41"/>
  <c r="W1660" i="41"/>
  <c r="Q1084" i="41"/>
  <c r="W997" i="41"/>
  <c r="T946" i="41"/>
  <c r="U1378" i="41"/>
  <c r="W1540" i="41"/>
  <c r="X1540" i="41"/>
  <c r="Q1303" i="41"/>
  <c r="R1303" i="41"/>
  <c r="Y1282" i="41"/>
  <c r="Y1278" i="41" s="1"/>
  <c r="Y1277" i="41" s="1"/>
  <c r="Y1280" i="41" s="1"/>
  <c r="Y919" i="41"/>
  <c r="U1495" i="41"/>
  <c r="T421" i="41"/>
  <c r="N1519" i="41"/>
  <c r="R1519" i="41"/>
  <c r="S1714" i="41"/>
  <c r="U1603" i="41"/>
  <c r="X1603" i="41"/>
  <c r="V1267" i="41"/>
  <c r="T1063" i="41"/>
  <c r="M1597" i="41"/>
  <c r="U1597" i="41"/>
  <c r="Q1615" i="41"/>
  <c r="W1630" i="41"/>
  <c r="W1225" i="41"/>
  <c r="X877" i="41"/>
  <c r="O934" i="41"/>
  <c r="V1612" i="41"/>
  <c r="P1228" i="41"/>
  <c r="T1663" i="41"/>
  <c r="V868" i="41"/>
  <c r="V1057" i="41"/>
  <c r="T736" i="41"/>
  <c r="P1531" i="41"/>
  <c r="U1132" i="41"/>
  <c r="V706" i="41"/>
  <c r="Y679" i="41"/>
  <c r="V415" i="41"/>
  <c r="T1246" i="41"/>
  <c r="R610" i="41"/>
  <c r="O220" i="41"/>
  <c r="M1594" i="41"/>
  <c r="S1594" i="41"/>
  <c r="P1621" i="41"/>
  <c r="Y1261" i="41"/>
  <c r="N910" i="41"/>
  <c r="R754" i="41"/>
  <c r="M1468" i="41"/>
  <c r="M163" i="41"/>
  <c r="S769" i="41"/>
  <c r="S1489" i="41"/>
  <c r="Y1132" i="41"/>
  <c r="X301" i="41"/>
  <c r="N1174" i="41"/>
  <c r="P379" i="41"/>
  <c r="U736" i="41"/>
  <c r="V1261" i="41"/>
  <c r="S1462" i="41"/>
  <c r="S184" i="41"/>
  <c r="S697" i="41"/>
  <c r="S394" i="41"/>
  <c r="N355" i="41"/>
  <c r="X706" i="41"/>
  <c r="P1468" i="41"/>
  <c r="W544" i="41"/>
  <c r="Q1429" i="41"/>
  <c r="N1489" i="41"/>
  <c r="X1120" i="41"/>
  <c r="P1120" i="41"/>
  <c r="M1054" i="41"/>
  <c r="T1324" i="41"/>
  <c r="R334" i="41"/>
  <c r="W763" i="41"/>
  <c r="M898" i="41"/>
  <c r="T598" i="41"/>
  <c r="O757" i="41"/>
  <c r="N736" i="41"/>
  <c r="O1277" i="41"/>
  <c r="O1280" i="41" s="1"/>
  <c r="S1303" i="41"/>
  <c r="Y1378" i="41"/>
  <c r="R1543" i="41"/>
  <c r="V1084" i="41"/>
  <c r="Y1660" i="41"/>
  <c r="Q991" i="41"/>
  <c r="N1636" i="41"/>
  <c r="S1195" i="41"/>
  <c r="M1036" i="41"/>
  <c r="Y847" i="41"/>
  <c r="S1240" i="41"/>
  <c r="P1444" i="41"/>
  <c r="M988" i="41"/>
  <c r="O973" i="41"/>
  <c r="X880" i="41"/>
  <c r="N1168" i="41"/>
  <c r="Q1243" i="41"/>
  <c r="W370" i="41"/>
  <c r="T1441" i="41"/>
  <c r="T658" i="41"/>
  <c r="T654" i="41" s="1"/>
  <c r="T653" i="41" s="1"/>
  <c r="T656" i="41" s="1"/>
  <c r="Q982" i="41"/>
  <c r="N1594" i="41"/>
  <c r="S1117" i="41"/>
  <c r="T1621" i="41"/>
  <c r="P1549" i="41"/>
  <c r="T1462" i="41"/>
  <c r="T580" i="41"/>
  <c r="N184" i="41"/>
  <c r="R697" i="41"/>
  <c r="R394" i="41"/>
  <c r="T703" i="41"/>
  <c r="Q706" i="41"/>
  <c r="Y1492" i="41"/>
  <c r="N1429" i="41"/>
  <c r="T1192" i="41"/>
  <c r="O1489" i="41"/>
  <c r="X1531" i="41"/>
  <c r="V1054" i="41"/>
  <c r="M124" i="41"/>
  <c r="W1531" i="41"/>
  <c r="S334" i="41"/>
  <c r="N763" i="41"/>
  <c r="Q301" i="41"/>
  <c r="Y598" i="41"/>
  <c r="V757" i="41"/>
  <c r="W736" i="41"/>
  <c r="W1168" i="41"/>
  <c r="V1168" i="41"/>
  <c r="X1243" i="41"/>
  <c r="N1441" i="41"/>
  <c r="O760" i="41"/>
  <c r="U1594" i="41"/>
  <c r="M1117" i="41"/>
  <c r="P1261" i="41"/>
  <c r="Y1549" i="41"/>
  <c r="Y580" i="41"/>
  <c r="Y184" i="41"/>
  <c r="N697" i="41"/>
  <c r="P754" i="41"/>
  <c r="M703" i="41"/>
  <c r="V1492" i="41"/>
  <c r="S544" i="41"/>
  <c r="P1429" i="41"/>
  <c r="X124" i="41"/>
  <c r="P1054" i="41"/>
  <c r="U598" i="41"/>
  <c r="Y1531" i="41"/>
  <c r="R1324" i="41"/>
  <c r="T334" i="41"/>
  <c r="X763" i="41"/>
  <c r="R1174" i="41"/>
  <c r="U61" i="41"/>
  <c r="Q1621" i="41"/>
  <c r="T469" i="41"/>
  <c r="O1261" i="41"/>
  <c r="T1549" i="41"/>
  <c r="U910" i="41"/>
  <c r="X184" i="41"/>
  <c r="O754" i="41"/>
  <c r="Y769" i="41"/>
  <c r="N646" i="41"/>
  <c r="T124" i="41"/>
  <c r="V1120" i="41"/>
  <c r="W253" i="41"/>
  <c r="P1324" i="41"/>
  <c r="T1438" i="41"/>
  <c r="X898" i="41"/>
  <c r="P61" i="41"/>
  <c r="Q1206" i="41" l="1"/>
  <c r="Q1205" i="41" s="1"/>
  <c r="Q1208" i="41" s="1"/>
  <c r="Y6" i="41"/>
  <c r="Q6" i="41"/>
  <c r="N6" i="41"/>
  <c r="N5" i="41" s="1"/>
  <c r="N8" i="41" s="1"/>
  <c r="M6" i="41"/>
  <c r="U6" i="41"/>
  <c r="Y429" i="41"/>
  <c r="Y428" i="41" s="1"/>
  <c r="Y431" i="41" s="1"/>
  <c r="W6" i="41"/>
  <c r="W5" i="41" s="1"/>
  <c r="W8" i="41" s="1"/>
  <c r="X6" i="41"/>
  <c r="W954" i="41"/>
  <c r="W953" i="41" s="1"/>
  <c r="W956" i="41" s="1"/>
  <c r="P6" i="41"/>
  <c r="R6" i="41"/>
  <c r="V6" i="41"/>
  <c r="T6" i="41"/>
  <c r="S6" i="41"/>
  <c r="S5" i="41" s="1"/>
  <c r="S8" i="41" s="1"/>
  <c r="R1206" i="41"/>
  <c r="R1205" i="41" s="1"/>
  <c r="R1208" i="41" s="1"/>
  <c r="O6" i="41"/>
  <c r="M429" i="41"/>
  <c r="M428" i="41" s="1"/>
  <c r="M431" i="41" s="1"/>
  <c r="O954" i="41"/>
  <c r="O953" i="41" s="1"/>
  <c r="O956" i="41" s="1"/>
  <c r="W429" i="41"/>
  <c r="Y1332" i="41"/>
  <c r="P855" i="41"/>
  <c r="P1332" i="41"/>
  <c r="P1331" i="41" s="1"/>
  <c r="P1334" i="41" s="1"/>
  <c r="N429" i="41"/>
  <c r="N428" i="41" s="1"/>
  <c r="N431" i="41" s="1"/>
  <c r="U1332" i="41"/>
  <c r="U1331" i="41" s="1"/>
  <c r="U1334" i="41" s="1"/>
  <c r="M855" i="41"/>
  <c r="S1332" i="41"/>
  <c r="M1332" i="41"/>
  <c r="S855" i="41"/>
  <c r="S854" i="41" s="1"/>
  <c r="S857" i="41" s="1"/>
  <c r="R855" i="41"/>
  <c r="R854" i="41" s="1"/>
  <c r="R857" i="41" s="1"/>
  <c r="U855" i="41"/>
  <c r="U854" i="41" s="1"/>
  <c r="U857" i="41" s="1"/>
  <c r="T855" i="41"/>
  <c r="T854" i="41" s="1"/>
  <c r="T857" i="41" s="1"/>
  <c r="Q429" i="41"/>
  <c r="Q428" i="41" s="1"/>
  <c r="Q431" i="41" s="1"/>
  <c r="R954" i="41"/>
  <c r="R953" i="41" s="1"/>
  <c r="R956" i="41" s="1"/>
  <c r="X855" i="41"/>
  <c r="T1332" i="41"/>
  <c r="T1331" i="41" s="1"/>
  <c r="T1334" i="41" s="1"/>
  <c r="N1332" i="41"/>
  <c r="N1331" i="41" s="1"/>
  <c r="N1334" i="41" s="1"/>
  <c r="V855" i="41"/>
  <c r="V1332" i="41"/>
  <c r="V1331" i="41" s="1"/>
  <c r="V1334" i="41" s="1"/>
  <c r="P429" i="41"/>
  <c r="P428" i="41" s="1"/>
  <c r="P431" i="41" s="1"/>
  <c r="Q855" i="41"/>
  <c r="O855" i="41"/>
  <c r="O854" i="41" s="1"/>
  <c r="O857" i="41" s="1"/>
  <c r="U429" i="41"/>
  <c r="W855" i="41"/>
  <c r="Q1332" i="41"/>
  <c r="Q1331" i="41" s="1"/>
  <c r="Q1334" i="41" s="1"/>
  <c r="O429" i="41"/>
  <c r="O428" i="41" s="1"/>
  <c r="O431" i="41" s="1"/>
  <c r="V429" i="41"/>
  <c r="V428" i="41" s="1"/>
  <c r="V431" i="41" s="1"/>
  <c r="N855" i="41"/>
  <c r="N854" i="41" s="1"/>
  <c r="N857" i="41" s="1"/>
  <c r="S429" i="41"/>
  <c r="S428" i="41" s="1"/>
  <c r="S431" i="41" s="1"/>
  <c r="W1332" i="41"/>
  <c r="W1331" i="41" s="1"/>
  <c r="W1334" i="41" s="1"/>
  <c r="X1332" i="41"/>
  <c r="X1331" i="41" s="1"/>
  <c r="X1334" i="41" s="1"/>
  <c r="O1332" i="41"/>
  <c r="O1331" i="41" s="1"/>
  <c r="O1334" i="41" s="1"/>
  <c r="R1332" i="41"/>
  <c r="R1331" i="41" s="1"/>
  <c r="R1334" i="41" s="1"/>
  <c r="R429" i="41"/>
  <c r="Y855" i="41"/>
  <c r="Y854" i="41" s="1"/>
  <c r="Y857" i="41" s="1"/>
  <c r="X429" i="41"/>
  <c r="X428" i="41" s="1"/>
  <c r="X431" i="41" s="1"/>
  <c r="T429" i="41"/>
  <c r="T428" i="41" s="1"/>
  <c r="T431" i="41" s="1"/>
  <c r="N840" i="41"/>
  <c r="N839" i="41" s="1"/>
  <c r="N842" i="41" s="1"/>
  <c r="O1221" i="41"/>
  <c r="O1220" i="41" s="1"/>
  <c r="O1223" i="41" s="1"/>
  <c r="V1143" i="41"/>
  <c r="V1142" i="41" s="1"/>
  <c r="V1145" i="41" s="1"/>
  <c r="P1143" i="41"/>
  <c r="P1142" i="41" s="1"/>
  <c r="P1145" i="41" s="1"/>
  <c r="S1221" i="41"/>
  <c r="S1220" i="41" s="1"/>
  <c r="S1223" i="41" s="1"/>
  <c r="P1374" i="41"/>
  <c r="P1373" i="41" s="1"/>
  <c r="P1376" i="41" s="1"/>
  <c r="N954" i="41"/>
  <c r="N953" i="41" s="1"/>
  <c r="N956" i="41" s="1"/>
  <c r="W1143" i="41"/>
  <c r="W1142" i="41" s="1"/>
  <c r="W1145" i="41" s="1"/>
  <c r="S1095" i="41"/>
  <c r="S1094" i="41" s="1"/>
  <c r="S1097" i="41" s="1"/>
  <c r="R1221" i="41"/>
  <c r="R1220" i="41" s="1"/>
  <c r="R1223" i="41" s="1"/>
  <c r="W267" i="41"/>
  <c r="W266" i="41" s="1"/>
  <c r="W269" i="41" s="1"/>
  <c r="T351" i="41"/>
  <c r="T350" i="41" s="1"/>
  <c r="T353" i="41" s="1"/>
  <c r="V1221" i="41"/>
  <c r="V1220" i="41" s="1"/>
  <c r="V1223" i="41" s="1"/>
  <c r="S1206" i="41"/>
  <c r="S1205" i="41" s="1"/>
  <c r="S1208" i="41" s="1"/>
  <c r="P1707" i="41"/>
  <c r="P1706" i="41" s="1"/>
  <c r="P1709" i="41" s="1"/>
  <c r="T1221" i="41"/>
  <c r="T1220" i="41" s="1"/>
  <c r="T1223" i="41" s="1"/>
  <c r="U501" i="41"/>
  <c r="U500" i="41" s="1"/>
  <c r="U503" i="41" s="1"/>
  <c r="M1095" i="41"/>
  <c r="M1094" i="41" s="1"/>
  <c r="M1097" i="41" s="1"/>
  <c r="S1374" i="41"/>
  <c r="S1373" i="41" s="1"/>
  <c r="S1376" i="41" s="1"/>
  <c r="T1095" i="41"/>
  <c r="T1094" i="41" s="1"/>
  <c r="T1097" i="41" s="1"/>
  <c r="O1143" i="41"/>
  <c r="O1142" i="41" s="1"/>
  <c r="O1145" i="41" s="1"/>
  <c r="Y1206" i="41"/>
  <c r="Y1205" i="41" s="1"/>
  <c r="Y1208" i="41" s="1"/>
  <c r="M954" i="41"/>
  <c r="M953" i="41" s="1"/>
  <c r="M956" i="41" s="1"/>
  <c r="T1074" i="41"/>
  <c r="T1073" i="41" s="1"/>
  <c r="T1076" i="41" s="1"/>
  <c r="N411" i="41"/>
  <c r="N410" i="41" s="1"/>
  <c r="N413" i="41" s="1"/>
  <c r="R1095" i="41"/>
  <c r="R1094" i="41" s="1"/>
  <c r="R1097" i="41" s="1"/>
  <c r="M1290" i="41"/>
  <c r="M1289" i="41" s="1"/>
  <c r="M1292" i="41" s="1"/>
  <c r="Y1074" i="41"/>
  <c r="Y1073" i="41" s="1"/>
  <c r="Y1076" i="41" s="1"/>
  <c r="Y411" i="41"/>
  <c r="Y410" i="41" s="1"/>
  <c r="Y413" i="41" s="1"/>
  <c r="Q501" i="41"/>
  <c r="Q500" i="41" s="1"/>
  <c r="Q503" i="41" s="1"/>
  <c r="M1206" i="41"/>
  <c r="M1205" i="41" s="1"/>
  <c r="M1208" i="41" s="1"/>
  <c r="U1095" i="41"/>
  <c r="U1094" i="41" s="1"/>
  <c r="U1097" i="41" s="1"/>
  <c r="S1650" i="41"/>
  <c r="S1649" i="41" s="1"/>
  <c r="S1652" i="41" s="1"/>
  <c r="S1707" i="41"/>
  <c r="S1706" i="41" s="1"/>
  <c r="S1709" i="41" s="1"/>
  <c r="T1707" i="41"/>
  <c r="T1706" i="41" s="1"/>
  <c r="T1709" i="41" s="1"/>
  <c r="P351" i="41"/>
  <c r="P350" i="41" s="1"/>
  <c r="P353" i="41" s="1"/>
  <c r="U411" i="41"/>
  <c r="U410" i="41" s="1"/>
  <c r="U413" i="41" s="1"/>
  <c r="W411" i="41"/>
  <c r="W410" i="41" s="1"/>
  <c r="W413" i="41" s="1"/>
  <c r="Q1074" i="41"/>
  <c r="Q1073" i="41" s="1"/>
  <c r="Q1076" i="41" s="1"/>
  <c r="M1050" i="41"/>
  <c r="M1049" i="41" s="1"/>
  <c r="M1052" i="41" s="1"/>
  <c r="P411" i="41"/>
  <c r="P410" i="41" s="1"/>
  <c r="P413" i="41" s="1"/>
  <c r="X1050" i="41"/>
  <c r="X1049" i="41" s="1"/>
  <c r="X1052" i="41" s="1"/>
  <c r="V1206" i="41"/>
  <c r="V1205" i="41" s="1"/>
  <c r="V1208" i="41" s="1"/>
  <c r="V477" i="41"/>
  <c r="V476" i="41" s="1"/>
  <c r="V479" i="41" s="1"/>
  <c r="T618" i="41"/>
  <c r="T617" i="41" s="1"/>
  <c r="T620" i="41" s="1"/>
  <c r="U1425" i="41"/>
  <c r="U1424" i="41" s="1"/>
  <c r="U1427" i="41" s="1"/>
  <c r="X666" i="41"/>
  <c r="X665" i="41" s="1"/>
  <c r="X668" i="41" s="1"/>
  <c r="R1425" i="41"/>
  <c r="R1424" i="41" s="1"/>
  <c r="R1427" i="41" s="1"/>
  <c r="S954" i="41"/>
  <c r="S953" i="41" s="1"/>
  <c r="S956" i="41" s="1"/>
  <c r="N1050" i="41"/>
  <c r="N1049" i="41" s="1"/>
  <c r="N1052" i="41" s="1"/>
  <c r="M1683" i="41"/>
  <c r="M1682" i="41" s="1"/>
  <c r="M1685" i="41" s="1"/>
  <c r="V81" i="41"/>
  <c r="V80" i="41" s="1"/>
  <c r="V83" i="41" s="1"/>
  <c r="W666" i="41"/>
  <c r="W665" i="41" s="1"/>
  <c r="W668" i="41" s="1"/>
  <c r="N930" i="41"/>
  <c r="N929" i="41" s="1"/>
  <c r="N932" i="41" s="1"/>
  <c r="P81" i="41"/>
  <c r="P80" i="41" s="1"/>
  <c r="P83" i="41" s="1"/>
  <c r="W1206" i="41"/>
  <c r="W1205" i="41" s="1"/>
  <c r="W1208" i="41" s="1"/>
  <c r="O1290" i="41"/>
  <c r="O1289" i="41" s="1"/>
  <c r="O1292" i="41" s="1"/>
  <c r="P477" i="41"/>
  <c r="P476" i="41" s="1"/>
  <c r="P479" i="41" s="1"/>
  <c r="Q411" i="41"/>
  <c r="Q410" i="41" s="1"/>
  <c r="Q413" i="41" s="1"/>
  <c r="P1290" i="41"/>
  <c r="P1289" i="41" s="1"/>
  <c r="P1292" i="41" s="1"/>
  <c r="P954" i="41"/>
  <c r="P953" i="41" s="1"/>
  <c r="P956" i="41" s="1"/>
  <c r="Q666" i="41"/>
  <c r="Q665" i="41" s="1"/>
  <c r="Q668" i="41" s="1"/>
  <c r="P501" i="41"/>
  <c r="P500" i="41" s="1"/>
  <c r="P503" i="41" s="1"/>
  <c r="S930" i="41"/>
  <c r="S929" i="41" s="1"/>
  <c r="S932" i="41" s="1"/>
  <c r="Q1650" i="41"/>
  <c r="Q1649" i="41" s="1"/>
  <c r="Q1652" i="41" s="1"/>
  <c r="U840" i="41"/>
  <c r="U839" i="41" s="1"/>
  <c r="U842" i="41" s="1"/>
  <c r="T969" i="41"/>
  <c r="T968" i="41" s="1"/>
  <c r="T971" i="41" s="1"/>
  <c r="X1311" i="41"/>
  <c r="X1310" i="41" s="1"/>
  <c r="X1313" i="41" s="1"/>
  <c r="Y954" i="41"/>
  <c r="Y953" i="41" s="1"/>
  <c r="Y956" i="41" s="1"/>
  <c r="R1158" i="41"/>
  <c r="R1157" i="41" s="1"/>
  <c r="R1160" i="41" s="1"/>
  <c r="T666" i="41"/>
  <c r="T665" i="41" s="1"/>
  <c r="T668" i="41" s="1"/>
  <c r="M840" i="41"/>
  <c r="M839" i="41" s="1"/>
  <c r="M842" i="41" s="1"/>
  <c r="X411" i="41"/>
  <c r="X410" i="41" s="1"/>
  <c r="X413" i="41" s="1"/>
  <c r="R840" i="41"/>
  <c r="R839" i="41" s="1"/>
  <c r="R842" i="41" s="1"/>
  <c r="S666" i="41"/>
  <c r="S665" i="41" s="1"/>
  <c r="S668" i="41" s="1"/>
  <c r="O366" i="41"/>
  <c r="O365" i="41" s="1"/>
  <c r="O368" i="41" s="1"/>
  <c r="P1221" i="41"/>
  <c r="P1220" i="41" s="1"/>
  <c r="P1223" i="41" s="1"/>
  <c r="T1182" i="41"/>
  <c r="T1181" i="41" s="1"/>
  <c r="T1184" i="41" s="1"/>
  <c r="R1650" i="41"/>
  <c r="R1649" i="41" s="1"/>
  <c r="R1652" i="41" s="1"/>
  <c r="R1143" i="41"/>
  <c r="R1142" i="41" s="1"/>
  <c r="R1145" i="41" s="1"/>
  <c r="S1683" i="41"/>
  <c r="S1682" i="41" s="1"/>
  <c r="S1685" i="41" s="1"/>
  <c r="Q840" i="41"/>
  <c r="Q839" i="41" s="1"/>
  <c r="Q842" i="41" s="1"/>
  <c r="X1158" i="41"/>
  <c r="X1157" i="41" s="1"/>
  <c r="X1160" i="41" s="1"/>
  <c r="S1113" i="41"/>
  <c r="S1112" i="41" s="1"/>
  <c r="S1115" i="41" s="1"/>
  <c r="M930" i="41"/>
  <c r="M929" i="41" s="1"/>
  <c r="M932" i="41" s="1"/>
  <c r="V1095" i="41"/>
  <c r="V1094" i="41" s="1"/>
  <c r="V1097" i="41" s="1"/>
  <c r="V1236" i="41"/>
  <c r="V1235" i="41" s="1"/>
  <c r="V1238" i="41" s="1"/>
  <c r="W1683" i="41"/>
  <c r="W1682" i="41" s="1"/>
  <c r="W1685" i="41" s="1"/>
  <c r="M1182" i="41"/>
  <c r="M1181" i="41" s="1"/>
  <c r="M1184" i="41" s="1"/>
  <c r="V1182" i="41"/>
  <c r="V1181" i="41" s="1"/>
  <c r="V1184" i="41" s="1"/>
  <c r="X1236" i="41"/>
  <c r="X1235" i="41" s="1"/>
  <c r="X1238" i="41" s="1"/>
  <c r="N720" i="41"/>
  <c r="N719" i="41" s="1"/>
  <c r="N722" i="41" s="1"/>
  <c r="W1050" i="41"/>
  <c r="W1049" i="41" s="1"/>
  <c r="W1052" i="41" s="1"/>
  <c r="T366" i="41"/>
  <c r="T365" i="41" s="1"/>
  <c r="T368" i="41" s="1"/>
  <c r="X1455" i="41"/>
  <c r="X1454" i="41" s="1"/>
  <c r="X1457" i="41" s="1"/>
  <c r="N351" i="41"/>
  <c r="N350" i="41" s="1"/>
  <c r="N353" i="41" s="1"/>
  <c r="O1206" i="41"/>
  <c r="O1205" i="41" s="1"/>
  <c r="O1208" i="41" s="1"/>
  <c r="Q1158" i="41"/>
  <c r="Q1157" i="41" s="1"/>
  <c r="Q1160" i="41" s="1"/>
  <c r="Q1707" i="41"/>
  <c r="Q1706" i="41" s="1"/>
  <c r="Q1709" i="41" s="1"/>
  <c r="O288" i="41"/>
  <c r="O287" i="41" s="1"/>
  <c r="O290" i="41" s="1"/>
  <c r="X1290" i="41"/>
  <c r="X1289" i="41" s="1"/>
  <c r="X1292" i="41" s="1"/>
  <c r="Q930" i="41"/>
  <c r="Q929" i="41" s="1"/>
  <c r="Q932" i="41" s="1"/>
  <c r="M854" i="41"/>
  <c r="M857" i="41" s="1"/>
  <c r="M969" i="41"/>
  <c r="M968" i="41" s="1"/>
  <c r="M971" i="41" s="1"/>
  <c r="N1095" i="41"/>
  <c r="N1094" i="41" s="1"/>
  <c r="N1097" i="41" s="1"/>
  <c r="W171" i="41"/>
  <c r="W170" i="41" s="1"/>
  <c r="W173" i="41" s="1"/>
  <c r="X1182" i="41"/>
  <c r="X1181" i="41" s="1"/>
  <c r="X1184" i="41" s="1"/>
  <c r="N171" i="41"/>
  <c r="N170" i="41" s="1"/>
  <c r="N173" i="41" s="1"/>
  <c r="N387" i="41"/>
  <c r="N386" i="41" s="1"/>
  <c r="N389" i="41" s="1"/>
  <c r="U477" i="41"/>
  <c r="U476" i="41" s="1"/>
  <c r="U479" i="41" s="1"/>
  <c r="W1008" i="41"/>
  <c r="W1007" i="41" s="1"/>
  <c r="W1010" i="41" s="1"/>
  <c r="P1236" i="41"/>
  <c r="P1235" i="41" s="1"/>
  <c r="P1238" i="41" s="1"/>
  <c r="V1412" i="41"/>
  <c r="V1415" i="41" s="1"/>
  <c r="M1113" i="41"/>
  <c r="M1112" i="41" s="1"/>
  <c r="M1115" i="41" s="1"/>
  <c r="V1590" i="41"/>
  <c r="V1589" i="41" s="1"/>
  <c r="V1592" i="41" s="1"/>
  <c r="Y534" i="41"/>
  <c r="Y533" i="41" s="1"/>
  <c r="Y536" i="41" s="1"/>
  <c r="O1683" i="41"/>
  <c r="O1682" i="41" s="1"/>
  <c r="O1685" i="41" s="1"/>
  <c r="Q954" i="41"/>
  <c r="Q953" i="41" s="1"/>
  <c r="Q956" i="41" s="1"/>
  <c r="W930" i="41"/>
  <c r="W929" i="41" s="1"/>
  <c r="W932" i="41" s="1"/>
  <c r="T1026" i="41"/>
  <c r="T1025" i="41" s="1"/>
  <c r="T1028" i="41" s="1"/>
  <c r="N477" i="41"/>
  <c r="N476" i="41" s="1"/>
  <c r="N479" i="41" s="1"/>
  <c r="N1683" i="41"/>
  <c r="N1682" i="41" s="1"/>
  <c r="N1685" i="41" s="1"/>
  <c r="R456" i="41"/>
  <c r="R455" i="41" s="1"/>
  <c r="R458" i="41" s="1"/>
  <c r="M312" i="41"/>
  <c r="M311" i="41" s="1"/>
  <c r="M314" i="41" s="1"/>
  <c r="X969" i="41"/>
  <c r="X968" i="41" s="1"/>
  <c r="X971" i="41" s="1"/>
  <c r="R267" i="41"/>
  <c r="R266" i="41" s="1"/>
  <c r="R269" i="41" s="1"/>
  <c r="O1650" i="41"/>
  <c r="O1649" i="41" s="1"/>
  <c r="O1652" i="41" s="1"/>
  <c r="V1311" i="41"/>
  <c r="V1310" i="41" s="1"/>
  <c r="V1313" i="41" s="1"/>
  <c r="S720" i="41"/>
  <c r="S719" i="41" s="1"/>
  <c r="S722" i="41" s="1"/>
  <c r="W456" i="41"/>
  <c r="W455" i="41" s="1"/>
  <c r="W458" i="41" s="1"/>
  <c r="Q1095" i="41"/>
  <c r="Q1094" i="41" s="1"/>
  <c r="Q1097" i="41" s="1"/>
  <c r="S1331" i="41"/>
  <c r="S1334" i="41" s="1"/>
  <c r="W1095" i="41"/>
  <c r="W1094" i="41" s="1"/>
  <c r="W1097" i="41" s="1"/>
  <c r="V366" i="41"/>
  <c r="V365" i="41" s="1"/>
  <c r="V368" i="41" s="1"/>
  <c r="P930" i="41"/>
  <c r="P929" i="41" s="1"/>
  <c r="P932" i="41" s="1"/>
  <c r="P840" i="41"/>
  <c r="P839" i="41" s="1"/>
  <c r="P842" i="41" s="1"/>
  <c r="O1026" i="41"/>
  <c r="O1025" i="41" s="1"/>
  <c r="O1028" i="41" s="1"/>
  <c r="N1707" i="41"/>
  <c r="N1706" i="41" s="1"/>
  <c r="N1709" i="41" s="1"/>
  <c r="P534" i="41"/>
  <c r="P533" i="41" s="1"/>
  <c r="P536" i="41" s="1"/>
  <c r="O1455" i="41"/>
  <c r="O1454" i="41" s="1"/>
  <c r="O1457" i="41" s="1"/>
  <c r="N366" i="41"/>
  <c r="N365" i="41" s="1"/>
  <c r="N368" i="41" s="1"/>
  <c r="Q387" i="41"/>
  <c r="Q386" i="41" s="1"/>
  <c r="Q389" i="41" s="1"/>
  <c r="T1236" i="41"/>
  <c r="T1235" i="41" s="1"/>
  <c r="T1238" i="41" s="1"/>
  <c r="O1707" i="41"/>
  <c r="O1706" i="41" s="1"/>
  <c r="O1709" i="41" s="1"/>
  <c r="X1590" i="41"/>
  <c r="X1589" i="41" s="1"/>
  <c r="X1592" i="41" s="1"/>
  <c r="Y267" i="41"/>
  <c r="Y266" i="41" s="1"/>
  <c r="Y269" i="41" s="1"/>
  <c r="W1074" i="41"/>
  <c r="W1073" i="41" s="1"/>
  <c r="W1076" i="41" s="1"/>
  <c r="Y1707" i="41"/>
  <c r="Y1706" i="41" s="1"/>
  <c r="Y1709" i="41" s="1"/>
  <c r="Q687" i="41"/>
  <c r="Q686" i="41" s="1"/>
  <c r="Q689" i="41" s="1"/>
  <c r="W1455" i="41"/>
  <c r="W1454" i="41" s="1"/>
  <c r="W1457" i="41" s="1"/>
  <c r="P456" i="41"/>
  <c r="P455" i="41" s="1"/>
  <c r="P458" i="41" s="1"/>
  <c r="N1236" i="41"/>
  <c r="N1235" i="41" s="1"/>
  <c r="N1238" i="41" s="1"/>
  <c r="W141" i="41"/>
  <c r="W140" i="41" s="1"/>
  <c r="W143" i="41" s="1"/>
  <c r="R1236" i="41"/>
  <c r="R1235" i="41" s="1"/>
  <c r="R1238" i="41" s="1"/>
  <c r="S1311" i="41"/>
  <c r="S1310" i="41" s="1"/>
  <c r="S1313" i="41" s="1"/>
  <c r="X1479" i="41"/>
  <c r="X1478" i="41" s="1"/>
  <c r="X1481" i="41" s="1"/>
  <c r="S387" i="41"/>
  <c r="S386" i="41" s="1"/>
  <c r="S389" i="41" s="1"/>
  <c r="M720" i="41"/>
  <c r="M719" i="41" s="1"/>
  <c r="M722" i="41" s="1"/>
  <c r="T501" i="41"/>
  <c r="T500" i="41" s="1"/>
  <c r="T503" i="41" s="1"/>
  <c r="Y840" i="41"/>
  <c r="Y839" i="41" s="1"/>
  <c r="Y842" i="41" s="1"/>
  <c r="T930" i="41"/>
  <c r="T929" i="41" s="1"/>
  <c r="T932" i="41" s="1"/>
  <c r="V1527" i="41"/>
  <c r="V1526" i="41" s="1"/>
  <c r="V1529" i="41" s="1"/>
  <c r="U969" i="41"/>
  <c r="U968" i="41" s="1"/>
  <c r="U971" i="41" s="1"/>
  <c r="T1479" i="41"/>
  <c r="T1478" i="41" s="1"/>
  <c r="T1481" i="41" s="1"/>
  <c r="U534" i="41"/>
  <c r="U533" i="41" s="1"/>
  <c r="U536" i="41" s="1"/>
  <c r="V39" i="41"/>
  <c r="V38" i="41" s="1"/>
  <c r="V41" i="41" s="1"/>
  <c r="X891" i="41"/>
  <c r="X890" i="41" s="1"/>
  <c r="X893" i="41" s="1"/>
  <c r="R1374" i="41"/>
  <c r="R1373" i="41" s="1"/>
  <c r="R1376" i="41" s="1"/>
  <c r="M267" i="41"/>
  <c r="M266" i="41" s="1"/>
  <c r="M269" i="41" s="1"/>
  <c r="V171" i="41"/>
  <c r="V170" i="41" s="1"/>
  <c r="V173" i="41" s="1"/>
  <c r="O930" i="41"/>
  <c r="O929" i="41" s="1"/>
  <c r="O932" i="41" s="1"/>
  <c r="R1026" i="41"/>
  <c r="R1025" i="41" s="1"/>
  <c r="R1028" i="41" s="1"/>
  <c r="X534" i="41"/>
  <c r="X533" i="41" s="1"/>
  <c r="X536" i="41" s="1"/>
  <c r="P720" i="41"/>
  <c r="P719" i="41" s="1"/>
  <c r="P722" i="41" s="1"/>
  <c r="M1008" i="41"/>
  <c r="M1007" i="41" s="1"/>
  <c r="M1010" i="41" s="1"/>
  <c r="S534" i="41"/>
  <c r="S533" i="41" s="1"/>
  <c r="S536" i="41" s="1"/>
  <c r="S840" i="41"/>
  <c r="S839" i="41" s="1"/>
  <c r="S842" i="41" s="1"/>
  <c r="Q312" i="41"/>
  <c r="Q311" i="41" s="1"/>
  <c r="Q314" i="41" s="1"/>
  <c r="M1143" i="41"/>
  <c r="M1142" i="41" s="1"/>
  <c r="M1145" i="41" s="1"/>
  <c r="P1683" i="41"/>
  <c r="P1682" i="41" s="1"/>
  <c r="P1685" i="41" s="1"/>
  <c r="U1707" i="41"/>
  <c r="U1706" i="41" s="1"/>
  <c r="U1709" i="41" s="1"/>
  <c r="T1113" i="41"/>
  <c r="T1112" i="41" s="1"/>
  <c r="T1115" i="41" s="1"/>
  <c r="X1527" i="41"/>
  <c r="X1526" i="41" s="1"/>
  <c r="X1529" i="41" s="1"/>
  <c r="X501" i="41"/>
  <c r="X500" i="41" s="1"/>
  <c r="X503" i="41" s="1"/>
  <c r="S573" i="41"/>
  <c r="S572" i="41" s="1"/>
  <c r="S575" i="41" s="1"/>
  <c r="Y1650" i="41"/>
  <c r="Y1649" i="41" s="1"/>
  <c r="Y1652" i="41" s="1"/>
  <c r="P1425" i="41"/>
  <c r="P1424" i="41" s="1"/>
  <c r="P1427" i="41" s="1"/>
  <c r="N1425" i="41"/>
  <c r="N1424" i="41" s="1"/>
  <c r="N1427" i="41" s="1"/>
  <c r="V387" i="41"/>
  <c r="V386" i="41" s="1"/>
  <c r="V389" i="41" s="1"/>
  <c r="X573" i="41"/>
  <c r="X572" i="41" s="1"/>
  <c r="X575" i="41" s="1"/>
  <c r="Y1311" i="41"/>
  <c r="Y1310" i="41" s="1"/>
  <c r="Y1313" i="41" s="1"/>
  <c r="Y1290" i="41"/>
  <c r="Y1289" i="41" s="1"/>
  <c r="Y1292" i="41" s="1"/>
  <c r="X792" i="41"/>
  <c r="X791" i="41" s="1"/>
  <c r="X794" i="41" s="1"/>
  <c r="Y1331" i="41"/>
  <c r="Y1334" i="41" s="1"/>
  <c r="O1182" i="41"/>
  <c r="O1181" i="41" s="1"/>
  <c r="O1184" i="41" s="1"/>
  <c r="U39" i="41"/>
  <c r="U38" i="41" s="1"/>
  <c r="U41" i="41" s="1"/>
  <c r="M1707" i="41"/>
  <c r="M1706" i="41" s="1"/>
  <c r="M1709" i="41" s="1"/>
  <c r="U687" i="41"/>
  <c r="U686" i="41" s="1"/>
  <c r="U689" i="41" s="1"/>
  <c r="P231" i="41"/>
  <c r="P230" i="41" s="1"/>
  <c r="P233" i="41" s="1"/>
  <c r="P387" i="41"/>
  <c r="P386" i="41" s="1"/>
  <c r="P389" i="41" s="1"/>
  <c r="V1113" i="41"/>
  <c r="V1112" i="41" s="1"/>
  <c r="V1115" i="41" s="1"/>
  <c r="T1503" i="41"/>
  <c r="T1502" i="41" s="1"/>
  <c r="T1505" i="41" s="1"/>
  <c r="N891" i="41"/>
  <c r="N890" i="41" s="1"/>
  <c r="N893" i="41" s="1"/>
  <c r="T1311" i="41"/>
  <c r="T1310" i="41" s="1"/>
  <c r="T1313" i="41" s="1"/>
  <c r="R1182" i="41"/>
  <c r="R1181" i="41" s="1"/>
  <c r="R1184" i="41" s="1"/>
  <c r="V891" i="41"/>
  <c r="V890" i="41" s="1"/>
  <c r="V893" i="41" s="1"/>
  <c r="O411" i="41"/>
  <c r="O410" i="41" s="1"/>
  <c r="O413" i="41" s="1"/>
  <c r="M1455" i="41"/>
  <c r="M1454" i="41" s="1"/>
  <c r="M1457" i="41" s="1"/>
  <c r="O198" i="41"/>
  <c r="O197" i="41" s="1"/>
  <c r="O200" i="41" s="1"/>
  <c r="P171" i="41"/>
  <c r="P170" i="41" s="1"/>
  <c r="P173" i="41" s="1"/>
  <c r="R1527" i="41"/>
  <c r="R1526" i="41" s="1"/>
  <c r="R1529" i="41" s="1"/>
  <c r="S792" i="41"/>
  <c r="S791" i="41" s="1"/>
  <c r="S794" i="41" s="1"/>
  <c r="R231" i="41"/>
  <c r="R230" i="41" s="1"/>
  <c r="R233" i="41" s="1"/>
  <c r="R477" i="41"/>
  <c r="R476" i="41" s="1"/>
  <c r="R479" i="41" s="1"/>
  <c r="P39" i="41"/>
  <c r="P38" i="41" s="1"/>
  <c r="P41" i="41" s="1"/>
  <c r="V1503" i="41"/>
  <c r="V1502" i="41" s="1"/>
  <c r="V1505" i="41" s="1"/>
  <c r="W1650" i="41"/>
  <c r="W1649" i="41" s="1"/>
  <c r="W1652" i="41" s="1"/>
  <c r="X618" i="41"/>
  <c r="X617" i="41" s="1"/>
  <c r="X620" i="41" s="1"/>
  <c r="P1074" i="41"/>
  <c r="P1073" i="41" s="1"/>
  <c r="P1076" i="41" s="1"/>
  <c r="Y666" i="41"/>
  <c r="Y665" i="41" s="1"/>
  <c r="Y668" i="41" s="1"/>
  <c r="O1158" i="41"/>
  <c r="O1157" i="41" s="1"/>
  <c r="O1160" i="41" s="1"/>
  <c r="Q618" i="41"/>
  <c r="Q617" i="41" s="1"/>
  <c r="Q620" i="41" s="1"/>
  <c r="S171" i="41"/>
  <c r="S170" i="41" s="1"/>
  <c r="S173" i="41" s="1"/>
  <c r="V1683" i="41"/>
  <c r="V1682" i="41" s="1"/>
  <c r="V1685" i="41" s="1"/>
  <c r="V1158" i="41"/>
  <c r="V1157" i="41" s="1"/>
  <c r="V1160" i="41" s="1"/>
  <c r="R1455" i="41"/>
  <c r="R1454" i="41" s="1"/>
  <c r="R1457" i="41" s="1"/>
  <c r="W1182" i="41"/>
  <c r="W1181" i="41" s="1"/>
  <c r="W1184" i="41" s="1"/>
  <c r="V1374" i="41"/>
  <c r="V1373" i="41" s="1"/>
  <c r="V1376" i="41" s="1"/>
  <c r="X1008" i="41"/>
  <c r="X1007" i="41" s="1"/>
  <c r="X1010" i="41" s="1"/>
  <c r="U1206" i="41"/>
  <c r="U1205" i="41" s="1"/>
  <c r="U1208" i="41" s="1"/>
  <c r="O687" i="41"/>
  <c r="O686" i="41" s="1"/>
  <c r="O689" i="41" s="1"/>
  <c r="W1158" i="41"/>
  <c r="W1157" i="41" s="1"/>
  <c r="W1160" i="41" s="1"/>
  <c r="N288" i="41"/>
  <c r="N287" i="41" s="1"/>
  <c r="N290" i="41" s="1"/>
  <c r="S456" i="41"/>
  <c r="S455" i="41" s="1"/>
  <c r="S458" i="41" s="1"/>
  <c r="U1412" i="41"/>
  <c r="U1415" i="41" s="1"/>
  <c r="U81" i="41"/>
  <c r="U80" i="41" s="1"/>
  <c r="U83" i="41" s="1"/>
  <c r="O573" i="41"/>
  <c r="O572" i="41" s="1"/>
  <c r="O575" i="41" s="1"/>
  <c r="S891" i="41"/>
  <c r="S890" i="41" s="1"/>
  <c r="S893" i="41" s="1"/>
  <c r="O5" i="41"/>
  <c r="O8" i="41" s="1"/>
  <c r="T591" i="41"/>
  <c r="T590" i="41" s="1"/>
  <c r="T593" i="41" s="1"/>
  <c r="T312" i="41"/>
  <c r="T311" i="41" s="1"/>
  <c r="T314" i="41" s="1"/>
  <c r="P687" i="41"/>
  <c r="P686" i="41" s="1"/>
  <c r="P689" i="41" s="1"/>
  <c r="Y1095" i="41"/>
  <c r="Y1094" i="41" s="1"/>
  <c r="Y1097" i="41" s="1"/>
  <c r="N666" i="41"/>
  <c r="N665" i="41" s="1"/>
  <c r="N668" i="41" s="1"/>
  <c r="U351" i="41"/>
  <c r="U350" i="41" s="1"/>
  <c r="U353" i="41" s="1"/>
  <c r="O456" i="41"/>
  <c r="O455" i="41" s="1"/>
  <c r="O458" i="41" s="1"/>
  <c r="U1074" i="41"/>
  <c r="U1073" i="41" s="1"/>
  <c r="U1076" i="41" s="1"/>
  <c r="M39" i="41"/>
  <c r="M38" i="41" s="1"/>
  <c r="M41" i="41" s="1"/>
  <c r="Y198" i="41"/>
  <c r="Y197" i="41" s="1"/>
  <c r="Y200" i="41" s="1"/>
  <c r="T477" i="41"/>
  <c r="T476" i="41" s="1"/>
  <c r="T479" i="41" s="1"/>
  <c r="Q1374" i="41"/>
  <c r="Q1373" i="41" s="1"/>
  <c r="Q1376" i="41" s="1"/>
  <c r="U1650" i="41"/>
  <c r="U1649" i="41" s="1"/>
  <c r="U1652" i="41" s="1"/>
  <c r="R171" i="41"/>
  <c r="R170" i="41" s="1"/>
  <c r="R173" i="41" s="1"/>
  <c r="M1158" i="41"/>
  <c r="M1157" i="41" s="1"/>
  <c r="M1160" i="41" s="1"/>
  <c r="M81" i="41"/>
  <c r="M80" i="41" s="1"/>
  <c r="M83" i="41" s="1"/>
  <c r="R501" i="41"/>
  <c r="R500" i="41" s="1"/>
  <c r="R503" i="41" s="1"/>
  <c r="U105" i="41"/>
  <c r="U104" i="41" s="1"/>
  <c r="U107" i="41" s="1"/>
  <c r="O267" i="41"/>
  <c r="O266" i="41" s="1"/>
  <c r="O269" i="41" s="1"/>
  <c r="W312" i="41"/>
  <c r="W311" i="41" s="1"/>
  <c r="W314" i="41" s="1"/>
  <c r="N267" i="41"/>
  <c r="N266" i="41" s="1"/>
  <c r="N269" i="41" s="1"/>
  <c r="O312" i="41"/>
  <c r="O311" i="41" s="1"/>
  <c r="O314" i="41" s="1"/>
  <c r="T573" i="41"/>
  <c r="T572" i="41" s="1"/>
  <c r="T575" i="41" s="1"/>
  <c r="R141" i="41"/>
  <c r="R140" i="41" s="1"/>
  <c r="R143" i="41" s="1"/>
  <c r="R288" i="41"/>
  <c r="R287" i="41" s="1"/>
  <c r="R290" i="41" s="1"/>
  <c r="X312" i="41"/>
  <c r="X311" i="41" s="1"/>
  <c r="X314" i="41" s="1"/>
  <c r="O591" i="41"/>
  <c r="O590" i="41" s="1"/>
  <c r="O593" i="41" s="1"/>
  <c r="M288" i="41"/>
  <c r="M287" i="41" s="1"/>
  <c r="M290" i="41" s="1"/>
  <c r="S288" i="41"/>
  <c r="S287" i="41" s="1"/>
  <c r="S290" i="41" s="1"/>
  <c r="O891" i="41"/>
  <c r="O890" i="41" s="1"/>
  <c r="O893" i="41" s="1"/>
  <c r="Y969" i="41"/>
  <c r="Y968" i="41" s="1"/>
  <c r="Y971" i="41" s="1"/>
  <c r="W198" i="41"/>
  <c r="W197" i="41" s="1"/>
  <c r="W200" i="41" s="1"/>
  <c r="Q1008" i="41"/>
  <c r="Q1007" i="41" s="1"/>
  <c r="Q1010" i="41" s="1"/>
  <c r="T1206" i="41"/>
  <c r="T1205" i="41" s="1"/>
  <c r="T1208" i="41" s="1"/>
  <c r="P792" i="41"/>
  <c r="P791" i="41" s="1"/>
  <c r="P794" i="41" s="1"/>
  <c r="U1182" i="41"/>
  <c r="U1181" i="41" s="1"/>
  <c r="U1184" i="41" s="1"/>
  <c r="M1331" i="41"/>
  <c r="M1334" i="41" s="1"/>
  <c r="N534" i="41"/>
  <c r="N533" i="41" s="1"/>
  <c r="N536" i="41" s="1"/>
  <c r="U720" i="41"/>
  <c r="U719" i="41" s="1"/>
  <c r="U722" i="41" s="1"/>
  <c r="S39" i="41"/>
  <c r="S38" i="41" s="1"/>
  <c r="S41" i="41" s="1"/>
  <c r="W891" i="41"/>
  <c r="W890" i="41" s="1"/>
  <c r="W893" i="41" s="1"/>
  <c r="W1479" i="41"/>
  <c r="W1478" i="41" s="1"/>
  <c r="W1481" i="41" s="1"/>
  <c r="Y1503" i="41"/>
  <c r="Y1502" i="41" s="1"/>
  <c r="Y1505" i="41" s="1"/>
  <c r="Y591" i="41"/>
  <c r="Y590" i="41" s="1"/>
  <c r="Y593" i="41" s="1"/>
  <c r="T456" i="41"/>
  <c r="T455" i="41" s="1"/>
  <c r="T458" i="41" s="1"/>
  <c r="X267" i="41"/>
  <c r="X266" i="41" s="1"/>
  <c r="X269" i="41" s="1"/>
  <c r="T288" i="41"/>
  <c r="T287" i="41" s="1"/>
  <c r="T290" i="41" s="1"/>
  <c r="M456" i="41"/>
  <c r="M455" i="41" s="1"/>
  <c r="M458" i="41" s="1"/>
  <c r="N1590" i="41"/>
  <c r="N1589" i="41" s="1"/>
  <c r="N1592" i="41" s="1"/>
  <c r="R1050" i="41"/>
  <c r="R1049" i="41" s="1"/>
  <c r="R1052" i="41" s="1"/>
  <c r="Q1527" i="41"/>
  <c r="Q1526" i="41" s="1"/>
  <c r="Q1529" i="41" s="1"/>
  <c r="V1026" i="41"/>
  <c r="V1025" i="41" s="1"/>
  <c r="V1028" i="41" s="1"/>
  <c r="Q1236" i="41"/>
  <c r="Q1235" i="41" s="1"/>
  <c r="Q1238" i="41" s="1"/>
  <c r="Y1590" i="41"/>
  <c r="Y1589" i="41" s="1"/>
  <c r="Y1592" i="41" s="1"/>
  <c r="W1026" i="41"/>
  <c r="W1025" i="41" s="1"/>
  <c r="W1028" i="41" s="1"/>
  <c r="W720" i="41"/>
  <c r="W719" i="41" s="1"/>
  <c r="W722" i="41" s="1"/>
  <c r="T1650" i="41"/>
  <c r="T1649" i="41" s="1"/>
  <c r="T1652" i="41" s="1"/>
  <c r="Y792" i="41"/>
  <c r="Y791" i="41" s="1"/>
  <c r="Y794" i="41" s="1"/>
  <c r="U1221" i="41"/>
  <c r="U1220" i="41" s="1"/>
  <c r="U1223" i="41" s="1"/>
  <c r="Q5" i="41"/>
  <c r="Q8" i="41" s="1"/>
  <c r="P1113" i="41"/>
  <c r="P1112" i="41" s="1"/>
  <c r="P1115" i="41" s="1"/>
  <c r="V1008" i="41"/>
  <c r="V1007" i="41" s="1"/>
  <c r="V1010" i="41" s="1"/>
  <c r="O81" i="41"/>
  <c r="O80" i="41" s="1"/>
  <c r="O83" i="41" s="1"/>
  <c r="O534" i="41"/>
  <c r="O533" i="41" s="1"/>
  <c r="O536" i="41" s="1"/>
  <c r="P591" i="41"/>
  <c r="P590" i="41" s="1"/>
  <c r="P593" i="41" s="1"/>
  <c r="O969" i="41"/>
  <c r="O968" i="41" s="1"/>
  <c r="O971" i="41" s="1"/>
  <c r="V411" i="41"/>
  <c r="V410" i="41" s="1"/>
  <c r="V413" i="41" s="1"/>
  <c r="T1455" i="41"/>
  <c r="T1454" i="41" s="1"/>
  <c r="T1457" i="41" s="1"/>
  <c r="O1527" i="41"/>
  <c r="O1526" i="41" s="1"/>
  <c r="O1529" i="41" s="1"/>
  <c r="U891" i="41"/>
  <c r="U890" i="41" s="1"/>
  <c r="U893" i="41" s="1"/>
  <c r="P1158" i="41"/>
  <c r="P1157" i="41" s="1"/>
  <c r="P1160" i="41" s="1"/>
  <c r="R1683" i="41"/>
  <c r="R1682" i="41" s="1"/>
  <c r="R1685" i="41" s="1"/>
  <c r="X720" i="41"/>
  <c r="X719" i="41" s="1"/>
  <c r="X722" i="41" s="1"/>
  <c r="Q1182" i="41"/>
  <c r="Q1181" i="41" s="1"/>
  <c r="Q1184" i="41" s="1"/>
  <c r="P1590" i="41"/>
  <c r="P1589" i="41" s="1"/>
  <c r="P1592" i="41" s="1"/>
  <c r="T1050" i="41"/>
  <c r="T1049" i="41" s="1"/>
  <c r="T1052" i="41" s="1"/>
  <c r="X1221" i="41"/>
  <c r="X1220" i="41" s="1"/>
  <c r="X1223" i="41" s="1"/>
  <c r="M1479" i="41"/>
  <c r="M1478" i="41" s="1"/>
  <c r="M1481" i="41" s="1"/>
  <c r="S1479" i="41"/>
  <c r="S1478" i="41" s="1"/>
  <c r="S1481" i="41" s="1"/>
  <c r="T1143" i="41"/>
  <c r="T1142" i="41" s="1"/>
  <c r="T1145" i="41" s="1"/>
  <c r="Y1455" i="41"/>
  <c r="Y1454" i="41" s="1"/>
  <c r="Y1457" i="41" s="1"/>
  <c r="M591" i="41"/>
  <c r="M590" i="41" s="1"/>
  <c r="M593" i="41" s="1"/>
  <c r="N1527" i="41"/>
  <c r="N1526" i="41" s="1"/>
  <c r="N1529" i="41" s="1"/>
  <c r="N792" i="41"/>
  <c r="N791" i="41" s="1"/>
  <c r="N794" i="41" s="1"/>
  <c r="X351" i="41"/>
  <c r="X350" i="41" s="1"/>
  <c r="X353" i="41" s="1"/>
  <c r="U954" i="41"/>
  <c r="U953" i="41" s="1"/>
  <c r="U956" i="41" s="1"/>
  <c r="R1074" i="41"/>
  <c r="R1073" i="41" s="1"/>
  <c r="R1076" i="41" s="1"/>
  <c r="N1026" i="41"/>
  <c r="N1025" i="41" s="1"/>
  <c r="N1028" i="41" s="1"/>
  <c r="P267" i="41"/>
  <c r="P266" i="41" s="1"/>
  <c r="P269" i="41" s="1"/>
  <c r="Y501" i="41"/>
  <c r="Y500" i="41" s="1"/>
  <c r="Y503" i="41" s="1"/>
  <c r="Y39" i="41"/>
  <c r="Y38" i="41" s="1"/>
  <c r="Y41" i="41" s="1"/>
  <c r="W351" i="41"/>
  <c r="W350" i="41" s="1"/>
  <c r="W353" i="41" s="1"/>
  <c r="Q141" i="41"/>
  <c r="Q140" i="41" s="1"/>
  <c r="Q143" i="41" s="1"/>
  <c r="Y1412" i="41"/>
  <c r="Y1415" i="41" s="1"/>
  <c r="S411" i="41"/>
  <c r="S410" i="41" s="1"/>
  <c r="S413" i="41" s="1"/>
  <c r="Q1290" i="41"/>
  <c r="Q1289" i="41" s="1"/>
  <c r="Q1292" i="41" s="1"/>
  <c r="W1290" i="41"/>
  <c r="W1289" i="41" s="1"/>
  <c r="W1292" i="41" s="1"/>
  <c r="P1503" i="41"/>
  <c r="P1502" i="41" s="1"/>
  <c r="P1505" i="41" s="1"/>
  <c r="R39" i="41"/>
  <c r="R38" i="41" s="1"/>
  <c r="R41" i="41" s="1"/>
  <c r="U366" i="41"/>
  <c r="U365" i="41" s="1"/>
  <c r="U368" i="41" s="1"/>
  <c r="X5" i="41"/>
  <c r="X8" i="41" s="1"/>
  <c r="U1503" i="41"/>
  <c r="U1502" i="41" s="1"/>
  <c r="U1505" i="41" s="1"/>
  <c r="W428" i="41"/>
  <c r="W431" i="41" s="1"/>
  <c r="X198" i="41"/>
  <c r="X197" i="41" s="1"/>
  <c r="X200" i="41" s="1"/>
  <c r="Q891" i="41"/>
  <c r="Q890" i="41" s="1"/>
  <c r="Q893" i="41" s="1"/>
  <c r="W534" i="41"/>
  <c r="W533" i="41" s="1"/>
  <c r="W536" i="41" s="1"/>
  <c r="O1374" i="41"/>
  <c r="O1373" i="41" s="1"/>
  <c r="O1376" i="41" s="1"/>
  <c r="N1008" i="41"/>
  <c r="N1007" i="41" s="1"/>
  <c r="N1010" i="41" s="1"/>
  <c r="T1158" i="41"/>
  <c r="T1157" i="41" s="1"/>
  <c r="T1160" i="41" s="1"/>
  <c r="N501" i="41"/>
  <c r="N500" i="41" s="1"/>
  <c r="N503" i="41" s="1"/>
  <c r="Y1374" i="41"/>
  <c r="Y1373" i="41" s="1"/>
  <c r="Y1376" i="41" s="1"/>
  <c r="Y351" i="41"/>
  <c r="Y350" i="41" s="1"/>
  <c r="Y353" i="41" s="1"/>
  <c r="R534" i="41"/>
  <c r="R533" i="41" s="1"/>
  <c r="R536" i="41" s="1"/>
  <c r="Q854" i="41"/>
  <c r="Q857" i="41" s="1"/>
  <c r="P618" i="41"/>
  <c r="P617" i="41" s="1"/>
  <c r="P620" i="41" s="1"/>
  <c r="W573" i="41"/>
  <c r="W572" i="41" s="1"/>
  <c r="W575" i="41" s="1"/>
  <c r="V1290" i="41"/>
  <c r="V1289" i="41" s="1"/>
  <c r="V1292" i="41" s="1"/>
  <c r="N1143" i="41"/>
  <c r="N1142" i="41" s="1"/>
  <c r="N1145" i="41" s="1"/>
  <c r="Q792" i="41"/>
  <c r="Q791" i="41" s="1"/>
  <c r="Q794" i="41" s="1"/>
  <c r="W39" i="41"/>
  <c r="W38" i="41" s="1"/>
  <c r="W41" i="41" s="1"/>
  <c r="U1290" i="41"/>
  <c r="U1289" i="41" s="1"/>
  <c r="U1292" i="41" s="1"/>
  <c r="Y1683" i="41"/>
  <c r="Y1682" i="41" s="1"/>
  <c r="Y1685" i="41" s="1"/>
  <c r="X954" i="41"/>
  <c r="X953" i="41" s="1"/>
  <c r="X956" i="41" s="1"/>
  <c r="P1095" i="41"/>
  <c r="P1094" i="41" s="1"/>
  <c r="P1097" i="41" s="1"/>
  <c r="O171" i="41"/>
  <c r="O170" i="41" s="1"/>
  <c r="O173" i="41" s="1"/>
  <c r="N1374" i="41"/>
  <c r="N1373" i="41" s="1"/>
  <c r="N1376" i="41" s="1"/>
  <c r="S591" i="41"/>
  <c r="S590" i="41" s="1"/>
  <c r="S593" i="41" s="1"/>
  <c r="R198" i="41"/>
  <c r="R197" i="41" s="1"/>
  <c r="R200" i="41" s="1"/>
  <c r="N312" i="41"/>
  <c r="N311" i="41" s="1"/>
  <c r="N314" i="41" s="1"/>
  <c r="M666" i="41"/>
  <c r="M665" i="41" s="1"/>
  <c r="M668" i="41" s="1"/>
  <c r="U591" i="41"/>
  <c r="U590" i="41" s="1"/>
  <c r="U593" i="41" s="1"/>
  <c r="P573" i="41"/>
  <c r="P572" i="41" s="1"/>
  <c r="P575" i="41" s="1"/>
  <c r="U428" i="41"/>
  <c r="U431" i="41" s="1"/>
  <c r="V267" i="41"/>
  <c r="V266" i="41" s="1"/>
  <c r="V269" i="41" s="1"/>
  <c r="O1412" i="41"/>
  <c r="O1415" i="41" s="1"/>
  <c r="M1412" i="41"/>
  <c r="M1415" i="41" s="1"/>
  <c r="P1050" i="41"/>
  <c r="P1049" i="41" s="1"/>
  <c r="P1052" i="41" s="1"/>
  <c r="R1311" i="41"/>
  <c r="R1310" i="41" s="1"/>
  <c r="R1313" i="41" s="1"/>
  <c r="X81" i="41"/>
  <c r="X80" i="41" s="1"/>
  <c r="X83" i="41" s="1"/>
  <c r="O1008" i="41"/>
  <c r="O1007" i="41" s="1"/>
  <c r="O1010" i="41" s="1"/>
  <c r="W477" i="41"/>
  <c r="W476" i="41" s="1"/>
  <c r="W479" i="41" s="1"/>
  <c r="Y930" i="41"/>
  <c r="Y929" i="41" s="1"/>
  <c r="Y932" i="41" s="1"/>
  <c r="S1026" i="41"/>
  <c r="S1025" i="41" s="1"/>
  <c r="S1028" i="41" s="1"/>
  <c r="O1503" i="41"/>
  <c r="O1502" i="41" s="1"/>
  <c r="O1505" i="41" s="1"/>
  <c r="N141" i="41"/>
  <c r="N140" i="41" s="1"/>
  <c r="N143" i="41" s="1"/>
  <c r="O1479" i="41"/>
  <c r="O1478" i="41" s="1"/>
  <c r="O1481" i="41" s="1"/>
  <c r="P854" i="41"/>
  <c r="P857" i="41" s="1"/>
  <c r="V792" i="41"/>
  <c r="V791" i="41" s="1"/>
  <c r="V794" i="41" s="1"/>
  <c r="N573" i="41"/>
  <c r="N572" i="41" s="1"/>
  <c r="N575" i="41" s="1"/>
  <c r="W81" i="41"/>
  <c r="W80" i="41" s="1"/>
  <c r="W83" i="41" s="1"/>
  <c r="U792" i="41"/>
  <c r="U791" i="41" s="1"/>
  <c r="U794" i="41" s="1"/>
  <c r="Q267" i="41"/>
  <c r="Q266" i="41" s="1"/>
  <c r="Q269" i="41" s="1"/>
  <c r="X1026" i="41"/>
  <c r="X1025" i="41" s="1"/>
  <c r="X1028" i="41" s="1"/>
  <c r="N105" i="41"/>
  <c r="N104" i="41" s="1"/>
  <c r="N107" i="41" s="1"/>
  <c r="Y312" i="41"/>
  <c r="Y311" i="41" s="1"/>
  <c r="Y314" i="41" s="1"/>
  <c r="M366" i="41"/>
  <c r="M365" i="41" s="1"/>
  <c r="M368" i="41" s="1"/>
  <c r="P288" i="41"/>
  <c r="P287" i="41" s="1"/>
  <c r="P290" i="41" s="1"/>
  <c r="Q1143" i="41"/>
  <c r="Q1142" i="41" s="1"/>
  <c r="Q1145" i="41" s="1"/>
  <c r="R411" i="41"/>
  <c r="R410" i="41" s="1"/>
  <c r="R413" i="41" s="1"/>
  <c r="O720" i="41"/>
  <c r="O719" i="41" s="1"/>
  <c r="O722" i="41" s="1"/>
  <c r="R1590" i="41"/>
  <c r="R1589" i="41" s="1"/>
  <c r="R1592" i="41" s="1"/>
  <c r="Y387" i="41"/>
  <c r="Y386" i="41" s="1"/>
  <c r="Y389" i="41" s="1"/>
  <c r="Y891" i="41"/>
  <c r="Y890" i="41" s="1"/>
  <c r="Y893" i="41" s="1"/>
  <c r="T534" i="41"/>
  <c r="T533" i="41" s="1"/>
  <c r="T536" i="41" s="1"/>
  <c r="U1050" i="41"/>
  <c r="U1049" i="41" s="1"/>
  <c r="U1052" i="41" s="1"/>
  <c r="P105" i="41"/>
  <c r="P104" i="41" s="1"/>
  <c r="P107" i="41" s="1"/>
  <c r="T1008" i="41"/>
  <c r="T1007" i="41" s="1"/>
  <c r="T1010" i="41" s="1"/>
  <c r="M477" i="41"/>
  <c r="M476" i="41" s="1"/>
  <c r="M479" i="41" s="1"/>
  <c r="S198" i="41"/>
  <c r="S197" i="41" s="1"/>
  <c r="S200" i="41" s="1"/>
  <c r="M1374" i="41"/>
  <c r="M1373" i="41" s="1"/>
  <c r="M1376" i="41" s="1"/>
  <c r="V1707" i="41"/>
  <c r="V1706" i="41" s="1"/>
  <c r="V1709" i="41" s="1"/>
  <c r="W1311" i="41"/>
  <c r="W1310" i="41" s="1"/>
  <c r="W1313" i="41" s="1"/>
  <c r="W501" i="41"/>
  <c r="W500" i="41" s="1"/>
  <c r="W503" i="41" s="1"/>
  <c r="N591" i="41"/>
  <c r="N590" i="41" s="1"/>
  <c r="N593" i="41" s="1"/>
  <c r="V198" i="41"/>
  <c r="V197" i="41" s="1"/>
  <c r="V200" i="41" s="1"/>
  <c r="P366" i="41"/>
  <c r="P365" i="41" s="1"/>
  <c r="P368" i="41" s="1"/>
  <c r="N231" i="41"/>
  <c r="N230" i="41" s="1"/>
  <c r="N233" i="41" s="1"/>
  <c r="V105" i="41"/>
  <c r="V104" i="41" s="1"/>
  <c r="V107" i="41" s="1"/>
  <c r="Q366" i="41"/>
  <c r="Q365" i="41" s="1"/>
  <c r="Q368" i="41" s="1"/>
  <c r="S477" i="41"/>
  <c r="S476" i="41" s="1"/>
  <c r="S479" i="41" s="1"/>
  <c r="U312" i="41"/>
  <c r="U311" i="41" s="1"/>
  <c r="U314" i="41" s="1"/>
  <c r="S687" i="41"/>
  <c r="S686" i="41" s="1"/>
  <c r="S689" i="41" s="1"/>
  <c r="O387" i="41"/>
  <c r="O386" i="41" s="1"/>
  <c r="O389" i="41" s="1"/>
  <c r="U1590" i="41"/>
  <c r="U1589" i="41" s="1"/>
  <c r="U1592" i="41" s="1"/>
  <c r="W1527" i="41"/>
  <c r="W1526" i="41" s="1"/>
  <c r="W1529" i="41" s="1"/>
  <c r="Q1425" i="41"/>
  <c r="Q1424" i="41" s="1"/>
  <c r="Q1427" i="41" s="1"/>
  <c r="S1590" i="41"/>
  <c r="S1589" i="41" s="1"/>
  <c r="S1592" i="41" s="1"/>
  <c r="T1590" i="41"/>
  <c r="T1589" i="41" s="1"/>
  <c r="T1592" i="41" s="1"/>
  <c r="U930" i="41"/>
  <c r="U929" i="41" s="1"/>
  <c r="U932" i="41" s="1"/>
  <c r="W969" i="41"/>
  <c r="W968" i="41" s="1"/>
  <c r="W971" i="41" s="1"/>
  <c r="R618" i="41"/>
  <c r="R617" i="41" s="1"/>
  <c r="R620" i="41" s="1"/>
  <c r="V930" i="41"/>
  <c r="V929" i="41" s="1"/>
  <c r="V932" i="41" s="1"/>
  <c r="T1412" i="41"/>
  <c r="T1415" i="41" s="1"/>
  <c r="N969" i="41"/>
  <c r="N968" i="41" s="1"/>
  <c r="N971" i="41" s="1"/>
  <c r="Q591" i="41"/>
  <c r="Q590" i="41" s="1"/>
  <c r="Q593" i="41" s="1"/>
  <c r="X1683" i="41"/>
  <c r="X1682" i="41" s="1"/>
  <c r="X1685" i="41" s="1"/>
  <c r="T792" i="41"/>
  <c r="T791" i="41" s="1"/>
  <c r="T794" i="41" s="1"/>
  <c r="T1290" i="41"/>
  <c r="T1289" i="41" s="1"/>
  <c r="T1292" i="41" s="1"/>
  <c r="Q1311" i="41"/>
  <c r="Q1310" i="41" s="1"/>
  <c r="Q1313" i="41" s="1"/>
  <c r="Q1590" i="41"/>
  <c r="Q1589" i="41" s="1"/>
  <c r="Q1592" i="41" s="1"/>
  <c r="W618" i="41"/>
  <c r="W617" i="41" s="1"/>
  <c r="W620" i="41" s="1"/>
  <c r="M501" i="41"/>
  <c r="M500" i="41" s="1"/>
  <c r="M503" i="41" s="1"/>
  <c r="S1182" i="41"/>
  <c r="S1181" i="41" s="1"/>
  <c r="S1184" i="41" s="1"/>
  <c r="M618" i="41"/>
  <c r="M617" i="41" s="1"/>
  <c r="M620" i="41" s="1"/>
  <c r="P1412" i="41"/>
  <c r="P1415" i="41" s="1"/>
  <c r="W105" i="41"/>
  <c r="W104" i="41" s="1"/>
  <c r="W107" i="41" s="1"/>
  <c r="P1008" i="41"/>
  <c r="P1007" i="41" s="1"/>
  <c r="P1010" i="41" s="1"/>
  <c r="U1683" i="41"/>
  <c r="U1682" i="41" s="1"/>
  <c r="U1685" i="41" s="1"/>
  <c r="O1050" i="41"/>
  <c r="O1049" i="41" s="1"/>
  <c r="O1052" i="41" s="1"/>
  <c r="O1074" i="41"/>
  <c r="O1073" i="41" s="1"/>
  <c r="O1076" i="41" s="1"/>
  <c r="X141" i="41"/>
  <c r="X140" i="41" s="1"/>
  <c r="X143" i="41" s="1"/>
  <c r="Y5" i="41"/>
  <c r="Y8" i="41" s="1"/>
  <c r="Q1412" i="41"/>
  <c r="Q1415" i="41" s="1"/>
  <c r="O105" i="41"/>
  <c r="O104" i="41" s="1"/>
  <c r="O107" i="41" s="1"/>
  <c r="S1455" i="41"/>
  <c r="S1454" i="41" s="1"/>
  <c r="S1457" i="41" s="1"/>
  <c r="O618" i="41"/>
  <c r="O617" i="41" s="1"/>
  <c r="O620" i="41" s="1"/>
  <c r="T954" i="41"/>
  <c r="T953" i="41" s="1"/>
  <c r="T956" i="41" s="1"/>
  <c r="V288" i="41"/>
  <c r="V287" i="41" s="1"/>
  <c r="V290" i="41" s="1"/>
  <c r="Y81" i="41"/>
  <c r="Y80" i="41" s="1"/>
  <c r="Y83" i="41" s="1"/>
  <c r="R351" i="41"/>
  <c r="R350" i="41" s="1"/>
  <c r="R353" i="41" s="1"/>
  <c r="U1143" i="41"/>
  <c r="U1142" i="41" s="1"/>
  <c r="U1145" i="41" s="1"/>
  <c r="N81" i="41"/>
  <c r="N80" i="41" s="1"/>
  <c r="N83" i="41" s="1"/>
  <c r="U1008" i="41"/>
  <c r="U1007" i="41" s="1"/>
  <c r="U1010" i="41" s="1"/>
  <c r="Q171" i="41"/>
  <c r="Q170" i="41" s="1"/>
  <c r="Q173" i="41" s="1"/>
  <c r="S312" i="41"/>
  <c r="S311" i="41" s="1"/>
  <c r="S314" i="41" s="1"/>
  <c r="O477" i="41"/>
  <c r="O476" i="41" s="1"/>
  <c r="O479" i="41" s="1"/>
  <c r="S618" i="41"/>
  <c r="S617" i="41" s="1"/>
  <c r="S620" i="41" s="1"/>
  <c r="M1650" i="41"/>
  <c r="M1649" i="41" s="1"/>
  <c r="M1652" i="41" s="1"/>
  <c r="N1182" i="41"/>
  <c r="N1181" i="41" s="1"/>
  <c r="N1184" i="41" s="1"/>
  <c r="N1113" i="41"/>
  <c r="N1112" i="41" s="1"/>
  <c r="N1115" i="41" s="1"/>
  <c r="Y366" i="41"/>
  <c r="Y365" i="41" s="1"/>
  <c r="Y368" i="41" s="1"/>
  <c r="O39" i="41"/>
  <c r="O38" i="41" s="1"/>
  <c r="O41" i="41" s="1"/>
  <c r="Q1455" i="41"/>
  <c r="Q1454" i="41" s="1"/>
  <c r="Q1457" i="41" s="1"/>
  <c r="P1311" i="41"/>
  <c r="P1310" i="41" s="1"/>
  <c r="P1313" i="41" s="1"/>
  <c r="N1221" i="41"/>
  <c r="N1220" i="41" s="1"/>
  <c r="N1223" i="41" s="1"/>
  <c r="W1707" i="41"/>
  <c r="W1706" i="41" s="1"/>
  <c r="W1709" i="41" s="1"/>
  <c r="N1158" i="41"/>
  <c r="N1157" i="41" s="1"/>
  <c r="N1160" i="41" s="1"/>
  <c r="N1503" i="41"/>
  <c r="N1502" i="41" s="1"/>
  <c r="N1505" i="41" s="1"/>
  <c r="R5" i="41"/>
  <c r="R8" i="41" s="1"/>
  <c r="X1095" i="41"/>
  <c r="X1094" i="41" s="1"/>
  <c r="X1097" i="41" s="1"/>
  <c r="S1050" i="41"/>
  <c r="S1049" i="41" s="1"/>
  <c r="S1052" i="41" s="1"/>
  <c r="Y477" i="41"/>
  <c r="Y476" i="41" s="1"/>
  <c r="Y479" i="41" s="1"/>
  <c r="R428" i="41"/>
  <c r="R431" i="41" s="1"/>
  <c r="V501" i="41"/>
  <c r="V500" i="41" s="1"/>
  <c r="V503" i="41" s="1"/>
  <c r="U1374" i="41"/>
  <c r="U1373" i="41" s="1"/>
  <c r="U1376" i="41" s="1"/>
  <c r="Q1479" i="41"/>
  <c r="Q1478" i="41" s="1"/>
  <c r="Q1481" i="41" s="1"/>
  <c r="P1206" i="41"/>
  <c r="P1205" i="41" s="1"/>
  <c r="P1208" i="41" s="1"/>
  <c r="Y1479" i="41"/>
  <c r="Y1478" i="41" s="1"/>
  <c r="Y1481" i="41" s="1"/>
  <c r="S1412" i="41"/>
  <c r="S1415" i="41" s="1"/>
  <c r="W840" i="41"/>
  <c r="W839" i="41" s="1"/>
  <c r="W842" i="41" s="1"/>
  <c r="W591" i="41"/>
  <c r="W590" i="41" s="1"/>
  <c r="W593" i="41" s="1"/>
  <c r="U141" i="41"/>
  <c r="U140" i="41" s="1"/>
  <c r="U143" i="41" s="1"/>
  <c r="Q1683" i="41"/>
  <c r="Q1682" i="41" s="1"/>
  <c r="Q1685" i="41" s="1"/>
  <c r="U1311" i="41"/>
  <c r="U1310" i="41" s="1"/>
  <c r="U1313" i="41" s="1"/>
  <c r="X687" i="41"/>
  <c r="X686" i="41" s="1"/>
  <c r="X689" i="41" s="1"/>
  <c r="U5" i="41"/>
  <c r="U8" i="41" s="1"/>
  <c r="S141" i="41"/>
  <c r="S140" i="41" s="1"/>
  <c r="S143" i="41" s="1"/>
  <c r="Q288" i="41"/>
  <c r="Q287" i="41" s="1"/>
  <c r="Q290" i="41" s="1"/>
  <c r="Q231" i="41"/>
  <c r="Q230" i="41" s="1"/>
  <c r="Q233" i="41" s="1"/>
  <c r="Q534" i="41"/>
  <c r="Q533" i="41" s="1"/>
  <c r="Q536" i="41" s="1"/>
  <c r="M387" i="41"/>
  <c r="M386" i="41" s="1"/>
  <c r="M389" i="41" s="1"/>
  <c r="O666" i="41"/>
  <c r="O665" i="41" s="1"/>
  <c r="O668" i="41" s="1"/>
  <c r="N456" i="41"/>
  <c r="N455" i="41" s="1"/>
  <c r="N458" i="41" s="1"/>
  <c r="M231" i="41"/>
  <c r="M230" i="41" s="1"/>
  <c r="M233" i="41" s="1"/>
  <c r="U456" i="41"/>
  <c r="U455" i="41" s="1"/>
  <c r="U458" i="41" s="1"/>
  <c r="U231" i="41"/>
  <c r="U230" i="41" s="1"/>
  <c r="U233" i="41" s="1"/>
  <c r="Y573" i="41"/>
  <c r="Y572" i="41" s="1"/>
  <c r="Y575" i="41" s="1"/>
  <c r="S231" i="41"/>
  <c r="S230" i="41" s="1"/>
  <c r="S233" i="41" s="1"/>
  <c r="R969" i="41"/>
  <c r="R968" i="41" s="1"/>
  <c r="R971" i="41" s="1"/>
  <c r="T720" i="41"/>
  <c r="T719" i="41" s="1"/>
  <c r="T722" i="41" s="1"/>
  <c r="W387" i="41"/>
  <c r="W386" i="41" s="1"/>
  <c r="W389" i="41" s="1"/>
  <c r="T387" i="41"/>
  <c r="T386" i="41" s="1"/>
  <c r="T389" i="41" s="1"/>
  <c r="Y1527" i="41"/>
  <c r="Y1526" i="41" s="1"/>
  <c r="Y1529" i="41" s="1"/>
  <c r="P1455" i="41"/>
  <c r="P1454" i="41" s="1"/>
  <c r="P1457" i="41" s="1"/>
  <c r="T1527" i="41"/>
  <c r="T1526" i="41" s="1"/>
  <c r="T1529" i="41" s="1"/>
  <c r="Y687" i="41"/>
  <c r="Y686" i="41" s="1"/>
  <c r="Y689" i="41" s="1"/>
  <c r="V312" i="41"/>
  <c r="V311" i="41" s="1"/>
  <c r="V314" i="41" s="1"/>
  <c r="M171" i="41"/>
  <c r="M170" i="41" s="1"/>
  <c r="M173" i="41" s="1"/>
  <c r="U1455" i="41"/>
  <c r="U1454" i="41" s="1"/>
  <c r="U1457" i="41" s="1"/>
  <c r="N1074" i="41"/>
  <c r="N1073" i="41" s="1"/>
  <c r="N1076" i="41" s="1"/>
  <c r="O141" i="41"/>
  <c r="O140" i="41" s="1"/>
  <c r="O143" i="41" s="1"/>
  <c r="N1455" i="41"/>
  <c r="N1454" i="41" s="1"/>
  <c r="N1457" i="41" s="1"/>
  <c r="T5" i="41"/>
  <c r="T8" i="41" s="1"/>
  <c r="N687" i="41"/>
  <c r="N686" i="41" s="1"/>
  <c r="N689" i="41" s="1"/>
  <c r="Q1503" i="41"/>
  <c r="Q1502" i="41" s="1"/>
  <c r="Q1505" i="41" s="1"/>
  <c r="N1311" i="41"/>
  <c r="N1310" i="41" s="1"/>
  <c r="N1313" i="41" s="1"/>
  <c r="T141" i="41"/>
  <c r="T140" i="41" s="1"/>
  <c r="T143" i="41" s="1"/>
  <c r="W366" i="41"/>
  <c r="W365" i="41" s="1"/>
  <c r="W368" i="41" s="1"/>
  <c r="S1236" i="41"/>
  <c r="S1235" i="41" s="1"/>
  <c r="S1238" i="41" s="1"/>
  <c r="M1590" i="41"/>
  <c r="M1589" i="41" s="1"/>
  <c r="M1592" i="41" s="1"/>
  <c r="W1236" i="41"/>
  <c r="W1235" i="41" s="1"/>
  <c r="W1238" i="41" s="1"/>
  <c r="O1311" i="41"/>
  <c r="O1310" i="41" s="1"/>
  <c r="O1313" i="41" s="1"/>
  <c r="T1425" i="41"/>
  <c r="T1424" i="41" s="1"/>
  <c r="T1427" i="41" s="1"/>
  <c r="U1527" i="41"/>
  <c r="U1526" i="41" s="1"/>
  <c r="U1529" i="41" s="1"/>
  <c r="V534" i="41"/>
  <c r="V533" i="41" s="1"/>
  <c r="V536" i="41" s="1"/>
  <c r="U1236" i="41"/>
  <c r="U1235" i="41" s="1"/>
  <c r="U1238" i="41" s="1"/>
  <c r="S969" i="41"/>
  <c r="S968" i="41" s="1"/>
  <c r="S971" i="41" s="1"/>
  <c r="T411" i="41"/>
  <c r="T410" i="41" s="1"/>
  <c r="T413" i="41" s="1"/>
  <c r="W231" i="41"/>
  <c r="W230" i="41" s="1"/>
  <c r="W233" i="41" s="1"/>
  <c r="V840" i="41"/>
  <c r="V839" i="41" s="1"/>
  <c r="V842" i="41" s="1"/>
  <c r="M1425" i="41"/>
  <c r="M1424" i="41" s="1"/>
  <c r="M1427" i="41" s="1"/>
  <c r="W1425" i="41"/>
  <c r="W1424" i="41" s="1"/>
  <c r="W1427" i="41" s="1"/>
  <c r="Y456" i="41"/>
  <c r="Y455" i="41" s="1"/>
  <c r="Y458" i="41" s="1"/>
  <c r="S1074" i="41"/>
  <c r="S1073" i="41" s="1"/>
  <c r="S1076" i="41" s="1"/>
  <c r="P969" i="41"/>
  <c r="P968" i="41" s="1"/>
  <c r="P971" i="41" s="1"/>
  <c r="W1590" i="41"/>
  <c r="W1589" i="41" s="1"/>
  <c r="W1592" i="41" s="1"/>
  <c r="X1425" i="41"/>
  <c r="X1424" i="41" s="1"/>
  <c r="X1427" i="41" s="1"/>
  <c r="Q1050" i="41"/>
  <c r="Q1049" i="41" s="1"/>
  <c r="Q1052" i="41" s="1"/>
  <c r="U198" i="41"/>
  <c r="U197" i="41" s="1"/>
  <c r="U200" i="41" s="1"/>
  <c r="R792" i="41"/>
  <c r="R791" i="41" s="1"/>
  <c r="R794" i="41" s="1"/>
  <c r="R366" i="41"/>
  <c r="R365" i="41" s="1"/>
  <c r="R368" i="41" s="1"/>
  <c r="S351" i="41"/>
  <c r="S350" i="41" s="1"/>
  <c r="S353" i="41" s="1"/>
  <c r="U1479" i="41"/>
  <c r="U1478" i="41" s="1"/>
  <c r="U1481" i="41" s="1"/>
  <c r="Y105" i="41"/>
  <c r="Y104" i="41" s="1"/>
  <c r="Y107" i="41" s="1"/>
  <c r="N1650" i="41"/>
  <c r="N1649" i="41" s="1"/>
  <c r="N1652" i="41" s="1"/>
  <c r="R1290" i="41"/>
  <c r="R1289" i="41" s="1"/>
  <c r="R1292" i="41" s="1"/>
  <c r="U1026" i="41"/>
  <c r="U1025" i="41" s="1"/>
  <c r="U1028" i="41" s="1"/>
  <c r="T198" i="41"/>
  <c r="T197" i="41" s="1"/>
  <c r="T200" i="41" s="1"/>
  <c r="M105" i="41"/>
  <c r="M104" i="41" s="1"/>
  <c r="M107" i="41" s="1"/>
  <c r="Y618" i="41"/>
  <c r="Y617" i="41" s="1"/>
  <c r="Y620" i="41" s="1"/>
  <c r="X39" i="41"/>
  <c r="X38" i="41" s="1"/>
  <c r="X41" i="41" s="1"/>
  <c r="Y288" i="41"/>
  <c r="Y287" i="41" s="1"/>
  <c r="Y290" i="41" s="1"/>
  <c r="U618" i="41"/>
  <c r="U617" i="41" s="1"/>
  <c r="U620" i="41" s="1"/>
  <c r="R1707" i="41"/>
  <c r="R1706" i="41" s="1"/>
  <c r="R1709" i="41" s="1"/>
  <c r="M1311" i="41"/>
  <c r="M1310" i="41" s="1"/>
  <c r="M1313" i="41" s="1"/>
  <c r="M198" i="41"/>
  <c r="M197" i="41" s="1"/>
  <c r="M200" i="41" s="1"/>
  <c r="V618" i="41"/>
  <c r="V617" i="41" s="1"/>
  <c r="V620" i="41" s="1"/>
  <c r="X1374" i="41"/>
  <c r="X1373" i="41" s="1"/>
  <c r="X1376" i="41" s="1"/>
  <c r="P312" i="41"/>
  <c r="P311" i="41" s="1"/>
  <c r="P314" i="41" s="1"/>
  <c r="Y1008" i="41"/>
  <c r="Y1007" i="41" s="1"/>
  <c r="Y1010" i="41" s="1"/>
  <c r="S105" i="41"/>
  <c r="S104" i="41" s="1"/>
  <c r="S107" i="41" s="1"/>
  <c r="N39" i="41"/>
  <c r="N38" i="41" s="1"/>
  <c r="N41" i="41" s="1"/>
  <c r="R1503" i="41"/>
  <c r="R1502" i="41" s="1"/>
  <c r="R1505" i="41" s="1"/>
  <c r="U288" i="41"/>
  <c r="U287" i="41" s="1"/>
  <c r="U290" i="41" s="1"/>
  <c r="S1143" i="41"/>
  <c r="S1142" i="41" s="1"/>
  <c r="S1145" i="41" s="1"/>
  <c r="M1503" i="41"/>
  <c r="M1502" i="41" s="1"/>
  <c r="M1505" i="41" s="1"/>
  <c r="V351" i="41"/>
  <c r="V350" i="41" s="1"/>
  <c r="V353" i="41" s="1"/>
  <c r="P1182" i="41"/>
  <c r="P1181" i="41" s="1"/>
  <c r="P1184" i="41" s="1"/>
  <c r="W1412" i="41"/>
  <c r="W1415" i="41" s="1"/>
  <c r="N1206" i="41"/>
  <c r="N1205" i="41" s="1"/>
  <c r="N1208" i="41" s="1"/>
  <c r="Q105" i="41"/>
  <c r="Q104" i="41" s="1"/>
  <c r="Q107" i="41" s="1"/>
  <c r="S1290" i="41"/>
  <c r="S1289" i="41" s="1"/>
  <c r="S1292" i="41" s="1"/>
  <c r="Y1113" i="41"/>
  <c r="Y1112" i="41" s="1"/>
  <c r="Y1115" i="41" s="1"/>
  <c r="X854" i="41"/>
  <c r="X857" i="41" s="1"/>
  <c r="T891" i="41"/>
  <c r="T890" i="41" s="1"/>
  <c r="T893" i="41" s="1"/>
  <c r="X840" i="41"/>
  <c r="X839" i="41" s="1"/>
  <c r="X842" i="41" s="1"/>
  <c r="Q1026" i="41"/>
  <c r="Q1025" i="41" s="1"/>
  <c r="Q1028" i="41" s="1"/>
  <c r="W1503" i="41"/>
  <c r="W1502" i="41" s="1"/>
  <c r="W1505" i="41" s="1"/>
  <c r="X171" i="41"/>
  <c r="X170" i="41" s="1"/>
  <c r="X173" i="41" s="1"/>
  <c r="X477" i="41"/>
  <c r="X476" i="41" s="1"/>
  <c r="X479" i="41" s="1"/>
  <c r="T39" i="41"/>
  <c r="T38" i="41" s="1"/>
  <c r="T41" i="41" s="1"/>
  <c r="T231" i="41"/>
  <c r="T230" i="41" s="1"/>
  <c r="T233" i="41" s="1"/>
  <c r="O1113" i="41"/>
  <c r="O1112" i="41" s="1"/>
  <c r="O1115" i="41" s="1"/>
  <c r="Q81" i="41"/>
  <c r="Q80" i="41" s="1"/>
  <c r="Q83" i="41" s="1"/>
  <c r="Y171" i="41"/>
  <c r="Y170" i="41" s="1"/>
  <c r="Y173" i="41" s="1"/>
  <c r="Q39" i="41"/>
  <c r="Q38" i="41" s="1"/>
  <c r="Q41" i="41" s="1"/>
  <c r="X1503" i="41"/>
  <c r="X1502" i="41" s="1"/>
  <c r="X1505" i="41" s="1"/>
  <c r="M411" i="41"/>
  <c r="M410" i="41" s="1"/>
  <c r="M413" i="41" s="1"/>
  <c r="U267" i="41"/>
  <c r="U266" i="41" s="1"/>
  <c r="U269" i="41" s="1"/>
  <c r="V5" i="41"/>
  <c r="V8" i="41" s="1"/>
  <c r="V687" i="41"/>
  <c r="V686" i="41" s="1"/>
  <c r="V689" i="41" s="1"/>
  <c r="P5" i="41"/>
  <c r="P8" i="41" s="1"/>
  <c r="P1479" i="41"/>
  <c r="P1478" i="41" s="1"/>
  <c r="P1481" i="41" s="1"/>
  <c r="Q198" i="41"/>
  <c r="Q197" i="41" s="1"/>
  <c r="Q200" i="41" s="1"/>
  <c r="M141" i="41"/>
  <c r="M140" i="41" s="1"/>
  <c r="M143" i="41" s="1"/>
  <c r="M891" i="41"/>
  <c r="M890" i="41" s="1"/>
  <c r="M893" i="41" s="1"/>
  <c r="P141" i="41"/>
  <c r="P140" i="41" s="1"/>
  <c r="P143" i="41" s="1"/>
  <c r="Q720" i="41"/>
  <c r="Q719" i="41" s="1"/>
  <c r="Q722" i="41" s="1"/>
  <c r="V720" i="41"/>
  <c r="V719" i="41" s="1"/>
  <c r="V722" i="41" s="1"/>
  <c r="S366" i="41"/>
  <c r="S365" i="41" s="1"/>
  <c r="S368" i="41" s="1"/>
  <c r="U171" i="41"/>
  <c r="U170" i="41" s="1"/>
  <c r="U173" i="41" s="1"/>
  <c r="X231" i="41"/>
  <c r="X230" i="41" s="1"/>
  <c r="X233" i="41" s="1"/>
  <c r="R591" i="41"/>
  <c r="R590" i="41" s="1"/>
  <c r="R593" i="41" s="1"/>
  <c r="N198" i="41"/>
  <c r="N197" i="41" s="1"/>
  <c r="N200" i="41" s="1"/>
  <c r="Y720" i="41"/>
  <c r="Y719" i="41" s="1"/>
  <c r="Y722" i="41" s="1"/>
  <c r="R312" i="41"/>
  <c r="R311" i="41" s="1"/>
  <c r="R314" i="41" s="1"/>
  <c r="Q456" i="41"/>
  <c r="Q455" i="41" s="1"/>
  <c r="Q458" i="41" s="1"/>
  <c r="X366" i="41"/>
  <c r="X365" i="41" s="1"/>
  <c r="X368" i="41" s="1"/>
  <c r="Y141" i="41"/>
  <c r="Y140" i="41" s="1"/>
  <c r="Y143" i="41" s="1"/>
  <c r="Q573" i="41"/>
  <c r="Q572" i="41" s="1"/>
  <c r="Q575" i="41" s="1"/>
  <c r="Y1236" i="41"/>
  <c r="Y1235" i="41" s="1"/>
  <c r="Y1238" i="41" s="1"/>
  <c r="R1412" i="41"/>
  <c r="R1415" i="41" s="1"/>
  <c r="X1707" i="41"/>
  <c r="X1706" i="41" s="1"/>
  <c r="X1709" i="41" s="1"/>
  <c r="W792" i="41"/>
  <c r="W791" i="41" s="1"/>
  <c r="W794" i="41" s="1"/>
  <c r="S1527" i="41"/>
  <c r="S1526" i="41" s="1"/>
  <c r="S1529" i="41" s="1"/>
  <c r="R387" i="41"/>
  <c r="R386" i="41" s="1"/>
  <c r="R389" i="41" s="1"/>
  <c r="P1650" i="41"/>
  <c r="P1649" i="41" s="1"/>
  <c r="P1652" i="41" s="1"/>
  <c r="N1479" i="41"/>
  <c r="N1478" i="41" s="1"/>
  <c r="N1481" i="41" s="1"/>
  <c r="P666" i="41"/>
  <c r="P665" i="41" s="1"/>
  <c r="P668" i="41" s="1"/>
  <c r="P198" i="41"/>
  <c r="P197" i="41" s="1"/>
  <c r="P200" i="41" s="1"/>
  <c r="O501" i="41"/>
  <c r="O500" i="41" s="1"/>
  <c r="O503" i="41" s="1"/>
  <c r="V1050" i="41"/>
  <c r="V1049" i="41" s="1"/>
  <c r="V1052" i="41" s="1"/>
  <c r="P1527" i="41"/>
  <c r="P1526" i="41" s="1"/>
  <c r="P1529" i="41" s="1"/>
  <c r="O1236" i="41"/>
  <c r="O1235" i="41" s="1"/>
  <c r="O1238" i="41" s="1"/>
  <c r="V1425" i="41"/>
  <c r="V1424" i="41" s="1"/>
  <c r="V1427" i="41" s="1"/>
  <c r="Y1026" i="41"/>
  <c r="Y1025" i="41" s="1"/>
  <c r="Y1028" i="41" s="1"/>
  <c r="Y1182" i="41"/>
  <c r="Y1181" i="41" s="1"/>
  <c r="Y1184" i="41" s="1"/>
  <c r="Y1158" i="41"/>
  <c r="Y1157" i="41" s="1"/>
  <c r="Y1160" i="41" s="1"/>
  <c r="M1236" i="41"/>
  <c r="M1235" i="41" s="1"/>
  <c r="M1238" i="41" s="1"/>
  <c r="O1590" i="41"/>
  <c r="O1589" i="41" s="1"/>
  <c r="O1592" i="41" s="1"/>
  <c r="O1425" i="41"/>
  <c r="O1424" i="41" s="1"/>
  <c r="O1427" i="41" s="1"/>
  <c r="R1479" i="41"/>
  <c r="R1478" i="41" s="1"/>
  <c r="R1481" i="41" s="1"/>
  <c r="M1527" i="41"/>
  <c r="M1526" i="41" s="1"/>
  <c r="M1529" i="41" s="1"/>
  <c r="N618" i="41"/>
  <c r="N617" i="41" s="1"/>
  <c r="N620" i="41" s="1"/>
  <c r="T1683" i="41"/>
  <c r="T1682" i="41" s="1"/>
  <c r="T1685" i="41" s="1"/>
  <c r="S1158" i="41"/>
  <c r="S1157" i="41" s="1"/>
  <c r="S1160" i="41" s="1"/>
  <c r="Q969" i="41"/>
  <c r="Q968" i="41" s="1"/>
  <c r="Q971" i="41" s="1"/>
  <c r="R1113" i="41"/>
  <c r="R1112" i="41" s="1"/>
  <c r="R1115" i="41" s="1"/>
  <c r="S1425" i="41"/>
  <c r="S1424" i="41" s="1"/>
  <c r="S1427" i="41" s="1"/>
  <c r="Y1050" i="41"/>
  <c r="Y1049" i="41" s="1"/>
  <c r="Y1052" i="41" s="1"/>
  <c r="X591" i="41"/>
  <c r="X590" i="41" s="1"/>
  <c r="X593" i="41" s="1"/>
  <c r="O792" i="41"/>
  <c r="O791" i="41" s="1"/>
  <c r="O794" i="41" s="1"/>
  <c r="Y1425" i="41"/>
  <c r="Y1424" i="41" s="1"/>
  <c r="Y1427" i="41" s="1"/>
  <c r="V1650" i="41"/>
  <c r="V1649" i="41" s="1"/>
  <c r="V1652" i="41" s="1"/>
  <c r="T1374" i="41"/>
  <c r="T1373" i="41" s="1"/>
  <c r="T1376" i="41" s="1"/>
  <c r="Q477" i="41"/>
  <c r="Q476" i="41" s="1"/>
  <c r="Q479" i="41" s="1"/>
  <c r="V1074" i="41"/>
  <c r="V1073" i="41" s="1"/>
  <c r="V1076" i="41" s="1"/>
  <c r="W1221" i="41"/>
  <c r="W1220" i="41" s="1"/>
  <c r="W1223" i="41" s="1"/>
  <c r="V141" i="41"/>
  <c r="V140" i="41" s="1"/>
  <c r="V143" i="41" s="1"/>
  <c r="X1143" i="41"/>
  <c r="X1142" i="41" s="1"/>
  <c r="X1145" i="41" s="1"/>
  <c r="R666" i="41"/>
  <c r="R665" i="41" s="1"/>
  <c r="R668" i="41" s="1"/>
  <c r="X1113" i="41"/>
  <c r="X1112" i="41" s="1"/>
  <c r="X1115" i="41" s="1"/>
  <c r="U1158" i="41"/>
  <c r="U1157" i="41" s="1"/>
  <c r="U1160" i="41" s="1"/>
  <c r="W288" i="41"/>
  <c r="W287" i="41" s="1"/>
  <c r="W290" i="41" s="1"/>
  <c r="W1374" i="41"/>
  <c r="W1373" i="41" s="1"/>
  <c r="W1376" i="41" s="1"/>
  <c r="M1026" i="41"/>
  <c r="M1025" i="41" s="1"/>
  <c r="M1028" i="41" s="1"/>
  <c r="X1074" i="41"/>
  <c r="X1073" i="41" s="1"/>
  <c r="X1076" i="41" s="1"/>
  <c r="V854" i="41"/>
  <c r="V857" i="41" s="1"/>
  <c r="U573" i="41"/>
  <c r="U572" i="41" s="1"/>
  <c r="U575" i="41" s="1"/>
  <c r="M1074" i="41"/>
  <c r="M1073" i="41" s="1"/>
  <c r="M1076" i="41" s="1"/>
  <c r="O840" i="41"/>
  <c r="O839" i="41" s="1"/>
  <c r="O842" i="41" s="1"/>
  <c r="M573" i="41"/>
  <c r="M572" i="41" s="1"/>
  <c r="M575" i="41" s="1"/>
  <c r="Q351" i="41"/>
  <c r="Q350" i="41" s="1"/>
  <c r="Q353" i="41" s="1"/>
  <c r="N1290" i="41"/>
  <c r="N1289" i="41" s="1"/>
  <c r="N1292" i="41" s="1"/>
  <c r="V1455" i="41"/>
  <c r="V1454" i="41" s="1"/>
  <c r="V1457" i="41" s="1"/>
  <c r="R81" i="41"/>
  <c r="R80" i="41" s="1"/>
  <c r="R83" i="41" s="1"/>
  <c r="R1008" i="41"/>
  <c r="R1007" i="41" s="1"/>
  <c r="R1010" i="41" s="1"/>
  <c r="M534" i="41"/>
  <c r="M533" i="41" s="1"/>
  <c r="M536" i="41" s="1"/>
  <c r="P1026" i="41"/>
  <c r="P1025" i="41" s="1"/>
  <c r="P1028" i="41" s="1"/>
  <c r="M1221" i="41"/>
  <c r="M1220" i="41" s="1"/>
  <c r="M1223" i="41" s="1"/>
  <c r="S1503" i="41"/>
  <c r="S1502" i="41" s="1"/>
  <c r="S1505" i="41" s="1"/>
  <c r="X456" i="41"/>
  <c r="X455" i="41" s="1"/>
  <c r="X458" i="41" s="1"/>
  <c r="Y231" i="41"/>
  <c r="Y230" i="41" s="1"/>
  <c r="Y233" i="41" s="1"/>
  <c r="T171" i="41"/>
  <c r="T170" i="41" s="1"/>
  <c r="T173" i="41" s="1"/>
  <c r="T105" i="41"/>
  <c r="T104" i="41" s="1"/>
  <c r="T107" i="41" s="1"/>
  <c r="Q1113" i="41"/>
  <c r="Q1112" i="41" s="1"/>
  <c r="Q1115" i="41" s="1"/>
  <c r="R930" i="41"/>
  <c r="R929" i="41" s="1"/>
  <c r="R932" i="41" s="1"/>
  <c r="R573" i="41"/>
  <c r="R572" i="41" s="1"/>
  <c r="R575" i="41" s="1"/>
  <c r="T81" i="41"/>
  <c r="T80" i="41" s="1"/>
  <c r="T83" i="41" s="1"/>
  <c r="S81" i="41"/>
  <c r="S80" i="41" s="1"/>
  <c r="S83" i="41" s="1"/>
  <c r="V1479" i="41"/>
  <c r="V1478" i="41" s="1"/>
  <c r="V1481" i="41" s="1"/>
  <c r="N1412" i="41"/>
  <c r="N1415" i="41" s="1"/>
  <c r="V573" i="41"/>
  <c r="V572" i="41" s="1"/>
  <c r="V575" i="41" s="1"/>
  <c r="O1095" i="41"/>
  <c r="O1094" i="41" s="1"/>
  <c r="O1097" i="41" s="1"/>
  <c r="X1412" i="41"/>
  <c r="X1415" i="41" s="1"/>
  <c r="R891" i="41"/>
  <c r="R890" i="41" s="1"/>
  <c r="R893" i="41" s="1"/>
  <c r="X1650" i="41"/>
  <c r="X1649" i="41" s="1"/>
  <c r="X1652" i="41" s="1"/>
  <c r="W854" i="41"/>
  <c r="W857" i="41" s="1"/>
  <c r="W1113" i="41"/>
  <c r="W1112" i="41" s="1"/>
  <c r="W1115" i="41" s="1"/>
  <c r="W687" i="41"/>
  <c r="W686" i="41" s="1"/>
  <c r="W689" i="41" s="1"/>
  <c r="U1113" i="41"/>
  <c r="U1112" i="41" s="1"/>
  <c r="U1115" i="41" s="1"/>
  <c r="R105" i="41"/>
  <c r="R104" i="41" s="1"/>
  <c r="R107" i="41" s="1"/>
  <c r="V969" i="41"/>
  <c r="V968" i="41" s="1"/>
  <c r="V971" i="41" s="1"/>
  <c r="R687" i="41"/>
  <c r="R686" i="41" s="1"/>
  <c r="R689" i="41" s="1"/>
  <c r="T687" i="41"/>
  <c r="T686" i="41" s="1"/>
  <c r="T689" i="41" s="1"/>
  <c r="V591" i="41"/>
  <c r="V590" i="41" s="1"/>
  <c r="V593" i="41" s="1"/>
  <c r="X288" i="41"/>
  <c r="X287" i="41" s="1"/>
  <c r="X290" i="41" s="1"/>
  <c r="U666" i="41"/>
  <c r="U665" i="41" s="1"/>
  <c r="U668" i="41" s="1"/>
  <c r="V666" i="41"/>
  <c r="V665" i="41" s="1"/>
  <c r="V668" i="41" s="1"/>
  <c r="T267" i="41"/>
  <c r="T266" i="41" s="1"/>
  <c r="T269" i="41" s="1"/>
  <c r="P891" i="41"/>
  <c r="P890" i="41" s="1"/>
  <c r="P893" i="41" s="1"/>
  <c r="S267" i="41"/>
  <c r="S266" i="41" s="1"/>
  <c r="S269" i="41" s="1"/>
  <c r="O231" i="41"/>
  <c r="O230" i="41" s="1"/>
  <c r="O233" i="41" s="1"/>
  <c r="V456" i="41"/>
  <c r="V455" i="41" s="1"/>
  <c r="V458" i="41" s="1"/>
  <c r="S501" i="41"/>
  <c r="S500" i="41" s="1"/>
  <c r="S503" i="41" s="1"/>
  <c r="V231" i="41"/>
  <c r="V230" i="41" s="1"/>
  <c r="V233" i="41" s="1"/>
  <c r="M687" i="41"/>
  <c r="M686" i="41" s="1"/>
  <c r="M689" i="41" s="1"/>
  <c r="X387" i="41"/>
  <c r="X386" i="41" s="1"/>
  <c r="X389" i="41" s="1"/>
  <c r="X105" i="41"/>
  <c r="X104" i="41" s="1"/>
  <c r="X107" i="41" s="1"/>
  <c r="M5" i="41"/>
  <c r="M8" i="41" s="1"/>
  <c r="X930" i="41"/>
  <c r="X929" i="41" s="1"/>
  <c r="X932" i="41" s="1"/>
  <c r="U387" i="41"/>
  <c r="U386" i="41" s="1"/>
  <c r="U389" i="41" s="1"/>
  <c r="R720" i="41"/>
  <c r="R719" i="41" s="1"/>
  <c r="R722" i="41" s="1"/>
  <c r="M792" i="41"/>
  <c r="M791" i="41" s="1"/>
  <c r="M794" i="41" s="1"/>
  <c r="S1008" i="41"/>
  <c r="S1007" i="41" s="1"/>
  <c r="S1010" i="41" s="1"/>
  <c r="J35" i="5" l="1"/>
  <c r="I35" i="5"/>
  <c r="L35" i="5" s="1"/>
  <c r="Z35" i="5" s="1"/>
  <c r="C35" i="5"/>
  <c r="J32" i="5"/>
  <c r="I32" i="5"/>
  <c r="L32" i="5" s="1"/>
  <c r="Z32" i="5" s="1"/>
  <c r="C32" i="5"/>
  <c r="J29" i="5"/>
  <c r="I29" i="5"/>
  <c r="L29" i="5" s="1"/>
  <c r="C29" i="5"/>
  <c r="M27" i="5"/>
  <c r="J26" i="5"/>
  <c r="I26" i="5"/>
  <c r="L26" i="5" s="1"/>
  <c r="C26" i="5"/>
  <c r="J23" i="5"/>
  <c r="I23" i="5"/>
  <c r="L23" i="5" s="1"/>
  <c r="C23" i="5"/>
  <c r="J20" i="5"/>
  <c r="I20" i="5"/>
  <c r="L20" i="5" s="1"/>
  <c r="C20" i="5"/>
  <c r="J17" i="5"/>
  <c r="I17" i="5"/>
  <c r="L17" i="5" s="1"/>
  <c r="C17" i="5"/>
  <c r="J14" i="5"/>
  <c r="I14" i="5"/>
  <c r="L14" i="5" s="1"/>
  <c r="C14" i="5"/>
  <c r="J11" i="5"/>
  <c r="I11" i="5"/>
  <c r="L11" i="5" s="1"/>
  <c r="Z11" i="5" s="1"/>
  <c r="C11" i="5"/>
  <c r="Z6" i="5"/>
  <c r="Y6" i="5"/>
  <c r="X6" i="5"/>
  <c r="I6" i="5"/>
  <c r="L6" i="5" s="1"/>
  <c r="L9" i="5" s="1"/>
  <c r="V14" i="5" l="1"/>
  <c r="Z14" i="5"/>
  <c r="X14" i="5"/>
  <c r="P14" i="5"/>
  <c r="U14" i="5"/>
  <c r="X20" i="5"/>
  <c r="P20" i="5"/>
  <c r="Y20" i="5"/>
  <c r="V20" i="5"/>
  <c r="O20" i="5"/>
  <c r="S20" i="5"/>
  <c r="U20" i="5"/>
  <c r="N20" i="5"/>
  <c r="T20" i="5"/>
  <c r="M20" i="5"/>
  <c r="Q20" i="5"/>
  <c r="Z20" i="5"/>
  <c r="R20" i="5"/>
  <c r="T23" i="5"/>
  <c r="M23" i="5"/>
  <c r="U23" i="5"/>
  <c r="N23" i="5"/>
  <c r="S23" i="5"/>
  <c r="X23" i="5"/>
  <c r="P23" i="5"/>
  <c r="Z23" i="5"/>
  <c r="R23" i="5"/>
  <c r="Y23" i="5"/>
  <c r="Q23" i="5"/>
  <c r="V23" i="5"/>
  <c r="O23" i="5"/>
  <c r="M29" i="5"/>
  <c r="X29" i="5"/>
  <c r="Z29" i="5"/>
  <c r="Y29" i="5"/>
  <c r="S17" i="5"/>
  <c r="Z17" i="5"/>
  <c r="R17" i="5"/>
  <c r="V17" i="5"/>
  <c r="O17" i="5"/>
  <c r="Y17" i="5"/>
  <c r="Q17" i="5"/>
  <c r="X17" i="5"/>
  <c r="P17" i="5"/>
  <c r="T17" i="5"/>
  <c r="M17" i="5"/>
  <c r="U17" i="5"/>
  <c r="N17" i="5"/>
  <c r="Y26" i="5"/>
  <c r="Q26" i="5"/>
  <c r="X26" i="5"/>
  <c r="P26" i="5"/>
  <c r="T26" i="5"/>
  <c r="M26" i="5"/>
  <c r="V26" i="5"/>
  <c r="O26" i="5"/>
  <c r="U26" i="5"/>
  <c r="N26" i="5"/>
  <c r="S26" i="5"/>
  <c r="Z26" i="5"/>
  <c r="R26" i="5"/>
  <c r="X32" i="5"/>
  <c r="S35" i="5"/>
  <c r="M11" i="5"/>
  <c r="T11" i="5"/>
  <c r="Q14" i="5"/>
  <c r="Y14" i="5"/>
  <c r="Y32" i="5"/>
  <c r="M35" i="5"/>
  <c r="T35" i="5"/>
  <c r="S11" i="5"/>
  <c r="U11" i="5"/>
  <c r="N35" i="5"/>
  <c r="U35" i="5"/>
  <c r="L7" i="5"/>
  <c r="O11" i="5"/>
  <c r="V11" i="5"/>
  <c r="S14" i="5"/>
  <c r="O35" i="5"/>
  <c r="V35" i="5"/>
  <c r="P11" i="5"/>
  <c r="X11" i="5"/>
  <c r="M14" i="5"/>
  <c r="T14" i="5"/>
  <c r="P35" i="5"/>
  <c r="X35" i="5"/>
  <c r="R14" i="5"/>
  <c r="Q11" i="5"/>
  <c r="Y11" i="5"/>
  <c r="N14" i="5"/>
  <c r="Q35" i="5"/>
  <c r="Y35" i="5"/>
  <c r="N11" i="5"/>
  <c r="R11" i="5"/>
  <c r="O14" i="5"/>
  <c r="R35" i="5"/>
  <c r="O30" i="5" l="1"/>
  <c r="W6" i="5"/>
  <c r="N30" i="5"/>
  <c r="M33" i="5"/>
  <c r="U32" i="5" l="1"/>
  <c r="R32" i="5"/>
  <c r="S32" i="5"/>
  <c r="M32" i="5"/>
  <c r="M7" i="5" s="1"/>
  <c r="M6" i="5" s="1"/>
  <c r="M9" i="5" s="1"/>
  <c r="N32" i="5"/>
  <c r="V32" i="5"/>
  <c r="P32" i="5"/>
  <c r="Q32" i="5"/>
  <c r="T32" i="5"/>
  <c r="O32" i="5"/>
  <c r="S29" i="5"/>
  <c r="V29" i="5"/>
  <c r="O29" i="5"/>
  <c r="P29" i="5"/>
  <c r="U29" i="5"/>
  <c r="U7" i="5" s="1"/>
  <c r="U6" i="5" s="1"/>
  <c r="U9" i="5" s="1"/>
  <c r="N29" i="5"/>
  <c r="R29" i="5"/>
  <c r="Q29" i="5"/>
  <c r="T29" i="5"/>
  <c r="Q7" i="5" l="1"/>
  <c r="Q6" i="5" s="1"/>
  <c r="Q9" i="5" s="1"/>
  <c r="P7" i="5"/>
  <c r="P6" i="5" s="1"/>
  <c r="P9" i="5" s="1"/>
  <c r="R7" i="5"/>
  <c r="R6" i="5" s="1"/>
  <c r="R9" i="5" s="1"/>
  <c r="T7" i="5"/>
  <c r="T6" i="5" s="1"/>
  <c r="T9" i="5" s="1"/>
  <c r="S7" i="5"/>
  <c r="S6" i="5" s="1"/>
  <c r="S9" i="5" s="1"/>
  <c r="V7" i="5"/>
  <c r="V6" i="5" s="1"/>
  <c r="V9" i="5" s="1"/>
  <c r="O7" i="5"/>
  <c r="O6" i="5" s="1"/>
  <c r="O9" i="5" s="1"/>
  <c r="N7" i="5"/>
  <c r="N6" i="5" s="1"/>
  <c r="N9" i="5" s="1"/>
</calcChain>
</file>

<file path=xl/comments1.xml><?xml version="1.0" encoding="utf-8"?>
<comments xmlns="http://schemas.openxmlformats.org/spreadsheetml/2006/main">
  <authors>
    <author>Beharrysingh, Shiva</author>
  </authors>
  <commentList>
    <comment ref="F8" authorId="0">
      <text>
        <r>
          <rPr>
            <b/>
            <sz val="9"/>
            <color indexed="81"/>
            <rFont val="Tahoma"/>
            <family val="2"/>
          </rPr>
          <t>SB31586:</t>
        </r>
        <r>
          <rPr>
            <sz val="9"/>
            <color indexed="81"/>
            <rFont val="Tahoma"/>
            <family val="2"/>
          </rPr>
          <t xml:space="preserve">
To be added with 33 kV TF CBs for CHHE and HUNS:</t>
        </r>
        <r>
          <rPr>
            <b/>
            <sz val="9"/>
            <color indexed="81"/>
            <rFont val="Tahoma"/>
            <family val="2"/>
          </rPr>
          <t xml:space="preserve">
</t>
        </r>
        <r>
          <rPr>
            <sz val="9"/>
            <color indexed="81"/>
            <rFont val="Tahoma"/>
            <family val="2"/>
          </rPr>
          <t>(('CHHE~E7L5~AMPS~AI'+'BILS~E9L5~AMPS~AI'+'BILS~E10L5~AMPS~AI'+'BILS~E11L5~AMPS~AI')*1.732*11/1000) + (('OVPV~C1L5~AMPS~AI'+'DCPV~C1L5~AMPS~AI'+'HRPV~C1L5~AMPS~AI')*1.732*33/1000)
Embedded with load and so should not be added- CHHE E5L5 (3.75 MW), ROSG E5L5 and E2L5 (5 + 3.3 MW), HUNS E6L5 (2 MW)</t>
        </r>
      </text>
    </comment>
    <comment ref="K26" authorId="0">
      <text>
        <r>
          <rPr>
            <b/>
            <sz val="9"/>
            <color indexed="81"/>
            <rFont val="Tahoma"/>
            <family val="2"/>
          </rPr>
          <t>Beharrysingh, Shiva:</t>
        </r>
        <r>
          <rPr>
            <sz val="9"/>
            <color indexed="81"/>
            <rFont val="Tahoma"/>
            <family val="2"/>
          </rPr>
          <t xml:space="preserve">
Changed from high to medium growth rate  - as previous years were either low or medium.</t>
        </r>
      </text>
    </comment>
  </commentList>
</comments>
</file>

<file path=xl/comments2.xml><?xml version="1.0" encoding="utf-8"?>
<comments xmlns="http://schemas.openxmlformats.org/spreadsheetml/2006/main">
  <authors>
    <author>Mills, David</author>
  </authors>
  <commentList>
    <comment ref="D267" authorId="0">
      <text>
        <r>
          <rPr>
            <b/>
            <sz val="9"/>
            <color indexed="81"/>
            <rFont val="Tahoma"/>
            <family val="2"/>
          </rPr>
          <t>Mills, David:</t>
        </r>
        <r>
          <rPr>
            <sz val="9"/>
            <color indexed="81"/>
            <rFont val="Tahoma"/>
            <family val="2"/>
          </rPr>
          <t xml:space="preserve">
Due to measurement point for generation it is not possible to distinguish between load and generation at this site</t>
        </r>
      </text>
    </comment>
  </commentList>
</comments>
</file>

<file path=xl/comments3.xml><?xml version="1.0" encoding="utf-8"?>
<comments xmlns="http://schemas.openxmlformats.org/spreadsheetml/2006/main">
  <authors>
    <author>Mills, David</author>
  </authors>
  <commentList>
    <comment ref="B249" authorId="0">
      <text>
        <r>
          <rPr>
            <b/>
            <sz val="9"/>
            <color indexed="81"/>
            <rFont val="Tahoma"/>
            <family val="2"/>
          </rPr>
          <t>Mills, David:</t>
        </r>
        <r>
          <rPr>
            <sz val="9"/>
            <color indexed="81"/>
            <rFont val="Tahoma"/>
            <family val="2"/>
          </rPr>
          <t xml:space="preserve">
Due to measurement point for generation it is not possible to distinguish between load and generation at this site</t>
        </r>
      </text>
    </comment>
  </commentList>
</comments>
</file>

<file path=xl/comments4.xml><?xml version="1.0" encoding="utf-8"?>
<comments xmlns="http://schemas.openxmlformats.org/spreadsheetml/2006/main">
  <authors>
    <author>Mills, David</author>
  </authors>
  <commentList>
    <comment ref="B249" authorId="0">
      <text>
        <r>
          <rPr>
            <b/>
            <sz val="9"/>
            <color indexed="81"/>
            <rFont val="Tahoma"/>
            <family val="2"/>
          </rPr>
          <t>Mills, David:</t>
        </r>
        <r>
          <rPr>
            <sz val="9"/>
            <color indexed="81"/>
            <rFont val="Tahoma"/>
            <family val="2"/>
          </rPr>
          <t xml:space="preserve">
Due to measurement point for generation it is not possible to distinguish between load and generation at this site</t>
        </r>
      </text>
    </comment>
  </commentList>
</comments>
</file>

<file path=xl/sharedStrings.xml><?xml version="1.0" encoding="utf-8"?>
<sst xmlns="http://schemas.openxmlformats.org/spreadsheetml/2006/main" count="15977" uniqueCount="1711">
  <si>
    <t>Average Cold Spell (ACS) (MVA)</t>
  </si>
  <si>
    <t>ED3</t>
  </si>
  <si>
    <t>Name</t>
  </si>
  <si>
    <t>Voltage Ratio</t>
  </si>
  <si>
    <t>TX Details</t>
  </si>
  <si>
    <t>Firm Capacity</t>
  </si>
  <si>
    <t>Date &amp; time of  Peak</t>
  </si>
  <si>
    <t>ACS Corr. Factor</t>
  </si>
  <si>
    <t>Historic Trend</t>
  </si>
  <si>
    <t>Forecasting</t>
  </si>
  <si>
    <t>2018/19</t>
  </si>
  <si>
    <t>Commentary</t>
  </si>
  <si>
    <t>Spring/
Autumn</t>
  </si>
  <si>
    <t>Summer</t>
  </si>
  <si>
    <t>Minimum Demand</t>
  </si>
  <si>
    <t>PSS/E 
Bus #1</t>
  </si>
  <si>
    <t>PSS/E 
Bus #2</t>
  </si>
  <si>
    <t>PSS/E 
Bus #3</t>
  </si>
  <si>
    <t>PSS/E 
Bus #4</t>
  </si>
  <si>
    <t>PSS/E 
Bus #5</t>
  </si>
  <si>
    <t>PSS/E 
Bus #6</t>
  </si>
  <si>
    <t>PSS/E 
Bus #7</t>
  </si>
  <si>
    <t>PSS/E 
Bus #8</t>
  </si>
  <si>
    <t>132/33</t>
  </si>
  <si>
    <t>Diverse</t>
  </si>
  <si>
    <t>Aggregate</t>
  </si>
  <si>
    <t>Generation at BSP:</t>
  </si>
  <si>
    <t>Generation at time of BSP peak:</t>
  </si>
  <si>
    <t>Power Factor:</t>
  </si>
  <si>
    <t>Div. (MW)</t>
  </si>
  <si>
    <t>33/11</t>
  </si>
  <si>
    <t>L</t>
  </si>
  <si>
    <t>Committed new connections:</t>
  </si>
  <si>
    <t>Generation at this s/stn:</t>
  </si>
  <si>
    <t>Generation at time of peak:</t>
  </si>
  <si>
    <t>M</t>
  </si>
  <si>
    <t>(a)</t>
  </si>
  <si>
    <t>2 x 10</t>
  </si>
  <si>
    <t>SHEPD</t>
  </si>
  <si>
    <t>GSP</t>
  </si>
  <si>
    <t>ABERNETHY</t>
  </si>
  <si>
    <t>GSP Name</t>
  </si>
  <si>
    <t>GSP NRN</t>
  </si>
  <si>
    <t>Primary Nrn</t>
  </si>
  <si>
    <t>Primary Name</t>
  </si>
  <si>
    <t>ABERNETHY GRID</t>
  </si>
  <si>
    <t>HARBOUR</t>
  </si>
  <si>
    <t>MILNATHORT</t>
  </si>
  <si>
    <t>RUMBLING BRIDGE</t>
  </si>
  <si>
    <t>ERROL</t>
  </si>
  <si>
    <t>BALBEGGIE</t>
  </si>
  <si>
    <t>SCONE</t>
  </si>
  <si>
    <t>GLENDEVON</t>
  </si>
  <si>
    <t>BRIDGE OF EARN</t>
  </si>
  <si>
    <t>BINN HILL LANDFILL</t>
  </si>
  <si>
    <t>ALNESS GRID</t>
  </si>
  <si>
    <t>GLASTULLICH</t>
  </si>
  <si>
    <t>CONTULLICH</t>
  </si>
  <si>
    <t>TAIN</t>
  </si>
  <si>
    <t>CROSSHILLS</t>
  </si>
  <si>
    <t>BALALDIE</t>
  </si>
  <si>
    <t>PEDDIESTON</t>
  </si>
  <si>
    <t>NIGG</t>
  </si>
  <si>
    <t>INVERGORDON</t>
  </si>
  <si>
    <t>LEALTY</t>
  </si>
  <si>
    <t>AN SUIDHE</t>
  </si>
  <si>
    <t>AN SUIDHE GRID</t>
  </si>
  <si>
    <t>ARBROATH GRID</t>
  </si>
  <si>
    <t>CHARLES AVENUE</t>
  </si>
  <si>
    <t>CARNOUSTIE</t>
  </si>
  <si>
    <t>REDFORD</t>
  </si>
  <si>
    <t>HUME STREET</t>
  </si>
  <si>
    <t>ELLIOT DEPOT</t>
  </si>
  <si>
    <t>BUNARKAIG</t>
  </si>
  <si>
    <t>ARDMORE GRID</t>
  </si>
  <si>
    <t>DRIMORE</t>
  </si>
  <si>
    <t>STORNOWAY GRID</t>
  </si>
  <si>
    <t>HARRIS GRID</t>
  </si>
  <si>
    <t>GISLA</t>
  </si>
  <si>
    <t>MAARUIG</t>
  </si>
  <si>
    <t>BARVAS</t>
  </si>
  <si>
    <t>BATTERY POINT</t>
  </si>
  <si>
    <t>CLACHAN</t>
  </si>
  <si>
    <t>LAXAY</t>
  </si>
  <si>
    <t>STOCKINISH</t>
  </si>
  <si>
    <t>BARRA G S</t>
  </si>
  <si>
    <t>POLLACHAR</t>
  </si>
  <si>
    <t>TARBERT</t>
  </si>
  <si>
    <t>FROBOST REGULATOR</t>
  </si>
  <si>
    <t>RODIL PMR</t>
  </si>
  <si>
    <t>LOCH CARNAN</t>
  </si>
  <si>
    <t>EOLIGARRY PMR</t>
  </si>
  <si>
    <t>NORTHBAY PMR</t>
  </si>
  <si>
    <t>ARNISH</t>
  </si>
  <si>
    <t>CALLANISH</t>
  </si>
  <si>
    <t>AIRD</t>
  </si>
  <si>
    <t>COLL</t>
  </si>
  <si>
    <t>AIGAS</t>
  </si>
  <si>
    <t>BEAULY GRID</t>
  </si>
  <si>
    <t>BLACKSTAND</t>
  </si>
  <si>
    <t>CONON BRIDGE</t>
  </si>
  <si>
    <t>DINGWALL</t>
  </si>
  <si>
    <t>KILTARLITY</t>
  </si>
  <si>
    <t>MARYBANK</t>
  </si>
  <si>
    <t>MUIREND</t>
  </si>
  <si>
    <t>MUIR OF ORD</t>
  </si>
  <si>
    <t>NORTH KESSOCK</t>
  </si>
  <si>
    <t>BERB</t>
  </si>
  <si>
    <t>Berryburn</t>
  </si>
  <si>
    <t>BERRYBURN GRID</t>
  </si>
  <si>
    <t>AVIEMORE</t>
  </si>
  <si>
    <t>BALLINDALLOCH</t>
  </si>
  <si>
    <t>BOAT OF GARTEN GRID</t>
  </si>
  <si>
    <t>BOAT OF GARTEN 11 kV</t>
  </si>
  <si>
    <t>GRANTOWN</t>
  </si>
  <si>
    <t>KINGUSSIE</t>
  </si>
  <si>
    <t>TOMATIN</t>
  </si>
  <si>
    <t>DALWHINNIE</t>
  </si>
  <si>
    <t>BRACO GRID</t>
  </si>
  <si>
    <t>GLENEAGLES</t>
  </si>
  <si>
    <t>CRIEFF</t>
  </si>
  <si>
    <t>DUNBLANE</t>
  </si>
  <si>
    <t>CALLANDER</t>
  </si>
  <si>
    <t>KIPPEN</t>
  </si>
  <si>
    <t>FORTEVIOT</t>
  </si>
  <si>
    <t>BRCW2</t>
  </si>
  <si>
    <t>Braco West</t>
  </si>
  <si>
    <t>BRACO WEST GRID</t>
  </si>
  <si>
    <t>BRIDGE OF DUN GRID</t>
  </si>
  <si>
    <t>BRIDGE OF DUN 11kV</t>
  </si>
  <si>
    <t>BRECHIN</t>
  </si>
  <si>
    <t>MONTROSE NORTH</t>
  </si>
  <si>
    <t>MILL RD MONTROSE</t>
  </si>
  <si>
    <t>INCHBARE</t>
  </si>
  <si>
    <t>LOGIE PERT</t>
  </si>
  <si>
    <t>x Use in T&amp;C - CHECK DEPO</t>
  </si>
  <si>
    <t>ST CYRUS</t>
  </si>
  <si>
    <t>LOWER OLLACH</t>
  </si>
  <si>
    <t>ACHINTEE</t>
  </si>
  <si>
    <t>BROADFORD GRID</t>
  </si>
  <si>
    <t>KISHORNHILL</t>
  </si>
  <si>
    <t>KYLE</t>
  </si>
  <si>
    <t>NOSTIE BRIDGE</t>
  </si>
  <si>
    <t>BROADFORD</t>
  </si>
  <si>
    <t>SKULAMUS</t>
  </si>
  <si>
    <t>SHIELDAIG</t>
  </si>
  <si>
    <t>BRORA GRID</t>
  </si>
  <si>
    <t>BENBRAGGIE MAST</t>
  </si>
  <si>
    <t>GOLSPIE</t>
  </si>
  <si>
    <t>BRORA</t>
  </si>
  <si>
    <t>DORNOCH</t>
  </si>
  <si>
    <t>HELMSDALE</t>
  </si>
  <si>
    <t>BURGHMUIR GRID</t>
  </si>
  <si>
    <t>BURGHMUIR</t>
  </si>
  <si>
    <t>THIMBLEROW</t>
  </si>
  <si>
    <t>GOODLYBURN</t>
  </si>
  <si>
    <t>REDGORTON</t>
  </si>
  <si>
    <t>NORTH MUIRTON</t>
  </si>
  <si>
    <t>CARRADALE GRID</t>
  </si>
  <si>
    <t>CAMPBELTOWN</t>
  </si>
  <si>
    <t>BALLURE</t>
  </si>
  <si>
    <t>DIPPEN</t>
  </si>
  <si>
    <t>CLAONAIG</t>
  </si>
  <si>
    <t>WESTPARK FERGUS</t>
  </si>
  <si>
    <t>BRODICK</t>
  </si>
  <si>
    <t>WHITING BAY</t>
  </si>
  <si>
    <t>BALLIEKINE</t>
  </si>
  <si>
    <t>MACHRIE</t>
  </si>
  <si>
    <t>CANNICH</t>
  </si>
  <si>
    <t>CASSLEY GRID</t>
  </si>
  <si>
    <t>RHICONICH</t>
  </si>
  <si>
    <t>OVERSCAIG</t>
  </si>
  <si>
    <t>CEANNACROC GRID</t>
  </si>
  <si>
    <t>CHARLESTON GRID</t>
  </si>
  <si>
    <t>CHARLESTON</t>
  </si>
  <si>
    <t>MENZIESHILL</t>
  </si>
  <si>
    <t>GOURDIE</t>
  </si>
  <si>
    <t>BUTTARS LOAN</t>
  </si>
  <si>
    <t>NINEWELLS</t>
  </si>
  <si>
    <t>CLACHAN GRID</t>
  </si>
  <si>
    <t>INVERARAY</t>
  </si>
  <si>
    <t>LOCHGOILHEAD</t>
  </si>
  <si>
    <t>STRACHUR</t>
  </si>
  <si>
    <t>BUTTERBRIDGE</t>
  </si>
  <si>
    <t>DOUGLAS PIER</t>
  </si>
  <si>
    <t>BALNAGASK</t>
  </si>
  <si>
    <t>CLAYHILLS GRID</t>
  </si>
  <si>
    <t>CLAYHILLS</t>
  </si>
  <si>
    <t>COMMERCE STREET</t>
  </si>
  <si>
    <t>CRAIGINCHES</t>
  </si>
  <si>
    <t>LEOCH</t>
  </si>
  <si>
    <t>COUPAR ANGUS GRID</t>
  </si>
  <si>
    <t>COUPAR ANGUS</t>
  </si>
  <si>
    <t>CAPUTH</t>
  </si>
  <si>
    <t>BLAIRGOWRIE</t>
  </si>
  <si>
    <t>ALYTH</t>
  </si>
  <si>
    <t>DALRULZION</t>
  </si>
  <si>
    <t>CRAIGIEBUCKLER GRID</t>
  </si>
  <si>
    <t>CRAIGIEBUCKLER</t>
  </si>
  <si>
    <t>CRAIGTON</t>
  </si>
  <si>
    <t>CULTER</t>
  </si>
  <si>
    <t>RUTHRIESTON</t>
  </si>
  <si>
    <t>DALLAS</t>
  </si>
  <si>
    <t>DOUN1</t>
  </si>
  <si>
    <t>Dounreay</t>
  </si>
  <si>
    <t>DOUNREAY</t>
  </si>
  <si>
    <t>DUDHOPE GRID</t>
  </si>
  <si>
    <t>CONSTABLE STREET</t>
  </si>
  <si>
    <t>ROSEBANK STREET</t>
  </si>
  <si>
    <t>DUNBEATH GRID</t>
  </si>
  <si>
    <t>DRYNOCH</t>
  </si>
  <si>
    <t>PORTREE</t>
  </si>
  <si>
    <t>DUNVEGAN GRID</t>
  </si>
  <si>
    <t>UIG</t>
  </si>
  <si>
    <t>ROTHESAY</t>
  </si>
  <si>
    <t>DUNOON</t>
  </si>
  <si>
    <t>SANDBANK</t>
  </si>
  <si>
    <t>BRUCHAG</t>
  </si>
  <si>
    <t>KAMES</t>
  </si>
  <si>
    <t>OTTER FERRY</t>
  </si>
  <si>
    <t>ARDYNE POINT</t>
  </si>
  <si>
    <t>INNELLAN</t>
  </si>
  <si>
    <t>DUNOON GRID</t>
  </si>
  <si>
    <t>GLENDARUEL</t>
  </si>
  <si>
    <t>NEWTON</t>
  </si>
  <si>
    <t>COLINTRAIVE</t>
  </si>
  <si>
    <t>BALMEDIE</t>
  </si>
  <si>
    <t>DYCE GRID</t>
  </si>
  <si>
    <t>DYCE NORTH</t>
  </si>
  <si>
    <t>ELLON 11 kV</t>
  </si>
  <si>
    <t>KINGSEAT</t>
  </si>
  <si>
    <t>EDINBANE GRID</t>
  </si>
  <si>
    <t>KINLOSS</t>
  </si>
  <si>
    <t>BURGHEAD</t>
  </si>
  <si>
    <t>LOSSIEMOUTH</t>
  </si>
  <si>
    <t>ELGIN GRID</t>
  </si>
  <si>
    <t>CUMMING STREET</t>
  </si>
  <si>
    <t>ASHGROVE</t>
  </si>
  <si>
    <t>ELGIN</t>
  </si>
  <si>
    <t>FOCHABERS</t>
  </si>
  <si>
    <t>LHANBRYDE</t>
  </si>
  <si>
    <t>BILBOHALL</t>
  </si>
  <si>
    <t>FARR</t>
  </si>
  <si>
    <t>FASNAKYLE PRIMARY</t>
  </si>
  <si>
    <t>FASNAKYLE GRID</t>
  </si>
  <si>
    <t>GLEN LAOGH</t>
  </si>
  <si>
    <t>DRUMNADROCHIT</t>
  </si>
  <si>
    <t>FARR GRID</t>
  </si>
  <si>
    <t>ABERCHALDER</t>
  </si>
  <si>
    <t>FORT AUGUSTUS GRID</t>
  </si>
  <si>
    <t>MARKETHILL</t>
  </si>
  <si>
    <t>BUNOICH</t>
  </si>
  <si>
    <t>INVERGARRY</t>
  </si>
  <si>
    <t>GLENDOE PRIMARY</t>
  </si>
  <si>
    <t>FETT</t>
  </si>
  <si>
    <t>Fetteresso</t>
  </si>
  <si>
    <t>FETTERSSO GRID</t>
  </si>
  <si>
    <t>EDZELL</t>
  </si>
  <si>
    <t>FIDDES</t>
  </si>
  <si>
    <t>INVERBERVIE</t>
  </si>
  <si>
    <t>LAURENCEKIRK</t>
  </si>
  <si>
    <t>STONEHAVEN</t>
  </si>
  <si>
    <t>CAIRNBULG</t>
  </si>
  <si>
    <t>FRASERBURGH GRID</t>
  </si>
  <si>
    <t>FRASERBURGH</t>
  </si>
  <si>
    <t>FISHNISH</t>
  </si>
  <si>
    <t>ANNAT</t>
  </si>
  <si>
    <t>GLENSANDA</t>
  </si>
  <si>
    <t>FORT WILLIAM GRID</t>
  </si>
  <si>
    <t>DAILBEG</t>
  </si>
  <si>
    <t>LIDDESDALE</t>
  </si>
  <si>
    <t>INVERLOCHY</t>
  </si>
  <si>
    <t>LOCHAILORT REGULATOR</t>
  </si>
  <si>
    <t>MALLAIG</t>
  </si>
  <si>
    <t>RAHOY</t>
  </si>
  <si>
    <t>PINEGROVE</t>
  </si>
  <si>
    <t>ARISAIG</t>
  </si>
  <si>
    <t>CORRAN</t>
  </si>
  <si>
    <t>LOCHALINE</t>
  </si>
  <si>
    <t>SALEN 2</t>
  </si>
  <si>
    <t>STRONTIAN</t>
  </si>
  <si>
    <t>POOR HOUSE</t>
  </si>
  <si>
    <t>KINLOCHMOIDART</t>
  </si>
  <si>
    <t>SHONA BEAG</t>
  </si>
  <si>
    <t>GLENUIG</t>
  </si>
  <si>
    <t>KINGAIRLOCH</t>
  </si>
  <si>
    <t>CARNOCH REGULATOR</t>
  </si>
  <si>
    <t>GLENAGNES GRID</t>
  </si>
  <si>
    <t>OVERGATE</t>
  </si>
  <si>
    <t>WALTON</t>
  </si>
  <si>
    <t>GRIFFIN WINDFARM</t>
  </si>
  <si>
    <t>AULTBEA</t>
  </si>
  <si>
    <t>ACHILTIBUIE</t>
  </si>
  <si>
    <t>LETTEREWE</t>
  </si>
  <si>
    <t>CONON FALLS</t>
  </si>
  <si>
    <t>DRUMRUNIE</t>
  </si>
  <si>
    <t>GRUDIE BRIDGE</t>
  </si>
  <si>
    <t>INVERBROOM</t>
  </si>
  <si>
    <t>KERRY FALLS</t>
  </si>
  <si>
    <t>KINLOCHEWE</t>
  </si>
  <si>
    <t>BIDEN CLAN RAONAILD</t>
  </si>
  <si>
    <t>ULLAPOOL</t>
  </si>
  <si>
    <t>LOCHINVER</t>
  </si>
  <si>
    <t>COMRIE</t>
  </si>
  <si>
    <t>MINOR GRUDIE</t>
  </si>
  <si>
    <t>GARBAT FOREST</t>
  </si>
  <si>
    <t>LOCH GLASCARNOCH</t>
  </si>
  <si>
    <t>GARVE</t>
  </si>
  <si>
    <t>CUILEIG POWER STATION</t>
  </si>
  <si>
    <t>ACHNASHEEN</t>
  </si>
  <si>
    <t>LOCH DUBH P S</t>
  </si>
  <si>
    <t>CULLODEN</t>
  </si>
  <si>
    <t>DALNEIGH</t>
  </si>
  <si>
    <t>FOYERS</t>
  </si>
  <si>
    <t>INVERNESS GRID</t>
  </si>
  <si>
    <t>INVERNESS 11 kV</t>
  </si>
  <si>
    <t>RAIGMORE</t>
  </si>
  <si>
    <t>WATERLOO PLACE</t>
  </si>
  <si>
    <t>HILTON</t>
  </si>
  <si>
    <t>INVERARNIE</t>
  </si>
  <si>
    <t>ERROGIE</t>
  </si>
  <si>
    <t>WESTER DRUMMOND</t>
  </si>
  <si>
    <t>MARNOCH</t>
  </si>
  <si>
    <t>MACD</t>
  </si>
  <si>
    <t>MACDUFF</t>
  </si>
  <si>
    <t>PORTSOY</t>
  </si>
  <si>
    <t>ROTHES</t>
  </si>
  <si>
    <t>ABERLOUR</t>
  </si>
  <si>
    <t>DUFFTOWN</t>
  </si>
  <si>
    <t>BUCKIE</t>
  </si>
  <si>
    <t>KEITH GRID</t>
  </si>
  <si>
    <t>KEITH</t>
  </si>
  <si>
    <t>LIMEHILLOCKS</t>
  </si>
  <si>
    <t>CULLEN</t>
  </si>
  <si>
    <t>HUNTLY</t>
  </si>
  <si>
    <t>INSCH</t>
  </si>
  <si>
    <t>TURRIFF</t>
  </si>
  <si>
    <t>KILLIN GRID</t>
  </si>
  <si>
    <t>LOCHEARNHEAD</t>
  </si>
  <si>
    <t>KILLIN TOWN</t>
  </si>
  <si>
    <t>LUBNAIG</t>
  </si>
  <si>
    <t>CASHLIE</t>
  </si>
  <si>
    <t>GLENCOE</t>
  </si>
  <si>
    <t>KINLOCHLEVEN</t>
  </si>
  <si>
    <t>BANCHORY</t>
  </si>
  <si>
    <t>FYVIE</t>
  </si>
  <si>
    <t>INVERURIE</t>
  </si>
  <si>
    <t>KEMNAY</t>
  </si>
  <si>
    <t>KINTORE SUPERGRID</t>
  </si>
  <si>
    <t>KINTORE GRID</t>
  </si>
  <si>
    <t>METHLICK</t>
  </si>
  <si>
    <t>MIDMAR</t>
  </si>
  <si>
    <t>OLDMELDRUM</t>
  </si>
  <si>
    <t>PARK</t>
  </si>
  <si>
    <t>SKENE</t>
  </si>
  <si>
    <t>TORRYBURN</t>
  </si>
  <si>
    <t>LAIRG GRID</t>
  </si>
  <si>
    <t>TORBOLL</t>
  </si>
  <si>
    <t>TRESSADY</t>
  </si>
  <si>
    <t>LUNANHEAD GRID</t>
  </si>
  <si>
    <t>LUNANHEAD</t>
  </si>
  <si>
    <t>LOCHSIDE</t>
  </si>
  <si>
    <t>MARYTON</t>
  </si>
  <si>
    <t>INVERARITY</t>
  </si>
  <si>
    <t>FRIOCKHEIM</t>
  </si>
  <si>
    <t>LYNDHURST GRID</t>
  </si>
  <si>
    <t>LYNDHURST</t>
  </si>
  <si>
    <t>LOCHEE</t>
  </si>
  <si>
    <t>MACALPINE ROAD</t>
  </si>
  <si>
    <t>WEST KIRKTON</t>
  </si>
  <si>
    <t>MacDuff</t>
  </si>
  <si>
    <t>MILTON OF CRAIGIE GRID</t>
  </si>
  <si>
    <t>MILTON OF CRAIGIE</t>
  </si>
  <si>
    <t>OLD CRAIGIE ROAD</t>
  </si>
  <si>
    <t>LONGHAUGH</t>
  </si>
  <si>
    <t>ASHLUDIE</t>
  </si>
  <si>
    <t>BALDOVIE</t>
  </si>
  <si>
    <t>BROUGHTY FERRY</t>
  </si>
  <si>
    <t>EDZELL STREET</t>
  </si>
  <si>
    <t>MILLENNIUM WIND GRID</t>
  </si>
  <si>
    <t>MILLENNIUM WINDFARM AUX</t>
  </si>
  <si>
    <t>COLDBACKIE</t>
  </si>
  <si>
    <t>LATHERON</t>
  </si>
  <si>
    <t>MYBSTER GRID</t>
  </si>
  <si>
    <t>MELVICH</t>
  </si>
  <si>
    <t>BETTYHILL</t>
  </si>
  <si>
    <t>WICK</t>
  </si>
  <si>
    <t>FORRES</t>
  </si>
  <si>
    <t>LETHEN</t>
  </si>
  <si>
    <t>NAIRN CENTRAL</t>
  </si>
  <si>
    <t>NAIRN GRID</t>
  </si>
  <si>
    <t>DALCROSS</t>
  </si>
  <si>
    <t>ARDERSIER</t>
  </si>
  <si>
    <t>ORRIN</t>
  </si>
  <si>
    <t>GLENFARCLAS</t>
  </si>
  <si>
    <t>PETERHEAD GRANGE 33kV</t>
  </si>
  <si>
    <t>PETERHEAD GRANGE 11kV</t>
  </si>
  <si>
    <t>PHEAD NORTH ST</t>
  </si>
  <si>
    <t>PETERHEAD SHELL</t>
  </si>
  <si>
    <t>STONEYHILL</t>
  </si>
  <si>
    <t>STONEYHILL BIOMASS</t>
  </si>
  <si>
    <t>BRIDGE OF DON</t>
  </si>
  <si>
    <t>HAUDAGAIN</t>
  </si>
  <si>
    <t>MUGIEMOSS MILLS</t>
  </si>
  <si>
    <t>NORTHFIELD</t>
  </si>
  <si>
    <t>PERSLEY SUPERGRID</t>
  </si>
  <si>
    <t>PERSLEY GRID</t>
  </si>
  <si>
    <t>ST MACHAR</t>
  </si>
  <si>
    <t>WHITESTRIPES</t>
  </si>
  <si>
    <t>PORT ANN GRID</t>
  </si>
  <si>
    <t>CRINAN</t>
  </si>
  <si>
    <t>LOCHGILPHEAD</t>
  </si>
  <si>
    <t>INVERNEIL</t>
  </si>
  <si>
    <t>TARBERT LOCH FYNE</t>
  </si>
  <si>
    <t>BOWMORE</t>
  </si>
  <si>
    <t>PORT ELLEN</t>
  </si>
  <si>
    <t>FURNACE QUARRY</t>
  </si>
  <si>
    <t>PORT ASKAIG</t>
  </si>
  <si>
    <t>LUSSAGIVEN</t>
  </si>
  <si>
    <t>TARBERT JURA</t>
  </si>
  <si>
    <t>TAYVALLICH</t>
  </si>
  <si>
    <t>STONEFIELD</t>
  </si>
  <si>
    <t>TYNDRUM</t>
  </si>
  <si>
    <t>RANNOCH GRID</t>
  </si>
  <si>
    <t>BRIDGE OF GAUR</t>
  </si>
  <si>
    <t>BLACKMOUNT</t>
  </si>
  <si>
    <t>GLENETIVE</t>
  </si>
  <si>
    <t>BP NETHERLEY</t>
  </si>
  <si>
    <t>KINCORTH</t>
  </si>
  <si>
    <t>NEWTONHILL</t>
  </si>
  <si>
    <t>REDMOSS GRID</t>
  </si>
  <si>
    <t>REDMOSS</t>
  </si>
  <si>
    <t>ST FERGUS GAS TERM</t>
  </si>
  <si>
    <t>ST FERGUS VSD</t>
  </si>
  <si>
    <t>DALCHONZIE</t>
  </si>
  <si>
    <t>ST FILLANS P S</t>
  </si>
  <si>
    <t>GLEDFIELD</t>
  </si>
  <si>
    <t>SHIN</t>
  </si>
  <si>
    <t>SHIN GRID</t>
  </si>
  <si>
    <t>SLOY POWER STATION</t>
  </si>
  <si>
    <t>SLOY GRID</t>
  </si>
  <si>
    <t>ARROCHAR</t>
  </si>
  <si>
    <t>STRATHLEVEN</t>
  </si>
  <si>
    <t>DRYMEN</t>
  </si>
  <si>
    <t>KILLEARN</t>
  </si>
  <si>
    <t>KEPCULLOCH</t>
  </si>
  <si>
    <t>ABERFOYLE</t>
  </si>
  <si>
    <t>BLAIRLINNANS</t>
  </si>
  <si>
    <t>ROSS PRIORY PUMPING STAT.</t>
  </si>
  <si>
    <t>AUCHENCARROCH</t>
  </si>
  <si>
    <t>STRATHBRORA</t>
  </si>
  <si>
    <t>BODDAM</t>
  </si>
  <si>
    <t>HATTON</t>
  </si>
  <si>
    <t>MAUD</t>
  </si>
  <si>
    <t>MINTLAW</t>
  </si>
  <si>
    <t>NEW PITSLIGO</t>
  </si>
  <si>
    <t>STRICHEN GRID</t>
  </si>
  <si>
    <t>STRICHEN</t>
  </si>
  <si>
    <t>TARLAND GRID</t>
  </si>
  <si>
    <t>ABOYNE</t>
  </si>
  <si>
    <t>BALLATER</t>
  </si>
  <si>
    <t>MOSSAT</t>
  </si>
  <si>
    <t>STRATHDON</t>
  </si>
  <si>
    <t>WHITEHOUSE</t>
  </si>
  <si>
    <t>TAYNUILT GRID</t>
  </si>
  <si>
    <t>KILMELFORD PS</t>
  </si>
  <si>
    <t>CONNEL</t>
  </si>
  <si>
    <t>OBAN</t>
  </si>
  <si>
    <t>TIREE</t>
  </si>
  <si>
    <t>SALEN</t>
  </si>
  <si>
    <t>STRAND REGULATOR</t>
  </si>
  <si>
    <t>LOCHDONHEAD</t>
  </si>
  <si>
    <t>KILNINVER</t>
  </si>
  <si>
    <t>KILCHRENAN</t>
  </si>
  <si>
    <t>EREDINE</t>
  </si>
  <si>
    <t>BARCALDINE</t>
  </si>
  <si>
    <t>BONAWE</t>
  </si>
  <si>
    <t>KENMORE</t>
  </si>
  <si>
    <t>KINLOCH</t>
  </si>
  <si>
    <t>KERRERA</t>
  </si>
  <si>
    <t>SCAMMADALE</t>
  </si>
  <si>
    <t>TIRORAN BRIDGE</t>
  </si>
  <si>
    <t>ARDTUN REGULATOR</t>
  </si>
  <si>
    <t>DERVAIG</t>
  </si>
  <si>
    <t>TAYNUILT</t>
  </si>
  <si>
    <t>DALMALLY</t>
  </si>
  <si>
    <t>BLARGHOUR</t>
  </si>
  <si>
    <t>CRAIGAGOUL</t>
  </si>
  <si>
    <t>BEOCHLICH</t>
  </si>
  <si>
    <t>RACKWICK PRIMARY</t>
  </si>
  <si>
    <t>EDAY TIDAL STREAM</t>
  </si>
  <si>
    <t>ROUSAY</t>
  </si>
  <si>
    <t>LAREL</t>
  </si>
  <si>
    <t>HASTIGROW</t>
  </si>
  <si>
    <t>FORSS</t>
  </si>
  <si>
    <t>MOUNT PLEASANT</t>
  </si>
  <si>
    <t>ORMLIE</t>
  </si>
  <si>
    <t>THURSO GRID</t>
  </si>
  <si>
    <t>HALKIRK</t>
  </si>
  <si>
    <t>SCORRADALE</t>
  </si>
  <si>
    <t>WESTRAY</t>
  </si>
  <si>
    <t>EDAY</t>
  </si>
  <si>
    <t>KIRKWALL</t>
  </si>
  <si>
    <t>STROMNESS</t>
  </si>
  <si>
    <t>ST MARYS</t>
  </si>
  <si>
    <t>FLOTTA</t>
  </si>
  <si>
    <t>NORTH HOY</t>
  </si>
  <si>
    <t>LYNESS</t>
  </si>
  <si>
    <t>SHAPINSAY</t>
  </si>
  <si>
    <t>STRONSAY</t>
  </si>
  <si>
    <t>SANDAY</t>
  </si>
  <si>
    <t>BURGARHILL</t>
  </si>
  <si>
    <t>TORR ACHILTY</t>
  </si>
  <si>
    <t>TUMMEL BRIDGE GRID</t>
  </si>
  <si>
    <t>KINLOCH RANNOCH</t>
  </si>
  <si>
    <t>PITLOCHRY</t>
  </si>
  <si>
    <t>CALVINE</t>
  </si>
  <si>
    <t>BONSKEID</t>
  </si>
  <si>
    <t>ABERFELDY</t>
  </si>
  <si>
    <t>COSHIEVILLE</t>
  </si>
  <si>
    <t>FINCASTLE</t>
  </si>
  <si>
    <t>DENBURN</t>
  </si>
  <si>
    <t>GREYFRIARS</t>
  </si>
  <si>
    <t>HAYTON</t>
  </si>
  <si>
    <t>ST NICHOLAS</t>
  </si>
  <si>
    <t>WILLOWDALE</t>
  </si>
  <si>
    <t>QUEENS LANE NORTH</t>
  </si>
  <si>
    <t>SPRINGHILL</t>
  </si>
  <si>
    <t>WOODHILL GRID</t>
  </si>
  <si>
    <t>WOODHILL</t>
  </si>
  <si>
    <t>1 x 2.5</t>
  </si>
  <si>
    <t>1 x 5</t>
  </si>
  <si>
    <t>2 x 15</t>
  </si>
  <si>
    <t>2 x 5</t>
  </si>
  <si>
    <t>1 x 8</t>
  </si>
  <si>
    <t>2 x 9.5/20</t>
  </si>
  <si>
    <t>2 x 7.5/15</t>
  </si>
  <si>
    <t>ALNESS</t>
  </si>
  <si>
    <t>1 x 4</t>
  </si>
  <si>
    <t>1 x 15</t>
  </si>
  <si>
    <t>1 x 0.5</t>
  </si>
  <si>
    <t>1 x 0.1</t>
  </si>
  <si>
    <t>2 x 2.5</t>
  </si>
  <si>
    <t>1 x 6</t>
  </si>
  <si>
    <t>ARBROATH</t>
  </si>
  <si>
    <t>2 x 24</t>
  </si>
  <si>
    <t>1 x 4/8</t>
  </si>
  <si>
    <t>BEAULY</t>
  </si>
  <si>
    <t>2 x 12/24</t>
  </si>
  <si>
    <t>2 x 6.25</t>
  </si>
  <si>
    <t>2018/19 Peak (MVA)</t>
  </si>
  <si>
    <t>2018/20</t>
  </si>
  <si>
    <t>2018/21</t>
  </si>
  <si>
    <t>2018/22</t>
  </si>
  <si>
    <t>2018/23</t>
  </si>
  <si>
    <t>2018/24</t>
  </si>
  <si>
    <t>2018/25</t>
  </si>
  <si>
    <t>2018/26</t>
  </si>
  <si>
    <t>2018/27</t>
  </si>
  <si>
    <t>2018/28</t>
  </si>
  <si>
    <t>2018/29</t>
  </si>
  <si>
    <t>BOAT OF GARTEN</t>
  </si>
  <si>
    <t>2 x 8</t>
  </si>
  <si>
    <t>1 x 2</t>
  </si>
  <si>
    <t>1 x 1</t>
  </si>
  <si>
    <t>2 x 7</t>
  </si>
  <si>
    <t>1 x 6.25</t>
  </si>
  <si>
    <t>2 x 12.5</t>
  </si>
  <si>
    <t>BRIDGE OF DUN</t>
  </si>
  <si>
    <t>1 x 6 &amp; 1 x 8</t>
  </si>
  <si>
    <t>1 x 10</t>
  </si>
  <si>
    <t>2 x 21</t>
  </si>
  <si>
    <t>CARRADALE</t>
  </si>
  <si>
    <t>2 x 4/8</t>
  </si>
  <si>
    <t>1 x 0.3</t>
  </si>
  <si>
    <t>(1 tfr on Carradale, 1 tfr on Port Ann)</t>
  </si>
  <si>
    <t>CASSLEY</t>
  </si>
  <si>
    <t>1 x 3.9</t>
  </si>
  <si>
    <t>1 x 0.15</t>
  </si>
  <si>
    <t>SCOTTISH POWER</t>
  </si>
  <si>
    <t>1 x 6.3</t>
  </si>
  <si>
    <t xml:space="preserve">1 x 2.5 </t>
  </si>
  <si>
    <t>2 x 23</t>
  </si>
  <si>
    <t>1 x 23</t>
  </si>
  <si>
    <t>BP BALBEGGIE</t>
  </si>
  <si>
    <t>1 x 8 &amp; 1 x 15</t>
  </si>
  <si>
    <t>2 x10</t>
  </si>
  <si>
    <t>DUDHOPE</t>
  </si>
  <si>
    <t>3 x 23</t>
  </si>
  <si>
    <t>3 x 21</t>
  </si>
  <si>
    <t>DUMFIN 11kV Circuit</t>
  </si>
  <si>
    <t>DUNVEGAN</t>
  </si>
  <si>
    <t>1 x 8 &amp; 1 x 7.5</t>
  </si>
  <si>
    <t>DYCE</t>
  </si>
  <si>
    <t>1 x 24</t>
  </si>
  <si>
    <t>HARVEST AVENUE</t>
  </si>
  <si>
    <t>FASNAKYLE</t>
  </si>
  <si>
    <t>FORT AUGUSTUS</t>
  </si>
  <si>
    <t>1 x 0.2</t>
  </si>
  <si>
    <t>FORT WILLIAM</t>
  </si>
  <si>
    <t xml:space="preserve">1 x 2 </t>
  </si>
  <si>
    <t>2 x 40</t>
  </si>
  <si>
    <t>HARRIS</t>
  </si>
  <si>
    <t>INVERNESS</t>
  </si>
  <si>
    <t>1 x 1.5</t>
  </si>
  <si>
    <t>DUNMAGLASS</t>
  </si>
  <si>
    <t>1 x 0.8</t>
  </si>
  <si>
    <t>KILLIN</t>
  </si>
  <si>
    <t>CHAORACH</t>
  </si>
  <si>
    <t>1 x 6.9</t>
  </si>
  <si>
    <t>KINTORE</t>
  </si>
  <si>
    <t>2 x 30</t>
  </si>
  <si>
    <t>2 x 14</t>
  </si>
  <si>
    <t>LAIRG</t>
  </si>
  <si>
    <t>3 x 6.5</t>
  </si>
  <si>
    <t>1 x 15 &amp; 1 x 21</t>
  </si>
  <si>
    <t>MYBSTER</t>
  </si>
  <si>
    <t>NAIRN</t>
  </si>
  <si>
    <t>PERSLEY</t>
  </si>
  <si>
    <t>PETERHEAD GRANGE</t>
  </si>
  <si>
    <t>NORTH STREET</t>
  </si>
  <si>
    <t>132/11</t>
  </si>
  <si>
    <t>PORT ANN</t>
  </si>
  <si>
    <t>CROMALT</t>
  </si>
  <si>
    <t>1 x 0.315</t>
  </si>
  <si>
    <t>QUOICH</t>
  </si>
  <si>
    <t>RANNOCH</t>
  </si>
  <si>
    <t>1 x 0.05</t>
  </si>
  <si>
    <t>SHETLAND</t>
  </si>
  <si>
    <t>BRAE</t>
  </si>
  <si>
    <t>FIRTH</t>
  </si>
  <si>
    <t>GUTCHER</t>
  </si>
  <si>
    <t>MID YELL</t>
  </si>
  <si>
    <t>SCALLOWAY</t>
  </si>
  <si>
    <t>UNST</t>
  </si>
  <si>
    <t>VOE</t>
  </si>
  <si>
    <t>SUMBURGH</t>
  </si>
  <si>
    <t>TUMBLIN</t>
  </si>
  <si>
    <t>SHETLAND GAS PLANT</t>
  </si>
  <si>
    <t>SETTER SANDWICK</t>
  </si>
  <si>
    <t>GREMISTA (LERWICK)</t>
  </si>
  <si>
    <t>3 x 18</t>
  </si>
  <si>
    <t>SLOY</t>
  </si>
  <si>
    <t>ST FERGUS GAS</t>
  </si>
  <si>
    <t>ST FILLANS</t>
  </si>
  <si>
    <t>ST FILLANS 33/LV</t>
  </si>
  <si>
    <t>STORNOWAY</t>
  </si>
  <si>
    <t xml:space="preserve"> 1 x 2.5</t>
  </si>
  <si>
    <t>3 x 8</t>
  </si>
  <si>
    <t>TARLAND</t>
  </si>
  <si>
    <t>2 x  15</t>
  </si>
  <si>
    <t>2 x 6.3</t>
  </si>
  <si>
    <t>1 x 1.8</t>
  </si>
  <si>
    <t xml:space="preserve">1 x 1 </t>
  </si>
  <si>
    <t>1 x 7.5/15</t>
  </si>
  <si>
    <t>1 x 7.5</t>
  </si>
  <si>
    <t>TUMMEL BRIDGE</t>
  </si>
  <si>
    <t>NRN</t>
  </si>
  <si>
    <t>2019/20</t>
  </si>
  <si>
    <t>2020/21</t>
  </si>
  <si>
    <t>2021/22</t>
  </si>
  <si>
    <t>2022/23</t>
  </si>
  <si>
    <t>2023/24</t>
  </si>
  <si>
    <t>2024/25</t>
  </si>
  <si>
    <t>2025/26</t>
  </si>
  <si>
    <t>2026/27</t>
  </si>
  <si>
    <t>2027/28</t>
  </si>
  <si>
    <t>2028/29</t>
  </si>
  <si>
    <t xml:space="preserve">2 x 24 </t>
  </si>
  <si>
    <t>T1 &amp; T2</t>
  </si>
  <si>
    <t xml:space="preserve">  18:30</t>
  </si>
  <si>
    <t>Requires Settlements Data</t>
  </si>
  <si>
    <t>No PI</t>
  </si>
  <si>
    <t>GLAXO (33kV Customer)</t>
  </si>
  <si>
    <t>25/02/219</t>
  </si>
  <si>
    <t>Poor Data</t>
  </si>
  <si>
    <t>No PI - Calculated from 33kV</t>
  </si>
  <si>
    <t>(1 x Craigiebuckler, 1 x Kintore)</t>
  </si>
  <si>
    <t>No PI - Scottish Power Site</t>
  </si>
  <si>
    <t>(New Primary - Little Data)</t>
  </si>
  <si>
    <t>(1 x Elgin, 1 x Keith)</t>
  </si>
  <si>
    <t>(1 x Elgin, 1 x Nairn)</t>
  </si>
  <si>
    <t>1 x 17</t>
  </si>
  <si>
    <t>2 x 3.9</t>
  </si>
  <si>
    <t>T3</t>
  </si>
  <si>
    <t>AIRIGH-NA-BRODAIG</t>
  </si>
  <si>
    <t>QUOICH PRIMARY</t>
  </si>
  <si>
    <t>33kV Customer</t>
  </si>
  <si>
    <t>696A</t>
  </si>
  <si>
    <t>11/11</t>
  </si>
  <si>
    <t>`</t>
  </si>
  <si>
    <t>ARDOCHY</t>
  </si>
  <si>
    <t xml:space="preserve">No PI </t>
  </si>
  <si>
    <t>No PI &amp; No Customers</t>
  </si>
  <si>
    <t>ABNE</t>
  </si>
  <si>
    <t>Abernethy</t>
  </si>
  <si>
    <t>ALNE</t>
  </si>
  <si>
    <t>Alness</t>
  </si>
  <si>
    <t>ANSU</t>
  </si>
  <si>
    <t>ARBR</t>
  </si>
  <si>
    <t>Arbroath</t>
  </si>
  <si>
    <t>ARDK</t>
  </si>
  <si>
    <t>Ardkinglas</t>
  </si>
  <si>
    <t>ARMO</t>
  </si>
  <si>
    <t>BEAU</t>
  </si>
  <si>
    <t>Beauly</t>
  </si>
  <si>
    <t>BOAG</t>
  </si>
  <si>
    <t>Boat of Garten</t>
  </si>
  <si>
    <t>BRAC</t>
  </si>
  <si>
    <t>Braco</t>
  </si>
  <si>
    <t>BRID</t>
  </si>
  <si>
    <t>Bridge of Dun</t>
  </si>
  <si>
    <t>BROA</t>
  </si>
  <si>
    <t>Broadford</t>
  </si>
  <si>
    <t>BROR</t>
  </si>
  <si>
    <t>Brora</t>
  </si>
  <si>
    <t>BUMU</t>
  </si>
  <si>
    <t>Burghmuir</t>
  </si>
  <si>
    <t>CAAD</t>
  </si>
  <si>
    <t>Carradale</t>
  </si>
  <si>
    <t>CASS</t>
  </si>
  <si>
    <t>Cassley</t>
  </si>
  <si>
    <t>CEAN</t>
  </si>
  <si>
    <t>Ceannacroc</t>
  </si>
  <si>
    <t>CHAR</t>
  </si>
  <si>
    <t>Charleston</t>
  </si>
  <si>
    <t>CLAC</t>
  </si>
  <si>
    <t>Clachan</t>
  </si>
  <si>
    <t>CLAY</t>
  </si>
  <si>
    <t>Clayhills</t>
  </si>
  <si>
    <t>COUA</t>
  </si>
  <si>
    <t>Coupar Angus</t>
  </si>
  <si>
    <t>CRAI</t>
  </si>
  <si>
    <t>Craigiebuckler</t>
  </si>
  <si>
    <t>DAAS</t>
  </si>
  <si>
    <t>Dallas</t>
  </si>
  <si>
    <t>DUDH</t>
  </si>
  <si>
    <t>Dudhope</t>
  </si>
  <si>
    <t>DUGR</t>
  </si>
  <si>
    <t>DUNO</t>
  </si>
  <si>
    <t>Dunoon</t>
  </si>
  <si>
    <t>Dyce</t>
  </si>
  <si>
    <t>EDIN</t>
  </si>
  <si>
    <t>ELGI</t>
  </si>
  <si>
    <t>Elgin</t>
  </si>
  <si>
    <t>FAAR</t>
  </si>
  <si>
    <t>FASN</t>
  </si>
  <si>
    <t>Fasnakyle</t>
  </si>
  <si>
    <t>FAUG</t>
  </si>
  <si>
    <t>Fort Augustus</t>
  </si>
  <si>
    <t>FIDD</t>
  </si>
  <si>
    <t>Fiddes</t>
  </si>
  <si>
    <t>FRAS</t>
  </si>
  <si>
    <t>Fraserburgh</t>
  </si>
  <si>
    <t>FWIL</t>
  </si>
  <si>
    <t>Fort William</t>
  </si>
  <si>
    <t>GLAG</t>
  </si>
  <si>
    <t>Glenagnes</t>
  </si>
  <si>
    <t>GRIF</t>
  </si>
  <si>
    <t>GRUB</t>
  </si>
  <si>
    <t>Grudie Bridge</t>
  </si>
  <si>
    <t>INNE</t>
  </si>
  <si>
    <t>Inverness</t>
  </si>
  <si>
    <t>KEIT</t>
  </si>
  <si>
    <t>Keith</t>
  </si>
  <si>
    <t>KIIN</t>
  </si>
  <si>
    <t>Killin</t>
  </si>
  <si>
    <t>KILO</t>
  </si>
  <si>
    <t>Kinlochleven</t>
  </si>
  <si>
    <t>KINT</t>
  </si>
  <si>
    <t>Kintore</t>
  </si>
  <si>
    <t>LAIR</t>
  </si>
  <si>
    <t>Lairg</t>
  </si>
  <si>
    <t>LUNA</t>
  </si>
  <si>
    <t>Lunanhead</t>
  </si>
  <si>
    <t>LYND</t>
  </si>
  <si>
    <t>Lyndhurst</t>
  </si>
  <si>
    <t>MILC</t>
  </si>
  <si>
    <t>Milton of Craigie</t>
  </si>
  <si>
    <t>MILW</t>
  </si>
  <si>
    <t>MYBS</t>
  </si>
  <si>
    <t>Mybster</t>
  </si>
  <si>
    <t>NAIR</t>
  </si>
  <si>
    <t>Nairn</t>
  </si>
  <si>
    <t>ORRI</t>
  </si>
  <si>
    <t>Orrin</t>
  </si>
  <si>
    <t>PAUH</t>
  </si>
  <si>
    <t>PEHG</t>
  </si>
  <si>
    <t>Peterhead Grange</t>
  </si>
  <si>
    <t>PEHS</t>
  </si>
  <si>
    <t>Peterhead Shell</t>
  </si>
  <si>
    <t>PERS</t>
  </si>
  <si>
    <t>Persley</t>
  </si>
  <si>
    <t>PORA</t>
  </si>
  <si>
    <t>Port Ann</t>
  </si>
  <si>
    <t>RANN</t>
  </si>
  <si>
    <t>Rannoch</t>
  </si>
  <si>
    <t>REDM</t>
  </si>
  <si>
    <t>Redmoss</t>
  </si>
  <si>
    <t>SFEG</t>
  </si>
  <si>
    <t>St Fergus Gas</t>
  </si>
  <si>
    <t>SFER</t>
  </si>
  <si>
    <t>SFIL</t>
  </si>
  <si>
    <t>St Fillans</t>
  </si>
  <si>
    <t>Shin</t>
  </si>
  <si>
    <t>Sloy</t>
  </si>
  <si>
    <t>STHA</t>
  </si>
  <si>
    <t>STRB</t>
  </si>
  <si>
    <t>STRI</t>
  </si>
  <si>
    <t>Strichen</t>
  </si>
  <si>
    <t>TARL</t>
  </si>
  <si>
    <t>Tarland</t>
  </si>
  <si>
    <t>TAYN</t>
  </si>
  <si>
    <t>Taynuilt</t>
  </si>
  <si>
    <t>THSO</t>
  </si>
  <si>
    <t>Thurso</t>
  </si>
  <si>
    <t>TORA</t>
  </si>
  <si>
    <t>TUMB</t>
  </si>
  <si>
    <t>Tummel Bridge</t>
  </si>
  <si>
    <t>WIOW</t>
  </si>
  <si>
    <t>Willowdale</t>
  </si>
  <si>
    <t>WOHI</t>
  </si>
  <si>
    <t xml:space="preserve"> </t>
  </si>
  <si>
    <t>MD</t>
  </si>
  <si>
    <t>17/18</t>
  </si>
  <si>
    <t>Change</t>
  </si>
  <si>
    <t>2018/19 Peak (MW)</t>
  </si>
  <si>
    <t>Growth Rates</t>
  </si>
  <si>
    <t>Menu Dropdown</t>
  </si>
  <si>
    <t>H</t>
  </si>
  <si>
    <t>2029/30</t>
  </si>
  <si>
    <t>2030/31</t>
  </si>
  <si>
    <t>2031/32</t>
  </si>
  <si>
    <t>N/A</t>
  </si>
  <si>
    <t>NORTH HOY 33KV TRANSFORMER</t>
  </si>
  <si>
    <t>BRACO WEST</t>
  </si>
  <si>
    <t>275/33</t>
  </si>
  <si>
    <t>HELENSBURGH (SP)</t>
  </si>
  <si>
    <t>1 x 90</t>
  </si>
  <si>
    <t>2 x 60</t>
  </si>
  <si>
    <t>2 x 90</t>
  </si>
  <si>
    <t>2 x 45</t>
  </si>
  <si>
    <t>1 x 30</t>
  </si>
  <si>
    <t>2 x 50</t>
  </si>
  <si>
    <t>1 x 25</t>
  </si>
  <si>
    <t>2 x 120</t>
  </si>
  <si>
    <t>1 x 60</t>
  </si>
  <si>
    <t>1 x 87</t>
  </si>
  <si>
    <t>1 x 120</t>
  </si>
  <si>
    <t>1 x 45</t>
  </si>
  <si>
    <t>Per Cust</t>
  </si>
  <si>
    <t>kVA</t>
  </si>
  <si>
    <t>If PI is in Amp and there is DG</t>
  </si>
  <si>
    <t>PI Expression</t>
  </si>
  <si>
    <t>THURSO</t>
  </si>
  <si>
    <t>Load - Filtered Data (Minimum Net of Generation)</t>
  </si>
  <si>
    <t>Time of Minimum for Filtered Data</t>
  </si>
  <si>
    <t>Generation at time of Minimum</t>
  </si>
  <si>
    <t>Minimum Spring</t>
  </si>
  <si>
    <t>Minimum Summer</t>
  </si>
  <si>
    <t>Minimum Autumn</t>
  </si>
  <si>
    <t>Minimum Winter</t>
  </si>
  <si>
    <t>PRIMARY</t>
  </si>
  <si>
    <t>Ardmore</t>
  </si>
  <si>
    <t>Cairnford</t>
  </si>
  <si>
    <t>Dunbeath Dube</t>
  </si>
  <si>
    <t>Dunvegan</t>
  </si>
  <si>
    <t>Edinbane</t>
  </si>
  <si>
    <t>Macduff</t>
  </si>
  <si>
    <t>Glenfarclas</t>
  </si>
  <si>
    <t>Shetland</t>
  </si>
  <si>
    <t>Strathleven</t>
  </si>
  <si>
    <t>Woodhill</t>
  </si>
  <si>
    <t>No Data</t>
  </si>
  <si>
    <t>Unreliable Data</t>
  </si>
  <si>
    <t>Missing Data</t>
  </si>
  <si>
    <t>Balbeggie</t>
  </si>
  <si>
    <t>Lealty</t>
  </si>
  <si>
    <t>Nigg</t>
  </si>
  <si>
    <t>Peddieston</t>
  </si>
  <si>
    <t>Tain</t>
  </si>
  <si>
    <t>Carnoustie</t>
  </si>
  <si>
    <t>Charles Avenue</t>
  </si>
  <si>
    <t>Elliot Depot</t>
  </si>
  <si>
    <t>Hume Street</t>
  </si>
  <si>
    <t>Redford</t>
  </si>
  <si>
    <t>Aird</t>
  </si>
  <si>
    <t>Arnish</t>
  </si>
  <si>
    <t>Barra G S</t>
  </si>
  <si>
    <t>Barvas</t>
  </si>
  <si>
    <t>Battery Point</t>
  </si>
  <si>
    <t>Callanish</t>
  </si>
  <si>
    <t>Coll</t>
  </si>
  <si>
    <t>Drimore</t>
  </si>
  <si>
    <t>Eoligarry Pmr</t>
  </si>
  <si>
    <t>Frobost Regulator</t>
  </si>
  <si>
    <t>Gisla</t>
  </si>
  <si>
    <t>Harris Grid</t>
  </si>
  <si>
    <t>Laxay</t>
  </si>
  <si>
    <t>Loch Carnan</t>
  </si>
  <si>
    <t>Maaruig</t>
  </si>
  <si>
    <t>Northbay Pmr</t>
  </si>
  <si>
    <t>Pollachar</t>
  </si>
  <si>
    <t>Rodil Pmr</t>
  </si>
  <si>
    <t>Stockinish</t>
  </si>
  <si>
    <t>Stornoway Grid</t>
  </si>
  <si>
    <t>Tarbert</t>
  </si>
  <si>
    <t>Aigas</t>
  </si>
  <si>
    <t>Blackstand</t>
  </si>
  <si>
    <t>Conon Bridge</t>
  </si>
  <si>
    <t>Dingwall</t>
  </si>
  <si>
    <t>Kiltarlity</t>
  </si>
  <si>
    <t>Marybank</t>
  </si>
  <si>
    <t>Muir Of Ord</t>
  </si>
  <si>
    <t>Muirend</t>
  </si>
  <si>
    <t>North Kessock</t>
  </si>
  <si>
    <t>Aviemore</t>
  </si>
  <si>
    <t>Ballindalloch</t>
  </si>
  <si>
    <t>Boat Of Garten 11 Kv</t>
  </si>
  <si>
    <t>Dalwhinnie</t>
  </si>
  <si>
    <t>Grantown</t>
  </si>
  <si>
    <t>Kingussie</t>
  </si>
  <si>
    <t>Tomatin</t>
  </si>
  <si>
    <t>Callander</t>
  </si>
  <si>
    <t>Crieff</t>
  </si>
  <si>
    <t>Dunblane</t>
  </si>
  <si>
    <t>Forteviot</t>
  </si>
  <si>
    <t>Gleneagles</t>
  </si>
  <si>
    <t>Kippen</t>
  </si>
  <si>
    <t>Brechin</t>
  </si>
  <si>
    <t>Bridge Of Dun 11Kv</t>
  </si>
  <si>
    <t>Inchbare</t>
  </si>
  <si>
    <t>Logie Pert</t>
  </si>
  <si>
    <t>Mill Rd Montrose</t>
  </si>
  <si>
    <t>Montrose North</t>
  </si>
  <si>
    <t>St Cyrus</t>
  </si>
  <si>
    <t>Achintee</t>
  </si>
  <si>
    <t>Kishornhill</t>
  </si>
  <si>
    <t>Kyle</t>
  </si>
  <si>
    <t>Lower Ollach</t>
  </si>
  <si>
    <t>Nostie Bridge</t>
  </si>
  <si>
    <t>Shieldaig</t>
  </si>
  <si>
    <t>Skulamus</t>
  </si>
  <si>
    <t>Benbraggie Mast</t>
  </si>
  <si>
    <t>Dornoch</t>
  </si>
  <si>
    <t>Golspie</t>
  </si>
  <si>
    <t>Helmsdale</t>
  </si>
  <si>
    <t>Goodlyburn</t>
  </si>
  <si>
    <t>Redgorton</t>
  </si>
  <si>
    <t>Thimblerow</t>
  </si>
  <si>
    <t>Balliekine</t>
  </si>
  <si>
    <t>Ballure</t>
  </si>
  <si>
    <t>Brodick</t>
  </si>
  <si>
    <t>Campbeltown</t>
  </si>
  <si>
    <t>Claonaig</t>
  </si>
  <si>
    <t>Dippen</t>
  </si>
  <si>
    <t>Machrie</t>
  </si>
  <si>
    <t>Westpark Fergus</t>
  </si>
  <si>
    <t>Whiting Bay</t>
  </si>
  <si>
    <t>Cannich</t>
  </si>
  <si>
    <t>Overscaig</t>
  </si>
  <si>
    <t>Rhiconich</t>
  </si>
  <si>
    <t>Buttars Loan</t>
  </si>
  <si>
    <t>005</t>
  </si>
  <si>
    <t>002</t>
  </si>
  <si>
    <t>Gourdie</t>
  </si>
  <si>
    <t>004</t>
  </si>
  <si>
    <t>Menzieshill</t>
  </si>
  <si>
    <t>003</t>
  </si>
  <si>
    <t>Ninewells</t>
  </si>
  <si>
    <t>006</t>
  </si>
  <si>
    <t>Butterbridge</t>
  </si>
  <si>
    <t>Douglas Pier</t>
  </si>
  <si>
    <t>Inveraray</t>
  </si>
  <si>
    <t>Lochgoilhead</t>
  </si>
  <si>
    <t>Strachur</t>
  </si>
  <si>
    <t>Balnagask</t>
  </si>
  <si>
    <t>Commerce Street</t>
  </si>
  <si>
    <t>Craiginches</t>
  </si>
  <si>
    <t>Alyth</t>
  </si>
  <si>
    <t>Blairgowrie</t>
  </si>
  <si>
    <t>Caputh</t>
  </si>
  <si>
    <t>Dalrulzion</t>
  </si>
  <si>
    <t>Leoch</t>
  </si>
  <si>
    <t>Craigton</t>
  </si>
  <si>
    <t>Culter</t>
  </si>
  <si>
    <t>Ruthrieston</t>
  </si>
  <si>
    <t>Constable Street</t>
  </si>
  <si>
    <t>Dunbeath Grid</t>
  </si>
  <si>
    <t>Rosebank Street</t>
  </si>
  <si>
    <t>Drynoch</t>
  </si>
  <si>
    <t>Portree</t>
  </si>
  <si>
    <t>Uig</t>
  </si>
  <si>
    <t>Ardyne Point</t>
  </si>
  <si>
    <t>Bruchag</t>
  </si>
  <si>
    <t>Colintraive</t>
  </si>
  <si>
    <t>Glendaruel</t>
  </si>
  <si>
    <t>Innellan</t>
  </si>
  <si>
    <t>Kames</t>
  </si>
  <si>
    <t>Newton</t>
  </si>
  <si>
    <t>Otter Ferry</t>
  </si>
  <si>
    <t>Rothesay</t>
  </si>
  <si>
    <t>Sandbank</t>
  </si>
  <si>
    <t>Balmedie</t>
  </si>
  <si>
    <t>Dyce North</t>
  </si>
  <si>
    <t>Ellon 11 kV</t>
  </si>
  <si>
    <t>Kingseat</t>
  </si>
  <si>
    <t>Ashgrove</t>
  </si>
  <si>
    <t>Bilbohall</t>
  </si>
  <si>
    <t>Burghead</t>
  </si>
  <si>
    <t>Cumming Street</t>
  </si>
  <si>
    <t>Fochabers</t>
  </si>
  <si>
    <t>Kinloss</t>
  </si>
  <si>
    <t>Lhanbryde</t>
  </si>
  <si>
    <t>Lossiemouth</t>
  </si>
  <si>
    <t>Fasnakyle Primary</t>
  </si>
  <si>
    <t>Edzell</t>
  </si>
  <si>
    <t>Inverbervie</t>
  </si>
  <si>
    <t>Laurencekirk</t>
  </si>
  <si>
    <t>Stonehaven</t>
  </si>
  <si>
    <t>Aberchalder</t>
  </si>
  <si>
    <t>Bunoich</t>
  </si>
  <si>
    <t>Drumnadrochit</t>
  </si>
  <si>
    <t>Farr Grid</t>
  </si>
  <si>
    <t>Glen Laogh</t>
  </si>
  <si>
    <t>Glendoe Primary</t>
  </si>
  <si>
    <t>Invergarry</t>
  </si>
  <si>
    <t>Markethill</t>
  </si>
  <si>
    <t>Quoich Primary</t>
  </si>
  <si>
    <t>Annat</t>
  </si>
  <si>
    <t>Arisaig</t>
  </si>
  <si>
    <t>Carnoch Regulator</t>
  </si>
  <si>
    <t>Corran</t>
  </si>
  <si>
    <t>Dailbeg</t>
  </si>
  <si>
    <t>Fishnish</t>
  </si>
  <si>
    <t>Glensanda</t>
  </si>
  <si>
    <t>Glenuig</t>
  </si>
  <si>
    <t>Inverlochy</t>
  </si>
  <si>
    <t>Kingairloch</t>
  </si>
  <si>
    <t>Kinlochmoidart</t>
  </si>
  <si>
    <t>Liddesdale</t>
  </si>
  <si>
    <t>Lochailort Regulator</t>
  </si>
  <si>
    <t>Lochaline</t>
  </si>
  <si>
    <t>Mallaig</t>
  </si>
  <si>
    <t>Pinegrove</t>
  </si>
  <si>
    <t>Poor House</t>
  </si>
  <si>
    <t>Rahoy</t>
  </si>
  <si>
    <t>Salen 2</t>
  </si>
  <si>
    <t>Shona Beag</t>
  </si>
  <si>
    <t>Strontian</t>
  </si>
  <si>
    <t>Cairnbulg</t>
  </si>
  <si>
    <t>Overgate</t>
  </si>
  <si>
    <t>Walton</t>
  </si>
  <si>
    <t>Achiltibuie</t>
  </si>
  <si>
    <t>Achnasheen</t>
  </si>
  <si>
    <t>Aultbea</t>
  </si>
  <si>
    <t>Biden Clan Raonaild</t>
  </si>
  <si>
    <t>Comrie</t>
  </si>
  <si>
    <t>Conon Falls</t>
  </si>
  <si>
    <t>Cuileig Power Station</t>
  </si>
  <si>
    <t>Drumrunie</t>
  </si>
  <si>
    <t>Garbat Forest</t>
  </si>
  <si>
    <t>Garve</t>
  </si>
  <si>
    <t>Inverbroom</t>
  </si>
  <si>
    <t>Kerry Falls</t>
  </si>
  <si>
    <t>Kinlochewe</t>
  </si>
  <si>
    <t>Letterewe</t>
  </si>
  <si>
    <t>Loch Dubh P S</t>
  </si>
  <si>
    <t>Loch Glascarnoch</t>
  </si>
  <si>
    <t>Lochinver</t>
  </si>
  <si>
    <t>Minor Grudie</t>
  </si>
  <si>
    <t>Ullapool</t>
  </si>
  <si>
    <t>Culloden</t>
  </si>
  <si>
    <t>Dalneigh</t>
  </si>
  <si>
    <t>Errogie</t>
  </si>
  <si>
    <t>Foyers</t>
  </si>
  <si>
    <t>Hilton</t>
  </si>
  <si>
    <t>Inverarnie</t>
  </si>
  <si>
    <t>Inverness 11 Kv</t>
  </si>
  <si>
    <t>Raigmore</t>
  </si>
  <si>
    <t>Waterloo Place</t>
  </si>
  <si>
    <t>Wester Drummond</t>
  </si>
  <si>
    <t>Aberlour</t>
  </si>
  <si>
    <t>Buckie</t>
  </si>
  <si>
    <t>Cullen</t>
  </si>
  <si>
    <t>Dufftown</t>
  </si>
  <si>
    <t>Huntly</t>
  </si>
  <si>
    <t>Insch</t>
  </si>
  <si>
    <t>Limehillocks</t>
  </si>
  <si>
    <t>Marnoch</t>
  </si>
  <si>
    <t>Portsoy</t>
  </si>
  <si>
    <t>Rothes</t>
  </si>
  <si>
    <t>Turriff</t>
  </si>
  <si>
    <t>Cashlie</t>
  </si>
  <si>
    <t>Chaorach</t>
  </si>
  <si>
    <t>Killin Town</t>
  </si>
  <si>
    <t>Lochearnhead</t>
  </si>
  <si>
    <t>Lubnaig</t>
  </si>
  <si>
    <t>Glencoe</t>
  </si>
  <si>
    <t>Banchory</t>
  </si>
  <si>
    <t>Fyvie</t>
  </si>
  <si>
    <t>Inverurie</t>
  </si>
  <si>
    <t>Kemnay</t>
  </si>
  <si>
    <t>Kintore Supergrid</t>
  </si>
  <si>
    <t>Methlick</t>
  </si>
  <si>
    <t>Midmar</t>
  </si>
  <si>
    <t>Oldmeldrum</t>
  </si>
  <si>
    <t>Park</t>
  </si>
  <si>
    <t>Skene</t>
  </si>
  <si>
    <t>Torryburn</t>
  </si>
  <si>
    <t>Torboll</t>
  </si>
  <si>
    <t>Tressady</t>
  </si>
  <si>
    <t>Friockheim</t>
  </si>
  <si>
    <t>Inverarity</t>
  </si>
  <si>
    <t>Lochside</t>
  </si>
  <si>
    <t>Maryton</t>
  </si>
  <si>
    <t>Lochee</t>
  </si>
  <si>
    <t>Macalpine Road</t>
  </si>
  <si>
    <t>West Kirkton</t>
  </si>
  <si>
    <t>Macduff New</t>
  </si>
  <si>
    <t>Ashludie</t>
  </si>
  <si>
    <t>Baldovie</t>
  </si>
  <si>
    <t>Broughty Ferry</t>
  </si>
  <si>
    <t>Edzell Street</t>
  </si>
  <si>
    <t>Longhaugh</t>
  </si>
  <si>
    <t>Milton Of Craigie</t>
  </si>
  <si>
    <t>Old Craigie Road</t>
  </si>
  <si>
    <t>Bettyhill</t>
  </si>
  <si>
    <t>Coldbackie</t>
  </si>
  <si>
    <t>Latheron</t>
  </si>
  <si>
    <t>Melvich</t>
  </si>
  <si>
    <t>Wick</t>
  </si>
  <si>
    <t>Ardersier</t>
  </si>
  <si>
    <t>Dalcross</t>
  </si>
  <si>
    <t>Forres</t>
  </si>
  <si>
    <t>Lethen</t>
  </si>
  <si>
    <t>Nairn Central</t>
  </si>
  <si>
    <t>Bridge Of Don</t>
  </si>
  <si>
    <t>Haudagain</t>
  </si>
  <si>
    <t>Mugiemoss Mills</t>
  </si>
  <si>
    <t>Northfield</t>
  </si>
  <si>
    <t>Persley Supergrid</t>
  </si>
  <si>
    <t>St Machar</t>
  </si>
  <si>
    <t>Stoneyhill</t>
  </si>
  <si>
    <t>Stoneyhill Biomass</t>
  </si>
  <si>
    <t>Whitestripes</t>
  </si>
  <si>
    <t>Peterhead Grange 11Kv</t>
  </si>
  <si>
    <t>Phead North St</t>
  </si>
  <si>
    <t>Airigh-Na-Brodaig</t>
  </si>
  <si>
    <t>Bowmore</t>
  </si>
  <si>
    <t>Crinan</t>
  </si>
  <si>
    <t>Furnace Quarry</t>
  </si>
  <si>
    <t>Inverneil</t>
  </si>
  <si>
    <t>Lochgilphead</t>
  </si>
  <si>
    <t>Lussagiven</t>
  </si>
  <si>
    <t>Port Askaig</t>
  </si>
  <si>
    <t>Port Ellen</t>
  </si>
  <si>
    <t>Stonefield</t>
  </si>
  <si>
    <t>Tarbert Jura</t>
  </si>
  <si>
    <t>Tarbert Loch Fyne</t>
  </si>
  <si>
    <t>Tayvallich</t>
  </si>
  <si>
    <t>Blackmount</t>
  </si>
  <si>
    <t>Bridge Of Gaur</t>
  </si>
  <si>
    <t>Glenetive</t>
  </si>
  <si>
    <t>Tyndrum</t>
  </si>
  <si>
    <t>Bp Netherley</t>
  </si>
  <si>
    <t>Kincorth</t>
  </si>
  <si>
    <t>Newtonhill</t>
  </si>
  <si>
    <t>Brae</t>
  </si>
  <si>
    <t>Firth</t>
  </si>
  <si>
    <t>Gutcher</t>
  </si>
  <si>
    <t>Mid Yell</t>
  </si>
  <si>
    <t>Sandwick</t>
  </si>
  <si>
    <t>Scalloway</t>
  </si>
  <si>
    <t>Sumburgh</t>
  </si>
  <si>
    <t>Tumblin</t>
  </si>
  <si>
    <t>Gledfield</t>
  </si>
  <si>
    <t>Arrochar</t>
  </si>
  <si>
    <t>Sloy Power Station</t>
  </si>
  <si>
    <t>St Fergus Gas Term</t>
  </si>
  <si>
    <t>Dalchonzie</t>
  </si>
  <si>
    <t>Aberfoyle</t>
  </si>
  <si>
    <t>Auchencarroch</t>
  </si>
  <si>
    <t>Blairlinnans</t>
  </si>
  <si>
    <t>Drymen</t>
  </si>
  <si>
    <t>Kepculloch</t>
  </si>
  <si>
    <t>Killearn</t>
  </si>
  <si>
    <t>Ross Priory Pumping Stat.</t>
  </si>
  <si>
    <t>Boddam</t>
  </si>
  <si>
    <t>Hatton</t>
  </si>
  <si>
    <t>Maud</t>
  </si>
  <si>
    <t>Mintlaw</t>
  </si>
  <si>
    <t>New Pitsligo</t>
  </si>
  <si>
    <t>Aboyne</t>
  </si>
  <si>
    <t>Ballater</t>
  </si>
  <si>
    <t>Mossat</t>
  </si>
  <si>
    <t>Strathdon</t>
  </si>
  <si>
    <t>Whitehouse</t>
  </si>
  <si>
    <t>Ardtun Regulator</t>
  </si>
  <si>
    <t>Barcaldine</t>
  </si>
  <si>
    <t>Beochlich</t>
  </si>
  <si>
    <t>Blarghour</t>
  </si>
  <si>
    <t>Bonawe</t>
  </si>
  <si>
    <t>Connel</t>
  </si>
  <si>
    <t>Craigagoul</t>
  </si>
  <si>
    <t>Dalmally</t>
  </si>
  <si>
    <t>Dervaig</t>
  </si>
  <si>
    <t>Eredine</t>
  </si>
  <si>
    <t>Kenmore</t>
  </si>
  <si>
    <t>Kerrera</t>
  </si>
  <si>
    <t>Kilchrenan</t>
  </si>
  <si>
    <t>Kilmelford Ps</t>
  </si>
  <si>
    <t>Kilninver</t>
  </si>
  <si>
    <t>Kinloch</t>
  </si>
  <si>
    <t>Lochdonhead</t>
  </si>
  <si>
    <t>Oban</t>
  </si>
  <si>
    <t>Scammadale</t>
  </si>
  <si>
    <t>Strand Regulator</t>
  </si>
  <si>
    <t>Tiree</t>
  </si>
  <si>
    <t>Tiroran Bridge</t>
  </si>
  <si>
    <t>Burgarhill</t>
  </si>
  <si>
    <t>Eday</t>
  </si>
  <si>
    <t>Eday Tidal Stream</t>
  </si>
  <si>
    <t>Flotta</t>
  </si>
  <si>
    <t>Forss</t>
  </si>
  <si>
    <t>Halkirk</t>
  </si>
  <si>
    <t>Hastigrow</t>
  </si>
  <si>
    <t>Kirkwall</t>
  </si>
  <si>
    <t>Larel</t>
  </si>
  <si>
    <t>Lyness</t>
  </si>
  <si>
    <t>Mount Pleasant</t>
  </si>
  <si>
    <t>North Hoy</t>
  </si>
  <si>
    <t>Ormlie</t>
  </si>
  <si>
    <t>Rackwick Primary</t>
  </si>
  <si>
    <t>Rousay</t>
  </si>
  <si>
    <t>Sanday</t>
  </si>
  <si>
    <t>Scorradale</t>
  </si>
  <si>
    <t>Shapinsay</t>
  </si>
  <si>
    <t>St Marys</t>
  </si>
  <si>
    <t>Stromness</t>
  </si>
  <si>
    <t>Stronsay</t>
  </si>
  <si>
    <t>Westray</t>
  </si>
  <si>
    <t>Aberfeldy</t>
  </si>
  <si>
    <t>Bonskeid</t>
  </si>
  <si>
    <t>Calvine</t>
  </si>
  <si>
    <t>Coshieville</t>
  </si>
  <si>
    <t>Fincastle</t>
  </si>
  <si>
    <t>Kinloch Rannoch</t>
  </si>
  <si>
    <t>Pitlochry</t>
  </si>
  <si>
    <t>Denburn</t>
  </si>
  <si>
    <t>Greyfriars</t>
  </si>
  <si>
    <t>Hayton</t>
  </si>
  <si>
    <t>St Nicholas</t>
  </si>
  <si>
    <t>Queens Lane North</t>
  </si>
  <si>
    <t>Springhill</t>
  </si>
  <si>
    <t>('241~T1~AMPS~AI')*1.732*0.011</t>
  </si>
  <si>
    <t>-('255~T1~MW~AI')</t>
  </si>
  <si>
    <t/>
  </si>
  <si>
    <t>('554~TR1~AMPS~AI')*1.732*0.011</t>
  </si>
  <si>
    <t>('553~T1~AMPS~AI'+'553~T2~AMPS~AI')*1.732*0.011</t>
  </si>
  <si>
    <t>('546~T1_T2~AMPS~AI')*1.732*0.011</t>
  </si>
  <si>
    <t>-('064~TR1~MW~AI'+'064~TR2~MW~AI')</t>
  </si>
  <si>
    <t>('062~T1_T2_11~AMPS~AI')*1.732*0.011</t>
  </si>
  <si>
    <t>('068~T1_11~AMPS~AI')*1.732*0.011</t>
  </si>
  <si>
    <t>('067~T1_T2_11~AMPS~AI')*1.732*0.011</t>
  </si>
  <si>
    <t>('671~T1_T2~AMPS~AI')*1.732*0.011</t>
  </si>
  <si>
    <t>('669~TR1~MW~AI')</t>
  </si>
  <si>
    <t>('651~T1_T2~AMPS~AI')*1.732*0.011</t>
  </si>
  <si>
    <t>('652~T1~MW~AI'+'652~T1~MW~AI'+'652~T1~MW~AI')</t>
  </si>
  <si>
    <t>('670~011~AMPS~AI')*1.732*0.011</t>
  </si>
  <si>
    <t>('653~TR2~AMPS~AI')*1.732*0.011</t>
  </si>
  <si>
    <t>('672~TR1~AMPS~AI')*1.732*0.011</t>
  </si>
  <si>
    <t>('644~T1~AMPS~AI')*1.732*0.011</t>
  </si>
  <si>
    <t>('657~T1~AMPS~AI')*1.732*0.011</t>
  </si>
  <si>
    <t>('658~MW~MW~AI')</t>
  </si>
  <si>
    <t>('662~T1_T2~AMPS~AI')*1.732*0.011</t>
  </si>
  <si>
    <t>('509~TR1~AMPS~AI')*1.732*0.011</t>
  </si>
  <si>
    <t>-('513~TR1~MW~AI'+'513~TR2~MW~AI')</t>
  </si>
  <si>
    <t>('515~T1~AMPS~AI'+'515~T2~AMPS~AI')*1.732*0.011</t>
  </si>
  <si>
    <t>('538~TR1~AMPS~AI')*1.732*0.011</t>
  </si>
  <si>
    <t>('547~T1_T2~AMPS~AI')*1.732*0.011</t>
  </si>
  <si>
    <t>('542~TR1~AMPS~AI')*1.732*0.011</t>
  </si>
  <si>
    <t>('558~TR1~AMPS~AI')*1.732*0.011</t>
  </si>
  <si>
    <t>('704~TR1~AMPSA~AI'+'704~TR2~AMPSA~AI')*1.741*0.011</t>
  </si>
  <si>
    <t>-('706~TR1~MW~AI'+'706~TR2~MW~AI')</t>
  </si>
  <si>
    <t>-('707~T1~MW~AI'+'707~T2~MW~AI')</t>
  </si>
  <si>
    <t>('777~011~AMPS~AI')*1.732*0.011</t>
  </si>
  <si>
    <t>('722~T1_T2~AMPS~AI')*1.732*0.011</t>
  </si>
  <si>
    <t>-('727~1H0~MW~AI'+'727~2H0~MW~AI')</t>
  </si>
  <si>
    <t>('738~1H0~AMPS~AI')*1.732*0.033</t>
  </si>
  <si>
    <t>('210~002~AMPS~AI'+'210~003~AMPS~AI'+'210~004~AMPS~AI'+'210~005~AMPS~AI'+'210~006~AMPS~AI'+'210~007~AMPS~AI')*1.732*0.011</t>
  </si>
  <si>
    <t>('208~T1_T2_SU~AMPS~AI')*1.732*0.011</t>
  </si>
  <si>
    <t>('209~SUMM~AMPS~AI')*1.732*0.011</t>
  </si>
  <si>
    <t>-('253~TR1~MW~AI')</t>
  </si>
  <si>
    <t>('207~T1_11~AMPS~AI'+'207~T2_11~AMPS~AI')*1.732*0.011</t>
  </si>
  <si>
    <t>('211~11KV~AMPS~AI')*1.732*0.011</t>
  </si>
  <si>
    <t>-('073~TR1~MW~AI'+'073~TR2~MW~AI')</t>
  </si>
  <si>
    <t>('072~T1_11~AMPS~AI')*1.732*0.011</t>
  </si>
  <si>
    <t>('076~TR1~AMPS~AI')*1.732*0.011</t>
  </si>
  <si>
    <t>-('077~TR1~MW~AI')</t>
  </si>
  <si>
    <t>-('075~TR1~MW~AI'+'075~TR2~MW~AI')</t>
  </si>
  <si>
    <t>('074~T1_T2_11~AMPS~AI')*1.732*0.011</t>
  </si>
  <si>
    <t>('952~common~AMPS~AI')*1.732*0.011</t>
  </si>
  <si>
    <t>-('627~T1~MW~AI')</t>
  </si>
  <si>
    <t>('633~1H0~AMPS~AI')*1.732*0.033</t>
  </si>
  <si>
    <t>('634~T1_T2~AMPS~AI')*1.732*0.011</t>
  </si>
  <si>
    <t>('623~11KV~AMPS~AI')*1.732*0.011</t>
  </si>
  <si>
    <t>('636~T1~AMPS~AI')*1.732*0.011</t>
  </si>
  <si>
    <t>('641~11KV~AMPS~AI')*1.732*0.011</t>
  </si>
  <si>
    <t>('639~T1~AMPS~AI')*1.732*0.011</t>
  </si>
  <si>
    <t>-('550~T1_T2~MW~AI')</t>
  </si>
  <si>
    <t>('557~T1~AMPS~AI')*1.732*0.011</t>
  </si>
  <si>
    <t>-('525~T1~MW~AI')</t>
  </si>
  <si>
    <t>-('560~TR1~MW~AI')</t>
  </si>
  <si>
    <t>('246~T1_T2_11~AMPS~AI')*1.732*0.011</t>
  </si>
  <si>
    <t>-('249~T1~MW~AI'+'249~T2~MW~AI')</t>
  </si>
  <si>
    <t>('270~common~AMPS~AI')*1.732*0.011</t>
  </si>
  <si>
    <t>('248~002~AMPS~AI'+'248~003~AMPS~AI'+'248~005~AMPS~AI'+'248~006~AMPS~AI'+'248~007~AMPS~AI'+'248~008~AMPS~AI'+'248~009~AMPS~AI'+'248~010~AMPS~AI'+'248~011~AMPS~AI')*1.732*0.011</t>
  </si>
  <si>
    <t>('372~SS_LOAD~AMPS~AI')*1.732*0.011</t>
  </si>
  <si>
    <t>('318~common~AMPS~AI')*1.732*0.011</t>
  </si>
  <si>
    <t>('370~T1~MW~AI'+'370~T2~MW~AI')</t>
  </si>
  <si>
    <t>-('312~TR1~MW~AI'+'312~TR2~MW~AI')</t>
  </si>
  <si>
    <t>('373~011~AMPS~AI')*1.732*0.011</t>
  </si>
  <si>
    <t>('349~11KV_LOAD~AMPS~AI')*1.732*0.011</t>
  </si>
  <si>
    <t>('371~T1_11KV~AMPS~AI')*1.732*0.011</t>
  </si>
  <si>
    <t>('544~T1_T2~AMPS~AI')*1.732*0.011</t>
  </si>
  <si>
    <t>('002~T1_T2_11~AMPS~AI')*1.732*0.011</t>
  </si>
  <si>
    <t>('004~TR1~MW~AI')</t>
  </si>
  <si>
    <t>-('003~TR1~MW~AI'+'003~TR2~MW~AI')</t>
  </si>
  <si>
    <t>('006~11~AMPS~AI')*1.732*0.011</t>
  </si>
  <si>
    <t>('388~TRANS~AMPS~AI')*1.732*0.011</t>
  </si>
  <si>
    <t>-('321~TR1~MW~AI')</t>
  </si>
  <si>
    <t>('369~T1~AMPS~AI')*1.732*0.033</t>
  </si>
  <si>
    <t>('382~11KV~AMPS~AI')*1.732*0.011</t>
  </si>
  <si>
    <t>('826~COMMON~AMPS~AI')*1.732*0.011</t>
  </si>
  <si>
    <t>-('827~TR1~MW~AI'+'827~TR2~MW~AI')</t>
  </si>
  <si>
    <t>-('832~TR1~MW~AI'+'832~TR2~MW~AI')</t>
  </si>
  <si>
    <t>('258~011~AMPS~AI')*1.732*0.011</t>
  </si>
  <si>
    <t>('256~T1~MW~AI'+'256~T2~MW~AI')</t>
  </si>
  <si>
    <t>('259~T1~AMPS~AI'+'259~T2~AMPS~AI')*1.732*0.011</t>
  </si>
  <si>
    <t>-('090~TR1~MW~AI')</t>
  </si>
  <si>
    <t>-('836~TR1~MW~AI'+'836~TR2~MW~AI')</t>
  </si>
  <si>
    <t>-('032~TR1~MW~AI'+'032~TR2~MW~AI')</t>
  </si>
  <si>
    <t>-('033~TR1~MW~AI'+'033~TR2~MW~AI')</t>
  </si>
  <si>
    <t>('629~T1~AMPS~AI')*1.732*0.011</t>
  </si>
  <si>
    <t>('632~T1~AMPS~AI'+'632~T2~AMPS~AI')*1.732*0.011</t>
  </si>
  <si>
    <t>('640~11KV~AMPS~AI')*1.732*0.011</t>
  </si>
  <si>
    <t>-('365~TR1~MW~AI'+'365~TR2~MW~AI')</t>
  </si>
  <si>
    <t>('363~SUMM~AMPS~AI')*1.732*0.011</t>
  </si>
  <si>
    <t>('379~SUMM~AMPS~AI')*1.732*0.011</t>
  </si>
  <si>
    <t>('366~11KV_SS~AMPS~AI')*1.732*0.011</t>
  </si>
  <si>
    <t>('375~11KV_SS~AMPS~AI')*1.732*0.011</t>
  </si>
  <si>
    <t>('362~T1_T2~AMPS~AI')*1.732*0.011</t>
  </si>
  <si>
    <t>('807~common~AMPS~AI')*1.732*0.011</t>
  </si>
  <si>
    <t>('843~1L5~MW~AI'+'843~2L5~MW~AI')</t>
  </si>
  <si>
    <t>('849A~TR1~AMPS~AI'+'849A~TR2~AMPS~AI')*1.732*0.011</t>
  </si>
  <si>
    <t>('884~common~AMPS~AI')*1.732*0.011</t>
  </si>
  <si>
    <t>('458~T1_T2~AMPS~AI')*1.732*0.011</t>
  </si>
  <si>
    <t>('499~T1_T2~AMPS~AI')*1.732*0.011</t>
  </si>
  <si>
    <t>('454~T1_T2~AMPS~AI')*1.732*0.011</t>
  </si>
  <si>
    <t>('457~T1_T2~AMPS~AI')*1.732*0.011</t>
  </si>
  <si>
    <t>('482~T1_T2~AMPS~AI')*1.732*0.011</t>
  </si>
  <si>
    <t>('487~11KV~AMPS~AI')*1.732*0.011</t>
  </si>
  <si>
    <t>('453~T1_T2~AMPS~AI')*1.732*0.011</t>
  </si>
  <si>
    <t>('488~T1_T2~AMPS~AI')*1.732*0.011</t>
  </si>
  <si>
    <t>('455~T1_T2~AMPS~AI')*1.732*0.011</t>
  </si>
  <si>
    <t>('FASN~T5~AMPS~AI')*1.732*0.011</t>
  </si>
  <si>
    <t>('847~common~AMPS~AI')*1.732*0.011</t>
  </si>
  <si>
    <t>-('873~TR1~MW~AI'+'873~TR2~MW~AI')</t>
  </si>
  <si>
    <t>-('890~TR1~MW~AI'+'890~TR2~MW~AI')</t>
  </si>
  <si>
    <t>('945~T1~AMPS~AI'+'945~T2~AMPS~AI')*1.732*0.011</t>
  </si>
  <si>
    <t>('745~011~AMPS~AI')*1.732*0.011</t>
  </si>
  <si>
    <t>('517~TR1~AMPS~AI')*1.732*0.011</t>
  </si>
  <si>
    <t>('781~002~AMPS~AI'+'781~003~AMPS~AI')*1.732*0.011</t>
  </si>
  <si>
    <t>-('702~TR1~MW~AI')</t>
  </si>
  <si>
    <t>('740~T1~AMPS~AI')*1.732*0.011</t>
  </si>
  <si>
    <t>('744~11KV~AMPS~AI')*1.732*0.011</t>
  </si>
  <si>
    <t>('714~common~AMPS~AI')*1.732*0.011</t>
  </si>
  <si>
    <t>-('724~TR1~MW~AI'+'724~TR2~MW~AI')</t>
  </si>
  <si>
    <t>('721~016~AMPS~AI')*1.732*0.011</t>
  </si>
  <si>
    <t>('731~TR1~AMPS~AI')*1.732*0.011</t>
  </si>
  <si>
    <t>('734~T1_T2~AMPS~AI')*1.732*0.011</t>
  </si>
  <si>
    <t>('749~T1~AMPS~AI')*1.732*0.011</t>
  </si>
  <si>
    <t>('751~11KV~AMPS~AI')*1.732*0.011</t>
  </si>
  <si>
    <t>-('024~TR1~MW~AI'+'024~TR2~MW~AI'+'024~TR3~MW~AI')</t>
  </si>
  <si>
    <t>('025~T2_T3_11~AMPS~AI')*1.732*0.011</t>
  </si>
  <si>
    <t>-('504~T1~MW~AI')</t>
  </si>
  <si>
    <t>('531~TR1~TR1_AMPS~AI')*1.732*0.011</t>
  </si>
  <si>
    <t>('549~071~AMPS~AI'+'549~072~AMPS~AI')*1.732*0.011</t>
  </si>
  <si>
    <t>('712~T1~AMPS~AI'+'712~T2~AMPS~AI')*1.732*0.011</t>
  </si>
  <si>
    <t>('713~T1_T2~AMPS~AI')*1.732*0.011</t>
  </si>
  <si>
    <t>('718~T1~AMPS~AI')*1.732*0.011</t>
  </si>
  <si>
    <t>('750~T1_T2~AMPS~AI')*1.732*0.011</t>
  </si>
  <si>
    <t>('757~011~AMPS~AI')*1.732*0.011</t>
  </si>
  <si>
    <t>('725~T1_T2~AMPS~AI')*1.732*0.011</t>
  </si>
  <si>
    <t>('735~T1_T2~MW~AI')</t>
  </si>
  <si>
    <t>('741~T1_T2~AMPS~AI')*1.732*0.011</t>
  </si>
  <si>
    <t>('460~T1_T2~AMPS~AI')*1.732*0.011</t>
  </si>
  <si>
    <t>('462~T1_T2~AMPS~AI')*1.732*0.011</t>
  </si>
  <si>
    <t>-('469~TR1~MW~AI')</t>
  </si>
  <si>
    <t>('461~T1_T2~AMPS~AI')*1.732*0.011</t>
  </si>
  <si>
    <t>('869~common~AMPS~AI')*1.732*0.011</t>
  </si>
  <si>
    <t>('871~common~AMPS~AI')*1.732*0.011</t>
  </si>
  <si>
    <t>('463~T1~AMPS~AI'+'463~T2~AMPS~AI')*1.732*0.011</t>
  </si>
  <si>
    <t>('465~11KV~AMPS~AI')*1.732*0.011</t>
  </si>
  <si>
    <t>('401~T1_T2~AMPS~AI')*1.732*0.011</t>
  </si>
  <si>
    <t>('435~TR2~AMPS~AI')*1.732*0.011</t>
  </si>
  <si>
    <t>('459~T1_T2~AMPS~AI')*1.732*0.011</t>
  </si>
  <si>
    <t>-('964~T1~MW~AI'+'964~T2~MW~AI')</t>
  </si>
  <si>
    <t>-('140~TR1~MW~AI')</t>
  </si>
  <si>
    <t>('219~011~AMPS~AI')*1.732*0.011</t>
  </si>
  <si>
    <t>('217~common~AMPS~AI')*1.732*0.011</t>
  </si>
  <si>
    <t>('330~001~MW~AI')</t>
  </si>
  <si>
    <t>-('875~T1~MW~AI'+'875~T2~MW~AI'+'875~TR3~MW~AI')</t>
  </si>
  <si>
    <t>('881~common~AMPS~AI')*1.732*0.011</t>
  </si>
  <si>
    <t>('903~TOTAL~AMPS~AI')*1.732*0.011</t>
  </si>
  <si>
    <t>('921~common~AMPS~AI')*1.732*0.011</t>
  </si>
  <si>
    <t>('923~TR1~AMPS~AI')*1.732*0.011</t>
  </si>
  <si>
    <t>-('941~TR1~MW~AI'+'941~TR2~MW~AI')</t>
  </si>
  <si>
    <t>('962~T1~AMPS~AI'+'962~T2~AMPS~AI')*1.732*0.011</t>
  </si>
  <si>
    <t>('534~TR1~AMPS~AI')*1.732*0.011</t>
  </si>
  <si>
    <t>('083~T1_T2_11~AMPS~AI')*1.732*0.011</t>
  </si>
  <si>
    <t>('082~T1_T2_11~AMPS~AI')*1.732*0.011</t>
  </si>
  <si>
    <t>('084~T1_T2_11~AMPS~AI')*1.732*0.011</t>
  </si>
  <si>
    <t>('012~001~AMPS~AI'+'012~002~AMPS~AI'+'012~003~AMPS~AI'+'012~004~AMPS~AI'+'012~005~AMPS~AI'+'012~006~AMPS~AI'+'012~007~AMPS~AI')*1.732*0.011</t>
  </si>
  <si>
    <t>-('014~TR1~MW~AI'+'014~TR2~MW~AI')</t>
  </si>
  <si>
    <t>('015~T2_T3~AMPS~AI')*1.732*0.011</t>
  </si>
  <si>
    <t>('055~T1_T2_11~AMPS~AI')*1.732*0.011</t>
  </si>
  <si>
    <t>('056~T1_T2_11~AMPS~AI')*1.732*0.011</t>
  </si>
  <si>
    <t>-('057~TR1~MW~AI'+'057~TR2~MW~AI')</t>
  </si>
  <si>
    <t>('058~T1_T2~AMPS~AI')*1.732*0.011</t>
  </si>
  <si>
    <t>('054~T1_T2_T3~AMPS~AI')*1.732*0.011</t>
  </si>
  <si>
    <t>-('052~TR1~MW~AI'+'052~TR2~MW~AI')</t>
  </si>
  <si>
    <t>('053~T2~AMPS~AI'+'053~T3~AMPS~AI')*1.732*0.011</t>
  </si>
  <si>
    <t>('591~11KV~AMPS~AI')*1.732*0.011</t>
  </si>
  <si>
    <t>('581~11KV~AMPS~AI')*1.732*0.011</t>
  </si>
  <si>
    <t>('584~TR1~AMPS~AI')*1.732*0.011</t>
  </si>
  <si>
    <t>('590~11KV~AMPS~AI')*1.732*0.011</t>
  </si>
  <si>
    <t>-('594~TR1~MW~AI'+'594~TR2~MW~AI')</t>
  </si>
  <si>
    <t>('779~T1_T2~AMPS~AI')*1.732*0.011</t>
  </si>
  <si>
    <t>('752~11KV~AMPS~AI')*1.732*0.011</t>
  </si>
  <si>
    <t>('703~T1~AMPS~AI')*1.732*0.011</t>
  </si>
  <si>
    <t>('723~11KV~AMPS~AI')*1.732*0.011</t>
  </si>
  <si>
    <t>('814~TR2~AMPS~AI'+'814~TR1~AMPS~AI')*1.732*0.011</t>
  </si>
  <si>
    <t>('865~common~AMPS~AI')*1.732*0.011</t>
  </si>
  <si>
    <t>('917~TR1~AMPS~AI'+'917~TR2~AMPS~AI')*1.732*0.011</t>
  </si>
  <si>
    <t>('956~TR1~AMPS~AI'+'956~TR2~AMPS~AI')*1.732*0.011</t>
  </si>
  <si>
    <t>('475~T1~MW~AI')</t>
  </si>
  <si>
    <t>('982~common~AMPS~AI')*1.732*0.011</t>
  </si>
  <si>
    <t>-('927~T1~MW~AI'+'927~T2~MW~AI')</t>
  </si>
  <si>
    <t>('929~common~AMPS~AI')*1.732*0.011</t>
  </si>
  <si>
    <t>-('313~TR1~MW~AI')</t>
  </si>
  <si>
    <t>('305~COMMON~AMPS~AI')*1.732*0.011</t>
  </si>
  <si>
    <t>('309~T1~AMPS~AI')*1.732*0.011</t>
  </si>
  <si>
    <t>-('308~T1~MW~AI'+'308~T2~MW~AI')</t>
  </si>
  <si>
    <t>('334~common~AMPS~AI')*1.732*0.011</t>
  </si>
  <si>
    <t>('331~common~AMPS~AI')*1.732*0.011</t>
  </si>
  <si>
    <t>-('310~TR1~MW~AI'+'310~TR2~MW~AI')</t>
  </si>
  <si>
    <t>-('218~TR1~MW~AI')</t>
  </si>
  <si>
    <t>('813~1C0_T1~AMPS~AI'+'813~2C0_GT2~AMPS~AI')*1.732*0.033</t>
  </si>
  <si>
    <t>('934~7L5~MW~AI'+'934~8L5~MW~AI')</t>
  </si>
  <si>
    <t>('915~common~AMPS~AI')*1.732*0.011</t>
  </si>
  <si>
    <t>-('935~TR1~MW~AI'+'935~TR2~MW~AI')</t>
  </si>
  <si>
    <t>('699~TR1~AMPS~AI')*1.732*0.011</t>
  </si>
  <si>
    <t>('692~T2_11KV~AMPS~AI')*1.732*0.011</t>
  </si>
  <si>
    <t>('695~011~AMPS~AI')*1.732*0.011</t>
  </si>
  <si>
    <t>('698~011~AMPS~AI')*1.732*0.011</t>
  </si>
  <si>
    <t>('693~T1~MW~AI')</t>
  </si>
  <si>
    <t>('700~11~AMPS~AI')*1.732*0.011</t>
  </si>
  <si>
    <t>('697~011~AMPS~AI')*1.732*0.011</t>
  </si>
  <si>
    <t>('790~T2~AMPS~AI')*1.732*0.011</t>
  </si>
  <si>
    <t>('791~common~AMPS~AI')*1.732*0.011</t>
  </si>
  <si>
    <t>('687~common~AMPS~AI')*1.732*0.011</t>
  </si>
  <si>
    <t>('523~T1~AMPS~AI')*1.732*0.011</t>
  </si>
  <si>
    <t>('545~T3~MW~AI')</t>
  </si>
  <si>
    <t>-('212~TR2~MW~AI')</t>
  </si>
  <si>
    <t>-('206~T1~MW~AI')</t>
  </si>
  <si>
    <t>('220~011~AMPS~AI')*1.732*0.011</t>
  </si>
  <si>
    <t>('203~T1~AMPS~AI')*1.732*0.011</t>
  </si>
  <si>
    <t>('205~SUMM~AMPS~AI')*1.732*0.011</t>
  </si>
  <si>
    <t>('204~T1~MW~AI')</t>
  </si>
  <si>
    <t>('812~006~AMPS~AI')*1.732*0.011</t>
  </si>
  <si>
    <t>-('863~T1~MW~AI'+'863~T2~MW~AI')</t>
  </si>
  <si>
    <t>('901~common~AMPS~AI')*1.732*0.011</t>
  </si>
  <si>
    <t>-('909~T1~MW~AI'+'909~T2~MW~AI')</t>
  </si>
  <si>
    <t>('913~common~AMPS~AI')*1.732*0.011</t>
  </si>
  <si>
    <t>-('949~T1~MW~AI'+'949~T2~MW~AI')</t>
  </si>
  <si>
    <t>('801~T1~MW~AI'+'801~T2~MW~AI')</t>
  </si>
  <si>
    <t>('806~common~AMPS~AI')*1.732*0.011</t>
  </si>
  <si>
    <t>('911~common~AMPS~AI')*1.732*0.011</t>
  </si>
  <si>
    <t>('951~TR1~AMPS~AI')*1.732*0.011</t>
  </si>
  <si>
    <t>('981~T1_T2~AMPS~AI')*1.732*0.011</t>
  </si>
  <si>
    <t>('306~T1~AMPS~AI')*1.732*0.011</t>
  </si>
  <si>
    <t>('346~SS~AMPS~AI')*1.732*0.011</t>
  </si>
  <si>
    <t>('323~SS~AMPS~AI')*1.732*0.011</t>
  </si>
  <si>
    <t>('304~1T0~AMPS~AI')*1.732*0.011</t>
  </si>
  <si>
    <t>('322~11KV_SS~AMPS~AI')*1.732*0.011</t>
  </si>
  <si>
    <t>('333~T1~MW~AI')</t>
  </si>
  <si>
    <t>('317~T1~MW~AI')</t>
  </si>
  <si>
    <t>-('307~TR1~MW~AI'+'307~TR2~MW~AI')</t>
  </si>
  <si>
    <t>('315~TR1~AMPS~AI')*1.732*0.011</t>
  </si>
  <si>
    <t>('347~TAYNUILT~AMPS~AI')*1.732*0.011</t>
  </si>
  <si>
    <t>('701~011_012~AMPS~AI')*1.732*0.011</t>
  </si>
  <si>
    <t>('675~11KV~AMPS~AI')*1.732*0.011</t>
  </si>
  <si>
    <t>-('597~TR1~MW~AI')</t>
  </si>
  <si>
    <t>('582~TR1~AMPS~AI')*1.732*0.011</t>
  </si>
  <si>
    <t>-('677~T1~MW~AI'+'677~T2~MW~AI')</t>
  </si>
  <si>
    <t>('585~T1~AMPS~AI')*1.732*0.011</t>
  </si>
  <si>
    <t>('587~T1~AMPS~AI')*1.732*0.011</t>
  </si>
  <si>
    <t>('685~011~AMPS~AI')*1.732*0.011</t>
  </si>
  <si>
    <t>('683~011~AMPS~AI')*1.732*0.011</t>
  </si>
  <si>
    <t>('679~TR1~AMPS~AI')*1.732*0.011</t>
  </si>
  <si>
    <t>-('678~TR1~MW~AI'+'678~TR2~MW~AI')</t>
  </si>
  <si>
    <t>('266~common~AMPS~AI')*1.732*0.011</t>
  </si>
  <si>
    <t>('265~common~AMPS~AI')*1.732*0.011</t>
  </si>
  <si>
    <t>('268~001~AMPS~AI'+'268~002~AMPS~AI')*1.732*0.011</t>
  </si>
  <si>
    <t>('262~011~AMPS~AI')*1.732*0.011</t>
  </si>
  <si>
    <t>-('263~TR1~MW~AI'+'263~TR2~MW~AI')</t>
  </si>
  <si>
    <t>('841~T1~Amps~ai'+'841~T2~Amps~ai')*1.732*0.011</t>
  </si>
  <si>
    <t>-('867~T1~MW~AI'+'867~T2~MW~AI')</t>
  </si>
  <si>
    <t>-('958~TR1~MW~AI'+'958~TR2~MW~AI')</t>
  </si>
  <si>
    <t>('932~TR1~Amps~AI'+'932~TR3~Amps~AI')*1.732*0.011</t>
  </si>
  <si>
    <t>('WOHI~1L5~AMPS~AI')*2*1.732*0.033</t>
  </si>
  <si>
    <t>Load - Filtered Data (Maximum Net of Generation)</t>
  </si>
  <si>
    <t>Time of Maximum for Filtered Data</t>
  </si>
  <si>
    <t>Generation at time of Maximum</t>
  </si>
  <si>
    <t>Maximum Spring</t>
  </si>
  <si>
    <t>Maximum Summer</t>
  </si>
  <si>
    <t>Maximum Autumn</t>
  </si>
  <si>
    <t>Maximum Winter</t>
  </si>
  <si>
    <t>('492~TR1~MW~AI')</t>
  </si>
  <si>
    <t>('680~TR1~amps~AI')*1.732*0.011</t>
  </si>
  <si>
    <t>('583~TR1~AMPS~AI')*1.732*0.011</t>
  </si>
  <si>
    <t>('684~011~AMPS~AI')*1.732*0.011</t>
  </si>
  <si>
    <t>Binn Hill Landfill</t>
  </si>
  <si>
    <t>Bridge Of Earn</t>
  </si>
  <si>
    <t>Errol</t>
  </si>
  <si>
    <t>Glendevon</t>
  </si>
  <si>
    <t>Harbour</t>
  </si>
  <si>
    <t>Milnathort</t>
  </si>
  <si>
    <t>Rumbling Bridge</t>
  </si>
  <si>
    <t>Scone</t>
  </si>
  <si>
    <t>Balaldie</t>
  </si>
  <si>
    <t>Contullich</t>
  </si>
  <si>
    <t>Crosshills</t>
  </si>
  <si>
    <t>Glastullich</t>
  </si>
  <si>
    <t>Invergordon</t>
  </si>
  <si>
    <t>('284~CS1~MW~AI')</t>
  </si>
  <si>
    <t>('279~003~AMPS~AI'+'279~004~AMPS~AI')*1.732*0.011</t>
  </si>
  <si>
    <t>('254~SUMM~AMPS~AI')*1.732*0.011</t>
  </si>
  <si>
    <t>('273~11KV~AMPS~AI')*1.732*0.011</t>
  </si>
  <si>
    <t>('247~T1_T2~AMPS~AI')*1.732*0.011</t>
  </si>
  <si>
    <t>('251~011~AMPS~AI'+'251~4L5~AMPS~AI')*1.732*0.011</t>
  </si>
  <si>
    <t>('271~common~AMPS~AI')*1.732*0.011</t>
  </si>
  <si>
    <t>('552~097~AMPS~AI'+'552~098~AMPS~AI'+'552~099~AMPS~AI')*1.732*0.011</t>
  </si>
  <si>
    <t>('551~T1_T2~AMPS~AI')*1.732*0.011</t>
  </si>
  <si>
    <t>('522~11KV~AMPS~AI')*1.732*0.011</t>
  </si>
  <si>
    <t>('559~T1_T2~AMPS~AI')*1.732*0.011</t>
  </si>
  <si>
    <t>('659~TOTAL~MW~AI')</t>
  </si>
  <si>
    <t>-('808~TR1~MW~AI')</t>
  </si>
  <si>
    <t>-('089~TR2~MW~AI')</t>
  </si>
  <si>
    <t>-('660~Tr1~mw~AI'+'660~Tr2~mw~AI')</t>
  </si>
  <si>
    <t>-('498~011~MW~AI')</t>
  </si>
  <si>
    <t>-('452~TR1~MW~AI'+'452~TR2~MW~AI')</t>
  </si>
  <si>
    <t>-('013~TR1~MW~AI'+'013~TR2~MW~AI')</t>
  </si>
  <si>
    <t>-('SFEG~GT1~MW~AI'+'SFEG~GT2~MW~AI')</t>
  </si>
  <si>
    <t>ST FERGUS Gas Term</t>
  </si>
  <si>
    <t>STONEYWOOD T1&amp;T2</t>
  </si>
  <si>
    <t>STONEYWOOD T3</t>
  </si>
  <si>
    <t>Stoneywood T3</t>
  </si>
  <si>
    <t>Stoneywood T1&amp;T2</t>
  </si>
  <si>
    <t>('648~1H0~AMPS~AI')*1.732*0.033</t>
  </si>
  <si>
    <t>('520~001~AMPS~AI'+'520~002~AMPS~AI')*1.732*0.011</t>
  </si>
  <si>
    <t>-('947~TR3~MW~AI')</t>
  </si>
  <si>
    <t>('747~T1_POWER~MVA~AI')</t>
  </si>
  <si>
    <t>('556~011~AMPS~AI')*1.732*0.011</t>
  </si>
  <si>
    <t>Percentage of Overall Filtered Data</t>
  </si>
  <si>
    <t>-('087~TR1~MW~AI')</t>
  </si>
  <si>
    <t>-('856~T1~MW~AI'+'856~T2~MW~AI')</t>
  </si>
  <si>
    <t>('947~TR1~AMPS~AI'+'947~TR2~AMPS~AI')*1.732*0.011</t>
  </si>
  <si>
    <t>Maximum Demand Overall</t>
  </si>
  <si>
    <t>Time of Maximum Demand Overall</t>
  </si>
  <si>
    <t>Generation at time of Maximum Demnad Overall</t>
  </si>
  <si>
    <t>Minimum Demand Overall</t>
  </si>
  <si>
    <t>Time of Minimum Demand Overall</t>
  </si>
  <si>
    <t>Generation at time of Minimum Demnad Overall</t>
  </si>
  <si>
    <t>Diversity/Losses: 1.069</t>
  </si>
  <si>
    <t>-</t>
  </si>
  <si>
    <t>Diversity/Losses: 0.994</t>
  </si>
  <si>
    <t>?</t>
  </si>
  <si>
    <t>Diversity/Losses: 1.093</t>
  </si>
  <si>
    <t>Diversity/Losses: 0.94</t>
  </si>
  <si>
    <t>Diversity/Losses: 1.053</t>
  </si>
  <si>
    <t>Diversity/Losses: 0.945</t>
  </si>
  <si>
    <t>Diversity/Losses: 1.022</t>
  </si>
  <si>
    <t>Diversity/Losses: 1.062</t>
  </si>
  <si>
    <t>Diversity/Losses: 1.031</t>
  </si>
  <si>
    <t>Diversity/Losses: 1.017</t>
  </si>
  <si>
    <t>Diversity/Losses: 0.958</t>
  </si>
  <si>
    <t>Diversity/Losses: 1.041</t>
  </si>
  <si>
    <t>Diversity/Losses: 1.202</t>
  </si>
  <si>
    <t>Diversity/Losses: 0.556</t>
  </si>
  <si>
    <t>Diversity/Losses: 1.032</t>
  </si>
  <si>
    <t>Diversity/Losses: 1.178</t>
  </si>
  <si>
    <t>Diversity/Losses: 1.163</t>
  </si>
  <si>
    <t>Diversity/Losses: 1.011</t>
  </si>
  <si>
    <t>Diversity/Losses: 1.019</t>
  </si>
  <si>
    <t>Diversity/Losses: 0.969</t>
  </si>
  <si>
    <t>Diversity/Losses: 0.962</t>
  </si>
  <si>
    <t>Diversity/Losses: 0.95</t>
  </si>
  <si>
    <t>Diversity/Losses: 1.055</t>
  </si>
  <si>
    <t>Diversity/Losses: 1</t>
  </si>
  <si>
    <t>Diversity/Losses: 0.829</t>
  </si>
  <si>
    <t>Diversity/Losses: 0.524</t>
  </si>
  <si>
    <t>Diversity/Losses: 0.984</t>
  </si>
  <si>
    <t>Diversity/Losses: 1.84</t>
  </si>
  <si>
    <t>Diversity/Losses: 0.977</t>
  </si>
  <si>
    <t>Diversity/Losses: 0.816</t>
  </si>
  <si>
    <t>Diversity/Losses: 1.006</t>
  </si>
  <si>
    <t>Diversity/Losses: 0.944</t>
  </si>
  <si>
    <t>Diversity/Losses: 0.964</t>
  </si>
  <si>
    <t>Diversity/Losses: 1.261</t>
  </si>
  <si>
    <t>Diversity/Losses: 0.528</t>
  </si>
  <si>
    <t>Diversity/Losses: 1.177</t>
  </si>
  <si>
    <t>Diversity/Losses: 1.119</t>
  </si>
  <si>
    <t>Diversity/Losses: 1.01</t>
  </si>
  <si>
    <t>Diversity/Losses: 1.038</t>
  </si>
  <si>
    <t>Diversity/Losses: 1.092</t>
  </si>
  <si>
    <t>Diversity/Losses: 1.005</t>
  </si>
  <si>
    <t>Diversity/Losses: 0.901</t>
  </si>
  <si>
    <t>Diversity/Losses: 0.999</t>
  </si>
  <si>
    <t>Diversity/Losses: 1.083</t>
  </si>
  <si>
    <t>Diversity/Losses: 1.072</t>
  </si>
  <si>
    <t>Diversity/Losses: 0.868</t>
  </si>
  <si>
    <t>Diversity/Losses: 0.594</t>
  </si>
  <si>
    <t>Diversity/Losses: 1.035</t>
  </si>
  <si>
    <t>Diversity/Losses: 1.148</t>
  </si>
  <si>
    <t>Diversity/Losses: 0.965</t>
  </si>
  <si>
    <t>Diversity/Losses: 1.047</t>
  </si>
  <si>
    <t>Diversity/Losses: 1.13</t>
  </si>
  <si>
    <t>Diversity/Losses: 1.098</t>
  </si>
  <si>
    <t>Diversity/Losses: 1.293</t>
  </si>
  <si>
    <t>2019 / 20</t>
  </si>
  <si>
    <t>Comment</t>
  </si>
  <si>
    <t>401A Auchinderran Windfarm Generator not included in sheet. 401A incorrectly shown as Boyndie Wind Farm. Boyndie should be 405A.</t>
  </si>
  <si>
    <t xml:space="preserve">Max </t>
  </si>
  <si>
    <t>Max Date/Time</t>
  </si>
  <si>
    <t>Min</t>
  </si>
  <si>
    <t>Min Date/Time</t>
  </si>
  <si>
    <t>Inveralmond</t>
  </si>
  <si>
    <t>-('066~T1~MW~AI')</t>
  </si>
  <si>
    <t>-('240~TR1~MW~AI'+'240~TR2~MW~AI')</t>
  </si>
  <si>
    <t>-('257~TR1~MW~AI'+'257~TR2~MW~AI')</t>
  </si>
  <si>
    <t>('243~1H0~MW~AI'+'243~2H0~MW~AI')</t>
  </si>
  <si>
    <t>-('364~T1~MW~AI'+'364~T2~MW~AI')</t>
  </si>
  <si>
    <t>('505~T1~MVA~AI')</t>
  </si>
  <si>
    <t>-('907~T1~MW~AI')</t>
  </si>
  <si>
    <t>-('327~TR1~MW~AI')</t>
  </si>
  <si>
    <t>-('674~TR1~MW~AI')</t>
  </si>
  <si>
    <t>-('861~TR1~MW~AI'+'861~TR2~MW~AI')</t>
  </si>
  <si>
    <t>-('986~TR1~MW~AI'+'986~TR3~MW~AI')</t>
  </si>
  <si>
    <t>Stornoway</t>
  </si>
  <si>
    <t>removed Tag that doesn’t work</t>
  </si>
  <si>
    <t>SANDWICK</t>
  </si>
  <si>
    <t>Removed Setter</t>
  </si>
  <si>
    <t>33 Customer</t>
  </si>
  <si>
    <t>Manual Calc Req</t>
  </si>
  <si>
    <t xml:space="preserve">Change on Min </t>
  </si>
  <si>
    <t>Y</t>
  </si>
  <si>
    <t>Changed text to 'Lairg'</t>
  </si>
  <si>
    <t>NRN incorrect, changed in GSP lookup to Tressady</t>
  </si>
  <si>
    <t>Removed</t>
  </si>
  <si>
    <t>Removed 'Mull Primary' text</t>
  </si>
  <si>
    <t>INVERALMOND</t>
  </si>
  <si>
    <t>Can't figure out why PI tag isnt being picked up</t>
  </si>
  <si>
    <t>PI tag does work but data not being considered due to only being since November</t>
  </si>
  <si>
    <t>PI tag not carring into calculator</t>
  </si>
  <si>
    <t>Added</t>
  </si>
  <si>
    <t>DSRL</t>
  </si>
  <si>
    <t>Change to Dounreay GSP</t>
  </si>
  <si>
    <t>Added + Gen</t>
  </si>
  <si>
    <t>MACDUFF NEW</t>
  </si>
  <si>
    <t>PI tag does work but data not being considered</t>
  </si>
  <si>
    <t>Add Prim + Gen (requires fixing)</t>
  </si>
  <si>
    <t>Run required</t>
  </si>
  <si>
    <t>Manual</t>
  </si>
  <si>
    <t>Done</t>
  </si>
  <si>
    <t>Changed to PHEAD</t>
  </si>
  <si>
    <t>Quoich</t>
  </si>
  <si>
    <t>Salen</t>
  </si>
  <si>
    <t>Cromalt</t>
  </si>
  <si>
    <t>Harvest Avenue</t>
  </si>
  <si>
    <t>Ardochy</t>
  </si>
  <si>
    <t>-('854~TR1~MW~AI'+'854~TR3~MW~AI')</t>
  </si>
  <si>
    <t>-('810~T1~MW~AI'+'810~T2~MW~AI')</t>
  </si>
  <si>
    <t>('260~T2_11~AMPS~AI')*1.732*0.011</t>
  </si>
  <si>
    <t>-('326~TR1~MW~AI')</t>
  </si>
  <si>
    <t>('638~T1~AMPS~AI')*1.732*0.011</t>
  </si>
  <si>
    <t>-('991~TR1~MW~AI'+'991~TR2~MW~AI')</t>
  </si>
  <si>
    <t>('729~T1~MW~AI'+'729~T2~MW~AI')</t>
  </si>
  <si>
    <t>Gremista (Lerwick)</t>
  </si>
  <si>
    <t>Poor Data this year - Remove from manual and use auto calc for 2020 demands</t>
  </si>
  <si>
    <t>('598~T1~MW~AI'+'598~T2~MW~AI')</t>
  </si>
  <si>
    <t>Glaxo (33kV Customer)</t>
  </si>
  <si>
    <t>Unreliable peaky data</t>
  </si>
  <si>
    <t>Assumed Proportion of Max</t>
  </si>
  <si>
    <t>ARDMORE</t>
  </si>
  <si>
    <t>Harris</t>
  </si>
  <si>
    <t>UNKNOWN</t>
  </si>
  <si>
    <t>Helensburgh (SP)</t>
  </si>
  <si>
    <t>-('267~TR1~MW~AI'+'267~TR2~MW~AI')</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</si>
</sst>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
    <numFmt numFmtId="167" formatCode="0.0000"/>
    <numFmt numFmtId="168" formatCode="dd/mm/yyyy\ hh:mm:ss"/>
  </numFmts>
  <fonts count="37" x14ac:knownFonts="1">
    <font>
      <sz val="11"/>
      <color theme="1"/>
      <name val="Calibri"/>
      <family val="2"/>
      <scheme val="minor"/>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Calibri"/>
      <family val="2"/>
      <scheme val="minor"/>
    </font>
    <font>
      <sz val="10"/>
      <name val="Arial"/>
      <family val="2"/>
    </font>
    <font>
      <b/>
      <sz val="10"/>
      <name val="Arial"/>
      <family val="2"/>
    </font>
    <font>
      <sz val="10"/>
      <name val="Arial"/>
      <family val="2"/>
    </font>
    <font>
      <sz val="10"/>
      <color indexed="12"/>
      <name val="Arial"/>
      <family val="2"/>
    </font>
    <font>
      <sz val="10"/>
      <color indexed="48"/>
      <name val="Arial"/>
      <family val="2"/>
    </font>
    <font>
      <sz val="9"/>
      <color indexed="81"/>
      <name val="Tahoma"/>
      <family val="2"/>
    </font>
    <font>
      <b/>
      <sz val="9"/>
      <color indexed="81"/>
      <name val="Tahoma"/>
      <family val="2"/>
    </font>
    <font>
      <strike/>
      <sz val="10"/>
      <name val="Arial"/>
      <family val="2"/>
    </font>
    <font>
      <sz val="11"/>
      <color indexed="8"/>
      <name val="Calibri"/>
      <family val="2"/>
    </font>
    <font>
      <sz val="10"/>
      <color rgb="FF00B050"/>
      <name val="Arial"/>
      <family val="2"/>
    </font>
    <font>
      <sz val="11"/>
      <color theme="1"/>
      <name val="Arial"/>
      <family val="2"/>
    </font>
    <font>
      <b/>
      <sz val="11"/>
      <color theme="1"/>
      <name val="Arial"/>
      <family val="2"/>
    </font>
    <font>
      <sz val="11"/>
      <name val="Arial"/>
      <family val="2"/>
    </font>
    <font>
      <sz val="10"/>
      <color theme="1"/>
      <name val="Arial"/>
      <family val="2"/>
    </font>
    <font>
      <sz val="10"/>
      <name val="Arial"/>
      <family val="2"/>
    </font>
    <font>
      <b/>
      <u/>
      <sz val="10"/>
      <name val="Arial"/>
      <family val="2"/>
    </font>
    <font>
      <b/>
      <sz val="10"/>
      <color indexed="10"/>
      <name val="Arial"/>
      <family val="2"/>
    </font>
    <font>
      <b/>
      <u/>
      <sz val="10"/>
      <color indexed="12"/>
      <name val="Arial"/>
      <family val="2"/>
    </font>
    <font>
      <b/>
      <sz val="10"/>
      <color indexed="12"/>
      <name val="Arial"/>
      <family val="2"/>
    </font>
    <font>
      <b/>
      <sz val="10"/>
      <color rgb="FFFF0000"/>
      <name val="Arial"/>
      <family val="2"/>
    </font>
    <font>
      <sz val="10"/>
      <color rgb="FFFF0000"/>
      <name val="Arial"/>
      <family val="2"/>
    </font>
    <font>
      <sz val="11"/>
      <color theme="0"/>
      <name val="Calibri"/>
      <family val="2"/>
      <scheme val="minor"/>
    </font>
    <font>
      <sz val="11"/>
      <name val="Calibri"/>
      <family val="2"/>
      <scheme val="minor"/>
    </font>
    <font>
      <b/>
      <sz val="12"/>
      <color indexed="10"/>
      <name val="Arial"/>
      <family val="2"/>
    </font>
    <font>
      <b/>
      <sz val="10"/>
      <color theme="1"/>
      <name val="Arial"/>
      <family val="2"/>
    </font>
    <font>
      <b/>
      <sz val="11"/>
      <name val="Arial"/>
      <family val="2"/>
    </font>
  </fonts>
  <fills count="26">
    <fill>
      <patternFill patternType="none"/>
    </fill>
    <fill>
      <patternFill patternType="gray125"/>
    </fill>
    <fill>
      <patternFill patternType="solid">
        <fgColor indexed="41"/>
        <bgColor indexed="64"/>
      </patternFill>
    </fill>
    <fill>
      <patternFill patternType="solid">
        <fgColor indexed="26"/>
        <bgColor indexed="34"/>
      </patternFill>
    </fill>
    <fill>
      <patternFill patternType="solid">
        <fgColor indexed="65"/>
        <bgColor indexed="64"/>
      </patternFill>
    </fill>
    <fill>
      <patternFill patternType="solid">
        <fgColor indexed="26"/>
        <bgColor indexed="26"/>
      </patternFill>
    </fill>
    <fill>
      <patternFill patternType="solid">
        <fgColor indexed="9"/>
        <bgColor indexed="64"/>
      </patternFill>
    </fill>
    <fill>
      <patternFill patternType="solid">
        <fgColor indexed="26"/>
        <bgColor indexed="64"/>
      </patternFill>
    </fill>
    <fill>
      <patternFill patternType="solid">
        <fgColor theme="0"/>
        <bgColor indexed="64"/>
      </patternFill>
    </fill>
    <fill>
      <patternFill patternType="solid">
        <fgColor rgb="FFFFFF00"/>
        <bgColor indexed="64"/>
      </patternFill>
    </fill>
    <fill>
      <patternFill patternType="solid">
        <fgColor rgb="FFFFFF00"/>
        <bgColor indexed="34"/>
      </patternFill>
    </fill>
    <fill>
      <patternFill patternType="mediumGray"/>
    </fill>
    <fill>
      <patternFill patternType="solid">
        <fgColor rgb="FFFFFFCC"/>
        <bgColor indexed="34"/>
      </patternFill>
    </fill>
    <fill>
      <patternFill patternType="solid">
        <fgColor rgb="FFFFFFCC"/>
        <bgColor indexed="64"/>
      </patternFill>
    </fill>
    <fill>
      <patternFill patternType="solid">
        <fgColor rgb="FFFF0000"/>
        <bgColor indexed="64"/>
      </patternFill>
    </fill>
    <fill>
      <patternFill patternType="solid">
        <fgColor rgb="FF92D050"/>
        <bgColor indexed="64"/>
      </patternFill>
    </fill>
    <fill>
      <patternFill patternType="lightUp">
        <fgColor indexed="42"/>
      </patternFill>
    </fill>
    <fill>
      <patternFill patternType="solid">
        <fgColor rgb="FF00B05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rgb="FF00B050"/>
        <bgColor indexed="34"/>
      </patternFill>
    </fill>
    <fill>
      <patternFill patternType="solid">
        <fgColor theme="4"/>
        <bgColor indexed="64"/>
      </patternFill>
    </fill>
  </fills>
  <borders count="68">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top style="thin">
        <color indexed="64"/>
      </top>
      <bottom/>
      <diagonal/>
    </border>
    <border>
      <left style="thin">
        <color indexed="64"/>
      </left>
      <right/>
      <top/>
      <bottom style="thin">
        <color indexed="64"/>
      </bottom>
      <diagonal/>
    </border>
    <border>
      <left style="thin">
        <color indexed="22"/>
      </left>
      <right style="thin">
        <color indexed="22"/>
      </right>
      <top/>
      <bottom style="thin">
        <color indexed="22"/>
      </bottom>
      <diagonal/>
    </border>
    <border>
      <left/>
      <right/>
      <top/>
      <bottom style="thin">
        <color indexed="22"/>
      </bottom>
      <diagonal/>
    </border>
    <border>
      <left style="thin">
        <color indexed="22"/>
      </left>
      <right style="thin">
        <color indexed="22"/>
      </right>
      <top style="thin">
        <color indexed="64"/>
      </top>
      <bottom style="thin">
        <color indexed="22"/>
      </bottom>
      <diagonal/>
    </border>
    <border>
      <left style="thin">
        <color indexed="22"/>
      </left>
      <right/>
      <top/>
      <bottom style="thin">
        <color indexed="64"/>
      </bottom>
      <diagonal/>
    </border>
    <border>
      <left style="thin">
        <color indexed="64"/>
      </left>
      <right style="thin">
        <color indexed="22"/>
      </right>
      <top style="thin">
        <color indexed="64"/>
      </top>
      <bottom style="thin">
        <color indexed="64"/>
      </bottom>
      <diagonal/>
    </border>
    <border>
      <left style="thin">
        <color indexed="22"/>
      </left>
      <right style="thin">
        <color indexed="64"/>
      </right>
      <top style="thin">
        <color indexed="64"/>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bottom style="thin">
        <color indexed="64"/>
      </bottom>
      <diagonal/>
    </border>
    <border>
      <left/>
      <right style="thin">
        <color indexed="22"/>
      </right>
      <top/>
      <bottom/>
      <diagonal/>
    </border>
    <border>
      <left/>
      <right/>
      <top style="thin">
        <color indexed="22"/>
      </top>
      <bottom style="thin">
        <color indexed="22"/>
      </bottom>
      <diagonal/>
    </border>
    <border>
      <left style="thin">
        <color indexed="64"/>
      </left>
      <right/>
      <top style="thin">
        <color indexed="64"/>
      </top>
      <bottom style="thin">
        <color indexed="22"/>
      </bottom>
      <diagonal/>
    </border>
    <border>
      <left/>
      <right style="thin">
        <color indexed="22"/>
      </right>
      <top style="thin">
        <color indexed="64"/>
      </top>
      <bottom style="thin">
        <color indexed="22"/>
      </bottom>
      <diagonal/>
    </border>
    <border>
      <left/>
      <right style="thin">
        <color indexed="22"/>
      </right>
      <top style="thin">
        <color indexed="22"/>
      </top>
      <bottom style="thin">
        <color indexed="64"/>
      </bottom>
      <diagonal/>
    </border>
    <border>
      <left style="thin">
        <color indexed="64"/>
      </left>
      <right/>
      <top/>
      <bottom style="thin">
        <color indexed="22"/>
      </bottom>
      <diagonal/>
    </border>
    <border>
      <left style="thin">
        <color indexed="64"/>
      </left>
      <right style="thin">
        <color indexed="22"/>
      </right>
      <top/>
      <bottom style="thin">
        <color indexed="64"/>
      </bottom>
      <diagonal/>
    </border>
    <border>
      <left style="thin">
        <color indexed="22"/>
      </left>
      <right style="thin">
        <color indexed="64"/>
      </right>
      <top/>
      <bottom style="thin">
        <color indexed="64"/>
      </bottom>
      <diagonal/>
    </border>
    <border>
      <left style="thin">
        <color indexed="22"/>
      </left>
      <right style="thin">
        <color indexed="22"/>
      </right>
      <top style="thin">
        <color indexed="64"/>
      </top>
      <bottom/>
      <diagonal/>
    </border>
    <border>
      <left style="thin">
        <color indexed="22"/>
      </left>
      <right style="thin">
        <color indexed="64"/>
      </right>
      <top style="thin">
        <color indexed="22"/>
      </top>
      <bottom style="thin">
        <color indexed="22"/>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bottom/>
      <diagonal/>
    </border>
    <border>
      <left style="thin">
        <color indexed="22"/>
      </left>
      <right/>
      <top style="thin">
        <color indexed="22"/>
      </top>
      <bottom style="thin">
        <color indexed="22"/>
      </bottom>
      <diagonal/>
    </border>
    <border>
      <left style="dashDotDot">
        <color auto="1"/>
      </left>
      <right style="dashDotDot">
        <color auto="1"/>
      </right>
      <top style="dotted">
        <color auto="1"/>
      </top>
      <bottom style="dotted">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style="thin">
        <color indexed="22"/>
      </bottom>
      <diagonal/>
    </border>
    <border>
      <left/>
      <right style="thin">
        <color indexed="22"/>
      </right>
      <top style="thin">
        <color indexed="64"/>
      </top>
      <bottom style="thin">
        <color indexed="22"/>
      </bottom>
      <diagonal/>
    </border>
    <border>
      <left/>
      <right/>
      <top style="thin">
        <color indexed="64"/>
      </top>
      <bottom/>
      <diagonal/>
    </border>
    <border>
      <left style="thin">
        <color indexed="22"/>
      </left>
      <right style="thin">
        <color indexed="22"/>
      </right>
      <top style="thin">
        <color indexed="64"/>
      </top>
      <bottom/>
      <diagonal/>
    </border>
    <border>
      <left style="thin">
        <color indexed="22"/>
      </left>
      <right style="thin">
        <color indexed="64"/>
      </right>
      <top style="thin">
        <color indexed="64"/>
      </top>
      <bottom style="thin">
        <color indexed="22"/>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style="thin">
        <color indexed="64"/>
      </left>
      <right style="thin">
        <color indexed="22"/>
      </right>
      <top style="thin">
        <color indexed="64"/>
      </top>
      <bottom style="thin">
        <color indexed="64"/>
      </bottom>
      <diagonal/>
    </border>
    <border>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s>
  <cellStyleXfs count="97">
    <xf numFmtId="0" fontId="0" fillId="0" borderId="0"/>
    <xf numFmtId="0" fontId="11" fillId="0" borderId="0"/>
    <xf numFmtId="0" fontId="13" fillId="0" borderId="0"/>
    <xf numFmtId="0" fontId="13" fillId="0" borderId="0"/>
    <xf numFmtId="0" fontId="10" fillId="0" borderId="0"/>
    <xf numFmtId="0" fontId="1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3" fillId="0" borderId="0" applyNumberFormat="0" applyFill="0" applyBorder="0" applyAlignment="0" applyProtection="0"/>
    <xf numFmtId="0" fontId="13" fillId="0" borderId="0"/>
    <xf numFmtId="0" fontId="13" fillId="0" borderId="0"/>
    <xf numFmtId="0" fontId="13" fillId="0" borderId="0"/>
    <xf numFmtId="0" fontId="13" fillId="0" borderId="0"/>
    <xf numFmtId="9" fontId="19" fillId="0" borderId="0" applyFont="0" applyFill="0" applyBorder="0" applyAlignment="0" applyProtection="0"/>
    <xf numFmtId="9" fontId="13" fillId="0" borderId="0" applyFont="0" applyFill="0" applyBorder="0" applyAlignment="0" applyProtection="0"/>
    <xf numFmtId="0" fontId="21" fillId="0" borderId="0"/>
    <xf numFmtId="0" fontId="11" fillId="0" borderId="0"/>
    <xf numFmtId="0" fontId="11" fillId="0" borderId="0"/>
    <xf numFmtId="0" fontId="11" fillId="0" borderId="0"/>
    <xf numFmtId="0" fontId="11" fillId="0" borderId="0"/>
    <xf numFmtId="0" fontId="21" fillId="0" borderId="0"/>
    <xf numFmtId="0" fontId="25" fillId="0" borderId="0"/>
    <xf numFmtId="0" fontId="11" fillId="0" borderId="0"/>
    <xf numFmtId="0" fontId="11"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applyNumberFormat="0" applyFill="0" applyBorder="0" applyAlignment="0" applyProtection="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applyNumberFormat="0" applyFill="0" applyBorder="0" applyAlignment="0" applyProtection="0"/>
    <xf numFmtId="0" fontId="11" fillId="0" borderId="0"/>
    <xf numFmtId="0" fontId="11" fillId="0" borderId="0"/>
    <xf numFmtId="0" fontId="11" fillId="0" borderId="0"/>
    <xf numFmtId="0" fontId="11" fillId="0" borderId="0"/>
    <xf numFmtId="0" fontId="9" fillId="0" borderId="0"/>
    <xf numFmtId="0" fontId="9" fillId="0" borderId="0"/>
    <xf numFmtId="0" fontId="11" fillId="0" borderId="0"/>
    <xf numFmtId="0" fontId="7" fillId="0" borderId="0"/>
    <xf numFmtId="0" fontId="11" fillId="0" borderId="0"/>
    <xf numFmtId="0" fontId="7"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cellStyleXfs>
  <cellXfs count="481">
    <xf numFmtId="0" fontId="0" fillId="0" borderId="0" xfId="0"/>
    <xf numFmtId="0" fontId="11" fillId="0" borderId="0" xfId="1"/>
    <xf numFmtId="0" fontId="12" fillId="0" borderId="0" xfId="1" applyFont="1"/>
    <xf numFmtId="0" fontId="11" fillId="0" borderId="0" xfId="1" applyAlignment="1">
      <alignment horizontal="center" wrapText="1"/>
    </xf>
    <xf numFmtId="14" fontId="11" fillId="0" borderId="0" xfId="1" applyNumberFormat="1" applyAlignment="1">
      <alignment horizontal="center" wrapText="1"/>
    </xf>
    <xf numFmtId="0" fontId="12" fillId="0" borderId="0" xfId="1" applyFont="1" applyFill="1" applyBorder="1" applyAlignment="1">
      <alignment horizontal="center"/>
    </xf>
    <xf numFmtId="0" fontId="12" fillId="0" borderId="0" xfId="1" applyFont="1" applyAlignment="1">
      <alignment horizontal="center" wrapText="1"/>
    </xf>
    <xf numFmtId="0" fontId="12" fillId="0" borderId="2" xfId="1" applyFont="1" applyBorder="1" applyAlignment="1">
      <alignment horizontal="centerContinuous"/>
    </xf>
    <xf numFmtId="0" fontId="11" fillId="0" borderId="2" xfId="1" applyBorder="1" applyAlignment="1">
      <alignment horizontal="centerContinuous"/>
    </xf>
    <xf numFmtId="0" fontId="11" fillId="0" borderId="0" xfId="1" applyFill="1" applyBorder="1"/>
    <xf numFmtId="0" fontId="11" fillId="0" borderId="0" xfId="1" applyFill="1" applyBorder="1" applyAlignment="1">
      <alignment horizontal="center" wrapText="1"/>
    </xf>
    <xf numFmtId="0" fontId="12" fillId="2" borderId="4" xfId="1" applyFont="1" applyFill="1" applyBorder="1"/>
    <xf numFmtId="165" fontId="11" fillId="0" borderId="0" xfId="1" applyNumberFormat="1" applyAlignment="1">
      <alignment horizontal="center" wrapText="1"/>
    </xf>
    <xf numFmtId="0" fontId="11" fillId="0" borderId="0" xfId="1" applyAlignment="1">
      <alignment wrapText="1"/>
    </xf>
    <xf numFmtId="0" fontId="12" fillId="2" borderId="7" xfId="1" applyFont="1" applyFill="1" applyBorder="1"/>
    <xf numFmtId="0" fontId="11" fillId="0" borderId="0" xfId="1" applyNumberFormat="1" applyAlignment="1">
      <alignment horizontal="center" wrapText="1"/>
    </xf>
    <xf numFmtId="165" fontId="12" fillId="0" borderId="2" xfId="1" applyNumberFormat="1" applyFont="1" applyBorder="1" applyAlignment="1">
      <alignment horizontal="center" textRotation="90" wrapText="1"/>
    </xf>
    <xf numFmtId="0" fontId="12" fillId="0" borderId="2" xfId="1" applyFont="1" applyBorder="1" applyAlignment="1">
      <alignment horizontal="center" textRotation="90"/>
    </xf>
    <xf numFmtId="0" fontId="12" fillId="0" borderId="2" xfId="1" applyFont="1" applyBorder="1" applyAlignment="1">
      <alignment horizontal="center" textRotation="90" wrapText="1"/>
    </xf>
    <xf numFmtId="0" fontId="12" fillId="0" borderId="2" xfId="1" applyFont="1" applyFill="1" applyBorder="1" applyAlignment="1">
      <alignment horizontal="center" textRotation="90" wrapText="1"/>
    </xf>
    <xf numFmtId="0" fontId="12" fillId="0" borderId="2" xfId="1" applyFont="1" applyBorder="1" applyAlignment="1">
      <alignment horizontal="center" wrapText="1"/>
    </xf>
    <xf numFmtId="0" fontId="12" fillId="0" borderId="2" xfId="1" applyFont="1" applyBorder="1" applyAlignment="1">
      <alignment horizontal="centerContinuous" wrapText="1"/>
    </xf>
    <xf numFmtId="14" fontId="12" fillId="0" borderId="2" xfId="1" applyNumberFormat="1" applyFont="1" applyBorder="1" applyAlignment="1">
      <alignment horizontal="center" textRotation="90" wrapText="1"/>
    </xf>
    <xf numFmtId="0" fontId="12" fillId="0" borderId="2" xfId="1" applyFont="1" applyFill="1" applyBorder="1" applyAlignment="1">
      <alignment horizontal="center" wrapText="1"/>
    </xf>
    <xf numFmtId="0" fontId="12" fillId="0" borderId="2" xfId="1" applyNumberFormat="1" applyFont="1" applyBorder="1" applyAlignment="1">
      <alignment horizontal="center" textRotation="90" wrapText="1"/>
    </xf>
    <xf numFmtId="0" fontId="12" fillId="0" borderId="3" xfId="1" applyFont="1" applyBorder="1" applyAlignment="1">
      <alignment horizontal="centerContinuous"/>
    </xf>
    <xf numFmtId="0" fontId="11" fillId="0" borderId="3" xfId="1" applyBorder="1" applyAlignment="1">
      <alignment horizontal="centerContinuous"/>
    </xf>
    <xf numFmtId="164" fontId="12" fillId="3" borderId="18" xfId="1" applyNumberFormat="1" applyFont="1" applyFill="1" applyBorder="1" applyAlignment="1" applyProtection="1">
      <alignment horizontal="left"/>
      <protection locked="0"/>
    </xf>
    <xf numFmtId="164" fontId="0" fillId="3" borderId="19" xfId="0" applyNumberFormat="1" applyFill="1" applyBorder="1" applyAlignment="1" applyProtection="1">
      <alignment horizontal="center"/>
      <protection locked="0"/>
    </xf>
    <xf numFmtId="0" fontId="0" fillId="2" borderId="6" xfId="0" applyFill="1" applyBorder="1" applyAlignment="1"/>
    <xf numFmtId="0" fontId="0" fillId="6" borderId="10" xfId="0" applyFill="1" applyBorder="1" applyAlignment="1" applyProtection="1">
      <alignment horizontal="center"/>
      <protection locked="0"/>
    </xf>
    <xf numFmtId="164" fontId="0" fillId="3" borderId="10" xfId="0" applyNumberFormat="1" applyFill="1" applyBorder="1" applyAlignment="1" applyProtection="1">
      <alignment horizontal="center"/>
      <protection locked="0"/>
    </xf>
    <xf numFmtId="14" fontId="13" fillId="3" borderId="24" xfId="0" applyNumberFormat="1" applyFont="1" applyFill="1" applyBorder="1" applyAlignment="1" applyProtection="1">
      <alignment horizontal="center"/>
      <protection locked="0"/>
    </xf>
    <xf numFmtId="164" fontId="13" fillId="3" borderId="10" xfId="0" applyNumberFormat="1" applyFont="1" applyFill="1" applyBorder="1" applyAlignment="1" applyProtection="1">
      <alignment horizontal="center"/>
      <protection locked="0"/>
    </xf>
    <xf numFmtId="165" fontId="14" fillId="0" borderId="10" xfId="0" applyNumberFormat="1" applyFont="1" applyFill="1" applyBorder="1" applyAlignment="1">
      <alignment horizontal="center"/>
    </xf>
    <xf numFmtId="0" fontId="0" fillId="2" borderId="6" xfId="0" applyNumberFormat="1" applyFill="1" applyBorder="1"/>
    <xf numFmtId="0" fontId="13" fillId="2" borderId="6" xfId="0" applyFont="1" applyFill="1" applyBorder="1" applyAlignment="1">
      <alignment horizontal="right"/>
    </xf>
    <xf numFmtId="164" fontId="14" fillId="0" borderId="10" xfId="0" applyNumberFormat="1" applyFont="1" applyFill="1" applyBorder="1" applyAlignment="1">
      <alignment horizontal="center"/>
    </xf>
    <xf numFmtId="164" fontId="15" fillId="0" borderId="24" xfId="0" applyNumberFormat="1" applyFont="1" applyFill="1" applyBorder="1" applyAlignment="1" applyProtection="1">
      <alignment horizontal="center"/>
      <protection locked="0"/>
    </xf>
    <xf numFmtId="166" fontId="13" fillId="0" borderId="10" xfId="0" applyNumberFormat="1" applyFont="1" applyFill="1" applyBorder="1" applyAlignment="1" applyProtection="1">
      <alignment horizontal="center"/>
    </xf>
    <xf numFmtId="166" fontId="13" fillId="0" borderId="13" xfId="0" applyNumberFormat="1" applyFont="1" applyFill="1" applyBorder="1" applyAlignment="1" applyProtection="1">
      <alignment horizontal="center"/>
    </xf>
    <xf numFmtId="0" fontId="0" fillId="0" borderId="0" xfId="0" applyFill="1" applyBorder="1"/>
    <xf numFmtId="1" fontId="14" fillId="0" borderId="28" xfId="0" applyNumberFormat="1" applyFont="1" applyFill="1" applyBorder="1" applyAlignment="1" applyProtection="1">
      <alignment horizontal="center"/>
      <protection locked="0"/>
    </xf>
    <xf numFmtId="1" fontId="14" fillId="0" borderId="10" xfId="0" applyNumberFormat="1" applyFont="1" applyFill="1" applyBorder="1" applyAlignment="1" applyProtection="1">
      <alignment horizontal="center"/>
      <protection locked="0"/>
    </xf>
    <xf numFmtId="1" fontId="14" fillId="0" borderId="13" xfId="0" applyNumberFormat="1" applyFont="1" applyFill="1" applyBorder="1" applyAlignment="1" applyProtection="1">
      <alignment horizontal="center"/>
      <protection locked="0"/>
    </xf>
    <xf numFmtId="0" fontId="0" fillId="2" borderId="0" xfId="0" applyFill="1" applyBorder="1"/>
    <xf numFmtId="0" fontId="0" fillId="2" borderId="0" xfId="0" applyFill="1" applyBorder="1" applyAlignment="1"/>
    <xf numFmtId="0" fontId="0" fillId="2" borderId="0" xfId="0" applyFill="1" applyBorder="1" applyAlignment="1">
      <alignment horizontal="center"/>
    </xf>
    <xf numFmtId="20" fontId="13" fillId="0" borderId="29" xfId="0" quotePrefix="1" applyNumberFormat="1" applyFont="1" applyFill="1" applyBorder="1" applyAlignment="1" applyProtection="1">
      <alignment horizontal="center"/>
      <protection locked="0"/>
    </xf>
    <xf numFmtId="0" fontId="0" fillId="2" borderId="0" xfId="0" applyFill="1" applyBorder="1" applyAlignment="1">
      <alignment horizontal="left"/>
    </xf>
    <xf numFmtId="165" fontId="0" fillId="2" borderId="0" xfId="0" applyNumberFormat="1" applyFill="1" applyBorder="1"/>
    <xf numFmtId="0" fontId="0" fillId="2" borderId="0" xfId="0" applyNumberFormat="1" applyFill="1" applyBorder="1"/>
    <xf numFmtId="0" fontId="13" fillId="2" borderId="0" xfId="0" applyFont="1" applyFill="1" applyBorder="1" applyAlignment="1">
      <alignment horizontal="right"/>
    </xf>
    <xf numFmtId="164" fontId="14" fillId="0" borderId="14" xfId="0" applyNumberFormat="1" applyFont="1" applyFill="1" applyBorder="1" applyAlignment="1">
      <alignment horizontal="center"/>
    </xf>
    <xf numFmtId="164" fontId="14" fillId="0" borderId="1" xfId="0" applyNumberFormat="1" applyFont="1" applyFill="1" applyBorder="1" applyAlignment="1">
      <alignment horizontal="center"/>
    </xf>
    <xf numFmtId="164" fontId="0" fillId="0" borderId="29" xfId="0" applyNumberFormat="1" applyFill="1" applyBorder="1" applyAlignment="1" applyProtection="1">
      <alignment horizontal="center"/>
      <protection locked="0"/>
    </xf>
    <xf numFmtId="164" fontId="13" fillId="3" borderId="1" xfId="0" applyNumberFormat="1" applyFont="1" applyFill="1" applyBorder="1" applyAlignment="1" applyProtection="1">
      <alignment horizontal="center"/>
      <protection locked="0"/>
    </xf>
    <xf numFmtId="164" fontId="13" fillId="3" borderId="25" xfId="0" applyNumberFormat="1" applyFont="1" applyFill="1" applyBorder="1" applyAlignment="1" applyProtection="1">
      <alignment horizontal="center"/>
      <protection locked="0"/>
    </xf>
    <xf numFmtId="9" fontId="0" fillId="3" borderId="22" xfId="0" applyNumberFormat="1" applyFill="1" applyBorder="1" applyAlignment="1" applyProtection="1">
      <alignment horizontal="center"/>
      <protection locked="0"/>
    </xf>
    <xf numFmtId="9" fontId="0" fillId="3" borderId="15" xfId="0" applyNumberFormat="1" applyFill="1" applyBorder="1" applyAlignment="1" applyProtection="1">
      <alignment horizontal="center"/>
      <protection locked="0"/>
    </xf>
    <xf numFmtId="9" fontId="0" fillId="3" borderId="23" xfId="0" applyNumberFormat="1" applyFill="1" applyBorder="1" applyAlignment="1" applyProtection="1">
      <alignment horizontal="center"/>
      <protection locked="0"/>
    </xf>
    <xf numFmtId="0" fontId="13" fillId="2" borderId="0" xfId="0" applyFont="1" applyFill="1" applyBorder="1" applyAlignment="1"/>
    <xf numFmtId="0" fontId="0" fillId="2" borderId="16" xfId="0" applyFill="1" applyBorder="1" applyAlignment="1">
      <alignment horizontal="right"/>
    </xf>
    <xf numFmtId="0" fontId="20" fillId="7" borderId="30" xfId="0" applyFont="1" applyFill="1" applyBorder="1" applyAlignment="1" applyProtection="1">
      <alignment horizontal="left"/>
      <protection locked="0"/>
    </xf>
    <xf numFmtId="0" fontId="0" fillId="7" borderId="17" xfId="0" applyFill="1" applyBorder="1" applyAlignment="1" applyProtection="1">
      <alignment horizontal="center"/>
      <protection locked="0"/>
    </xf>
    <xf numFmtId="20" fontId="0" fillId="7" borderId="17" xfId="0" applyNumberFormat="1" applyFill="1" applyBorder="1" applyAlignment="1" applyProtection="1">
      <alignment horizontal="center"/>
      <protection locked="0"/>
    </xf>
    <xf numFmtId="0" fontId="0" fillId="7" borderId="17" xfId="0" applyFill="1" applyBorder="1" applyAlignment="1" applyProtection="1">
      <alignment horizontal="right"/>
      <protection locked="0"/>
    </xf>
    <xf numFmtId="0" fontId="13" fillId="7" borderId="17" xfId="0" applyFont="1" applyFill="1" applyBorder="1" applyAlignment="1" applyProtection="1">
      <alignment horizontal="right"/>
      <protection locked="0"/>
    </xf>
    <xf numFmtId="164" fontId="0" fillId="0" borderId="1" xfId="0" applyNumberFormat="1" applyFill="1" applyBorder="1" applyAlignment="1" applyProtection="1">
      <alignment horizontal="center"/>
      <protection locked="0"/>
    </xf>
    <xf numFmtId="164" fontId="0" fillId="0" borderId="1" xfId="0" applyNumberFormat="1" applyFill="1" applyBorder="1" applyAlignment="1" applyProtection="1">
      <alignment horizontal="right"/>
      <protection locked="0"/>
    </xf>
    <xf numFmtId="164" fontId="13" fillId="0" borderId="1" xfId="0" applyNumberFormat="1" applyFont="1" applyFill="1" applyBorder="1" applyAlignment="1" applyProtection="1">
      <alignment horizontal="center"/>
      <protection locked="0"/>
    </xf>
    <xf numFmtId="22" fontId="13" fillId="3" borderId="1" xfId="0" applyNumberFormat="1" applyFont="1" applyFill="1" applyBorder="1" applyAlignment="1" applyProtection="1">
      <alignment horizontal="center"/>
      <protection locked="0"/>
    </xf>
    <xf numFmtId="22" fontId="13" fillId="3" borderId="25" xfId="0" applyNumberFormat="1" applyFont="1" applyFill="1" applyBorder="1" applyAlignment="1" applyProtection="1">
      <alignment horizontal="center"/>
      <protection locked="0"/>
    </xf>
    <xf numFmtId="0" fontId="0" fillId="2" borderId="3" xfId="0" applyFill="1" applyBorder="1"/>
    <xf numFmtId="0" fontId="0" fillId="2" borderId="3" xfId="0" applyFill="1" applyBorder="1" applyAlignment="1"/>
    <xf numFmtId="0" fontId="0" fillId="2" borderId="3" xfId="0" applyFill="1" applyBorder="1" applyAlignment="1">
      <alignment horizontal="center"/>
    </xf>
    <xf numFmtId="0" fontId="0" fillId="2" borderId="3" xfId="0" applyNumberFormat="1" applyFill="1" applyBorder="1"/>
    <xf numFmtId="0" fontId="13" fillId="2" borderId="3" xfId="0" applyFont="1" applyFill="1" applyBorder="1" applyAlignment="1">
      <alignment horizontal="right"/>
    </xf>
    <xf numFmtId="164" fontId="14" fillId="0" borderId="15" xfId="0" applyNumberFormat="1" applyFont="1" applyFill="1" applyBorder="1" applyAlignment="1">
      <alignment horizontal="center"/>
    </xf>
    <xf numFmtId="164" fontId="0" fillId="0" borderId="15" xfId="0" applyNumberFormat="1" applyFill="1" applyBorder="1" applyAlignment="1" applyProtection="1">
      <alignment horizontal="center"/>
      <protection locked="0"/>
    </xf>
    <xf numFmtId="0" fontId="0" fillId="2" borderId="11" xfId="0" applyFill="1" applyBorder="1"/>
    <xf numFmtId="165" fontId="13" fillId="2" borderId="5" xfId="0" applyNumberFormat="1" applyFont="1" applyFill="1" applyBorder="1" applyAlignment="1">
      <alignment horizontal="right"/>
    </xf>
    <xf numFmtId="0" fontId="0" fillId="0" borderId="0" xfId="0" applyAlignment="1"/>
    <xf numFmtId="0" fontId="0" fillId="0" borderId="0" xfId="0" applyAlignment="1">
      <alignment horizontal="center"/>
    </xf>
    <xf numFmtId="165" fontId="0" fillId="0" borderId="0" xfId="0" applyNumberFormat="1"/>
    <xf numFmtId="0" fontId="0" fillId="0" borderId="0" xfId="0" applyNumberFormat="1"/>
    <xf numFmtId="2" fontId="14" fillId="8" borderId="10" xfId="0" applyNumberFormat="1" applyFont="1" applyFill="1" applyBorder="1" applyAlignment="1"/>
    <xf numFmtId="0" fontId="13" fillId="0" borderId="10" xfId="0" applyNumberFormat="1" applyFont="1" applyFill="1" applyBorder="1" applyAlignment="1" applyProtection="1">
      <alignment horizontal="center"/>
      <protection locked="0"/>
    </xf>
    <xf numFmtId="164" fontId="0" fillId="3" borderId="10" xfId="0" quotePrefix="1" applyNumberFormat="1" applyFill="1" applyBorder="1" applyAlignment="1" applyProtection="1">
      <alignment horizontal="center"/>
      <protection locked="0"/>
    </xf>
    <xf numFmtId="0" fontId="14" fillId="0" borderId="10" xfId="0" applyNumberFormat="1" applyFont="1" applyFill="1" applyBorder="1" applyAlignment="1">
      <alignment horizontal="center"/>
    </xf>
    <xf numFmtId="0" fontId="14" fillId="7" borderId="10" xfId="0" applyNumberFormat="1" applyFont="1" applyFill="1" applyBorder="1" applyAlignment="1" applyProtection="1">
      <alignment horizontal="center"/>
      <protection locked="0"/>
    </xf>
    <xf numFmtId="164" fontId="13" fillId="0" borderId="6" xfId="0" applyNumberFormat="1" applyFont="1" applyFill="1" applyBorder="1" applyAlignment="1" applyProtection="1">
      <alignment horizontal="left"/>
      <protection locked="0"/>
    </xf>
    <xf numFmtId="0" fontId="0" fillId="0" borderId="21" xfId="0" applyFont="1" applyBorder="1" applyAlignment="1" applyProtection="1">
      <protection locked="0"/>
    </xf>
    <xf numFmtId="0" fontId="0" fillId="0" borderId="9" xfId="0" applyBorder="1" applyAlignment="1" applyProtection="1">
      <alignment horizontal="center"/>
      <protection locked="0"/>
    </xf>
    <xf numFmtId="0" fontId="13" fillId="4" borderId="9" xfId="0" applyFont="1" applyFill="1" applyBorder="1" applyAlignment="1">
      <alignment horizontal="right"/>
    </xf>
    <xf numFmtId="164" fontId="0" fillId="5" borderId="8" xfId="0" applyNumberFormat="1" applyFill="1" applyBorder="1" applyAlignment="1" applyProtection="1">
      <alignment horizontal="center"/>
      <protection locked="0"/>
    </xf>
    <xf numFmtId="164" fontId="0" fillId="3" borderId="8" xfId="0" applyNumberFormat="1" applyFill="1" applyBorder="1" applyAlignment="1" applyProtection="1">
      <alignment horizontal="center"/>
      <protection locked="0"/>
    </xf>
    <xf numFmtId="164" fontId="0" fillId="0" borderId="0" xfId="0" applyNumberFormat="1" applyFill="1" applyBorder="1" applyAlignment="1" applyProtection="1">
      <alignment horizontal="left"/>
      <protection locked="0"/>
    </xf>
    <xf numFmtId="0" fontId="13" fillId="0" borderId="7" xfId="0" applyFont="1" applyBorder="1" applyAlignment="1" applyProtection="1">
      <protection locked="0"/>
    </xf>
    <xf numFmtId="0" fontId="0" fillId="0" borderId="20" xfId="0" applyBorder="1" applyAlignment="1" applyProtection="1">
      <alignment horizontal="left"/>
      <protection locked="0"/>
    </xf>
    <xf numFmtId="0" fontId="0" fillId="7" borderId="3" xfId="0" applyFill="1" applyBorder="1" applyAlignment="1" applyProtection="1">
      <alignment horizontal="left"/>
      <protection locked="0"/>
    </xf>
    <xf numFmtId="0" fontId="13" fillId="7" borderId="3" xfId="0" applyFont="1" applyFill="1" applyBorder="1" applyAlignment="1" applyProtection="1">
      <alignment horizontal="left"/>
      <protection locked="0"/>
    </xf>
    <xf numFmtId="164" fontId="0" fillId="7" borderId="26" xfId="0" applyNumberFormat="1" applyFill="1" applyBorder="1" applyAlignment="1" applyProtection="1">
      <alignment horizontal="left"/>
      <protection locked="0"/>
    </xf>
    <xf numFmtId="164" fontId="0" fillId="0" borderId="26" xfId="0" applyNumberFormat="1" applyFill="1" applyBorder="1" applyAlignment="1" applyProtection="1">
      <alignment horizontal="center"/>
      <protection locked="0"/>
    </xf>
    <xf numFmtId="164" fontId="0" fillId="0" borderId="26" xfId="0" applyNumberFormat="1" applyFill="1" applyBorder="1" applyAlignment="1" applyProtection="1">
      <alignment horizontal="right"/>
    </xf>
    <xf numFmtId="164" fontId="13" fillId="0" borderId="26" xfId="0" applyNumberFormat="1" applyFont="1" applyFill="1" applyBorder="1" applyAlignment="1" applyProtection="1">
      <alignment horizontal="center"/>
      <protection locked="0"/>
    </xf>
    <xf numFmtId="164" fontId="13" fillId="3" borderId="8" xfId="0" applyNumberFormat="1" applyFont="1" applyFill="1" applyBorder="1" applyAlignment="1" applyProtection="1">
      <alignment horizontal="center"/>
      <protection locked="0"/>
    </xf>
    <xf numFmtId="164" fontId="0" fillId="0" borderId="3" xfId="0" applyNumberFormat="1" applyFill="1" applyBorder="1" applyAlignment="1" applyProtection="1">
      <alignment horizontal="left"/>
      <protection locked="0"/>
    </xf>
    <xf numFmtId="22" fontId="13" fillId="3" borderId="26" xfId="0" applyNumberFormat="1" applyFont="1" applyFill="1" applyBorder="1" applyAlignment="1" applyProtection="1">
      <alignment horizontal="center"/>
      <protection locked="0"/>
    </xf>
    <xf numFmtId="22" fontId="13" fillId="3" borderId="27" xfId="0" applyNumberFormat="1" applyFont="1" applyFill="1" applyBorder="1" applyAlignment="1" applyProtection="1">
      <alignment horizontal="center"/>
      <protection locked="0"/>
    </xf>
    <xf numFmtId="164" fontId="0" fillId="0" borderId="6" xfId="0" applyNumberFormat="1" applyFill="1" applyBorder="1" applyAlignment="1" applyProtection="1">
      <alignment horizontal="left"/>
      <protection locked="0"/>
    </xf>
    <xf numFmtId="164" fontId="18" fillId="0" borderId="6" xfId="0" applyNumberFormat="1" applyFont="1" applyFill="1" applyBorder="1" applyAlignment="1" applyProtection="1">
      <alignment horizontal="left"/>
      <protection locked="0"/>
    </xf>
    <xf numFmtId="164" fontId="13" fillId="0" borderId="3" xfId="0" applyNumberFormat="1" applyFont="1" applyFill="1" applyBorder="1" applyAlignment="1" applyProtection="1">
      <alignment horizontal="left"/>
      <protection locked="0"/>
    </xf>
    <xf numFmtId="0" fontId="22" fillId="0" borderId="0" xfId="31" applyFont="1" applyAlignment="1">
      <alignment horizontal="center" vertical="center"/>
    </xf>
    <xf numFmtId="0" fontId="21" fillId="0" borderId="0" xfId="31"/>
    <xf numFmtId="0" fontId="21" fillId="0" borderId="0" xfId="31" applyAlignment="1">
      <alignment horizontal="center" vertical="center"/>
    </xf>
    <xf numFmtId="1" fontId="14" fillId="9" borderId="28" xfId="0" applyNumberFormat="1" applyFont="1" applyFill="1" applyBorder="1" applyAlignment="1" applyProtection="1">
      <alignment horizontal="center"/>
      <protection locked="0"/>
    </xf>
    <xf numFmtId="0" fontId="11" fillId="0" borderId="10" xfId="0" applyNumberFormat="1" applyFont="1" applyFill="1" applyBorder="1" applyAlignment="1" applyProtection="1">
      <alignment horizontal="center"/>
      <protection locked="0"/>
    </xf>
    <xf numFmtId="165" fontId="13" fillId="9" borderId="3" xfId="0" applyNumberFormat="1" applyFont="1" applyFill="1" applyBorder="1" applyAlignment="1">
      <alignment horizontal="right"/>
    </xf>
    <xf numFmtId="165" fontId="0" fillId="10" borderId="15" xfId="0" applyNumberFormat="1" applyFill="1" applyBorder="1" applyAlignment="1" applyProtection="1">
      <alignment horizontal="center"/>
      <protection locked="0"/>
    </xf>
    <xf numFmtId="14" fontId="0" fillId="9" borderId="0" xfId="0" applyNumberFormat="1" applyFill="1"/>
    <xf numFmtId="0" fontId="0" fillId="9" borderId="0" xfId="0" applyFill="1"/>
    <xf numFmtId="14" fontId="13" fillId="10" borderId="6" xfId="0" applyNumberFormat="1" applyFont="1" applyFill="1" applyBorder="1" applyAlignment="1" applyProtection="1">
      <alignment horizontal="center"/>
      <protection locked="0"/>
    </xf>
    <xf numFmtId="164" fontId="13" fillId="10" borderId="10" xfId="0" applyNumberFormat="1" applyFont="1" applyFill="1" applyBorder="1" applyAlignment="1" applyProtection="1">
      <alignment horizontal="center"/>
      <protection locked="0"/>
    </xf>
    <xf numFmtId="20" fontId="13" fillId="9" borderId="8" xfId="0" quotePrefix="1" applyNumberFormat="1" applyFont="1" applyFill="1" applyBorder="1" applyAlignment="1" applyProtection="1">
      <alignment horizontal="center"/>
      <protection locked="0"/>
    </xf>
    <xf numFmtId="0" fontId="0" fillId="9" borderId="9" xfId="0" applyFill="1" applyBorder="1" applyAlignment="1">
      <alignment horizontal="left"/>
    </xf>
    <xf numFmtId="20" fontId="0" fillId="9" borderId="3" xfId="0" applyNumberFormat="1" applyFill="1" applyBorder="1" applyAlignment="1" applyProtection="1">
      <alignment horizontal="left"/>
      <protection locked="0"/>
    </xf>
    <xf numFmtId="0" fontId="0" fillId="9" borderId="3" xfId="0" applyFill="1" applyBorder="1" applyAlignment="1" applyProtection="1">
      <alignment horizontal="left"/>
      <protection locked="0"/>
    </xf>
    <xf numFmtId="0" fontId="0" fillId="9" borderId="9" xfId="0" applyFill="1" applyBorder="1" applyAlignment="1">
      <alignment horizontal="right"/>
    </xf>
    <xf numFmtId="20" fontId="13" fillId="9" borderId="8" xfId="0" applyNumberFormat="1" applyFont="1" applyFill="1" applyBorder="1" applyAlignment="1" applyProtection="1">
      <alignment horizontal="center"/>
      <protection locked="0"/>
    </xf>
    <xf numFmtId="1" fontId="0" fillId="3" borderId="12" xfId="0" quotePrefix="1" applyNumberFormat="1" applyFont="1" applyFill="1" applyBorder="1" applyAlignment="1" applyProtection="1">
      <alignment horizontal="center"/>
      <protection locked="0"/>
    </xf>
    <xf numFmtId="0" fontId="0" fillId="0" borderId="0" xfId="0" applyFont="1"/>
    <xf numFmtId="1" fontId="23" fillId="3" borderId="12" xfId="0" applyNumberFormat="1" applyFont="1" applyFill="1" applyBorder="1" applyAlignment="1" applyProtection="1">
      <alignment horizontal="center"/>
      <protection locked="0"/>
    </xf>
    <xf numFmtId="1" fontId="0" fillId="3" borderId="12" xfId="0" applyNumberFormat="1" applyFont="1" applyFill="1" applyBorder="1" applyAlignment="1" applyProtection="1">
      <alignment horizontal="center"/>
      <protection locked="0"/>
    </xf>
    <xf numFmtId="0" fontId="0" fillId="11" borderId="0" xfId="0" applyFill="1"/>
    <xf numFmtId="164" fontId="13" fillId="3" borderId="26" xfId="0" applyNumberFormat="1" applyFont="1" applyFill="1" applyBorder="1" applyAlignment="1" applyProtection="1">
      <alignment horizontal="center"/>
      <protection locked="0"/>
    </xf>
    <xf numFmtId="165" fontId="14" fillId="9" borderId="10" xfId="0" applyNumberFormat="1" applyFont="1" applyFill="1" applyBorder="1" applyAlignment="1">
      <alignment horizontal="center"/>
    </xf>
    <xf numFmtId="20" fontId="11" fillId="0" borderId="8" xfId="0" applyNumberFormat="1" applyFont="1" applyFill="1" applyBorder="1" applyAlignment="1" applyProtection="1">
      <alignment horizontal="center"/>
      <protection locked="0"/>
    </xf>
    <xf numFmtId="2" fontId="14" fillId="0" borderId="10" xfId="0" applyNumberFormat="1" applyFont="1" applyFill="1" applyBorder="1" applyAlignment="1"/>
    <xf numFmtId="0" fontId="24" fillId="0" borderId="9" xfId="0" applyFont="1" applyBorder="1" applyAlignment="1" applyProtection="1">
      <alignment horizontal="center"/>
      <protection locked="0"/>
    </xf>
    <xf numFmtId="16" fontId="11" fillId="0" borderId="10" xfId="0" quotePrefix="1" applyNumberFormat="1" applyFont="1" applyFill="1" applyBorder="1" applyAlignment="1" applyProtection="1">
      <alignment horizontal="center"/>
      <protection locked="0"/>
    </xf>
    <xf numFmtId="14" fontId="12" fillId="0" borderId="2" xfId="1" applyNumberFormat="1" applyFont="1" applyFill="1" applyBorder="1" applyAlignment="1">
      <alignment horizontal="center" textRotation="90" wrapText="1"/>
    </xf>
    <xf numFmtId="164" fontId="12" fillId="0" borderId="18" xfId="1" applyNumberFormat="1" applyFont="1" applyFill="1" applyBorder="1" applyAlignment="1" applyProtection="1">
      <alignment horizontal="left"/>
      <protection locked="0"/>
    </xf>
    <xf numFmtId="2" fontId="14" fillId="0" borderId="10" xfId="0" applyNumberFormat="1" applyFont="1" applyFill="1" applyBorder="1" applyAlignment="1">
      <alignment horizontal="center"/>
    </xf>
    <xf numFmtId="0" fontId="25" fillId="0" borderId="0" xfId="37"/>
    <xf numFmtId="0" fontId="12" fillId="0" borderId="0" xfId="37" applyFont="1" applyFill="1" applyBorder="1" applyAlignment="1">
      <alignment horizontal="center"/>
    </xf>
    <xf numFmtId="167" fontId="12" fillId="16" borderId="2" xfId="37" applyNumberFormat="1" applyFont="1" applyFill="1" applyBorder="1" applyAlignment="1">
      <alignment horizontal="center"/>
    </xf>
    <xf numFmtId="0" fontId="11" fillId="0" borderId="2" xfId="37" applyFont="1" applyFill="1" applyBorder="1" applyAlignment="1">
      <alignment horizontal="center"/>
    </xf>
    <xf numFmtId="0" fontId="26" fillId="0" borderId="0" xfId="37" applyFont="1"/>
    <xf numFmtId="0" fontId="28" fillId="0" borderId="0" xfId="1" applyFont="1" applyFill="1" applyBorder="1" applyAlignment="1" applyProtection="1">
      <alignment horizontal="left"/>
    </xf>
    <xf numFmtId="0" fontId="11" fillId="0" borderId="0" xfId="1" applyFont="1" applyAlignment="1">
      <alignment horizontal="left"/>
    </xf>
    <xf numFmtId="0" fontId="29" fillId="0" borderId="0" xfId="1" applyFont="1" applyFill="1" applyBorder="1" applyAlignment="1" applyProtection="1">
      <alignment horizontal="left"/>
    </xf>
    <xf numFmtId="0" fontId="11" fillId="0" borderId="0" xfId="1" applyFont="1"/>
    <xf numFmtId="14" fontId="11" fillId="0" borderId="0" xfId="1" applyNumberFormat="1" applyFont="1"/>
    <xf numFmtId="14" fontId="27" fillId="0" borderId="0" xfId="1" applyNumberFormat="1" applyFont="1" applyFill="1" applyBorder="1" applyAlignment="1" applyProtection="1">
      <alignment horizontal="left" vertical="center"/>
    </xf>
    <xf numFmtId="0" fontId="11" fillId="0" borderId="0" xfId="1" applyFont="1" applyBorder="1"/>
    <xf numFmtId="0" fontId="11" fillId="0" borderId="0" xfId="1" applyFont="1" applyFill="1" applyBorder="1"/>
    <xf numFmtId="0" fontId="24" fillId="0" borderId="0" xfId="0" applyFont="1"/>
    <xf numFmtId="0" fontId="11" fillId="0" borderId="3" xfId="1" applyFont="1" applyBorder="1" applyAlignment="1">
      <alignment horizontal="centerContinuous"/>
    </xf>
    <xf numFmtId="0" fontId="11" fillId="0" borderId="2" xfId="1" applyFont="1" applyBorder="1" applyAlignment="1">
      <alignment horizontal="centerContinuous"/>
    </xf>
    <xf numFmtId="0" fontId="11" fillId="0" borderId="0" xfId="1" applyFont="1" applyFill="1" applyBorder="1" applyAlignment="1">
      <alignment horizontal="center" wrapText="1"/>
    </xf>
    <xf numFmtId="0" fontId="11" fillId="0" borderId="0" xfId="1" applyFont="1" applyAlignment="1">
      <alignment horizontal="center" wrapText="1"/>
    </xf>
    <xf numFmtId="0" fontId="11" fillId="0" borderId="0" xfId="1" applyFont="1" applyAlignment="1">
      <alignment wrapText="1"/>
    </xf>
    <xf numFmtId="14" fontId="11" fillId="0" borderId="0" xfId="1" applyNumberFormat="1" applyFont="1" applyAlignment="1">
      <alignment horizontal="center" wrapText="1"/>
    </xf>
    <xf numFmtId="165" fontId="11" fillId="0" borderId="0" xfId="1" applyNumberFormat="1" applyFont="1" applyAlignment="1">
      <alignment horizontal="center" wrapText="1"/>
    </xf>
    <xf numFmtId="0" fontId="11" fillId="0" borderId="0" xfId="1" applyNumberFormat="1" applyFont="1" applyAlignment="1">
      <alignment horizontal="center" wrapText="1"/>
    </xf>
    <xf numFmtId="1" fontId="24" fillId="0" borderId="19" xfId="0" applyNumberFormat="1" applyFont="1" applyFill="1" applyBorder="1" applyAlignment="1" applyProtection="1">
      <alignment horizontal="center"/>
      <protection locked="0"/>
    </xf>
    <xf numFmtId="0" fontId="24" fillId="2" borderId="6" xfId="0" applyFont="1" applyFill="1" applyBorder="1" applyAlignment="1"/>
    <xf numFmtId="0" fontId="24" fillId="0" borderId="10" xfId="0" applyFont="1" applyFill="1" applyBorder="1" applyAlignment="1" applyProtection="1">
      <alignment horizontal="center"/>
      <protection locked="0"/>
    </xf>
    <xf numFmtId="0" fontId="24" fillId="6" borderId="10" xfId="0" applyFont="1" applyFill="1" applyBorder="1" applyAlignment="1" applyProtection="1">
      <alignment horizontal="center"/>
      <protection locked="0"/>
    </xf>
    <xf numFmtId="164" fontId="24" fillId="3" borderId="10" xfId="0" applyNumberFormat="1" applyFont="1" applyFill="1" applyBorder="1" applyAlignment="1" applyProtection="1">
      <alignment horizontal="center"/>
      <protection locked="0"/>
    </xf>
    <xf numFmtId="0" fontId="24" fillId="2" borderId="6" xfId="0" applyNumberFormat="1" applyFont="1" applyFill="1" applyBorder="1"/>
    <xf numFmtId="0" fontId="11" fillId="2" borderId="6" xfId="0" applyFont="1" applyFill="1" applyBorder="1" applyAlignment="1">
      <alignment horizontal="right"/>
    </xf>
    <xf numFmtId="166" fontId="11" fillId="0" borderId="10" xfId="0" applyNumberFormat="1" applyFont="1" applyFill="1" applyBorder="1" applyAlignment="1" applyProtection="1">
      <alignment horizontal="center"/>
    </xf>
    <xf numFmtId="166" fontId="11" fillId="0" borderId="13" xfId="0" applyNumberFormat="1" applyFont="1" applyFill="1" applyBorder="1" applyAlignment="1" applyProtection="1">
      <alignment horizontal="center"/>
    </xf>
    <xf numFmtId="0" fontId="24" fillId="0" borderId="0" xfId="0" applyFont="1" applyFill="1" applyBorder="1"/>
    <xf numFmtId="0" fontId="24" fillId="2" borderId="0" xfId="0" applyFont="1" applyFill="1" applyBorder="1"/>
    <xf numFmtId="0" fontId="24" fillId="2" borderId="0" xfId="0" applyFont="1" applyFill="1" applyBorder="1" applyAlignment="1"/>
    <xf numFmtId="0" fontId="24" fillId="2" borderId="0" xfId="0" applyFont="1" applyFill="1" applyBorder="1" applyAlignment="1">
      <alignment horizontal="center"/>
    </xf>
    <xf numFmtId="20" fontId="11" fillId="0" borderId="29" xfId="0" quotePrefix="1" applyNumberFormat="1" applyFont="1" applyFill="1" applyBorder="1" applyAlignment="1" applyProtection="1">
      <alignment horizontal="center"/>
      <protection locked="0"/>
    </xf>
    <xf numFmtId="0" fontId="24" fillId="2" borderId="0" xfId="0" applyFont="1" applyFill="1" applyBorder="1" applyAlignment="1">
      <alignment horizontal="left"/>
    </xf>
    <xf numFmtId="165" fontId="24" fillId="2" borderId="0" xfId="0" applyNumberFormat="1" applyFont="1" applyFill="1" applyBorder="1"/>
    <xf numFmtId="0" fontId="24" fillId="2" borderId="0" xfId="0" applyNumberFormat="1" applyFont="1" applyFill="1" applyBorder="1"/>
    <xf numFmtId="0" fontId="11" fillId="2" borderId="0" xfId="0" applyFont="1" applyFill="1" applyBorder="1" applyAlignment="1">
      <alignment horizontal="right"/>
    </xf>
    <xf numFmtId="164" fontId="24" fillId="0" borderId="29" xfId="0" applyNumberFormat="1" applyFont="1" applyFill="1" applyBorder="1" applyAlignment="1" applyProtection="1">
      <alignment horizontal="center"/>
      <protection locked="0"/>
    </xf>
    <xf numFmtId="164" fontId="11" fillId="3" borderId="1" xfId="0" applyNumberFormat="1" applyFont="1" applyFill="1" applyBorder="1" applyAlignment="1" applyProtection="1">
      <alignment horizontal="center"/>
      <protection locked="0"/>
    </xf>
    <xf numFmtId="9" fontId="24" fillId="3" borderId="22" xfId="0" applyNumberFormat="1" applyFont="1" applyFill="1" applyBorder="1" applyAlignment="1" applyProtection="1">
      <alignment horizontal="center"/>
      <protection locked="0"/>
    </xf>
    <xf numFmtId="9" fontId="24" fillId="3" borderId="15" xfId="0" applyNumberFormat="1" applyFont="1" applyFill="1" applyBorder="1" applyAlignment="1" applyProtection="1">
      <alignment horizontal="center"/>
      <protection locked="0"/>
    </xf>
    <xf numFmtId="9" fontId="24" fillId="3" borderId="23" xfId="0" applyNumberFormat="1" applyFont="1" applyFill="1" applyBorder="1" applyAlignment="1" applyProtection="1">
      <alignment horizontal="center"/>
      <protection locked="0"/>
    </xf>
    <xf numFmtId="0" fontId="11" fillId="2" borderId="0" xfId="0" applyFont="1" applyFill="1" applyBorder="1" applyAlignment="1"/>
    <xf numFmtId="0" fontId="24" fillId="2" borderId="16" xfId="0" applyFont="1" applyFill="1" applyBorder="1" applyAlignment="1">
      <alignment horizontal="right"/>
    </xf>
    <xf numFmtId="0" fontId="24" fillId="7" borderId="17" xfId="0" applyFont="1" applyFill="1" applyBorder="1" applyAlignment="1" applyProtection="1">
      <alignment horizontal="center"/>
      <protection locked="0"/>
    </xf>
    <xf numFmtId="20" fontId="24" fillId="7" borderId="17" xfId="0" applyNumberFormat="1" applyFont="1" applyFill="1" applyBorder="1" applyAlignment="1" applyProtection="1">
      <alignment horizontal="center"/>
      <protection locked="0"/>
    </xf>
    <xf numFmtId="0" fontId="24" fillId="7" borderId="17" xfId="0" applyFont="1" applyFill="1" applyBorder="1" applyAlignment="1" applyProtection="1">
      <alignment horizontal="right"/>
      <protection locked="0"/>
    </xf>
    <xf numFmtId="0" fontId="11" fillId="7" borderId="17" xfId="0" applyFont="1" applyFill="1" applyBorder="1" applyAlignment="1" applyProtection="1">
      <alignment horizontal="right"/>
      <protection locked="0"/>
    </xf>
    <xf numFmtId="164" fontId="24" fillId="0" borderId="1" xfId="0" applyNumberFormat="1" applyFont="1" applyFill="1" applyBorder="1" applyAlignment="1" applyProtection="1">
      <alignment horizontal="center"/>
      <protection locked="0"/>
    </xf>
    <xf numFmtId="164" fontId="24" fillId="0" borderId="1" xfId="0" applyNumberFormat="1" applyFont="1" applyFill="1" applyBorder="1" applyAlignment="1" applyProtection="1">
      <alignment horizontal="right"/>
      <protection locked="0"/>
    </xf>
    <xf numFmtId="0" fontId="24" fillId="2" borderId="3" xfId="0" applyFont="1" applyFill="1" applyBorder="1"/>
    <xf numFmtId="0" fontId="24" fillId="2" borderId="3" xfId="0" applyFont="1" applyFill="1" applyBorder="1" applyAlignment="1"/>
    <xf numFmtId="0" fontId="24" fillId="2" borderId="3" xfId="0" applyFont="1" applyFill="1" applyBorder="1" applyAlignment="1">
      <alignment horizontal="center"/>
    </xf>
    <xf numFmtId="165" fontId="11" fillId="0" borderId="3" xfId="0" applyNumberFormat="1" applyFont="1" applyFill="1" applyBorder="1" applyAlignment="1">
      <alignment horizontal="right"/>
    </xf>
    <xf numFmtId="2" fontId="24" fillId="10" borderId="15" xfId="0" applyNumberFormat="1" applyFont="1" applyFill="1" applyBorder="1" applyAlignment="1" applyProtection="1">
      <alignment horizontal="center"/>
      <protection locked="0"/>
    </xf>
    <xf numFmtId="0" fontId="24" fillId="2" borderId="3" xfId="0" applyNumberFormat="1" applyFont="1" applyFill="1" applyBorder="1"/>
    <xf numFmtId="0" fontId="11" fillId="2" borderId="3" xfId="0" applyFont="1" applyFill="1" applyBorder="1" applyAlignment="1">
      <alignment horizontal="right"/>
    </xf>
    <xf numFmtId="164" fontId="24" fillId="0" borderId="15" xfId="0" applyNumberFormat="1" applyFont="1" applyFill="1" applyBorder="1" applyAlignment="1" applyProtection="1">
      <alignment horizontal="center"/>
      <protection locked="0"/>
    </xf>
    <xf numFmtId="0" fontId="24" fillId="2" borderId="11" xfId="0" applyFont="1" applyFill="1" applyBorder="1"/>
    <xf numFmtId="165" fontId="11" fillId="2" borderId="5" xfId="0" applyNumberFormat="1" applyFont="1" applyFill="1" applyBorder="1" applyAlignment="1">
      <alignment horizontal="right"/>
    </xf>
    <xf numFmtId="0" fontId="24" fillId="0" borderId="0" xfId="0" applyFont="1" applyAlignment="1"/>
    <xf numFmtId="0" fontId="24" fillId="0" borderId="0" xfId="0" applyFont="1" applyAlignment="1">
      <alignment horizontal="center"/>
    </xf>
    <xf numFmtId="14" fontId="24" fillId="0" borderId="0" xfId="0" applyNumberFormat="1" applyFont="1" applyFill="1"/>
    <xf numFmtId="2" fontId="24" fillId="0" borderId="0" xfId="0" applyNumberFormat="1" applyFont="1" applyFill="1"/>
    <xf numFmtId="165" fontId="24" fillId="0" borderId="0" xfId="0" applyNumberFormat="1" applyFont="1"/>
    <xf numFmtId="0" fontId="24" fillId="0" borderId="0" xfId="0" applyNumberFormat="1" applyFont="1"/>
    <xf numFmtId="1" fontId="11" fillId="0" borderId="12" xfId="0" applyNumberFormat="1" applyFont="1" applyFill="1" applyBorder="1" applyAlignment="1" applyProtection="1">
      <alignment horizontal="center"/>
      <protection locked="0"/>
    </xf>
    <xf numFmtId="164" fontId="24" fillId="3" borderId="10" xfId="0" quotePrefix="1" applyNumberFormat="1" applyFont="1" applyFill="1" applyBorder="1" applyAlignment="1" applyProtection="1">
      <alignment horizontal="center"/>
      <protection locked="0"/>
    </xf>
    <xf numFmtId="164" fontId="24" fillId="0" borderId="6" xfId="0" applyNumberFormat="1" applyFont="1" applyFill="1" applyBorder="1" applyAlignment="1" applyProtection="1">
      <alignment horizontal="left"/>
      <protection locked="0"/>
    </xf>
    <xf numFmtId="2" fontId="24" fillId="0" borderId="0" xfId="0" applyNumberFormat="1" applyFont="1"/>
    <xf numFmtId="0" fontId="24" fillId="0" borderId="21" xfId="0" applyFont="1" applyBorder="1" applyAlignment="1" applyProtection="1">
      <protection locked="0"/>
    </xf>
    <xf numFmtId="20" fontId="11" fillId="0" borderId="8" xfId="0" quotePrefix="1" applyNumberFormat="1" applyFont="1" applyFill="1" applyBorder="1" applyAlignment="1" applyProtection="1">
      <alignment horizontal="center"/>
      <protection locked="0"/>
    </xf>
    <xf numFmtId="2" fontId="24" fillId="0" borderId="9" xfId="0" applyNumberFormat="1" applyFont="1" applyFill="1" applyBorder="1" applyAlignment="1">
      <alignment horizontal="right"/>
    </xf>
    <xf numFmtId="0" fontId="11" fillId="4" borderId="9" xfId="0" applyFont="1" applyFill="1" applyBorder="1" applyAlignment="1">
      <alignment horizontal="right"/>
    </xf>
    <xf numFmtId="164" fontId="24" fillId="3" borderId="8" xfId="0" applyNumberFormat="1" applyFont="1" applyFill="1" applyBorder="1" applyAlignment="1" applyProtection="1">
      <alignment horizontal="center"/>
      <protection locked="0"/>
    </xf>
    <xf numFmtId="164" fontId="24" fillId="0" borderId="0" xfId="0" applyNumberFormat="1" applyFont="1" applyFill="1" applyBorder="1" applyAlignment="1" applyProtection="1">
      <alignment horizontal="left"/>
      <protection locked="0"/>
    </xf>
    <xf numFmtId="0" fontId="11" fillId="0" borderId="7" xfId="0" applyFont="1" applyBorder="1" applyAlignment="1" applyProtection="1">
      <protection locked="0"/>
    </xf>
    <xf numFmtId="0" fontId="24" fillId="0" borderId="20" xfId="0" applyFont="1" applyBorder="1" applyAlignment="1" applyProtection="1">
      <alignment horizontal="left"/>
      <protection locked="0"/>
    </xf>
    <xf numFmtId="0" fontId="24" fillId="7" borderId="3" xfId="0" applyFont="1" applyFill="1" applyBorder="1" applyAlignment="1" applyProtection="1">
      <alignment horizontal="left"/>
      <protection locked="0"/>
    </xf>
    <xf numFmtId="20" fontId="24" fillId="0" borderId="3" xfId="0" applyNumberFormat="1" applyFont="1" applyFill="1" applyBorder="1" applyAlignment="1" applyProtection="1">
      <alignment horizontal="left"/>
      <protection locked="0"/>
    </xf>
    <xf numFmtId="2" fontId="24" fillId="0" borderId="3" xfId="0" applyNumberFormat="1" applyFont="1" applyFill="1" applyBorder="1" applyAlignment="1" applyProtection="1">
      <alignment horizontal="left"/>
      <protection locked="0"/>
    </xf>
    <xf numFmtId="0" fontId="11" fillId="7" borderId="3" xfId="0" applyFont="1" applyFill="1" applyBorder="1" applyAlignment="1" applyProtection="1">
      <alignment horizontal="left"/>
      <protection locked="0"/>
    </xf>
    <xf numFmtId="164" fontId="24" fillId="7" borderId="26" xfId="0" applyNumberFormat="1" applyFont="1" applyFill="1" applyBorder="1" applyAlignment="1" applyProtection="1">
      <alignment horizontal="left"/>
      <protection locked="0"/>
    </xf>
    <xf numFmtId="164" fontId="24" fillId="0" borderId="26" xfId="0" applyNumberFormat="1" applyFont="1" applyFill="1" applyBorder="1" applyAlignment="1" applyProtection="1">
      <alignment horizontal="center"/>
      <protection locked="0"/>
    </xf>
    <xf numFmtId="164" fontId="24" fillId="0" borderId="26" xfId="0" applyNumberFormat="1" applyFont="1" applyFill="1" applyBorder="1" applyAlignment="1" applyProtection="1">
      <alignment horizontal="right"/>
    </xf>
    <xf numFmtId="164" fontId="11" fillId="0" borderId="26" xfId="0" applyNumberFormat="1" applyFont="1" applyFill="1" applyBorder="1" applyAlignment="1" applyProtection="1">
      <alignment horizontal="center"/>
      <protection locked="0"/>
    </xf>
    <xf numFmtId="164" fontId="11" fillId="3" borderId="8" xfId="0" applyNumberFormat="1" applyFont="1" applyFill="1" applyBorder="1" applyAlignment="1" applyProtection="1">
      <alignment horizontal="center"/>
      <protection locked="0"/>
    </xf>
    <xf numFmtId="164" fontId="24" fillId="0" borderId="3" xfId="0" applyNumberFormat="1" applyFont="1" applyFill="1" applyBorder="1" applyAlignment="1" applyProtection="1">
      <alignment horizontal="left"/>
      <protection locked="0"/>
    </xf>
    <xf numFmtId="164" fontId="24" fillId="5" borderId="8" xfId="0" applyNumberFormat="1" applyFont="1" applyFill="1" applyBorder="1" applyAlignment="1" applyProtection="1">
      <alignment horizontal="center"/>
      <protection locked="0"/>
    </xf>
    <xf numFmtId="1" fontId="24" fillId="0" borderId="12" xfId="0" applyNumberFormat="1" applyFont="1" applyFill="1" applyBorder="1" applyAlignment="1" applyProtection="1">
      <alignment horizontal="center"/>
      <protection locked="0"/>
    </xf>
    <xf numFmtId="164" fontId="11" fillId="0" borderId="6" xfId="0" applyNumberFormat="1" applyFont="1" applyFill="1" applyBorder="1" applyAlignment="1" applyProtection="1">
      <alignment horizontal="left"/>
      <protection locked="0"/>
    </xf>
    <xf numFmtId="0" fontId="30" fillId="9" borderId="21" xfId="0" applyFont="1" applyFill="1" applyBorder="1" applyAlignment="1" applyProtection="1">
      <protection locked="0"/>
    </xf>
    <xf numFmtId="164" fontId="11" fillId="0" borderId="3" xfId="0" applyNumberFormat="1" applyFont="1" applyFill="1" applyBorder="1" applyAlignment="1" applyProtection="1">
      <alignment horizontal="left"/>
      <protection locked="0"/>
    </xf>
    <xf numFmtId="2" fontId="24" fillId="15" borderId="0" xfId="0" applyNumberFormat="1" applyFont="1" applyFill="1"/>
    <xf numFmtId="0" fontId="24" fillId="0" borderId="0" xfId="0" applyFont="1" applyFill="1"/>
    <xf numFmtId="0" fontId="30" fillId="0" borderId="21" xfId="0" applyFont="1" applyFill="1" applyBorder="1" applyAlignment="1" applyProtection="1">
      <protection locked="0"/>
    </xf>
    <xf numFmtId="0" fontId="24" fillId="0" borderId="9" xfId="0" applyFont="1" applyFill="1" applyBorder="1" applyAlignment="1" applyProtection="1">
      <alignment horizontal="center"/>
      <protection locked="0"/>
    </xf>
    <xf numFmtId="20" fontId="24" fillId="7" borderId="3" xfId="0" applyNumberFormat="1" applyFont="1" applyFill="1" applyBorder="1" applyAlignment="1" applyProtection="1">
      <alignment horizontal="left"/>
      <protection locked="0"/>
    </xf>
    <xf numFmtId="164" fontId="11" fillId="3" borderId="26" xfId="0" applyNumberFormat="1" applyFont="1" applyFill="1" applyBorder="1" applyAlignment="1" applyProtection="1">
      <alignment horizontal="center"/>
      <protection locked="0"/>
    </xf>
    <xf numFmtId="0" fontId="24" fillId="11" borderId="0" xfId="0" applyFont="1" applyFill="1"/>
    <xf numFmtId="1" fontId="24" fillId="0" borderId="12" xfId="0" quotePrefix="1" applyNumberFormat="1" applyFont="1" applyFill="1" applyBorder="1" applyAlignment="1" applyProtection="1">
      <alignment horizontal="center"/>
      <protection locked="0"/>
    </xf>
    <xf numFmtId="0" fontId="24" fillId="0" borderId="9" xfId="0" applyFont="1" applyFill="1" applyBorder="1" applyAlignment="1">
      <alignment horizontal="left"/>
    </xf>
    <xf numFmtId="0" fontId="24" fillId="0" borderId="3" xfId="0" applyFont="1" applyFill="1" applyBorder="1" applyAlignment="1" applyProtection="1">
      <alignment horizontal="left"/>
      <protection locked="0"/>
    </xf>
    <xf numFmtId="0" fontId="24" fillId="0" borderId="9" xfId="0" applyFont="1" applyFill="1" applyBorder="1" applyAlignment="1">
      <alignment horizontal="right"/>
    </xf>
    <xf numFmtId="0" fontId="31" fillId="0" borderId="21" xfId="0" applyFont="1" applyBorder="1" applyAlignment="1" applyProtection="1">
      <protection locked="0"/>
    </xf>
    <xf numFmtId="0" fontId="24" fillId="9" borderId="3" xfId="0" applyFont="1" applyFill="1" applyBorder="1" applyAlignment="1" applyProtection="1">
      <alignment horizontal="left"/>
      <protection locked="0"/>
    </xf>
    <xf numFmtId="2" fontId="24" fillId="14" borderId="0" xfId="0" applyNumberFormat="1" applyFont="1" applyFill="1"/>
    <xf numFmtId="20" fontId="11" fillId="9" borderId="8" xfId="0" applyNumberFormat="1" applyFont="1" applyFill="1" applyBorder="1" applyAlignment="1" applyProtection="1">
      <alignment horizontal="center"/>
      <protection locked="0"/>
    </xf>
    <xf numFmtId="0" fontId="24" fillId="9" borderId="9" xfId="0" applyFont="1" applyFill="1" applyBorder="1" applyAlignment="1">
      <alignment horizontal="right"/>
    </xf>
    <xf numFmtId="0" fontId="24" fillId="0" borderId="0" xfId="0" applyFont="1" applyFill="1" applyBorder="1" applyAlignment="1">
      <alignment horizontal="center"/>
    </xf>
    <xf numFmtId="164" fontId="24" fillId="13" borderId="10" xfId="0" quotePrefix="1" applyNumberFormat="1" applyFont="1" applyFill="1" applyBorder="1" applyAlignment="1" applyProtection="1">
      <alignment horizontal="center"/>
      <protection locked="0"/>
    </xf>
    <xf numFmtId="0" fontId="24" fillId="0" borderId="21" xfId="0" applyFont="1" applyFill="1" applyBorder="1" applyAlignment="1" applyProtection="1">
      <protection locked="0"/>
    </xf>
    <xf numFmtId="0" fontId="11" fillId="0" borderId="9" xfId="0" applyFont="1" applyFill="1" applyBorder="1" applyAlignment="1">
      <alignment horizontal="right"/>
    </xf>
    <xf numFmtId="164" fontId="24" fillId="0" borderId="8" xfId="0" applyNumberFormat="1" applyFont="1" applyFill="1" applyBorder="1" applyAlignment="1" applyProtection="1">
      <alignment horizontal="center"/>
      <protection locked="0"/>
    </xf>
    <xf numFmtId="9" fontId="24" fillId="13" borderId="22" xfId="0" applyNumberFormat="1" applyFont="1" applyFill="1" applyBorder="1" applyAlignment="1" applyProtection="1">
      <alignment horizontal="center"/>
      <protection locked="0"/>
    </xf>
    <xf numFmtId="9" fontId="24" fillId="13" borderId="15" xfId="0" applyNumberFormat="1" applyFont="1" applyFill="1" applyBorder="1" applyAlignment="1" applyProtection="1">
      <alignment horizontal="center"/>
      <protection locked="0"/>
    </xf>
    <xf numFmtId="9" fontId="24" fillId="13" borderId="23" xfId="0" applyNumberFormat="1" applyFont="1" applyFill="1" applyBorder="1" applyAlignment="1" applyProtection="1">
      <alignment horizontal="center"/>
      <protection locked="0"/>
    </xf>
    <xf numFmtId="0" fontId="11" fillId="0" borderId="7" xfId="0" applyFont="1" applyFill="1" applyBorder="1" applyAlignment="1" applyProtection="1">
      <protection locked="0"/>
    </xf>
    <xf numFmtId="0" fontId="24" fillId="0" borderId="20" xfId="0" applyFont="1" applyFill="1" applyBorder="1" applyAlignment="1" applyProtection="1">
      <alignment horizontal="left"/>
      <protection locked="0"/>
    </xf>
    <xf numFmtId="0" fontId="24" fillId="13" borderId="3" xfId="0" applyFont="1" applyFill="1" applyBorder="1" applyAlignment="1" applyProtection="1">
      <alignment horizontal="left"/>
      <protection locked="0"/>
    </xf>
    <xf numFmtId="0" fontId="11" fillId="0" borderId="3" xfId="0" applyFont="1" applyFill="1" applyBorder="1" applyAlignment="1" applyProtection="1">
      <alignment horizontal="left"/>
      <protection locked="0"/>
    </xf>
    <xf numFmtId="164" fontId="24" fillId="0" borderId="26" xfId="0" applyNumberFormat="1" applyFont="1" applyFill="1" applyBorder="1" applyAlignment="1" applyProtection="1">
      <alignment horizontal="left"/>
      <protection locked="0"/>
    </xf>
    <xf numFmtId="1" fontId="24" fillId="3" borderId="12" xfId="0" quotePrefix="1" applyNumberFormat="1" applyFont="1" applyFill="1" applyBorder="1" applyAlignment="1" applyProtection="1">
      <alignment horizontal="center"/>
      <protection locked="0"/>
    </xf>
    <xf numFmtId="20" fontId="11" fillId="0" borderId="3" xfId="0" applyNumberFormat="1" applyFont="1" applyFill="1" applyBorder="1" applyAlignment="1" applyProtection="1">
      <alignment horizontal="left"/>
      <protection locked="0"/>
    </xf>
    <xf numFmtId="0" fontId="11" fillId="0" borderId="21" xfId="0" applyFont="1" applyBorder="1" applyAlignment="1" applyProtection="1">
      <protection locked="0"/>
    </xf>
    <xf numFmtId="0" fontId="31" fillId="0" borderId="0" xfId="0" applyFont="1"/>
    <xf numFmtId="0" fontId="11" fillId="0" borderId="0" xfId="1" applyFont="1" applyFill="1"/>
    <xf numFmtId="164" fontId="24" fillId="12" borderId="10" xfId="0" quotePrefix="1" applyNumberFormat="1" applyFont="1" applyFill="1" applyBorder="1" applyAlignment="1" applyProtection="1">
      <alignment horizontal="center"/>
      <protection locked="0"/>
    </xf>
    <xf numFmtId="9" fontId="24" fillId="12" borderId="22" xfId="0" applyNumberFormat="1" applyFont="1" applyFill="1" applyBorder="1" applyAlignment="1" applyProtection="1">
      <alignment horizontal="center"/>
      <protection locked="0"/>
    </xf>
    <xf numFmtId="9" fontId="24" fillId="12" borderId="15" xfId="0" applyNumberFormat="1" applyFont="1" applyFill="1" applyBorder="1" applyAlignment="1" applyProtection="1">
      <alignment horizontal="center"/>
      <protection locked="0"/>
    </xf>
    <xf numFmtId="9" fontId="24" fillId="12" borderId="23" xfId="0" applyNumberFormat="1" applyFont="1" applyFill="1" applyBorder="1" applyAlignment="1" applyProtection="1">
      <alignment horizontal="center"/>
      <protection locked="0"/>
    </xf>
    <xf numFmtId="0" fontId="31" fillId="0" borderId="21" xfId="0" applyFont="1" applyFill="1" applyBorder="1" applyAlignment="1" applyProtection="1">
      <protection locked="0"/>
    </xf>
    <xf numFmtId="0" fontId="24" fillId="13" borderId="17" xfId="0" applyFont="1" applyFill="1" applyBorder="1" applyAlignment="1" applyProtection="1">
      <alignment horizontal="right"/>
      <protection locked="0"/>
    </xf>
    <xf numFmtId="17" fontId="24" fillId="0" borderId="10" xfId="0" quotePrefix="1" applyNumberFormat="1" applyFont="1" applyFill="1" applyBorder="1" applyAlignment="1" applyProtection="1">
      <alignment horizontal="center"/>
      <protection locked="0"/>
    </xf>
    <xf numFmtId="0" fontId="12" fillId="0" borderId="0" xfId="37" applyFont="1" applyFill="1" applyBorder="1" applyAlignment="1">
      <alignment horizontal="left"/>
    </xf>
    <xf numFmtId="2" fontId="11" fillId="17" borderId="10" xfId="0" applyNumberFormat="1" applyFont="1" applyFill="1" applyBorder="1" applyAlignment="1" applyProtection="1">
      <alignment horizontal="center"/>
      <protection locked="0"/>
    </xf>
    <xf numFmtId="164" fontId="11" fillId="17" borderId="26" xfId="0" applyNumberFormat="1" applyFont="1" applyFill="1" applyBorder="1" applyAlignment="1" applyProtection="1">
      <alignment horizontal="center"/>
      <protection locked="0"/>
    </xf>
    <xf numFmtId="14" fontId="11" fillId="17" borderId="6" xfId="0" applyNumberFormat="1" applyFont="1" applyFill="1" applyBorder="1" applyAlignment="1" applyProtection="1">
      <alignment horizontal="center"/>
      <protection locked="0"/>
    </xf>
    <xf numFmtId="20" fontId="11" fillId="17" borderId="8" xfId="0" quotePrefix="1" applyNumberFormat="1" applyFont="1" applyFill="1" applyBorder="1" applyAlignment="1" applyProtection="1">
      <alignment horizontal="center"/>
      <protection locked="0"/>
    </xf>
    <xf numFmtId="0" fontId="11" fillId="0" borderId="31" xfId="0" applyFont="1" applyBorder="1" applyProtection="1">
      <protection locked="0"/>
    </xf>
    <xf numFmtId="0" fontId="0" fillId="0" borderId="31" xfId="0" applyBorder="1" applyProtection="1">
      <protection locked="0"/>
    </xf>
    <xf numFmtId="0" fontId="21" fillId="0" borderId="0" xfId="31" quotePrefix="1" applyAlignment="1">
      <alignment horizontal="center" vertical="center"/>
    </xf>
    <xf numFmtId="0" fontId="11" fillId="0" borderId="31" xfId="38" applyBorder="1" applyProtection="1">
      <protection locked="0"/>
    </xf>
    <xf numFmtId="0" fontId="0" fillId="8" borderId="2" xfId="0" applyFill="1" applyBorder="1" applyAlignment="1">
      <alignment vertical="center" wrapText="1"/>
    </xf>
    <xf numFmtId="0" fontId="0" fillId="0" borderId="0" xfId="0" applyBorder="1" applyAlignment="1">
      <alignment vertical="center" wrapText="1"/>
    </xf>
    <xf numFmtId="0" fontId="0" fillId="8" borderId="2" xfId="0" applyFill="1" applyBorder="1" applyAlignment="1">
      <alignment wrapText="1"/>
    </xf>
    <xf numFmtId="0" fontId="0" fillId="20" borderId="2" xfId="0" applyFill="1" applyBorder="1" applyAlignment="1">
      <alignment horizontal="center" vertical="center" wrapText="1"/>
    </xf>
    <xf numFmtId="0" fontId="0" fillId="8" borderId="2" xfId="0" applyFill="1" applyBorder="1" applyAlignment="1">
      <alignment horizontal="center" vertical="center" wrapText="1"/>
    </xf>
    <xf numFmtId="0" fontId="0" fillId="18" borderId="2" xfId="0" applyFill="1" applyBorder="1" applyAlignment="1">
      <alignment horizontal="center" vertical="center" wrapText="1"/>
    </xf>
    <xf numFmtId="0" fontId="0" fillId="21" borderId="2" xfId="0" applyFill="1" applyBorder="1" applyAlignment="1">
      <alignment horizontal="center" vertical="center" wrapText="1"/>
    </xf>
    <xf numFmtId="0" fontId="0" fillId="0" borderId="0" xfId="0" applyBorder="1" applyAlignment="1">
      <alignment wrapText="1"/>
    </xf>
    <xf numFmtId="0" fontId="0" fillId="19" borderId="2" xfId="0" applyFill="1" applyBorder="1" applyAlignment="1"/>
    <xf numFmtId="0" fontId="0" fillId="0" borderId="2" xfId="0" applyBorder="1" applyAlignment="1">
      <alignment horizontal="left"/>
    </xf>
    <xf numFmtId="2" fontId="0" fillId="20" borderId="2" xfId="0" applyNumberFormat="1" applyFill="1" applyBorder="1" applyAlignment="1">
      <alignment horizontal="left"/>
    </xf>
    <xf numFmtId="0" fontId="0" fillId="8" borderId="2" xfId="0" applyFill="1" applyBorder="1" applyAlignment="1">
      <alignment horizontal="left"/>
    </xf>
    <xf numFmtId="22" fontId="11" fillId="18" borderId="2" xfId="0" applyNumberFormat="1" applyFont="1" applyFill="1" applyBorder="1" applyAlignment="1" applyProtection="1">
      <alignment horizontal="left"/>
      <protection locked="0"/>
    </xf>
    <xf numFmtId="2" fontId="0" fillId="21" borderId="2" xfId="0" applyNumberFormat="1" applyFill="1" applyBorder="1" applyAlignment="1">
      <alignment horizontal="left"/>
    </xf>
    <xf numFmtId="0" fontId="32" fillId="8" borderId="0" xfId="0" applyFont="1" applyFill="1" applyBorder="1"/>
    <xf numFmtId="0" fontId="0" fillId="0" borderId="0" xfId="0" applyBorder="1"/>
    <xf numFmtId="0" fontId="0" fillId="8" borderId="0" xfId="0" applyFill="1" applyBorder="1"/>
    <xf numFmtId="0" fontId="0" fillId="19" borderId="2" xfId="0" applyFill="1" applyBorder="1" applyAlignment="1">
      <alignment horizontal="left"/>
    </xf>
    <xf numFmtId="0" fontId="0" fillId="8" borderId="32" xfId="0" applyFill="1" applyBorder="1" applyAlignment="1">
      <alignment vertical="center" wrapText="1"/>
    </xf>
    <xf numFmtId="0" fontId="0" fillId="8" borderId="32" xfId="0" applyFill="1" applyBorder="1" applyAlignment="1">
      <alignment wrapText="1"/>
    </xf>
    <xf numFmtId="0" fontId="0" fillId="8" borderId="32" xfId="0" applyFill="1" applyBorder="1" applyAlignment="1">
      <alignment horizontal="center" vertical="center" wrapText="1"/>
    </xf>
    <xf numFmtId="0" fontId="0" fillId="19" borderId="32" xfId="0" applyFill="1" applyBorder="1" applyAlignment="1"/>
    <xf numFmtId="0" fontId="0" fillId="0" borderId="32" xfId="0" applyBorder="1" applyAlignment="1">
      <alignment horizontal="left"/>
    </xf>
    <xf numFmtId="2" fontId="0" fillId="20" borderId="32" xfId="0" applyNumberFormat="1" applyFill="1" applyBorder="1" applyAlignment="1">
      <alignment horizontal="left"/>
    </xf>
    <xf numFmtId="0" fontId="0" fillId="8" borderId="32" xfId="0" applyFill="1" applyBorder="1" applyAlignment="1">
      <alignment horizontal="left"/>
    </xf>
    <xf numFmtId="22" fontId="11" fillId="18" borderId="32" xfId="0" applyNumberFormat="1" applyFont="1" applyFill="1" applyBorder="1" applyAlignment="1" applyProtection="1">
      <alignment horizontal="left"/>
      <protection locked="0"/>
    </xf>
    <xf numFmtId="2" fontId="0" fillId="21" borderId="32" xfId="0" applyNumberFormat="1" applyFill="1" applyBorder="1" applyAlignment="1">
      <alignment horizontal="left"/>
    </xf>
    <xf numFmtId="0" fontId="0" fillId="19" borderId="32" xfId="0" applyFill="1" applyBorder="1" applyAlignment="1">
      <alignment horizontal="left"/>
    </xf>
    <xf numFmtId="0" fontId="8" fillId="0" borderId="0" xfId="31" applyFont="1" applyAlignment="1">
      <alignment horizontal="center" vertical="center"/>
    </xf>
    <xf numFmtId="0" fontId="8" fillId="0" borderId="0" xfId="31" applyFont="1"/>
    <xf numFmtId="9" fontId="33" fillId="22" borderId="2" xfId="0" applyNumberFormat="1" applyFont="1" applyFill="1" applyBorder="1" applyAlignment="1">
      <alignment horizontal="center"/>
    </xf>
    <xf numFmtId="9" fontId="33" fillId="22" borderId="32" xfId="0" applyNumberFormat="1" applyFont="1" applyFill="1" applyBorder="1" applyAlignment="1">
      <alignment horizontal="center"/>
    </xf>
    <xf numFmtId="22" fontId="11" fillId="23" borderId="2" xfId="0" applyNumberFormat="1" applyFont="1" applyFill="1" applyBorder="1" applyAlignment="1" applyProtection="1">
      <alignment horizontal="center"/>
      <protection locked="0"/>
    </xf>
    <xf numFmtId="0" fontId="0" fillId="0" borderId="0" xfId="0" applyBorder="1" applyAlignment="1">
      <alignment horizontal="center"/>
    </xf>
    <xf numFmtId="2" fontId="33" fillId="23" borderId="38" xfId="0" applyNumberFormat="1" applyFont="1" applyFill="1" applyBorder="1" applyAlignment="1">
      <alignment horizontal="center"/>
    </xf>
    <xf numFmtId="22" fontId="11" fillId="23" borderId="39" xfId="0" applyNumberFormat="1" applyFont="1" applyFill="1" applyBorder="1" applyAlignment="1" applyProtection="1">
      <alignment horizontal="center"/>
      <protection locked="0"/>
    </xf>
    <xf numFmtId="2" fontId="33" fillId="23" borderId="40" xfId="0" applyNumberFormat="1" applyFont="1" applyFill="1" applyBorder="1" applyAlignment="1">
      <alignment horizontal="center"/>
    </xf>
    <xf numFmtId="2" fontId="33" fillId="23" borderId="41" xfId="0" applyNumberFormat="1" applyFont="1" applyFill="1" applyBorder="1" applyAlignment="1">
      <alignment horizontal="center"/>
    </xf>
    <xf numFmtId="2" fontId="33" fillId="23" borderId="42" xfId="0" applyNumberFormat="1" applyFont="1" applyFill="1" applyBorder="1" applyAlignment="1">
      <alignment horizontal="center"/>
    </xf>
    <xf numFmtId="20" fontId="11" fillId="17" borderId="29" xfId="0" quotePrefix="1" applyNumberFormat="1" applyFont="1" applyFill="1" applyBorder="1" applyAlignment="1" applyProtection="1">
      <alignment horizontal="center"/>
      <protection locked="0"/>
    </xf>
    <xf numFmtId="164" fontId="11" fillId="17" borderId="1" xfId="0" applyNumberFormat="1" applyFont="1" applyFill="1" applyBorder="1" applyAlignment="1" applyProtection="1">
      <alignment horizontal="center"/>
      <protection locked="0"/>
    </xf>
    <xf numFmtId="0" fontId="0" fillId="20" borderId="32" xfId="0" applyFill="1" applyBorder="1" applyAlignment="1">
      <alignment horizontal="center" vertical="center" wrapText="1"/>
    </xf>
    <xf numFmtId="0" fontId="0" fillId="18" borderId="32" xfId="0" applyFill="1" applyBorder="1" applyAlignment="1">
      <alignment horizontal="center" vertical="center" wrapText="1"/>
    </xf>
    <xf numFmtId="0" fontId="0" fillId="21" borderId="32" xfId="0" applyFill="1" applyBorder="1" applyAlignment="1">
      <alignment horizontal="center" vertical="center" wrapText="1"/>
    </xf>
    <xf numFmtId="164" fontId="12" fillId="0" borderId="44" xfId="1" applyNumberFormat="1" applyFont="1" applyFill="1" applyBorder="1" applyAlignment="1" applyProtection="1">
      <alignment horizontal="left"/>
      <protection locked="0"/>
    </xf>
    <xf numFmtId="1" fontId="24" fillId="0" borderId="45" xfId="0" applyNumberFormat="1" applyFont="1" applyFill="1" applyBorder="1" applyAlignment="1" applyProtection="1">
      <alignment horizontal="center"/>
      <protection locked="0"/>
    </xf>
    <xf numFmtId="0" fontId="24" fillId="2" borderId="46" xfId="0" applyFont="1" applyFill="1" applyBorder="1" applyAlignment="1"/>
    <xf numFmtId="0" fontId="24" fillId="0" borderId="43" xfId="0" applyFont="1" applyFill="1" applyBorder="1" applyAlignment="1" applyProtection="1">
      <alignment horizontal="center"/>
      <protection locked="0"/>
    </xf>
    <xf numFmtId="0" fontId="24" fillId="6" borderId="43" xfId="0" applyFont="1" applyFill="1" applyBorder="1" applyAlignment="1" applyProtection="1">
      <alignment horizontal="center"/>
      <protection locked="0"/>
    </xf>
    <xf numFmtId="164" fontId="24" fillId="3" borderId="43" xfId="0" applyNumberFormat="1" applyFont="1" applyFill="1" applyBorder="1" applyAlignment="1" applyProtection="1">
      <alignment horizontal="center"/>
      <protection locked="0"/>
    </xf>
    <xf numFmtId="14" fontId="11" fillId="17" borderId="46" xfId="0" applyNumberFormat="1" applyFont="1" applyFill="1" applyBorder="1" applyAlignment="1" applyProtection="1">
      <alignment horizontal="center"/>
      <protection locked="0"/>
    </xf>
    <xf numFmtId="2" fontId="11" fillId="17" borderId="43" xfId="0" applyNumberFormat="1" applyFont="1" applyFill="1" applyBorder="1" applyAlignment="1" applyProtection="1">
      <alignment horizontal="center"/>
      <protection locked="0"/>
    </xf>
    <xf numFmtId="165" fontId="14" fillId="9" borderId="43" xfId="0" applyNumberFormat="1" applyFont="1" applyFill="1" applyBorder="1" applyAlignment="1">
      <alignment horizontal="center"/>
    </xf>
    <xf numFmtId="0" fontId="24" fillId="2" borderId="46" xfId="0" applyNumberFormat="1" applyFont="1" applyFill="1" applyBorder="1"/>
    <xf numFmtId="0" fontId="11" fillId="2" borderId="46" xfId="0" applyFont="1" applyFill="1" applyBorder="1" applyAlignment="1">
      <alignment horizontal="right"/>
    </xf>
    <xf numFmtId="164" fontId="14" fillId="0" borderId="43" xfId="0" applyNumberFormat="1" applyFont="1" applyFill="1" applyBorder="1" applyAlignment="1">
      <alignment horizontal="center"/>
    </xf>
    <xf numFmtId="164" fontId="15" fillId="0" borderId="47" xfId="0" applyNumberFormat="1" applyFont="1" applyFill="1" applyBorder="1" applyAlignment="1" applyProtection="1">
      <alignment horizontal="center"/>
      <protection locked="0"/>
    </xf>
    <xf numFmtId="166" fontId="11" fillId="0" borderId="43" xfId="0" applyNumberFormat="1" applyFont="1" applyFill="1" applyBorder="1" applyAlignment="1" applyProtection="1">
      <alignment horizontal="center"/>
    </xf>
    <xf numFmtId="166" fontId="11" fillId="0" borderId="48" xfId="0" applyNumberFormat="1" applyFont="1" applyFill="1" applyBorder="1" applyAlignment="1" applyProtection="1">
      <alignment horizontal="center"/>
    </xf>
    <xf numFmtId="1" fontId="14" fillId="0" borderId="49" xfId="0" applyNumberFormat="1" applyFont="1" applyFill="1" applyBorder="1" applyAlignment="1" applyProtection="1">
      <alignment horizontal="center"/>
      <protection locked="0"/>
    </xf>
    <xf numFmtId="1" fontId="14" fillId="0" borderId="43" xfId="0" applyNumberFormat="1" applyFont="1" applyFill="1" applyBorder="1" applyAlignment="1" applyProtection="1">
      <alignment horizontal="center"/>
      <protection locked="0"/>
    </xf>
    <xf numFmtId="1" fontId="14" fillId="0" borderId="48" xfId="0" applyNumberFormat="1" applyFont="1" applyFill="1" applyBorder="1" applyAlignment="1" applyProtection="1">
      <alignment horizontal="center"/>
      <protection locked="0"/>
    </xf>
    <xf numFmtId="164" fontId="14" fillId="0" borderId="50" xfId="0" applyNumberFormat="1" applyFont="1" applyFill="1" applyBorder="1" applyAlignment="1">
      <alignment horizontal="center"/>
    </xf>
    <xf numFmtId="164" fontId="11" fillId="3" borderId="51" xfId="0" applyNumberFormat="1" applyFont="1" applyFill="1" applyBorder="1" applyAlignment="1" applyProtection="1">
      <alignment horizontal="center"/>
      <protection locked="0"/>
    </xf>
    <xf numFmtId="164" fontId="11" fillId="0" borderId="52" xfId="0" applyNumberFormat="1" applyFont="1" applyFill="1" applyBorder="1" applyAlignment="1" applyProtection="1">
      <alignment horizontal="center"/>
      <protection locked="0"/>
    </xf>
    <xf numFmtId="0" fontId="20" fillId="7" borderId="53" xfId="0" applyFont="1" applyFill="1" applyBorder="1" applyAlignment="1" applyProtection="1">
      <alignment horizontal="left"/>
      <protection locked="0"/>
    </xf>
    <xf numFmtId="0" fontId="24" fillId="7" borderId="54" xfId="0" applyFont="1" applyFill="1" applyBorder="1" applyAlignment="1" applyProtection="1">
      <alignment horizontal="center"/>
      <protection locked="0"/>
    </xf>
    <xf numFmtId="20" fontId="24" fillId="7" borderId="54" xfId="0" applyNumberFormat="1" applyFont="1" applyFill="1" applyBorder="1" applyAlignment="1" applyProtection="1">
      <alignment horizontal="center"/>
      <protection locked="0"/>
    </xf>
    <xf numFmtId="0" fontId="24" fillId="7" borderId="54" xfId="0" applyFont="1" applyFill="1" applyBorder="1" applyAlignment="1" applyProtection="1">
      <alignment horizontal="right"/>
      <protection locked="0"/>
    </xf>
    <xf numFmtId="0" fontId="11" fillId="7" borderId="54" xfId="0" applyFont="1" applyFill="1" applyBorder="1" applyAlignment="1" applyProtection="1">
      <alignment horizontal="right"/>
      <protection locked="0"/>
    </xf>
    <xf numFmtId="164" fontId="24" fillId="0" borderId="51" xfId="0" applyNumberFormat="1" applyFont="1" applyFill="1" applyBorder="1" applyAlignment="1" applyProtection="1">
      <alignment horizontal="center"/>
      <protection locked="0"/>
    </xf>
    <xf numFmtId="164" fontId="24" fillId="0" borderId="51" xfId="0" applyNumberFormat="1" applyFont="1" applyFill="1" applyBorder="1" applyAlignment="1" applyProtection="1">
      <alignment horizontal="right"/>
      <protection locked="0"/>
    </xf>
    <xf numFmtId="22" fontId="11" fillId="3" borderId="51" xfId="0" applyNumberFormat="1" applyFont="1" applyFill="1" applyBorder="1" applyAlignment="1" applyProtection="1">
      <alignment horizontal="center"/>
      <protection locked="0"/>
    </xf>
    <xf numFmtId="22" fontId="11" fillId="3" borderId="52" xfId="0" applyNumberFormat="1" applyFont="1" applyFill="1" applyBorder="1" applyAlignment="1" applyProtection="1">
      <alignment horizontal="center"/>
      <protection locked="0"/>
    </xf>
    <xf numFmtId="1" fontId="11" fillId="0" borderId="55" xfId="0" applyNumberFormat="1" applyFont="1" applyFill="1" applyBorder="1" applyAlignment="1" applyProtection="1">
      <alignment horizontal="center"/>
      <protection locked="0"/>
    </xf>
    <xf numFmtId="2" fontId="14" fillId="8" borderId="43" xfId="0" applyNumberFormat="1" applyFont="1" applyFill="1" applyBorder="1" applyAlignment="1"/>
    <xf numFmtId="0" fontId="11" fillId="0" borderId="43" xfId="0" applyNumberFormat="1" applyFont="1" applyFill="1" applyBorder="1" applyAlignment="1" applyProtection="1">
      <alignment horizontal="center"/>
      <protection locked="0"/>
    </xf>
    <xf numFmtId="164" fontId="24" fillId="3" borderId="43" xfId="0" quotePrefix="1" applyNumberFormat="1" applyFont="1" applyFill="1" applyBorder="1" applyAlignment="1" applyProtection="1">
      <alignment horizontal="center"/>
      <protection locked="0"/>
    </xf>
    <xf numFmtId="0" fontId="14" fillId="0" borderId="43" xfId="0" applyNumberFormat="1" applyFont="1" applyFill="1" applyBorder="1" applyAlignment="1">
      <alignment horizontal="center"/>
    </xf>
    <xf numFmtId="0" fontId="14" fillId="7" borderId="43" xfId="0" applyNumberFormat="1" applyFont="1" applyFill="1" applyBorder="1" applyAlignment="1" applyProtection="1">
      <alignment horizontal="center"/>
      <protection locked="0"/>
    </xf>
    <xf numFmtId="2" fontId="14" fillId="0" borderId="43" xfId="0" applyNumberFormat="1" applyFont="1" applyFill="1" applyBorder="1" applyAlignment="1">
      <alignment horizontal="center"/>
    </xf>
    <xf numFmtId="164" fontId="24" fillId="0" borderId="46" xfId="0" applyNumberFormat="1" applyFont="1" applyFill="1" applyBorder="1" applyAlignment="1" applyProtection="1">
      <alignment horizontal="left"/>
      <protection locked="0"/>
    </xf>
    <xf numFmtId="2" fontId="11" fillId="3" borderId="52" xfId="0" applyNumberFormat="1" applyFont="1" applyFill="1" applyBorder="1" applyAlignment="1" applyProtection="1">
      <alignment horizontal="center"/>
      <protection locked="0"/>
    </xf>
    <xf numFmtId="0" fontId="24" fillId="0" borderId="56" xfId="0" applyFont="1" applyBorder="1" applyAlignment="1" applyProtection="1">
      <alignment horizontal="left"/>
      <protection locked="0"/>
    </xf>
    <xf numFmtId="164" fontId="24" fillId="7" borderId="57" xfId="0" applyNumberFormat="1" applyFont="1" applyFill="1" applyBorder="1" applyAlignment="1" applyProtection="1">
      <alignment horizontal="left"/>
      <protection locked="0"/>
    </xf>
    <xf numFmtId="164" fontId="24" fillId="0" borderId="57" xfId="0" applyNumberFormat="1" applyFont="1" applyFill="1" applyBorder="1" applyAlignment="1" applyProtection="1">
      <alignment horizontal="center"/>
      <protection locked="0"/>
    </xf>
    <xf numFmtId="164" fontId="24" fillId="0" borderId="57" xfId="0" applyNumberFormat="1" applyFont="1" applyFill="1" applyBorder="1" applyAlignment="1" applyProtection="1">
      <alignment horizontal="right"/>
    </xf>
    <xf numFmtId="164" fontId="11" fillId="17" borderId="57" xfId="0" applyNumberFormat="1" applyFont="1" applyFill="1" applyBorder="1" applyAlignment="1" applyProtection="1">
      <alignment horizontal="center"/>
      <protection locked="0"/>
    </xf>
    <xf numFmtId="22" fontId="11" fillId="3" borderId="57" xfId="0" applyNumberFormat="1" applyFont="1" applyFill="1" applyBorder="1" applyAlignment="1" applyProtection="1">
      <alignment horizontal="center"/>
      <protection locked="0"/>
    </xf>
    <xf numFmtId="22" fontId="11" fillId="3" borderId="58" xfId="0" applyNumberFormat="1" applyFont="1" applyFill="1" applyBorder="1" applyAlignment="1" applyProtection="1">
      <alignment horizontal="center"/>
      <protection locked="0"/>
    </xf>
    <xf numFmtId="1" fontId="24" fillId="0" borderId="55" xfId="0" applyNumberFormat="1" applyFont="1" applyFill="1" applyBorder="1" applyAlignment="1" applyProtection="1">
      <alignment horizontal="center"/>
      <protection locked="0"/>
    </xf>
    <xf numFmtId="164" fontId="11" fillId="0" borderId="46" xfId="0" applyNumberFormat="1" applyFont="1" applyFill="1" applyBorder="1" applyAlignment="1" applyProtection="1">
      <alignment horizontal="left"/>
      <protection locked="0"/>
    </xf>
    <xf numFmtId="164" fontId="11" fillId="3" borderId="52" xfId="0" applyNumberFormat="1" applyFont="1" applyFill="1" applyBorder="1" applyAlignment="1" applyProtection="1">
      <alignment horizontal="center"/>
      <protection locked="0"/>
    </xf>
    <xf numFmtId="164" fontId="18" fillId="0" borderId="46" xfId="0" applyNumberFormat="1" applyFont="1" applyFill="1" applyBorder="1" applyAlignment="1" applyProtection="1">
      <alignment horizontal="left"/>
      <protection locked="0"/>
    </xf>
    <xf numFmtId="1" fontId="24" fillId="3" borderId="55" xfId="0" applyNumberFormat="1" applyFont="1" applyFill="1" applyBorder="1" applyAlignment="1" applyProtection="1">
      <alignment horizontal="center"/>
      <protection locked="0"/>
    </xf>
    <xf numFmtId="2" fontId="14" fillId="0" borderId="43" xfId="0" applyNumberFormat="1" applyFont="1" applyFill="1" applyBorder="1" applyAlignment="1"/>
    <xf numFmtId="165" fontId="14" fillId="0" borderId="43" xfId="0" applyNumberFormat="1" applyFont="1" applyFill="1" applyBorder="1" applyAlignment="1">
      <alignment horizontal="center"/>
    </xf>
    <xf numFmtId="164" fontId="11" fillId="3" borderId="57" xfId="0" applyNumberFormat="1" applyFont="1" applyFill="1" applyBorder="1" applyAlignment="1" applyProtection="1">
      <alignment horizontal="center"/>
      <protection locked="0"/>
    </xf>
    <xf numFmtId="1" fontId="24" fillId="0" borderId="55" xfId="0" quotePrefix="1" applyNumberFormat="1" applyFont="1" applyFill="1" applyBorder="1" applyAlignment="1" applyProtection="1">
      <alignment horizontal="center"/>
      <protection locked="0"/>
    </xf>
    <xf numFmtId="2" fontId="11" fillId="12" borderId="52" xfId="0" applyNumberFormat="1" applyFont="1" applyFill="1" applyBorder="1" applyAlignment="1" applyProtection="1">
      <alignment horizontal="center"/>
      <protection locked="0"/>
    </xf>
    <xf numFmtId="2" fontId="11" fillId="10" borderId="52" xfId="0" applyNumberFormat="1" applyFont="1" applyFill="1" applyBorder="1" applyAlignment="1" applyProtection="1">
      <alignment horizontal="center"/>
      <protection locked="0"/>
    </xf>
    <xf numFmtId="164" fontId="24" fillId="13" borderId="43" xfId="0" quotePrefix="1" applyNumberFormat="1" applyFont="1" applyFill="1" applyBorder="1" applyAlignment="1" applyProtection="1">
      <alignment horizontal="center"/>
      <protection locked="0"/>
    </xf>
    <xf numFmtId="164" fontId="11" fillId="0" borderId="51" xfId="0" applyNumberFormat="1" applyFont="1" applyFill="1" applyBorder="1" applyAlignment="1" applyProtection="1">
      <alignment horizontal="center"/>
      <protection locked="0"/>
    </xf>
    <xf numFmtId="2" fontId="11" fillId="13" borderId="52" xfId="0" applyNumberFormat="1" applyFont="1" applyFill="1" applyBorder="1" applyAlignment="1" applyProtection="1">
      <alignment horizontal="center"/>
      <protection locked="0"/>
    </xf>
    <xf numFmtId="0" fontId="24" fillId="0" borderId="56" xfId="0" applyFont="1" applyFill="1" applyBorder="1" applyAlignment="1" applyProtection="1">
      <alignment horizontal="left"/>
      <protection locked="0"/>
    </xf>
    <xf numFmtId="164" fontId="24" fillId="0" borderId="57" xfId="0" applyNumberFormat="1" applyFont="1" applyFill="1" applyBorder="1" applyAlignment="1" applyProtection="1">
      <alignment horizontal="left"/>
      <protection locked="0"/>
    </xf>
    <xf numFmtId="164" fontId="11" fillId="0" borderId="57" xfId="0" applyNumberFormat="1" applyFont="1" applyFill="1" applyBorder="1" applyAlignment="1" applyProtection="1">
      <alignment horizontal="center"/>
      <protection locked="0"/>
    </xf>
    <xf numFmtId="22" fontId="11" fillId="0" borderId="57" xfId="0" applyNumberFormat="1" applyFont="1" applyFill="1" applyBorder="1" applyAlignment="1" applyProtection="1">
      <alignment horizontal="center"/>
      <protection locked="0"/>
    </xf>
    <xf numFmtId="22" fontId="11" fillId="13" borderId="58" xfId="0" applyNumberFormat="1" applyFont="1" applyFill="1" applyBorder="1" applyAlignment="1" applyProtection="1">
      <alignment horizontal="center"/>
      <protection locked="0"/>
    </xf>
    <xf numFmtId="1" fontId="14" fillId="9" borderId="49" xfId="0" applyNumberFormat="1" applyFont="1" applyFill="1" applyBorder="1" applyAlignment="1" applyProtection="1">
      <alignment horizontal="center"/>
      <protection locked="0"/>
    </xf>
    <xf numFmtId="1" fontId="24" fillId="3" borderId="55" xfId="0" quotePrefix="1" applyNumberFormat="1" applyFont="1" applyFill="1" applyBorder="1" applyAlignment="1" applyProtection="1">
      <alignment horizontal="center"/>
      <protection locked="0"/>
    </xf>
    <xf numFmtId="164" fontId="24" fillId="12" borderId="43" xfId="0" quotePrefix="1" applyNumberFormat="1" applyFont="1" applyFill="1" applyBorder="1" applyAlignment="1" applyProtection="1">
      <alignment horizontal="center"/>
      <protection locked="0"/>
    </xf>
    <xf numFmtId="22" fontId="11" fillId="12" borderId="58" xfId="0" applyNumberFormat="1" applyFont="1" applyFill="1" applyBorder="1" applyAlignment="1" applyProtection="1">
      <alignment horizontal="center"/>
      <protection locked="0"/>
    </xf>
    <xf numFmtId="16" fontId="11" fillId="0" borderId="43" xfId="0" quotePrefix="1" applyNumberFormat="1" applyFont="1" applyFill="1" applyBorder="1" applyAlignment="1" applyProtection="1">
      <alignment horizontal="center"/>
      <protection locked="0"/>
    </xf>
    <xf numFmtId="164" fontId="14" fillId="0" borderId="51" xfId="0" applyNumberFormat="1" applyFont="1" applyFill="1" applyBorder="1" applyAlignment="1">
      <alignment horizontal="center"/>
    </xf>
    <xf numFmtId="0" fontId="24" fillId="13" borderId="54" xfId="0" applyFont="1" applyFill="1" applyBorder="1" applyAlignment="1" applyProtection="1">
      <alignment horizontal="right"/>
      <protection locked="0"/>
    </xf>
    <xf numFmtId="1" fontId="11" fillId="3" borderId="55" xfId="0" applyNumberFormat="1" applyFont="1" applyFill="1" applyBorder="1" applyAlignment="1" applyProtection="1">
      <alignment horizontal="center"/>
      <protection locked="0"/>
    </xf>
    <xf numFmtId="17" fontId="24" fillId="0" borderId="43" xfId="0" quotePrefix="1" applyNumberFormat="1" applyFont="1" applyFill="1" applyBorder="1" applyAlignment="1" applyProtection="1">
      <alignment horizontal="center"/>
      <protection locked="0"/>
    </xf>
    <xf numFmtId="14" fontId="11" fillId="3" borderId="47" xfId="0" applyNumberFormat="1" applyFont="1" applyFill="1" applyBorder="1" applyAlignment="1" applyProtection="1">
      <alignment horizontal="center"/>
      <protection locked="0"/>
    </xf>
    <xf numFmtId="164" fontId="11" fillId="0" borderId="43" xfId="0" applyNumberFormat="1" applyFont="1" applyFill="1" applyBorder="1" applyAlignment="1" applyProtection="1">
      <alignment horizontal="center"/>
      <protection locked="0"/>
    </xf>
    <xf numFmtId="166" fontId="11" fillId="17" borderId="43" xfId="0" applyNumberFormat="1" applyFont="1" applyFill="1" applyBorder="1" applyAlignment="1" applyProtection="1">
      <alignment horizontal="center"/>
    </xf>
    <xf numFmtId="14" fontId="11" fillId="0" borderId="46" xfId="0" applyNumberFormat="1" applyFont="1" applyFill="1" applyBorder="1" applyAlignment="1" applyProtection="1">
      <alignment horizontal="center"/>
      <protection locked="0"/>
    </xf>
    <xf numFmtId="2" fontId="11" fillId="0" borderId="43" xfId="0" applyNumberFormat="1" applyFont="1" applyFill="1" applyBorder="1" applyAlignment="1" applyProtection="1">
      <alignment horizontal="center"/>
      <protection locked="0"/>
    </xf>
    <xf numFmtId="2" fontId="11" fillId="9" borderId="43" xfId="0" applyNumberFormat="1" applyFont="1" applyFill="1" applyBorder="1" applyAlignment="1" applyProtection="1">
      <alignment horizontal="center"/>
      <protection locked="0"/>
    </xf>
    <xf numFmtId="14" fontId="11" fillId="9" borderId="46" xfId="0" applyNumberFormat="1" applyFont="1" applyFill="1" applyBorder="1" applyAlignment="1" applyProtection="1">
      <alignment horizontal="center"/>
      <protection locked="0"/>
    </xf>
    <xf numFmtId="164" fontId="11" fillId="3" borderId="43" xfId="0" applyNumberFormat="1" applyFont="1" applyFill="1" applyBorder="1" applyAlignment="1" applyProtection="1">
      <alignment horizontal="center"/>
      <protection locked="0"/>
    </xf>
    <xf numFmtId="2" fontId="11" fillId="0" borderId="0" xfId="1" applyNumberFormat="1" applyFont="1"/>
    <xf numFmtId="1" fontId="11" fillId="0" borderId="0" xfId="1" applyNumberFormat="1" applyFont="1"/>
    <xf numFmtId="22" fontId="11" fillId="17" borderId="2" xfId="0" applyNumberFormat="1" applyFont="1" applyFill="1" applyBorder="1" applyAlignment="1" applyProtection="1">
      <alignment horizontal="center"/>
      <protection locked="0"/>
    </xf>
    <xf numFmtId="164" fontId="11" fillId="24" borderId="1" xfId="0" applyNumberFormat="1" applyFont="1" applyFill="1" applyBorder="1" applyAlignment="1" applyProtection="1">
      <alignment horizontal="center"/>
      <protection locked="0"/>
    </xf>
    <xf numFmtId="14" fontId="34" fillId="0" borderId="0" xfId="1" applyNumberFormat="1" applyFont="1" applyFill="1" applyBorder="1" applyAlignment="1" applyProtection="1">
      <alignment horizontal="left" vertical="center"/>
    </xf>
    <xf numFmtId="0" fontId="35" fillId="0" borderId="61" xfId="66" applyFont="1" applyFill="1" applyBorder="1" applyAlignment="1">
      <alignment horizontal="left" vertical="center" wrapText="1"/>
    </xf>
    <xf numFmtId="0" fontId="36" fillId="0" borderId="2" xfId="76" applyFont="1" applyFill="1" applyBorder="1" applyAlignment="1" applyProtection="1">
      <alignment horizontal="left" vertical="center" wrapText="1"/>
      <protection locked="0"/>
    </xf>
    <xf numFmtId="0" fontId="22" fillId="0" borderId="2" xfId="66" applyFont="1" applyBorder="1" applyAlignment="1">
      <alignment horizontal="left" vertical="center"/>
    </xf>
    <xf numFmtId="0" fontId="22" fillId="0" borderId="59" xfId="66" applyFont="1" applyBorder="1" applyAlignment="1">
      <alignment horizontal="left" vertical="center"/>
    </xf>
    <xf numFmtId="0" fontId="6" fillId="0" borderId="32" xfId="68" applyFont="1" applyBorder="1"/>
    <xf numFmtId="0" fontId="23" fillId="0" borderId="32" xfId="76" applyFont="1" applyFill="1" applyBorder="1" applyProtection="1">
      <protection locked="0"/>
    </xf>
    <xf numFmtId="0" fontId="6" fillId="0" borderId="60" xfId="66" applyFont="1" applyBorder="1"/>
    <xf numFmtId="0" fontId="6" fillId="0" borderId="32" xfId="66" applyFont="1" applyBorder="1"/>
    <xf numFmtId="168" fontId="6" fillId="0" borderId="32" xfId="66" applyNumberFormat="1" applyFont="1" applyBorder="1" applyAlignment="1">
      <alignment horizontal="right"/>
    </xf>
    <xf numFmtId="0" fontId="23" fillId="0" borderId="32" xfId="67" applyFont="1" applyBorder="1" applyProtection="1">
      <protection locked="0"/>
    </xf>
    <xf numFmtId="0" fontId="23" fillId="0" borderId="32" xfId="76" applyFont="1" applyBorder="1" applyProtection="1">
      <protection locked="0"/>
    </xf>
    <xf numFmtId="0" fontId="6" fillId="0" borderId="32" xfId="66" applyFont="1" applyBorder="1" applyAlignment="1">
      <alignment horizontal="right"/>
    </xf>
    <xf numFmtId="0" fontId="6" fillId="0" borderId="2" xfId="0" applyFont="1" applyBorder="1"/>
    <xf numFmtId="0" fontId="6" fillId="0" borderId="2" xfId="0" applyFont="1" applyFill="1" applyBorder="1" applyAlignment="1"/>
    <xf numFmtId="0" fontId="0" fillId="15" borderId="0" xfId="0" applyFill="1"/>
    <xf numFmtId="0" fontId="5" fillId="0" borderId="2" xfId="0" applyFont="1" applyBorder="1"/>
    <xf numFmtId="0" fontId="0" fillId="14" borderId="0" xfId="0" applyFill="1"/>
    <xf numFmtId="0" fontId="5" fillId="0" borderId="0" xfId="31" applyFont="1" applyAlignment="1">
      <alignment horizontal="center" vertical="center"/>
    </xf>
    <xf numFmtId="0" fontId="4" fillId="0" borderId="0" xfId="31" applyFont="1" applyAlignment="1">
      <alignment horizontal="center" vertical="center"/>
    </xf>
    <xf numFmtId="0" fontId="23" fillId="0" borderId="62" xfId="76" applyFont="1" applyFill="1" applyBorder="1" applyProtection="1">
      <protection locked="0"/>
    </xf>
    <xf numFmtId="0" fontId="6" fillId="0" borderId="63" xfId="66" applyFont="1" applyBorder="1"/>
    <xf numFmtId="0" fontId="6" fillId="0" borderId="62" xfId="66" applyFont="1" applyBorder="1"/>
    <xf numFmtId="0" fontId="4" fillId="0" borderId="62" xfId="68" applyFont="1" applyBorder="1"/>
    <xf numFmtId="22" fontId="6" fillId="0" borderId="62" xfId="66" applyNumberFormat="1" applyFont="1" applyBorder="1"/>
    <xf numFmtId="0" fontId="0" fillId="25" borderId="0" xfId="0" applyFill="1"/>
    <xf numFmtId="0" fontId="0" fillId="0" borderId="0" xfId="0" applyFill="1"/>
    <xf numFmtId="0" fontId="23" fillId="0" borderId="64" xfId="76" applyFont="1" applyFill="1" applyBorder="1" applyProtection="1">
      <protection locked="0"/>
    </xf>
    <xf numFmtId="0" fontId="6" fillId="0" borderId="65" xfId="66" applyFont="1" applyBorder="1"/>
    <xf numFmtId="0" fontId="6" fillId="0" borderId="64" xfId="66" applyFont="1" applyBorder="1"/>
    <xf numFmtId="22" fontId="6" fillId="0" borderId="64" xfId="66" applyNumberFormat="1" applyFont="1" applyBorder="1"/>
    <xf numFmtId="0" fontId="3" fillId="0" borderId="65" xfId="66" applyFont="1" applyBorder="1"/>
    <xf numFmtId="0" fontId="3" fillId="0" borderId="64" xfId="68" applyFont="1" applyBorder="1"/>
    <xf numFmtId="0" fontId="23" fillId="0" borderId="66" xfId="76" applyFont="1" applyFill="1" applyBorder="1" applyProtection="1">
      <protection locked="0"/>
    </xf>
    <xf numFmtId="0" fontId="6" fillId="0" borderId="66" xfId="66" applyFont="1" applyBorder="1"/>
    <xf numFmtId="22" fontId="6" fillId="0" borderId="66" xfId="66" applyNumberFormat="1" applyFont="1" applyBorder="1"/>
    <xf numFmtId="0" fontId="2" fillId="0" borderId="66" xfId="68" applyFont="1" applyBorder="1"/>
    <xf numFmtId="0" fontId="3" fillId="0" borderId="67" xfId="66" applyFont="1" applyFill="1" applyBorder="1"/>
    <xf numFmtId="0" fontId="2" fillId="9" borderId="65" xfId="66" applyFont="1" applyFill="1" applyBorder="1"/>
    <xf numFmtId="0" fontId="1" fillId="0" borderId="61" xfId="0" applyFont="1" applyFill="1" applyBorder="1"/>
    <xf numFmtId="22" fontId="0" fillId="0" borderId="0" xfId="0" applyNumberFormat="1"/>
    <xf numFmtId="0" fontId="1" fillId="0" borderId="2" xfId="0" applyFont="1" applyBorder="1"/>
    <xf numFmtId="10" fontId="0" fillId="0" borderId="0" xfId="0" applyNumberFormat="1"/>
    <xf numFmtId="0" fontId="0" fillId="20" borderId="32" xfId="0" applyFill="1" applyBorder="1" applyAlignment="1">
      <alignment horizontal="center" vertical="center" wrapText="1"/>
    </xf>
    <xf numFmtId="0" fontId="0" fillId="19" borderId="32" xfId="0" applyFill="1" applyBorder="1" applyAlignment="1">
      <alignment horizontal="center" vertical="center" wrapText="1"/>
    </xf>
    <xf numFmtId="0" fontId="0" fillId="19" borderId="32" xfId="0" applyFill="1" applyBorder="1" applyAlignment="1">
      <alignment horizontal="center" wrapText="1"/>
    </xf>
    <xf numFmtId="0" fontId="0" fillId="23" borderId="35" xfId="0" applyFill="1" applyBorder="1" applyAlignment="1">
      <alignment horizontal="center" vertical="center" wrapText="1"/>
    </xf>
    <xf numFmtId="0" fontId="0" fillId="23" borderId="41" xfId="0" applyFill="1" applyBorder="1" applyAlignment="1">
      <alignment horizontal="center" vertical="center" wrapText="1"/>
    </xf>
    <xf numFmtId="0" fontId="0" fillId="23" borderId="36" xfId="0" applyFill="1" applyBorder="1" applyAlignment="1">
      <alignment horizontal="center" vertical="center" wrapText="1"/>
    </xf>
    <xf numFmtId="0" fontId="0" fillId="23" borderId="2" xfId="0" applyFill="1" applyBorder="1" applyAlignment="1">
      <alignment horizontal="center" vertical="center" wrapText="1"/>
    </xf>
    <xf numFmtId="0" fontId="0" fillId="23" borderId="37" xfId="0" applyFill="1" applyBorder="1" applyAlignment="1">
      <alignment horizontal="center" vertical="center" wrapText="1"/>
    </xf>
    <xf numFmtId="0" fontId="0" fillId="23" borderId="42" xfId="0" applyFill="1" applyBorder="1" applyAlignment="1">
      <alignment horizontal="center" vertical="center" wrapText="1"/>
    </xf>
    <xf numFmtId="0" fontId="11" fillId="22" borderId="33" xfId="0" applyFont="1" applyFill="1" applyBorder="1" applyAlignment="1">
      <alignment horizontal="center" vertical="center" wrapText="1"/>
    </xf>
    <xf numFmtId="0" fontId="0" fillId="0" borderId="34" xfId="0" applyBorder="1" applyAlignment="1">
      <alignment wrapText="1"/>
    </xf>
    <xf numFmtId="0" fontId="0" fillId="18" borderId="32" xfId="0" applyFill="1" applyBorder="1" applyAlignment="1">
      <alignment horizontal="center" vertical="center" wrapText="1"/>
    </xf>
    <xf numFmtId="0" fontId="0" fillId="21" borderId="32" xfId="0" applyFill="1" applyBorder="1" applyAlignment="1">
      <alignment horizontal="center" vertical="center" wrapText="1"/>
    </xf>
    <xf numFmtId="0" fontId="0" fillId="20" borderId="2" xfId="0" applyFill="1" applyBorder="1" applyAlignment="1">
      <alignment horizontal="center" vertical="center" wrapText="1"/>
    </xf>
    <xf numFmtId="0" fontId="0" fillId="19" borderId="2" xfId="0" applyFill="1" applyBorder="1" applyAlignment="1">
      <alignment horizontal="center" vertical="center" wrapText="1"/>
    </xf>
    <xf numFmtId="0" fontId="0" fillId="19" borderId="2" xfId="0" applyFill="1" applyBorder="1" applyAlignment="1">
      <alignment horizontal="center" wrapText="1"/>
    </xf>
    <xf numFmtId="0" fontId="0" fillId="18" borderId="2" xfId="0" applyFill="1" applyBorder="1" applyAlignment="1">
      <alignment horizontal="center" vertical="center" wrapText="1"/>
    </xf>
    <xf numFmtId="0" fontId="0" fillId="21" borderId="2" xfId="0" applyFill="1" applyBorder="1" applyAlignment="1">
      <alignment horizontal="center" vertical="center" wrapText="1"/>
    </xf>
  </cellXfs>
  <cellStyles count="97">
    <cellStyle name="Normal" xfId="0" builtinId="0"/>
    <cellStyle name="Normal 10" xfId="2"/>
    <cellStyle name="Normal 10 2" xfId="38"/>
    <cellStyle name="Normal 10_Comparison_Max_GSPs" xfId="51"/>
    <cellStyle name="Normal 10_Manual Calculation" xfId="67"/>
    <cellStyle name="Normal 106_Table 3 Demand Data" xfId="3"/>
    <cellStyle name="Normal 11" xfId="4"/>
    <cellStyle name="Normal 12" xfId="5"/>
    <cellStyle name="Normal 12 2" xfId="39"/>
    <cellStyle name="Normal 12_Comparison_Max_GSPs" xfId="52"/>
    <cellStyle name="Normal 13" xfId="1"/>
    <cellStyle name="Normal 134" xfId="6"/>
    <cellStyle name="Normal 134 2" xfId="40"/>
    <cellStyle name="Normal 134_Comparison_Max_GSPs" xfId="53"/>
    <cellStyle name="Normal 14" xfId="31"/>
    <cellStyle name="Normal 14 2" xfId="63"/>
    <cellStyle name="Normal 14_Calculator" xfId="77"/>
    <cellStyle name="Normal 14_Manual Calculation" xfId="68"/>
    <cellStyle name="Normal 15" xfId="32"/>
    <cellStyle name="Normal 154" xfId="7"/>
    <cellStyle name="Normal 154 2" xfId="41"/>
    <cellStyle name="Normal 154_Comparison_Max_GSPs" xfId="54"/>
    <cellStyle name="Normal 156" xfId="8"/>
    <cellStyle name="Normal 156 2" xfId="42"/>
    <cellStyle name="Normal 156_Comparison_Max_GSPs" xfId="55"/>
    <cellStyle name="Normal 16" xfId="33"/>
    <cellStyle name="Normal 17" xfId="34"/>
    <cellStyle name="Normal 18" xfId="35"/>
    <cellStyle name="Normal 19" xfId="36"/>
    <cellStyle name="Normal 19 2" xfId="64"/>
    <cellStyle name="Normal 19_Calculator" xfId="78"/>
    <cellStyle name="Normal 2" xfId="9"/>
    <cellStyle name="Normal 2 2" xfId="43"/>
    <cellStyle name="Normal 2_Comparison_Max_GSPs" xfId="56"/>
    <cellStyle name="Normal 20" xfId="37"/>
    <cellStyle name="Normal 20 2" xfId="65"/>
    <cellStyle name="Normal 20_Manual Calculation" xfId="69"/>
    <cellStyle name="Normal 3" xfId="10"/>
    <cellStyle name="Normal 3 2" xfId="11"/>
    <cellStyle name="Normal 3 3" xfId="44"/>
    <cellStyle name="Normal 3_Comparison_Max_GSPs" xfId="57"/>
    <cellStyle name="Normal 4" xfId="12"/>
    <cellStyle name="Normal 4 2" xfId="13"/>
    <cellStyle name="Normal 4 2 2" xfId="14"/>
    <cellStyle name="Normal 4 2 2 2" xfId="15"/>
    <cellStyle name="Normal 4 2 2 2 2" xfId="79"/>
    <cellStyle name="Normal 4 2 2 2_Calculator" xfId="80"/>
    <cellStyle name="Normal 4 2 2 3" xfId="81"/>
    <cellStyle name="Normal 4 2 2_BSP" xfId="70"/>
    <cellStyle name="Normal 4 2 3" xfId="16"/>
    <cellStyle name="Normal 4 2 3 2" xfId="17"/>
    <cellStyle name="Normal 4 2 3 2 2" xfId="82"/>
    <cellStyle name="Normal 4 2 3 2_Calculator" xfId="83"/>
    <cellStyle name="Normal 4 2 3 3" xfId="84"/>
    <cellStyle name="Normal 4 2 3_BSP" xfId="71"/>
    <cellStyle name="Normal 4 2 4" xfId="18"/>
    <cellStyle name="Normal 4 2 4 2" xfId="85"/>
    <cellStyle name="Normal 4 2 4_Calculator" xfId="86"/>
    <cellStyle name="Normal 4 2 5" xfId="87"/>
    <cellStyle name="Normal 4 2_BSP" xfId="72"/>
    <cellStyle name="Normal 4 3" xfId="19"/>
    <cellStyle name="Normal 4 3 2" xfId="20"/>
    <cellStyle name="Normal 4 3 2 2" xfId="88"/>
    <cellStyle name="Normal 4 3 2_Calculator" xfId="89"/>
    <cellStyle name="Normal 4 3 3" xfId="90"/>
    <cellStyle name="Normal 4 3_BSP" xfId="73"/>
    <cellStyle name="Normal 4 4" xfId="21"/>
    <cellStyle name="Normal 4 4 2" xfId="22"/>
    <cellStyle name="Normal 4 4 2 2" xfId="91"/>
    <cellStyle name="Normal 4 4 2_Calculator" xfId="92"/>
    <cellStyle name="Normal 4 4 3" xfId="93"/>
    <cellStyle name="Normal 4 4_BSP" xfId="74"/>
    <cellStyle name="Normal 4 5" xfId="23"/>
    <cellStyle name="Normal 4 5 2" xfId="94"/>
    <cellStyle name="Normal 4 5_Calculator" xfId="95"/>
    <cellStyle name="Normal 4 6" xfId="96"/>
    <cellStyle name="Normal 4_BSP" xfId="75"/>
    <cellStyle name="Normal 5" xfId="24"/>
    <cellStyle name="Normal 5 2" xfId="45"/>
    <cellStyle name="Normal 5_Comparison_Max_GSPs" xfId="58"/>
    <cellStyle name="Normal 6" xfId="25"/>
    <cellStyle name="Normal 6 2" xfId="46"/>
    <cellStyle name="Normal 6_Comparison_Max_GSPs" xfId="59"/>
    <cellStyle name="Normal 7" xfId="26"/>
    <cellStyle name="Normal 7 2" xfId="47"/>
    <cellStyle name="Normal 7_Comparison_Max_GSPs" xfId="60"/>
    <cellStyle name="Normal 8" xfId="27"/>
    <cellStyle name="Normal 8 2" xfId="48"/>
    <cellStyle name="Normal 8_Comparison_Max_GSPs" xfId="61"/>
    <cellStyle name="Normal 9" xfId="28"/>
    <cellStyle name="Normal 9 2" xfId="49"/>
    <cellStyle name="Normal 9_Comparison_Max_GSPs" xfId="62"/>
    <cellStyle name="Normal_Manual Calculation" xfId="66"/>
    <cellStyle name="Normal_Sheet1" xfId="76"/>
    <cellStyle name="Percent 2" xfId="29"/>
    <cellStyle name="Percent 3" xfId="30"/>
    <cellStyle name="Percent 3 2" xfId="50"/>
  </cellStyles>
  <dxfs count="1497">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ill>
        <patternFill>
          <bgColor rgb="FFFFFF00"/>
        </patternFill>
      </fill>
    </dxf>
    <dxf>
      <fill>
        <patternFill>
          <bgColor rgb="FFFFFF00"/>
        </patternFill>
      </fill>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J:\Distribution_Major_Projects\_Alan%20Brown\_Misc%20Tasks\Load%20Estimates%20Revision%202019\SEPD%20Process\Lovedea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pscconsulting1.sharepoint.com/sites/job/ee/JK7938%20-%20Automated%20Systems%20&amp;%20Data%20Process%20Efficiencies/5%20Working%20Docs/Load%20Estimates/SubstationLoad(Maximum)SHEPD(v4.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Distribution_Major_Projects\_Alan%20Brown\_Misc%20Tasks\Load%20Estimates%20Revision%202019\SEPD%20Process\System-Data\XX%20System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maries &amp; BSPs"/>
      <sheetName val="GSP"/>
      <sheetName val="LocalData"/>
      <sheetName val="Sheet1"/>
    </sheetNames>
    <sheetDataSet>
      <sheetData sheetId="0"/>
      <sheetData sheetId="1"/>
      <sheetData sheetId="2">
        <row r="5">
          <cell r="C5">
            <v>0</v>
          </cell>
          <cell r="D5">
            <v>1.0040303438508065</v>
          </cell>
        </row>
        <row r="6">
          <cell r="C6" t="str">
            <v>L</v>
          </cell>
          <cell r="D6">
            <v>1.0108459522604525</v>
          </cell>
        </row>
        <row r="7">
          <cell r="C7" t="str">
            <v>M</v>
          </cell>
          <cell r="D7">
            <v>1.0168184814553651</v>
          </cell>
        </row>
        <row r="8">
          <cell r="C8" t="str">
            <v>H</v>
          </cell>
          <cell r="D8">
            <v>1.032628565421934</v>
          </cell>
        </row>
        <row r="11">
          <cell r="D11" t="str">
            <v>Z2</v>
          </cell>
        </row>
      </sheetData>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Log"/>
      <sheetName val="Summary"/>
      <sheetName val="GSP"/>
      <sheetName val="Primaries"/>
      <sheetName val="Calculator"/>
      <sheetName val="Calculator Graphs CHECK"/>
      <sheetName val="GenData"/>
      <sheetName val="LoadEstimateUpdates"/>
      <sheetName val="Lookups"/>
      <sheetName val="Detailed Data"/>
      <sheetName val="Sheet1"/>
    </sheetNames>
    <sheetDataSet>
      <sheetData sheetId="0"/>
      <sheetData sheetId="1">
        <row r="2">
          <cell r="B2" t="str">
            <v>Maximum</v>
          </cell>
        </row>
      </sheetData>
      <sheetData sheetId="2"/>
      <sheetData sheetId="3">
        <row r="8">
          <cell r="B8" t="str">
            <v>Abernethy</v>
          </cell>
          <cell r="E8" t="str">
            <v>('241~T1~AMPS~AI')*1.732*0.011</v>
          </cell>
        </row>
        <row r="9">
          <cell r="B9" t="str">
            <v>Balbeggie</v>
          </cell>
          <cell r="E9" t="str">
            <v>('255~T1~MW~AI')</v>
          </cell>
        </row>
        <row r="10">
          <cell r="B10" t="str">
            <v>Binn Hill Landfill</v>
          </cell>
          <cell r="E10" t="str">
            <v>('284~CS1~MW~AI')</v>
          </cell>
        </row>
        <row r="11">
          <cell r="B11" t="str">
            <v>Bridge Of Earn</v>
          </cell>
          <cell r="E11" t="str">
            <v>('279~003~AMPS~AI'+'279~004~AMPS~AI')*1.732*0.011</v>
          </cell>
        </row>
        <row r="12">
          <cell r="B12" t="str">
            <v>Errol</v>
          </cell>
          <cell r="E12" t="str">
            <v>('254~SUMM~AMPS~AI')*1.732*0.011</v>
          </cell>
        </row>
        <row r="13">
          <cell r="B13" t="str">
            <v>Glendevon</v>
          </cell>
          <cell r="E13" t="str">
            <v>('273~11KV~AMPS~AI')*1.732*0.011</v>
          </cell>
        </row>
        <row r="14">
          <cell r="B14" t="str">
            <v>Harbour</v>
          </cell>
          <cell r="E14" t="str">
            <v>('247~T1~AMPS~AI')*1.732*0.011</v>
          </cell>
        </row>
        <row r="15">
          <cell r="B15" t="str">
            <v>Milnathort</v>
          </cell>
          <cell r="E15" t="str">
            <v>('251~011~AMPS~AI'+'251~4L5~AMPS~AI')*1.732*0.011</v>
          </cell>
        </row>
        <row r="16">
          <cell r="B16" t="str">
            <v>Rumbling Bridge</v>
          </cell>
        </row>
        <row r="17">
          <cell r="B17" t="str">
            <v>Scone</v>
          </cell>
          <cell r="E17" t="str">
            <v>('271~common~AMPS~AI')*1.732*0.011</v>
          </cell>
        </row>
        <row r="18">
          <cell r="B18" t="str">
            <v>Balaldie</v>
          </cell>
          <cell r="E18" t="str">
            <v>('552~097~AMPS~AI'+'552~098~AMPS~AI'+'552~099~AMPS~AI')*1.732*0.011</v>
          </cell>
        </row>
        <row r="19">
          <cell r="B19" t="str">
            <v>Contullich</v>
          </cell>
        </row>
        <row r="20">
          <cell r="B20" t="str">
            <v>Crosshills</v>
          </cell>
          <cell r="E20" t="str">
            <v>('551~T1_T2~AMPS~AI')*1.732*0.011</v>
          </cell>
        </row>
        <row r="21">
          <cell r="B21" t="str">
            <v>Glastullich</v>
          </cell>
          <cell r="E21" t="str">
            <v>('522~11KV~AMPS~AI')*1.732*0.011</v>
          </cell>
        </row>
        <row r="22">
          <cell r="B22" t="str">
            <v>Invergordon</v>
          </cell>
          <cell r="E22" t="str">
            <v>('559~T1_T2~AMPS~AI')*1.732*0.011</v>
          </cell>
        </row>
        <row r="23">
          <cell r="B23" t="str">
            <v>Lealty</v>
          </cell>
        </row>
        <row r="24">
          <cell r="B24" t="str">
            <v>Nigg</v>
          </cell>
          <cell r="E24" t="str">
            <v>('554~TR1~AMPS~AI')*1.732*0.011</v>
          </cell>
        </row>
        <row r="25">
          <cell r="B25" t="str">
            <v>Peddieston</v>
          </cell>
          <cell r="E25" t="str">
            <v>('553~T1~AMPS~AI')*1.732*0.011</v>
          </cell>
        </row>
        <row r="26">
          <cell r="B26" t="str">
            <v>Tain</v>
          </cell>
          <cell r="E26" t="str">
            <v>('546~T1_T2~AMPS~AI')*1.732*0.011</v>
          </cell>
        </row>
        <row r="27">
          <cell r="B27" t="str">
            <v>Carnoustie</v>
          </cell>
          <cell r="E27" t="str">
            <v>('064~TR1~MW~AI'+'064~TR2~MW~AI')</v>
          </cell>
        </row>
        <row r="28">
          <cell r="B28" t="str">
            <v>Charles Avenue</v>
          </cell>
          <cell r="E28" t="str">
            <v>('062~T1_T2_11~AMPS~AI')*1.732*0.011</v>
          </cell>
        </row>
        <row r="29">
          <cell r="B29" t="str">
            <v>Elliot Depot</v>
          </cell>
          <cell r="E29" t="str">
            <v>('068~T1_11~AMPS~AI')*1.732*0.011</v>
          </cell>
        </row>
        <row r="30">
          <cell r="B30" t="str">
            <v>Hume Street</v>
          </cell>
          <cell r="E30" t="str">
            <v>('067~T1_T2_11~AMPS~AI')*1.732*0.011</v>
          </cell>
        </row>
        <row r="31">
          <cell r="B31" t="str">
            <v>Redford</v>
          </cell>
          <cell r="E31" t="str">
            <v>('066~T1_11~AMPS~AI')*1.732*0.011</v>
          </cell>
        </row>
        <row r="32">
          <cell r="B32" t="str">
            <v>Aird</v>
          </cell>
          <cell r="E32" t="str">
            <v>('671A~C01~AMPS~AI'+'671A~C01~AMPS~AI')*1.732*0.011</v>
          </cell>
        </row>
        <row r="33">
          <cell r="B33" t="str">
            <v>Arnish</v>
          </cell>
          <cell r="E33" t="str">
            <v>('669~TR1~MW~AI')</v>
          </cell>
        </row>
        <row r="34">
          <cell r="B34" t="str">
            <v>Barra G S</v>
          </cell>
          <cell r="E34" t="str">
            <v>('659~TOTAL~MW~AI')</v>
          </cell>
        </row>
        <row r="35">
          <cell r="B35" t="str">
            <v>Barvas</v>
          </cell>
          <cell r="E35" t="str">
            <v>('651~T1_T2~AMPS~AI')*1.732*0.011</v>
          </cell>
        </row>
        <row r="36">
          <cell r="B36" t="str">
            <v>Battery Point</v>
          </cell>
          <cell r="E36" t="str">
            <v>('652~T1~MW~AI')</v>
          </cell>
        </row>
        <row r="37">
          <cell r="B37" t="str">
            <v>Callanish</v>
          </cell>
          <cell r="E37" t="str">
            <v>('670~011~AMPS~AI')*1.732*0.011</v>
          </cell>
        </row>
        <row r="38">
          <cell r="B38" t="str">
            <v>Clachan</v>
          </cell>
          <cell r="E38" t="str">
            <v>('653~TR2~AMPS~AI')*1.732*0.011</v>
          </cell>
        </row>
        <row r="39">
          <cell r="B39" t="str">
            <v>Coll</v>
          </cell>
          <cell r="E39" t="str">
            <v>('672~TR1~AMPS~AI')*1.732*0.011</v>
          </cell>
        </row>
        <row r="40">
          <cell r="B40" t="str">
            <v>Drimore</v>
          </cell>
          <cell r="E40" t="str">
            <v>('644~T1~AMPS~AI')*1.732*0.011</v>
          </cell>
        </row>
        <row r="41">
          <cell r="B41" t="str">
            <v>Eoligarry Pmr</v>
          </cell>
        </row>
        <row r="42">
          <cell r="B42" t="str">
            <v>Frobost Regulator</v>
          </cell>
        </row>
        <row r="43">
          <cell r="B43" t="str">
            <v>Gisla</v>
          </cell>
          <cell r="E43" t="str">
            <v>('648~1H0~AMPS~AI')*1.732*0.011</v>
          </cell>
        </row>
        <row r="44">
          <cell r="B44" t="str">
            <v>Harris Grid</v>
          </cell>
        </row>
        <row r="45">
          <cell r="B45" t="str">
            <v>Laxay</v>
          </cell>
          <cell r="E45" t="str">
            <v>('657~T1~AMPS~AI')*1.732*0.011</v>
          </cell>
        </row>
        <row r="46">
          <cell r="B46" t="str">
            <v>Loch Carnan</v>
          </cell>
        </row>
        <row r="47">
          <cell r="B47" t="str">
            <v>Maaruig</v>
          </cell>
        </row>
        <row r="48">
          <cell r="B48" t="str">
            <v>Northbay Pmr</v>
          </cell>
        </row>
        <row r="49">
          <cell r="B49" t="str">
            <v>Pollachar</v>
          </cell>
          <cell r="E49" t="str">
            <v>('660~TR1~AMPS~AI')*1.732*0.011</v>
          </cell>
        </row>
        <row r="50">
          <cell r="B50" t="str">
            <v>Rodil Pmr</v>
          </cell>
        </row>
        <row r="51">
          <cell r="B51" t="str">
            <v>Stockinish</v>
          </cell>
          <cell r="E51" t="str">
            <v>('658~MW~MW~AI')</v>
          </cell>
        </row>
        <row r="52">
          <cell r="B52" t="str">
            <v>Stornoway Grid</v>
          </cell>
        </row>
        <row r="53">
          <cell r="B53" t="str">
            <v>Tarbert</v>
          </cell>
          <cell r="E53" t="str">
            <v>('662~T1_T2~AMPS~AI')*1.732*0.011</v>
          </cell>
        </row>
        <row r="54">
          <cell r="B54" t="str">
            <v>Aigas</v>
          </cell>
        </row>
        <row r="55">
          <cell r="B55" t="str">
            <v>Blackstand</v>
          </cell>
          <cell r="E55" t="str">
            <v>('509~TR1~AMPS~AI')*1.732*0.011</v>
          </cell>
        </row>
        <row r="56">
          <cell r="B56" t="str">
            <v>Conon Bridge</v>
          </cell>
          <cell r="E56" t="str">
            <v>('513~TR1~MW~AI'+'513~TR2~MW~AI')</v>
          </cell>
        </row>
        <row r="57">
          <cell r="B57" t="str">
            <v>Dingwall</v>
          </cell>
          <cell r="E57" t="str">
            <v>('515~T1~AMPS~AI'+'515~T2~AMPS~AI')*1.732*0.011</v>
          </cell>
        </row>
        <row r="58">
          <cell r="B58" t="str">
            <v>Kiltarlity</v>
          </cell>
          <cell r="E58" t="str">
            <v>('520~001~AMPS~AI'+'520~002~AMPS~AI')*1.732*0.011</v>
          </cell>
        </row>
        <row r="59">
          <cell r="B59" t="str">
            <v>Marybank</v>
          </cell>
          <cell r="E59" t="str">
            <v>('538~TR1~AMPS~AI')*1.732*0.011</v>
          </cell>
        </row>
        <row r="60">
          <cell r="B60" t="str">
            <v>Muir Of Ord</v>
          </cell>
          <cell r="E60" t="str">
            <v>('547~T1_T2~AMPS~AI')*1.732*0.011</v>
          </cell>
        </row>
        <row r="61">
          <cell r="B61" t="str">
            <v>Muirend</v>
          </cell>
          <cell r="E61" t="str">
            <v>('542~TR1~AMPS~AI')*1.732*0.011</v>
          </cell>
        </row>
        <row r="62">
          <cell r="B62" t="str">
            <v>North Kessock</v>
          </cell>
          <cell r="E62" t="str">
            <v>('558~TR1~AMPS~AI')*1.732*0.011</v>
          </cell>
        </row>
        <row r="63">
          <cell r="B63" t="str">
            <v>Aviemore</v>
          </cell>
          <cell r="E63" t="str">
            <v>('704~TR1~MW~AI'+'704~TR2~MW~AI')</v>
          </cell>
        </row>
        <row r="64">
          <cell r="B64" t="str">
            <v>Ballindalloch</v>
          </cell>
          <cell r="E64" t="str">
            <v>('706~TR1~MW~AI'+'706~TR2~MW~AI')</v>
          </cell>
        </row>
        <row r="65">
          <cell r="B65" t="str">
            <v>Boat Of Garten 11 Kv</v>
          </cell>
          <cell r="E65" t="str">
            <v>('707~T1~MW~AI'+'707~T2~MW~AI')</v>
          </cell>
        </row>
        <row r="66">
          <cell r="B66" t="str">
            <v>Dalwhinnie</v>
          </cell>
          <cell r="E66" t="str">
            <v>('777~011~AMPS~AI')*1.732*0.011</v>
          </cell>
        </row>
        <row r="67">
          <cell r="B67" t="str">
            <v>Grantown</v>
          </cell>
          <cell r="E67" t="str">
            <v>('722~T1_T2~AMPS~AI')*1.732*0.011</v>
          </cell>
        </row>
        <row r="68">
          <cell r="B68" t="str">
            <v>Kingussie</v>
          </cell>
          <cell r="E68" t="str">
            <v>('727~1H0~MW~AI'+'727~2H0~MW~AI')</v>
          </cell>
        </row>
        <row r="69">
          <cell r="B69" t="str">
            <v>Tomatin</v>
          </cell>
          <cell r="E69" t="str">
            <v>('738~1H0~AMPS~AI')*1.732*0.011</v>
          </cell>
        </row>
        <row r="70">
          <cell r="B70" t="str">
            <v>Callander</v>
          </cell>
          <cell r="E70" t="str">
            <v>('210~002~AMPS~AI'+'210~003~AMPS~AI'+'210~004~AMPS~AI'+'210~005~AMPS~AI'+'210~006~AMPS~AI'+'210~007~AMPS~AI')*1.732*0.011</v>
          </cell>
        </row>
        <row r="71">
          <cell r="B71" t="str">
            <v>Crieff</v>
          </cell>
          <cell r="E71" t="str">
            <v>('208~T1_T2_SU~AMPS~AI')*1.732*0.011</v>
          </cell>
        </row>
        <row r="72">
          <cell r="B72" t="str">
            <v>Dunblane</v>
          </cell>
          <cell r="E72" t="str">
            <v>('209~SUMM~AMPS~AI')*1.732*0.011</v>
          </cell>
        </row>
        <row r="73">
          <cell r="B73" t="str">
            <v>Forteviot</v>
          </cell>
          <cell r="E73" t="str">
            <v>('253~TR1~MW~AI')</v>
          </cell>
        </row>
        <row r="74">
          <cell r="B74" t="str">
            <v>Gleneagles</v>
          </cell>
          <cell r="E74" t="str">
            <v>('207~T1_11~AMPS~AI'+'207~T2_11~AMPS~AI')*1.732*0.011</v>
          </cell>
        </row>
        <row r="75">
          <cell r="B75" t="str">
            <v>Kippen</v>
          </cell>
          <cell r="E75" t="str">
            <v>('211~11KV~AMPS~AI')*1.732*0.011</v>
          </cell>
        </row>
        <row r="76">
          <cell r="B76" t="str">
            <v>Brechin</v>
          </cell>
          <cell r="E76" t="str">
            <v>('073~TR1~MW~AI'+'073~TR2~MW~AI')</v>
          </cell>
        </row>
        <row r="77">
          <cell r="B77" t="str">
            <v>Bridge Of Dun 11Kv</v>
          </cell>
          <cell r="E77" t="str">
            <v>('072~T1_11~AMPS~AI')*1.732*0.011</v>
          </cell>
        </row>
        <row r="78">
          <cell r="B78" t="str">
            <v>Inchbare</v>
          </cell>
          <cell r="E78" t="str">
            <v>('076~TR1~AMPS~AI')*1.732*0.011</v>
          </cell>
        </row>
        <row r="79">
          <cell r="B79" t="str">
            <v>Logie Pert</v>
          </cell>
          <cell r="E79" t="str">
            <v>('077~TR1~MW~AI')</v>
          </cell>
        </row>
        <row r="80">
          <cell r="B80" t="str">
            <v>Mill Rd Montrose</v>
          </cell>
          <cell r="E80" t="str">
            <v>('075~TR1~AMPS~AI')*1.732*0.011</v>
          </cell>
        </row>
        <row r="81">
          <cell r="B81" t="str">
            <v>Montrose North</v>
          </cell>
          <cell r="E81" t="str">
            <v>('074~T1_T2_11~AMPS~AI')*1.732*0.011</v>
          </cell>
        </row>
        <row r="82">
          <cell r="B82" t="str">
            <v>St Cyrus</v>
          </cell>
          <cell r="E82" t="str">
            <v>('952~common~AMPS~AI')*1.732*0.011</v>
          </cell>
        </row>
        <row r="83">
          <cell r="B83" t="str">
            <v>Achintee</v>
          </cell>
        </row>
        <row r="84">
          <cell r="B84" t="str">
            <v>Broadford</v>
          </cell>
          <cell r="E84" t="str">
            <v>('627~T1~MW~AI')</v>
          </cell>
        </row>
        <row r="85">
          <cell r="B85" t="str">
            <v>Kishornhill</v>
          </cell>
          <cell r="E85" t="str">
            <v>('633~011~AMPS~AI'+'633~012~AMPS~AI')*1.732*0.011</v>
          </cell>
        </row>
        <row r="86">
          <cell r="B86" t="str">
            <v>Kyle</v>
          </cell>
          <cell r="E86" t="str">
            <v>('634~T1_T2~AMPS~AI')*1.732*0.011</v>
          </cell>
        </row>
        <row r="87">
          <cell r="B87" t="str">
            <v>Lower Ollach</v>
          </cell>
          <cell r="E87" t="str">
            <v>('623~11KV~AMPS~AI')*1.732*0.011</v>
          </cell>
        </row>
        <row r="88">
          <cell r="B88" t="str">
            <v>Nostie Bridge</v>
          </cell>
          <cell r="E88" t="str">
            <v>('636~T1~AMPS~AI')*1.732*0.011</v>
          </cell>
        </row>
        <row r="89">
          <cell r="B89" t="str">
            <v>Shieldaig</v>
          </cell>
          <cell r="E89" t="str">
            <v>('641~11KV~AMPS~AI')*1.732*0.011</v>
          </cell>
        </row>
        <row r="90">
          <cell r="B90" t="str">
            <v>Skulamus</v>
          </cell>
          <cell r="E90" t="str">
            <v>('639~T1~AMPS~AI')*1.732*0.011</v>
          </cell>
        </row>
        <row r="91">
          <cell r="B91" t="str">
            <v>Benbraggie Mast</v>
          </cell>
        </row>
        <row r="92">
          <cell r="B92" t="str">
            <v>Brora</v>
          </cell>
          <cell r="E92" t="str">
            <v>('550~T1_T2~MW~AI')</v>
          </cell>
        </row>
        <row r="93">
          <cell r="B93" t="str">
            <v>Dornoch</v>
          </cell>
          <cell r="E93" t="str">
            <v>('557~T1~AMPS~AI')*1.732*0.011</v>
          </cell>
        </row>
        <row r="94">
          <cell r="B94" t="str">
            <v>Golspie</v>
          </cell>
          <cell r="E94" t="str">
            <v>('525~T1~MW~AI')</v>
          </cell>
        </row>
        <row r="95">
          <cell r="B95" t="str">
            <v>Helmsdale</v>
          </cell>
          <cell r="E95" t="str">
            <v>('560~TR1~MW~AI')</v>
          </cell>
        </row>
        <row r="96">
          <cell r="B96" t="str">
            <v>Burghmuir</v>
          </cell>
          <cell r="E96" t="str">
            <v>('246~T1_T2_11~AMPS~AI')*1.732*0.011</v>
          </cell>
        </row>
        <row r="97">
          <cell r="B97" t="str">
            <v>Goodlyburn</v>
          </cell>
          <cell r="E97" t="str">
            <v>('249~T1~MW~AI'+'249~T2~MW~AI')</v>
          </cell>
        </row>
        <row r="98">
          <cell r="B98" t="str">
            <v>North Muirton</v>
          </cell>
          <cell r="E98" t="str">
            <v>('272~SS_11~AMPS~AI')*1.732*0.011</v>
          </cell>
        </row>
        <row r="99">
          <cell r="B99" t="str">
            <v>Redgorton</v>
          </cell>
          <cell r="E99" t="str">
            <v>('270~common~AMPS~AI')*1.732*0.011</v>
          </cell>
        </row>
        <row r="100">
          <cell r="B100" t="str">
            <v>Thimblerow</v>
          </cell>
          <cell r="E100" t="str">
            <v>('248~002~AMPS~AI'+'248~003~AMPS~AI'+'248~005~AMPS~AI'+'248~006~AMPS~AI'+'248~007~AMPS~AI'+'248~008~AMPS~AI'+'248~009~AMPS~AI'+'248~010~AMPS~AI'+'248~011~AMPS~AI')*1.732*0.011</v>
          </cell>
        </row>
        <row r="101">
          <cell r="B101" t="str">
            <v>Balliekine</v>
          </cell>
          <cell r="E101" t="str">
            <v>('372~SS_LOAD~AMPS~AI')*1.732*0.011</v>
          </cell>
        </row>
        <row r="102">
          <cell r="B102" t="str">
            <v>Ballure</v>
          </cell>
          <cell r="E102" t="str">
            <v>('318~common~AMPS~AI')*1.732*0.011</v>
          </cell>
        </row>
        <row r="103">
          <cell r="B103" t="str">
            <v>Brodick</v>
          </cell>
          <cell r="E103" t="str">
            <v>('370~T1~MW~AI'+'370~T2~MW~AI')</v>
          </cell>
        </row>
        <row r="104">
          <cell r="B104" t="str">
            <v>Campbeltown</v>
          </cell>
          <cell r="E104" t="str">
            <v>('312~TR1~MW~AI'+'312~TR2~MW~AI')</v>
          </cell>
        </row>
        <row r="105">
          <cell r="B105" t="str">
            <v>Claonaig</v>
          </cell>
        </row>
        <row r="106">
          <cell r="B106" t="str">
            <v>Dippen</v>
          </cell>
        </row>
        <row r="107">
          <cell r="B107" t="str">
            <v>Machrie</v>
          </cell>
          <cell r="E107" t="str">
            <v>('373~011~AMPS~AI')*1.732*0.011</v>
          </cell>
        </row>
        <row r="108">
          <cell r="B108" t="str">
            <v>Westpark Fergus</v>
          </cell>
          <cell r="E108" t="str">
            <v>('349~11KV_LOAD~AMPS~AI')*1.732*0.011</v>
          </cell>
        </row>
        <row r="109">
          <cell r="B109" t="str">
            <v>Whiting Bay</v>
          </cell>
          <cell r="E109" t="str">
            <v>('371~T1_11KV~AMPS~AI')*1.732*0.011</v>
          </cell>
        </row>
        <row r="110">
          <cell r="B110" t="str">
            <v>Cannich</v>
          </cell>
        </row>
        <row r="111">
          <cell r="B111" t="str">
            <v>Overscaig</v>
          </cell>
        </row>
        <row r="112">
          <cell r="B112" t="str">
            <v>Rhiconich</v>
          </cell>
          <cell r="E112" t="str">
            <v>('544~T1_T2~AMPS~AI')*1.732*0.011</v>
          </cell>
        </row>
        <row r="113">
          <cell r="B113" t="str">
            <v>Buttars Loan</v>
          </cell>
        </row>
        <row r="114">
          <cell r="B114" t="str">
            <v>Charleston</v>
          </cell>
          <cell r="E114" t="str">
            <v>('002~TR1~MW~AI'+'002~TR2~MW~AI')*1.732*0.011</v>
          </cell>
        </row>
        <row r="115">
          <cell r="B115" t="str">
            <v>Gourdie</v>
          </cell>
          <cell r="E115" t="str">
            <v>('004~TR1~MW~AI')</v>
          </cell>
        </row>
        <row r="116">
          <cell r="B116" t="str">
            <v>Menzieshill</v>
          </cell>
          <cell r="E116" t="str">
            <v>('003~TR1~MW~AI'+'003~TR2~MW~AI')</v>
          </cell>
        </row>
        <row r="117">
          <cell r="B117" t="str">
            <v>Ninewells</v>
          </cell>
          <cell r="E117" t="str">
            <v>('006~004~AMPS~AI')*1.732*0.011</v>
          </cell>
        </row>
        <row r="118">
          <cell r="B118" t="str">
            <v>Butterbridge</v>
          </cell>
        </row>
        <row r="119">
          <cell r="B119" t="str">
            <v>Douglas Pier</v>
          </cell>
          <cell r="E119" t="str">
            <v>('388~TRANS~AMPS~AI')*1.732*0.011</v>
          </cell>
        </row>
        <row r="120">
          <cell r="B120" t="str">
            <v>Inveraray</v>
          </cell>
          <cell r="E120" t="str">
            <v>('321~TR1~MW~AI')</v>
          </cell>
        </row>
        <row r="121">
          <cell r="B121" t="str">
            <v>Lochgoilhead</v>
          </cell>
          <cell r="E121" t="str">
            <v>('369~T1~AMPS~AI')*1.732*0.011</v>
          </cell>
        </row>
        <row r="122">
          <cell r="B122" t="str">
            <v>Strachur</v>
          </cell>
          <cell r="E122" t="str">
            <v>('382~11KV~AMPS~AI')*1.732*0.011</v>
          </cell>
        </row>
        <row r="123">
          <cell r="B123" t="str">
            <v>Balnagask</v>
          </cell>
          <cell r="E123" t="str">
            <v>('CLAY~6L5~AMPS~AI')*1.732*0.011</v>
          </cell>
        </row>
        <row r="124">
          <cell r="B124" t="str">
            <v>Clayhills</v>
          </cell>
          <cell r="E124" t="str">
            <v>('CLAY~4L5~AMPS~AI'+'CLAY~5L5~AMPS~AI')*1.732*0.011</v>
          </cell>
        </row>
        <row r="125">
          <cell r="B125" t="str">
            <v>Commerce Street</v>
          </cell>
          <cell r="E125" t="str">
            <v>('827~TR1~MW~AI'+'827~TR2~MW~AI')</v>
          </cell>
        </row>
        <row r="126">
          <cell r="B126" t="str">
            <v>Craiginches</v>
          </cell>
          <cell r="E126" t="str">
            <v>('832~TR1~MW~AI'+'832~TR2~MW~AI')</v>
          </cell>
        </row>
        <row r="127">
          <cell r="B127" t="str">
            <v>Alyth</v>
          </cell>
          <cell r="E127" t="str">
            <v>('258~011~AMPS~AI')*1.732*0.011</v>
          </cell>
        </row>
        <row r="128">
          <cell r="B128" t="str">
            <v>Blairgowrie</v>
          </cell>
          <cell r="E128" t="str">
            <v>('257~SUMM~AMPS~AI')*1.732*0.011</v>
          </cell>
        </row>
        <row r="129">
          <cell r="B129" t="str">
            <v>Caputh</v>
          </cell>
          <cell r="E129" t="str">
            <v>('256~T1~MW~AI'+'256~T2~MW~AI')</v>
          </cell>
        </row>
        <row r="130">
          <cell r="B130" t="str">
            <v>Coupar Angus</v>
          </cell>
          <cell r="E130" t="str">
            <v>('244~001~AMPS~AI'+'244~002~AMPS~AI'+'244~003~AMPS~AI'+'244~004~AMPS~AI')*1.732*0.011</v>
          </cell>
        </row>
        <row r="131">
          <cell r="B131" t="str">
            <v>Dalrulzion</v>
          </cell>
          <cell r="E131" t="str">
            <v>('259~T1~AMPS~AI'+'259~T2~AMPS~AI')*1.732*0.011</v>
          </cell>
        </row>
        <row r="132">
          <cell r="B132" t="str">
            <v>Leoch</v>
          </cell>
          <cell r="E132" t="str">
            <v>('090~TR1~MW~AI')</v>
          </cell>
        </row>
        <row r="133">
          <cell r="B133" t="str">
            <v>Craigiebuckler</v>
          </cell>
          <cell r="E133" t="str">
            <v>('CRAI~CBL1~AMPS~AI'+'CRAI~CBL2~AMPS~AI')*1.732*0.033</v>
          </cell>
        </row>
        <row r="134">
          <cell r="B134" t="str">
            <v>Craigton</v>
          </cell>
        </row>
        <row r="135">
          <cell r="B135" t="str">
            <v>Culter</v>
          </cell>
          <cell r="E135" t="str">
            <v>('836~TR1~MW~AI'+'836~TR2~MW~AI')</v>
          </cell>
        </row>
        <row r="136">
          <cell r="B136" t="str">
            <v>Ruthrieston</v>
          </cell>
          <cell r="E136" t="str">
            <v>('CRAI~QLN2~AMPS~AI')*1.732*0.011</v>
          </cell>
        </row>
        <row r="137">
          <cell r="B137" t="str">
            <v>Constable Street</v>
          </cell>
          <cell r="E137" t="str">
            <v>('032~TR1~MW~AI'+'032~TR2~MW~AI')</v>
          </cell>
        </row>
        <row r="138">
          <cell r="B138" t="str">
            <v>Dunbeath Grid</v>
          </cell>
        </row>
        <row r="139">
          <cell r="B139" t="str">
            <v>Rosebank Street</v>
          </cell>
          <cell r="E139" t="str">
            <v>('033~TR1~AMPS~AI')*1.732*0.011</v>
          </cell>
        </row>
        <row r="140">
          <cell r="B140" t="str">
            <v>Drynoch</v>
          </cell>
          <cell r="E140" t="str">
            <v>('629~T1~AMPS~AI')*1.732*0.011</v>
          </cell>
        </row>
        <row r="141">
          <cell r="B141" t="str">
            <v>Portree</v>
          </cell>
          <cell r="E141" t="str">
            <v>('632~T1~AMPS~AI'+'632~T2~AMPS~AI')*1.732*0.011</v>
          </cell>
        </row>
        <row r="142">
          <cell r="B142" t="str">
            <v>Uig</v>
          </cell>
          <cell r="E142" t="str">
            <v>('640~11KV~AMPS~AI')*1.732*0.011</v>
          </cell>
        </row>
        <row r="143">
          <cell r="B143" t="str">
            <v>Ardyne Point</v>
          </cell>
        </row>
        <row r="144">
          <cell r="B144" t="str">
            <v>Bruchag</v>
          </cell>
          <cell r="E144" t="str">
            <v>('365~TR1~MW~AI'+'365~TR2~MW~AI')</v>
          </cell>
        </row>
        <row r="145">
          <cell r="B145" t="str">
            <v>Colintraive</v>
          </cell>
        </row>
        <row r="146">
          <cell r="B146" t="str">
            <v>Dunoon</v>
          </cell>
          <cell r="E146" t="str">
            <v>('363~SUMM~AMPS~AI')*1.732*0.011</v>
          </cell>
        </row>
        <row r="147">
          <cell r="B147" t="str">
            <v>Glendaruel</v>
          </cell>
        </row>
        <row r="148">
          <cell r="B148" t="str">
            <v>Innellan</v>
          </cell>
          <cell r="E148" t="str">
            <v>('379~SUMM~AMPS~AI')*1.732*0.011</v>
          </cell>
        </row>
        <row r="149">
          <cell r="B149" t="str">
            <v>Kames</v>
          </cell>
          <cell r="E149" t="str">
            <v>('366~11KV_SS~AMPS~AI')*1.732*0.011</v>
          </cell>
        </row>
        <row r="150">
          <cell r="B150" t="str">
            <v>Newton</v>
          </cell>
        </row>
        <row r="151">
          <cell r="B151" t="str">
            <v>Otter Ferry</v>
          </cell>
          <cell r="E151" t="str">
            <v>('375~11KV_SS~AMPS~AI')*1.732*0.011</v>
          </cell>
        </row>
        <row r="152">
          <cell r="B152" t="str">
            <v>Rothesay</v>
          </cell>
          <cell r="E152" t="str">
            <v>('362~T1_T2~AMPS~AI')*1.732*0.011</v>
          </cell>
        </row>
        <row r="153">
          <cell r="B153" t="str">
            <v>Sandbank</v>
          </cell>
          <cell r="E153" t="str">
            <v>('364~002~AMPS~AI'+'364~003~AMPS~AI'+'364~004~AMPS~AI'+'364~005~AMPS~AI')*1.732*0.011</v>
          </cell>
        </row>
        <row r="154">
          <cell r="B154" t="str">
            <v>Balmedie</v>
          </cell>
          <cell r="E154" t="str">
            <v>('807~common~AMPS~AI')*1.732*0.011</v>
          </cell>
        </row>
        <row r="155">
          <cell r="B155" t="str">
            <v>Dyce North</v>
          </cell>
          <cell r="E155" t="str">
            <v>('843~1L5~MW~AI'+'843~2L5~MW~AI')</v>
          </cell>
        </row>
        <row r="156">
          <cell r="B156" t="str">
            <v>Ellon 11 kV</v>
          </cell>
          <cell r="E156" t="str">
            <v>('849A~TR1~AMPS~AI'+'849A~TR2~AMPS~AI')*1.732*0.011</v>
          </cell>
        </row>
        <row r="157">
          <cell r="B157" t="str">
            <v>Kingseat</v>
          </cell>
          <cell r="E157" t="str">
            <v>('884~common~AMPS~AI')*1.732*0.011</v>
          </cell>
        </row>
        <row r="158">
          <cell r="B158" t="str">
            <v>Ashgrove</v>
          </cell>
          <cell r="E158" t="str">
            <v>('458~T1_T2~AMPS~AI')*1.732*0.011</v>
          </cell>
        </row>
        <row r="159">
          <cell r="B159" t="str">
            <v>Bilbohall</v>
          </cell>
          <cell r="E159" t="str">
            <v>('499~T1_T2~AMPS~AI')*1.732*0.011</v>
          </cell>
        </row>
        <row r="160">
          <cell r="B160" t="str">
            <v>Burghead</v>
          </cell>
          <cell r="E160" t="str">
            <v>('454~T1_T2~AMPS~AI')*1.732*0.011</v>
          </cell>
        </row>
        <row r="161">
          <cell r="B161" t="str">
            <v>Cumming Street</v>
          </cell>
          <cell r="E161" t="str">
            <v>('457~T1_T2~AMPS~AI')*1.732*0.011</v>
          </cell>
        </row>
        <row r="162">
          <cell r="B162" t="str">
            <v>Elgin</v>
          </cell>
          <cell r="E162" t="str">
            <v>('482~T1_T2~AMPS~AI')*1.732*0.011</v>
          </cell>
        </row>
        <row r="163">
          <cell r="B163" t="str">
            <v>Fochabers</v>
          </cell>
          <cell r="E163" t="str">
            <v>('487~11KV~AMPS~AI')*1.732*0.011</v>
          </cell>
        </row>
        <row r="164">
          <cell r="B164" t="str">
            <v>Kinloss</v>
          </cell>
          <cell r="E164" t="str">
            <v>('453~T1_T2~AMPS~AI')*1.732*0.011</v>
          </cell>
        </row>
        <row r="165">
          <cell r="B165" t="str">
            <v>Lhanbryde</v>
          </cell>
          <cell r="E165" t="str">
            <v>('488~T1_T2~AMPS~AI')*1.732*0.011</v>
          </cell>
        </row>
        <row r="166">
          <cell r="B166" t="str">
            <v>Lossiemouth</v>
          </cell>
          <cell r="E166" t="str">
            <v>('455~T1_T2~AMPS~AI')*1.732*0.011</v>
          </cell>
        </row>
        <row r="167">
          <cell r="B167" t="str">
            <v>Fasnakyle Primary</v>
          </cell>
          <cell r="E167" t="str">
            <v>('FASN~T5~AMPS~AI')*1.732*0.011</v>
          </cell>
        </row>
        <row r="168">
          <cell r="B168" t="str">
            <v>Edzell</v>
          </cell>
          <cell r="E168" t="str">
            <v>('847~common~AMPS~AI')*1.732*0.011</v>
          </cell>
        </row>
        <row r="169">
          <cell r="B169" t="str">
            <v>Inverbervie</v>
          </cell>
          <cell r="E169" t="str">
            <v>('873~TR1~MW~AI'+'873~TR2~MW~AI')</v>
          </cell>
        </row>
        <row r="170">
          <cell r="B170" t="str">
            <v>Laurencekirk</v>
          </cell>
          <cell r="E170" t="str">
            <v>('890~TR1~MW~AI'+'890~TR2~MW~AI')</v>
          </cell>
        </row>
        <row r="171">
          <cell r="B171" t="str">
            <v>Stonehaven</v>
          </cell>
          <cell r="E171" t="str">
            <v>('945~T1~AMPS~AI'+'945~T2~AMPS~AI')*1.732*0.011</v>
          </cell>
        </row>
        <row r="172">
          <cell r="B172" t="str">
            <v>Aberchalder</v>
          </cell>
        </row>
        <row r="173">
          <cell r="B173" t="str">
            <v>Bunoich</v>
          </cell>
          <cell r="E173" t="str">
            <v>('745~011~AMPS~AI')*1.732*0.011</v>
          </cell>
        </row>
        <row r="174">
          <cell r="B174" t="str">
            <v>Drumnadrochit</v>
          </cell>
          <cell r="E174" t="str">
            <v>('517~TR1~AMPS~AI')*1.732*0.011</v>
          </cell>
        </row>
        <row r="175">
          <cell r="B175" t="str">
            <v>Farr Grid</v>
          </cell>
        </row>
        <row r="176">
          <cell r="B176" t="str">
            <v>Glen Laogh</v>
          </cell>
        </row>
        <row r="177">
          <cell r="B177" t="str">
            <v>Glendoe Primary</v>
          </cell>
          <cell r="E177" t="str">
            <v>('781~002~AMPS~AI'+'781~003~AMPS~AI')*1.732*0.011</v>
          </cell>
        </row>
        <row r="178">
          <cell r="B178" t="str">
            <v>Invergarry</v>
          </cell>
        </row>
        <row r="179">
          <cell r="B179" t="str">
            <v>Markethill</v>
          </cell>
          <cell r="E179" t="str">
            <v>('742~011~AMPS~AI')*1.732*0.011</v>
          </cell>
        </row>
        <row r="180">
          <cell r="B180" t="str">
            <v>Quoich Primary</v>
          </cell>
          <cell r="E180" t="str">
            <v>('748~1L5~MW~AI')</v>
          </cell>
        </row>
        <row r="181">
          <cell r="B181" t="str">
            <v>Annat</v>
          </cell>
          <cell r="E181" t="str">
            <v>('702~TR1~MW~AI')</v>
          </cell>
        </row>
        <row r="182">
          <cell r="B182" t="str">
            <v>Arisaig</v>
          </cell>
          <cell r="E182" t="str">
            <v>('740~T1~AMPS~AI')*1.732*0.011</v>
          </cell>
        </row>
        <row r="183">
          <cell r="B183" t="str">
            <v>Carnoch Regulator</v>
          </cell>
        </row>
        <row r="184">
          <cell r="B184" t="str">
            <v>Corran</v>
          </cell>
          <cell r="E184" t="str">
            <v>('744~11KV~AMPS~AI')*1.732*0.011</v>
          </cell>
        </row>
        <row r="185">
          <cell r="B185" t="str">
            <v>Dailbeg</v>
          </cell>
        </row>
        <row r="186">
          <cell r="B186" t="str">
            <v>Fishnish</v>
          </cell>
        </row>
        <row r="187">
          <cell r="B187" t="str">
            <v>Glensanda</v>
          </cell>
          <cell r="E187" t="str">
            <v>('714~common~AMPS~AI')*1.732*0.011</v>
          </cell>
        </row>
        <row r="188">
          <cell r="B188" t="str">
            <v>Glenuig</v>
          </cell>
        </row>
        <row r="189">
          <cell r="B189" t="str">
            <v>Inverlochy</v>
          </cell>
          <cell r="E189" t="str">
            <v>('724~TR1~MW~AI'+'724~TR2~MW~AI')</v>
          </cell>
        </row>
        <row r="190">
          <cell r="B190" t="str">
            <v>Kingairloch</v>
          </cell>
        </row>
        <row r="191">
          <cell r="B191" t="str">
            <v>Kinlochmoidart</v>
          </cell>
        </row>
        <row r="192">
          <cell r="B192" t="str">
            <v>Liddesdale</v>
          </cell>
          <cell r="E192" t="str">
            <v>('721~016~AMPS~AI')*1.732*0.011</v>
          </cell>
        </row>
        <row r="193">
          <cell r="B193" t="str">
            <v>Lochailort Regulator</v>
          </cell>
        </row>
        <row r="194">
          <cell r="B194" t="str">
            <v>Lochaline</v>
          </cell>
          <cell r="E194" t="str">
            <v>('747~T1_33KV~AMPS~AI')*1.732*0.033</v>
          </cell>
        </row>
        <row r="195">
          <cell r="B195" t="str">
            <v>Mallaig</v>
          </cell>
          <cell r="E195" t="str">
            <v>('731~TR1~AMPS~AI')*1.732*0.011</v>
          </cell>
        </row>
        <row r="196">
          <cell r="B196" t="str">
            <v>Pinegrove</v>
          </cell>
          <cell r="E196" t="str">
            <v>('734~T1_T2~AMPS~AI')*1.732*0.011</v>
          </cell>
        </row>
        <row r="197">
          <cell r="B197" t="str">
            <v>Poor House</v>
          </cell>
        </row>
        <row r="198">
          <cell r="B198" t="str">
            <v>Rahoy</v>
          </cell>
        </row>
        <row r="199">
          <cell r="B199" t="str">
            <v>Salen 2</v>
          </cell>
          <cell r="E199" t="str">
            <v>('749~T1~AMPS~AI')*1.732*0.011</v>
          </cell>
        </row>
        <row r="200">
          <cell r="B200" t="str">
            <v>Shona Beag</v>
          </cell>
        </row>
        <row r="201">
          <cell r="B201" t="str">
            <v>Strontian</v>
          </cell>
          <cell r="E201" t="str">
            <v>('751~11KV~AMPS~AI')*1.732*0.011</v>
          </cell>
        </row>
        <row r="202">
          <cell r="B202" t="str">
            <v>Cairnbulg</v>
          </cell>
        </row>
        <row r="203">
          <cell r="B203" t="str">
            <v>Fraserburgh</v>
          </cell>
          <cell r="E203" t="str">
            <v>('854~TR1~MW~AI'+'854~TR3~MW~AI')</v>
          </cell>
        </row>
        <row r="204">
          <cell r="B204" t="str">
            <v>Overgate</v>
          </cell>
          <cell r="E204" t="str">
            <v>('024~TR1~AMPS~AI')*1.732*0.011</v>
          </cell>
        </row>
        <row r="205">
          <cell r="B205" t="str">
            <v>Walton</v>
          </cell>
          <cell r="E205" t="str">
            <v>('025~T2_T3_11~AMPS~AI')*1.732*0.011</v>
          </cell>
        </row>
        <row r="206">
          <cell r="B206" t="str">
            <v>Achiltibuie</v>
          </cell>
          <cell r="E206" t="str">
            <v>('505~T1_11~AMPS~AI')*1.732*0.011</v>
          </cell>
        </row>
        <row r="207">
          <cell r="B207" t="str">
            <v>Achnasheen</v>
          </cell>
        </row>
        <row r="208">
          <cell r="B208" t="str">
            <v>Aultbea</v>
          </cell>
          <cell r="E208" t="str">
            <v>('504~T1~MW~AI')</v>
          </cell>
        </row>
        <row r="209">
          <cell r="B209" t="str">
            <v>Biden Clan Raonaild</v>
          </cell>
        </row>
        <row r="210">
          <cell r="B210" t="str">
            <v>Comrie</v>
          </cell>
        </row>
        <row r="211">
          <cell r="B211" t="str">
            <v>Conon Falls</v>
          </cell>
          <cell r="E211" t="str">
            <v>('J757R~COMMON~AMPS~AI')*1.732*0.011</v>
          </cell>
        </row>
        <row r="212">
          <cell r="B212" t="str">
            <v>Cuileig Power Station</v>
          </cell>
        </row>
        <row r="213">
          <cell r="B213" t="str">
            <v>Drumrunie</v>
          </cell>
        </row>
        <row r="214">
          <cell r="B214" t="str">
            <v>Garbat Forest</v>
          </cell>
        </row>
        <row r="215">
          <cell r="B215" t="str">
            <v>Garve</v>
          </cell>
        </row>
        <row r="216">
          <cell r="B216" t="str">
            <v>Inverbroom</v>
          </cell>
        </row>
        <row r="217">
          <cell r="B217" t="str">
            <v>Kerry Falls</v>
          </cell>
          <cell r="E217" t="str">
            <v>('531~080~AMPS~AI')*1.732*0.011</v>
          </cell>
        </row>
        <row r="218">
          <cell r="B218" t="str">
            <v>Kinlochewe</v>
          </cell>
        </row>
        <row r="219">
          <cell r="B219" t="str">
            <v>Letterewe</v>
          </cell>
        </row>
        <row r="220">
          <cell r="B220" t="str">
            <v>Loch Dubh P S</v>
          </cell>
        </row>
        <row r="221">
          <cell r="B221" t="str">
            <v>Loch Glascarnoch</v>
          </cell>
        </row>
        <row r="222">
          <cell r="B222" t="str">
            <v>Lochinver</v>
          </cell>
          <cell r="E222" t="str">
            <v>('556~T1~MW~AI')</v>
          </cell>
        </row>
        <row r="223">
          <cell r="B223" t="str">
            <v>Minor Grudie</v>
          </cell>
        </row>
        <row r="224">
          <cell r="B224" t="str">
            <v>Ullapool</v>
          </cell>
          <cell r="E224" t="str">
            <v>('549~071~AMPS~AI'+'549~072~AMPS~AI')*1.732*0.011</v>
          </cell>
        </row>
        <row r="225">
          <cell r="B225" t="str">
            <v>Culloden</v>
          </cell>
          <cell r="E225" t="str">
            <v>('712~T1~AMPS~AI'+'712~T2~AMPS~AI')*1.732*0.011</v>
          </cell>
        </row>
        <row r="226">
          <cell r="B226" t="str">
            <v>Dalneigh</v>
          </cell>
          <cell r="E226" t="str">
            <v>('713~T1_T2~AMPS~AI')*1.732*0.011</v>
          </cell>
        </row>
        <row r="227">
          <cell r="B227" t="str">
            <v>Errogie</v>
          </cell>
        </row>
        <row r="228">
          <cell r="B228" t="str">
            <v>Foyers</v>
          </cell>
          <cell r="E228" t="str">
            <v>('718~T1~AMPS~AI')*1.732*0.011</v>
          </cell>
        </row>
        <row r="229">
          <cell r="B229" t="str">
            <v>Hilton</v>
          </cell>
          <cell r="E229" t="str">
            <v>('750~T1_T2~AMPS~AI')*1.732*0.011</v>
          </cell>
        </row>
        <row r="230">
          <cell r="B230" t="str">
            <v>Inverarnie</v>
          </cell>
          <cell r="E230" t="str">
            <v>('757~011~AMPS~AI')*1.732*0.011</v>
          </cell>
        </row>
        <row r="231">
          <cell r="B231" t="str">
            <v>Inverness 11 Kv</v>
          </cell>
          <cell r="E231" t="str">
            <v>('725~T1_T2~AMPS~AI')*1.732*0.011</v>
          </cell>
        </row>
        <row r="232">
          <cell r="B232" t="str">
            <v>Raigmore</v>
          </cell>
          <cell r="E232" t="str">
            <v>('735~014~AMPS~AI')*1.732*0.011</v>
          </cell>
        </row>
        <row r="233">
          <cell r="B233" t="str">
            <v>Waterloo Place</v>
          </cell>
          <cell r="E233" t="str">
            <v>('741~T1_T2~AMPS~AI')*1.732*0.011</v>
          </cell>
        </row>
        <row r="234">
          <cell r="B234" t="str">
            <v>Wester Drummond</v>
          </cell>
        </row>
        <row r="235">
          <cell r="B235" t="str">
            <v>Aberlour</v>
          </cell>
          <cell r="E235" t="str">
            <v>('460~T1_T2~AMPS~AI')*1.732*0.011</v>
          </cell>
        </row>
        <row r="236">
          <cell r="B236" t="str">
            <v>Buckie</v>
          </cell>
          <cell r="E236" t="str">
            <v>('462~T1_T2~AMPS~AI')*1.732*0.011</v>
          </cell>
        </row>
        <row r="237">
          <cell r="B237" t="str">
            <v>Cullen</v>
          </cell>
          <cell r="E237" t="str">
            <v>('469~TR1~MW~AI')</v>
          </cell>
        </row>
        <row r="238">
          <cell r="B238" t="str">
            <v>Dufftown</v>
          </cell>
          <cell r="E238" t="str">
            <v>('461~T1_T2~AMPS~AI'+'461~T1_T2~AMPS~AI')*1.732*0.011</v>
          </cell>
        </row>
        <row r="239">
          <cell r="B239" t="str">
            <v>Huntly</v>
          </cell>
          <cell r="E239" t="str">
            <v>('869~common~AMPS~AI')*1.732*0.011</v>
          </cell>
        </row>
        <row r="240">
          <cell r="B240" t="str">
            <v>Insch</v>
          </cell>
          <cell r="E240" t="str">
            <v>('871~common~AMPS~AI')*1.732*0.011</v>
          </cell>
        </row>
        <row r="241">
          <cell r="B241" t="str">
            <v>Keith</v>
          </cell>
          <cell r="E241" t="str">
            <v>('463~T1~AMPS~AI'+'463~T2~AMPS~AI')*1.732*0.011</v>
          </cell>
        </row>
        <row r="242">
          <cell r="B242" t="str">
            <v>Limehillocks</v>
          </cell>
          <cell r="E242" t="str">
            <v>('465~013~AMPS~AI'+'465~014~AMPS~AI'+'465~015~AMPS~AI')*1.732*0.011</v>
          </cell>
        </row>
        <row r="243">
          <cell r="B243" t="str">
            <v>Marnoch</v>
          </cell>
          <cell r="E243" t="str">
            <v>('401~T1_T2~AMPS~AI')*1.732*0.011</v>
          </cell>
        </row>
        <row r="244">
          <cell r="B244" t="str">
            <v>Portsoy</v>
          </cell>
          <cell r="E244" t="str">
            <v>('435~TR2~AMPS~AI')*1.732*0.011</v>
          </cell>
        </row>
        <row r="245">
          <cell r="B245" t="str">
            <v>Rothes</v>
          </cell>
          <cell r="E245" t="str">
            <v>('459~T1_T2~AMPS~AI')*1.732*0.011</v>
          </cell>
        </row>
        <row r="246">
          <cell r="B246" t="str">
            <v>Turriff</v>
          </cell>
          <cell r="E246" t="str">
            <v>('964E~C01~MW~AI'+'964F~C01~MW~AI'+'964G~C01~MW~AI')</v>
          </cell>
        </row>
        <row r="247">
          <cell r="B247" t="str">
            <v>Cashlie</v>
          </cell>
        </row>
        <row r="248">
          <cell r="B248" t="str">
            <v>Chaorach</v>
          </cell>
          <cell r="E248" t="str">
            <v>('140~TR1~MW~AI')</v>
          </cell>
        </row>
        <row r="249">
          <cell r="B249" t="str">
            <v>Killin Town</v>
          </cell>
          <cell r="E249" t="str">
            <v>('219~011~AMPS~AI')*1.732*0.011</v>
          </cell>
        </row>
        <row r="250">
          <cell r="B250" t="str">
            <v>Lochearnhead</v>
          </cell>
          <cell r="E250" t="str">
            <v>('217~common~AMPS~AI')*1.732*0.011</v>
          </cell>
        </row>
        <row r="251">
          <cell r="B251" t="str">
            <v>Lubnaig</v>
          </cell>
        </row>
        <row r="252">
          <cell r="B252" t="str">
            <v>Glencoe</v>
          </cell>
          <cell r="E252" t="str">
            <v>('330~001~MW~AI')</v>
          </cell>
        </row>
        <row r="253">
          <cell r="B253" t="str">
            <v>Banchory</v>
          </cell>
          <cell r="E253" t="str">
            <v>('810~T1~MW~AI'+'810~T2~MW~AI')</v>
          </cell>
        </row>
        <row r="254">
          <cell r="B254" t="str">
            <v>Fyvie</v>
          </cell>
          <cell r="E254" t="str">
            <v>('856~T1~MW~AI')</v>
          </cell>
        </row>
        <row r="255">
          <cell r="B255" t="str">
            <v>Inverurie</v>
          </cell>
          <cell r="E255" t="str">
            <v>('875~T1~MW~AI'+'875~T2~MW~AI'+'875~TR3~MW~AI')</v>
          </cell>
        </row>
        <row r="256">
          <cell r="B256" t="str">
            <v>Kemnay</v>
          </cell>
          <cell r="E256" t="str">
            <v>('881~common~AMPS~AI')*1.732*0.011</v>
          </cell>
        </row>
        <row r="257">
          <cell r="B257" t="str">
            <v>Kintore Supergrid</v>
          </cell>
        </row>
        <row r="258">
          <cell r="B258" t="str">
            <v>Methlick</v>
          </cell>
          <cell r="E258" t="str">
            <v>('903~TOTAL~AMPS~AI')*1.732*0.011</v>
          </cell>
        </row>
        <row r="259">
          <cell r="B259" t="str">
            <v>Midmar</v>
          </cell>
          <cell r="E259" t="str">
            <v>('907~T1~AMPS~AI')*1.732*0.011</v>
          </cell>
        </row>
        <row r="260">
          <cell r="B260" t="str">
            <v>Oldmeldrum</v>
          </cell>
          <cell r="E260" t="str">
            <v>('921~common~AMPS~AI')*1.732*0.011</v>
          </cell>
        </row>
        <row r="261">
          <cell r="B261" t="str">
            <v>Park</v>
          </cell>
          <cell r="E261" t="str">
            <v>('923~TR1~AMPS~AI')*1.732*0.011</v>
          </cell>
        </row>
        <row r="262">
          <cell r="B262" t="str">
            <v>Skene</v>
          </cell>
          <cell r="E262" t="str">
            <v>('941~TR1~MW~AI'+'941~TR2~MW~AI')</v>
          </cell>
        </row>
        <row r="263">
          <cell r="B263" t="str">
            <v>Torryburn</v>
          </cell>
          <cell r="E263" t="str">
            <v>('962~T1~AMPS~AI'+'962~T2~AMPS~AI')*1.732*0.011</v>
          </cell>
        </row>
        <row r="264">
          <cell r="B264" t="str">
            <v>Lairg Grid</v>
          </cell>
          <cell r="E264" t="str">
            <v>('534~TR1~AMPS~AI')*1.732*0.011</v>
          </cell>
        </row>
        <row r="265">
          <cell r="B265" t="str">
            <v>Torboll</v>
          </cell>
        </row>
        <row r="266">
          <cell r="B266" t="str">
            <v>Tressady</v>
          </cell>
        </row>
        <row r="267">
          <cell r="B267" t="str">
            <v>Friockheim</v>
          </cell>
          <cell r="E267" t="str">
            <v>('089~T1_T2_11~AMPS~AI')*1.732*0.011</v>
          </cell>
        </row>
        <row r="268">
          <cell r="B268" t="str">
            <v>Inverarity</v>
          </cell>
          <cell r="E268" t="str">
            <v>('087~TR1~MW~AI')*1.732*0.011</v>
          </cell>
        </row>
        <row r="269">
          <cell r="B269" t="str">
            <v>Lochside</v>
          </cell>
          <cell r="E269" t="str">
            <v>('083~T1_T2_11~AMPS~AI')*1.732*0.011</v>
          </cell>
        </row>
        <row r="270">
          <cell r="B270" t="str">
            <v>Lunanhead</v>
          </cell>
          <cell r="E270" t="str">
            <v>('082~T1_T2_11~AMPS~AI')*1.732*0.011</v>
          </cell>
        </row>
        <row r="271">
          <cell r="B271" t="str">
            <v>Maryton</v>
          </cell>
          <cell r="E271" t="str">
            <v>('084~T1_T2_11~AMPS~AI')*1.732*0.011</v>
          </cell>
        </row>
        <row r="272">
          <cell r="B272" t="str">
            <v>Lochee</v>
          </cell>
          <cell r="E272" t="str">
            <v>('013~TR1~MW~AI'+'013~TR2~MW~AI')</v>
          </cell>
        </row>
        <row r="273">
          <cell r="B273" t="str">
            <v>Lyndhurst</v>
          </cell>
          <cell r="E273" t="str">
            <v>('012~001~AMPS~AI'+'012~002~AMPS~AI'+'012~003~AMPS~AI'+'012~004~AMPS~AI'+'012~005~AMPS~AI'+'012~006~AMPS~AI'+'012~007~AMPS~AI')*1.732*0.011</v>
          </cell>
        </row>
        <row r="274">
          <cell r="B274" t="str">
            <v>Macalpine Road</v>
          </cell>
          <cell r="E274" t="str">
            <v>('014~TR1~MW~AI'+'014~TR2~MW~AI')</v>
          </cell>
        </row>
        <row r="275">
          <cell r="B275" t="str">
            <v>West Kirkton</v>
          </cell>
          <cell r="E275" t="str">
            <v>('015~T2_T3~AMPS~AI')*1.732*0.011</v>
          </cell>
        </row>
        <row r="276">
          <cell r="B276" t="str">
            <v>Macduff New</v>
          </cell>
          <cell r="E276" t="str">
            <v>('406~TR1~AMPS~AI'+'406~TR2~AMPS~AI')*1.732*0.011</v>
          </cell>
        </row>
        <row r="277">
          <cell r="B277" t="str">
            <v>Ashludie</v>
          </cell>
          <cell r="E277" t="str">
            <v>('055~T1_T2_11~AMPS~AI')*1.732*0.011</v>
          </cell>
        </row>
        <row r="278">
          <cell r="B278" t="str">
            <v>Baldovie</v>
          </cell>
          <cell r="E278" t="str">
            <v>('056~T1_T2_11~AMPS~AI')*1.732*0.011</v>
          </cell>
        </row>
        <row r="279">
          <cell r="B279" t="str">
            <v>Broughty Ferry</v>
          </cell>
          <cell r="E279" t="str">
            <v>('057~TR1~MW~AI'+'057~TR2~MW~AI')</v>
          </cell>
        </row>
        <row r="280">
          <cell r="B280" t="str">
            <v>Edzell Street</v>
          </cell>
          <cell r="E280" t="str">
            <v>('058~T1_T2~AMPS~AI')*1.732*0.011</v>
          </cell>
        </row>
        <row r="281">
          <cell r="B281" t="str">
            <v>Longhaugh</v>
          </cell>
          <cell r="E281" t="str">
            <v>('054~T1_T2_T3~AMPS~AI')*1.732*0.011</v>
          </cell>
        </row>
        <row r="282">
          <cell r="B282" t="str">
            <v>Milton Of Craigie</v>
          </cell>
          <cell r="E282" t="str">
            <v>('057~TR1~MW~AI')</v>
          </cell>
        </row>
        <row r="283">
          <cell r="B283" t="str">
            <v>Old Craigie Road</v>
          </cell>
          <cell r="E283" t="str">
            <v>('053~T2~AMPS~AI')*1.732*0.011</v>
          </cell>
        </row>
        <row r="284">
          <cell r="B284" t="str">
            <v>Bettyhill</v>
          </cell>
          <cell r="E284" t="str">
            <v>('591~11KV~AMPS~AI')*1.732*0.011</v>
          </cell>
        </row>
        <row r="285">
          <cell r="B285" t="str">
            <v>Coldbackie</v>
          </cell>
          <cell r="E285" t="str">
            <v>('581~11KV~AMPS~AI')*1.732*0.011</v>
          </cell>
        </row>
        <row r="286">
          <cell r="B286" t="str">
            <v>Latheron</v>
          </cell>
          <cell r="E286" t="str">
            <v>('584~TR1~AMPS~AI')*1.732*0.011</v>
          </cell>
        </row>
        <row r="287">
          <cell r="B287" t="str">
            <v>Melvich</v>
          </cell>
          <cell r="E287" t="str">
            <v>('590~11KV~AMPS~AI')*1.732*0.011</v>
          </cell>
        </row>
        <row r="288">
          <cell r="B288" t="str">
            <v>Wick</v>
          </cell>
          <cell r="E288" t="str">
            <v>('594~TR1~MW~AI'+'594~TR2~MW~AI')</v>
          </cell>
        </row>
        <row r="289">
          <cell r="B289" t="str">
            <v>Ardersier</v>
          </cell>
          <cell r="E289" t="str">
            <v>('779~T1_T2~AMPS~AI')*1.732*0.011</v>
          </cell>
        </row>
        <row r="290">
          <cell r="B290" t="str">
            <v>Dalcross</v>
          </cell>
          <cell r="E290" t="str">
            <v>('752~11KV~AMPS~AI')*1.732*0.011</v>
          </cell>
        </row>
        <row r="291">
          <cell r="B291" t="str">
            <v>Forres</v>
          </cell>
          <cell r="E291" t="str">
            <v>('452~TR1~MW~AI'+'452~TR2~MW~AI')</v>
          </cell>
        </row>
        <row r="292">
          <cell r="B292" t="str">
            <v>Lethen</v>
          </cell>
          <cell r="E292" t="str">
            <v>('703~T1~AMPS~AI')*1.732*0.011</v>
          </cell>
        </row>
        <row r="293">
          <cell r="B293" t="str">
            <v>Nairn Central</v>
          </cell>
          <cell r="E293" t="str">
            <v>('733~1L5~AMPS~AI')*1.732*0.011</v>
          </cell>
        </row>
        <row r="294">
          <cell r="B294" t="str">
            <v>Bridge Of Don</v>
          </cell>
          <cell r="E294" t="str">
            <v>('814~TR2~AMPS~AI'+'814~TR1~AMPS~AI')*1.732*0.011</v>
          </cell>
        </row>
        <row r="295">
          <cell r="B295" t="str">
            <v>Haudagain</v>
          </cell>
          <cell r="E295" t="str">
            <v>('865~common~AMPS~AI')*1.732*0.011</v>
          </cell>
        </row>
        <row r="296">
          <cell r="B296" t="str">
            <v>Mugiemoss Mills</v>
          </cell>
        </row>
        <row r="297">
          <cell r="B297" t="str">
            <v>Northfield</v>
          </cell>
          <cell r="E297" t="str">
            <v>('917~TR1~AMPS~AI')*1.732*0.011</v>
          </cell>
        </row>
        <row r="298">
          <cell r="B298" t="str">
            <v>Persley Supergrid</v>
          </cell>
        </row>
        <row r="299">
          <cell r="B299" t="str">
            <v>St Machar</v>
          </cell>
          <cell r="E299" t="str">
            <v>('956~TR1~AMPS~AI'+'956~TR2~AMPS~AI')*1.732*0.011</v>
          </cell>
        </row>
        <row r="300">
          <cell r="B300" t="str">
            <v>Stoneyhill</v>
          </cell>
          <cell r="E300" t="str">
            <v>('475~T1~MW~AI')</v>
          </cell>
        </row>
        <row r="301">
          <cell r="B301" t="str">
            <v>Stoneyhill Biomass</v>
          </cell>
        </row>
        <row r="302">
          <cell r="B302" t="str">
            <v>Stoneywood</v>
          </cell>
          <cell r="E302" t="str">
            <v>('947~TR1~AMPS~AI'+'947~TR2~AMPS~AI')*1.732*0.011</v>
          </cell>
        </row>
        <row r="303">
          <cell r="B303" t="str">
            <v>Whitestripes</v>
          </cell>
          <cell r="E303" t="str">
            <v>('982~common~AMPS~AI')*1.732*0.011</v>
          </cell>
        </row>
        <row r="304">
          <cell r="B304" t="str">
            <v>Peterhead Grange 11Kv</v>
          </cell>
          <cell r="E304" t="str">
            <v>('928~001~AMPS~AI')*1.732*0.011</v>
          </cell>
        </row>
        <row r="305">
          <cell r="B305" t="str">
            <v>Phead North St</v>
          </cell>
          <cell r="E305" t="str">
            <v>('929~common~AMPS~AI')*1.732*0.011</v>
          </cell>
        </row>
        <row r="306">
          <cell r="B306" t="str">
            <v>Airigh-Na-Brodaig</v>
          </cell>
        </row>
        <row r="307">
          <cell r="B307" t="str">
            <v>Bowmore</v>
          </cell>
          <cell r="E307" t="str">
            <v>('313~TR1~MW~AI')</v>
          </cell>
        </row>
        <row r="308">
          <cell r="B308" t="str">
            <v>Crinan</v>
          </cell>
          <cell r="E308" t="str">
            <v>('305~COMMON~AMPS~AI')*1.732*0.011</v>
          </cell>
        </row>
        <row r="309">
          <cell r="B309" t="str">
            <v>Furnace Quarry</v>
          </cell>
        </row>
        <row r="310">
          <cell r="B310" t="str">
            <v>Inverneil</v>
          </cell>
          <cell r="E310" t="str">
            <v>('309~T1~AMPS~AI')*1.732*0.011</v>
          </cell>
        </row>
        <row r="311">
          <cell r="B311" t="str">
            <v>Lochgilphead</v>
          </cell>
          <cell r="E311" t="str">
            <v>('308~T1~MW~AI'+'308~T1~MW~AI')</v>
          </cell>
        </row>
        <row r="312">
          <cell r="B312" t="str">
            <v>Lussagiven</v>
          </cell>
        </row>
        <row r="313">
          <cell r="B313" t="str">
            <v>Port Askaig</v>
          </cell>
          <cell r="E313" t="str">
            <v>('334~common~AMPS~AI')*1.732*0.011</v>
          </cell>
        </row>
        <row r="314">
          <cell r="B314" t="str">
            <v>Port Ellen</v>
          </cell>
          <cell r="E314" t="str">
            <v>('331~common~AMPS~AI')*1.732*0.011</v>
          </cell>
        </row>
        <row r="315">
          <cell r="B315" t="str">
            <v>Stonefield</v>
          </cell>
        </row>
        <row r="316">
          <cell r="B316" t="str">
            <v>Tarbert Jura</v>
          </cell>
        </row>
        <row r="317">
          <cell r="B317" t="str">
            <v>Tarbert Loch Fyne</v>
          </cell>
          <cell r="E317" t="str">
            <v>('310~TR1~MW~AI'+'310~TR2~MW~AI')</v>
          </cell>
        </row>
        <row r="318">
          <cell r="B318" t="str">
            <v>Tayvallich</v>
          </cell>
        </row>
        <row r="319">
          <cell r="B319" t="str">
            <v>Blackmount</v>
          </cell>
        </row>
        <row r="320">
          <cell r="B320" t="str">
            <v>Bridge Of Gaur</v>
          </cell>
        </row>
        <row r="321">
          <cell r="B321" t="str">
            <v>Glenetive</v>
          </cell>
        </row>
        <row r="322">
          <cell r="B322" t="str">
            <v>Tyndrum</v>
          </cell>
          <cell r="E322" t="str">
            <v>('218~TR1~MW~AI')</v>
          </cell>
        </row>
        <row r="323">
          <cell r="B323" t="str">
            <v>Bp Netherley</v>
          </cell>
          <cell r="E323" t="str">
            <v>('813~1C0_T1~AMPS~AI'+'813~2C0_GT2~AMPS~AI')*1.732*0.033</v>
          </cell>
        </row>
        <row r="324">
          <cell r="B324" t="str">
            <v>Kincorth</v>
          </cell>
          <cell r="E324" t="str">
            <v>('934~7L5~MW~AI')</v>
          </cell>
        </row>
        <row r="325">
          <cell r="B325" t="str">
            <v>Newtonhill</v>
          </cell>
          <cell r="E325" t="str">
            <v>('915~common~AMPS~AI')*1.732*0.011</v>
          </cell>
        </row>
        <row r="326">
          <cell r="B326" t="str">
            <v>Redmoss</v>
          </cell>
          <cell r="E326" t="str">
            <v>('935~TR1~AMPS~AI')*1.732*0.011</v>
          </cell>
        </row>
        <row r="327">
          <cell r="B327" t="str">
            <v>Brae</v>
          </cell>
          <cell r="E327" t="str">
            <v>('699~TR1~AMPS~AI')*1.732*0.011</v>
          </cell>
        </row>
        <row r="328">
          <cell r="B328" t="str">
            <v>Firth</v>
          </cell>
          <cell r="E328" t="str">
            <v>('692~T2_11KV~AMPS~AI')*1.732*0.011</v>
          </cell>
        </row>
        <row r="329">
          <cell r="B329" t="str">
            <v>Gremista</v>
          </cell>
          <cell r="E329" t="str">
            <v>('686~007~AMPS~AI'+'686~021~AMPS~AI'+'686~022~AMPS~AI'+'686~023~AMPS~AI'+'686~024~AMPS~AI'+'686~025~AMPS~AI'+'686~080~AMPS~AI'+'686~088~AMPS~AI'+'686~094~AMPS~AI')*1.732*0.011</v>
          </cell>
        </row>
        <row r="330">
          <cell r="B330" t="str">
            <v>Gutcher</v>
          </cell>
          <cell r="E330" t="str">
            <v>('695~011~AMPS~AI')*1.732*0.011</v>
          </cell>
        </row>
        <row r="331">
          <cell r="B331" t="str">
            <v>Mid Yell</v>
          </cell>
          <cell r="E331" t="str">
            <v>('698~011~AMPS~AI')*1.732*0.011</v>
          </cell>
        </row>
        <row r="332">
          <cell r="B332" t="str">
            <v>Sandwick</v>
          </cell>
          <cell r="E332" t="str">
            <v>('693~T1~MW~AI')</v>
          </cell>
        </row>
        <row r="333">
          <cell r="B333" t="str">
            <v>Scalloway</v>
          </cell>
          <cell r="E333" t="str">
            <v>('700~11~AMPS~AI')*1.732*0.011</v>
          </cell>
        </row>
        <row r="334">
          <cell r="B334" t="str">
            <v>Sumburgh</v>
          </cell>
          <cell r="E334" t="str">
            <v>('697~011~AMPS~AI')*1.732*0.011</v>
          </cell>
        </row>
        <row r="335">
          <cell r="B335" t="str">
            <v>Tumblin</v>
          </cell>
          <cell r="E335" t="str">
            <v>('790~T2~AMPS~AI')*1.732*0.011</v>
          </cell>
        </row>
        <row r="336">
          <cell r="B336" t="str">
            <v>UNST</v>
          </cell>
          <cell r="E336" t="str">
            <v>('791~common~AMPS~AI')*1.732*0.011</v>
          </cell>
        </row>
        <row r="337">
          <cell r="B337" t="str">
            <v>VOE</v>
          </cell>
          <cell r="E337" t="str">
            <v>('687~common~AMPS~AI')*1.732*0.011</v>
          </cell>
        </row>
        <row r="338">
          <cell r="B338" t="str">
            <v>Gledfield</v>
          </cell>
          <cell r="E338" t="str">
            <v>('523~T1~AMPS~AI')*1.732*0.011</v>
          </cell>
        </row>
        <row r="339">
          <cell r="B339" t="str">
            <v>Shin</v>
          </cell>
          <cell r="E339" t="str">
            <v>('545~T3~MW~AI')</v>
          </cell>
        </row>
        <row r="340">
          <cell r="B340" t="str">
            <v>Arrochar</v>
          </cell>
        </row>
        <row r="341">
          <cell r="B341" t="str">
            <v>Sloy Power Station</v>
          </cell>
        </row>
        <row r="342">
          <cell r="B342" t="str">
            <v>St Fergus Gas Term</v>
          </cell>
          <cell r="E342" t="str">
            <v>('SFEG~GT1~MW~AI+'SFEG~GT2~MW~AI')</v>
          </cell>
        </row>
        <row r="343">
          <cell r="B343" t="str">
            <v>Dalchonzie</v>
          </cell>
          <cell r="E343" t="str">
            <v>('212~TR2~MW~AI')</v>
          </cell>
        </row>
        <row r="344">
          <cell r="B344" t="str">
            <v>Aberfoyle</v>
          </cell>
          <cell r="E344" t="str">
            <v>('206~T1~MW~AI')</v>
          </cell>
        </row>
        <row r="345">
          <cell r="B345" t="str">
            <v>Auchencarroch</v>
          </cell>
        </row>
        <row r="346">
          <cell r="B346" t="str">
            <v>Blairlinnans</v>
          </cell>
          <cell r="E346" t="str">
            <v>('220~011~AMPS~AI')*1.732*0.011</v>
          </cell>
        </row>
        <row r="347">
          <cell r="B347" t="str">
            <v>Drymen</v>
          </cell>
          <cell r="E347" t="str">
            <v>('203~T1~AMPS~AI')*1.732*0.011</v>
          </cell>
        </row>
        <row r="348">
          <cell r="B348" t="str">
            <v>Kepculloch</v>
          </cell>
          <cell r="E348" t="str">
            <v>('205~SUMM~AMPS~AI')*1.732*0.011</v>
          </cell>
        </row>
        <row r="349">
          <cell r="B349" t="str">
            <v>Killearn</v>
          </cell>
          <cell r="E349" t="str">
            <v>('204~T1~MW~AI')</v>
          </cell>
        </row>
        <row r="350">
          <cell r="B350" t="str">
            <v>Ross Priory Pumping Stat.</v>
          </cell>
          <cell r="E350" t="str">
            <v>('239~1C0~MW~AI'+'239~2C0~MW~AI')</v>
          </cell>
        </row>
        <row r="351">
          <cell r="B351" t="str">
            <v>Boddam</v>
          </cell>
          <cell r="E351" t="str">
            <v>('812~006~AMPS~AI')*1.732*0.011</v>
          </cell>
        </row>
        <row r="352">
          <cell r="B352" t="str">
            <v>Hatton</v>
          </cell>
          <cell r="E352" t="str">
            <v>('863~T1~MW~AI'+'863~T2~MW~AI')</v>
          </cell>
        </row>
        <row r="353">
          <cell r="B353" t="str">
            <v>Maud</v>
          </cell>
          <cell r="E353" t="str">
            <v>('901~common~AMPS~AI')*1.732*0.011</v>
          </cell>
        </row>
        <row r="354">
          <cell r="B354" t="str">
            <v>Mintlaw</v>
          </cell>
          <cell r="E354" t="str">
            <v>('909~T1~MW~AI'+'909~T2~MW~AI')</v>
          </cell>
        </row>
        <row r="355">
          <cell r="B355" t="str">
            <v>New Pitsligo</v>
          </cell>
          <cell r="E355" t="str">
            <v>('913~common~AMPS~AI')*1.732*0.011</v>
          </cell>
        </row>
        <row r="356">
          <cell r="B356" t="str">
            <v>Strichen</v>
          </cell>
          <cell r="E356" t="str">
            <v>('949~T1~MW~AI'+'949~T2~MW~AI')</v>
          </cell>
        </row>
        <row r="357">
          <cell r="B357" t="str">
            <v>Aboyne</v>
          </cell>
          <cell r="E357" t="str">
            <v>('801~T1~MW~AI'+'801~T2~MW~AI')</v>
          </cell>
        </row>
        <row r="358">
          <cell r="B358" t="str">
            <v>Ballater</v>
          </cell>
          <cell r="E358" t="str">
            <v>('806~common~AMPS~AI')*1.732*0.011</v>
          </cell>
        </row>
        <row r="359">
          <cell r="B359" t="str">
            <v>Mossat</v>
          </cell>
          <cell r="E359" t="str">
            <v>('911~common~AMPS~AI')*1.732*0.011</v>
          </cell>
        </row>
        <row r="360">
          <cell r="B360" t="str">
            <v>Strathdon</v>
          </cell>
          <cell r="E360" t="str">
            <v>('951~TR1~AMPS~AI')*1.732*0.011</v>
          </cell>
        </row>
        <row r="361">
          <cell r="B361" t="str">
            <v>Whitehouse</v>
          </cell>
          <cell r="E361" t="str">
            <v>('981~T1_T2~AMPS~AI')*1.732*0.011</v>
          </cell>
        </row>
        <row r="362">
          <cell r="B362" t="str">
            <v>Ardtun Regulator</v>
          </cell>
        </row>
        <row r="363">
          <cell r="B363" t="str">
            <v>Barcaldine</v>
          </cell>
          <cell r="E363" t="str">
            <v>('327~TR1~AMPS~AI')*1.732*0.011</v>
          </cell>
        </row>
        <row r="364">
          <cell r="B364" t="str">
            <v>Beochlich</v>
          </cell>
        </row>
        <row r="365">
          <cell r="B365" t="str">
            <v>Blarghour</v>
          </cell>
        </row>
        <row r="366">
          <cell r="B366" t="str">
            <v>Bonawe</v>
          </cell>
        </row>
        <row r="367">
          <cell r="B367" t="str">
            <v>Connel</v>
          </cell>
          <cell r="E367" t="str">
            <v>('306~T1~AMPS~AI')*1.732*0.011</v>
          </cell>
        </row>
        <row r="368">
          <cell r="B368" t="str">
            <v>Craigagoul</v>
          </cell>
        </row>
        <row r="369">
          <cell r="B369" t="str">
            <v>Dalmally</v>
          </cell>
        </row>
        <row r="370">
          <cell r="B370" t="str">
            <v>Dervaig</v>
          </cell>
          <cell r="E370" t="str">
            <v>('346~SS~AMPS~AI')*1.732*0.011</v>
          </cell>
        </row>
        <row r="371">
          <cell r="B371" t="str">
            <v>Eredine</v>
          </cell>
        </row>
        <row r="372">
          <cell r="B372" t="str">
            <v>Kenmore</v>
          </cell>
        </row>
        <row r="373">
          <cell r="B373" t="str">
            <v>Kerrera</v>
          </cell>
        </row>
        <row r="374">
          <cell r="B374" t="str">
            <v>Kilchrenan</v>
          </cell>
          <cell r="E374" t="str">
            <v>('323~SS~AMPS~AI')*1.732*0.011</v>
          </cell>
        </row>
        <row r="375">
          <cell r="B375" t="str">
            <v>Kilmelford Ps</v>
          </cell>
          <cell r="E375" t="str">
            <v>('304~1T0~AMPS~AI')*1.732*0.011</v>
          </cell>
        </row>
        <row r="376">
          <cell r="B376" t="str">
            <v>Kilninver</v>
          </cell>
          <cell r="E376" t="str">
            <v>('322~11KV_SS~AMPS~AI')*1.732*0.011</v>
          </cell>
        </row>
        <row r="377">
          <cell r="B377" t="str">
            <v>Kinloch</v>
          </cell>
          <cell r="E377" t="str">
            <v>('333~T1~MW~AI')*1.732*0.011</v>
          </cell>
        </row>
        <row r="378">
          <cell r="B378" t="str">
            <v>Lochdonhead</v>
          </cell>
          <cell r="E378" t="str">
            <v>('317~T1~MW~AI')</v>
          </cell>
        </row>
        <row r="379">
          <cell r="B379" t="str">
            <v>Oban</v>
          </cell>
          <cell r="E379" t="str">
            <v>('307~TR1~AMPS~AI')*1.732*0.011</v>
          </cell>
        </row>
        <row r="380">
          <cell r="B380" t="str">
            <v>Salen, Mull Primary</v>
          </cell>
          <cell r="E380" t="str">
            <v>('315~TR1~AMPS~AI')*1.732*0.011</v>
          </cell>
        </row>
        <row r="381">
          <cell r="B381" t="str">
            <v>Scammadale</v>
          </cell>
        </row>
        <row r="382">
          <cell r="B382" t="str">
            <v>Strand Regulator</v>
          </cell>
        </row>
        <row r="383">
          <cell r="B383" t="str">
            <v>Taynuilt</v>
          </cell>
          <cell r="E383" t="str">
            <v>('347~TAYNUILT~AMPS~AI')*1.732*0.011</v>
          </cell>
        </row>
        <row r="384">
          <cell r="B384" t="str">
            <v>Tiree</v>
          </cell>
        </row>
        <row r="385">
          <cell r="B385" t="str">
            <v>Tiroran Bridge</v>
          </cell>
        </row>
        <row r="386">
          <cell r="B386" t="str">
            <v>Burgarhill</v>
          </cell>
          <cell r="E386" t="str">
            <v>('701~011_012~AMPS~AI')*1.732*0.011</v>
          </cell>
        </row>
        <row r="387">
          <cell r="B387" t="str">
            <v>Eday</v>
          </cell>
          <cell r="E387" t="str">
            <v>('675~11KV~AMPS~AI')*1.732*0.011</v>
          </cell>
        </row>
        <row r="388">
          <cell r="B388" t="str">
            <v>Eday Tidal Stream</v>
          </cell>
          <cell r="E388" t="str">
            <v>('492~TR1~MW~AI')</v>
          </cell>
        </row>
        <row r="389">
          <cell r="B389" t="str">
            <v>Flotta</v>
          </cell>
          <cell r="E389" t="str">
            <v>('680~TR1~AMPS~AI')*1.732*0.011</v>
          </cell>
        </row>
        <row r="390">
          <cell r="B390" t="str">
            <v>Forss</v>
          </cell>
          <cell r="E390" t="str">
            <v>('583~TR1~AMPS~AI')*1.732*0.011</v>
          </cell>
        </row>
        <row r="391">
          <cell r="B391" t="str">
            <v>Halkirk</v>
          </cell>
          <cell r="E391" t="str">
            <v>('597~TR1~MW~AI')</v>
          </cell>
        </row>
        <row r="392">
          <cell r="B392" t="str">
            <v>Hastigrow</v>
          </cell>
          <cell r="E392" t="str">
            <v>('582~TR1~AMPS~AI')*1.732*0.011</v>
          </cell>
        </row>
        <row r="393">
          <cell r="B393" t="str">
            <v>Kirkwall</v>
          </cell>
          <cell r="E393" t="str">
            <v>('677~T1~MW~AI'+'677~T2~MW~AI')</v>
          </cell>
        </row>
        <row r="394">
          <cell r="B394" t="str">
            <v>Larel</v>
          </cell>
        </row>
        <row r="395">
          <cell r="B395" t="str">
            <v>Lyness</v>
          </cell>
          <cell r="E395" t="str">
            <v>('682~011~AMPS~AI')*1.732*0.011</v>
          </cell>
        </row>
        <row r="396">
          <cell r="B396" t="str">
            <v>Mount Pleasant</v>
          </cell>
          <cell r="E396" t="str">
            <v>('585~T1~AMPS~AI')*1.732*0.011</v>
          </cell>
        </row>
        <row r="397">
          <cell r="B397" t="str">
            <v>North Hoy</v>
          </cell>
        </row>
        <row r="398">
          <cell r="B398" t="str">
            <v>Ormlie</v>
          </cell>
          <cell r="E398" t="str">
            <v>('587~T1~AMPS~AI')*1.732*0.011</v>
          </cell>
        </row>
        <row r="399">
          <cell r="B399" t="str">
            <v>Rackwick Primary</v>
          </cell>
        </row>
        <row r="400">
          <cell r="B400" t="str">
            <v>Rousay</v>
          </cell>
          <cell r="E400" t="str">
            <v>('498~011~MW~AI')</v>
          </cell>
        </row>
        <row r="401">
          <cell r="B401" t="str">
            <v>Sanday</v>
          </cell>
          <cell r="E401" t="str">
            <v>('685~011~AMPS~AI')*1.732*0.011</v>
          </cell>
        </row>
        <row r="402">
          <cell r="B402" t="str">
            <v>Scorradale</v>
          </cell>
        </row>
        <row r="403">
          <cell r="B403" t="str">
            <v>Shapinsay</v>
          </cell>
          <cell r="E403" t="str">
            <v>('683~011~AMPS~AI')*1.732*0.011</v>
          </cell>
        </row>
        <row r="404">
          <cell r="B404" t="str">
            <v>St Marys</v>
          </cell>
          <cell r="E404" t="str">
            <v>('679~TR1~AMPS~AI')*1.732*0.011</v>
          </cell>
        </row>
        <row r="405">
          <cell r="B405" t="str">
            <v>Stromness</v>
          </cell>
          <cell r="E405" t="str">
            <v>('678~TR1~MW~AI'+'678~TR2~MW~AI')</v>
          </cell>
        </row>
        <row r="406">
          <cell r="B406" t="str">
            <v>Stronsay</v>
          </cell>
          <cell r="E406" t="str">
            <v>('684~011~AMPS~AI')*1.732*0.011</v>
          </cell>
        </row>
        <row r="407">
          <cell r="B407" t="str">
            <v>Westray</v>
          </cell>
          <cell r="E407" t="str">
            <v>('674~001~AMPS~AI')*1.732*0.011</v>
          </cell>
        </row>
        <row r="408">
          <cell r="B408" t="str">
            <v>Aberfeldy</v>
          </cell>
          <cell r="E408" t="str">
            <v>('267~T1~AMPS~AI'+'267~T2~AMPS~AI')*1.732*0.011</v>
          </cell>
        </row>
        <row r="409">
          <cell r="B409" t="str">
            <v>Bonskeid</v>
          </cell>
          <cell r="E409" t="str">
            <v>('266~common~AMPS~AI')*1.732*0.011</v>
          </cell>
        </row>
        <row r="410">
          <cell r="B410" t="str">
            <v>Calvine</v>
          </cell>
          <cell r="E410" t="str">
            <v>('265~common~AMPS~AI')*1.732*0.011</v>
          </cell>
        </row>
        <row r="411">
          <cell r="B411" t="str">
            <v>Coshieville</v>
          </cell>
          <cell r="E411" t="str">
            <v>('268~001~AMPS~AI'+'268~002~AMPS~AI')*1.732*0.011</v>
          </cell>
        </row>
        <row r="412">
          <cell r="B412" t="str">
            <v>Fincastle</v>
          </cell>
        </row>
        <row r="413">
          <cell r="B413" t="str">
            <v>Kinloch Rannoch</v>
          </cell>
          <cell r="E413" t="str">
            <v>('262~011~AMPS~AI')*1.732*0.011</v>
          </cell>
        </row>
        <row r="414">
          <cell r="B414" t="str">
            <v>Pitlochry</v>
          </cell>
          <cell r="E414" t="str">
            <v>('263~TR1~AMPS~AI')*1.732*0.011</v>
          </cell>
        </row>
        <row r="415">
          <cell r="B415" t="str">
            <v>Denburn</v>
          </cell>
          <cell r="E415" t="str">
            <v>('841~T1~Amps~ai'+'841~T2~Amps~ai')*1.732*0.011</v>
          </cell>
        </row>
        <row r="416">
          <cell r="B416" t="str">
            <v>Greyfriars</v>
          </cell>
          <cell r="E416" t="str">
            <v>('861~TR1~AMPS~AI'+'861~TR2~AMPS~AI')*1.732*0.011</v>
          </cell>
        </row>
        <row r="417">
          <cell r="B417" t="str">
            <v>Hayton</v>
          </cell>
          <cell r="E417" t="str">
            <v>('867~T1~MW~AI'+'867~T2~MW~AI')</v>
          </cell>
        </row>
        <row r="418">
          <cell r="B418" t="str">
            <v>St Nicholas</v>
          </cell>
          <cell r="E418" t="str">
            <v>('958~TR1~AMPSB~AI')*1.732*0.011</v>
          </cell>
        </row>
        <row r="419">
          <cell r="B419" t="str">
            <v>Queens Lane North</v>
          </cell>
          <cell r="E419" t="str">
            <v>('932~TR1~Amps~AI')*1.732*0.011</v>
          </cell>
        </row>
        <row r="420">
          <cell r="B420" t="str">
            <v>Springhill</v>
          </cell>
          <cell r="E420" t="str">
            <v>('WOHI~1L5~AMPS~AI'+'YWOHI~2L5~AMPS~AI'+'WOHI~5L5~AMPS~AI'+'WOHI~7L5~AMPS~AI')*1.732*0.011</v>
          </cell>
        </row>
        <row r="421">
          <cell r="B421" t="str">
            <v>Woodhill</v>
          </cell>
          <cell r="E421" t="str">
            <v>('986~TR3~AMPS~AI'+'986~T3~AMPS~AI')*1.732*0.011</v>
          </cell>
        </row>
      </sheetData>
      <sheetData sheetId="4">
        <row r="426">
          <cell r="A426" t="str">
            <v>Maximum</v>
          </cell>
        </row>
      </sheetData>
      <sheetData sheetId="5"/>
      <sheetData sheetId="6"/>
      <sheetData sheetId="7"/>
      <sheetData sheetId="8"/>
      <sheetData sheetId="9"/>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maries"/>
      <sheetName val="General"/>
      <sheetName val="Temperature"/>
      <sheetName val="BSPs Report"/>
      <sheetName val="Primaries Report"/>
      <sheetName val="Sheet1"/>
      <sheetName val="XX SystemData"/>
    </sheetNames>
    <definedNames>
      <definedName name="Primaries_Cols" refersTo="='Primaries'!$A$21:$W$21"/>
      <definedName name="Primaries_Rows" refersTo="='Primaries'!$A$19:$A$1000"/>
      <definedName name="Primaries_Table" refersTo="='Primaries'!$A$19:$W$1000"/>
      <definedName name="Temperature_Cols" refersTo="='Temperature'!$B$8:$AI$8"/>
      <definedName name="Temperature_Rows" refersTo="='Temperature'!$B$8:$B$160"/>
      <definedName name="Temperature_Table" refersTo="='Temperature'!$B$8:$AI$160"/>
    </definedNames>
    <sheetDataSet>
      <sheetData sheetId="0" refreshError="1">
        <row r="3">
          <cell r="C3" t="str">
            <v>Percentile Threshold</v>
          </cell>
        </row>
        <row r="8">
          <cell r="B8" t="str">
            <v>LOW Growth Lower</v>
          </cell>
          <cell r="C8">
            <v>0.75416666666666665</v>
          </cell>
          <cell r="D8">
            <v>1.006662573332896</v>
          </cell>
          <cell r="E8">
            <v>1.0108459522604525</v>
          </cell>
        </row>
        <row r="9">
          <cell r="B9" t="str">
            <v>LOW Growth Upper</v>
          </cell>
          <cell r="C9">
            <v>0.79333333333333333</v>
          </cell>
          <cell r="D9">
            <v>1.0108459522604525</v>
          </cell>
        </row>
        <row r="11">
          <cell r="B11" t="str">
            <v>MEDIUM Growth Lower</v>
          </cell>
          <cell r="C11">
            <v>0.83250000000000002</v>
          </cell>
          <cell r="D11">
            <v>1.0139592397236881</v>
          </cell>
          <cell r="E11">
            <v>1.0168184814553651</v>
          </cell>
        </row>
        <row r="12">
          <cell r="B12" t="str">
            <v>MEDIUM Growth Upper</v>
          </cell>
          <cell r="C12">
            <v>0.87166666666666659</v>
          </cell>
          <cell r="D12">
            <v>1.0196777231870422</v>
          </cell>
        </row>
        <row r="14">
          <cell r="B14" t="str">
            <v>HIGH Growth Lower</v>
          </cell>
          <cell r="C14">
            <v>0.91083333333333327</v>
          </cell>
          <cell r="D14">
            <v>1.032628565421934</v>
          </cell>
          <cell r="E14">
            <v>1.032628565421934</v>
          </cell>
        </row>
        <row r="15">
          <cell r="B15" t="str">
            <v>HIGH Growth Upper</v>
          </cell>
          <cell r="C15">
            <v>0.95</v>
          </cell>
          <cell r="D15">
            <v>1.0543793474830885</v>
          </cell>
        </row>
        <row r="17">
          <cell r="B17" t="str">
            <v>Top Class</v>
          </cell>
          <cell r="C17">
            <v>0.95</v>
          </cell>
          <cell r="D17">
            <v>1.0543220361193568</v>
          </cell>
          <cell r="E17">
            <v>1.0543220361193568</v>
          </cell>
        </row>
        <row r="19">
          <cell r="R19" t="str">
            <v>201/18 Weighted Average:</v>
          </cell>
          <cell r="S19" t="e">
            <v>#VALUE!</v>
          </cell>
        </row>
        <row r="20">
          <cell r="E20" t="str">
            <v>Actual demands (ACS) - Past six years</v>
          </cell>
        </row>
        <row r="21">
          <cell r="A21" t="str">
            <v>ED3</v>
          </cell>
          <cell r="B21" t="str">
            <v>Name</v>
          </cell>
          <cell r="C21" t="str">
            <v>GSP</v>
          </cell>
          <cell r="D21" t="str">
            <v>BSP</v>
          </cell>
          <cell r="E21" t="str">
            <v>2007/08</v>
          </cell>
          <cell r="F21" t="str">
            <v>2008/09</v>
          </cell>
          <cell r="G21" t="str">
            <v>2009/10</v>
          </cell>
          <cell r="H21" t="str">
            <v>2010/11</v>
          </cell>
          <cell r="I21" t="str">
            <v>2011/12</v>
          </cell>
          <cell r="J21" t="str">
            <v>2012/13</v>
          </cell>
          <cell r="K21" t="str">
            <v>2013/14</v>
          </cell>
          <cell r="L21" t="str">
            <v>2014/15</v>
          </cell>
          <cell r="M21" t="str">
            <v>2015/16</v>
          </cell>
          <cell r="N21" t="str">
            <v>2016/17</v>
          </cell>
          <cell r="O21" t="str">
            <v>201/18</v>
          </cell>
          <cell r="P21" t="str">
            <v>Years History</v>
          </cell>
          <cell r="Q21" t="str">
            <v>Start Reading</v>
          </cell>
          <cell r="R21" t="str">
            <v>End Reading</v>
          </cell>
          <cell r="S21" t="str">
            <v>Historic Rate</v>
          </cell>
          <cell r="T21" t="str">
            <v>Historic Trend</v>
          </cell>
          <cell r="U21" t="str">
            <v>ED3</v>
          </cell>
          <cell r="V21" t="str">
            <v>2017/18</v>
          </cell>
          <cell r="W21" t="str">
            <v>Change This Year</v>
          </cell>
        </row>
        <row r="23">
          <cell r="A23" t="str">
            <v>BOWE</v>
          </cell>
          <cell r="B23" t="str">
            <v>Bowerdean</v>
          </cell>
          <cell r="C23" t="str">
            <v>Amersham</v>
          </cell>
          <cell r="D23" t="str">
            <v>Loudwater</v>
          </cell>
          <cell r="E23">
            <v>22.765088696289066</v>
          </cell>
          <cell r="F23">
            <v>22.998686535644531</v>
          </cell>
          <cell r="G23">
            <v>24.176664514160155</v>
          </cell>
          <cell r="H23">
            <v>21.880884130859375</v>
          </cell>
          <cell r="I23">
            <v>22.018958007812504</v>
          </cell>
          <cell r="J23">
            <v>21.846511816406249</v>
          </cell>
          <cell r="K23">
            <v>18.894000000000002</v>
          </cell>
          <cell r="L23">
            <v>21.73</v>
          </cell>
          <cell r="M23">
            <v>21.003713045120239</v>
          </cell>
          <cell r="N23">
            <v>21.058351814425951</v>
          </cell>
          <cell r="O23">
            <v>20.078821987466814</v>
          </cell>
          <cell r="P23">
            <v>6</v>
          </cell>
          <cell r="Q23">
            <v>21.846511816406249</v>
          </cell>
          <cell r="R23">
            <v>20.078821987466814</v>
          </cell>
          <cell r="S23">
            <v>0.98603581001571494</v>
          </cell>
          <cell r="T23">
            <v>0</v>
          </cell>
          <cell r="U23" t="str">
            <v>BOWE</v>
          </cell>
          <cell r="V23">
            <v>20.078821987466814</v>
          </cell>
          <cell r="W23">
            <v>0.95348497187286452</v>
          </cell>
        </row>
        <row r="24">
          <cell r="A24" t="str">
            <v>FLAH</v>
          </cell>
          <cell r="B24" t="str">
            <v>Flackwell Heath</v>
          </cell>
          <cell r="C24" t="str">
            <v>Amersham</v>
          </cell>
          <cell r="D24" t="str">
            <v>Loudwater</v>
          </cell>
          <cell r="E24">
            <v>14.605919738769533</v>
          </cell>
          <cell r="F24">
            <v>13.425528552246094</v>
          </cell>
          <cell r="G24">
            <v>16.641999999999999</v>
          </cell>
          <cell r="H24">
            <v>13.034188330078125</v>
          </cell>
          <cell r="I24">
            <v>13.407689086914063</v>
          </cell>
          <cell r="J24">
            <v>12.762417895507813</v>
          </cell>
          <cell r="K24">
            <v>12.618190625</v>
          </cell>
          <cell r="L24">
            <v>14.52208623046875</v>
          </cell>
          <cell r="M24">
            <v>13.582322729187013</v>
          </cell>
          <cell r="N24">
            <v>14.416</v>
          </cell>
          <cell r="O24">
            <v>13.0923</v>
          </cell>
          <cell r="P24">
            <v>6</v>
          </cell>
          <cell r="Q24">
            <v>12.762417895507813</v>
          </cell>
          <cell r="R24">
            <v>13.0923</v>
          </cell>
          <cell r="S24">
            <v>1.0042623114073217</v>
          </cell>
          <cell r="T24">
            <v>0</v>
          </cell>
          <cell r="U24" t="str">
            <v>FLAH</v>
          </cell>
          <cell r="V24">
            <v>13.0923</v>
          </cell>
          <cell r="W24">
            <v>0.90817841287458378</v>
          </cell>
        </row>
        <row r="25">
          <cell r="A25" t="str">
            <v>WELE</v>
          </cell>
          <cell r="B25" t="str">
            <v>Well End</v>
          </cell>
          <cell r="C25" t="str">
            <v>Amersham</v>
          </cell>
          <cell r="D25" t="str">
            <v>Loudwater</v>
          </cell>
          <cell r="E25">
            <v>16.867807031249999</v>
          </cell>
          <cell r="F25">
            <v>16.101067175292968</v>
          </cell>
          <cell r="G25">
            <v>15.042516503906249</v>
          </cell>
          <cell r="H25">
            <v>14.885276940917967</v>
          </cell>
          <cell r="I25">
            <v>15.904916687011717</v>
          </cell>
          <cell r="J25">
            <v>15.221557714843749</v>
          </cell>
          <cell r="K25">
            <v>13.230896215820314</v>
          </cell>
          <cell r="L25">
            <v>15.264000000000001</v>
          </cell>
          <cell r="M25">
            <v>13.995218486785889</v>
          </cell>
          <cell r="N25">
            <v>15.506520046081544</v>
          </cell>
          <cell r="O25">
            <v>14.506783970462481</v>
          </cell>
          <cell r="P25">
            <v>6</v>
          </cell>
          <cell r="Q25">
            <v>15.221557714843749</v>
          </cell>
          <cell r="R25">
            <v>14.506783970462481</v>
          </cell>
          <cell r="S25">
            <v>0.99201599389031347</v>
          </cell>
          <cell r="T25">
            <v>0</v>
          </cell>
          <cell r="U25" t="str">
            <v>WELE</v>
          </cell>
          <cell r="V25">
            <v>14.506783970462481</v>
          </cell>
          <cell r="W25">
            <v>0.93552801836594579</v>
          </cell>
        </row>
        <row r="26">
          <cell r="A26" t="str">
            <v>WYCM</v>
          </cell>
          <cell r="B26" t="str">
            <v>Wycombe Marsh</v>
          </cell>
          <cell r="C26" t="str">
            <v>Amersham</v>
          </cell>
          <cell r="D26" t="str">
            <v>Loudwater</v>
          </cell>
          <cell r="E26">
            <v>12.557983447265624</v>
          </cell>
          <cell r="F26">
            <v>12.529726391601562</v>
          </cell>
          <cell r="G26">
            <v>10.987385986328125</v>
          </cell>
          <cell r="H26">
            <v>11.976158593749998</v>
          </cell>
          <cell r="I26">
            <v>11.80686541748047</v>
          </cell>
          <cell r="J26">
            <v>10.628220410156251</v>
          </cell>
          <cell r="K26">
            <v>9.1179999999999986</v>
          </cell>
          <cell r="L26">
            <v>10.811999999999999</v>
          </cell>
          <cell r="M26">
            <v>10.753901400566102</v>
          </cell>
          <cell r="N26">
            <v>10.854492368814531</v>
          </cell>
          <cell r="O26">
            <v>10.624967205658796</v>
          </cell>
          <cell r="P26">
            <v>6</v>
          </cell>
          <cell r="Q26">
            <v>10.628220410156251</v>
          </cell>
          <cell r="R26">
            <v>10.624967205658796</v>
          </cell>
          <cell r="S26">
            <v>0.99994897829619811</v>
          </cell>
          <cell r="T26">
            <v>0</v>
          </cell>
          <cell r="U26" t="str">
            <v>WYCM</v>
          </cell>
          <cell r="V26">
            <v>10.624967205658796</v>
          </cell>
          <cell r="W26">
            <v>0.97885436229010847</v>
          </cell>
        </row>
        <row r="27">
          <cell r="A27" t="str">
            <v>BBCR (Yeovil)</v>
          </cell>
          <cell r="B27" t="str">
            <v>BBC Rampisham (Yeovil)</v>
          </cell>
          <cell r="C27" t="str">
            <v>Axminster</v>
          </cell>
          <cell r="D27" t="str">
            <v>Yeovil</v>
          </cell>
          <cell r="E27">
            <v>4.3460000000000001</v>
          </cell>
          <cell r="F27">
            <v>0</v>
          </cell>
          <cell r="G27">
            <v>0</v>
          </cell>
          <cell r="H27">
            <v>0</v>
          </cell>
          <cell r="I27">
            <v>0</v>
          </cell>
          <cell r="J27">
            <v>0</v>
          </cell>
          <cell r="K27">
            <v>0.10600000000000001</v>
          </cell>
          <cell r="L27">
            <v>0.10600000000000001</v>
          </cell>
          <cell r="M27">
            <v>0.10600000000000001</v>
          </cell>
          <cell r="N27">
            <v>0.10600000000000001</v>
          </cell>
          <cell r="O27">
            <v>0</v>
          </cell>
          <cell r="P27">
            <v>6</v>
          </cell>
          <cell r="Q27">
            <v>0</v>
          </cell>
          <cell r="R27">
            <v>0</v>
          </cell>
          <cell r="S27">
            <v>1</v>
          </cell>
          <cell r="T27">
            <v>0</v>
          </cell>
          <cell r="U27" t="str">
            <v>BBCR (Yeovil)</v>
          </cell>
          <cell r="V27">
            <v>0</v>
          </cell>
          <cell r="W27">
            <v>0</v>
          </cell>
        </row>
        <row r="28">
          <cell r="A28" t="str">
            <v>CASC</v>
          </cell>
          <cell r="B28" t="str">
            <v>Castle Cary</v>
          </cell>
          <cell r="C28" t="str">
            <v>Axminster</v>
          </cell>
          <cell r="D28" t="str">
            <v>Yeovil</v>
          </cell>
          <cell r="E28">
            <v>5.4059999999999997</v>
          </cell>
          <cell r="F28">
            <v>5.7161301508218045</v>
          </cell>
          <cell r="G28">
            <v>5.4059999999999997</v>
          </cell>
          <cell r="H28">
            <v>6.5192909179687497</v>
          </cell>
          <cell r="I28">
            <v>5.0568703857421884</v>
          </cell>
          <cell r="J28">
            <v>7.4441751562500009</v>
          </cell>
          <cell r="K28">
            <v>4.9820000000000002</v>
          </cell>
          <cell r="L28">
            <v>6.1374000000000004</v>
          </cell>
          <cell r="M28">
            <v>5.3092970188247683</v>
          </cell>
          <cell r="N28">
            <v>5.6122238188247682</v>
          </cell>
          <cell r="O28">
            <v>5.565416999896601</v>
          </cell>
          <cell r="P28">
            <v>6</v>
          </cell>
          <cell r="Q28">
            <v>7.4441751562500009</v>
          </cell>
          <cell r="R28">
            <v>5.565416999896601</v>
          </cell>
          <cell r="S28">
            <v>0.9526795755651849</v>
          </cell>
          <cell r="T28">
            <v>0</v>
          </cell>
          <cell r="U28" t="str">
            <v>CASC</v>
          </cell>
          <cell r="V28">
            <v>5.565416999896601</v>
          </cell>
          <cell r="W28">
            <v>0.99165984457512801</v>
          </cell>
        </row>
        <row r="29">
          <cell r="A29" t="str">
            <v>CHTC</v>
          </cell>
          <cell r="B29" t="str">
            <v>Chilton Cantello</v>
          </cell>
          <cell r="C29" t="str">
            <v>Axminster</v>
          </cell>
          <cell r="D29" t="str">
            <v>Yeovil</v>
          </cell>
          <cell r="E29">
            <v>9.7588082087119439</v>
          </cell>
          <cell r="F29">
            <v>10.028298510213693</v>
          </cell>
          <cell r="G29">
            <v>9.7204250488281261</v>
          </cell>
          <cell r="H29">
            <v>10.29072626953125</v>
          </cell>
          <cell r="I29">
            <v>9.2924042968750005</v>
          </cell>
          <cell r="J29">
            <v>9.6668812499999994</v>
          </cell>
          <cell r="K29">
            <v>9.2219999999999995</v>
          </cell>
          <cell r="L29">
            <v>9.8580000000000005</v>
          </cell>
          <cell r="M29">
            <v>9.4674723434448254</v>
          </cell>
          <cell r="N29">
            <v>9.8267086165893875</v>
          </cell>
          <cell r="O29">
            <v>10.344954894732485</v>
          </cell>
          <cell r="P29">
            <v>6</v>
          </cell>
          <cell r="Q29">
            <v>9.6668812499999994</v>
          </cell>
          <cell r="R29">
            <v>10.344954894732485</v>
          </cell>
          <cell r="S29">
            <v>1.0113629419301422</v>
          </cell>
          <cell r="T29" t="str">
            <v>L</v>
          </cell>
          <cell r="U29" t="str">
            <v>CHTC</v>
          </cell>
          <cell r="V29">
            <v>10.344954894732485</v>
          </cell>
          <cell r="W29">
            <v>1.0527385412922692</v>
          </cell>
        </row>
        <row r="30">
          <cell r="A30" t="str">
            <v>HENS</v>
          </cell>
          <cell r="B30" t="str">
            <v>Henstridge</v>
          </cell>
          <cell r="C30" t="str">
            <v>Axminster</v>
          </cell>
          <cell r="D30" t="str">
            <v>Yeovil</v>
          </cell>
          <cell r="E30">
            <v>7.4</v>
          </cell>
          <cell r="F30">
            <v>8.0640502414226525</v>
          </cell>
          <cell r="G30">
            <v>8.3398874755859378</v>
          </cell>
          <cell r="H30">
            <v>8.4950357421875005</v>
          </cell>
          <cell r="I30">
            <v>9.3559170532226563</v>
          </cell>
          <cell r="J30">
            <v>7.2815115234375005</v>
          </cell>
          <cell r="K30">
            <v>7.3140000000000009</v>
          </cell>
          <cell r="L30">
            <v>7.6267283203125009</v>
          </cell>
          <cell r="M30">
            <v>7.6569876003265387</v>
          </cell>
          <cell r="N30">
            <v>8.3823157657388734</v>
          </cell>
          <cell r="O30">
            <v>8.0084725960095717</v>
          </cell>
          <cell r="P30">
            <v>6</v>
          </cell>
          <cell r="Q30">
            <v>7.2815115234375005</v>
          </cell>
          <cell r="R30">
            <v>8.0084725960095717</v>
          </cell>
          <cell r="S30">
            <v>1.0159867062885832</v>
          </cell>
          <cell r="T30" t="str">
            <v>M</v>
          </cell>
          <cell r="U30" t="str">
            <v>HENS</v>
          </cell>
          <cell r="V30">
            <v>8.0084725960095717</v>
          </cell>
          <cell r="W30">
            <v>0.95540096792138107</v>
          </cell>
        </row>
        <row r="31">
          <cell r="A31" t="str">
            <v>LARK</v>
          </cell>
          <cell r="B31" t="str">
            <v>Larkhill</v>
          </cell>
          <cell r="C31" t="str">
            <v>Axminster</v>
          </cell>
          <cell r="D31" t="str">
            <v>Yeovil</v>
          </cell>
          <cell r="E31">
            <v>11.71716357421875</v>
          </cell>
          <cell r="F31">
            <v>11.71716357421875</v>
          </cell>
          <cell r="G31">
            <v>11.71716357421875</v>
          </cell>
          <cell r="H31">
            <v>11.71716357421875</v>
          </cell>
          <cell r="I31">
            <v>11.009479003906252</v>
          </cell>
          <cell r="J31">
            <v>10.628220410156251</v>
          </cell>
          <cell r="K31">
            <v>10.918000000000001</v>
          </cell>
          <cell r="L31">
            <v>12.295999999999999</v>
          </cell>
          <cell r="M31">
            <v>10.969988498687744</v>
          </cell>
          <cell r="N31">
            <v>11.043678725967407</v>
          </cell>
          <cell r="O31">
            <v>11.127851989564897</v>
          </cell>
          <cell r="P31">
            <v>6</v>
          </cell>
          <cell r="Q31">
            <v>10.628220410156251</v>
          </cell>
          <cell r="R31">
            <v>11.127851989564897</v>
          </cell>
          <cell r="S31">
            <v>1.0076857830778865</v>
          </cell>
          <cell r="T31">
            <v>0</v>
          </cell>
          <cell r="U31" t="str">
            <v>LARK</v>
          </cell>
          <cell r="V31">
            <v>11.127851989564897</v>
          </cell>
          <cell r="W31">
            <v>1.0076218500814924</v>
          </cell>
        </row>
        <row r="32">
          <cell r="A32" t="str">
            <v>MILP</v>
          </cell>
          <cell r="B32" t="str">
            <v>Milborne Port</v>
          </cell>
          <cell r="C32" t="str">
            <v>Axminster</v>
          </cell>
          <cell r="D32" t="str">
            <v>Yeovil</v>
          </cell>
          <cell r="E32">
            <v>3.2183303667028751</v>
          </cell>
          <cell r="F32">
            <v>2.9373268697484334</v>
          </cell>
          <cell r="G32">
            <v>3.0311188476562498</v>
          </cell>
          <cell r="H32">
            <v>3.0521248291015626</v>
          </cell>
          <cell r="I32">
            <v>2.92912744140625</v>
          </cell>
          <cell r="J32">
            <v>3.0739999999999998</v>
          </cell>
          <cell r="K32">
            <v>3.0739999999999998</v>
          </cell>
          <cell r="L32">
            <v>3.2860000000000005</v>
          </cell>
          <cell r="M32">
            <v>3.0802982282638554</v>
          </cell>
          <cell r="N32">
            <v>3.1827511501312258</v>
          </cell>
          <cell r="O32">
            <v>2.8973137898842491</v>
          </cell>
          <cell r="P32">
            <v>6</v>
          </cell>
          <cell r="Q32">
            <v>3.0739999999999998</v>
          </cell>
          <cell r="R32">
            <v>2.8973137898842491</v>
          </cell>
          <cell r="S32">
            <v>0.99018257256616682</v>
          </cell>
          <cell r="T32">
            <v>0</v>
          </cell>
          <cell r="U32" t="str">
            <v>MILP</v>
          </cell>
          <cell r="V32">
            <v>2.8973137898842491</v>
          </cell>
          <cell r="W32">
            <v>0.91031741195499749</v>
          </cell>
        </row>
        <row r="33">
          <cell r="A33" t="str">
            <v>PULH</v>
          </cell>
          <cell r="B33" t="str">
            <v>Pulham</v>
          </cell>
          <cell r="C33" t="str">
            <v>Axminster</v>
          </cell>
          <cell r="D33" t="str">
            <v>Yeovil</v>
          </cell>
          <cell r="E33">
            <v>5.3505109462952607</v>
          </cell>
          <cell r="F33">
            <v>6.3619210005390636</v>
          </cell>
          <cell r="G33">
            <v>5.0601630981445309</v>
          </cell>
          <cell r="H33">
            <v>4.528959423828125</v>
          </cell>
          <cell r="I33">
            <v>4.6467033081054687</v>
          </cell>
          <cell r="J33">
            <v>4.7959671874999996</v>
          </cell>
          <cell r="K33">
            <v>4.4520000000000008</v>
          </cell>
          <cell r="L33">
            <v>4.3455039550781249</v>
          </cell>
          <cell r="M33">
            <v>4.4267703914642338</v>
          </cell>
          <cell r="N33">
            <v>4.4429265117645267</v>
          </cell>
          <cell r="O33">
            <v>5.3108854102134702</v>
          </cell>
          <cell r="P33">
            <v>6</v>
          </cell>
          <cell r="Q33">
            <v>4.7959671874999996</v>
          </cell>
          <cell r="R33">
            <v>5.3108854102134702</v>
          </cell>
          <cell r="S33">
            <v>1.0171424691976738</v>
          </cell>
          <cell r="T33" t="str">
            <v>M</v>
          </cell>
          <cell r="U33" t="str">
            <v>PULH</v>
          </cell>
          <cell r="V33">
            <v>5.3108854102134702</v>
          </cell>
          <cell r="W33">
            <v>1.1953574735370156</v>
          </cell>
        </row>
        <row r="34">
          <cell r="A34" t="str">
            <v>SHER</v>
          </cell>
          <cell r="B34" t="str">
            <v>Sherborne</v>
          </cell>
          <cell r="C34" t="str">
            <v>Axminster</v>
          </cell>
          <cell r="D34" t="str">
            <v>Yeovil</v>
          </cell>
          <cell r="E34">
            <v>10.071550016555786</v>
          </cell>
          <cell r="F34">
            <v>10.429430450622242</v>
          </cell>
          <cell r="G34">
            <v>10.100599365234375</v>
          </cell>
          <cell r="H34">
            <v>9.5606011230468759</v>
          </cell>
          <cell r="I34">
            <v>9.4944130859375004</v>
          </cell>
          <cell r="J34">
            <v>9.6471820312500007</v>
          </cell>
          <cell r="K34">
            <v>9.5400000000000009</v>
          </cell>
          <cell r="L34">
            <v>9.5400000000000009</v>
          </cell>
          <cell r="M34">
            <v>9.2442819404602048</v>
          </cell>
          <cell r="N34">
            <v>9.4845129966735851</v>
          </cell>
          <cell r="O34">
            <v>8.9357066723283136</v>
          </cell>
          <cell r="P34">
            <v>6</v>
          </cell>
          <cell r="Q34">
            <v>9.6471820312500007</v>
          </cell>
          <cell r="R34">
            <v>8.9357066723283136</v>
          </cell>
          <cell r="S34">
            <v>0.98731273408163844</v>
          </cell>
          <cell r="T34">
            <v>0</v>
          </cell>
          <cell r="U34" t="str">
            <v>SHER</v>
          </cell>
          <cell r="V34">
            <v>8.9357066723283136</v>
          </cell>
          <cell r="W34">
            <v>0.94213658365614039</v>
          </cell>
        </row>
        <row r="35">
          <cell r="A35" t="str">
            <v>SPAR</v>
          </cell>
          <cell r="B35" t="str">
            <v>Sparkford</v>
          </cell>
          <cell r="C35" t="str">
            <v>Axminster</v>
          </cell>
          <cell r="D35" t="str">
            <v>Yeovil</v>
          </cell>
          <cell r="E35">
            <v>3.747873044099808</v>
          </cell>
          <cell r="F35">
            <v>3.6936600892076892</v>
          </cell>
          <cell r="G35">
            <v>3.7634132812500001</v>
          </cell>
          <cell r="H35">
            <v>4.4963475952148437</v>
          </cell>
          <cell r="I35">
            <v>4.7793112792968744</v>
          </cell>
          <cell r="J35">
            <v>3.8904747070312502</v>
          </cell>
          <cell r="K35">
            <v>4.7700000000000005</v>
          </cell>
          <cell r="L35">
            <v>5.9359999999999999</v>
          </cell>
          <cell r="M35">
            <v>3.752071924209595</v>
          </cell>
          <cell r="N35">
            <v>3.4858275127410892</v>
          </cell>
          <cell r="O35">
            <v>3.3553878687222798</v>
          </cell>
          <cell r="P35">
            <v>6</v>
          </cell>
          <cell r="Q35">
            <v>3.8904747070312502</v>
          </cell>
          <cell r="R35">
            <v>3.3553878687222798</v>
          </cell>
          <cell r="S35">
            <v>0.97564095425491415</v>
          </cell>
          <cell r="T35">
            <v>0</v>
          </cell>
          <cell r="U35" t="str">
            <v>SPAR</v>
          </cell>
          <cell r="V35">
            <v>3.3553878687222798</v>
          </cell>
          <cell r="W35">
            <v>0.96258000617011663</v>
          </cell>
        </row>
        <row r="36">
          <cell r="A36" t="str">
            <v>WHEN</v>
          </cell>
          <cell r="B36" t="str">
            <v>West Hendford</v>
          </cell>
          <cell r="C36" t="str">
            <v>Axminster</v>
          </cell>
          <cell r="D36" t="str">
            <v>Yeovil</v>
          </cell>
          <cell r="E36">
            <v>19.398000000000003</v>
          </cell>
          <cell r="F36">
            <v>20.180285729160186</v>
          </cell>
          <cell r="G36">
            <v>20.735104101562499</v>
          </cell>
          <cell r="H36">
            <v>23.753114868164062</v>
          </cell>
          <cell r="I36">
            <v>26.923999999999999</v>
          </cell>
          <cell r="J36">
            <v>23.563780346679689</v>
          </cell>
          <cell r="K36">
            <v>22.366000000000003</v>
          </cell>
          <cell r="L36">
            <v>22.472000000000001</v>
          </cell>
          <cell r="M36">
            <v>22.289753665924074</v>
          </cell>
          <cell r="N36">
            <v>21.641708718996096</v>
          </cell>
          <cell r="O36">
            <v>19.195264576371017</v>
          </cell>
          <cell r="P36">
            <v>6</v>
          </cell>
          <cell r="Q36">
            <v>23.563780346679689</v>
          </cell>
          <cell r="R36">
            <v>19.195264576371017</v>
          </cell>
          <cell r="S36">
            <v>0.96640282200865402</v>
          </cell>
          <cell r="T36">
            <v>0</v>
          </cell>
          <cell r="U36" t="str">
            <v>WHEN</v>
          </cell>
          <cell r="V36">
            <v>19.195264576371017</v>
          </cell>
          <cell r="W36">
            <v>0.88695697856437261</v>
          </cell>
        </row>
        <row r="37">
          <cell r="A37" t="str">
            <v>YEOV</v>
          </cell>
          <cell r="B37" t="str">
            <v>Yeovil</v>
          </cell>
          <cell r="C37" t="str">
            <v>Axminster</v>
          </cell>
          <cell r="D37" t="str">
            <v>Yeovil</v>
          </cell>
          <cell r="E37">
            <v>18.868000000000002</v>
          </cell>
          <cell r="F37">
            <v>16.646975526954733</v>
          </cell>
          <cell r="G37">
            <v>16.438690979003905</v>
          </cell>
          <cell r="H37">
            <v>16.030906933593752</v>
          </cell>
          <cell r="I37">
            <v>15.655681152343751</v>
          </cell>
          <cell r="J37">
            <v>16.515015576171876</v>
          </cell>
          <cell r="K37">
            <v>14.204000000000001</v>
          </cell>
          <cell r="L37">
            <v>13.568000000000001</v>
          </cell>
          <cell r="M37">
            <v>14.157067794799806</v>
          </cell>
          <cell r="N37">
            <v>13.669062333741778</v>
          </cell>
          <cell r="O37">
            <v>12.798501020749409</v>
          </cell>
          <cell r="P37">
            <v>6</v>
          </cell>
          <cell r="Q37">
            <v>16.515015576171876</v>
          </cell>
          <cell r="R37">
            <v>12.798501020749409</v>
          </cell>
          <cell r="S37">
            <v>0.95839973868338968</v>
          </cell>
          <cell r="T37">
            <v>0</v>
          </cell>
          <cell r="U37" t="str">
            <v>YEOV</v>
          </cell>
          <cell r="V37">
            <v>12.798501020749409</v>
          </cell>
          <cell r="W37">
            <v>0.93631155585241521</v>
          </cell>
        </row>
        <row r="38">
          <cell r="A38" t="str">
            <v>YEOV-C1</v>
          </cell>
          <cell r="B38" t="str">
            <v>WPD Montacute</v>
          </cell>
          <cell r="C38" t="str">
            <v>Axminster</v>
          </cell>
          <cell r="D38" t="str">
            <v>Yeovil</v>
          </cell>
          <cell r="E38">
            <v>15.631884921529293</v>
          </cell>
          <cell r="F38">
            <v>9.1145683204507826</v>
          </cell>
          <cell r="G38">
            <v>12.4330099609375</v>
          </cell>
          <cell r="H38">
            <v>9.0777424804687499</v>
          </cell>
          <cell r="I38">
            <v>8.6863779296875006</v>
          </cell>
          <cell r="J38">
            <v>6.9339120849609381</v>
          </cell>
          <cell r="K38">
            <v>13.864800000000001</v>
          </cell>
          <cell r="L38">
            <v>13.038000000000002</v>
          </cell>
          <cell r="M38">
            <v>7.7274000000000003</v>
          </cell>
          <cell r="N38">
            <v>6.9309652764459235</v>
          </cell>
          <cell r="O38">
            <v>6.7207015964000014</v>
          </cell>
          <cell r="P38">
            <v>6</v>
          </cell>
          <cell r="Q38">
            <v>6.9339120849609381</v>
          </cell>
          <cell r="R38">
            <v>6.7207015964000014</v>
          </cell>
          <cell r="S38">
            <v>0.99480825476543322</v>
          </cell>
          <cell r="T38">
            <v>0</v>
          </cell>
          <cell r="U38" t="str">
            <v>YEOV-C1</v>
          </cell>
          <cell r="V38">
            <v>6.7207015964000014</v>
          </cell>
          <cell r="W38">
            <v>0.96966314623440997</v>
          </cell>
        </row>
        <row r="39">
          <cell r="A39" t="str">
            <v>YEOV-C14</v>
          </cell>
          <cell r="B39" t="str">
            <v>WPD E.Chinnock</v>
          </cell>
          <cell r="C39" t="str">
            <v>Axminster</v>
          </cell>
          <cell r="D39" t="str">
            <v>Yeovil</v>
          </cell>
          <cell r="E39">
            <v>12.614000000000001</v>
          </cell>
          <cell r="F39">
            <v>11.318090331988335</v>
          </cell>
          <cell r="G39">
            <v>11.393579443359375</v>
          </cell>
          <cell r="H39">
            <v>8.3051686523437489</v>
          </cell>
          <cell r="I39">
            <v>10.908474609375002</v>
          </cell>
          <cell r="J39">
            <v>7.4515542968750008</v>
          </cell>
          <cell r="K39">
            <v>10.07</v>
          </cell>
          <cell r="L39">
            <v>11.554</v>
          </cell>
          <cell r="M39">
            <v>11.236000000000001</v>
          </cell>
          <cell r="N39">
            <v>7.9972675200000012</v>
          </cell>
          <cell r="O39">
            <v>7.8227470495269165</v>
          </cell>
          <cell r="P39">
            <v>6</v>
          </cell>
          <cell r="Q39">
            <v>7.4515542968750008</v>
          </cell>
          <cell r="R39">
            <v>7.8227470495269165</v>
          </cell>
          <cell r="S39">
            <v>1.0081351010444966</v>
          </cell>
          <cell r="T39">
            <v>0</v>
          </cell>
          <cell r="U39" t="str">
            <v>YEOV-C14</v>
          </cell>
          <cell r="V39">
            <v>7.8227470495269165</v>
          </cell>
          <cell r="W39">
            <v>0.97817748749349265</v>
          </cell>
        </row>
        <row r="40">
          <cell r="A40" t="str">
            <v>YETM</v>
          </cell>
          <cell r="B40" t="str">
            <v>Yetminster</v>
          </cell>
          <cell r="C40" t="str">
            <v>Axminster</v>
          </cell>
          <cell r="D40" t="str">
            <v>Yeovil</v>
          </cell>
          <cell r="E40">
            <v>9.6549911001086244</v>
          </cell>
          <cell r="F40">
            <v>10.281664057813881</v>
          </cell>
          <cell r="G40">
            <v>9.6750439453125008</v>
          </cell>
          <cell r="H40">
            <v>9.2528353271484374</v>
          </cell>
          <cell r="I40">
            <v>8.1089411621093745</v>
          </cell>
          <cell r="J40">
            <v>7.9683322265624996</v>
          </cell>
          <cell r="K40">
            <v>8.2680000000000007</v>
          </cell>
          <cell r="L40">
            <v>8.2680000000000007</v>
          </cell>
          <cell r="M40">
            <v>7.5481283855438237</v>
          </cell>
          <cell r="N40">
            <v>7.5093534946441656</v>
          </cell>
          <cell r="O40">
            <v>6.5850741169452665</v>
          </cell>
          <cell r="P40">
            <v>6</v>
          </cell>
          <cell r="Q40">
            <v>7.9683322265624996</v>
          </cell>
          <cell r="R40">
            <v>6.5850741169452665</v>
          </cell>
          <cell r="S40">
            <v>0.9687213522137742</v>
          </cell>
          <cell r="T40">
            <v>0</v>
          </cell>
          <cell r="U40" t="str">
            <v>YETM</v>
          </cell>
          <cell r="V40">
            <v>6.5850741169452665</v>
          </cell>
          <cell r="W40">
            <v>0.87691625139792462</v>
          </cell>
        </row>
        <row r="41">
          <cell r="A41" t="str">
            <v>PARG</v>
          </cell>
          <cell r="B41" t="str">
            <v>Park Gate</v>
          </cell>
          <cell r="C41" t="str">
            <v>Botley Wood</v>
          </cell>
          <cell r="D41" t="str">
            <v>Botley Wood</v>
          </cell>
          <cell r="E41">
            <v>13.238091870117188</v>
          </cell>
          <cell r="F41">
            <v>14.05597214355469</v>
          </cell>
          <cell r="G41">
            <v>14.025263657157423</v>
          </cell>
          <cell r="H41">
            <v>13.553568229036381</v>
          </cell>
          <cell r="I41">
            <v>13.980601883240539</v>
          </cell>
          <cell r="J41">
            <v>15.370000000000001</v>
          </cell>
          <cell r="K41">
            <v>13.038000000000002</v>
          </cell>
          <cell r="L41">
            <v>13.780000000000001</v>
          </cell>
          <cell r="M41">
            <v>14.334497013092042</v>
          </cell>
          <cell r="N41">
            <v>14.649540348052978</v>
          </cell>
          <cell r="O41">
            <v>14.907738081601462</v>
          </cell>
          <cell r="P41">
            <v>6</v>
          </cell>
          <cell r="Q41">
            <v>15.370000000000001</v>
          </cell>
          <cell r="R41">
            <v>14.907738081601462</v>
          </cell>
          <cell r="S41">
            <v>0.99492340550509784</v>
          </cell>
          <cell r="T41">
            <v>0</v>
          </cell>
          <cell r="U41" t="str">
            <v>PARG</v>
          </cell>
          <cell r="V41">
            <v>14.907738081601462</v>
          </cell>
          <cell r="W41">
            <v>1.017624971665599</v>
          </cell>
        </row>
        <row r="42">
          <cell r="A42" t="str">
            <v>WHLE</v>
          </cell>
          <cell r="B42" t="str">
            <v>Whiteley</v>
          </cell>
          <cell r="C42" t="str">
            <v>Botley Wood</v>
          </cell>
          <cell r="D42" t="str">
            <v>Botley Wood</v>
          </cell>
          <cell r="E42">
            <v>22.936466040039061</v>
          </cell>
          <cell r="F42">
            <v>20.419523120117187</v>
          </cell>
          <cell r="G42">
            <v>19.860765713402031</v>
          </cell>
          <cell r="H42">
            <v>22.26</v>
          </cell>
          <cell r="I42">
            <v>20.352</v>
          </cell>
          <cell r="J42">
            <v>20.882000000000001</v>
          </cell>
          <cell r="K42">
            <v>21.200000000000003</v>
          </cell>
          <cell r="L42">
            <v>21.094000000000001</v>
          </cell>
          <cell r="M42">
            <v>21.942</v>
          </cell>
          <cell r="N42">
            <v>21.968101442799814</v>
          </cell>
          <cell r="O42">
            <v>20.881052908110927</v>
          </cell>
          <cell r="P42">
            <v>6</v>
          </cell>
          <cell r="Q42">
            <v>20.882000000000001</v>
          </cell>
          <cell r="R42">
            <v>20.881052908110927</v>
          </cell>
          <cell r="S42">
            <v>0.99999244078003846</v>
          </cell>
          <cell r="T42">
            <v>0</v>
          </cell>
          <cell r="U42" t="str">
            <v>WHLE</v>
          </cell>
          <cell r="V42">
            <v>20.881052908110927</v>
          </cell>
          <cell r="W42">
            <v>0.95051695579978424</v>
          </cell>
        </row>
        <row r="43">
          <cell r="A43" t="str">
            <v>BISW</v>
          </cell>
          <cell r="B43" t="str">
            <v>Bishops Waltham</v>
          </cell>
          <cell r="C43" t="str">
            <v>Botley Wood</v>
          </cell>
          <cell r="D43" t="str">
            <v>Netley Common</v>
          </cell>
          <cell r="E43">
            <v>17.598248144531251</v>
          </cell>
          <cell r="F43">
            <v>17.341203051757812</v>
          </cell>
          <cell r="G43">
            <v>16.730004615722894</v>
          </cell>
          <cell r="H43">
            <v>17.254324968844848</v>
          </cell>
          <cell r="I43">
            <v>17.224589453074337</v>
          </cell>
          <cell r="J43">
            <v>16.590027880391677</v>
          </cell>
          <cell r="K43">
            <v>15.370000000000001</v>
          </cell>
          <cell r="L43">
            <v>15.688000000000002</v>
          </cell>
          <cell r="M43">
            <v>16.156096038818362</v>
          </cell>
          <cell r="N43">
            <v>15.8285887373011</v>
          </cell>
          <cell r="O43">
            <v>15.804475963277833</v>
          </cell>
          <cell r="P43">
            <v>6</v>
          </cell>
          <cell r="Q43">
            <v>16.590027880391677</v>
          </cell>
          <cell r="R43">
            <v>15.804475963277833</v>
          </cell>
          <cell r="S43">
            <v>0.99194782781942625</v>
          </cell>
          <cell r="T43">
            <v>0</v>
          </cell>
          <cell r="U43" t="str">
            <v>BISW</v>
          </cell>
          <cell r="V43">
            <v>15.804475963277833</v>
          </cell>
          <cell r="W43">
            <v>0.99847663146579557</v>
          </cell>
        </row>
        <row r="44">
          <cell r="A44" t="str">
            <v>BITT</v>
          </cell>
          <cell r="B44" t="str">
            <v>Bitterne</v>
          </cell>
          <cell r="C44" t="str">
            <v>Botley Wood</v>
          </cell>
          <cell r="D44" t="str">
            <v>Netley Common</v>
          </cell>
          <cell r="E44">
            <v>8.7326911987304694</v>
          </cell>
          <cell r="F44">
            <v>8.5464268066406248</v>
          </cell>
          <cell r="G44">
            <v>8.6095930186176304</v>
          </cell>
          <cell r="H44">
            <v>7.893844120354653</v>
          </cell>
          <cell r="I44">
            <v>8.2597446500122533</v>
          </cell>
          <cell r="J44">
            <v>7.8440000000000012</v>
          </cell>
          <cell r="K44">
            <v>9.01</v>
          </cell>
          <cell r="L44">
            <v>10.05119117685159</v>
          </cell>
          <cell r="M44">
            <v>9.8670932006835947</v>
          </cell>
          <cell r="N44">
            <v>7.5223520851135257</v>
          </cell>
          <cell r="O44">
            <v>7.2988913851579031</v>
          </cell>
          <cell r="P44">
            <v>6</v>
          </cell>
          <cell r="Q44">
            <v>7.8440000000000012</v>
          </cell>
          <cell r="R44">
            <v>7.2988913851579031</v>
          </cell>
          <cell r="S44">
            <v>0.98806735930251754</v>
          </cell>
          <cell r="T44">
            <v>0</v>
          </cell>
          <cell r="U44" t="str">
            <v>BITT</v>
          </cell>
          <cell r="V44">
            <v>7.2988913851579031</v>
          </cell>
          <cell r="W44">
            <v>0.97029377282168916</v>
          </cell>
        </row>
        <row r="45">
          <cell r="A45" t="str">
            <v>HAMB</v>
          </cell>
          <cell r="B45" t="str">
            <v>Hamble</v>
          </cell>
          <cell r="C45" t="str">
            <v>Botley Wood</v>
          </cell>
          <cell r="D45" t="str">
            <v>Netley Common</v>
          </cell>
          <cell r="E45">
            <v>20.988000000000003</v>
          </cell>
          <cell r="F45">
            <v>17.521313085937503</v>
          </cell>
          <cell r="G45">
            <v>18.974</v>
          </cell>
          <cell r="H45">
            <v>16.641745384152134</v>
          </cell>
          <cell r="I45">
            <v>16.318032113438843</v>
          </cell>
          <cell r="J45">
            <v>19.61</v>
          </cell>
          <cell r="K45">
            <v>18.231999999999999</v>
          </cell>
          <cell r="L45">
            <v>19.821999999999999</v>
          </cell>
          <cell r="M45">
            <v>16.937395129203797</v>
          </cell>
          <cell r="N45">
            <v>17.232892587224089</v>
          </cell>
          <cell r="O45">
            <v>16.125960754143886</v>
          </cell>
          <cell r="P45">
            <v>6</v>
          </cell>
          <cell r="Q45">
            <v>19.61</v>
          </cell>
          <cell r="R45">
            <v>16.125960754143886</v>
          </cell>
          <cell r="S45">
            <v>0.96792416865400943</v>
          </cell>
          <cell r="T45">
            <v>0</v>
          </cell>
          <cell r="U45" t="str">
            <v>HAMB</v>
          </cell>
          <cell r="V45">
            <v>16.125960754143886</v>
          </cell>
          <cell r="W45">
            <v>0.93576633594868186</v>
          </cell>
        </row>
        <row r="46">
          <cell r="A46" t="str">
            <v>NETC-E</v>
          </cell>
          <cell r="B46" t="str">
            <v>Netley Common 11kV</v>
          </cell>
          <cell r="C46" t="str">
            <v>Botley Wood</v>
          </cell>
          <cell r="D46" t="str">
            <v>Netley Common</v>
          </cell>
          <cell r="E46">
            <v>24.751223095703129</v>
          </cell>
          <cell r="F46">
            <v>24.75073355712891</v>
          </cell>
          <cell r="G46">
            <v>23.890394875024853</v>
          </cell>
          <cell r="H46">
            <v>17.764807956088781</v>
          </cell>
          <cell r="I46">
            <v>15.597888093407947</v>
          </cell>
          <cell r="J46">
            <v>16.850786806293925</v>
          </cell>
          <cell r="K46">
            <v>20.67</v>
          </cell>
          <cell r="L46">
            <v>25.546000000000003</v>
          </cell>
          <cell r="M46">
            <v>29.000774966211093</v>
          </cell>
          <cell r="N46">
            <v>28.519971412565916</v>
          </cell>
          <cell r="O46">
            <v>27.889720807333333</v>
          </cell>
          <cell r="P46">
            <v>6</v>
          </cell>
          <cell r="Q46">
            <v>16.850786806293925</v>
          </cell>
          <cell r="R46">
            <v>27.889720807333333</v>
          </cell>
          <cell r="S46">
            <v>1.0876036684800561</v>
          </cell>
          <cell r="T46" t="str">
            <v>H</v>
          </cell>
          <cell r="U46" t="str">
            <v>NETC-E</v>
          </cell>
          <cell r="V46">
            <v>27.889720807333333</v>
          </cell>
          <cell r="W46">
            <v>0.9779014292786109</v>
          </cell>
        </row>
        <row r="47">
          <cell r="A47" t="str">
            <v>NETC-F</v>
          </cell>
          <cell r="B47" t="str">
            <v>Netley Common 6.6kV</v>
          </cell>
          <cell r="C47" t="str">
            <v>Botley Wood</v>
          </cell>
          <cell r="D47" t="str">
            <v>Netley Common</v>
          </cell>
          <cell r="E47">
            <v>11.011864550781249</v>
          </cell>
          <cell r="F47">
            <v>11.766</v>
          </cell>
          <cell r="G47">
            <v>10.19796407544613</v>
          </cell>
          <cell r="H47">
            <v>9.8695234512408074</v>
          </cell>
          <cell r="I47">
            <v>9.6377872312754391</v>
          </cell>
          <cell r="J47">
            <v>8.4101983453738676</v>
          </cell>
          <cell r="K47">
            <v>8.5860000000000003</v>
          </cell>
          <cell r="L47">
            <v>0</v>
          </cell>
          <cell r="M47">
            <v>0</v>
          </cell>
          <cell r="N47">
            <v>0</v>
          </cell>
          <cell r="O47" t="str">
            <v/>
          </cell>
          <cell r="P47">
            <v>6</v>
          </cell>
          <cell r="Q47">
            <v>8.4101983453738676</v>
          </cell>
          <cell r="R47">
            <v>0</v>
          </cell>
          <cell r="S47" t="str">
            <v/>
          </cell>
          <cell r="T47" t="str">
            <v>?</v>
          </cell>
          <cell r="U47" t="str">
            <v>NETC-F</v>
          </cell>
          <cell r="V47" t="e">
            <v>#N/A</v>
          </cell>
          <cell r="W47" t="str">
            <v/>
          </cell>
        </row>
        <row r="48">
          <cell r="A48" t="str">
            <v>TOWP</v>
          </cell>
          <cell r="B48" t="str">
            <v>Townhill Park</v>
          </cell>
          <cell r="C48" t="str">
            <v>Botley Wood</v>
          </cell>
          <cell r="D48" t="str">
            <v>Netley Common</v>
          </cell>
          <cell r="E48">
            <v>26.198073596191403</v>
          </cell>
          <cell r="F48">
            <v>23.324765368652344</v>
          </cell>
          <cell r="G48">
            <v>23.089363095383643</v>
          </cell>
          <cell r="H48">
            <v>22.358441020162207</v>
          </cell>
          <cell r="I48">
            <v>22.160290524423122</v>
          </cell>
          <cell r="J48">
            <v>23.001999999999999</v>
          </cell>
          <cell r="K48">
            <v>20.458000000000002</v>
          </cell>
          <cell r="L48">
            <v>20.033999999999999</v>
          </cell>
          <cell r="M48">
            <v>16.253786888122558</v>
          </cell>
          <cell r="N48">
            <v>20.190960087738038</v>
          </cell>
          <cell r="O48">
            <v>19.344613290564222</v>
          </cell>
          <cell r="P48">
            <v>6</v>
          </cell>
          <cell r="Q48">
            <v>23.001999999999999</v>
          </cell>
          <cell r="R48">
            <v>19.344613290564222</v>
          </cell>
          <cell r="S48">
            <v>0.97155131114707316</v>
          </cell>
          <cell r="T48">
            <v>0</v>
          </cell>
          <cell r="U48" t="str">
            <v>TOWP</v>
          </cell>
          <cell r="V48">
            <v>19.344613290564222</v>
          </cell>
          <cell r="W48">
            <v>0.95808288493979044</v>
          </cell>
        </row>
        <row r="49">
          <cell r="A49" t="str">
            <v>WEST</v>
          </cell>
          <cell r="B49" t="str">
            <v>Weston</v>
          </cell>
          <cell r="C49" t="str">
            <v>Botley Wood</v>
          </cell>
          <cell r="D49" t="str">
            <v>Netley Common</v>
          </cell>
          <cell r="E49">
            <v>14.522</v>
          </cell>
          <cell r="F49">
            <v>14.463391625976563</v>
          </cell>
          <cell r="G49">
            <v>15.262460351185798</v>
          </cell>
          <cell r="H49">
            <v>13.56656712023735</v>
          </cell>
          <cell r="I49">
            <v>13.727549524828792</v>
          </cell>
          <cell r="J49">
            <v>13.307382550105448</v>
          </cell>
          <cell r="K49">
            <v>15.052</v>
          </cell>
          <cell r="L49">
            <v>14.935400000000001</v>
          </cell>
          <cell r="M49">
            <v>8.8563197326660159</v>
          </cell>
          <cell r="N49">
            <v>9.2445922851562496</v>
          </cell>
          <cell r="O49">
            <v>8.2467720888455709</v>
          </cell>
          <cell r="P49">
            <v>6</v>
          </cell>
          <cell r="Q49">
            <v>13.307382550105448</v>
          </cell>
          <cell r="R49">
            <v>8.2467720888455709</v>
          </cell>
          <cell r="S49">
            <v>0.92334760086025891</v>
          </cell>
          <cell r="T49">
            <v>0</v>
          </cell>
          <cell r="U49" t="str">
            <v>WEST</v>
          </cell>
          <cell r="V49">
            <v>8.2467720888455709</v>
          </cell>
          <cell r="W49">
            <v>0.89206444529599782</v>
          </cell>
        </row>
        <row r="50">
          <cell r="A50" t="str">
            <v>WOOL</v>
          </cell>
          <cell r="B50" t="str">
            <v>Woolston</v>
          </cell>
          <cell r="C50" t="str">
            <v>Botley Wood</v>
          </cell>
          <cell r="D50" t="str">
            <v>Netley Common</v>
          </cell>
          <cell r="E50">
            <v>13.447180749511716</v>
          </cell>
          <cell r="F50">
            <v>12.442970983886719</v>
          </cell>
          <cell r="G50">
            <v>13.462</v>
          </cell>
          <cell r="H50">
            <v>13.10189423441887</v>
          </cell>
          <cell r="I50">
            <v>12.276599009168146</v>
          </cell>
          <cell r="J50">
            <v>9.9612427647074053</v>
          </cell>
          <cell r="K50">
            <v>12.826000000000001</v>
          </cell>
          <cell r="L50">
            <v>14.84</v>
          </cell>
          <cell r="M50">
            <v>13.183373947143556</v>
          </cell>
          <cell r="N50">
            <v>13.777918567657471</v>
          </cell>
          <cell r="O50">
            <v>13.193921844959259</v>
          </cell>
          <cell r="P50">
            <v>6</v>
          </cell>
          <cell r="Q50">
            <v>9.9612427647074053</v>
          </cell>
          <cell r="R50">
            <v>13.193921844959259</v>
          </cell>
          <cell r="S50">
            <v>1.0479568411877429</v>
          </cell>
          <cell r="T50" t="str">
            <v>H</v>
          </cell>
          <cell r="U50" t="str">
            <v>WOOL</v>
          </cell>
          <cell r="V50">
            <v>13.193921844959259</v>
          </cell>
          <cell r="W50">
            <v>0.95761357422527549</v>
          </cell>
        </row>
        <row r="51">
          <cell r="A51" t="str">
            <v>ANDE</v>
          </cell>
          <cell r="B51" t="str">
            <v>Andover East</v>
          </cell>
          <cell r="C51" t="str">
            <v>Bramley (ANDO-THAT)</v>
          </cell>
          <cell r="D51" t="str">
            <v>Andover</v>
          </cell>
          <cell r="E51">
            <v>17.67580869140625</v>
          </cell>
          <cell r="F51">
            <v>16.398634167480473</v>
          </cell>
          <cell r="G51">
            <v>16.964374536132812</v>
          </cell>
          <cell r="H51">
            <v>17.122410351562504</v>
          </cell>
          <cell r="I51">
            <v>18.762</v>
          </cell>
          <cell r="J51">
            <v>17.697519580078126</v>
          </cell>
          <cell r="K51">
            <v>17.596000000000004</v>
          </cell>
          <cell r="L51">
            <v>17.384</v>
          </cell>
          <cell r="M51">
            <v>17.989976425170898</v>
          </cell>
          <cell r="N51">
            <v>19.284218940734863</v>
          </cell>
          <cell r="O51">
            <v>17.242207778646428</v>
          </cell>
          <cell r="P51">
            <v>6</v>
          </cell>
          <cell r="Q51">
            <v>17.697519580078126</v>
          </cell>
          <cell r="R51">
            <v>17.242207778646428</v>
          </cell>
          <cell r="S51">
            <v>0.99566539254714037</v>
          </cell>
          <cell r="T51">
            <v>0</v>
          </cell>
          <cell r="U51" t="str">
            <v>ANDE</v>
          </cell>
          <cell r="V51">
            <v>17.242207778646428</v>
          </cell>
          <cell r="W51">
            <v>0.89410972939251332</v>
          </cell>
        </row>
        <row r="52">
          <cell r="A52" t="str">
            <v>ANDO</v>
          </cell>
          <cell r="B52" t="str">
            <v>Andover</v>
          </cell>
          <cell r="C52" t="str">
            <v>Bramley (ANDO-THAT)</v>
          </cell>
          <cell r="D52" t="str">
            <v>Andover</v>
          </cell>
          <cell r="E52">
            <v>7.4595597045898439</v>
          </cell>
          <cell r="F52">
            <v>7.4354055541992192</v>
          </cell>
          <cell r="G52">
            <v>7.1268714843750001</v>
          </cell>
          <cell r="H52">
            <v>10.019227124023438</v>
          </cell>
          <cell r="I52">
            <v>9.5991762695312506</v>
          </cell>
          <cell r="J52">
            <v>9.5423181640625003</v>
          </cell>
          <cell r="K52">
            <v>9.5400000000000009</v>
          </cell>
          <cell r="L52">
            <v>9.5400000000000009</v>
          </cell>
          <cell r="M52">
            <v>9.6128774261474614</v>
          </cell>
          <cell r="N52">
            <v>9.2219999999999995</v>
          </cell>
          <cell r="O52">
            <v>9.9292995513153084</v>
          </cell>
          <cell r="P52">
            <v>6</v>
          </cell>
          <cell r="Q52">
            <v>9.5423181640625003</v>
          </cell>
          <cell r="R52">
            <v>9.9292995513153084</v>
          </cell>
          <cell r="S52">
            <v>1.0066475788604115</v>
          </cell>
          <cell r="T52">
            <v>0</v>
          </cell>
          <cell r="U52" t="str">
            <v>ANDO</v>
          </cell>
          <cell r="V52">
            <v>9.9292995513153084</v>
          </cell>
          <cell r="W52">
            <v>1.0766969801903392</v>
          </cell>
        </row>
        <row r="53">
          <cell r="A53" t="str">
            <v>ANDT</v>
          </cell>
          <cell r="B53" t="str">
            <v>Andover Town</v>
          </cell>
          <cell r="C53" t="str">
            <v>Bramley (ANDO-THAT)</v>
          </cell>
          <cell r="D53" t="str">
            <v>Andover</v>
          </cell>
          <cell r="E53">
            <v>14.308987988281249</v>
          </cell>
          <cell r="F53">
            <v>13.544608300781249</v>
          </cell>
          <cell r="G53">
            <v>13.267417272949219</v>
          </cell>
          <cell r="H53">
            <v>10.546598876953125</v>
          </cell>
          <cell r="I53">
            <v>9.3621968994140623</v>
          </cell>
          <cell r="J53">
            <v>9.6400281738281262</v>
          </cell>
          <cell r="K53">
            <v>9.5400000000000009</v>
          </cell>
          <cell r="L53">
            <v>9.01</v>
          </cell>
          <cell r="M53">
            <v>9.0523049354553233</v>
          </cell>
          <cell r="N53">
            <v>9.8580000000000005</v>
          </cell>
          <cell r="O53">
            <v>8.3282433775901801</v>
          </cell>
          <cell r="P53">
            <v>6</v>
          </cell>
          <cell r="Q53">
            <v>9.6400281738281262</v>
          </cell>
          <cell r="R53">
            <v>8.3282433775901801</v>
          </cell>
          <cell r="S53">
            <v>0.97591617806652753</v>
          </cell>
          <cell r="T53">
            <v>0</v>
          </cell>
          <cell r="U53" t="str">
            <v>ANDT</v>
          </cell>
          <cell r="V53">
            <v>8.3282433775901801</v>
          </cell>
          <cell r="W53">
            <v>0.84482079301990054</v>
          </cell>
        </row>
        <row r="54">
          <cell r="A54" t="str">
            <v>BARS</v>
          </cell>
          <cell r="B54" t="str">
            <v>Barton Stacey</v>
          </cell>
          <cell r="C54" t="str">
            <v>Bramley (ANDO-THAT)</v>
          </cell>
          <cell r="D54" t="str">
            <v>Andover</v>
          </cell>
          <cell r="E54">
            <v>5.6815099365234376</v>
          </cell>
          <cell r="F54">
            <v>6.0540294677734376</v>
          </cell>
          <cell r="G54">
            <v>6.1608042236328124</v>
          </cell>
          <cell r="H54">
            <v>5.8833493530273442</v>
          </cell>
          <cell r="I54">
            <v>5.8207770996093755</v>
          </cell>
          <cell r="J54">
            <v>5.899173193359375</v>
          </cell>
          <cell r="K54">
            <v>5.5120000000000005</v>
          </cell>
          <cell r="L54">
            <v>6.1705429443359376</v>
          </cell>
          <cell r="M54">
            <v>5.3979174160957335</v>
          </cell>
          <cell r="N54">
            <v>5.9359999999999999</v>
          </cell>
          <cell r="O54">
            <v>6.4819080450157269</v>
          </cell>
          <cell r="P54">
            <v>6</v>
          </cell>
          <cell r="Q54">
            <v>5.899173193359375</v>
          </cell>
          <cell r="R54">
            <v>6.4819080450157269</v>
          </cell>
          <cell r="S54">
            <v>1.0158243520196326</v>
          </cell>
          <cell r="T54" t="str">
            <v>M</v>
          </cell>
          <cell r="U54" t="str">
            <v>BARS</v>
          </cell>
          <cell r="V54">
            <v>6.4819080450157269</v>
          </cell>
          <cell r="W54">
            <v>1.0919656410066925</v>
          </cell>
        </row>
        <row r="55">
          <cell r="A55" t="str">
            <v>HURT</v>
          </cell>
          <cell r="B55" t="str">
            <v>Hurstbourne Tarrant</v>
          </cell>
          <cell r="C55" t="str">
            <v>Bramley (ANDO-THAT)</v>
          </cell>
          <cell r="D55" t="str">
            <v>Andover</v>
          </cell>
          <cell r="E55">
            <v>5.5585373901367188</v>
          </cell>
          <cell r="F55">
            <v>5.0559977050781253</v>
          </cell>
          <cell r="G55">
            <v>4.6769366088867192</v>
          </cell>
          <cell r="H55">
            <v>5.5120000000000005</v>
          </cell>
          <cell r="I55">
            <v>4.04917236328125</v>
          </cell>
          <cell r="J55">
            <v>4.1748174316406246</v>
          </cell>
          <cell r="K55">
            <v>4.0279999999999996</v>
          </cell>
          <cell r="L55">
            <v>4.24</v>
          </cell>
          <cell r="M55">
            <v>4.6367994499206544</v>
          </cell>
          <cell r="N55">
            <v>5.0880000000000001</v>
          </cell>
          <cell r="O55">
            <v>5.5712339999999996</v>
          </cell>
          <cell r="P55">
            <v>6</v>
          </cell>
          <cell r="Q55">
            <v>4.1748174316406246</v>
          </cell>
          <cell r="R55">
            <v>5.5712339999999996</v>
          </cell>
          <cell r="S55">
            <v>1.0492661245781765</v>
          </cell>
          <cell r="T55" t="str">
            <v>H</v>
          </cell>
          <cell r="U55" t="str">
            <v>HURT</v>
          </cell>
          <cell r="V55">
            <v>5.5712339999999996</v>
          </cell>
          <cell r="W55">
            <v>1.0949752358490565</v>
          </cell>
        </row>
        <row r="56">
          <cell r="A56" t="str">
            <v>MIDW</v>
          </cell>
          <cell r="B56" t="str">
            <v>Middle Wallop</v>
          </cell>
          <cell r="C56" t="str">
            <v>Bramley (ANDO-THAT)</v>
          </cell>
          <cell r="D56" t="str">
            <v>Andover</v>
          </cell>
          <cell r="E56">
            <v>5.2606573486328125</v>
          </cell>
          <cell r="F56">
            <v>5.2408890625</v>
          </cell>
          <cell r="G56">
            <v>5.6011987915039061</v>
          </cell>
          <cell r="H56">
            <v>5.351185107421875</v>
          </cell>
          <cell r="I56">
            <v>6.0955114746093759</v>
          </cell>
          <cell r="J56">
            <v>4.9992993164062502</v>
          </cell>
          <cell r="K56">
            <v>6.572000000000001</v>
          </cell>
          <cell r="L56">
            <v>5.9359999999999999</v>
          </cell>
          <cell r="M56">
            <v>6.2949509187316899</v>
          </cell>
          <cell r="N56">
            <v>4.9820000000000002</v>
          </cell>
          <cell r="O56">
            <v>5.6572993996438514</v>
          </cell>
          <cell r="P56">
            <v>6</v>
          </cell>
          <cell r="Q56">
            <v>4.9992993164062502</v>
          </cell>
          <cell r="R56">
            <v>5.6572993996438514</v>
          </cell>
          <cell r="S56">
            <v>1.0208219598441732</v>
          </cell>
          <cell r="T56" t="str">
            <v>M</v>
          </cell>
          <cell r="U56" t="str">
            <v>MIDW</v>
          </cell>
          <cell r="V56">
            <v>5.6572993996438514</v>
          </cell>
          <cell r="W56">
            <v>1.1355478521966782</v>
          </cell>
        </row>
        <row r="57">
          <cell r="A57" t="str">
            <v>POWA</v>
          </cell>
          <cell r="B57" t="str">
            <v>Portway</v>
          </cell>
          <cell r="C57" t="str">
            <v>Bramley (ANDO-THAT)</v>
          </cell>
          <cell r="D57" t="str">
            <v>Andover</v>
          </cell>
          <cell r="E57">
            <v>14.498862524414065</v>
          </cell>
          <cell r="F57">
            <v>14.223415234374999</v>
          </cell>
          <cell r="G57">
            <v>12.799468212890623</v>
          </cell>
          <cell r="H57">
            <v>13.590436791992186</v>
          </cell>
          <cell r="I57">
            <v>14.527635681152345</v>
          </cell>
          <cell r="J57">
            <v>14.740611621093748</v>
          </cell>
          <cell r="K57">
            <v>14.628000000000002</v>
          </cell>
          <cell r="L57">
            <v>14.947850048828125</v>
          </cell>
          <cell r="M57">
            <v>14.888262643814087</v>
          </cell>
          <cell r="N57">
            <v>15.810951227594973</v>
          </cell>
          <cell r="O57">
            <v>14.166017051474467</v>
          </cell>
          <cell r="P57">
            <v>6</v>
          </cell>
          <cell r="Q57">
            <v>14.740611621093748</v>
          </cell>
          <cell r="R57">
            <v>14.166017051474467</v>
          </cell>
          <cell r="S57">
            <v>0.99339516695609342</v>
          </cell>
          <cell r="T57">
            <v>0</v>
          </cell>
          <cell r="U57" t="str">
            <v>POWA</v>
          </cell>
          <cell r="V57">
            <v>14.166017051474467</v>
          </cell>
          <cell r="W57">
            <v>0.89596235214174913</v>
          </cell>
        </row>
        <row r="58">
          <cell r="A58" t="str">
            <v>THRU</v>
          </cell>
          <cell r="B58" t="str">
            <v>Thruxton</v>
          </cell>
          <cell r="C58" t="str">
            <v>Bramley (ANDO-THAT)</v>
          </cell>
          <cell r="D58" t="str">
            <v>Andover</v>
          </cell>
          <cell r="E58">
            <v>5.3280843017578121</v>
          </cell>
          <cell r="F58">
            <v>5.2695423828125003</v>
          </cell>
          <cell r="G58">
            <v>5.0545812988281247</v>
          </cell>
          <cell r="H58">
            <v>5.4502811279296877</v>
          </cell>
          <cell r="I58">
            <v>4.1812317504882808</v>
          </cell>
          <cell r="J58">
            <v>4.8993133300781251</v>
          </cell>
          <cell r="K58">
            <v>4.3460000000000001</v>
          </cell>
          <cell r="L58">
            <v>4.7700000000000005</v>
          </cell>
          <cell r="M58">
            <v>4.8564926624298099</v>
          </cell>
          <cell r="N58">
            <v>4.0279999999999996</v>
          </cell>
          <cell r="O58">
            <v>4.4976434402463532</v>
          </cell>
          <cell r="P58">
            <v>6</v>
          </cell>
          <cell r="Q58">
            <v>4.8993133300781251</v>
          </cell>
          <cell r="R58">
            <v>4.4976434402463532</v>
          </cell>
          <cell r="S58">
            <v>0.98584423537468235</v>
          </cell>
          <cell r="T58">
            <v>0</v>
          </cell>
          <cell r="U58" t="str">
            <v>THRU</v>
          </cell>
          <cell r="V58">
            <v>4.4976434402463532</v>
          </cell>
          <cell r="W58">
            <v>1.1165946971813192</v>
          </cell>
        </row>
        <row r="59">
          <cell r="A59" t="str">
            <v>WHIT</v>
          </cell>
          <cell r="B59" t="str">
            <v>Whitchurch</v>
          </cell>
          <cell r="C59" t="str">
            <v>Bramley (ANDO-THAT)</v>
          </cell>
          <cell r="D59" t="str">
            <v>Andover</v>
          </cell>
          <cell r="E59">
            <v>4.4520000000000008</v>
          </cell>
          <cell r="F59">
            <v>4.3096480957031256</v>
          </cell>
          <cell r="G59">
            <v>5.2364000000000006</v>
          </cell>
          <cell r="H59">
            <v>3.6346073730468751</v>
          </cell>
          <cell r="I59">
            <v>3.5693441772460939</v>
          </cell>
          <cell r="J59">
            <v>3.7054388671875005</v>
          </cell>
          <cell r="K59">
            <v>3.71</v>
          </cell>
          <cell r="L59">
            <v>3.71</v>
          </cell>
          <cell r="M59">
            <v>5.2593867969512944</v>
          </cell>
          <cell r="N59">
            <v>3.8160000000000003</v>
          </cell>
          <cell r="O59">
            <v>3.9525253959107398</v>
          </cell>
          <cell r="P59">
            <v>6</v>
          </cell>
          <cell r="Q59">
            <v>3.7054388671875005</v>
          </cell>
          <cell r="R59">
            <v>3.9525253959107398</v>
          </cell>
          <cell r="S59">
            <v>1.0108169195440955</v>
          </cell>
          <cell r="T59">
            <v>0</v>
          </cell>
          <cell r="U59" t="str">
            <v>WHIT</v>
          </cell>
          <cell r="V59">
            <v>3.9525253959107398</v>
          </cell>
          <cell r="W59">
            <v>1.0357770953644496</v>
          </cell>
        </row>
        <row r="60">
          <cell r="A60" t="str">
            <v>BALH</v>
          </cell>
          <cell r="B60" t="str">
            <v>Ball Hill</v>
          </cell>
          <cell r="C60" t="str">
            <v>Bramley (ANDO-THAT)</v>
          </cell>
          <cell r="D60" t="str">
            <v>Thatcham</v>
          </cell>
          <cell r="E60">
            <v>6.3855249755859367</v>
          </cell>
          <cell r="F60">
            <v>6.1112922363281257</v>
          </cell>
          <cell r="G60">
            <v>6.0700666625976565</v>
          </cell>
          <cell r="H60">
            <v>6.2822204956054692</v>
          </cell>
          <cell r="I60">
            <v>6.1271337890624995</v>
          </cell>
          <cell r="J60">
            <v>6.572000000000001</v>
          </cell>
          <cell r="K60">
            <v>5.83</v>
          </cell>
          <cell r="L60">
            <v>4.6640000000000006</v>
          </cell>
          <cell r="M60">
            <v>6.0888284873962402</v>
          </cell>
          <cell r="N60">
            <v>6.3614627647399908</v>
          </cell>
          <cell r="O60">
            <v>8.7283773841174437</v>
          </cell>
          <cell r="P60">
            <v>6</v>
          </cell>
          <cell r="Q60">
            <v>6.572000000000001</v>
          </cell>
          <cell r="R60">
            <v>8.7283773841174437</v>
          </cell>
          <cell r="S60">
            <v>1.0484297279686341</v>
          </cell>
          <cell r="T60" t="str">
            <v>H</v>
          </cell>
          <cell r="U60" t="str">
            <v>BALH</v>
          </cell>
          <cell r="V60">
            <v>8.7283773841174437</v>
          </cell>
          <cell r="W60">
            <v>1.3720708124704704</v>
          </cell>
        </row>
        <row r="61">
          <cell r="A61" t="str">
            <v>BEEN</v>
          </cell>
          <cell r="B61" t="str">
            <v>Beenham</v>
          </cell>
          <cell r="C61" t="str">
            <v>Bramley (ANDO-THAT)</v>
          </cell>
          <cell r="D61" t="str">
            <v>Thatcham</v>
          </cell>
          <cell r="E61">
            <v>8.1014123168945318</v>
          </cell>
          <cell r="F61">
            <v>6.5187117187500014</v>
          </cell>
          <cell r="G61">
            <v>6.6195985717773436</v>
          </cell>
          <cell r="H61">
            <v>7.4220753906250003</v>
          </cell>
          <cell r="I61">
            <v>7.3146137695312508</v>
          </cell>
          <cell r="J61">
            <v>7.1196151367187497</v>
          </cell>
          <cell r="K61">
            <v>6.8900000000000006</v>
          </cell>
          <cell r="L61">
            <v>8.2680000000000007</v>
          </cell>
          <cell r="M61">
            <v>6.5647794818878173</v>
          </cell>
          <cell r="N61">
            <v>6.9574656009674074</v>
          </cell>
          <cell r="O61">
            <v>6.8915688089330986</v>
          </cell>
          <cell r="P61">
            <v>6</v>
          </cell>
          <cell r="Q61">
            <v>7.1196151367187497</v>
          </cell>
          <cell r="R61">
            <v>6.8915688089330986</v>
          </cell>
          <cell r="S61">
            <v>0.99458887360286496</v>
          </cell>
          <cell r="T61">
            <v>0</v>
          </cell>
          <cell r="U61" t="str">
            <v>BEEN</v>
          </cell>
          <cell r="V61">
            <v>6.8915688089330986</v>
          </cell>
          <cell r="W61">
            <v>0.99052862122305774</v>
          </cell>
        </row>
        <row r="62">
          <cell r="A62" t="str">
            <v>GREC</v>
          </cell>
          <cell r="B62" t="str">
            <v>Greenham Common</v>
          </cell>
          <cell r="C62" t="str">
            <v>Bramley (ANDO-THAT)</v>
          </cell>
          <cell r="D62" t="str">
            <v>Thatcham</v>
          </cell>
          <cell r="E62">
            <v>3.6040000000000001</v>
          </cell>
          <cell r="F62">
            <v>3.2860000000000005</v>
          </cell>
          <cell r="G62">
            <v>3.3920000000000003</v>
          </cell>
          <cell r="H62">
            <v>4.3990000000000009</v>
          </cell>
          <cell r="I62">
            <v>4.9820000000000002</v>
          </cell>
          <cell r="J62">
            <v>5.0880000000000001</v>
          </cell>
          <cell r="K62">
            <v>4.9820000000000002</v>
          </cell>
          <cell r="L62">
            <v>4.8083993164062493</v>
          </cell>
          <cell r="M62">
            <v>5.2216500949859626</v>
          </cell>
          <cell r="N62">
            <v>5.2604249858856207</v>
          </cell>
          <cell r="O62">
            <v>5.0444316000000002</v>
          </cell>
          <cell r="P62">
            <v>6</v>
          </cell>
          <cell r="Q62">
            <v>5.0880000000000001</v>
          </cell>
          <cell r="R62">
            <v>5.0444316000000002</v>
          </cell>
          <cell r="S62">
            <v>0.99856771926359977</v>
          </cell>
          <cell r="T62">
            <v>0</v>
          </cell>
          <cell r="U62" t="str">
            <v>GREC</v>
          </cell>
          <cell r="V62">
            <v>5.0444316000000002</v>
          </cell>
          <cell r="W62">
            <v>0.95893993613345729</v>
          </cell>
        </row>
        <row r="63">
          <cell r="A63" t="str">
            <v>HUNG</v>
          </cell>
          <cell r="B63" t="str">
            <v>Hungerford</v>
          </cell>
          <cell r="C63" t="str">
            <v>Bramley (ANDO-THAT)</v>
          </cell>
          <cell r="D63" t="str">
            <v>Thatcham</v>
          </cell>
          <cell r="E63">
            <v>9.0483306396484373</v>
          </cell>
          <cell r="F63">
            <v>8.721906860351563</v>
          </cell>
          <cell r="G63">
            <v>8.6786864868164049</v>
          </cell>
          <cell r="H63">
            <v>8.1631655029296883</v>
          </cell>
          <cell r="I63">
            <v>8.2666206665039077</v>
          </cell>
          <cell r="J63">
            <v>8.6920000000000002</v>
          </cell>
          <cell r="K63">
            <v>8.0559999999999992</v>
          </cell>
          <cell r="L63">
            <v>8.0559999999999992</v>
          </cell>
          <cell r="M63">
            <v>8.1736578154563908</v>
          </cell>
          <cell r="N63">
            <v>8.2631228222207014</v>
          </cell>
          <cell r="O63">
            <v>8.1835288050520596</v>
          </cell>
          <cell r="P63">
            <v>6</v>
          </cell>
          <cell r="Q63">
            <v>8.6920000000000002</v>
          </cell>
          <cell r="R63">
            <v>8.1835288050520596</v>
          </cell>
          <cell r="S63">
            <v>0.99000369676233346</v>
          </cell>
          <cell r="T63">
            <v>0</v>
          </cell>
          <cell r="U63" t="str">
            <v>HUNG</v>
          </cell>
          <cell r="V63">
            <v>8.1835288050520596</v>
          </cell>
          <cell r="W63">
            <v>0.99036756213345856</v>
          </cell>
        </row>
        <row r="64">
          <cell r="A64" t="str">
            <v>KING</v>
          </cell>
          <cell r="B64" t="str">
            <v>Kingsclere</v>
          </cell>
          <cell r="C64" t="str">
            <v>Bramley (ANDO-THAT)</v>
          </cell>
          <cell r="D64" t="str">
            <v>Thatcham</v>
          </cell>
          <cell r="E64">
            <v>6.4180019653320306</v>
          </cell>
          <cell r="F64">
            <v>6.1112922363281257</v>
          </cell>
          <cell r="G64">
            <v>6.1608042236328124</v>
          </cell>
          <cell r="H64">
            <v>6.2540735229492181</v>
          </cell>
          <cell r="I64">
            <v>5.9507384033203126</v>
          </cell>
          <cell r="J64">
            <v>6.0420000000000007</v>
          </cell>
          <cell r="K64">
            <v>5.5120000000000005</v>
          </cell>
          <cell r="L64">
            <v>5.7240000000000011</v>
          </cell>
          <cell r="M64">
            <v>6.4342360687255864</v>
          </cell>
          <cell r="N64">
            <v>5.8323508358001712</v>
          </cell>
          <cell r="O64">
            <v>5.9912982066122691</v>
          </cell>
          <cell r="P64">
            <v>6</v>
          </cell>
          <cell r="Q64">
            <v>6.0420000000000007</v>
          </cell>
          <cell r="R64">
            <v>5.9912982066122691</v>
          </cell>
          <cell r="S64">
            <v>0.9985964916177924</v>
          </cell>
          <cell r="T64">
            <v>0</v>
          </cell>
          <cell r="U64" t="str">
            <v>KING</v>
          </cell>
          <cell r="V64">
            <v>5.9912982066122691</v>
          </cell>
          <cell r="W64">
            <v>1.0272527108342739</v>
          </cell>
        </row>
        <row r="65">
          <cell r="A65" t="str">
            <v>KINT</v>
          </cell>
          <cell r="B65" t="str">
            <v>Kintbury</v>
          </cell>
          <cell r="C65" t="str">
            <v>Bramley (ANDO-THAT)</v>
          </cell>
          <cell r="D65" t="str">
            <v>Thatcham</v>
          </cell>
          <cell r="E65">
            <v>4.9450179077148437</v>
          </cell>
          <cell r="F65">
            <v>4.6801861083984369</v>
          </cell>
          <cell r="G65">
            <v>4.743256982421876</v>
          </cell>
          <cell r="H65">
            <v>5.0628214233398436</v>
          </cell>
          <cell r="I65">
            <v>5.0914740600585935</v>
          </cell>
          <cell r="J65">
            <v>4.7993273437499999</v>
          </cell>
          <cell r="K65">
            <v>4.7700000000000005</v>
          </cell>
          <cell r="L65">
            <v>6.36</v>
          </cell>
          <cell r="M65">
            <v>5.3433744621276862</v>
          </cell>
          <cell r="N65">
            <v>4.988998222351074</v>
          </cell>
          <cell r="O65">
            <v>6.1593256657632187</v>
          </cell>
          <cell r="P65">
            <v>6</v>
          </cell>
          <cell r="Q65">
            <v>4.7993273437499999</v>
          </cell>
          <cell r="R65">
            <v>6.1593256657632187</v>
          </cell>
          <cell r="S65">
            <v>1.042458558354161</v>
          </cell>
          <cell r="T65" t="str">
            <v>H</v>
          </cell>
          <cell r="U65" t="str">
            <v>KINT</v>
          </cell>
          <cell r="V65">
            <v>6.1593256657632187</v>
          </cell>
          <cell r="W65">
            <v>1.2345816517169705</v>
          </cell>
        </row>
        <row r="66">
          <cell r="A66" t="str">
            <v>LAMB</v>
          </cell>
          <cell r="B66" t="str">
            <v>Lambourn</v>
          </cell>
          <cell r="C66" t="str">
            <v>Bramley (ANDO-THAT)</v>
          </cell>
          <cell r="D66" t="str">
            <v>Thatcham</v>
          </cell>
          <cell r="E66">
            <v>7.2597071411132816</v>
          </cell>
          <cell r="F66">
            <v>7.1220223388671871</v>
          </cell>
          <cell r="G66">
            <v>6.6319498535156258</v>
          </cell>
          <cell r="H66">
            <v>7.0813001953125001</v>
          </cell>
          <cell r="I66">
            <v>6.4738595581054685</v>
          </cell>
          <cell r="J66">
            <v>6.6990610839843754</v>
          </cell>
          <cell r="K66">
            <v>6.8900000000000006</v>
          </cell>
          <cell r="L66">
            <v>8.7980000000000018</v>
          </cell>
          <cell r="M66">
            <v>6.7855305957794192</v>
          </cell>
          <cell r="N66">
            <v>6.892018104113629</v>
          </cell>
          <cell r="O66">
            <v>7.3048049475669865</v>
          </cell>
          <cell r="P66">
            <v>6</v>
          </cell>
          <cell r="Q66">
            <v>6.6990610839843754</v>
          </cell>
          <cell r="R66">
            <v>7.3048049475669865</v>
          </cell>
          <cell r="S66">
            <v>1.0145320725824183</v>
          </cell>
          <cell r="T66" t="str">
            <v>M</v>
          </cell>
          <cell r="U66" t="str">
            <v>LAMB</v>
          </cell>
          <cell r="V66">
            <v>7.3048049475669865</v>
          </cell>
          <cell r="W66">
            <v>1.059893464761356</v>
          </cell>
        </row>
        <row r="67">
          <cell r="A67" t="str">
            <v>LECK</v>
          </cell>
          <cell r="B67" t="str">
            <v>Leckhampstead</v>
          </cell>
          <cell r="C67" t="str">
            <v>Bramley (ANDO-THAT)</v>
          </cell>
          <cell r="D67" t="str">
            <v>Thatcham</v>
          </cell>
          <cell r="E67">
            <v>4.7345916137695312</v>
          </cell>
          <cell r="F67">
            <v>4.5304090332031253</v>
          </cell>
          <cell r="G67">
            <v>4.8735835449218756</v>
          </cell>
          <cell r="H67">
            <v>4.7425570312499996</v>
          </cell>
          <cell r="I67">
            <v>4.98342919921875</v>
          </cell>
          <cell r="J67">
            <v>4.9808497558593743</v>
          </cell>
          <cell r="K67">
            <v>4.9804408954394388</v>
          </cell>
          <cell r="L67">
            <v>5.2132768035668589</v>
          </cell>
          <cell r="M67">
            <v>4.934866828918457</v>
          </cell>
          <cell r="N67">
            <v>4.4918366336822508</v>
          </cell>
          <cell r="O67">
            <v>5.4482347590295026</v>
          </cell>
          <cell r="P67">
            <v>6</v>
          </cell>
          <cell r="Q67">
            <v>4.9808497558593743</v>
          </cell>
          <cell r="R67">
            <v>5.4482347590295026</v>
          </cell>
          <cell r="S67">
            <v>1.0150608127780789</v>
          </cell>
          <cell r="T67" t="str">
            <v>M</v>
          </cell>
          <cell r="U67" t="str">
            <v>LECK</v>
          </cell>
          <cell r="V67">
            <v>5.4482347590295026</v>
          </cell>
          <cell r="W67">
            <v>1.2129191694496757</v>
          </cell>
        </row>
        <row r="68">
          <cell r="A68" t="str">
            <v>LOVL</v>
          </cell>
          <cell r="B68" t="str">
            <v>Love Lane</v>
          </cell>
          <cell r="C68" t="str">
            <v>Bramley (ANDO-THAT)</v>
          </cell>
          <cell r="D68" t="str">
            <v>Thatcham</v>
          </cell>
          <cell r="E68">
            <v>25.987647302246092</v>
          </cell>
          <cell r="F68">
            <v>23.299187365722652</v>
          </cell>
          <cell r="G68">
            <v>22.237682019042971</v>
          </cell>
          <cell r="H68">
            <v>23.604333984375</v>
          </cell>
          <cell r="I68">
            <v>23.061351745605471</v>
          </cell>
          <cell r="J68">
            <v>25.652000000000001</v>
          </cell>
          <cell r="K68">
            <v>24.168000000000003</v>
          </cell>
          <cell r="L68">
            <v>24.062000000000001</v>
          </cell>
          <cell r="M68">
            <v>23.668679847717286</v>
          </cell>
          <cell r="N68">
            <v>24.201831817626953</v>
          </cell>
          <cell r="O68">
            <v>21.242734561236698</v>
          </cell>
          <cell r="P68">
            <v>6</v>
          </cell>
          <cell r="Q68">
            <v>25.652000000000001</v>
          </cell>
          <cell r="R68">
            <v>21.242734561236698</v>
          </cell>
          <cell r="S68">
            <v>0.96905449085189888</v>
          </cell>
          <cell r="T68">
            <v>0</v>
          </cell>
          <cell r="U68" t="str">
            <v>LOVL</v>
          </cell>
          <cell r="V68">
            <v>21.242734561236698</v>
          </cell>
          <cell r="W68">
            <v>0.87773250889897303</v>
          </cell>
        </row>
        <row r="69">
          <cell r="A69" t="str">
            <v>RIVE</v>
          </cell>
          <cell r="B69" t="str">
            <v>Riverside</v>
          </cell>
          <cell r="C69" t="str">
            <v>Bramley (ANDO-THAT)</v>
          </cell>
          <cell r="D69" t="str">
            <v>Thatcham</v>
          </cell>
          <cell r="E69">
            <v>14.294247253417968</v>
          </cell>
          <cell r="F69">
            <v>13.160020446777343</v>
          </cell>
          <cell r="G69">
            <v>13.267417272949219</v>
          </cell>
          <cell r="H69">
            <v>14.118478710937501</v>
          </cell>
          <cell r="I69">
            <v>13.780000000000001</v>
          </cell>
          <cell r="J69">
            <v>11.485991015625</v>
          </cell>
          <cell r="K69">
            <v>10.918000000000001</v>
          </cell>
          <cell r="L69">
            <v>10.859939282226565</v>
          </cell>
          <cell r="M69">
            <v>10.456225490570068</v>
          </cell>
          <cell r="N69">
            <v>11.373891506195069</v>
          </cell>
          <cell r="O69">
            <v>13.556140226149529</v>
          </cell>
          <cell r="P69">
            <v>6</v>
          </cell>
          <cell r="Q69">
            <v>11.485991015625</v>
          </cell>
          <cell r="R69">
            <v>13.556140226149529</v>
          </cell>
          <cell r="S69">
            <v>1.0280035081359593</v>
          </cell>
          <cell r="T69" t="str">
            <v>M</v>
          </cell>
          <cell r="U69" t="str">
            <v>RIVE</v>
          </cell>
          <cell r="V69">
            <v>13.556140226149529</v>
          </cell>
          <cell r="W69">
            <v>1.1918647385343746</v>
          </cell>
        </row>
        <row r="70">
          <cell r="A70" t="str">
            <v>STJO</v>
          </cell>
          <cell r="B70" t="str">
            <v>St Johns</v>
          </cell>
          <cell r="C70" t="str">
            <v>Bramley (ANDO-THAT)</v>
          </cell>
          <cell r="D70" t="str">
            <v>Thatcham</v>
          </cell>
          <cell r="E70">
            <v>24.304236950683595</v>
          </cell>
          <cell r="F70">
            <v>23.630329980468751</v>
          </cell>
          <cell r="G70">
            <v>23.043408947753907</v>
          </cell>
          <cell r="H70">
            <v>23.832550769042967</v>
          </cell>
          <cell r="I70">
            <v>22.654984313964846</v>
          </cell>
          <cell r="J70">
            <v>20.6569115234375</v>
          </cell>
          <cell r="K70">
            <v>21.942</v>
          </cell>
          <cell r="L70">
            <v>21.219675244140625</v>
          </cell>
          <cell r="M70">
            <v>20.746680412292481</v>
          </cell>
          <cell r="N70">
            <v>21.030766398518878</v>
          </cell>
          <cell r="O70">
            <v>19.939799733333331</v>
          </cell>
          <cell r="P70">
            <v>6</v>
          </cell>
          <cell r="Q70">
            <v>20.6569115234375</v>
          </cell>
          <cell r="R70">
            <v>19.939799733333331</v>
          </cell>
          <cell r="S70">
            <v>0.99412859764033679</v>
          </cell>
          <cell r="T70">
            <v>0</v>
          </cell>
          <cell r="U70" t="str">
            <v>STJO</v>
          </cell>
          <cell r="V70">
            <v>19.939799733333331</v>
          </cell>
          <cell r="W70">
            <v>0.94812520644695186</v>
          </cell>
        </row>
        <row r="71">
          <cell r="A71" t="str">
            <v>TADL</v>
          </cell>
          <cell r="B71" t="str">
            <v>Tadley</v>
          </cell>
          <cell r="C71" t="str">
            <v>Bramley (ANDO-THAT)</v>
          </cell>
          <cell r="D71" t="str">
            <v>Thatcham</v>
          </cell>
          <cell r="E71">
            <v>10.205675256347655</v>
          </cell>
          <cell r="F71">
            <v>7.5372604248046891</v>
          </cell>
          <cell r="G71">
            <v>9.3769716064453128</v>
          </cell>
          <cell r="H71">
            <v>9.4731896362304688</v>
          </cell>
          <cell r="I71">
            <v>8.864207702636719</v>
          </cell>
          <cell r="J71">
            <v>8.6237591796874984</v>
          </cell>
          <cell r="K71">
            <v>8.7980000000000018</v>
          </cell>
          <cell r="L71">
            <v>9.01</v>
          </cell>
          <cell r="M71">
            <v>8.7242918205261226</v>
          </cell>
          <cell r="N71">
            <v>8.5950428581237794</v>
          </cell>
          <cell r="O71">
            <v>8.0906066593980785</v>
          </cell>
          <cell r="P71">
            <v>6</v>
          </cell>
          <cell r="Q71">
            <v>8.6237591796874984</v>
          </cell>
          <cell r="R71">
            <v>8.0906066593980785</v>
          </cell>
          <cell r="S71">
            <v>0.9894201359538215</v>
          </cell>
          <cell r="T71">
            <v>0</v>
          </cell>
          <cell r="U71" t="str">
            <v>TADL</v>
          </cell>
          <cell r="V71">
            <v>8.0906066593980785</v>
          </cell>
          <cell r="W71">
            <v>0.94131079890440306</v>
          </cell>
        </row>
        <row r="72">
          <cell r="A72" t="str">
            <v>THAT</v>
          </cell>
          <cell r="B72" t="str">
            <v>Thatcham</v>
          </cell>
          <cell r="C72" t="str">
            <v>Bramley (ANDO-THAT)</v>
          </cell>
          <cell r="D72" t="str">
            <v>Thatcham</v>
          </cell>
          <cell r="E72">
            <v>27.250205065917967</v>
          </cell>
          <cell r="F72">
            <v>26.182000000000002</v>
          </cell>
          <cell r="G72">
            <v>25.339987500000003</v>
          </cell>
          <cell r="H72">
            <v>24.981253466796876</v>
          </cell>
          <cell r="I72">
            <v>27.454000000000001</v>
          </cell>
          <cell r="J72">
            <v>25.79638447265625</v>
          </cell>
          <cell r="K72">
            <v>24.698</v>
          </cell>
          <cell r="L72">
            <v>24.91</v>
          </cell>
          <cell r="M72">
            <v>24.073910160064699</v>
          </cell>
          <cell r="N72">
            <v>24.008532056808473</v>
          </cell>
          <cell r="O72">
            <v>22.738870859219418</v>
          </cell>
          <cell r="P72">
            <v>6</v>
          </cell>
          <cell r="Q72">
            <v>25.79638447265625</v>
          </cell>
          <cell r="R72">
            <v>22.738870859219418</v>
          </cell>
          <cell r="S72">
            <v>0.97919309513962938</v>
          </cell>
          <cell r="T72">
            <v>0</v>
          </cell>
          <cell r="U72" t="str">
            <v>THAT</v>
          </cell>
          <cell r="V72">
            <v>22.738870859219418</v>
          </cell>
          <cell r="W72">
            <v>0.94711625039861624</v>
          </cell>
        </row>
        <row r="73">
          <cell r="A73" t="str">
            <v>YATT</v>
          </cell>
          <cell r="B73" t="str">
            <v>Yattendon</v>
          </cell>
          <cell r="C73" t="str">
            <v>Bramley (ANDO-THAT)</v>
          </cell>
          <cell r="D73" t="str">
            <v>Thatcham</v>
          </cell>
          <cell r="E73">
            <v>10.94216728515625</v>
          </cell>
          <cell r="F73">
            <v>12.222584472656251</v>
          </cell>
          <cell r="G73">
            <v>14.154758642578127</v>
          </cell>
          <cell r="H73">
            <v>11.560784863281249</v>
          </cell>
          <cell r="I73">
            <v>10.955762329101564</v>
          </cell>
          <cell r="J73">
            <v>11.033446069335936</v>
          </cell>
          <cell r="K73">
            <v>10.498204414540776</v>
          </cell>
          <cell r="L73">
            <v>11.256040388617979</v>
          </cell>
          <cell r="M73">
            <v>11.147705821990968</v>
          </cell>
          <cell r="N73">
            <v>11.228486423492432</v>
          </cell>
          <cell r="O73">
            <v>10.118499660821662</v>
          </cell>
          <cell r="P73">
            <v>6</v>
          </cell>
          <cell r="Q73">
            <v>11.033446069335936</v>
          </cell>
          <cell r="R73">
            <v>10.118499660821662</v>
          </cell>
          <cell r="S73">
            <v>0.98567594402977265</v>
          </cell>
          <cell r="T73">
            <v>0</v>
          </cell>
          <cell r="U73" t="str">
            <v>YATT</v>
          </cell>
          <cell r="V73">
            <v>10.118499660821662</v>
          </cell>
          <cell r="W73">
            <v>0.90114546869394285</v>
          </cell>
        </row>
        <row r="74">
          <cell r="A74" t="str">
            <v>AWRE</v>
          </cell>
          <cell r="B74" t="str">
            <v>A W R E</v>
          </cell>
          <cell r="C74" t="str">
            <v>Bramley (BASI)</v>
          </cell>
          <cell r="D74" t="str">
            <v>Basingstoke T1A &amp; T2A</v>
          </cell>
          <cell r="E74">
            <v>14.9</v>
          </cell>
          <cell r="F74">
            <v>14.9</v>
          </cell>
          <cell r="G74">
            <v>14.9</v>
          </cell>
          <cell r="H74">
            <v>14.9</v>
          </cell>
          <cell r="I74">
            <v>14.9</v>
          </cell>
          <cell r="J74">
            <v>10.138842333984373</v>
          </cell>
          <cell r="K74">
            <v>14.7</v>
          </cell>
          <cell r="L74">
            <v>14.7</v>
          </cell>
          <cell r="M74">
            <v>17.024003982543945</v>
          </cell>
          <cell r="N74">
            <v>13.029068449430202</v>
          </cell>
          <cell r="O74">
            <v>12.549969673156738</v>
          </cell>
          <cell r="P74">
            <v>6</v>
          </cell>
          <cell r="Q74">
            <v>10.138842333984373</v>
          </cell>
          <cell r="R74">
            <v>12.549969673156738</v>
          </cell>
          <cell r="S74">
            <v>1.0361971285733726</v>
          </cell>
          <cell r="T74" t="str">
            <v>H</v>
          </cell>
          <cell r="U74" t="str">
            <v>AWRE</v>
          </cell>
          <cell r="V74">
            <v>12.549969673156738</v>
          </cell>
          <cell r="W74">
            <v>0.96322847039042025</v>
          </cell>
        </row>
        <row r="75">
          <cell r="A75" t="str">
            <v>BASI</v>
          </cell>
          <cell r="B75" t="str">
            <v>Basingstoke</v>
          </cell>
          <cell r="C75" t="str">
            <v>Bramley (BASI)</v>
          </cell>
          <cell r="D75" t="str">
            <v>Basingstoke T1A &amp; T2A</v>
          </cell>
          <cell r="E75">
            <v>20.411350512695311</v>
          </cell>
          <cell r="F75">
            <v>20.605078711289824</v>
          </cell>
          <cell r="G75">
            <v>19.292000000000002</v>
          </cell>
          <cell r="H75">
            <v>18.066894042968752</v>
          </cell>
          <cell r="I75">
            <v>17.278000000000002</v>
          </cell>
          <cell r="J75">
            <v>14.7</v>
          </cell>
          <cell r="K75">
            <v>14.7</v>
          </cell>
          <cell r="L75">
            <v>16.853999999999999</v>
          </cell>
          <cell r="M75">
            <v>13.743010854721071</v>
          </cell>
          <cell r="N75">
            <v>17.601213461359947</v>
          </cell>
          <cell r="O75">
            <v>17.691269646742867</v>
          </cell>
          <cell r="P75">
            <v>6</v>
          </cell>
          <cell r="Q75">
            <v>14.7</v>
          </cell>
          <cell r="R75">
            <v>17.691269646742867</v>
          </cell>
          <cell r="S75">
            <v>1.0313520698940712</v>
          </cell>
          <cell r="T75" t="str">
            <v>M</v>
          </cell>
          <cell r="U75" t="str">
            <v>BASI</v>
          </cell>
          <cell r="V75">
            <v>17.691269646742867</v>
          </cell>
          <cell r="W75">
            <v>1.005116475950969</v>
          </cell>
        </row>
        <row r="76">
          <cell r="A76" t="str">
            <v>JAYC</v>
          </cell>
          <cell r="B76" t="str">
            <v>Jays Close</v>
          </cell>
          <cell r="C76" t="str">
            <v>Bramley (BASI)</v>
          </cell>
          <cell r="D76" t="str">
            <v>Basingstoke T1A &amp; T2A</v>
          </cell>
          <cell r="E76">
            <v>15.361119458007812</v>
          </cell>
          <cell r="F76">
            <v>18.911421447588729</v>
          </cell>
          <cell r="G76">
            <v>18.911421447588729</v>
          </cell>
          <cell r="H76">
            <v>18.911421447588729</v>
          </cell>
          <cell r="I76">
            <v>16.661064697265626</v>
          </cell>
          <cell r="J76">
            <v>16.497687744140624</v>
          </cell>
          <cell r="K76">
            <v>16.853999999999999</v>
          </cell>
          <cell r="L76">
            <v>16.324000000000002</v>
          </cell>
          <cell r="M76">
            <v>23.238927755355835</v>
          </cell>
          <cell r="N76">
            <v>20.783202018737793</v>
          </cell>
          <cell r="O76">
            <v>21.103913355636596</v>
          </cell>
          <cell r="P76">
            <v>6</v>
          </cell>
          <cell r="Q76">
            <v>16.497687744140624</v>
          </cell>
          <cell r="R76">
            <v>21.103913355636596</v>
          </cell>
          <cell r="S76">
            <v>1.0418934776210418</v>
          </cell>
          <cell r="T76" t="str">
            <v>H</v>
          </cell>
          <cell r="U76" t="str">
            <v>JAYC</v>
          </cell>
          <cell r="V76">
            <v>21.103913355636596</v>
          </cell>
          <cell r="W76">
            <v>1.0154312764996296</v>
          </cell>
        </row>
        <row r="77">
          <cell r="A77" t="str">
            <v>ARBO</v>
          </cell>
          <cell r="B77" t="str">
            <v>Arborfield</v>
          </cell>
          <cell r="C77" t="str">
            <v>Bramley (BASI)</v>
          </cell>
          <cell r="D77" t="str">
            <v>Basingstoke T1B &amp; T2B</v>
          </cell>
          <cell r="E77">
            <v>10.706</v>
          </cell>
          <cell r="F77">
            <v>10.714630809704152</v>
          </cell>
          <cell r="G77">
            <v>9.7412932739257805</v>
          </cell>
          <cell r="H77">
            <v>10.065855786132811</v>
          </cell>
          <cell r="I77">
            <v>10.276417053222655</v>
          </cell>
          <cell r="J77">
            <v>16.133403906249999</v>
          </cell>
          <cell r="K77">
            <v>17.066000000000003</v>
          </cell>
          <cell r="L77">
            <v>10.494000000000002</v>
          </cell>
          <cell r="M77">
            <v>8.7322647476196291</v>
          </cell>
          <cell r="N77">
            <v>9.2595194710286446</v>
          </cell>
          <cell r="O77">
            <v>9.1649351181332275</v>
          </cell>
          <cell r="P77">
            <v>6</v>
          </cell>
          <cell r="Q77">
            <v>16.133403906249999</v>
          </cell>
          <cell r="R77">
            <v>9.1649351181332275</v>
          </cell>
          <cell r="S77">
            <v>0.91005414348417779</v>
          </cell>
          <cell r="T77">
            <v>0</v>
          </cell>
          <cell r="U77" t="str">
            <v>ARBO</v>
          </cell>
          <cell r="V77">
            <v>9.1649351181332275</v>
          </cell>
          <cell r="W77">
            <v>0.98978517695315027</v>
          </cell>
        </row>
        <row r="78">
          <cell r="A78" t="str">
            <v>BASI NR</v>
          </cell>
          <cell r="B78" t="str">
            <v>Basingstoke NR</v>
          </cell>
          <cell r="C78" t="str">
            <v>Bramley (BASI)</v>
          </cell>
          <cell r="D78" t="str">
            <v>Basingstoke T1B &amp; T2B</v>
          </cell>
          <cell r="E78">
            <v>14.8</v>
          </cell>
          <cell r="F78">
            <v>14.8</v>
          </cell>
          <cell r="G78">
            <v>14.8</v>
          </cell>
          <cell r="H78">
            <v>14.8</v>
          </cell>
          <cell r="I78">
            <v>14.8</v>
          </cell>
          <cell r="J78">
            <v>10.298556591796874</v>
          </cell>
          <cell r="K78">
            <v>10.07</v>
          </cell>
          <cell r="L78">
            <v>15</v>
          </cell>
          <cell r="M78">
            <v>19.654919439697267</v>
          </cell>
          <cell r="N78">
            <v>16.605380859375</v>
          </cell>
          <cell r="O78">
            <v>15.2</v>
          </cell>
          <cell r="P78">
            <v>6</v>
          </cell>
          <cell r="Q78">
            <v>10.298556591796874</v>
          </cell>
          <cell r="R78">
            <v>15.2</v>
          </cell>
          <cell r="S78">
            <v>1.067033049989961</v>
          </cell>
          <cell r="T78" t="str">
            <v>H</v>
          </cell>
          <cell r="U78" t="str">
            <v>BASI NR</v>
          </cell>
          <cell r="V78">
            <v>15.2</v>
          </cell>
          <cell r="W78">
            <v>0.91536593642285802</v>
          </cell>
        </row>
        <row r="79">
          <cell r="A79" t="str">
            <v>BRAG</v>
          </cell>
          <cell r="B79" t="str">
            <v>Bramley Green</v>
          </cell>
          <cell r="C79" t="str">
            <v>Bramley (BASI)</v>
          </cell>
          <cell r="D79" t="str">
            <v>Basingstoke T1B &amp; T2B</v>
          </cell>
          <cell r="E79">
            <v>5.1554442016601563</v>
          </cell>
          <cell r="F79">
            <v>5.1596003438089424</v>
          </cell>
          <cell r="G79">
            <v>4.9820000000000002</v>
          </cell>
          <cell r="H79">
            <v>4.8920093872070316</v>
          </cell>
          <cell r="I79">
            <v>4.98342919921875</v>
          </cell>
          <cell r="J79">
            <v>14.3</v>
          </cell>
          <cell r="K79">
            <v>16.5</v>
          </cell>
          <cell r="L79">
            <v>4.7700000000000005</v>
          </cell>
          <cell r="M79">
            <v>4.4203077411651615</v>
          </cell>
          <cell r="N79">
            <v>4.4203077411651615</v>
          </cell>
          <cell r="O79">
            <v>4.0323396047592164</v>
          </cell>
          <cell r="P79">
            <v>6</v>
          </cell>
          <cell r="Q79">
            <v>14.3</v>
          </cell>
          <cell r="R79">
            <v>4.0323396047592164</v>
          </cell>
          <cell r="S79">
            <v>0.80978583802177706</v>
          </cell>
          <cell r="T79">
            <v>0</v>
          </cell>
          <cell r="U79" t="str">
            <v>BRAG</v>
          </cell>
          <cell r="V79">
            <v>4.0323396047592164</v>
          </cell>
          <cell r="W79">
            <v>0.91223051445199166</v>
          </cell>
        </row>
        <row r="80">
          <cell r="A80" t="str">
            <v>CHNM</v>
          </cell>
          <cell r="B80" t="str">
            <v>Chineham</v>
          </cell>
          <cell r="C80" t="str">
            <v>Bramley (BASI)</v>
          </cell>
          <cell r="D80" t="str">
            <v>Basingstoke T1B &amp; T2B</v>
          </cell>
          <cell r="E80">
            <v>17.278000000000002</v>
          </cell>
          <cell r="F80">
            <v>16.583911425781249</v>
          </cell>
          <cell r="G80">
            <v>16.583911425781249</v>
          </cell>
          <cell r="H80">
            <v>14.963499096679687</v>
          </cell>
          <cell r="I80">
            <v>16.337448486328125</v>
          </cell>
          <cell r="J80">
            <v>4.8735597656249992</v>
          </cell>
          <cell r="K80">
            <v>4.6640000000000006</v>
          </cell>
          <cell r="L80">
            <v>14.628000000000002</v>
          </cell>
          <cell r="M80">
            <v>14.199890308380128</v>
          </cell>
          <cell r="N80">
            <v>13.072035007476808</v>
          </cell>
          <cell r="O80">
            <v>12.21717471256733</v>
          </cell>
          <cell r="P80">
            <v>6</v>
          </cell>
          <cell r="Q80">
            <v>4.8735597656249992</v>
          </cell>
          <cell r="R80">
            <v>12.21717471256733</v>
          </cell>
          <cell r="S80">
            <v>1.165522731361307</v>
          </cell>
          <cell r="T80" t="str">
            <v>H</v>
          </cell>
          <cell r="U80" t="str">
            <v>CHNM</v>
          </cell>
          <cell r="V80">
            <v>12.21717471256733</v>
          </cell>
          <cell r="W80">
            <v>0.9346038857438399</v>
          </cell>
        </row>
        <row r="81">
          <cell r="A81" t="str">
            <v>DOWG</v>
          </cell>
          <cell r="B81" t="str">
            <v>Down Grange</v>
          </cell>
          <cell r="C81" t="str">
            <v>Bramley (BASI)</v>
          </cell>
          <cell r="D81" t="str">
            <v>Basingstoke T1B &amp; T2B</v>
          </cell>
          <cell r="E81">
            <v>26.724139331054683</v>
          </cell>
          <cell r="F81">
            <v>26.745683414846351</v>
          </cell>
          <cell r="G81">
            <v>24.746081542968749</v>
          </cell>
          <cell r="H81">
            <v>22.817522851562501</v>
          </cell>
          <cell r="I81">
            <v>21.722008850097659</v>
          </cell>
          <cell r="J81">
            <v>14.597954003906249</v>
          </cell>
          <cell r="K81">
            <v>14.522</v>
          </cell>
          <cell r="L81">
            <v>24.070287304687501</v>
          </cell>
          <cell r="M81">
            <v>20.273391609191897</v>
          </cell>
          <cell r="N81">
            <v>20.338103027343752</v>
          </cell>
          <cell r="O81">
            <v>19.085848378076591</v>
          </cell>
          <cell r="P81">
            <v>6</v>
          </cell>
          <cell r="Q81">
            <v>14.597954003906249</v>
          </cell>
          <cell r="R81">
            <v>19.085848378076591</v>
          </cell>
          <cell r="S81">
            <v>1.0456907020098305</v>
          </cell>
          <cell r="T81" t="str">
            <v>H</v>
          </cell>
          <cell r="U81" t="str">
            <v>DOWG</v>
          </cell>
          <cell r="V81">
            <v>19.085848378076591</v>
          </cell>
          <cell r="W81">
            <v>0.93842814899779214</v>
          </cell>
        </row>
        <row r="82">
          <cell r="A82" t="str">
            <v>OVER</v>
          </cell>
          <cell r="B82" t="str">
            <v>Overton</v>
          </cell>
          <cell r="C82" t="str">
            <v>Bramley (BASI)</v>
          </cell>
          <cell r="D82" t="str">
            <v>Basingstoke T1B &amp; T2B</v>
          </cell>
          <cell r="E82">
            <v>17.2</v>
          </cell>
          <cell r="F82">
            <v>17.2</v>
          </cell>
          <cell r="G82">
            <v>18</v>
          </cell>
          <cell r="H82">
            <v>18</v>
          </cell>
          <cell r="I82">
            <v>19.186000000000003</v>
          </cell>
          <cell r="J82">
            <v>21.371089233398436</v>
          </cell>
          <cell r="K82">
            <v>21.411999999999999</v>
          </cell>
          <cell r="L82">
            <v>16.600000000000001</v>
          </cell>
          <cell r="M82">
            <v>16.02648698425293</v>
          </cell>
          <cell r="N82">
            <v>12</v>
          </cell>
          <cell r="O82">
            <v>16.075703785349226</v>
          </cell>
          <cell r="P82">
            <v>6</v>
          </cell>
          <cell r="Q82">
            <v>21.371089233398436</v>
          </cell>
          <cell r="R82">
            <v>16.075703785349226</v>
          </cell>
          <cell r="S82">
            <v>0.95365338852157355</v>
          </cell>
          <cell r="T82">
            <v>0</v>
          </cell>
          <cell r="U82" t="str">
            <v>OVER</v>
          </cell>
          <cell r="V82">
            <v>16.075703785349226</v>
          </cell>
          <cell r="W82">
            <v>1.3396419821124355</v>
          </cell>
        </row>
        <row r="83">
          <cell r="A83" t="str">
            <v>BROS</v>
          </cell>
          <cell r="B83" t="str">
            <v>Brook Street</v>
          </cell>
          <cell r="C83" t="str">
            <v>Bramley (BASI)</v>
          </cell>
          <cell r="D83" t="str">
            <v>Basingstoke T3 &amp; T4</v>
          </cell>
          <cell r="E83">
            <v>21.395125048828124</v>
          </cell>
          <cell r="F83">
            <v>21.412373064230049</v>
          </cell>
          <cell r="G83">
            <v>18.96138515625</v>
          </cell>
          <cell r="H83">
            <v>19.644403771972655</v>
          </cell>
          <cell r="I83">
            <v>18.489718139648438</v>
          </cell>
          <cell r="J83">
            <v>18.139901806640626</v>
          </cell>
          <cell r="K83">
            <v>16.5</v>
          </cell>
          <cell r="L83">
            <v>18.231999999999999</v>
          </cell>
          <cell r="M83">
            <v>14.042535438537598</v>
          </cell>
          <cell r="N83">
            <v>13.441637344360352</v>
          </cell>
          <cell r="O83">
            <v>0</v>
          </cell>
          <cell r="P83">
            <v>6</v>
          </cell>
          <cell r="Q83">
            <v>18.139901806640626</v>
          </cell>
          <cell r="R83">
            <v>0</v>
          </cell>
          <cell r="S83" t="str">
            <v/>
          </cell>
          <cell r="T83" t="str">
            <v>?</v>
          </cell>
          <cell r="U83" t="str">
            <v>BROS</v>
          </cell>
          <cell r="V83">
            <v>0</v>
          </cell>
          <cell r="W83">
            <v>0</v>
          </cell>
        </row>
        <row r="84">
          <cell r="A84" t="str">
            <v>HOUN</v>
          </cell>
          <cell r="B84" t="str">
            <v>Houndmills</v>
          </cell>
          <cell r="C84" t="str">
            <v>Bramley (BASI)</v>
          </cell>
          <cell r="D84" t="str">
            <v>Basingstoke T3 &amp; T4</v>
          </cell>
          <cell r="E84">
            <v>25.093462792968751</v>
          </cell>
          <cell r="F84">
            <v>25.83637545274566</v>
          </cell>
          <cell r="G84">
            <v>22.394276477050777</v>
          </cell>
          <cell r="H84">
            <v>21.027521484375001</v>
          </cell>
          <cell r="I84">
            <v>21.200000000000003</v>
          </cell>
          <cell r="J84">
            <v>18.139901806640626</v>
          </cell>
          <cell r="K84">
            <v>17.278000000000002</v>
          </cell>
          <cell r="L84">
            <v>18.815475585937499</v>
          </cell>
          <cell r="M84">
            <v>18.898593416213991</v>
          </cell>
          <cell r="N84">
            <v>17.94942337036133</v>
          </cell>
          <cell r="O84">
            <v>16.749644668900171</v>
          </cell>
          <cell r="P84">
            <v>6</v>
          </cell>
          <cell r="Q84">
            <v>18.139901806640626</v>
          </cell>
          <cell r="R84">
            <v>16.749644668900171</v>
          </cell>
          <cell r="S84">
            <v>0.9867984176054958</v>
          </cell>
          <cell r="T84">
            <v>0</v>
          </cell>
          <cell r="U84" t="str">
            <v>HOUN</v>
          </cell>
          <cell r="V84">
            <v>16.749644668900171</v>
          </cell>
          <cell r="W84">
            <v>0.93315781366869577</v>
          </cell>
        </row>
        <row r="85">
          <cell r="A85" t="str">
            <v>OAKR</v>
          </cell>
          <cell r="B85" t="str">
            <v>Oakridge</v>
          </cell>
          <cell r="C85" t="str">
            <v>Bramley (BASI)</v>
          </cell>
          <cell r="D85" t="str">
            <v>Basingstoke T3 &amp; T4</v>
          </cell>
          <cell r="E85">
            <v>12.508000000000001</v>
          </cell>
          <cell r="F85">
            <v>13.829849878729389</v>
          </cell>
          <cell r="G85">
            <v>10.171993078613282</v>
          </cell>
          <cell r="H85">
            <v>10.464503540039061</v>
          </cell>
          <cell r="I85">
            <v>11.945058471679689</v>
          </cell>
          <cell r="J85">
            <v>18.297435498046877</v>
          </cell>
          <cell r="K85">
            <v>19.61</v>
          </cell>
          <cell r="L85">
            <v>10.029286376953126</v>
          </cell>
          <cell r="M85">
            <v>10.087462196350097</v>
          </cell>
          <cell r="N85">
            <v>10.042023487091065</v>
          </cell>
          <cell r="O85">
            <v>9.4051028093989686</v>
          </cell>
          <cell r="P85">
            <v>6</v>
          </cell>
          <cell r="Q85">
            <v>18.297435498046877</v>
          </cell>
          <cell r="R85">
            <v>9.4051028093989686</v>
          </cell>
          <cell r="S85">
            <v>0.8950120594580151</v>
          </cell>
          <cell r="T85">
            <v>0</v>
          </cell>
          <cell r="U85" t="str">
            <v>OAKR</v>
          </cell>
          <cell r="V85">
            <v>9.4051028093989686</v>
          </cell>
          <cell r="W85">
            <v>0.93657446843150161</v>
          </cell>
        </row>
        <row r="86">
          <cell r="A86" t="str">
            <v>BBCR (Chickerell)</v>
          </cell>
          <cell r="B86" t="str">
            <v>BBC Rampisham (Chickerell)</v>
          </cell>
          <cell r="C86" t="str">
            <v>Chickerell</v>
          </cell>
          <cell r="D86" t="str">
            <v>Chickerell</v>
          </cell>
          <cell r="E86">
            <v>4.3460000000000001</v>
          </cell>
          <cell r="F86">
            <v>6.9959999999999996</v>
          </cell>
          <cell r="G86">
            <v>7.3369061306248105</v>
          </cell>
          <cell r="H86">
            <v>7.42</v>
          </cell>
          <cell r="I86">
            <v>6.572000000000001</v>
          </cell>
          <cell r="J86">
            <v>0</v>
          </cell>
          <cell r="K86">
            <v>0.10600000000000001</v>
          </cell>
          <cell r="L86">
            <v>0.10600000000000001</v>
          </cell>
          <cell r="M86">
            <v>0.10600000000000001</v>
          </cell>
          <cell r="N86">
            <v>0</v>
          </cell>
          <cell r="O86">
            <v>0</v>
          </cell>
          <cell r="P86">
            <v>6</v>
          </cell>
          <cell r="Q86">
            <v>0</v>
          </cell>
          <cell r="R86">
            <v>0</v>
          </cell>
          <cell r="S86" t="str">
            <v/>
          </cell>
          <cell r="T86" t="str">
            <v>?</v>
          </cell>
          <cell r="U86" t="str">
            <v>BBCR (Chickerell)</v>
          </cell>
          <cell r="V86">
            <v>0</v>
          </cell>
          <cell r="W86" t="str">
            <v/>
          </cell>
        </row>
        <row r="87">
          <cell r="A87" t="str">
            <v>CERA</v>
          </cell>
          <cell r="B87" t="str">
            <v>Cerne Abbas</v>
          </cell>
          <cell r="C87" t="str">
            <v>Chickerell</v>
          </cell>
          <cell r="D87" t="str">
            <v>Chickerell</v>
          </cell>
          <cell r="E87">
            <v>2.2260000000000004</v>
          </cell>
          <cell r="F87">
            <v>2.1827400474560261</v>
          </cell>
          <cell r="G87">
            <v>2.0407978806021068</v>
          </cell>
          <cell r="H87">
            <v>2.2260000000000004</v>
          </cell>
          <cell r="I87">
            <v>2.2260000000000004</v>
          </cell>
          <cell r="J87">
            <v>2.2260000000000004</v>
          </cell>
          <cell r="K87">
            <v>2.2260000000000004</v>
          </cell>
          <cell r="L87">
            <v>2.2260000000000004</v>
          </cell>
          <cell r="M87">
            <v>2.2260000000000004</v>
          </cell>
          <cell r="N87">
            <v>0</v>
          </cell>
          <cell r="O87">
            <v>2.2260000000000004</v>
          </cell>
          <cell r="P87">
            <v>6</v>
          </cell>
          <cell r="Q87">
            <v>2.2260000000000004</v>
          </cell>
          <cell r="R87">
            <v>2.2260000000000004</v>
          </cell>
          <cell r="S87">
            <v>1</v>
          </cell>
          <cell r="T87">
            <v>0</v>
          </cell>
          <cell r="U87" t="str">
            <v>CERA</v>
          </cell>
          <cell r="V87">
            <v>2.2260000000000004</v>
          </cell>
          <cell r="W87" t="str">
            <v/>
          </cell>
        </row>
        <row r="88">
          <cell r="A88" t="str">
            <v>CHIC</v>
          </cell>
          <cell r="B88" t="str">
            <v>Chickerell</v>
          </cell>
          <cell r="C88" t="str">
            <v>Chickerell</v>
          </cell>
          <cell r="D88" t="str">
            <v>Chickerell</v>
          </cell>
          <cell r="E88">
            <v>9.8617260578775419</v>
          </cell>
          <cell r="F88">
            <v>10.176</v>
          </cell>
          <cell r="G88">
            <v>9.0628248004913345</v>
          </cell>
          <cell r="H88">
            <v>8.7233237348487958</v>
          </cell>
          <cell r="I88">
            <v>10.07</v>
          </cell>
          <cell r="J88">
            <v>8.7872201137115553</v>
          </cell>
          <cell r="K88">
            <v>9.3280000000000012</v>
          </cell>
          <cell r="L88">
            <v>8.7980000000000018</v>
          </cell>
          <cell r="M88">
            <v>8.6427697277069093</v>
          </cell>
          <cell r="N88">
            <v>7.2943452641105644</v>
          </cell>
          <cell r="O88">
            <v>8.5697564365967107</v>
          </cell>
          <cell r="P88">
            <v>6</v>
          </cell>
          <cell r="Q88">
            <v>8.7872201137115553</v>
          </cell>
          <cell r="R88">
            <v>8.5697564365967107</v>
          </cell>
          <cell r="S88">
            <v>0.99583219378103449</v>
          </cell>
          <cell r="T88">
            <v>0</v>
          </cell>
          <cell r="U88" t="str">
            <v>CHIC</v>
          </cell>
          <cell r="V88">
            <v>8.5697564365967107</v>
          </cell>
          <cell r="W88">
            <v>1.1748493012472812</v>
          </cell>
        </row>
        <row r="89">
          <cell r="A89" t="str">
            <v>CHMI</v>
          </cell>
          <cell r="B89" t="str">
            <v>Charminster</v>
          </cell>
          <cell r="C89" t="str">
            <v>Chickerell</v>
          </cell>
          <cell r="D89" t="str">
            <v>Chickerell</v>
          </cell>
          <cell r="E89">
            <v>8.4094874383306504</v>
          </cell>
          <cell r="F89">
            <v>8.0744775834719338</v>
          </cell>
          <cell r="G89">
            <v>8.066010670951183</v>
          </cell>
          <cell r="H89">
            <v>8.5747008149524522</v>
          </cell>
          <cell r="I89">
            <v>8.9614478502899395</v>
          </cell>
          <cell r="J89">
            <v>9.314350243949205</v>
          </cell>
          <cell r="K89">
            <v>8.48</v>
          </cell>
          <cell r="L89">
            <v>8.2680000000000007</v>
          </cell>
          <cell r="M89">
            <v>6.7694042968750008</v>
          </cell>
          <cell r="N89">
            <v>8.3688576793670659</v>
          </cell>
          <cell r="O89">
            <v>8.0724568408552813</v>
          </cell>
          <cell r="P89">
            <v>6</v>
          </cell>
          <cell r="Q89">
            <v>9.314350243949205</v>
          </cell>
          <cell r="R89">
            <v>8.0724568408552813</v>
          </cell>
          <cell r="S89">
            <v>0.97643242875001579</v>
          </cell>
          <cell r="T89">
            <v>0</v>
          </cell>
          <cell r="U89" t="str">
            <v>CHMI</v>
          </cell>
          <cell r="V89">
            <v>8.0724568408552813</v>
          </cell>
          <cell r="W89">
            <v>0.96458287978268009</v>
          </cell>
        </row>
        <row r="90">
          <cell r="A90" t="str">
            <v>DORT</v>
          </cell>
          <cell r="B90" t="str">
            <v>Dorchester Town</v>
          </cell>
          <cell r="C90" t="str">
            <v>Chickerell</v>
          </cell>
          <cell r="D90" t="str">
            <v>Chickerell</v>
          </cell>
          <cell r="E90">
            <v>24.152959617532098</v>
          </cell>
          <cell r="F90">
            <v>22.563671647980811</v>
          </cell>
          <cell r="G90">
            <v>21.282606469136255</v>
          </cell>
          <cell r="H90">
            <v>22.849757084569934</v>
          </cell>
          <cell r="I90">
            <v>22.048000000000002</v>
          </cell>
          <cell r="J90">
            <v>21.836000000000002</v>
          </cell>
          <cell r="K90">
            <v>20.14</v>
          </cell>
          <cell r="L90">
            <v>20.564</v>
          </cell>
          <cell r="M90">
            <v>21.215951919555664</v>
          </cell>
          <cell r="N90">
            <v>20.927450637817383</v>
          </cell>
          <cell r="O90">
            <v>20.804486156228542</v>
          </cell>
          <cell r="P90">
            <v>6</v>
          </cell>
          <cell r="Q90">
            <v>21.836000000000002</v>
          </cell>
          <cell r="R90">
            <v>20.804486156228542</v>
          </cell>
          <cell r="S90">
            <v>0.99196721333868154</v>
          </cell>
          <cell r="T90">
            <v>0</v>
          </cell>
          <cell r="U90" t="str">
            <v>DORT</v>
          </cell>
          <cell r="V90">
            <v>20.804486156228542</v>
          </cell>
          <cell r="W90">
            <v>0.99412424935473809</v>
          </cell>
        </row>
        <row r="91">
          <cell r="A91" t="str">
            <v>MAIN</v>
          </cell>
          <cell r="B91" t="str">
            <v>Maiden Newton</v>
          </cell>
          <cell r="C91" t="str">
            <v>Chickerell</v>
          </cell>
          <cell r="D91" t="str">
            <v>Chickerell</v>
          </cell>
          <cell r="E91">
            <v>6.2540000000000004</v>
          </cell>
          <cell r="F91">
            <v>6.3990049010288717</v>
          </cell>
          <cell r="G91">
            <v>5.914401911114056</v>
          </cell>
          <cell r="H91">
            <v>6.3539978019460044</v>
          </cell>
          <cell r="I91">
            <v>6.2389273653149599</v>
          </cell>
          <cell r="J91">
            <v>9.1159999999999997</v>
          </cell>
          <cell r="K91">
            <v>7.3140000000000009</v>
          </cell>
          <cell r="L91">
            <v>7.3140000000000009</v>
          </cell>
          <cell r="M91">
            <v>9.8081219505469015</v>
          </cell>
          <cell r="N91">
            <v>8.3001941680908207</v>
          </cell>
          <cell r="O91">
            <v>7.887053248152732</v>
          </cell>
          <cell r="P91">
            <v>6</v>
          </cell>
          <cell r="Q91">
            <v>9.1159999999999997</v>
          </cell>
          <cell r="R91">
            <v>7.887053248152732</v>
          </cell>
          <cell r="S91">
            <v>0.97615415995537869</v>
          </cell>
          <cell r="T91">
            <v>0</v>
          </cell>
          <cell r="U91" t="str">
            <v>MAIN</v>
          </cell>
          <cell r="V91">
            <v>7.887053248152732</v>
          </cell>
          <cell r="W91">
            <v>0.95022514996982077</v>
          </cell>
        </row>
        <row r="92">
          <cell r="A92" t="str">
            <v>PIDD</v>
          </cell>
          <cell r="B92" t="str">
            <v>Piddletrenthide</v>
          </cell>
          <cell r="C92" t="str">
            <v>Chickerell</v>
          </cell>
          <cell r="D92" t="str">
            <v>Chickerell</v>
          </cell>
          <cell r="E92">
            <v>3.881743235547543</v>
          </cell>
          <cell r="F92">
            <v>2.9948595317900182</v>
          </cell>
          <cell r="G92">
            <v>3.1097872466317815</v>
          </cell>
          <cell r="H92">
            <v>3.934129254425168</v>
          </cell>
          <cell r="I92">
            <v>3.6040000000000001</v>
          </cell>
          <cell r="J92">
            <v>5.3000000000000007</v>
          </cell>
          <cell r="K92">
            <v>4.7700000000000005</v>
          </cell>
          <cell r="L92">
            <v>3.3920000000000003</v>
          </cell>
          <cell r="M92">
            <v>2.5552053642272949</v>
          </cell>
          <cell r="N92">
            <v>2.5372793996256768</v>
          </cell>
          <cell r="O92">
            <v>2.6315123531970093</v>
          </cell>
          <cell r="P92">
            <v>6</v>
          </cell>
          <cell r="Q92">
            <v>5.3000000000000007</v>
          </cell>
          <cell r="R92">
            <v>2.6315123531970093</v>
          </cell>
          <cell r="S92">
            <v>0.88985980595115211</v>
          </cell>
          <cell r="T92">
            <v>0</v>
          </cell>
          <cell r="U92" t="str">
            <v>PIDD</v>
          </cell>
          <cell r="V92">
            <v>2.6315123531970093</v>
          </cell>
          <cell r="W92">
            <v>1.0371393680905756</v>
          </cell>
        </row>
        <row r="93">
          <cell r="A93" t="str">
            <v>PORT</v>
          </cell>
          <cell r="B93" t="str">
            <v>Portland</v>
          </cell>
          <cell r="C93" t="str">
            <v>Chickerell</v>
          </cell>
          <cell r="D93" t="str">
            <v>Chickerell</v>
          </cell>
          <cell r="E93">
            <v>16.195468942117692</v>
          </cell>
          <cell r="F93">
            <v>17.560725079559486</v>
          </cell>
          <cell r="G93">
            <v>16.43</v>
          </cell>
          <cell r="H93">
            <v>12.191764263297468</v>
          </cell>
          <cell r="I93">
            <v>11.871086835885047</v>
          </cell>
          <cell r="J93">
            <v>12.507999999999999</v>
          </cell>
          <cell r="K93">
            <v>10.918000000000001</v>
          </cell>
          <cell r="L93">
            <v>10.918000000000001</v>
          </cell>
          <cell r="M93">
            <v>11.535452709197999</v>
          </cell>
          <cell r="N93">
            <v>11.041075630187988</v>
          </cell>
          <cell r="O93">
            <v>10.207751187063852</v>
          </cell>
          <cell r="P93">
            <v>6</v>
          </cell>
          <cell r="Q93">
            <v>12.507999999999999</v>
          </cell>
          <cell r="R93">
            <v>10.207751187063852</v>
          </cell>
          <cell r="S93">
            <v>0.96669699187132108</v>
          </cell>
          <cell r="T93">
            <v>0</v>
          </cell>
          <cell r="U93" t="str">
            <v>PORT</v>
          </cell>
          <cell r="V93">
            <v>10.207751187063852</v>
          </cell>
          <cell r="W93">
            <v>0.92452506702827941</v>
          </cell>
        </row>
        <row r="94">
          <cell r="A94" t="str">
            <v>PUDD</v>
          </cell>
          <cell r="B94" t="str">
            <v>Puddletown</v>
          </cell>
          <cell r="C94" t="str">
            <v>Chickerell</v>
          </cell>
          <cell r="D94" t="str">
            <v>Chickerell</v>
          </cell>
          <cell r="E94">
            <v>3.7375499725914003</v>
          </cell>
          <cell r="F94">
            <v>3.4940027870883545</v>
          </cell>
          <cell r="G94">
            <v>2.7148074346097308</v>
          </cell>
          <cell r="H94">
            <v>3.1233186779956021</v>
          </cell>
          <cell r="I94">
            <v>2.6399830864429474</v>
          </cell>
          <cell r="J94">
            <v>3.0739999999999998</v>
          </cell>
          <cell r="K94">
            <v>3.0739999999999998</v>
          </cell>
          <cell r="L94">
            <v>2.8620000000000005</v>
          </cell>
          <cell r="M94">
            <v>2.60517035484314</v>
          </cell>
          <cell r="N94">
            <v>2.7687510728836062</v>
          </cell>
          <cell r="O94">
            <v>2.4897753867221852</v>
          </cell>
          <cell r="P94">
            <v>6</v>
          </cell>
          <cell r="Q94">
            <v>3.0739999999999998</v>
          </cell>
          <cell r="R94">
            <v>2.4897753867221852</v>
          </cell>
          <cell r="S94">
            <v>0.96547874601256556</v>
          </cell>
          <cell r="T94">
            <v>0</v>
          </cell>
          <cell r="U94" t="str">
            <v>PUDD</v>
          </cell>
          <cell r="V94">
            <v>2.4897753867221852</v>
          </cell>
          <cell r="W94">
            <v>0.89924132620890596</v>
          </cell>
        </row>
        <row r="95">
          <cell r="A95" t="str">
            <v>REDL</v>
          </cell>
          <cell r="B95" t="str">
            <v>Redlands</v>
          </cell>
          <cell r="C95" t="str">
            <v>Chickerell</v>
          </cell>
          <cell r="D95" t="str">
            <v>Chickerell</v>
          </cell>
          <cell r="E95">
            <v>12.935708508988222</v>
          </cell>
          <cell r="F95">
            <v>11.995274734116196</v>
          </cell>
          <cell r="G95">
            <v>11.936026684901714</v>
          </cell>
          <cell r="H95">
            <v>12.149495096405547</v>
          </cell>
          <cell r="I95">
            <v>12.190000000000001</v>
          </cell>
          <cell r="J95">
            <v>11.448000000000002</v>
          </cell>
          <cell r="K95">
            <v>11.66</v>
          </cell>
          <cell r="L95">
            <v>12.508000000000001</v>
          </cell>
          <cell r="M95">
            <v>11.479122619628907</v>
          </cell>
          <cell r="N95">
            <v>9.4886217840483695</v>
          </cell>
          <cell r="O95">
            <v>8.8825952492300679</v>
          </cell>
          <cell r="P95">
            <v>6</v>
          </cell>
          <cell r="Q95">
            <v>11.448000000000002</v>
          </cell>
          <cell r="R95">
            <v>8.8825952492300679</v>
          </cell>
          <cell r="S95">
            <v>0.95859474103684927</v>
          </cell>
          <cell r="T95">
            <v>0</v>
          </cell>
          <cell r="U95" t="str">
            <v>REDL</v>
          </cell>
          <cell r="V95">
            <v>8.8825952492300679</v>
          </cell>
          <cell r="W95">
            <v>0.93613123711632051</v>
          </cell>
        </row>
        <row r="96">
          <cell r="A96" t="str">
            <v>REDL-NR</v>
          </cell>
          <cell r="B96" t="str">
            <v>Redlands NR</v>
          </cell>
          <cell r="C96" t="str">
            <v>Chickerell</v>
          </cell>
          <cell r="D96" t="str">
            <v>Chickerell</v>
          </cell>
          <cell r="E96">
            <v>5.1940000000000008</v>
          </cell>
          <cell r="F96">
            <v>4.5579999999999998</v>
          </cell>
          <cell r="G96">
            <v>4.5100941740838687</v>
          </cell>
          <cell r="H96">
            <v>5.83</v>
          </cell>
          <cell r="I96">
            <v>5.0199766867359479</v>
          </cell>
          <cell r="J96">
            <v>5.6481273408134776</v>
          </cell>
          <cell r="K96">
            <v>5.5120000000000005</v>
          </cell>
          <cell r="L96">
            <v>5.3777755474090574</v>
          </cell>
          <cell r="M96">
            <v>4.7537065807800296</v>
          </cell>
          <cell r="N96">
            <v>4.7591161083984375</v>
          </cell>
          <cell r="O96">
            <v>4.8434869671020504</v>
          </cell>
          <cell r="P96">
            <v>6</v>
          </cell>
          <cell r="Q96">
            <v>5.6481273408134776</v>
          </cell>
          <cell r="R96">
            <v>4.8434869671020504</v>
          </cell>
          <cell r="S96">
            <v>0.97471042102794836</v>
          </cell>
          <cell r="T96">
            <v>0</v>
          </cell>
          <cell r="U96" t="str">
            <v>REDL-NR</v>
          </cell>
          <cell r="V96">
            <v>4.8434869671020504</v>
          </cell>
          <cell r="W96">
            <v>1.017728262303734</v>
          </cell>
        </row>
        <row r="97">
          <cell r="A97" t="str">
            <v>WEYM</v>
          </cell>
          <cell r="B97" t="str">
            <v>Weymouth</v>
          </cell>
          <cell r="C97" t="str">
            <v>Chickerell</v>
          </cell>
          <cell r="D97" t="str">
            <v>Chickerell</v>
          </cell>
          <cell r="E97">
            <v>27.511533779879414</v>
          </cell>
          <cell r="F97">
            <v>29.976498028639554</v>
          </cell>
          <cell r="G97">
            <v>30.072100474357605</v>
          </cell>
          <cell r="H97">
            <v>28.060409812351317</v>
          </cell>
          <cell r="I97">
            <v>26.80598210849762</v>
          </cell>
          <cell r="J97">
            <v>28.312128081586362</v>
          </cell>
          <cell r="K97">
            <v>25.758000000000003</v>
          </cell>
          <cell r="L97">
            <v>23.532</v>
          </cell>
          <cell r="M97">
            <v>23.707573013305666</v>
          </cell>
          <cell r="N97">
            <v>25.843442039489748</v>
          </cell>
          <cell r="O97">
            <v>24.881230748799641</v>
          </cell>
          <cell r="P97">
            <v>6</v>
          </cell>
          <cell r="Q97">
            <v>28.312128081586362</v>
          </cell>
          <cell r="R97">
            <v>24.881230748799641</v>
          </cell>
          <cell r="S97">
            <v>0.97870068156355849</v>
          </cell>
          <cell r="T97">
            <v>0</v>
          </cell>
          <cell r="U97" t="str">
            <v>WEYM</v>
          </cell>
          <cell r="V97">
            <v>24.881230748799641</v>
          </cell>
          <cell r="W97">
            <v>0.96276768051175954</v>
          </cell>
        </row>
        <row r="98">
          <cell r="A98" t="str">
            <v>WINA-C5</v>
          </cell>
          <cell r="B98" t="str">
            <v>WPD Standby</v>
          </cell>
          <cell r="C98" t="str">
            <v>Chickerell</v>
          </cell>
          <cell r="D98" t="str">
            <v>Chickerell</v>
          </cell>
          <cell r="E98">
            <v>0</v>
          </cell>
          <cell r="F98">
            <v>13.910486666454076</v>
          </cell>
          <cell r="G98">
            <v>0</v>
          </cell>
          <cell r="H98">
            <v>1.6586214766700635E-2</v>
          </cell>
          <cell r="I98">
            <v>0.72600000000000087</v>
          </cell>
          <cell r="J98">
            <v>0</v>
          </cell>
          <cell r="K98">
            <v>0</v>
          </cell>
          <cell r="L98">
            <v>0</v>
          </cell>
          <cell r="M98">
            <v>0</v>
          </cell>
          <cell r="N98">
            <v>0</v>
          </cell>
          <cell r="O98">
            <v>0</v>
          </cell>
          <cell r="P98">
            <v>6</v>
          </cell>
          <cell r="Q98">
            <v>0</v>
          </cell>
          <cell r="R98">
            <v>0</v>
          </cell>
          <cell r="S98" t="str">
            <v/>
          </cell>
          <cell r="T98" t="str">
            <v>?</v>
          </cell>
          <cell r="U98" t="str">
            <v>WINA-C5</v>
          </cell>
          <cell r="V98">
            <v>0</v>
          </cell>
          <cell r="W98" t="str">
            <v/>
          </cell>
        </row>
        <row r="99">
          <cell r="A99" t="str">
            <v>BERI</v>
          </cell>
          <cell r="B99" t="str">
            <v>Berinsfield</v>
          </cell>
          <cell r="C99" t="str">
            <v>Cowley</v>
          </cell>
          <cell r="D99" t="str">
            <v>Cowley Local (2 x 45)</v>
          </cell>
          <cell r="E99">
            <v>13.55068125</v>
          </cell>
          <cell r="F99">
            <v>13.038901025390624</v>
          </cell>
          <cell r="G99">
            <v>14.326921875</v>
          </cell>
          <cell r="H99">
            <v>13.273495361328123</v>
          </cell>
          <cell r="I99">
            <v>13.198039367675779</v>
          </cell>
          <cell r="J99">
            <v>12.546420288085939</v>
          </cell>
          <cell r="K99">
            <v>12.214470190429688</v>
          </cell>
          <cell r="L99">
            <v>12.493149560546875</v>
          </cell>
          <cell r="M99">
            <v>13.222148838043214</v>
          </cell>
          <cell r="N99">
            <v>12.498356266021728</v>
          </cell>
          <cell r="O99">
            <v>10.902447396906217</v>
          </cell>
          <cell r="P99">
            <v>6</v>
          </cell>
          <cell r="Q99">
            <v>12.546420288085939</v>
          </cell>
          <cell r="R99">
            <v>10.902447396906217</v>
          </cell>
          <cell r="S99">
            <v>0.97686382686316164</v>
          </cell>
          <cell r="T99">
            <v>0</v>
          </cell>
          <cell r="U99" t="str">
            <v>BERI</v>
          </cell>
          <cell r="V99">
            <v>10.902447396906217</v>
          </cell>
          <cell r="W99">
            <v>0.8723104994651032</v>
          </cell>
        </row>
        <row r="100">
          <cell r="A100" t="str">
            <v>KENN</v>
          </cell>
          <cell r="B100" t="str">
            <v>Kennington</v>
          </cell>
          <cell r="C100" t="str">
            <v>Cowley</v>
          </cell>
          <cell r="D100" t="str">
            <v>Cowley Local (2 x 45)</v>
          </cell>
          <cell r="E100">
            <v>5.0815054687499996</v>
          </cell>
          <cell r="F100">
            <v>4.6709378173828124</v>
          </cell>
          <cell r="G100">
            <v>4.6408891235351559</v>
          </cell>
          <cell r="H100">
            <v>4.7464269897460944</v>
          </cell>
          <cell r="I100">
            <v>4.8444353637695317</v>
          </cell>
          <cell r="J100">
            <v>4.9341373046875008</v>
          </cell>
          <cell r="K100">
            <v>4.2299999999999995</v>
          </cell>
          <cell r="L100">
            <v>4.9820000000000002</v>
          </cell>
          <cell r="M100">
            <v>5.0224906826019291</v>
          </cell>
          <cell r="N100">
            <v>5.6513060815659992</v>
          </cell>
          <cell r="O100">
            <v>4.5762528046607969</v>
          </cell>
          <cell r="P100">
            <v>6</v>
          </cell>
          <cell r="Q100">
            <v>4.9341373046875008</v>
          </cell>
          <cell r="R100">
            <v>4.5762528046607969</v>
          </cell>
          <cell r="S100">
            <v>0.98752885938104584</v>
          </cell>
          <cell r="T100">
            <v>0</v>
          </cell>
          <cell r="U100" t="str">
            <v>KENN</v>
          </cell>
          <cell r="V100">
            <v>4.5762528046607969</v>
          </cell>
          <cell r="W100">
            <v>0.80976905844616709</v>
          </cell>
        </row>
        <row r="101">
          <cell r="A101" t="str">
            <v>WALL</v>
          </cell>
          <cell r="B101" t="str">
            <v>Wallingford</v>
          </cell>
          <cell r="C101" t="str">
            <v>Cowley</v>
          </cell>
          <cell r="D101" t="str">
            <v>Cowley Local (2 x 45)</v>
          </cell>
          <cell r="E101">
            <v>16.203849609374998</v>
          </cell>
          <cell r="F101">
            <v>16.175425512695313</v>
          </cell>
          <cell r="G101">
            <v>14.55380185546875</v>
          </cell>
          <cell r="H101">
            <v>15.117446093750001</v>
          </cell>
          <cell r="I101">
            <v>14.241619628906252</v>
          </cell>
          <cell r="J101">
            <v>14.81292529296875</v>
          </cell>
          <cell r="K101">
            <v>12.952664135742188</v>
          </cell>
          <cell r="L101">
            <v>13.144000000000002</v>
          </cell>
          <cell r="M101">
            <v>16.641999999999999</v>
          </cell>
          <cell r="N101">
            <v>14.238539123734018</v>
          </cell>
          <cell r="O101">
            <v>11.970895376434326</v>
          </cell>
          <cell r="P101">
            <v>6</v>
          </cell>
          <cell r="Q101">
            <v>14.81292529296875</v>
          </cell>
          <cell r="R101">
            <v>11.970895376434326</v>
          </cell>
          <cell r="S101">
            <v>0.96511922573128728</v>
          </cell>
          <cell r="T101">
            <v>0</v>
          </cell>
          <cell r="U101" t="str">
            <v>WALL</v>
          </cell>
          <cell r="V101">
            <v>11.970895376434326</v>
          </cell>
          <cell r="W101">
            <v>0.84073901629979797</v>
          </cell>
        </row>
        <row r="102">
          <cell r="A102" t="str">
            <v>COLO</v>
          </cell>
          <cell r="B102" t="str">
            <v>Cowley Local</v>
          </cell>
          <cell r="C102" t="str">
            <v>Cowley</v>
          </cell>
          <cell r="D102" t="str">
            <v>Cowley Local (2 x 90)</v>
          </cell>
          <cell r="E102">
            <v>27.801612744140627</v>
          </cell>
          <cell r="F102">
            <v>25.79170012207031</v>
          </cell>
          <cell r="G102">
            <v>26.356148864746093</v>
          </cell>
          <cell r="H102">
            <v>24.344978125000001</v>
          </cell>
          <cell r="I102">
            <v>25.960928527832028</v>
          </cell>
          <cell r="J102">
            <v>24.842449414062504</v>
          </cell>
          <cell r="K102">
            <v>22.135400244140623</v>
          </cell>
          <cell r="L102">
            <v>23.85</v>
          </cell>
          <cell r="M102">
            <v>24.783450126647949</v>
          </cell>
          <cell r="N102">
            <v>24.751139907836915</v>
          </cell>
          <cell r="O102">
            <v>22.973044657786687</v>
          </cell>
          <cell r="P102">
            <v>6</v>
          </cell>
          <cell r="Q102">
            <v>24.842449414062504</v>
          </cell>
          <cell r="R102">
            <v>22.973044657786687</v>
          </cell>
          <cell r="S102">
            <v>0.98704591872127356</v>
          </cell>
          <cell r="T102">
            <v>0</v>
          </cell>
          <cell r="U102" t="str">
            <v>COLO</v>
          </cell>
          <cell r="V102">
            <v>22.973044657786687</v>
          </cell>
          <cell r="W102">
            <v>0.92816107635158929</v>
          </cell>
        </row>
        <row r="103">
          <cell r="A103" t="str">
            <v>PRSC</v>
          </cell>
          <cell r="B103" t="str">
            <v>Pressed Steel Cowley</v>
          </cell>
          <cell r="C103" t="str">
            <v>Cowley</v>
          </cell>
          <cell r="D103" t="str">
            <v>Cowley Local (2 x 90)</v>
          </cell>
          <cell r="E103">
            <v>18.3</v>
          </cell>
          <cell r="F103">
            <v>17.899999999999999</v>
          </cell>
          <cell r="G103">
            <v>16.899999999999999</v>
          </cell>
          <cell r="H103">
            <v>16.5</v>
          </cell>
          <cell r="I103">
            <v>16.93104034423828</v>
          </cell>
          <cell r="J103">
            <v>18.7</v>
          </cell>
          <cell r="K103">
            <v>20.7</v>
          </cell>
          <cell r="L103">
            <v>20.399999999999999</v>
          </cell>
          <cell r="M103">
            <v>19.699767589569092</v>
          </cell>
          <cell r="N103">
            <v>18.536886389129602</v>
          </cell>
          <cell r="O103">
            <v>18.884610385953177</v>
          </cell>
          <cell r="P103">
            <v>6</v>
          </cell>
          <cell r="Q103">
            <v>18.7</v>
          </cell>
          <cell r="R103">
            <v>18.884610385953177</v>
          </cell>
          <cell r="S103">
            <v>1.0016386413107292</v>
          </cell>
          <cell r="T103">
            <v>0</v>
          </cell>
          <cell r="U103" t="str">
            <v>PRSC</v>
          </cell>
          <cell r="V103">
            <v>18.884610385953177</v>
          </cell>
          <cell r="W103">
            <v>1.0187584899386062</v>
          </cell>
        </row>
        <row r="104">
          <cell r="A104" t="str">
            <v>ROSH</v>
          </cell>
          <cell r="B104" t="str">
            <v>Rose Hill</v>
          </cell>
          <cell r="C104" t="str">
            <v>Cowley</v>
          </cell>
          <cell r="D104" t="str">
            <v>Cowley Local (2 x 90)</v>
          </cell>
          <cell r="E104">
            <v>16.116876953125001</v>
          </cell>
          <cell r="F104">
            <v>16.002287622070313</v>
          </cell>
          <cell r="G104">
            <v>15.613748510742187</v>
          </cell>
          <cell r="H104">
            <v>16.564061535644534</v>
          </cell>
          <cell r="I104">
            <v>15.911315551757813</v>
          </cell>
          <cell r="J104">
            <v>16.753929296874997</v>
          </cell>
          <cell r="K104">
            <v>16.271859619140624</v>
          </cell>
          <cell r="L104">
            <v>17.913999999999998</v>
          </cell>
          <cell r="M104">
            <v>16.267579789161683</v>
          </cell>
          <cell r="N104">
            <v>15.121549745864868</v>
          </cell>
          <cell r="O104">
            <v>15.289291513270765</v>
          </cell>
          <cell r="P104">
            <v>6</v>
          </cell>
          <cell r="Q104">
            <v>16.753929296874997</v>
          </cell>
          <cell r="R104">
            <v>15.289291513270765</v>
          </cell>
          <cell r="S104">
            <v>0.98486895339641845</v>
          </cell>
          <cell r="T104">
            <v>0</v>
          </cell>
          <cell r="U104" t="str">
            <v>ROSH</v>
          </cell>
          <cell r="V104">
            <v>15.289291513270765</v>
          </cell>
          <cell r="W104">
            <v>1.0110928952537928</v>
          </cell>
        </row>
        <row r="105">
          <cell r="A105" t="str">
            <v>UNIS</v>
          </cell>
          <cell r="B105" t="str">
            <v>Union Street</v>
          </cell>
          <cell r="C105" t="str">
            <v>Cowley</v>
          </cell>
          <cell r="D105" t="str">
            <v>Cowley Local (2 x 90)</v>
          </cell>
          <cell r="E105">
            <v>18.117274218749998</v>
          </cell>
          <cell r="F105">
            <v>16.994434399414065</v>
          </cell>
          <cell r="G105">
            <v>17.262794433593751</v>
          </cell>
          <cell r="H105">
            <v>18.250423535156251</v>
          </cell>
          <cell r="I105">
            <v>18.786817382812504</v>
          </cell>
          <cell r="J105">
            <v>19.716000000000001</v>
          </cell>
          <cell r="K105">
            <v>16.074000000000002</v>
          </cell>
          <cell r="L105">
            <v>20.776000000000003</v>
          </cell>
          <cell r="M105">
            <v>17.190085716247559</v>
          </cell>
          <cell r="N105">
            <v>17.122516155395509</v>
          </cell>
          <cell r="O105">
            <v>19.010446917200088</v>
          </cell>
          <cell r="P105">
            <v>6</v>
          </cell>
          <cell r="Q105">
            <v>19.716000000000001</v>
          </cell>
          <cell r="R105">
            <v>19.010446917200088</v>
          </cell>
          <cell r="S105">
            <v>0.99394477007662874</v>
          </cell>
          <cell r="T105">
            <v>0</v>
          </cell>
          <cell r="U105" t="str">
            <v>UNIS</v>
          </cell>
          <cell r="V105">
            <v>19.010446917200088</v>
          </cell>
          <cell r="W105">
            <v>1.1102601244274295</v>
          </cell>
        </row>
        <row r="106">
          <cell r="A106" t="str">
            <v>CULJ</v>
          </cell>
          <cell r="B106" t="str">
            <v>Culham Jet</v>
          </cell>
          <cell r="C106" t="str">
            <v>Cowley</v>
          </cell>
          <cell r="D106" t="str">
            <v>Culham Jet</v>
          </cell>
          <cell r="E106">
            <v>10.10464189453125</v>
          </cell>
          <cell r="F106">
            <v>11.839332421875</v>
          </cell>
          <cell r="G106">
            <v>3.8150541015625006</v>
          </cell>
          <cell r="H106">
            <v>13.037159399414064</v>
          </cell>
          <cell r="I106">
            <v>11.844380126953125</v>
          </cell>
          <cell r="J106">
            <v>10.811999999999999</v>
          </cell>
          <cell r="K106">
            <v>10.8</v>
          </cell>
          <cell r="L106">
            <v>10.8</v>
          </cell>
          <cell r="M106">
            <v>10.811999999999999</v>
          </cell>
          <cell r="N106">
            <v>10.811999999999999</v>
          </cell>
          <cell r="O106">
            <v>10.857151999999999</v>
          </cell>
          <cell r="P106">
            <v>6</v>
          </cell>
          <cell r="Q106">
            <v>10.811999999999999</v>
          </cell>
          <cell r="R106">
            <v>10.857151999999999</v>
          </cell>
          <cell r="S106">
            <v>1.0006948087548069</v>
          </cell>
          <cell r="T106">
            <v>0</v>
          </cell>
          <cell r="U106" t="str">
            <v>CULJ</v>
          </cell>
          <cell r="V106">
            <v>10.857151999999999</v>
          </cell>
          <cell r="W106">
            <v>1.0041761006289307</v>
          </cell>
        </row>
        <row r="107">
          <cell r="A107" t="str">
            <v>CULB</v>
          </cell>
          <cell r="B107" t="str">
            <v>Culham</v>
          </cell>
          <cell r="C107" t="str">
            <v>Cowley</v>
          </cell>
          <cell r="D107" t="str">
            <v>Culham UKAEA</v>
          </cell>
          <cell r="E107">
            <v>4.9820000000000002</v>
          </cell>
          <cell r="F107">
            <v>5.313843273925781</v>
          </cell>
          <cell r="G107">
            <v>5.1480322265625</v>
          </cell>
          <cell r="H107">
            <v>7.95</v>
          </cell>
          <cell r="I107">
            <v>7.7380000000000004</v>
          </cell>
          <cell r="J107">
            <v>8.4450726562499998</v>
          </cell>
          <cell r="K107">
            <v>3.1158783691406247</v>
          </cell>
          <cell r="L107">
            <v>5.4059999999999997</v>
          </cell>
          <cell r="M107">
            <v>3.2473753786087038</v>
          </cell>
          <cell r="N107">
            <v>3.4089363288879397</v>
          </cell>
          <cell r="O107">
            <v>3.4231723900349933</v>
          </cell>
          <cell r="P107">
            <v>6</v>
          </cell>
          <cell r="Q107">
            <v>8.4450726562499998</v>
          </cell>
          <cell r="R107">
            <v>3.4231723900349933</v>
          </cell>
          <cell r="S107">
            <v>0.86027551721235918</v>
          </cell>
          <cell r="T107">
            <v>0</v>
          </cell>
          <cell r="U107" t="str">
            <v>CULB</v>
          </cell>
          <cell r="V107">
            <v>3.4231723900349933</v>
          </cell>
          <cell r="W107">
            <v>1.0041761006289307</v>
          </cell>
        </row>
        <row r="108">
          <cell r="A108" t="str">
            <v>DIDC</v>
          </cell>
          <cell r="B108" t="str">
            <v>Didcot</v>
          </cell>
          <cell r="C108" t="str">
            <v>Cowley</v>
          </cell>
          <cell r="D108" t="str">
            <v>Didcot</v>
          </cell>
          <cell r="E108">
            <v>64</v>
          </cell>
          <cell r="F108">
            <v>64</v>
          </cell>
          <cell r="G108">
            <v>66.5</v>
          </cell>
          <cell r="H108">
            <v>68.099999999999994</v>
          </cell>
          <cell r="I108">
            <v>63.619666748046868</v>
          </cell>
          <cell r="J108">
            <v>70.066000000000003</v>
          </cell>
          <cell r="K108">
            <v>0</v>
          </cell>
          <cell r="L108">
            <v>0</v>
          </cell>
          <cell r="M108">
            <v>7.6653056144714355</v>
          </cell>
          <cell r="N108">
            <v>32.617713928222656</v>
          </cell>
          <cell r="O108">
            <v>10.291150093078613</v>
          </cell>
          <cell r="P108">
            <v>6</v>
          </cell>
          <cell r="Q108">
            <v>70.066000000000003</v>
          </cell>
          <cell r="R108">
            <v>10.291150093078613</v>
          </cell>
          <cell r="S108">
            <v>0.7263725627950024</v>
          </cell>
          <cell r="T108">
            <v>0</v>
          </cell>
          <cell r="U108" t="str">
            <v>DIDC</v>
          </cell>
          <cell r="V108">
            <v>10.291150093078613</v>
          </cell>
          <cell r="W108">
            <v>0.31550801247827914</v>
          </cell>
        </row>
        <row r="109">
          <cell r="A109" t="str">
            <v>AIPD</v>
          </cell>
          <cell r="B109" t="str">
            <v>Air Products</v>
          </cell>
          <cell r="C109" t="str">
            <v>Cowley</v>
          </cell>
          <cell r="D109" t="str">
            <v>Drayton</v>
          </cell>
          <cell r="E109">
            <v>14.4</v>
          </cell>
          <cell r="F109">
            <v>14.5</v>
          </cell>
          <cell r="G109">
            <v>14.4</v>
          </cell>
          <cell r="H109">
            <v>14.8</v>
          </cell>
          <cell r="I109">
            <v>14.3</v>
          </cell>
          <cell r="J109">
            <v>14.5</v>
          </cell>
          <cell r="K109">
            <v>14.3</v>
          </cell>
          <cell r="L109">
            <v>14.3</v>
          </cell>
          <cell r="M109">
            <v>18.646167874336243</v>
          </cell>
          <cell r="N109">
            <v>18.278908631253096</v>
          </cell>
          <cell r="O109">
            <v>18.127427324717065</v>
          </cell>
          <cell r="P109">
            <v>6</v>
          </cell>
          <cell r="Q109">
            <v>14.5</v>
          </cell>
          <cell r="R109">
            <v>18.127427324717065</v>
          </cell>
          <cell r="S109">
            <v>1.0379139802225441</v>
          </cell>
          <cell r="T109" t="str">
            <v>H</v>
          </cell>
          <cell r="U109" t="str">
            <v>AIPD</v>
          </cell>
          <cell r="V109">
            <v>18.127427324717065</v>
          </cell>
          <cell r="W109">
            <v>0.99171278167685406</v>
          </cell>
        </row>
        <row r="110">
          <cell r="A110" t="str">
            <v>CHOL</v>
          </cell>
          <cell r="B110" t="str">
            <v>Cholsey</v>
          </cell>
          <cell r="C110" t="str">
            <v>Cowley</v>
          </cell>
          <cell r="D110" t="str">
            <v>Drayton</v>
          </cell>
          <cell r="E110">
            <v>6.7279226562500005</v>
          </cell>
          <cell r="F110">
            <v>7.0133482788085928</v>
          </cell>
          <cell r="G110">
            <v>5.1738591796874998</v>
          </cell>
          <cell r="H110">
            <v>5.9917130859374996</v>
          </cell>
          <cell r="I110">
            <v>5.7599302978515619</v>
          </cell>
          <cell r="J110">
            <v>6.1027602539062498</v>
          </cell>
          <cell r="K110">
            <v>5.452</v>
          </cell>
          <cell r="L110">
            <v>5.6180000000000003</v>
          </cell>
          <cell r="M110">
            <v>10.12282835006714</v>
          </cell>
          <cell r="N110">
            <v>6.5839684911346428</v>
          </cell>
          <cell r="O110">
            <v>6.1027930387973779</v>
          </cell>
          <cell r="P110">
            <v>6</v>
          </cell>
          <cell r="Q110">
            <v>6.1027602539062498</v>
          </cell>
          <cell r="R110">
            <v>6.1027930387973779</v>
          </cell>
          <cell r="S110">
            <v>1.0000008953548989</v>
          </cell>
          <cell r="T110">
            <v>0</v>
          </cell>
          <cell r="U110" t="str">
            <v>CHOL</v>
          </cell>
          <cell r="V110">
            <v>6.1027930387973779</v>
          </cell>
          <cell r="W110">
            <v>0.92691710888574708</v>
          </cell>
        </row>
        <row r="111">
          <cell r="A111" t="str">
            <v>FULS</v>
          </cell>
          <cell r="B111" t="str">
            <v>Fulscot</v>
          </cell>
          <cell r="C111" t="str">
            <v>Cowley</v>
          </cell>
          <cell r="D111" t="str">
            <v>Drayton</v>
          </cell>
          <cell r="E111">
            <v>14.404458776855471</v>
          </cell>
          <cell r="F111">
            <v>15.28954442138672</v>
          </cell>
          <cell r="G111">
            <v>13.701145605468749</v>
          </cell>
          <cell r="H111">
            <v>14.816204052734374</v>
          </cell>
          <cell r="I111">
            <v>13.23157568359375</v>
          </cell>
          <cell r="J111">
            <v>13.467027832031251</v>
          </cell>
          <cell r="K111">
            <v>11.601127734375</v>
          </cell>
          <cell r="L111">
            <v>14.098000000000001</v>
          </cell>
          <cell r="M111">
            <v>13.679608039855959</v>
          </cell>
          <cell r="N111">
            <v>13.230298709083316</v>
          </cell>
          <cell r="O111">
            <v>13.17961739161151</v>
          </cell>
          <cell r="P111">
            <v>6</v>
          </cell>
          <cell r="Q111">
            <v>13.467027832031251</v>
          </cell>
          <cell r="R111">
            <v>13.17961739161151</v>
          </cell>
          <cell r="S111">
            <v>0.99641098663268424</v>
          </cell>
          <cell r="T111">
            <v>0</v>
          </cell>
          <cell r="U111" t="str">
            <v>FULS</v>
          </cell>
          <cell r="V111">
            <v>13.17961739161151</v>
          </cell>
          <cell r="W111">
            <v>0.99616929907735108</v>
          </cell>
        </row>
        <row r="112">
          <cell r="A112" t="str">
            <v>GROV</v>
          </cell>
          <cell r="B112" t="str">
            <v>Grove</v>
          </cell>
          <cell r="C112" t="str">
            <v>Cowley</v>
          </cell>
          <cell r="D112" t="str">
            <v>Drayton</v>
          </cell>
          <cell r="E112">
            <v>14.353879858398438</v>
          </cell>
          <cell r="F112">
            <v>12.899389965820312</v>
          </cell>
          <cell r="G112">
            <v>11.689089257812499</v>
          </cell>
          <cell r="H112">
            <v>11.504639843749999</v>
          </cell>
          <cell r="I112">
            <v>11.765057312011718</v>
          </cell>
          <cell r="J112">
            <v>13.674000000000001</v>
          </cell>
          <cell r="K112">
            <v>13.704665625000001</v>
          </cell>
          <cell r="L112">
            <v>15.370000000000001</v>
          </cell>
          <cell r="M112">
            <v>14.567998542785645</v>
          </cell>
          <cell r="N112">
            <v>13.463733593697421</v>
          </cell>
          <cell r="O112">
            <v>14.860793726733524</v>
          </cell>
          <cell r="P112">
            <v>6</v>
          </cell>
          <cell r="Q112">
            <v>13.674000000000001</v>
          </cell>
          <cell r="R112">
            <v>14.860793726733524</v>
          </cell>
          <cell r="S112">
            <v>1.0139683638626094</v>
          </cell>
          <cell r="T112" t="str">
            <v>M</v>
          </cell>
          <cell r="U112" t="str">
            <v>GROV</v>
          </cell>
          <cell r="V112">
            <v>14.860793726733524</v>
          </cell>
          <cell r="W112">
            <v>1.1037646892902047</v>
          </cell>
        </row>
        <row r="113">
          <cell r="A113" t="str">
            <v>MILT</v>
          </cell>
          <cell r="B113" t="str">
            <v>Milton</v>
          </cell>
          <cell r="C113" t="str">
            <v>Cowley</v>
          </cell>
          <cell r="D113" t="str">
            <v>Drayton</v>
          </cell>
          <cell r="E113">
            <v>26.290655529785159</v>
          </cell>
          <cell r="F113">
            <v>26.077802050781248</v>
          </cell>
          <cell r="G113">
            <v>26.057777368164061</v>
          </cell>
          <cell r="H113">
            <v>25.778823486328125</v>
          </cell>
          <cell r="I113">
            <v>26.919143920898435</v>
          </cell>
          <cell r="J113">
            <v>29.27101469726562</v>
          </cell>
          <cell r="K113">
            <v>26.225999999999996</v>
          </cell>
          <cell r="L113">
            <v>29.926986572265626</v>
          </cell>
          <cell r="M113">
            <v>31.811056661605836</v>
          </cell>
          <cell r="N113">
            <v>28.938431854248048</v>
          </cell>
          <cell r="O113">
            <v>25.652700004927315</v>
          </cell>
          <cell r="P113">
            <v>6</v>
          </cell>
          <cell r="Q113">
            <v>29.27101469726562</v>
          </cell>
          <cell r="R113">
            <v>25.652700004927315</v>
          </cell>
          <cell r="S113">
            <v>0.97824856032239371</v>
          </cell>
          <cell r="T113">
            <v>0</v>
          </cell>
          <cell r="U113" t="str">
            <v>MILT</v>
          </cell>
          <cell r="V113">
            <v>25.652700004927315</v>
          </cell>
          <cell r="W113">
            <v>0.88645784727141663</v>
          </cell>
        </row>
        <row r="114">
          <cell r="A114" t="str">
            <v>WANT</v>
          </cell>
          <cell r="B114" t="str">
            <v>Wantage</v>
          </cell>
          <cell r="C114" t="str">
            <v>Cowley</v>
          </cell>
          <cell r="D114" t="str">
            <v>Drayton</v>
          </cell>
          <cell r="E114">
            <v>12.893501562500001</v>
          </cell>
          <cell r="F114">
            <v>13.730357897949219</v>
          </cell>
          <cell r="G114">
            <v>12.647211328125</v>
          </cell>
          <cell r="H114">
            <v>11.946145825195311</v>
          </cell>
          <cell r="I114">
            <v>11.81751416015625</v>
          </cell>
          <cell r="J114">
            <v>12.661926416015625</v>
          </cell>
          <cell r="K114">
            <v>9.6739703613281254</v>
          </cell>
          <cell r="L114">
            <v>11.66</v>
          </cell>
          <cell r="M114">
            <v>11.383998432159425</v>
          </cell>
          <cell r="N114">
            <v>11.031673297882081</v>
          </cell>
          <cell r="O114">
            <v>10.48712224582831</v>
          </cell>
          <cell r="P114">
            <v>6</v>
          </cell>
          <cell r="Q114">
            <v>12.661926416015625</v>
          </cell>
          <cell r="R114">
            <v>10.48712224582831</v>
          </cell>
          <cell r="S114">
            <v>0.96907953935318214</v>
          </cell>
          <cell r="T114">
            <v>0</v>
          </cell>
          <cell r="U114" t="str">
            <v>WANT</v>
          </cell>
          <cell r="V114">
            <v>10.48712224582831</v>
          </cell>
          <cell r="W114">
            <v>0.95063749284903887</v>
          </cell>
        </row>
        <row r="115">
          <cell r="A115" t="str">
            <v>WINL</v>
          </cell>
          <cell r="B115" t="str">
            <v>Winsmore Lane</v>
          </cell>
          <cell r="C115" t="str">
            <v>Cowley</v>
          </cell>
          <cell r="D115" t="str">
            <v>Drayton</v>
          </cell>
          <cell r="E115">
            <v>17.369760375976565</v>
          </cell>
          <cell r="F115">
            <v>19.801607714843747</v>
          </cell>
          <cell r="G115">
            <v>22.974605236816409</v>
          </cell>
          <cell r="H115">
            <v>17.919218737792967</v>
          </cell>
          <cell r="I115">
            <v>18.382799804687501</v>
          </cell>
          <cell r="J115">
            <v>19.041141064453129</v>
          </cell>
          <cell r="K115">
            <v>14.946</v>
          </cell>
          <cell r="L115">
            <v>16.822463964843752</v>
          </cell>
          <cell r="M115">
            <v>17.193706235885621</v>
          </cell>
          <cell r="N115">
            <v>17.245735473632813</v>
          </cell>
          <cell r="O115">
            <v>16.709985753234228</v>
          </cell>
          <cell r="P115">
            <v>6</v>
          </cell>
          <cell r="Q115">
            <v>19.041141064453129</v>
          </cell>
          <cell r="R115">
            <v>16.709985753234228</v>
          </cell>
          <cell r="S115">
            <v>0.97846925690511521</v>
          </cell>
          <cell r="T115">
            <v>0</v>
          </cell>
          <cell r="U115" t="str">
            <v>WINL</v>
          </cell>
          <cell r="V115">
            <v>16.709985753234228</v>
          </cell>
          <cell r="W115">
            <v>0.96893436518160114</v>
          </cell>
        </row>
        <row r="116">
          <cell r="A116" t="str">
            <v>HARW</v>
          </cell>
          <cell r="B116" t="str">
            <v>Harwell</v>
          </cell>
          <cell r="C116" t="str">
            <v>Cowley</v>
          </cell>
          <cell r="D116" t="str">
            <v>Harwell</v>
          </cell>
          <cell r="E116">
            <v>6.4467507812500005</v>
          </cell>
          <cell r="F116">
            <v>6.2188898071289058</v>
          </cell>
          <cell r="G116">
            <v>7.0198055175781242</v>
          </cell>
          <cell r="H116">
            <v>6.2825750000000005</v>
          </cell>
          <cell r="I116">
            <v>6.2522131347656247</v>
          </cell>
          <cell r="J116">
            <v>5.3172679687499995</v>
          </cell>
          <cell r="K116">
            <v>4.9819999999999993</v>
          </cell>
          <cell r="L116">
            <v>5.5796076660156251</v>
          </cell>
          <cell r="M116">
            <v>5.5319343900680549</v>
          </cell>
          <cell r="N116">
            <v>5.661161186882655</v>
          </cell>
          <cell r="O116">
            <v>5.4084426066150231</v>
          </cell>
          <cell r="P116">
            <v>6</v>
          </cell>
          <cell r="Q116">
            <v>5.3172679687499995</v>
          </cell>
          <cell r="R116">
            <v>5.4084426066150231</v>
          </cell>
          <cell r="S116">
            <v>1.0028376095126503</v>
          </cell>
          <cell r="T116">
            <v>0</v>
          </cell>
          <cell r="U116" t="str">
            <v>HARW</v>
          </cell>
          <cell r="V116">
            <v>5.4084426066150231</v>
          </cell>
          <cell r="W116">
            <v>0.95535923250989563</v>
          </cell>
        </row>
        <row r="117">
          <cell r="A117" t="str">
            <v>HARS (2)</v>
          </cell>
          <cell r="B117" t="str">
            <v>Harwell South (Diamond)</v>
          </cell>
          <cell r="C117" t="str">
            <v>Cowley</v>
          </cell>
          <cell r="D117" t="str">
            <v>Harwell South (Diamond)</v>
          </cell>
          <cell r="E117">
            <v>6.4660000000000002</v>
          </cell>
          <cell r="F117">
            <v>6.4315736328125004</v>
          </cell>
          <cell r="G117">
            <v>7.4896948364257803</v>
          </cell>
          <cell r="H117">
            <v>6.7138640624999999</v>
          </cell>
          <cell r="I117">
            <v>6.1479999999999997</v>
          </cell>
          <cell r="J117">
            <v>6.257900048828124</v>
          </cell>
          <cell r="K117">
            <v>5.64</v>
          </cell>
          <cell r="L117">
            <v>6.2540000000000004</v>
          </cell>
          <cell r="M117">
            <v>6.2112111997604371</v>
          </cell>
          <cell r="N117">
            <v>6.9555529757913979</v>
          </cell>
          <cell r="O117">
            <v>7.1870539999999998</v>
          </cell>
          <cell r="P117">
            <v>6</v>
          </cell>
          <cell r="Q117">
            <v>6.257900048828124</v>
          </cell>
          <cell r="R117">
            <v>7.1870539999999998</v>
          </cell>
          <cell r="S117">
            <v>1.0233410153656544</v>
          </cell>
          <cell r="T117" t="str">
            <v>M</v>
          </cell>
          <cell r="U117" t="str">
            <v>HARS (2)</v>
          </cell>
          <cell r="V117">
            <v>7.1870539999999998</v>
          </cell>
          <cell r="W117">
            <v>1.0332829071986562</v>
          </cell>
        </row>
        <row r="118">
          <cell r="A118" t="str">
            <v>HARS (1)</v>
          </cell>
          <cell r="B118" t="str">
            <v>Harwell South (RAL)</v>
          </cell>
          <cell r="C118" t="str">
            <v>Cowley</v>
          </cell>
          <cell r="D118" t="str">
            <v>Harwell South (RAL)</v>
          </cell>
          <cell r="E118">
            <v>15.412130566406248</v>
          </cell>
          <cell r="F118">
            <v>16.917917639160155</v>
          </cell>
          <cell r="G118">
            <v>18.231999999999999</v>
          </cell>
          <cell r="H118">
            <v>17.218489013671874</v>
          </cell>
          <cell r="I118">
            <v>17.509159545898438</v>
          </cell>
          <cell r="J118">
            <v>18.104691503906249</v>
          </cell>
          <cell r="K118">
            <v>17.448591723632813</v>
          </cell>
          <cell r="L118">
            <v>13.886000000000001</v>
          </cell>
          <cell r="M118">
            <v>18.498729438781741</v>
          </cell>
          <cell r="N118">
            <v>17.965579490661622</v>
          </cell>
          <cell r="O118">
            <v>17.471412000000001</v>
          </cell>
          <cell r="P118">
            <v>6</v>
          </cell>
          <cell r="Q118">
            <v>18.104691503906249</v>
          </cell>
          <cell r="R118">
            <v>17.471412000000001</v>
          </cell>
          <cell r="S118">
            <v>0.99408337943939162</v>
          </cell>
          <cell r="T118">
            <v>0</v>
          </cell>
          <cell r="U118" t="str">
            <v>HARS (1)</v>
          </cell>
          <cell r="V118">
            <v>17.471412000000001</v>
          </cell>
          <cell r="W118">
            <v>0.97249365148958955</v>
          </cell>
        </row>
        <row r="119">
          <cell r="A119" t="str">
            <v>ARNC</v>
          </cell>
          <cell r="B119" t="str">
            <v>Arncott</v>
          </cell>
          <cell r="C119" t="str">
            <v>Cowley</v>
          </cell>
          <cell r="D119" t="str">
            <v>Headington</v>
          </cell>
          <cell r="E119">
            <v>10.07</v>
          </cell>
          <cell r="F119">
            <v>10.32494569091797</v>
          </cell>
          <cell r="G119">
            <v>11.35536700439453</v>
          </cell>
          <cell r="H119">
            <v>9.7183582031249998</v>
          </cell>
          <cell r="I119">
            <v>9.5900046997070305</v>
          </cell>
          <cell r="J119">
            <v>10.089932421875</v>
          </cell>
          <cell r="K119">
            <v>8.0839999999999996</v>
          </cell>
          <cell r="L119">
            <v>11.024000000000001</v>
          </cell>
          <cell r="M119">
            <v>8.7971540832519537</v>
          </cell>
          <cell r="N119">
            <v>7.7806147973889264</v>
          </cell>
          <cell r="O119">
            <v>7.7285822637871924</v>
          </cell>
          <cell r="P119">
            <v>6</v>
          </cell>
          <cell r="Q119">
            <v>10.089932421875</v>
          </cell>
          <cell r="R119">
            <v>7.7285822637871924</v>
          </cell>
          <cell r="S119">
            <v>0.95653734289823633</v>
          </cell>
          <cell r="T119">
            <v>0</v>
          </cell>
          <cell r="U119" t="str">
            <v>ARNC</v>
          </cell>
          <cell r="V119">
            <v>7.7285822637871924</v>
          </cell>
          <cell r="W119">
            <v>0.99331254213751907</v>
          </cell>
        </row>
        <row r="120">
          <cell r="A120" t="str">
            <v>BICE</v>
          </cell>
          <cell r="B120" t="str">
            <v>Bicester</v>
          </cell>
          <cell r="C120" t="str">
            <v>Cowley</v>
          </cell>
          <cell r="D120" t="str">
            <v>Headington</v>
          </cell>
          <cell r="E120">
            <v>32.233753906250001</v>
          </cell>
          <cell r="F120">
            <v>33.909815075683596</v>
          </cell>
          <cell r="G120">
            <v>34.360552539062496</v>
          </cell>
          <cell r="H120">
            <v>34.342194824218751</v>
          </cell>
          <cell r="I120">
            <v>40.597999999999999</v>
          </cell>
          <cell r="J120">
            <v>35.040230175781247</v>
          </cell>
          <cell r="K120">
            <v>32.3341134765625</v>
          </cell>
          <cell r="L120">
            <v>36.676000000000002</v>
          </cell>
          <cell r="M120">
            <v>35.76070999145508</v>
          </cell>
          <cell r="N120">
            <v>35.220106860351564</v>
          </cell>
          <cell r="O120">
            <v>33.117446866836552</v>
          </cell>
          <cell r="P120">
            <v>6</v>
          </cell>
          <cell r="Q120">
            <v>35.040230175781247</v>
          </cell>
          <cell r="R120">
            <v>33.117446866836552</v>
          </cell>
          <cell r="S120">
            <v>0.99063799967751487</v>
          </cell>
          <cell r="T120">
            <v>0</v>
          </cell>
          <cell r="U120" t="str">
            <v>BICE</v>
          </cell>
          <cell r="V120">
            <v>33.117446866836552</v>
          </cell>
          <cell r="W120">
            <v>0.94029944310356295</v>
          </cell>
        </row>
        <row r="121">
          <cell r="A121" t="str">
            <v>COTT</v>
          </cell>
          <cell r="B121" t="str">
            <v>Cottisford</v>
          </cell>
          <cell r="C121" t="str">
            <v>Cowley</v>
          </cell>
          <cell r="D121" t="str">
            <v>Headington</v>
          </cell>
          <cell r="E121">
            <v>2.2082892089843753</v>
          </cell>
          <cell r="F121">
            <v>2.2719297241210934</v>
          </cell>
          <cell r="G121">
            <v>2.0728850830078125</v>
          </cell>
          <cell r="H121">
            <v>2.0568569458007815</v>
          </cell>
          <cell r="I121">
            <v>1.91908349609375</v>
          </cell>
          <cell r="J121">
            <v>2.1134306640624998</v>
          </cell>
          <cell r="K121">
            <v>1.88</v>
          </cell>
          <cell r="L121">
            <v>2.968</v>
          </cell>
          <cell r="M121">
            <v>1.8304293179512026</v>
          </cell>
          <cell r="N121">
            <v>1.938731529712677</v>
          </cell>
          <cell r="O121">
            <v>3.5219993650881447</v>
          </cell>
          <cell r="P121">
            <v>6</v>
          </cell>
          <cell r="Q121">
            <v>2.1134306640624998</v>
          </cell>
          <cell r="R121">
            <v>3.5219993650881447</v>
          </cell>
          <cell r="S121">
            <v>1.0888470483189738</v>
          </cell>
          <cell r="T121" t="str">
            <v>H</v>
          </cell>
          <cell r="U121" t="str">
            <v>COTT</v>
          </cell>
          <cell r="V121">
            <v>3.5219993650881447</v>
          </cell>
          <cell r="W121">
            <v>1.8166514089808559</v>
          </cell>
        </row>
        <row r="122">
          <cell r="A122" t="str">
            <v>HEAD</v>
          </cell>
          <cell r="B122" t="str">
            <v>Headington</v>
          </cell>
          <cell r="C122" t="str">
            <v>Cowley</v>
          </cell>
          <cell r="D122" t="str">
            <v>Headington</v>
          </cell>
          <cell r="E122">
            <v>19.340252343749999</v>
          </cell>
          <cell r="F122">
            <v>18.768115112304688</v>
          </cell>
          <cell r="G122">
            <v>18.063712866210938</v>
          </cell>
          <cell r="H122">
            <v>17.924039099121096</v>
          </cell>
          <cell r="I122">
            <v>19.398000000000003</v>
          </cell>
          <cell r="J122">
            <v>18.206568090820312</v>
          </cell>
          <cell r="K122">
            <v>16.475331884765623</v>
          </cell>
          <cell r="L122">
            <v>19.080000000000002</v>
          </cell>
          <cell r="M122">
            <v>18.644134521484375</v>
          </cell>
          <cell r="N122">
            <v>20.991774245483832</v>
          </cell>
          <cell r="O122">
            <v>17.510817555777233</v>
          </cell>
          <cell r="P122">
            <v>6</v>
          </cell>
          <cell r="Q122">
            <v>18.206568090820312</v>
          </cell>
          <cell r="R122">
            <v>17.510817555777233</v>
          </cell>
          <cell r="S122">
            <v>0.99352711047649056</v>
          </cell>
          <cell r="T122">
            <v>0</v>
          </cell>
          <cell r="U122" t="str">
            <v>HEAD</v>
          </cell>
          <cell r="V122">
            <v>17.510817555777233</v>
          </cell>
          <cell r="W122">
            <v>0.83417520362979847</v>
          </cell>
        </row>
        <row r="123">
          <cell r="A123" t="str">
            <v>OLDR</v>
          </cell>
          <cell r="B123" t="str">
            <v>Old Road</v>
          </cell>
          <cell r="C123" t="str">
            <v>Cowley</v>
          </cell>
          <cell r="D123" t="str">
            <v>Headington</v>
          </cell>
          <cell r="E123">
            <v>11.886196752929688</v>
          </cell>
          <cell r="F123">
            <v>14.500090161132812</v>
          </cell>
          <cell r="G123">
            <v>16.219787585449218</v>
          </cell>
          <cell r="H123">
            <v>15.304805395507813</v>
          </cell>
          <cell r="I123">
            <v>15.988772033691408</v>
          </cell>
          <cell r="J123">
            <v>16.274027343749999</v>
          </cell>
          <cell r="K123">
            <v>15.888992333984376</v>
          </cell>
          <cell r="L123">
            <v>16.218</v>
          </cell>
          <cell r="M123">
            <v>16.519647159576415</v>
          </cell>
          <cell r="N123">
            <v>15.201590995788575</v>
          </cell>
          <cell r="O123">
            <v>15.582318196551004</v>
          </cell>
          <cell r="P123">
            <v>6</v>
          </cell>
          <cell r="Q123">
            <v>16.274027343749999</v>
          </cell>
          <cell r="R123">
            <v>15.582318196551004</v>
          </cell>
          <cell r="S123">
            <v>0.99278720463513992</v>
          </cell>
          <cell r="T123">
            <v>0</v>
          </cell>
          <cell r="U123" t="str">
            <v>OLDR</v>
          </cell>
          <cell r="V123">
            <v>15.582318196551004</v>
          </cell>
          <cell r="W123">
            <v>1.0250452206527532</v>
          </cell>
        </row>
        <row r="124">
          <cell r="A124" t="str">
            <v>UPPH</v>
          </cell>
          <cell r="B124" t="str">
            <v>Upper Heyford</v>
          </cell>
          <cell r="C124" t="str">
            <v>Cowley</v>
          </cell>
          <cell r="D124" t="str">
            <v>Headington</v>
          </cell>
          <cell r="E124">
            <v>6.3460203002929685</v>
          </cell>
          <cell r="F124">
            <v>5.3340958740234381</v>
          </cell>
          <cell r="G124">
            <v>5.980355078125001</v>
          </cell>
          <cell r="H124">
            <v>5.3020127319335941</v>
          </cell>
          <cell r="I124">
            <v>5.83</v>
          </cell>
          <cell r="J124">
            <v>5.9360000000000008</v>
          </cell>
          <cell r="K124">
            <v>8.6479999999999997</v>
          </cell>
          <cell r="L124">
            <v>10.600000000000001</v>
          </cell>
          <cell r="M124">
            <v>10.859887355760193</v>
          </cell>
          <cell r="N124">
            <v>8.678009439714037</v>
          </cell>
          <cell r="O124">
            <v>10.953101465674173</v>
          </cell>
          <cell r="P124">
            <v>6</v>
          </cell>
          <cell r="Q124">
            <v>5.9360000000000008</v>
          </cell>
          <cell r="R124">
            <v>10.953101465674173</v>
          </cell>
          <cell r="S124">
            <v>1.107491843577588</v>
          </cell>
          <cell r="T124" t="str">
            <v>H</v>
          </cell>
          <cell r="U124" t="str">
            <v>UPPH</v>
          </cell>
          <cell r="V124">
            <v>10.953101465674173</v>
          </cell>
          <cell r="W124">
            <v>1.2621674984067668</v>
          </cell>
        </row>
        <row r="125">
          <cell r="A125" t="str">
            <v>WHEA</v>
          </cell>
          <cell r="B125" t="str">
            <v>Wheatley</v>
          </cell>
          <cell r="C125" t="str">
            <v>Cowley</v>
          </cell>
          <cell r="D125" t="str">
            <v>Headington</v>
          </cell>
          <cell r="E125">
            <v>9.0382433349609368</v>
          </cell>
          <cell r="F125">
            <v>8.7509200195312502</v>
          </cell>
          <cell r="G125">
            <v>7.5912848632812491</v>
          </cell>
          <cell r="H125">
            <v>9.1252117675781257</v>
          </cell>
          <cell r="I125">
            <v>9.0657090454101557</v>
          </cell>
          <cell r="J125">
            <v>9.2452161132812503</v>
          </cell>
          <cell r="K125">
            <v>7.7079999999999993</v>
          </cell>
          <cell r="L125">
            <v>8.48</v>
          </cell>
          <cell r="M125">
            <v>8.8674132919311521</v>
          </cell>
          <cell r="N125">
            <v>8.7121461038208015</v>
          </cell>
          <cell r="O125">
            <v>9.5266828872680662</v>
          </cell>
          <cell r="P125">
            <v>6</v>
          </cell>
          <cell r="Q125">
            <v>9.2452161132812503</v>
          </cell>
          <cell r="R125">
            <v>9.5266828872680662</v>
          </cell>
          <cell r="S125">
            <v>1.005010903742771</v>
          </cell>
          <cell r="T125">
            <v>0</v>
          </cell>
          <cell r="U125" t="str">
            <v>WHEA</v>
          </cell>
          <cell r="V125">
            <v>9.5266828872680662</v>
          </cell>
          <cell r="W125">
            <v>1.0934943897566227</v>
          </cell>
        </row>
        <row r="126">
          <cell r="A126" t="str">
            <v>CHIS</v>
          </cell>
          <cell r="B126" t="str">
            <v>Chisbridge</v>
          </cell>
          <cell r="C126" t="str">
            <v>Cowley</v>
          </cell>
          <cell r="D126" t="str">
            <v>High Wycombe</v>
          </cell>
          <cell r="E126">
            <v>3.4739520751953128</v>
          </cell>
          <cell r="F126">
            <v>4.1584868164062501</v>
          </cell>
          <cell r="G126">
            <v>4.219108666992188</v>
          </cell>
          <cell r="H126">
            <v>5.0018988037109384</v>
          </cell>
          <cell r="I126">
            <v>5.252228515625001</v>
          </cell>
          <cell r="J126">
            <v>4.0685068359374998</v>
          </cell>
          <cell r="K126">
            <v>3.3581466064453123</v>
          </cell>
          <cell r="L126">
            <v>5.7240000000000011</v>
          </cell>
          <cell r="M126">
            <v>4.4226130867004398</v>
          </cell>
          <cell r="N126">
            <v>4.1230882501602171</v>
          </cell>
          <cell r="O126">
            <v>5.6468550083875657</v>
          </cell>
          <cell r="P126">
            <v>6</v>
          </cell>
          <cell r="Q126">
            <v>4.0685068359374998</v>
          </cell>
          <cell r="R126">
            <v>5.6468550083875657</v>
          </cell>
          <cell r="S126">
            <v>1.0561572820429277</v>
          </cell>
          <cell r="T126" t="str">
            <v>H</v>
          </cell>
          <cell r="U126" t="str">
            <v>CHIS</v>
          </cell>
          <cell r="V126">
            <v>5.6468550083875657</v>
          </cell>
          <cell r="W126">
            <v>1.3695692805430826</v>
          </cell>
        </row>
        <row r="127">
          <cell r="A127" t="str">
            <v>FRYL</v>
          </cell>
          <cell r="B127" t="str">
            <v>Fryers Lane</v>
          </cell>
          <cell r="C127" t="str">
            <v>Cowley</v>
          </cell>
          <cell r="D127" t="str">
            <v>High Wycombe</v>
          </cell>
          <cell r="E127">
            <v>19.843904748535156</v>
          </cell>
          <cell r="F127">
            <v>18.465759545898436</v>
          </cell>
          <cell r="G127">
            <v>19.648350000000001</v>
          </cell>
          <cell r="H127">
            <v>19.42787021484375</v>
          </cell>
          <cell r="I127">
            <v>17.91273889160156</v>
          </cell>
          <cell r="J127">
            <v>19.307881933593748</v>
          </cell>
          <cell r="K127">
            <v>17.216422412109374</v>
          </cell>
          <cell r="L127">
            <v>18.656000000000002</v>
          </cell>
          <cell r="M127">
            <v>18.174869079589843</v>
          </cell>
          <cell r="N127">
            <v>17.669679642944335</v>
          </cell>
          <cell r="O127">
            <v>15.932655441459021</v>
          </cell>
          <cell r="P127">
            <v>6</v>
          </cell>
          <cell r="Q127">
            <v>19.307881933593748</v>
          </cell>
          <cell r="R127">
            <v>15.932655441459021</v>
          </cell>
          <cell r="S127">
            <v>0.96848356442582284</v>
          </cell>
          <cell r="T127">
            <v>0</v>
          </cell>
          <cell r="U127" t="str">
            <v>FRYL</v>
          </cell>
          <cell r="V127">
            <v>15.932655441459021</v>
          </cell>
          <cell r="W127">
            <v>0.90169464095638407</v>
          </cell>
        </row>
        <row r="128">
          <cell r="A128" t="str">
            <v>HIGW</v>
          </cell>
          <cell r="B128" t="str">
            <v>High Wycombe</v>
          </cell>
          <cell r="C128" t="str">
            <v>Cowley</v>
          </cell>
          <cell r="D128" t="str">
            <v>High Wycombe</v>
          </cell>
          <cell r="E128">
            <v>15.713955029296875</v>
          </cell>
          <cell r="F128">
            <v>17.30295549316406</v>
          </cell>
          <cell r="G128">
            <v>16.808260974121094</v>
          </cell>
          <cell r="H128">
            <v>16.956783349609374</v>
          </cell>
          <cell r="I128">
            <v>17.473760253906253</v>
          </cell>
          <cell r="J128">
            <v>17.291154052734374</v>
          </cell>
          <cell r="K128">
            <v>15.415999999999999</v>
          </cell>
          <cell r="L128">
            <v>17.384</v>
          </cell>
          <cell r="M128">
            <v>16.66298900604248</v>
          </cell>
          <cell r="N128">
            <v>21.01265125694275</v>
          </cell>
          <cell r="O128">
            <v>20.567508966795604</v>
          </cell>
          <cell r="P128">
            <v>6</v>
          </cell>
          <cell r="Q128">
            <v>17.291154052734374</v>
          </cell>
          <cell r="R128">
            <v>20.567508966795604</v>
          </cell>
          <cell r="S128">
            <v>1.0293418237837313</v>
          </cell>
          <cell r="T128" t="str">
            <v>M</v>
          </cell>
          <cell r="U128" t="str">
            <v>HIGW</v>
          </cell>
          <cell r="V128">
            <v>20.567508966795604</v>
          </cell>
          <cell r="W128">
            <v>0.97881551048918358</v>
          </cell>
        </row>
        <row r="129">
          <cell r="A129" t="str">
            <v>HIWT</v>
          </cell>
          <cell r="B129" t="str">
            <v>High Wycombe Town</v>
          </cell>
          <cell r="C129" t="str">
            <v>Cowley</v>
          </cell>
          <cell r="D129" t="str">
            <v>High Wycombe</v>
          </cell>
          <cell r="E129">
            <v>21.959244848632814</v>
          </cell>
          <cell r="F129">
            <v>24.003431433105469</v>
          </cell>
          <cell r="G129">
            <v>27.096228588867188</v>
          </cell>
          <cell r="H129">
            <v>25.707585839843748</v>
          </cell>
          <cell r="I129">
            <v>23.029001953125004</v>
          </cell>
          <cell r="J129">
            <v>24.318938037109376</v>
          </cell>
          <cell r="K129">
            <v>21.490613671875003</v>
          </cell>
          <cell r="L129">
            <v>22.790000000000003</v>
          </cell>
          <cell r="M129">
            <v>23.15618045806885</v>
          </cell>
          <cell r="N129">
            <v>22.347114439086916</v>
          </cell>
          <cell r="O129">
            <v>21.491176798041661</v>
          </cell>
          <cell r="P129">
            <v>6</v>
          </cell>
          <cell r="Q129">
            <v>24.318938037109376</v>
          </cell>
          <cell r="R129">
            <v>21.491176798041661</v>
          </cell>
          <cell r="S129">
            <v>0.97960862099714041</v>
          </cell>
          <cell r="T129">
            <v>0</v>
          </cell>
          <cell r="U129" t="str">
            <v>HIWT</v>
          </cell>
          <cell r="V129">
            <v>21.491176798041661</v>
          </cell>
          <cell r="W129">
            <v>0.96169806874268515</v>
          </cell>
        </row>
        <row r="130">
          <cell r="A130" t="str">
            <v>LITM</v>
          </cell>
          <cell r="B130" t="str">
            <v>Little Marlow</v>
          </cell>
          <cell r="C130" t="str">
            <v>Cowley</v>
          </cell>
          <cell r="D130" t="str">
            <v>High Wycombe</v>
          </cell>
          <cell r="E130">
            <v>21.657053405761719</v>
          </cell>
          <cell r="F130">
            <v>20.644926623535156</v>
          </cell>
          <cell r="G130">
            <v>21.47534533691406</v>
          </cell>
          <cell r="H130">
            <v>21.393151086425782</v>
          </cell>
          <cell r="I130">
            <v>20.479164794921875</v>
          </cell>
          <cell r="J130">
            <v>21.0445697265625</v>
          </cell>
          <cell r="K130">
            <v>17.577999999999999</v>
          </cell>
          <cell r="L130">
            <v>20.352</v>
          </cell>
          <cell r="M130">
            <v>19.459865951538088</v>
          </cell>
          <cell r="N130">
            <v>20.470984705810547</v>
          </cell>
          <cell r="O130">
            <v>17.352314840809502</v>
          </cell>
          <cell r="P130">
            <v>6</v>
          </cell>
          <cell r="Q130">
            <v>21.0445697265625</v>
          </cell>
          <cell r="R130">
            <v>17.352314840809502</v>
          </cell>
          <cell r="S130">
            <v>0.96835863157941027</v>
          </cell>
          <cell r="T130">
            <v>0</v>
          </cell>
          <cell r="U130" t="str">
            <v>LITM</v>
          </cell>
          <cell r="V130">
            <v>17.352314840809502</v>
          </cell>
          <cell r="W130">
            <v>0.8476541353618503</v>
          </cell>
        </row>
        <row r="131">
          <cell r="A131" t="str">
            <v>NUFF</v>
          </cell>
          <cell r="B131" t="str">
            <v>Nuffield</v>
          </cell>
          <cell r="C131" t="str">
            <v>Cowley</v>
          </cell>
          <cell r="D131" t="str">
            <v>High Wycombe</v>
          </cell>
          <cell r="E131">
            <v>3.5401570312499997</v>
          </cell>
          <cell r="F131">
            <v>3.4572843627929686</v>
          </cell>
          <cell r="G131">
            <v>3.9036591064453123</v>
          </cell>
          <cell r="H131">
            <v>3.9289921875</v>
          </cell>
          <cell r="I131">
            <v>4.7472065429687502</v>
          </cell>
          <cell r="J131">
            <v>4.6584114257812503</v>
          </cell>
          <cell r="K131">
            <v>3.3839999999999999</v>
          </cell>
          <cell r="L131">
            <v>6.2540000000000004</v>
          </cell>
          <cell r="M131">
            <v>3.9259311676025392</v>
          </cell>
          <cell r="N131">
            <v>5.5061015357526415</v>
          </cell>
          <cell r="O131">
            <v>4.489961455481053</v>
          </cell>
          <cell r="P131">
            <v>6</v>
          </cell>
          <cell r="Q131">
            <v>4.6584114257812503</v>
          </cell>
          <cell r="R131">
            <v>4.489961455481053</v>
          </cell>
          <cell r="S131">
            <v>0.99388040528514909</v>
          </cell>
          <cell r="T131">
            <v>0</v>
          </cell>
          <cell r="U131" t="str">
            <v>NUFF</v>
          </cell>
          <cell r="V131">
            <v>4.489961455481053</v>
          </cell>
          <cell r="W131">
            <v>0.81545199018334302</v>
          </cell>
        </row>
        <row r="132">
          <cell r="A132" t="str">
            <v>STOK</v>
          </cell>
          <cell r="B132" t="str">
            <v>Stokenchurch</v>
          </cell>
          <cell r="C132" t="str">
            <v>Cowley</v>
          </cell>
          <cell r="D132" t="str">
            <v>High Wycombe</v>
          </cell>
          <cell r="E132">
            <v>8.8642823242187507</v>
          </cell>
          <cell r="F132">
            <v>9.2592114624023445</v>
          </cell>
          <cell r="G132">
            <v>8.4316438720703122</v>
          </cell>
          <cell r="H132">
            <v>8.5329613037109375</v>
          </cell>
          <cell r="I132">
            <v>8.7980000000000018</v>
          </cell>
          <cell r="J132">
            <v>9.0154050292968755</v>
          </cell>
          <cell r="K132">
            <v>6.0598921875000009</v>
          </cell>
          <cell r="L132">
            <v>8.9040000000000017</v>
          </cell>
          <cell r="M132">
            <v>8.6919795799255368</v>
          </cell>
          <cell r="N132">
            <v>8.5143041244506836</v>
          </cell>
          <cell r="O132">
            <v>9.3768982939577104</v>
          </cell>
          <cell r="P132">
            <v>6</v>
          </cell>
          <cell r="Q132">
            <v>9.0154050292968755</v>
          </cell>
          <cell r="R132">
            <v>9.3768982939577104</v>
          </cell>
          <cell r="S132">
            <v>1.0065738891122946</v>
          </cell>
          <cell r="T132">
            <v>0</v>
          </cell>
          <cell r="U132" t="str">
            <v>STOK</v>
          </cell>
          <cell r="V132">
            <v>9.3768982939577104</v>
          </cell>
          <cell r="W132">
            <v>1.1013111766855848</v>
          </cell>
        </row>
        <row r="133">
          <cell r="A133" t="str">
            <v>WATL</v>
          </cell>
          <cell r="B133" t="str">
            <v>Watlington</v>
          </cell>
          <cell r="C133" t="str">
            <v>Cowley</v>
          </cell>
          <cell r="D133" t="str">
            <v>High Wycombe</v>
          </cell>
          <cell r="E133">
            <v>6.9959999999999996</v>
          </cell>
          <cell r="F133">
            <v>6.3719304687500005</v>
          </cell>
          <cell r="G133">
            <v>6.2263414306640623</v>
          </cell>
          <cell r="H133">
            <v>6.6367476806640617</v>
          </cell>
          <cell r="I133">
            <v>5.4165835571289067</v>
          </cell>
          <cell r="J133">
            <v>6.0420000000000007</v>
          </cell>
          <cell r="K133">
            <v>5.3579999999999997</v>
          </cell>
          <cell r="L133">
            <v>6.1479999999999997</v>
          </cell>
          <cell r="M133">
            <v>6.3855041531154084</v>
          </cell>
          <cell r="N133">
            <v>5.9601603332519524</v>
          </cell>
          <cell r="O133">
            <v>6.2485143108566596</v>
          </cell>
          <cell r="P133">
            <v>6</v>
          </cell>
          <cell r="Q133">
            <v>6.0420000000000007</v>
          </cell>
          <cell r="R133">
            <v>6.2485143108566596</v>
          </cell>
          <cell r="S133">
            <v>1.0056171577773614</v>
          </cell>
          <cell r="T133">
            <v>0</v>
          </cell>
          <cell r="U133" t="str">
            <v>WATL</v>
          </cell>
          <cell r="V133">
            <v>6.2485143108566596</v>
          </cell>
          <cell r="W133">
            <v>1.0483802383630469</v>
          </cell>
        </row>
        <row r="134">
          <cell r="A134" t="str">
            <v>FRER</v>
          </cell>
          <cell r="B134" t="str">
            <v>Frenchay Road</v>
          </cell>
          <cell r="C134" t="str">
            <v>Cowley</v>
          </cell>
          <cell r="D134" t="str">
            <v>Oxford (Osney)</v>
          </cell>
          <cell r="E134">
            <v>9.9957374999999988</v>
          </cell>
          <cell r="F134">
            <v>10.27307353515625</v>
          </cell>
          <cell r="G134">
            <v>10.493823303222655</v>
          </cell>
          <cell r="H134">
            <v>10.558378405761719</v>
          </cell>
          <cell r="I134">
            <v>11.593114624023437</v>
          </cell>
          <cell r="J134">
            <v>9.9393542724609372</v>
          </cell>
          <cell r="K134">
            <v>8.7420000000000009</v>
          </cell>
          <cell r="L134">
            <v>10.176</v>
          </cell>
          <cell r="M134">
            <v>10.150562248229981</v>
          </cell>
          <cell r="N134">
            <v>10.114018240966796</v>
          </cell>
          <cell r="O134">
            <v>10.02764983420372</v>
          </cell>
          <cell r="P134">
            <v>6</v>
          </cell>
          <cell r="Q134">
            <v>9.9393542724609372</v>
          </cell>
          <cell r="R134">
            <v>10.02764983420372</v>
          </cell>
          <cell r="S134">
            <v>1.0014751210640063</v>
          </cell>
          <cell r="T134">
            <v>0</v>
          </cell>
          <cell r="U134" t="str">
            <v>FRER</v>
          </cell>
          <cell r="V134">
            <v>10.02764983420372</v>
          </cell>
          <cell r="W134">
            <v>0.99146052491647263</v>
          </cell>
        </row>
        <row r="135">
          <cell r="A135" t="str">
            <v>NHIN</v>
          </cell>
          <cell r="B135" t="str">
            <v>North Hinksey</v>
          </cell>
          <cell r="C135" t="str">
            <v>Cowley</v>
          </cell>
          <cell r="D135" t="str">
            <v>Oxford (Osney)</v>
          </cell>
          <cell r="E135">
            <v>6.8496727050781248</v>
          </cell>
          <cell r="F135">
            <v>6.5710532958984373</v>
          </cell>
          <cell r="G135">
            <v>6.2747117187500008</v>
          </cell>
          <cell r="H135">
            <v>6.4644075439453124</v>
          </cell>
          <cell r="I135">
            <v>7.8364151000976561</v>
          </cell>
          <cell r="J135">
            <v>6.9480708984375008</v>
          </cell>
          <cell r="K135">
            <v>6.016</v>
          </cell>
          <cell r="L135">
            <v>9.3280000000000012</v>
          </cell>
          <cell r="M135">
            <v>8.2396087169647227</v>
          </cell>
          <cell r="N135">
            <v>9.5644090652465827</v>
          </cell>
          <cell r="O135">
            <v>7.9289271988868713</v>
          </cell>
          <cell r="P135">
            <v>6</v>
          </cell>
          <cell r="Q135">
            <v>6.9480708984375008</v>
          </cell>
          <cell r="R135">
            <v>7.9289271988868713</v>
          </cell>
          <cell r="S135">
            <v>1.0222529319141613</v>
          </cell>
          <cell r="T135" t="str">
            <v>M</v>
          </cell>
          <cell r="U135" t="str">
            <v>NHIN</v>
          </cell>
          <cell r="V135">
            <v>7.9289271988868713</v>
          </cell>
          <cell r="W135">
            <v>0.82900335449866636</v>
          </cell>
        </row>
        <row r="136">
          <cell r="A136" t="str">
            <v>OSNE</v>
          </cell>
          <cell r="B136" t="str">
            <v>Osney</v>
          </cell>
          <cell r="C136" t="str">
            <v>Cowley</v>
          </cell>
          <cell r="D136" t="str">
            <v>Oxford (Osney)</v>
          </cell>
          <cell r="E136">
            <v>22.64638498535156</v>
          </cell>
          <cell r="F136">
            <v>22.521738134765624</v>
          </cell>
          <cell r="G136">
            <v>21.781119250488281</v>
          </cell>
          <cell r="H136">
            <v>21.168305859375</v>
          </cell>
          <cell r="I136">
            <v>22.232404174804685</v>
          </cell>
          <cell r="J136">
            <v>21.2469994140625</v>
          </cell>
          <cell r="K136">
            <v>18.235999999999997</v>
          </cell>
          <cell r="L136">
            <v>20.882000000000001</v>
          </cell>
          <cell r="M136">
            <v>21.102786293029787</v>
          </cell>
          <cell r="N136">
            <v>21.264041251615083</v>
          </cell>
          <cell r="O136">
            <v>20.358858602619172</v>
          </cell>
          <cell r="P136">
            <v>6</v>
          </cell>
          <cell r="Q136">
            <v>21.2469994140625</v>
          </cell>
          <cell r="R136">
            <v>20.358858602619172</v>
          </cell>
          <cell r="S136">
            <v>0.99290867097319668</v>
          </cell>
          <cell r="T136">
            <v>0</v>
          </cell>
          <cell r="U136" t="str">
            <v>OSNE</v>
          </cell>
          <cell r="V136">
            <v>20.358858602619172</v>
          </cell>
          <cell r="W136">
            <v>0.95743129735853205</v>
          </cell>
        </row>
        <row r="137">
          <cell r="A137" t="str">
            <v>STEB</v>
          </cell>
          <cell r="B137" t="str">
            <v>St Ebbes</v>
          </cell>
          <cell r="C137" t="str">
            <v>Cowley</v>
          </cell>
          <cell r="D137" t="str">
            <v>Oxford (Osney)</v>
          </cell>
          <cell r="E137">
            <v>19.72738732910156</v>
          </cell>
          <cell r="F137">
            <v>22.154</v>
          </cell>
          <cell r="G137">
            <v>22.424353649902343</v>
          </cell>
          <cell r="H137">
            <v>21.501131640624997</v>
          </cell>
          <cell r="I137">
            <v>23.744</v>
          </cell>
          <cell r="J137">
            <v>20.952810205078126</v>
          </cell>
          <cell r="K137">
            <v>17.295999999999999</v>
          </cell>
          <cell r="L137">
            <v>20.352</v>
          </cell>
          <cell r="M137">
            <v>18.708759002685547</v>
          </cell>
          <cell r="N137">
            <v>18.434104957580569</v>
          </cell>
          <cell r="O137">
            <v>21.220416122086842</v>
          </cell>
          <cell r="P137">
            <v>6</v>
          </cell>
          <cell r="Q137">
            <v>20.952810205078126</v>
          </cell>
          <cell r="R137">
            <v>21.220416122086842</v>
          </cell>
          <cell r="S137">
            <v>1.0021173996737371</v>
          </cell>
          <cell r="T137">
            <v>0</v>
          </cell>
          <cell r="U137" t="str">
            <v>STEB</v>
          </cell>
          <cell r="V137">
            <v>21.220416122086842</v>
          </cell>
          <cell r="W137">
            <v>1.1511497938694588</v>
          </cell>
        </row>
        <row r="138">
          <cell r="A138" t="str">
            <v>UNIP</v>
          </cell>
          <cell r="B138" t="str">
            <v>University Parks</v>
          </cell>
          <cell r="C138" t="str">
            <v>Cowley</v>
          </cell>
          <cell r="D138" t="str">
            <v>Oxford (Osney)</v>
          </cell>
          <cell r="E138">
            <v>19.188612890624999</v>
          </cell>
          <cell r="F138">
            <v>19.755910644531248</v>
          </cell>
          <cell r="G138">
            <v>19.789628747558595</v>
          </cell>
          <cell r="H138">
            <v>20.438695812988282</v>
          </cell>
          <cell r="I138">
            <v>22.366000000000003</v>
          </cell>
          <cell r="J138">
            <v>21.033254931640627</v>
          </cell>
          <cell r="K138">
            <v>18.611999999999998</v>
          </cell>
          <cell r="L138">
            <v>22.154</v>
          </cell>
          <cell r="M138">
            <v>22.101538200378418</v>
          </cell>
          <cell r="N138">
            <v>24.948163278198244</v>
          </cell>
          <cell r="O138">
            <v>20.956380549912506</v>
          </cell>
          <cell r="P138">
            <v>6</v>
          </cell>
          <cell r="Q138">
            <v>21.033254931640627</v>
          </cell>
          <cell r="R138">
            <v>20.956380549912506</v>
          </cell>
          <cell r="S138">
            <v>0.99938992075391464</v>
          </cell>
          <cell r="T138">
            <v>0</v>
          </cell>
          <cell r="U138" t="str">
            <v>UNIP</v>
          </cell>
          <cell r="V138">
            <v>20.956380549912506</v>
          </cell>
          <cell r="W138">
            <v>0.83999692948241655</v>
          </cell>
        </row>
        <row r="139">
          <cell r="A139" t="str">
            <v>WOOR</v>
          </cell>
          <cell r="B139" t="str">
            <v>Wootton Road</v>
          </cell>
          <cell r="C139" t="str">
            <v>Cowley</v>
          </cell>
          <cell r="D139" t="str">
            <v>Oxford (Osney)</v>
          </cell>
          <cell r="E139">
            <v>15.411763586425783</v>
          </cell>
          <cell r="F139">
            <v>15.310830749511718</v>
          </cell>
          <cell r="G139">
            <v>15.213880065917969</v>
          </cell>
          <cell r="H139">
            <v>15.608272265625001</v>
          </cell>
          <cell r="I139">
            <v>15.453672363281251</v>
          </cell>
          <cell r="J139">
            <v>15.430503125000001</v>
          </cell>
          <cell r="K139">
            <v>13.065999999999999</v>
          </cell>
          <cell r="L139">
            <v>13.938637939453125</v>
          </cell>
          <cell r="M139">
            <v>14.588954391479493</v>
          </cell>
          <cell r="N139">
            <v>15.590632839202881</v>
          </cell>
          <cell r="O139">
            <v>12.996586874556542</v>
          </cell>
          <cell r="P139">
            <v>6</v>
          </cell>
          <cell r="Q139">
            <v>15.430503125000001</v>
          </cell>
          <cell r="R139">
            <v>12.996586874556542</v>
          </cell>
          <cell r="S139">
            <v>0.9717954720967672</v>
          </cell>
          <cell r="T139">
            <v>0</v>
          </cell>
          <cell r="U139" t="str">
            <v>WOOR</v>
          </cell>
          <cell r="V139">
            <v>12.996586874556542</v>
          </cell>
          <cell r="W139">
            <v>0.83361509494832231</v>
          </cell>
        </row>
        <row r="140">
          <cell r="A140" t="str">
            <v>BLED</v>
          </cell>
          <cell r="B140" t="str">
            <v>Bleddington</v>
          </cell>
          <cell r="C140" t="str">
            <v>Cowley</v>
          </cell>
          <cell r="D140" t="str">
            <v>Witney</v>
          </cell>
          <cell r="E140">
            <v>3.5191816406250003</v>
          </cell>
          <cell r="F140">
            <v>4.7911233398437503</v>
          </cell>
          <cell r="G140">
            <v>3.4492394531250001</v>
          </cell>
          <cell r="H140">
            <v>3.413184521484375</v>
          </cell>
          <cell r="I140">
            <v>3.5351538085937504</v>
          </cell>
          <cell r="J140">
            <v>4.2894977539062502</v>
          </cell>
          <cell r="K140">
            <v>3.8539999999999996</v>
          </cell>
          <cell r="L140">
            <v>4.4636861328125006</v>
          </cell>
          <cell r="M140">
            <v>4.4429265117645267</v>
          </cell>
          <cell r="N140">
            <v>4.8306728935241701</v>
          </cell>
          <cell r="O140">
            <v>4.994230920285383</v>
          </cell>
          <cell r="P140">
            <v>6</v>
          </cell>
          <cell r="Q140">
            <v>4.2894977539062502</v>
          </cell>
          <cell r="R140">
            <v>4.994230920285383</v>
          </cell>
          <cell r="S140">
            <v>1.0256763989044435</v>
          </cell>
          <cell r="T140" t="str">
            <v>M</v>
          </cell>
          <cell r="U140" t="str">
            <v>BLED</v>
          </cell>
          <cell r="V140">
            <v>4.994230920285383</v>
          </cell>
          <cell r="W140">
            <v>1.0338582285255691</v>
          </cell>
        </row>
        <row r="141">
          <cell r="A141" t="str">
            <v>BURF</v>
          </cell>
          <cell r="B141" t="str">
            <v>Burford</v>
          </cell>
          <cell r="C141" t="str">
            <v>Cowley</v>
          </cell>
          <cell r="D141" t="str">
            <v>Witney</v>
          </cell>
          <cell r="E141">
            <v>3.64197919921875</v>
          </cell>
          <cell r="F141">
            <v>4.1598689086914051</v>
          </cell>
          <cell r="G141">
            <v>3.8351234619140624</v>
          </cell>
          <cell r="H141">
            <v>4.0180580566406245</v>
          </cell>
          <cell r="I141">
            <v>4.0401757812500003</v>
          </cell>
          <cell r="J141">
            <v>3.9405851562500001</v>
          </cell>
          <cell r="K141">
            <v>3.5719999999999996</v>
          </cell>
          <cell r="L141">
            <v>4.0279999999999996</v>
          </cell>
          <cell r="M141">
            <v>4.0842698907852171</v>
          </cell>
          <cell r="N141">
            <v>4.0542907953262333</v>
          </cell>
          <cell r="O141">
            <v>4.0587925901651376</v>
          </cell>
          <cell r="P141">
            <v>6</v>
          </cell>
          <cell r="Q141">
            <v>3.9405851562500001</v>
          </cell>
          <cell r="R141">
            <v>4.0587925901651376</v>
          </cell>
          <cell r="S141">
            <v>1.0049382043889215</v>
          </cell>
          <cell r="T141">
            <v>0</v>
          </cell>
          <cell r="U141" t="str">
            <v>BURF</v>
          </cell>
          <cell r="V141">
            <v>4.0587925901651376</v>
          </cell>
          <cell r="W141">
            <v>1.0011103778851023</v>
          </cell>
        </row>
        <row r="142">
          <cell r="A142" t="str">
            <v>CART</v>
          </cell>
          <cell r="B142" t="str">
            <v>Carterton</v>
          </cell>
          <cell r="C142" t="str">
            <v>Cowley</v>
          </cell>
          <cell r="D142" t="str">
            <v>Witney</v>
          </cell>
          <cell r="E142">
            <v>15.915415991210939</v>
          </cell>
          <cell r="F142">
            <v>15.409610302734373</v>
          </cell>
          <cell r="G142">
            <v>15.425765332031251</v>
          </cell>
          <cell r="H142">
            <v>16.0917712890625</v>
          </cell>
          <cell r="I142">
            <v>16.261707519531253</v>
          </cell>
          <cell r="J142">
            <v>16.917042187500002</v>
          </cell>
          <cell r="K142">
            <v>15.321999999999999</v>
          </cell>
          <cell r="L142">
            <v>17.172000000000001</v>
          </cell>
          <cell r="M142">
            <v>17.199563360214235</v>
          </cell>
          <cell r="N142">
            <v>16.532300281982423</v>
          </cell>
          <cell r="O142">
            <v>15.984191498260497</v>
          </cell>
          <cell r="P142">
            <v>6</v>
          </cell>
          <cell r="Q142">
            <v>16.917042187500002</v>
          </cell>
          <cell r="R142">
            <v>15.984191498260497</v>
          </cell>
          <cell r="S142">
            <v>0.99059099022706254</v>
          </cell>
          <cell r="T142">
            <v>0</v>
          </cell>
          <cell r="U142" t="str">
            <v>CART</v>
          </cell>
          <cell r="V142">
            <v>15.984191498260497</v>
          </cell>
          <cell r="W142">
            <v>0.96684618750124707</v>
          </cell>
        </row>
        <row r="143">
          <cell r="A143" t="str">
            <v>FYFI</v>
          </cell>
          <cell r="B143" t="str">
            <v>Fyfield</v>
          </cell>
          <cell r="C143" t="str">
            <v>Cowley</v>
          </cell>
          <cell r="D143" t="str">
            <v>Witney</v>
          </cell>
          <cell r="E143">
            <v>6.9056241210937488</v>
          </cell>
          <cell r="F143">
            <v>7.0604013793945306</v>
          </cell>
          <cell r="G143">
            <v>9.8151410400390624</v>
          </cell>
          <cell r="H143">
            <v>7.1030524169921874</v>
          </cell>
          <cell r="I143">
            <v>7.0703076171875008</v>
          </cell>
          <cell r="J143">
            <v>8.0559999999999992</v>
          </cell>
          <cell r="K143">
            <v>6.016</v>
          </cell>
          <cell r="L143">
            <v>10.176</v>
          </cell>
          <cell r="M143">
            <v>6.4139701557159423</v>
          </cell>
          <cell r="N143">
            <v>6.3074712597656255</v>
          </cell>
          <cell r="O143">
            <v>7.8685656324760016</v>
          </cell>
          <cell r="P143">
            <v>6</v>
          </cell>
          <cell r="Q143">
            <v>8.0559999999999992</v>
          </cell>
          <cell r="R143">
            <v>7.8685656324760016</v>
          </cell>
          <cell r="S143">
            <v>0.99608412590522255</v>
          </cell>
          <cell r="T143">
            <v>0</v>
          </cell>
          <cell r="U143" t="str">
            <v>FYFI</v>
          </cell>
          <cell r="V143">
            <v>7.8685656324760016</v>
          </cell>
          <cell r="W143">
            <v>1.247499244692299</v>
          </cell>
        </row>
        <row r="144">
          <cell r="A144" t="str">
            <v>LEAF</v>
          </cell>
          <cell r="B144" t="str">
            <v>Leafield</v>
          </cell>
          <cell r="C144" t="str">
            <v>Cowley</v>
          </cell>
          <cell r="D144" t="str">
            <v>Witney</v>
          </cell>
          <cell r="E144">
            <v>4.7273873291015622</v>
          </cell>
          <cell r="F144">
            <v>4.3463003417968755</v>
          </cell>
          <cell r="G144">
            <v>4.2157371093750005</v>
          </cell>
          <cell r="H144">
            <v>4.2664806518554688</v>
          </cell>
          <cell r="I144">
            <v>4.2329980468750001</v>
          </cell>
          <cell r="J144">
            <v>4.8759999999999994</v>
          </cell>
          <cell r="K144">
            <v>3.76</v>
          </cell>
          <cell r="L144">
            <v>4.1340000000000003</v>
          </cell>
          <cell r="M144">
            <v>3.7385130453109743</v>
          </cell>
          <cell r="N144">
            <v>4.1822536468505858</v>
          </cell>
          <cell r="O144">
            <v>3.6805395153562226</v>
          </cell>
          <cell r="P144">
            <v>6</v>
          </cell>
          <cell r="Q144">
            <v>4.8759999999999994</v>
          </cell>
          <cell r="R144">
            <v>3.6805395153562226</v>
          </cell>
          <cell r="S144">
            <v>0.95420414324885172</v>
          </cell>
          <cell r="T144">
            <v>0</v>
          </cell>
          <cell r="U144" t="str">
            <v>LEAF</v>
          </cell>
          <cell r="V144">
            <v>3.6805395153562226</v>
          </cell>
          <cell r="W144">
            <v>0.88003737366044854</v>
          </cell>
        </row>
        <row r="145">
          <cell r="A145" t="str">
            <v>RISS</v>
          </cell>
          <cell r="B145" t="str">
            <v>Rissington</v>
          </cell>
          <cell r="C145" t="str">
            <v>Cowley</v>
          </cell>
          <cell r="D145" t="str">
            <v>Witney</v>
          </cell>
          <cell r="E145">
            <v>6.4467507812500005</v>
          </cell>
          <cell r="F145">
            <v>5.8279936401367189</v>
          </cell>
          <cell r="G145">
            <v>6.0998637939453122</v>
          </cell>
          <cell r="H145">
            <v>6.7191036376953122</v>
          </cell>
          <cell r="I145">
            <v>6.7840000000000007</v>
          </cell>
          <cell r="J145">
            <v>6.6780953125</v>
          </cell>
          <cell r="K145">
            <v>5.2095998046874996</v>
          </cell>
          <cell r="L145">
            <v>5.5120000000000005</v>
          </cell>
          <cell r="M145">
            <v>5.4476337265968322</v>
          </cell>
          <cell r="N145">
            <v>5.5364808422073422</v>
          </cell>
          <cell r="O145">
            <v>7.1268155406634008</v>
          </cell>
          <cell r="P145">
            <v>6</v>
          </cell>
          <cell r="Q145">
            <v>6.6780953125</v>
          </cell>
          <cell r="R145">
            <v>7.1268155406634008</v>
          </cell>
          <cell r="S145">
            <v>1.0108975659784205</v>
          </cell>
          <cell r="T145" t="str">
            <v>L</v>
          </cell>
          <cell r="U145" t="str">
            <v>RISS</v>
          </cell>
          <cell r="V145">
            <v>7.1268155406634008</v>
          </cell>
          <cell r="W145">
            <v>1.287246491730297</v>
          </cell>
        </row>
        <row r="146">
          <cell r="A146" t="str">
            <v>STLA</v>
          </cell>
          <cell r="B146" t="str">
            <v>Standlake</v>
          </cell>
          <cell r="C146" t="str">
            <v>Cowley</v>
          </cell>
          <cell r="D146" t="str">
            <v>Witney</v>
          </cell>
          <cell r="E146">
            <v>5.7452000000000005</v>
          </cell>
          <cell r="F146">
            <v>5.6682095581054686</v>
          </cell>
          <cell r="G146">
            <v>5.9403568359375001</v>
          </cell>
          <cell r="H146">
            <v>5.9371251464843757</v>
          </cell>
          <cell r="I146">
            <v>5.757250488281251</v>
          </cell>
          <cell r="J146">
            <v>6.204472924804687</v>
          </cell>
          <cell r="K146">
            <v>5.2680036621093755</v>
          </cell>
          <cell r="L146">
            <v>8.0451102539062482</v>
          </cell>
          <cell r="M146">
            <v>6.1236179256439209</v>
          </cell>
          <cell r="N146">
            <v>6.2620799999999992</v>
          </cell>
          <cell r="O146">
            <v>7.5321840126991271</v>
          </cell>
          <cell r="P146">
            <v>6</v>
          </cell>
          <cell r="Q146">
            <v>6.204472924804687</v>
          </cell>
          <cell r="R146">
            <v>7.5321840126991271</v>
          </cell>
          <cell r="S146">
            <v>1.0328470290265594</v>
          </cell>
          <cell r="T146" t="str">
            <v>H</v>
          </cell>
          <cell r="U146" t="str">
            <v>STLA</v>
          </cell>
          <cell r="V146">
            <v>7.5321840126991271</v>
          </cell>
          <cell r="W146">
            <v>1.2028246226012966</v>
          </cell>
        </row>
        <row r="147">
          <cell r="A147" t="str">
            <v>WINP</v>
          </cell>
          <cell r="B147" t="str">
            <v>Windrush Park</v>
          </cell>
          <cell r="C147" t="str">
            <v>Cowley</v>
          </cell>
          <cell r="D147" t="str">
            <v>Witney</v>
          </cell>
          <cell r="E147">
            <v>11.545781896972658</v>
          </cell>
          <cell r="F147">
            <v>11.6750375</v>
          </cell>
          <cell r="G147">
            <v>11.13</v>
          </cell>
          <cell r="H147">
            <v>10.267780834960938</v>
          </cell>
          <cell r="I147">
            <v>10.569073669433594</v>
          </cell>
          <cell r="J147">
            <v>10.883255786132811</v>
          </cell>
          <cell r="K147">
            <v>10.527999999999999</v>
          </cell>
          <cell r="L147">
            <v>11.872</v>
          </cell>
          <cell r="M147">
            <v>12.048785076141359</v>
          </cell>
          <cell r="N147">
            <v>12.550642377313215</v>
          </cell>
          <cell r="O147">
            <v>11.673676524908734</v>
          </cell>
          <cell r="P147">
            <v>6</v>
          </cell>
          <cell r="Q147">
            <v>10.883255786132811</v>
          </cell>
          <cell r="R147">
            <v>11.673676524908734</v>
          </cell>
          <cell r="S147">
            <v>1.0117537041961142</v>
          </cell>
          <cell r="T147" t="str">
            <v>L</v>
          </cell>
          <cell r="U147" t="str">
            <v>WINP</v>
          </cell>
          <cell r="V147">
            <v>11.673676524908734</v>
          </cell>
          <cell r="W147">
            <v>0.93012581937720562</v>
          </cell>
        </row>
        <row r="148">
          <cell r="A148" t="str">
            <v>WITT</v>
          </cell>
          <cell r="B148" t="str">
            <v>Witney Town</v>
          </cell>
          <cell r="C148" t="str">
            <v>Cowley</v>
          </cell>
          <cell r="D148" t="str">
            <v>Witney</v>
          </cell>
          <cell r="E148">
            <v>20.963730432128905</v>
          </cell>
          <cell r="F148">
            <v>20.941265283203123</v>
          </cell>
          <cell r="G148">
            <v>21.375460009765622</v>
          </cell>
          <cell r="H148">
            <v>21.004967285156251</v>
          </cell>
          <cell r="I148">
            <v>20.604896484375001</v>
          </cell>
          <cell r="J148">
            <v>21.257948217773436</v>
          </cell>
          <cell r="K148">
            <v>20.3736658203125</v>
          </cell>
          <cell r="L148">
            <v>19.711976806640624</v>
          </cell>
          <cell r="M148">
            <v>19.721026067733767</v>
          </cell>
          <cell r="N148">
            <v>19.147376744384765</v>
          </cell>
          <cell r="O148">
            <v>19.321455099947826</v>
          </cell>
          <cell r="P148">
            <v>6</v>
          </cell>
          <cell r="Q148">
            <v>21.257948217773436</v>
          </cell>
          <cell r="R148">
            <v>19.321455099947826</v>
          </cell>
          <cell r="S148">
            <v>0.98420691989636033</v>
          </cell>
          <cell r="T148">
            <v>0</v>
          </cell>
          <cell r="U148" t="str">
            <v>WITT</v>
          </cell>
          <cell r="V148">
            <v>19.321455099947826</v>
          </cell>
          <cell r="W148">
            <v>1.0090914989498032</v>
          </cell>
        </row>
        <row r="149">
          <cell r="A149" t="str">
            <v>CHAR</v>
          </cell>
          <cell r="B149" t="str">
            <v>Charlbury</v>
          </cell>
          <cell r="C149" t="str">
            <v>Cowley</v>
          </cell>
          <cell r="D149" t="str">
            <v>Yarnton</v>
          </cell>
          <cell r="E149">
            <v>6.9959999999999996</v>
          </cell>
          <cell r="F149">
            <v>5.3124689331054684</v>
          </cell>
          <cell r="G149">
            <v>5.4609293212890622</v>
          </cell>
          <cell r="H149">
            <v>5.5378891357421871</v>
          </cell>
          <cell r="I149">
            <v>5.2196168823242184</v>
          </cell>
          <cell r="J149">
            <v>5.8230120117187498</v>
          </cell>
          <cell r="K149">
            <v>4.6999999999999993</v>
          </cell>
          <cell r="L149">
            <v>6.2540000000000004</v>
          </cell>
          <cell r="M149">
            <v>5.2842088127136231</v>
          </cell>
          <cell r="N149">
            <v>5.1362957000732425</v>
          </cell>
          <cell r="O149">
            <v>5.5897144220471384</v>
          </cell>
          <cell r="P149">
            <v>6</v>
          </cell>
          <cell r="Q149">
            <v>5.8230120117187498</v>
          </cell>
          <cell r="R149">
            <v>5.5897144220471384</v>
          </cell>
          <cell r="S149">
            <v>0.99320825932028822</v>
          </cell>
          <cell r="T149">
            <v>0</v>
          </cell>
          <cell r="U149" t="str">
            <v>CHAR</v>
          </cell>
          <cell r="V149">
            <v>5.5897144220471384</v>
          </cell>
          <cell r="W149">
            <v>1.0882773789615403</v>
          </cell>
        </row>
        <row r="150">
          <cell r="A150" t="str">
            <v>CHIN</v>
          </cell>
          <cell r="B150" t="str">
            <v>Chipping Norton</v>
          </cell>
          <cell r="C150" t="str">
            <v>Cowley</v>
          </cell>
          <cell r="D150" t="str">
            <v>Yarnton</v>
          </cell>
          <cell r="E150">
            <v>8.5620908813476575</v>
          </cell>
          <cell r="F150">
            <v>8.9647609374999995</v>
          </cell>
          <cell r="G150">
            <v>9.3829708984375007</v>
          </cell>
          <cell r="H150">
            <v>8.732729541015626</v>
          </cell>
          <cell r="I150">
            <v>8.7873823242187505</v>
          </cell>
          <cell r="J150">
            <v>8.8613078125000015</v>
          </cell>
          <cell r="K150">
            <v>7.7079999999999993</v>
          </cell>
          <cell r="L150">
            <v>8.4913130859375006</v>
          </cell>
          <cell r="M150">
            <v>8.5433436775207525</v>
          </cell>
          <cell r="N150">
            <v>9.1653977676391598</v>
          </cell>
          <cell r="O150">
            <v>9.5380446799083476</v>
          </cell>
          <cell r="P150">
            <v>6</v>
          </cell>
          <cell r="Q150">
            <v>8.8613078125000015</v>
          </cell>
          <cell r="R150">
            <v>9.5380446799083476</v>
          </cell>
          <cell r="S150">
            <v>1.0123412224008754</v>
          </cell>
          <cell r="T150" t="str">
            <v>L</v>
          </cell>
          <cell r="U150" t="str">
            <v>CHIN</v>
          </cell>
          <cell r="V150">
            <v>9.5380446799083476</v>
          </cell>
          <cell r="W150">
            <v>1.0406580185297485</v>
          </cell>
        </row>
        <row r="151">
          <cell r="A151" t="str">
            <v>DEDD</v>
          </cell>
          <cell r="B151" t="str">
            <v>Deddington</v>
          </cell>
          <cell r="C151" t="str">
            <v>Cowley</v>
          </cell>
          <cell r="D151" t="str">
            <v>Yarnton</v>
          </cell>
          <cell r="E151">
            <v>3.9284887573242186</v>
          </cell>
          <cell r="F151">
            <v>3.9511821289062499</v>
          </cell>
          <cell r="G151">
            <v>3.6410678344726564</v>
          </cell>
          <cell r="H151">
            <v>4.1716699707031255</v>
          </cell>
          <cell r="I151">
            <v>4.071674865722656</v>
          </cell>
          <cell r="J151">
            <v>4.62514052734375</v>
          </cell>
          <cell r="K151">
            <v>3.6646259277343751</v>
          </cell>
          <cell r="L151">
            <v>4.6597258300781252</v>
          </cell>
          <cell r="M151">
            <v>4.9366121387481696</v>
          </cell>
          <cell r="N151">
            <v>4.548339586257935</v>
          </cell>
          <cell r="O151">
            <v>4.0469126181801158</v>
          </cell>
          <cell r="P151">
            <v>6</v>
          </cell>
          <cell r="Q151">
            <v>4.62514052734375</v>
          </cell>
          <cell r="R151">
            <v>4.0469126181801158</v>
          </cell>
          <cell r="S151">
            <v>0.9779871512506918</v>
          </cell>
          <cell r="T151">
            <v>0</v>
          </cell>
          <cell r="U151" t="str">
            <v>DEDD</v>
          </cell>
          <cell r="V151">
            <v>4.0469126181801158</v>
          </cell>
          <cell r="W151">
            <v>0.88975603985401641</v>
          </cell>
        </row>
        <row r="152">
          <cell r="A152" t="str">
            <v>EYNS</v>
          </cell>
          <cell r="B152" t="str">
            <v>Eynsham</v>
          </cell>
          <cell r="C152" t="str">
            <v>Cowley</v>
          </cell>
          <cell r="D152" t="str">
            <v>Yarnton</v>
          </cell>
          <cell r="E152">
            <v>12.084000000000001</v>
          </cell>
          <cell r="F152">
            <v>11.952325939941405</v>
          </cell>
          <cell r="G152">
            <v>11.316832458496094</v>
          </cell>
          <cell r="H152">
            <v>12.997510522460939</v>
          </cell>
          <cell r="I152">
            <v>12.174888000488281</v>
          </cell>
          <cell r="J152">
            <v>11.4686171875</v>
          </cell>
          <cell r="K152">
            <v>10.350859497070312</v>
          </cell>
          <cell r="L152">
            <v>11.538381811523436</v>
          </cell>
          <cell r="M152">
            <v>12.003979187011719</v>
          </cell>
          <cell r="N152">
            <v>11.373891506195069</v>
          </cell>
          <cell r="O152">
            <v>11.12809683836152</v>
          </cell>
          <cell r="P152">
            <v>6</v>
          </cell>
          <cell r="Q152">
            <v>11.4686171875</v>
          </cell>
          <cell r="R152">
            <v>11.12809683836152</v>
          </cell>
          <cell r="S152">
            <v>0.99498906218156258</v>
          </cell>
          <cell r="T152">
            <v>0</v>
          </cell>
          <cell r="U152" t="str">
            <v>EYNS</v>
          </cell>
          <cell r="V152">
            <v>11.12809683836152</v>
          </cell>
          <cell r="W152">
            <v>0.97838957161674434</v>
          </cell>
        </row>
        <row r="153">
          <cell r="A153" t="str">
            <v>KIDD</v>
          </cell>
          <cell r="B153" t="str">
            <v>Kiddington</v>
          </cell>
          <cell r="C153" t="str">
            <v>Cowley</v>
          </cell>
          <cell r="D153" t="str">
            <v>Yarnton</v>
          </cell>
          <cell r="E153">
            <v>8.2598994384765625</v>
          </cell>
          <cell r="F153">
            <v>9.2219999999999995</v>
          </cell>
          <cell r="G153">
            <v>9.7954091796875016</v>
          </cell>
          <cell r="H153">
            <v>9.5007201782226556</v>
          </cell>
          <cell r="I153">
            <v>9.437428161621094</v>
          </cell>
          <cell r="J153">
            <v>9.9678417480468759</v>
          </cell>
          <cell r="K153">
            <v>8.8360000000000003</v>
          </cell>
          <cell r="L153">
            <v>10.124553076171875</v>
          </cell>
          <cell r="M153">
            <v>11.520306472778321</v>
          </cell>
          <cell r="N153">
            <v>11.51878216346608</v>
          </cell>
          <cell r="O153">
            <v>10.657990099999999</v>
          </cell>
          <cell r="P153">
            <v>6</v>
          </cell>
          <cell r="Q153">
            <v>9.9678417480468759</v>
          </cell>
          <cell r="R153">
            <v>10.657990099999999</v>
          </cell>
          <cell r="S153">
            <v>1.0112201066666289</v>
          </cell>
          <cell r="T153" t="str">
            <v>L</v>
          </cell>
          <cell r="U153" t="str">
            <v>KIDD</v>
          </cell>
          <cell r="V153">
            <v>10.657990099999999</v>
          </cell>
          <cell r="W153">
            <v>0.9252705666926978</v>
          </cell>
        </row>
        <row r="154">
          <cell r="A154" t="str">
            <v>LOVR</v>
          </cell>
          <cell r="B154" t="str">
            <v>Lovelace Road</v>
          </cell>
          <cell r="C154" t="str">
            <v>Cowley</v>
          </cell>
          <cell r="D154" t="str">
            <v>Yarnton</v>
          </cell>
          <cell r="E154">
            <v>5.741637414550782</v>
          </cell>
          <cell r="F154">
            <v>6.0198725341796866</v>
          </cell>
          <cell r="G154">
            <v>5.5571080078124995</v>
          </cell>
          <cell r="H154">
            <v>5.4424082885742191</v>
          </cell>
          <cell r="I154">
            <v>5.6562460937500001</v>
          </cell>
          <cell r="J154">
            <v>5.4865668945312498</v>
          </cell>
          <cell r="K154">
            <v>4.7939999999999996</v>
          </cell>
          <cell r="L154">
            <v>5.3958846679687502</v>
          </cell>
          <cell r="M154">
            <v>5.2444796371459965</v>
          </cell>
          <cell r="N154">
            <v>5.3323496437072757</v>
          </cell>
          <cell r="O154">
            <v>5.2336933441440259</v>
          </cell>
          <cell r="P154">
            <v>6</v>
          </cell>
          <cell r="Q154">
            <v>5.4865668945312498</v>
          </cell>
          <cell r="R154">
            <v>5.2336933441440259</v>
          </cell>
          <cell r="S154">
            <v>0.99216659086379977</v>
          </cell>
          <cell r="T154">
            <v>0</v>
          </cell>
          <cell r="U154" t="str">
            <v>LOVR</v>
          </cell>
          <cell r="V154">
            <v>5.2336933441440259</v>
          </cell>
          <cell r="W154">
            <v>0.98149853138762677</v>
          </cell>
        </row>
        <row r="155">
          <cell r="A155" t="str">
            <v>WOOD</v>
          </cell>
          <cell r="B155" t="str">
            <v>Woodstock</v>
          </cell>
          <cell r="C155" t="str">
            <v>Cowley</v>
          </cell>
          <cell r="D155" t="str">
            <v>Yarnton</v>
          </cell>
          <cell r="E155">
            <v>7.7180504882812491</v>
          </cell>
          <cell r="F155">
            <v>7.3675446044921875</v>
          </cell>
          <cell r="G155">
            <v>7.4913995361328123</v>
          </cell>
          <cell r="H155">
            <v>7.2056117675781239</v>
          </cell>
          <cell r="I155">
            <v>7.3733208007812507</v>
          </cell>
          <cell r="J155">
            <v>6.9380595703124994</v>
          </cell>
          <cell r="K155">
            <v>6.6567882812499999</v>
          </cell>
          <cell r="L155">
            <v>7.0274098632812496</v>
          </cell>
          <cell r="M155">
            <v>7.1750430107116703</v>
          </cell>
          <cell r="N155">
            <v>7.4028481483459476</v>
          </cell>
          <cell r="O155">
            <v>7.110189446087678</v>
          </cell>
          <cell r="P155">
            <v>6</v>
          </cell>
          <cell r="Q155">
            <v>6.9380595703124994</v>
          </cell>
          <cell r="R155">
            <v>7.110189446087678</v>
          </cell>
          <cell r="S155">
            <v>1.0040928117502133</v>
          </cell>
          <cell r="T155">
            <v>0</v>
          </cell>
          <cell r="U155" t="str">
            <v>WOOD</v>
          </cell>
          <cell r="V155">
            <v>7.110189446087678</v>
          </cell>
          <cell r="W155">
            <v>0.96046674247618335</v>
          </cell>
        </row>
        <row r="156">
          <cell r="A156" t="str">
            <v>YARN</v>
          </cell>
          <cell r="B156" t="str">
            <v>Yarnton</v>
          </cell>
          <cell r="C156" t="str">
            <v>Cowley</v>
          </cell>
          <cell r="D156" t="str">
            <v>Yarnton</v>
          </cell>
          <cell r="E156">
            <v>23.873123986816406</v>
          </cell>
          <cell r="F156">
            <v>23.213195007324217</v>
          </cell>
          <cell r="G156">
            <v>20.63014201660156</v>
          </cell>
          <cell r="H156">
            <v>22.376012951660158</v>
          </cell>
          <cell r="I156">
            <v>22.119962402343749</v>
          </cell>
          <cell r="J156">
            <v>23.239710742187501</v>
          </cell>
          <cell r="K156">
            <v>19.978707055664064</v>
          </cell>
          <cell r="L156">
            <v>22.790000000000003</v>
          </cell>
          <cell r="M156">
            <v>21.687944755554199</v>
          </cell>
          <cell r="N156">
            <v>23.049076672305819</v>
          </cell>
          <cell r="O156">
            <v>21.795455183932951</v>
          </cell>
          <cell r="P156">
            <v>6</v>
          </cell>
          <cell r="Q156">
            <v>23.239710742187501</v>
          </cell>
          <cell r="R156">
            <v>21.795455183932951</v>
          </cell>
          <cell r="S156">
            <v>0.98936346972336875</v>
          </cell>
          <cell r="T156">
            <v>0</v>
          </cell>
          <cell r="U156" t="str">
            <v>YARN</v>
          </cell>
          <cell r="V156">
            <v>21.795455183932951</v>
          </cell>
          <cell r="W156">
            <v>0.94561077191091414</v>
          </cell>
        </row>
        <row r="157">
          <cell r="A157" t="str">
            <v>BOSM</v>
          </cell>
          <cell r="B157" t="str">
            <v>Boston Manor Road</v>
          </cell>
          <cell r="C157" t="str">
            <v>Ealing</v>
          </cell>
          <cell r="D157" t="str">
            <v>Boston Manor Road</v>
          </cell>
          <cell r="E157">
            <v>7.2080000000000002</v>
          </cell>
          <cell r="F157">
            <v>15.06008671875</v>
          </cell>
          <cell r="G157">
            <v>8.3740000000000006</v>
          </cell>
          <cell r="H157">
            <v>11.099765075683594</v>
          </cell>
          <cell r="I157">
            <v>22.684000000000001</v>
          </cell>
          <cell r="J157">
            <v>22.048000000000002</v>
          </cell>
          <cell r="K157">
            <v>22.684000000000001</v>
          </cell>
          <cell r="L157" t="e">
            <v>#N/A</v>
          </cell>
          <cell r="M157">
            <v>28.230459322229002</v>
          </cell>
          <cell r="N157">
            <v>22.107462666666663</v>
          </cell>
          <cell r="O157">
            <v>21.795455183932951</v>
          </cell>
          <cell r="P157">
            <v>6</v>
          </cell>
          <cell r="Q157">
            <v>22.048000000000002</v>
          </cell>
          <cell r="R157">
            <v>21.795455183932951</v>
          </cell>
          <cell r="S157">
            <v>0.99808177139465937</v>
          </cell>
          <cell r="T157">
            <v>0</v>
          </cell>
          <cell r="U157" t="str">
            <v>BOSM</v>
          </cell>
          <cell r="V157">
            <v>21.795455183932951</v>
          </cell>
          <cell r="W157">
            <v>0.98588678006887909</v>
          </cell>
        </row>
        <row r="158">
          <cell r="A158" t="str">
            <v>BRIR</v>
          </cell>
          <cell r="B158" t="str">
            <v>Bridge Road</v>
          </cell>
          <cell r="C158" t="str">
            <v>Ealing</v>
          </cell>
          <cell r="D158" t="str">
            <v>Bridge Road</v>
          </cell>
          <cell r="E158">
            <v>54.166000000000004</v>
          </cell>
          <cell r="F158">
            <v>47.382000000000005</v>
          </cell>
          <cell r="G158">
            <v>52.381323242187506</v>
          </cell>
          <cell r="H158">
            <v>55.626895019531254</v>
          </cell>
          <cell r="I158">
            <v>49.017070312499996</v>
          </cell>
          <cell r="J158">
            <v>37.600532470703122</v>
          </cell>
          <cell r="K158">
            <v>34.768000000000001</v>
          </cell>
          <cell r="L158">
            <v>35.722000000000001</v>
          </cell>
          <cell r="M158">
            <v>35.821929779052738</v>
          </cell>
          <cell r="N158">
            <v>37.02206666666666</v>
          </cell>
          <cell r="O158">
            <v>19.233913833333332</v>
          </cell>
          <cell r="P158">
            <v>6</v>
          </cell>
          <cell r="Q158">
            <v>37.600532470703122</v>
          </cell>
          <cell r="R158">
            <v>19.233913833333332</v>
          </cell>
          <cell r="S158">
            <v>0.89429117515013212</v>
          </cell>
          <cell r="T158">
            <v>0</v>
          </cell>
          <cell r="U158" t="str">
            <v>BRIR</v>
          </cell>
          <cell r="V158">
            <v>19.233913833333332</v>
          </cell>
          <cell r="W158">
            <v>0.51952566577410597</v>
          </cell>
        </row>
        <row r="159">
          <cell r="A159" t="str">
            <v>COPD</v>
          </cell>
          <cell r="B159" t="str">
            <v>Copley Dene</v>
          </cell>
          <cell r="C159" t="str">
            <v>Ealing</v>
          </cell>
          <cell r="D159" t="str">
            <v>Copley Dene</v>
          </cell>
          <cell r="E159">
            <v>34.299485913085938</v>
          </cell>
          <cell r="F159">
            <v>35.827999999999996</v>
          </cell>
          <cell r="G159">
            <v>33.258733593750001</v>
          </cell>
          <cell r="H159">
            <v>33.197166870117186</v>
          </cell>
          <cell r="I159">
            <v>33.626904968261719</v>
          </cell>
          <cell r="J159">
            <v>31.838372949218751</v>
          </cell>
          <cell r="K159">
            <v>31.481999999999999</v>
          </cell>
          <cell r="L159">
            <v>34.132000000000005</v>
          </cell>
          <cell r="M159">
            <v>32.553290481567387</v>
          </cell>
          <cell r="N159">
            <v>30.97198120676676</v>
          </cell>
          <cell r="O159">
            <v>35.778980530751546</v>
          </cell>
          <cell r="P159">
            <v>6</v>
          </cell>
          <cell r="Q159">
            <v>31.838372949218751</v>
          </cell>
          <cell r="R159">
            <v>35.778980530751546</v>
          </cell>
          <cell r="S159">
            <v>1.0196383997111191</v>
          </cell>
          <cell r="T159" t="str">
            <v>M</v>
          </cell>
          <cell r="U159" t="str">
            <v>COPD</v>
          </cell>
          <cell r="V159">
            <v>35.778980530751546</v>
          </cell>
          <cell r="W159">
            <v>1.1552047733689879</v>
          </cell>
        </row>
        <row r="160">
          <cell r="A160" t="str">
            <v>BREN</v>
          </cell>
          <cell r="B160" t="str">
            <v>Brentford</v>
          </cell>
          <cell r="C160" t="str">
            <v>Ealing</v>
          </cell>
          <cell r="D160" t="str">
            <v>Ealing (D)</v>
          </cell>
          <cell r="E160">
            <v>23.252105480957031</v>
          </cell>
          <cell r="F160">
            <v>23.834039721679687</v>
          </cell>
          <cell r="G160">
            <v>27.051528515625005</v>
          </cell>
          <cell r="H160">
            <v>23.276308837890625</v>
          </cell>
          <cell r="I160">
            <v>21.264391662597657</v>
          </cell>
          <cell r="J160">
            <v>25.470172460937498</v>
          </cell>
          <cell r="K160">
            <v>23.001999999999999</v>
          </cell>
          <cell r="L160">
            <v>25.016000000000002</v>
          </cell>
          <cell r="M160">
            <v>23.765616569519043</v>
          </cell>
          <cell r="N160">
            <v>23.905677333333333</v>
          </cell>
          <cell r="O160">
            <v>30.928906666666666</v>
          </cell>
          <cell r="P160">
            <v>6</v>
          </cell>
          <cell r="Q160">
            <v>25.470172460937498</v>
          </cell>
          <cell r="R160">
            <v>30.928906666666666</v>
          </cell>
          <cell r="S160">
            <v>1.0328932684653234</v>
          </cell>
          <cell r="T160" t="str">
            <v>H</v>
          </cell>
          <cell r="U160" t="str">
            <v>BREN</v>
          </cell>
          <cell r="V160">
            <v>30.928906666666666</v>
          </cell>
          <cell r="W160">
            <v>1.2937891796749201</v>
          </cell>
        </row>
        <row r="161">
          <cell r="A161" t="str">
            <v>DEAG</v>
          </cell>
          <cell r="B161" t="str">
            <v>Dean Gardens</v>
          </cell>
          <cell r="C161" t="str">
            <v>Ealing</v>
          </cell>
          <cell r="D161" t="str">
            <v>Ealing (D)</v>
          </cell>
          <cell r="E161">
            <v>5.0502310546875</v>
          </cell>
          <cell r="F161">
            <v>4.4122587646484375</v>
          </cell>
          <cell r="G161">
            <v>4.6522633300781253</v>
          </cell>
          <cell r="H161">
            <v>4.5584169433593749</v>
          </cell>
          <cell r="I161">
            <v>4.4700417480468762</v>
          </cell>
          <cell r="J161">
            <v>4.3948674316406251</v>
          </cell>
          <cell r="K161">
            <v>4.3460000000000001</v>
          </cell>
          <cell r="L161">
            <v>5.3000000000000007</v>
          </cell>
          <cell r="M161">
            <v>3.6005768871307371</v>
          </cell>
          <cell r="N161">
            <v>4.2303254842758182</v>
          </cell>
          <cell r="O161">
            <v>23.196680000000001</v>
          </cell>
          <cell r="P161">
            <v>6</v>
          </cell>
          <cell r="Q161">
            <v>4.3948674316406251</v>
          </cell>
          <cell r="R161">
            <v>23.196680000000001</v>
          </cell>
          <cell r="S161">
            <v>1.3195119934261625</v>
          </cell>
          <cell r="T161" t="str">
            <v>H</v>
          </cell>
          <cell r="U161" t="str">
            <v>DEAG</v>
          </cell>
          <cell r="V161">
            <v>23.196680000000001</v>
          </cell>
          <cell r="W161">
            <v>5.4834267685128246</v>
          </cell>
        </row>
        <row r="162">
          <cell r="A162" t="str">
            <v>HARL</v>
          </cell>
          <cell r="B162" t="str">
            <v>Harvard Lane</v>
          </cell>
          <cell r="C162" t="str">
            <v>Ealing</v>
          </cell>
          <cell r="D162" t="str">
            <v>Ealing (D)</v>
          </cell>
          <cell r="E162">
            <v>26.303286743164062</v>
          </cell>
          <cell r="F162">
            <v>26.323251855468751</v>
          </cell>
          <cell r="G162">
            <v>25.537956152343753</v>
          </cell>
          <cell r="H162">
            <v>25.177956250000001</v>
          </cell>
          <cell r="I162">
            <v>25.23926336669922</v>
          </cell>
          <cell r="J162">
            <v>25.896370458984372</v>
          </cell>
          <cell r="K162">
            <v>25.864000000000001</v>
          </cell>
          <cell r="L162">
            <v>26.288000000000004</v>
          </cell>
          <cell r="M162">
            <v>24.400794105529787</v>
          </cell>
          <cell r="N162">
            <v>24.963450666666667</v>
          </cell>
          <cell r="O162">
            <v>4.0056492617050807</v>
          </cell>
          <cell r="P162">
            <v>6</v>
          </cell>
          <cell r="Q162">
            <v>25.896370458984372</v>
          </cell>
          <cell r="R162">
            <v>4.0056492617050807</v>
          </cell>
          <cell r="S162">
            <v>0.73266537889869343</v>
          </cell>
          <cell r="T162">
            <v>0</v>
          </cell>
          <cell r="U162" t="str">
            <v>HARL</v>
          </cell>
          <cell r="V162">
            <v>4.0056492617050807</v>
          </cell>
          <cell r="W162">
            <v>0.16046055952728386</v>
          </cell>
        </row>
        <row r="163">
          <cell r="A163" t="str">
            <v>EALI-E</v>
          </cell>
          <cell r="B163" t="str">
            <v>Ealing</v>
          </cell>
          <cell r="C163" t="str">
            <v>Ealing</v>
          </cell>
          <cell r="D163" t="str">
            <v>Ealing (E)</v>
          </cell>
          <cell r="E163">
            <v>29.144041711425778</v>
          </cell>
          <cell r="F163">
            <v>28.824928381347661</v>
          </cell>
          <cell r="G163">
            <v>30.190219482421877</v>
          </cell>
          <cell r="H163">
            <v>29.3324220703125</v>
          </cell>
          <cell r="I163">
            <v>27.968805175781249</v>
          </cell>
          <cell r="J163">
            <v>28.838626611328127</v>
          </cell>
          <cell r="K163">
            <v>26.818000000000001</v>
          </cell>
          <cell r="L163">
            <v>29.574000000000002</v>
          </cell>
          <cell r="M163">
            <v>28.483197631835939</v>
          </cell>
          <cell r="N163">
            <v>28.877211999999997</v>
          </cell>
          <cell r="O163">
            <v>23.982782509145736</v>
          </cell>
          <cell r="P163">
            <v>6</v>
          </cell>
          <cell r="Q163">
            <v>28.838626611328127</v>
          </cell>
          <cell r="R163">
            <v>23.982782509145736</v>
          </cell>
          <cell r="S163">
            <v>0.96973744555236663</v>
          </cell>
          <cell r="T163">
            <v>0</v>
          </cell>
          <cell r="U163" t="str">
            <v>EALI-E</v>
          </cell>
          <cell r="V163">
            <v>23.982782509145736</v>
          </cell>
          <cell r="W163">
            <v>0.83050893241167945</v>
          </cell>
        </row>
        <row r="164">
          <cell r="A164" t="str">
            <v>IRBR</v>
          </cell>
          <cell r="B164" t="str">
            <v>Ironbridge</v>
          </cell>
          <cell r="C164" t="str">
            <v>Ealing</v>
          </cell>
          <cell r="D164" t="str">
            <v>Ironbridge</v>
          </cell>
          <cell r="E164">
            <v>41.453979907226561</v>
          </cell>
          <cell r="F164">
            <v>40.564122802734374</v>
          </cell>
          <cell r="G164">
            <v>37.910996923828122</v>
          </cell>
          <cell r="H164">
            <v>37.037006835937497</v>
          </cell>
          <cell r="I164">
            <v>37.447639709472661</v>
          </cell>
          <cell r="J164">
            <v>38.054000000000002</v>
          </cell>
          <cell r="K164">
            <v>30.740000000000002</v>
          </cell>
          <cell r="L164">
            <v>30.21</v>
          </cell>
          <cell r="M164">
            <v>27.850803089141849</v>
          </cell>
          <cell r="N164">
            <v>26.01937347893573</v>
          </cell>
          <cell r="O164">
            <v>28.166509889516831</v>
          </cell>
          <cell r="P164">
            <v>6</v>
          </cell>
          <cell r="Q164">
            <v>38.054000000000002</v>
          </cell>
          <cell r="R164">
            <v>28.166509889516831</v>
          </cell>
          <cell r="S164">
            <v>0.95109110614244108</v>
          </cell>
          <cell r="T164">
            <v>0</v>
          </cell>
          <cell r="U164" t="str">
            <v>IRBR</v>
          </cell>
          <cell r="V164">
            <v>28.166509889516831</v>
          </cell>
          <cell r="W164">
            <v>1.0825206806889236</v>
          </cell>
        </row>
        <row r="165">
          <cell r="A165" t="str">
            <v>SOUR</v>
          </cell>
          <cell r="B165" t="str">
            <v>Southfield Road</v>
          </cell>
          <cell r="C165" t="str">
            <v>Ealing</v>
          </cell>
          <cell r="D165" t="str">
            <v>Southfield Road</v>
          </cell>
          <cell r="E165">
            <v>31.984796679687499</v>
          </cell>
          <cell r="F165">
            <v>33.51025242919922</v>
          </cell>
          <cell r="G165">
            <v>31.576000048828124</v>
          </cell>
          <cell r="H165">
            <v>31.499930566406249</v>
          </cell>
          <cell r="I165">
            <v>35.989523315429686</v>
          </cell>
          <cell r="J165">
            <v>31.437253784179688</v>
          </cell>
          <cell r="K165">
            <v>30.528000000000002</v>
          </cell>
          <cell r="L165">
            <v>31.8</v>
          </cell>
          <cell r="M165">
            <v>31.246721115112305</v>
          </cell>
          <cell r="N165">
            <v>31.771494974594113</v>
          </cell>
          <cell r="O165">
            <v>24.394597894579569</v>
          </cell>
          <cell r="P165">
            <v>6</v>
          </cell>
          <cell r="Q165">
            <v>31.437253784179688</v>
          </cell>
          <cell r="R165">
            <v>24.394597894579569</v>
          </cell>
          <cell r="S165">
            <v>0.95860901849514946</v>
          </cell>
          <cell r="T165">
            <v>0</v>
          </cell>
          <cell r="U165" t="str">
            <v>SOUR</v>
          </cell>
          <cell r="V165">
            <v>24.394597894579569</v>
          </cell>
          <cell r="W165">
            <v>0.7678139764618116</v>
          </cell>
        </row>
        <row r="166">
          <cell r="A166" t="str">
            <v>BOCF</v>
          </cell>
          <cell r="B166" t="str">
            <v>BOC Fawley</v>
          </cell>
          <cell r="C166" t="str">
            <v>Fawley</v>
          </cell>
          <cell r="D166" t="str">
            <v>BOC Fawley (Customer)</v>
          </cell>
          <cell r="E166">
            <v>19.3</v>
          </cell>
          <cell r="F166">
            <v>20.7</v>
          </cell>
          <cell r="G166">
            <v>21.2</v>
          </cell>
          <cell r="H166">
            <v>20</v>
          </cell>
          <cell r="I166">
            <v>20.200878906250001</v>
          </cell>
          <cell r="J166">
            <v>21.200000000000003</v>
          </cell>
          <cell r="K166">
            <v>19.8840869140625</v>
          </cell>
          <cell r="L166">
            <v>20.217412109374997</v>
          </cell>
          <cell r="M166">
            <v>22.584908050537109</v>
          </cell>
          <cell r="N166">
            <v>23.842416744391453</v>
          </cell>
          <cell r="O166">
            <v>24.928785763229442</v>
          </cell>
          <cell r="P166">
            <v>6</v>
          </cell>
          <cell r="Q166">
            <v>21.200000000000003</v>
          </cell>
          <cell r="R166">
            <v>24.928785763229442</v>
          </cell>
          <cell r="S166">
            <v>1.0273715712966169</v>
          </cell>
          <cell r="T166" t="str">
            <v>M</v>
          </cell>
          <cell r="U166" t="str">
            <v>BOCF</v>
          </cell>
          <cell r="V166">
            <v>24.928785763229442</v>
          </cell>
          <cell r="W166">
            <v>1.0455645512149492</v>
          </cell>
        </row>
        <row r="167">
          <cell r="A167" t="str">
            <v>BINS</v>
          </cell>
          <cell r="B167" t="str">
            <v>Binstead</v>
          </cell>
          <cell r="C167" t="str">
            <v>Fawley</v>
          </cell>
          <cell r="D167" t="str">
            <v>Cowes &amp; Wootton Common</v>
          </cell>
          <cell r="E167">
            <v>6.7489422241210946</v>
          </cell>
          <cell r="F167">
            <v>6.8615168334960934</v>
          </cell>
          <cell r="G167">
            <v>6.7068544921874995</v>
          </cell>
          <cell r="H167">
            <v>6.8121450195312496</v>
          </cell>
          <cell r="I167">
            <v>6.7672944335937508</v>
          </cell>
          <cell r="J167">
            <v>6.9959999999999996</v>
          </cell>
          <cell r="K167">
            <v>5.9652260742187497</v>
          </cell>
          <cell r="L167">
            <v>6.772833056640625</v>
          </cell>
          <cell r="M167">
            <v>6.3454881000518801</v>
          </cell>
          <cell r="N167">
            <v>6.2398060255432126</v>
          </cell>
          <cell r="O167">
            <v>6.8534683763408664</v>
          </cell>
          <cell r="P167">
            <v>6</v>
          </cell>
          <cell r="Q167">
            <v>6.9959999999999996</v>
          </cell>
          <cell r="R167">
            <v>6.8534683763408664</v>
          </cell>
          <cell r="S167">
            <v>0.99657526105686189</v>
          </cell>
          <cell r="T167">
            <v>0</v>
          </cell>
          <cell r="U167" t="str">
            <v>BINS</v>
          </cell>
          <cell r="V167">
            <v>6.8534683763408664</v>
          </cell>
          <cell r="W167">
            <v>1.0983463826095829</v>
          </cell>
        </row>
        <row r="168">
          <cell r="A168" t="str">
            <v>COWE</v>
          </cell>
          <cell r="B168" t="str">
            <v>Cowes PS</v>
          </cell>
          <cell r="C168" t="str">
            <v>Fawley</v>
          </cell>
          <cell r="D168" t="str">
            <v>Cowes &amp; Wootton Common</v>
          </cell>
          <cell r="E168">
            <v>22.785038610839845</v>
          </cell>
          <cell r="F168">
            <v>21.336383496093752</v>
          </cell>
          <cell r="G168">
            <v>21.74306287841797</v>
          </cell>
          <cell r="H168">
            <v>20.145673168945315</v>
          </cell>
          <cell r="I168">
            <v>21.715944824218752</v>
          </cell>
          <cell r="J168">
            <v>22.578000000000003</v>
          </cell>
          <cell r="K168">
            <v>19.585825610351563</v>
          </cell>
          <cell r="L168">
            <v>20.520673291015626</v>
          </cell>
          <cell r="M168">
            <v>21.318030052185058</v>
          </cell>
          <cell r="N168">
            <v>21.349962461228717</v>
          </cell>
          <cell r="O168">
            <v>20.829458745909541</v>
          </cell>
          <cell r="P168">
            <v>6</v>
          </cell>
          <cell r="Q168">
            <v>22.578000000000003</v>
          </cell>
          <cell r="R168">
            <v>20.829458745909541</v>
          </cell>
          <cell r="S168">
            <v>0.98665522332943789</v>
          </cell>
          <cell r="T168">
            <v>0</v>
          </cell>
          <cell r="U168" t="str">
            <v>COWE</v>
          </cell>
          <cell r="V168">
            <v>20.829458745909541</v>
          </cell>
          <cell r="W168">
            <v>0.97562039201406536</v>
          </cell>
        </row>
        <row r="169">
          <cell r="A169" t="str">
            <v>FRES</v>
          </cell>
          <cell r="B169" t="str">
            <v>Freshwater</v>
          </cell>
          <cell r="C169" t="str">
            <v>Fawley</v>
          </cell>
          <cell r="D169" t="str">
            <v>Cowes &amp; Wootton Common</v>
          </cell>
          <cell r="E169">
            <v>7.7562470336914071</v>
          </cell>
          <cell r="F169">
            <v>7.33335205078125</v>
          </cell>
          <cell r="G169">
            <v>7.7910555175781244</v>
          </cell>
          <cell r="H169">
            <v>7.1815735351562502</v>
          </cell>
          <cell r="I169">
            <v>6.9693032226562508</v>
          </cell>
          <cell r="J169">
            <v>7.42</v>
          </cell>
          <cell r="K169">
            <v>6.6611691162109379</v>
          </cell>
          <cell r="L169">
            <v>7.0760942382812502</v>
          </cell>
          <cell r="M169">
            <v>6.3776188850402837</v>
          </cell>
          <cell r="N169">
            <v>6.4947507572174077</v>
          </cell>
          <cell r="O169">
            <v>6.6438785023800531</v>
          </cell>
          <cell r="P169">
            <v>6</v>
          </cell>
          <cell r="Q169">
            <v>7.42</v>
          </cell>
          <cell r="R169">
            <v>6.6438785023800531</v>
          </cell>
          <cell r="S169">
            <v>0.98175464053549355</v>
          </cell>
          <cell r="T169">
            <v>0</v>
          </cell>
          <cell r="U169" t="str">
            <v>FRES</v>
          </cell>
          <cell r="V169">
            <v>6.6438785023800531</v>
          </cell>
          <cell r="W169">
            <v>1.022961272993721</v>
          </cell>
        </row>
        <row r="170">
          <cell r="A170" t="str">
            <v>NEWP</v>
          </cell>
          <cell r="B170" t="str">
            <v>Newport</v>
          </cell>
          <cell r="C170" t="str">
            <v>Fawley</v>
          </cell>
          <cell r="D170" t="str">
            <v>Cowes &amp; Wootton Common</v>
          </cell>
          <cell r="E170">
            <v>29.614761401367186</v>
          </cell>
          <cell r="F170">
            <v>29.733239611816405</v>
          </cell>
          <cell r="G170">
            <v>29.730025427246094</v>
          </cell>
          <cell r="H170">
            <v>29.842231249999998</v>
          </cell>
          <cell r="I170">
            <v>29.998305175781251</v>
          </cell>
          <cell r="J170">
            <v>29.605800000000002</v>
          </cell>
          <cell r="K170">
            <v>25.451631250000002</v>
          </cell>
          <cell r="L170">
            <v>29.011986376953121</v>
          </cell>
          <cell r="M170">
            <v>28.507967491606447</v>
          </cell>
          <cell r="N170">
            <v>28.359491200483443</v>
          </cell>
          <cell r="O170">
            <v>27.537049036572565</v>
          </cell>
          <cell r="P170">
            <v>6</v>
          </cell>
          <cell r="Q170">
            <v>29.605800000000002</v>
          </cell>
          <cell r="R170">
            <v>27.537049036572565</v>
          </cell>
          <cell r="S170">
            <v>0.98799959409349036</v>
          </cell>
          <cell r="T170">
            <v>0</v>
          </cell>
          <cell r="U170" t="str">
            <v>NEWP</v>
          </cell>
          <cell r="V170">
            <v>27.537049036572565</v>
          </cell>
          <cell r="W170">
            <v>0.97099940340619162</v>
          </cell>
        </row>
        <row r="171">
          <cell r="A171" t="str">
            <v>RYDE</v>
          </cell>
          <cell r="B171" t="str">
            <v>Ryde</v>
          </cell>
          <cell r="C171" t="str">
            <v>Fawley</v>
          </cell>
          <cell r="D171" t="str">
            <v>Cowes &amp; Wootton Common</v>
          </cell>
          <cell r="E171">
            <v>20.332837145996095</v>
          </cell>
          <cell r="F171">
            <v>19.490685498046876</v>
          </cell>
          <cell r="G171">
            <v>19.273953808593749</v>
          </cell>
          <cell r="H171">
            <v>20.409075781249999</v>
          </cell>
          <cell r="I171">
            <v>19.089830566406249</v>
          </cell>
          <cell r="J171">
            <v>20.033999999999999</v>
          </cell>
          <cell r="K171">
            <v>19.8840869140625</v>
          </cell>
          <cell r="L171">
            <v>19.610889746093747</v>
          </cell>
          <cell r="M171">
            <v>18.905192031860352</v>
          </cell>
          <cell r="N171">
            <v>19.395154533386233</v>
          </cell>
          <cell r="O171">
            <v>19.438188732347488</v>
          </cell>
          <cell r="P171">
            <v>6</v>
          </cell>
          <cell r="Q171">
            <v>20.033999999999999</v>
          </cell>
          <cell r="R171">
            <v>19.438188732347488</v>
          </cell>
          <cell r="S171">
            <v>0.9949807706895889</v>
          </cell>
          <cell r="T171">
            <v>0</v>
          </cell>
          <cell r="U171" t="str">
            <v>RYDE</v>
          </cell>
          <cell r="V171">
            <v>19.438188732347488</v>
          </cell>
          <cell r="W171">
            <v>1.0022188118628896</v>
          </cell>
        </row>
        <row r="172">
          <cell r="A172" t="str">
            <v>SADO</v>
          </cell>
          <cell r="B172" t="str">
            <v>Sandown</v>
          </cell>
          <cell r="C172" t="str">
            <v>Fawley</v>
          </cell>
          <cell r="D172" t="str">
            <v>Cowes &amp; Wootton Common</v>
          </cell>
          <cell r="E172">
            <v>14.734000000000002</v>
          </cell>
          <cell r="F172">
            <v>13.395589746093748</v>
          </cell>
          <cell r="G172">
            <v>12.848813769531251</v>
          </cell>
          <cell r="H172">
            <v>13.15414140625</v>
          </cell>
          <cell r="I172">
            <v>13.73659765625</v>
          </cell>
          <cell r="J172">
            <v>12.72</v>
          </cell>
          <cell r="K172">
            <v>11.831031713867187</v>
          </cell>
          <cell r="L172">
            <v>11.726099023437499</v>
          </cell>
          <cell r="M172">
            <v>11.890394544601442</v>
          </cell>
          <cell r="N172">
            <v>11.770214824676515</v>
          </cell>
          <cell r="O172">
            <v>11.650933025228426</v>
          </cell>
          <cell r="P172">
            <v>6</v>
          </cell>
          <cell r="Q172">
            <v>12.72</v>
          </cell>
          <cell r="R172">
            <v>11.650933025228426</v>
          </cell>
          <cell r="S172">
            <v>0.98547497210508084</v>
          </cell>
          <cell r="T172">
            <v>0</v>
          </cell>
          <cell r="U172" t="str">
            <v>SADO</v>
          </cell>
          <cell r="V172">
            <v>11.650933025228426</v>
          </cell>
          <cell r="W172">
            <v>0.98986579249190831</v>
          </cell>
        </row>
        <row r="173">
          <cell r="A173" t="str">
            <v>SHAL</v>
          </cell>
          <cell r="B173" t="str">
            <v>Shalfleet</v>
          </cell>
          <cell r="C173" t="str">
            <v>Fawley</v>
          </cell>
          <cell r="D173" t="str">
            <v>Cowes &amp; Wootton Common</v>
          </cell>
          <cell r="E173">
            <v>7.42</v>
          </cell>
          <cell r="F173">
            <v>6.857914440917968</v>
          </cell>
          <cell r="G173">
            <v>6.6161802246093755</v>
          </cell>
          <cell r="H173">
            <v>7.5994595825195317</v>
          </cell>
          <cell r="I173">
            <v>7.1713120117187499</v>
          </cell>
          <cell r="J173">
            <v>7.6320000000000006</v>
          </cell>
          <cell r="K173">
            <v>6.0646465087890622</v>
          </cell>
          <cell r="L173">
            <v>8.2891389648437492</v>
          </cell>
          <cell r="M173">
            <v>6.607843599319458</v>
          </cell>
          <cell r="N173">
            <v>6.6093919052124024</v>
          </cell>
          <cell r="O173">
            <v>6.6959117711925513</v>
          </cell>
          <cell r="P173">
            <v>6</v>
          </cell>
          <cell r="Q173">
            <v>7.6320000000000006</v>
          </cell>
          <cell r="R173">
            <v>6.6959117711925513</v>
          </cell>
          <cell r="S173">
            <v>0.97842729615317758</v>
          </cell>
          <cell r="T173">
            <v>0</v>
          </cell>
          <cell r="U173" t="str">
            <v>SHAL</v>
          </cell>
          <cell r="V173">
            <v>6.6959117711925513</v>
          </cell>
          <cell r="W173">
            <v>1.0130904426944203</v>
          </cell>
        </row>
        <row r="174">
          <cell r="A174" t="str">
            <v>SHAN</v>
          </cell>
          <cell r="B174" t="str">
            <v>Shanklin</v>
          </cell>
          <cell r="C174" t="str">
            <v>Fawley</v>
          </cell>
          <cell r="D174" t="str">
            <v>Cowes &amp; Wootton Common</v>
          </cell>
          <cell r="E174">
            <v>13.800075891113281</v>
          </cell>
          <cell r="F174">
            <v>13.102255664062501</v>
          </cell>
          <cell r="G174">
            <v>12.8388357421875</v>
          </cell>
          <cell r="H174">
            <v>12.951913476562499</v>
          </cell>
          <cell r="I174">
            <v>11.716509765625</v>
          </cell>
          <cell r="J174">
            <v>13.038000000000002</v>
          </cell>
          <cell r="K174">
            <v>11.333929541015625</v>
          </cell>
          <cell r="L174">
            <v>12.029360205078126</v>
          </cell>
          <cell r="M174">
            <v>12.801339626312256</v>
          </cell>
          <cell r="N174">
            <v>12.210730543365477</v>
          </cell>
          <cell r="O174">
            <v>12.266307632637023</v>
          </cell>
          <cell r="P174">
            <v>6</v>
          </cell>
          <cell r="Q174">
            <v>13.038000000000002</v>
          </cell>
          <cell r="R174">
            <v>12.266307632637023</v>
          </cell>
          <cell r="S174">
            <v>0.98988287864559865</v>
          </cell>
          <cell r="T174">
            <v>0</v>
          </cell>
          <cell r="U174" t="str">
            <v>SHAN</v>
          </cell>
          <cell r="V174">
            <v>12.266307632637023</v>
          </cell>
          <cell r="W174">
            <v>1.0045514958400046</v>
          </cell>
        </row>
        <row r="175">
          <cell r="A175" t="str">
            <v>VENT</v>
          </cell>
          <cell r="B175" t="str">
            <v>Ventnor</v>
          </cell>
          <cell r="C175" t="str">
            <v>Fawley</v>
          </cell>
          <cell r="D175" t="str">
            <v>Cowes &amp; Wootton Common</v>
          </cell>
          <cell r="E175">
            <v>12.826000000000001</v>
          </cell>
          <cell r="F175">
            <v>10.759666491699219</v>
          </cell>
          <cell r="G175">
            <v>10.068100341796875</v>
          </cell>
          <cell r="H175">
            <v>9.6774089477539054</v>
          </cell>
          <cell r="I175">
            <v>10.20144384765625</v>
          </cell>
          <cell r="J175">
            <v>9.7519999999999989</v>
          </cell>
          <cell r="K175">
            <v>8.6495778076171863</v>
          </cell>
          <cell r="L175">
            <v>8.9967483886718753</v>
          </cell>
          <cell r="M175">
            <v>9.1336566925048839</v>
          </cell>
          <cell r="N175">
            <v>9.6745225959777841</v>
          </cell>
          <cell r="O175">
            <v>9.6623387332916266</v>
          </cell>
          <cell r="P175">
            <v>6</v>
          </cell>
          <cell r="Q175">
            <v>9.7519999999999989</v>
          </cell>
          <cell r="R175">
            <v>9.6623387332916266</v>
          </cell>
          <cell r="S175">
            <v>0.99846173961028328</v>
          </cell>
          <cell r="T175">
            <v>0</v>
          </cell>
          <cell r="U175" t="str">
            <v>VENT</v>
          </cell>
          <cell r="V175">
            <v>9.6623387332916266</v>
          </cell>
          <cell r="W175">
            <v>0.99874062388450846</v>
          </cell>
        </row>
        <row r="176">
          <cell r="A176" t="str">
            <v>WOOC-NR</v>
          </cell>
          <cell r="B176" t="str">
            <v>Wootton Common NR</v>
          </cell>
          <cell r="C176" t="str">
            <v>Fawley</v>
          </cell>
          <cell r="D176" t="str">
            <v>Cowes &amp; Wootton Common</v>
          </cell>
          <cell r="E176">
            <v>0.40292192382812503</v>
          </cell>
          <cell r="F176">
            <v>0.39776909179687503</v>
          </cell>
          <cell r="G176">
            <v>0.383248828125</v>
          </cell>
          <cell r="H176">
            <v>0.39248222656250004</v>
          </cell>
          <cell r="I176">
            <v>0.40401757812500005</v>
          </cell>
          <cell r="J176">
            <v>2.968</v>
          </cell>
          <cell r="K176">
            <v>2.8831926025390624</v>
          </cell>
          <cell r="L176">
            <v>2.9315247558593747</v>
          </cell>
          <cell r="M176">
            <v>3.0739999999999998</v>
          </cell>
          <cell r="N176">
            <v>3.0739999999999998</v>
          </cell>
          <cell r="O176">
            <v>2.8029321666666664</v>
          </cell>
          <cell r="P176">
            <v>6</v>
          </cell>
          <cell r="Q176">
            <v>2.968</v>
          </cell>
          <cell r="R176">
            <v>2.8029321666666664</v>
          </cell>
          <cell r="S176">
            <v>0.99050829107838378</v>
          </cell>
          <cell r="T176">
            <v>0</v>
          </cell>
          <cell r="U176" t="str">
            <v>WOOC-NR</v>
          </cell>
          <cell r="V176">
            <v>2.8029321666666664</v>
          </cell>
          <cell r="W176">
            <v>0.91181918238993709</v>
          </cell>
        </row>
        <row r="177">
          <cell r="A177" t="str">
            <v>FAWC</v>
          </cell>
          <cell r="B177" t="str">
            <v>Fawley Central</v>
          </cell>
          <cell r="C177" t="str">
            <v>Fawley</v>
          </cell>
          <cell r="D177" t="str">
            <v>Fawley Central</v>
          </cell>
          <cell r="E177">
            <v>31.693999999999999</v>
          </cell>
          <cell r="F177">
            <v>31.058000000000003</v>
          </cell>
          <cell r="G177">
            <v>28.552037695312499</v>
          </cell>
          <cell r="H177">
            <v>29.309102709960936</v>
          </cell>
          <cell r="I177">
            <v>30.301318359375003</v>
          </cell>
          <cell r="J177">
            <v>35.616000000000007</v>
          </cell>
          <cell r="K177">
            <v>34.200629492187495</v>
          </cell>
          <cell r="L177">
            <v>34.470687646484372</v>
          </cell>
          <cell r="M177">
            <v>33.839828462600707</v>
          </cell>
          <cell r="N177">
            <v>34.467125814976484</v>
          </cell>
          <cell r="O177">
            <v>35.382648688507082</v>
          </cell>
          <cell r="P177">
            <v>6</v>
          </cell>
          <cell r="Q177">
            <v>35.616000000000007</v>
          </cell>
          <cell r="R177">
            <v>35.382648688507082</v>
          </cell>
          <cell r="S177">
            <v>0.99890502905892031</v>
          </cell>
          <cell r="T177">
            <v>0</v>
          </cell>
          <cell r="U177" t="str">
            <v>FAWC</v>
          </cell>
          <cell r="V177">
            <v>35.382648688507082</v>
          </cell>
          <cell r="W177">
            <v>1.0265622053444559</v>
          </cell>
        </row>
        <row r="178">
          <cell r="A178" t="str">
            <v>FAWN-ANJK-Esso</v>
          </cell>
          <cell r="B178" t="str">
            <v>Fawley North (T3, T4)</v>
          </cell>
          <cell r="C178" t="str">
            <v>Fawley</v>
          </cell>
          <cell r="D178" t="str">
            <v>Fawley North</v>
          </cell>
          <cell r="E178">
            <v>44.2</v>
          </cell>
          <cell r="F178">
            <v>46.7</v>
          </cell>
          <cell r="G178">
            <v>46.7</v>
          </cell>
          <cell r="H178">
            <v>44</v>
          </cell>
          <cell r="I178">
            <v>44.441933593750001</v>
          </cell>
          <cell r="J178">
            <v>44.626000000000005</v>
          </cell>
          <cell r="K178">
            <v>42.750786865234375</v>
          </cell>
          <cell r="L178">
            <v>44.073958398437497</v>
          </cell>
          <cell r="M178">
            <v>49.112656707763676</v>
          </cell>
          <cell r="N178">
            <v>47.391689901520245</v>
          </cell>
          <cell r="O178">
            <v>49.174637823229276</v>
          </cell>
          <cell r="P178">
            <v>6</v>
          </cell>
          <cell r="Q178">
            <v>44.626000000000005</v>
          </cell>
          <cell r="R178">
            <v>49.174637823229276</v>
          </cell>
          <cell r="S178">
            <v>1.0163084460652356</v>
          </cell>
          <cell r="T178" t="str">
            <v>M</v>
          </cell>
          <cell r="U178" t="str">
            <v>FAWN-ANJK-Esso</v>
          </cell>
          <cell r="V178">
            <v>49.174637823229276</v>
          </cell>
          <cell r="W178">
            <v>1.0376215308087555</v>
          </cell>
        </row>
        <row r="179">
          <cell r="A179" t="str">
            <v>FAWN-ENFE</v>
          </cell>
          <cell r="B179" t="str">
            <v>Fawley North (T1A, T2A)</v>
          </cell>
          <cell r="C179" t="str">
            <v>Fawley</v>
          </cell>
          <cell r="D179" t="str">
            <v>Fawley North</v>
          </cell>
          <cell r="E179">
            <v>29.4</v>
          </cell>
          <cell r="F179">
            <v>28.9</v>
          </cell>
          <cell r="G179">
            <v>28.9</v>
          </cell>
          <cell r="H179">
            <v>31.1</v>
          </cell>
          <cell r="I179">
            <v>31.412366699218754</v>
          </cell>
          <cell r="J179">
            <v>32.966000000000001</v>
          </cell>
          <cell r="K179">
            <v>30.024971240234375</v>
          </cell>
          <cell r="L179">
            <v>30.831553466796873</v>
          </cell>
          <cell r="M179">
            <v>31.534679040908816</v>
          </cell>
          <cell r="N179">
            <v>35.759459778034248</v>
          </cell>
          <cell r="O179">
            <v>31.787918946678921</v>
          </cell>
          <cell r="P179">
            <v>6</v>
          </cell>
          <cell r="Q179">
            <v>32.966000000000001</v>
          </cell>
          <cell r="R179">
            <v>31.787918946678921</v>
          </cell>
          <cell r="S179">
            <v>0.99395328589916887</v>
          </cell>
          <cell r="T179">
            <v>0</v>
          </cell>
          <cell r="U179" t="str">
            <v>FAWN-ENFE</v>
          </cell>
          <cell r="V179">
            <v>31.787918946678921</v>
          </cell>
          <cell r="W179">
            <v>0.88893733697300148</v>
          </cell>
        </row>
        <row r="180">
          <cell r="A180" t="str">
            <v>FAWN-ENGH</v>
          </cell>
          <cell r="B180" t="str">
            <v>Fawley North (T1B, T2B)</v>
          </cell>
          <cell r="C180" t="str">
            <v>Fawley</v>
          </cell>
          <cell r="D180" t="str">
            <v>Fawley North</v>
          </cell>
          <cell r="E180">
            <v>46.6</v>
          </cell>
          <cell r="F180">
            <v>44.2</v>
          </cell>
          <cell r="G180">
            <v>44.2</v>
          </cell>
          <cell r="H180">
            <v>29</v>
          </cell>
          <cell r="I180">
            <v>29.291274414062503</v>
          </cell>
          <cell r="J180">
            <v>28.726000000000003</v>
          </cell>
          <cell r="K180">
            <v>28.235403417968747</v>
          </cell>
          <cell r="L180">
            <v>30.022856982421875</v>
          </cell>
          <cell r="M180">
            <v>30.570363769531252</v>
          </cell>
          <cell r="N180">
            <v>30.39140075317383</v>
          </cell>
          <cell r="O180">
            <v>32.180099109268191</v>
          </cell>
          <cell r="P180">
            <v>6</v>
          </cell>
          <cell r="Q180">
            <v>28.726000000000003</v>
          </cell>
          <cell r="R180">
            <v>32.180099109268191</v>
          </cell>
          <cell r="S180">
            <v>1.0191044630351367</v>
          </cell>
          <cell r="T180" t="str">
            <v>M</v>
          </cell>
          <cell r="U180" t="str">
            <v>FAWN-ENGH</v>
          </cell>
          <cell r="V180">
            <v>32.180099109268191</v>
          </cell>
          <cell r="W180">
            <v>1.0588554101412244</v>
          </cell>
        </row>
        <row r="181">
          <cell r="A181" t="str">
            <v>FAWS-T1/T3A</v>
          </cell>
          <cell r="B181" t="str">
            <v>Fawley South (T1/T3A)</v>
          </cell>
          <cell r="C181" t="str">
            <v>Fawley</v>
          </cell>
          <cell r="D181" t="str">
            <v>Fawley South</v>
          </cell>
          <cell r="E181">
            <v>18.100000000000001</v>
          </cell>
          <cell r="F181">
            <v>22.4</v>
          </cell>
          <cell r="G181">
            <v>17.8</v>
          </cell>
          <cell r="H181">
            <v>19.3</v>
          </cell>
          <cell r="I181">
            <v>19.493848144531253</v>
          </cell>
          <cell r="J181">
            <v>18.126000000000001</v>
          </cell>
          <cell r="K181">
            <v>16.304951269531248</v>
          </cell>
          <cell r="L181">
            <v>14.758710839843749</v>
          </cell>
          <cell r="M181">
            <v>14.414884554179721</v>
          </cell>
          <cell r="N181">
            <v>16.711865480529784</v>
          </cell>
          <cell r="O181">
            <v>15.485687726145661</v>
          </cell>
          <cell r="P181">
            <v>6</v>
          </cell>
          <cell r="Q181">
            <v>18.126000000000001</v>
          </cell>
          <cell r="R181">
            <v>15.485687726145661</v>
          </cell>
          <cell r="S181">
            <v>0.97410271456822939</v>
          </cell>
          <cell r="T181">
            <v>0</v>
          </cell>
          <cell r="U181" t="str">
            <v>FAWS-T1/T3A</v>
          </cell>
          <cell r="V181">
            <v>15.485687726145661</v>
          </cell>
          <cell r="W181">
            <v>0.92662831352893038</v>
          </cell>
        </row>
        <row r="182">
          <cell r="A182" t="str">
            <v>FAWS-T2/T3B</v>
          </cell>
          <cell r="B182" t="str">
            <v>Fawley South (T2/T3B)</v>
          </cell>
          <cell r="C182" t="str">
            <v>Fawley</v>
          </cell>
          <cell r="D182" t="str">
            <v>Fawley South</v>
          </cell>
          <cell r="E182">
            <v>15.6</v>
          </cell>
          <cell r="F182">
            <v>18.71</v>
          </cell>
          <cell r="G182">
            <v>19.8</v>
          </cell>
          <cell r="H182">
            <v>18.600000000000001</v>
          </cell>
          <cell r="I182">
            <v>18.180791015625001</v>
          </cell>
          <cell r="J182">
            <v>19.61</v>
          </cell>
          <cell r="K182">
            <v>15.111906054687498</v>
          </cell>
          <cell r="L182">
            <v>14.253275537109374</v>
          </cell>
          <cell r="M182">
            <v>16.015999863366762</v>
          </cell>
          <cell r="N182">
            <v>13.354951873371581</v>
          </cell>
          <cell r="O182">
            <v>13.319675461595814</v>
          </cell>
          <cell r="P182">
            <v>6</v>
          </cell>
          <cell r="Q182">
            <v>19.61</v>
          </cell>
          <cell r="R182">
            <v>13.319675461595814</v>
          </cell>
          <cell r="S182">
            <v>0.93756778162012755</v>
          </cell>
          <cell r="T182">
            <v>0</v>
          </cell>
          <cell r="U182" t="str">
            <v>FAWS-T2/T3B</v>
          </cell>
          <cell r="V182">
            <v>13.319675461595814</v>
          </cell>
          <cell r="W182">
            <v>0.99735855193562284</v>
          </cell>
        </row>
        <row r="183">
          <cell r="A183" t="str">
            <v>BUTA</v>
          </cell>
          <cell r="B183" t="str">
            <v>Butts Ash</v>
          </cell>
          <cell r="C183" t="str">
            <v>Fawley</v>
          </cell>
          <cell r="D183" t="str">
            <v>Langley</v>
          </cell>
          <cell r="E183">
            <v>20.951940039062499</v>
          </cell>
          <cell r="F183">
            <v>22.895999999999997</v>
          </cell>
          <cell r="G183">
            <v>18.845580468750001</v>
          </cell>
          <cell r="H183">
            <v>22.090888708496092</v>
          </cell>
          <cell r="I183">
            <v>16.362711914062501</v>
          </cell>
          <cell r="J183">
            <v>18.231999999999999</v>
          </cell>
          <cell r="K183">
            <v>15.111906054687498</v>
          </cell>
          <cell r="L183">
            <v>15.567407324218749</v>
          </cell>
          <cell r="M183">
            <v>16.892746540692649</v>
          </cell>
          <cell r="N183">
            <v>17.570888241577151</v>
          </cell>
          <cell r="O183">
            <v>15.293337160414925</v>
          </cell>
          <cell r="P183">
            <v>6</v>
          </cell>
          <cell r="Q183">
            <v>18.231999999999999</v>
          </cell>
          <cell r="R183">
            <v>15.293337160414925</v>
          </cell>
          <cell r="S183">
            <v>0.97113138940265464</v>
          </cell>
          <cell r="T183">
            <v>0</v>
          </cell>
          <cell r="U183" t="str">
            <v>BUTA</v>
          </cell>
          <cell r="V183">
            <v>15.293337160414925</v>
          </cell>
          <cell r="W183">
            <v>0.87037928590468372</v>
          </cell>
        </row>
        <row r="184">
          <cell r="A184" t="str">
            <v>LANG</v>
          </cell>
          <cell r="B184" t="str">
            <v>Langley</v>
          </cell>
          <cell r="C184" t="str">
            <v>Fawley</v>
          </cell>
          <cell r="D184" t="str">
            <v>Langley</v>
          </cell>
          <cell r="E184">
            <v>10.979622424316407</v>
          </cell>
          <cell r="F184">
            <v>10.390123364257812</v>
          </cell>
          <cell r="G184">
            <v>7.5578630004882816</v>
          </cell>
          <cell r="H184">
            <v>7.3952331298828122</v>
          </cell>
          <cell r="I184">
            <v>7.3733208007812507</v>
          </cell>
          <cell r="J184">
            <v>7.7380000000000004</v>
          </cell>
          <cell r="K184">
            <v>7.754793896484375</v>
          </cell>
          <cell r="L184">
            <v>8.2891389648437492</v>
          </cell>
          <cell r="M184">
            <v>8.4334821605682375</v>
          </cell>
          <cell r="N184">
            <v>9.3182774282364189</v>
          </cell>
          <cell r="O184">
            <v>13.29279657017368</v>
          </cell>
          <cell r="P184">
            <v>6</v>
          </cell>
          <cell r="Q184">
            <v>7.7380000000000004</v>
          </cell>
          <cell r="R184">
            <v>13.29279657017368</v>
          </cell>
          <cell r="S184">
            <v>1.0943710742307531</v>
          </cell>
          <cell r="T184" t="str">
            <v>H</v>
          </cell>
          <cell r="U184" t="str">
            <v>LANG</v>
          </cell>
          <cell r="V184">
            <v>13.29279657017368</v>
          </cell>
          <cell r="W184">
            <v>1.4265293851300884</v>
          </cell>
        </row>
        <row r="185">
          <cell r="A185" t="str">
            <v>BPEF</v>
          </cell>
          <cell r="B185" t="str">
            <v>BP Enichem</v>
          </cell>
          <cell r="C185" t="str">
            <v>Fawley</v>
          </cell>
          <cell r="D185" t="str">
            <v>Lynes Common</v>
          </cell>
          <cell r="E185">
            <v>8</v>
          </cell>
          <cell r="F185">
            <v>8</v>
          </cell>
          <cell r="G185">
            <v>8</v>
          </cell>
          <cell r="H185">
            <v>7.3</v>
          </cell>
          <cell r="I185">
            <v>7.3733208007812507</v>
          </cell>
          <cell r="J185">
            <v>7.7380000000000004</v>
          </cell>
          <cell r="K185">
            <v>7.2576917236328127</v>
          </cell>
          <cell r="L185">
            <v>7.3793554199218745</v>
          </cell>
          <cell r="M185">
            <v>7.7380000000000004</v>
          </cell>
          <cell r="N185">
            <v>7.7380000000000004</v>
          </cell>
          <cell r="O185">
            <v>7.8952419999999996</v>
          </cell>
          <cell r="P185">
            <v>6</v>
          </cell>
          <cell r="Q185">
            <v>7.7380000000000004</v>
          </cell>
          <cell r="R185">
            <v>7.8952419999999996</v>
          </cell>
          <cell r="S185">
            <v>1.0033584676021616</v>
          </cell>
          <cell r="T185">
            <v>0</v>
          </cell>
          <cell r="U185" t="str">
            <v>BPEF</v>
          </cell>
          <cell r="V185">
            <v>7.8952419999999996</v>
          </cell>
          <cell r="W185">
            <v>1.020320754716981</v>
          </cell>
        </row>
        <row r="186">
          <cell r="A186" t="str">
            <v>LYNC</v>
          </cell>
          <cell r="B186" t="str">
            <v>Lynes Common</v>
          </cell>
          <cell r="C186" t="str">
            <v>Fawley</v>
          </cell>
          <cell r="D186" t="str">
            <v>Lynes Common</v>
          </cell>
          <cell r="E186">
            <v>2</v>
          </cell>
          <cell r="F186">
            <v>2.1</v>
          </cell>
          <cell r="G186">
            <v>1.9</v>
          </cell>
          <cell r="H186">
            <v>1.8</v>
          </cell>
          <cell r="I186">
            <v>1.8180791015625002</v>
          </cell>
          <cell r="J186">
            <v>2.12</v>
          </cell>
          <cell r="K186">
            <v>1.98840869140625</v>
          </cell>
          <cell r="L186">
            <v>1.9206541503906249</v>
          </cell>
          <cell r="M186">
            <v>1.8612445497512817</v>
          </cell>
          <cell r="N186">
            <v>1.7010049653053285</v>
          </cell>
          <cell r="O186">
            <v>1.6726876999139786</v>
          </cell>
          <cell r="P186">
            <v>6</v>
          </cell>
          <cell r="Q186">
            <v>2.12</v>
          </cell>
          <cell r="R186">
            <v>1.6726876999139786</v>
          </cell>
          <cell r="S186">
            <v>0.96127246053614079</v>
          </cell>
          <cell r="T186">
            <v>0</v>
          </cell>
          <cell r="U186" t="str">
            <v>LYNC</v>
          </cell>
          <cell r="V186">
            <v>1.6726876999139786</v>
          </cell>
          <cell r="W186">
            <v>0.98335262625981401</v>
          </cell>
        </row>
        <row r="187">
          <cell r="A187" t="str">
            <v>MAWO</v>
          </cell>
          <cell r="B187" t="str">
            <v>M E L Marchwood</v>
          </cell>
          <cell r="C187" t="str">
            <v>Fawley</v>
          </cell>
          <cell r="D187" t="str">
            <v>M E L Marchwood</v>
          </cell>
          <cell r="E187">
            <v>5.1019910156249999</v>
          </cell>
          <cell r="F187">
            <v>7.8</v>
          </cell>
          <cell r="G187">
            <v>7.8</v>
          </cell>
          <cell r="H187">
            <v>4.2</v>
          </cell>
          <cell r="I187">
            <v>4.2</v>
          </cell>
          <cell r="J187">
            <v>4.5</v>
          </cell>
          <cell r="K187" t="e">
            <v>#N/A</v>
          </cell>
          <cell r="L187" t="e">
            <v>#N/A</v>
          </cell>
          <cell r="M187" t="e">
            <v>#N/A</v>
          </cell>
          <cell r="N187" t="e">
            <v>#N/A</v>
          </cell>
          <cell r="O187" t="str">
            <v/>
          </cell>
          <cell r="P187">
            <v>6</v>
          </cell>
          <cell r="Q187">
            <v>4.5</v>
          </cell>
          <cell r="R187">
            <v>0</v>
          </cell>
          <cell r="S187" t="str">
            <v/>
          </cell>
          <cell r="T187" t="str">
            <v>?</v>
          </cell>
          <cell r="U187" t="str">
            <v>MAWO</v>
          </cell>
          <cell r="V187" t="e">
            <v>#N/A</v>
          </cell>
          <cell r="W187" t="e">
            <v>#N/A</v>
          </cell>
        </row>
        <row r="188">
          <cell r="A188" t="str">
            <v>ALSH</v>
          </cell>
          <cell r="B188" t="str">
            <v>Aldershot</v>
          </cell>
          <cell r="C188" t="str">
            <v>Fleet - Bramley</v>
          </cell>
          <cell r="D188" t="str">
            <v>Aldershot</v>
          </cell>
          <cell r="E188">
            <v>17.88623498535156</v>
          </cell>
          <cell r="F188">
            <v>17.412848828125</v>
          </cell>
          <cell r="G188">
            <v>15.176427539062502</v>
          </cell>
          <cell r="H188">
            <v>16.268329943847657</v>
          </cell>
          <cell r="I188">
            <v>15.035594970703126</v>
          </cell>
          <cell r="J188">
            <v>13.892394384765627</v>
          </cell>
          <cell r="K188">
            <v>15.688000000000002</v>
          </cell>
          <cell r="L188">
            <v>14.31</v>
          </cell>
          <cell r="M188">
            <v>12.553286266326905</v>
          </cell>
          <cell r="N188">
            <v>14.201208515167236</v>
          </cell>
          <cell r="O188">
            <v>12.123973476444879</v>
          </cell>
          <cell r="P188">
            <v>6</v>
          </cell>
          <cell r="Q188">
            <v>13.892394384765627</v>
          </cell>
          <cell r="R188">
            <v>12.123973476444879</v>
          </cell>
          <cell r="S188">
            <v>0.97756275269445247</v>
          </cell>
          <cell r="T188">
            <v>0</v>
          </cell>
          <cell r="U188" t="str">
            <v>ALSH</v>
          </cell>
          <cell r="V188">
            <v>12.123973476444879</v>
          </cell>
          <cell r="W188">
            <v>0.85372829104622894</v>
          </cell>
        </row>
        <row r="189">
          <cell r="A189" t="str">
            <v>ALSH NR</v>
          </cell>
          <cell r="B189" t="str">
            <v>Aldershot NR</v>
          </cell>
          <cell r="C189" t="str">
            <v>Fleet - Bramley</v>
          </cell>
          <cell r="D189" t="str">
            <v>Aldershot</v>
          </cell>
          <cell r="E189">
            <v>15</v>
          </cell>
          <cell r="F189">
            <v>9</v>
          </cell>
          <cell r="G189">
            <v>17</v>
          </cell>
          <cell r="H189">
            <v>10.9</v>
          </cell>
          <cell r="I189">
            <v>10.9</v>
          </cell>
          <cell r="J189">
            <v>15.7</v>
          </cell>
          <cell r="K189">
            <v>19</v>
          </cell>
          <cell r="L189">
            <v>16.399999999999999</v>
          </cell>
          <cell r="M189">
            <v>16.878588371613692</v>
          </cell>
          <cell r="N189">
            <v>34.630000000000003</v>
          </cell>
          <cell r="O189">
            <v>20.4617</v>
          </cell>
          <cell r="P189">
            <v>6</v>
          </cell>
          <cell r="Q189">
            <v>15.7</v>
          </cell>
          <cell r="R189">
            <v>20.4617</v>
          </cell>
          <cell r="S189">
            <v>1.0451380921439344</v>
          </cell>
          <cell r="T189" t="str">
            <v>H</v>
          </cell>
          <cell r="U189" t="str">
            <v>ALSH NR</v>
          </cell>
          <cell r="V189">
            <v>20.4617</v>
          </cell>
          <cell r="W189">
            <v>0.59086630089517755</v>
          </cell>
        </row>
        <row r="190">
          <cell r="A190" t="str">
            <v>AMPS</v>
          </cell>
          <cell r="B190" t="str">
            <v>Aldershot Military PS LOAD</v>
          </cell>
          <cell r="C190" t="str">
            <v>Fleet - Bramley</v>
          </cell>
          <cell r="D190" t="str">
            <v>Aldershot</v>
          </cell>
          <cell r="E190">
            <v>4.7488326416015632</v>
          </cell>
          <cell r="F190">
            <v>4.7700000000000005</v>
          </cell>
          <cell r="G190">
            <v>8.2031140380859373</v>
          </cell>
          <cell r="H190">
            <v>4.0052421875000004</v>
          </cell>
          <cell r="I190">
            <v>0</v>
          </cell>
          <cell r="J190">
            <v>0</v>
          </cell>
          <cell r="K190">
            <v>0</v>
          </cell>
          <cell r="L190" t="e">
            <v>#N/A</v>
          </cell>
          <cell r="M190" t="e">
            <v>#N/A</v>
          </cell>
          <cell r="N190" t="e">
            <v>#N/A</v>
          </cell>
          <cell r="O190" t="str">
            <v/>
          </cell>
          <cell r="P190">
            <v>6</v>
          </cell>
          <cell r="Q190">
            <v>0</v>
          </cell>
          <cell r="R190">
            <v>0</v>
          </cell>
          <cell r="S190" t="str">
            <v/>
          </cell>
          <cell r="T190" t="str">
            <v>?</v>
          </cell>
          <cell r="U190" t="str">
            <v>AMPS</v>
          </cell>
          <cell r="V190" t="e">
            <v>#N/A</v>
          </cell>
        </row>
        <row r="191">
          <cell r="A191" t="str">
            <v>FARN</v>
          </cell>
          <cell r="B191" t="str">
            <v>Farnham</v>
          </cell>
          <cell r="C191" t="str">
            <v>Fleet - Bramley</v>
          </cell>
          <cell r="D191" t="str">
            <v>Aldershot</v>
          </cell>
          <cell r="E191">
            <v>20.095711071777345</v>
          </cell>
          <cell r="F191">
            <v>21.204841772460941</v>
          </cell>
          <cell r="G191">
            <v>21.200000000000003</v>
          </cell>
          <cell r="H191">
            <v>19.080169970703125</v>
          </cell>
          <cell r="I191">
            <v>20.362241821289061</v>
          </cell>
          <cell r="J191">
            <v>19.436750781250002</v>
          </cell>
          <cell r="K191">
            <v>17.490000000000002</v>
          </cell>
          <cell r="L191">
            <v>16.724867187499999</v>
          </cell>
          <cell r="M191">
            <v>19.198707351684572</v>
          </cell>
          <cell r="N191">
            <v>18.369005355834961</v>
          </cell>
          <cell r="O191">
            <v>17.524715635178882</v>
          </cell>
          <cell r="P191">
            <v>6</v>
          </cell>
          <cell r="Q191">
            <v>19.436750781250002</v>
          </cell>
          <cell r="R191">
            <v>17.524715635178882</v>
          </cell>
          <cell r="S191">
            <v>0.98288917551751509</v>
          </cell>
          <cell r="T191">
            <v>0</v>
          </cell>
          <cell r="U191" t="str">
            <v>FARN</v>
          </cell>
          <cell r="V191">
            <v>17.524715635178882</v>
          </cell>
          <cell r="W191">
            <v>0.9567834448095377</v>
          </cell>
        </row>
        <row r="192">
          <cell r="A192" t="str">
            <v>GODA</v>
          </cell>
          <cell r="B192" t="str">
            <v>Godalming</v>
          </cell>
          <cell r="C192" t="str">
            <v>Fleet - Bramley</v>
          </cell>
          <cell r="D192" t="str">
            <v>Aldershot</v>
          </cell>
          <cell r="E192">
            <v>22.103155749511718</v>
          </cell>
          <cell r="F192">
            <v>20.370974121093752</v>
          </cell>
          <cell r="G192">
            <v>20.016141943359376</v>
          </cell>
          <cell r="H192">
            <v>20.872574267578123</v>
          </cell>
          <cell r="I192">
            <v>19.404044860839846</v>
          </cell>
          <cell r="J192">
            <v>19.297295361328125</v>
          </cell>
          <cell r="K192">
            <v>18.02</v>
          </cell>
          <cell r="L192">
            <v>20.033999999999999</v>
          </cell>
          <cell r="M192">
            <v>19.080839042663577</v>
          </cell>
          <cell r="N192">
            <v>19.866629791259765</v>
          </cell>
          <cell r="O192">
            <v>17.937755108925501</v>
          </cell>
          <cell r="P192">
            <v>6</v>
          </cell>
          <cell r="Q192">
            <v>19.297295361328125</v>
          </cell>
          <cell r="R192">
            <v>17.937755108925501</v>
          </cell>
          <cell r="S192">
            <v>0.98789762438940498</v>
          </cell>
          <cell r="T192">
            <v>0</v>
          </cell>
          <cell r="U192" t="str">
            <v>GODA</v>
          </cell>
          <cell r="V192">
            <v>17.937755108925501</v>
          </cell>
          <cell r="W192">
            <v>1.0411821905126504</v>
          </cell>
        </row>
        <row r="193">
          <cell r="A193" t="str">
            <v>HIND</v>
          </cell>
          <cell r="B193" t="str">
            <v>Hindhead</v>
          </cell>
          <cell r="C193" t="str">
            <v>Fleet - Bramley</v>
          </cell>
          <cell r="D193" t="str">
            <v>Aldershot</v>
          </cell>
          <cell r="E193">
            <v>13.993348547363281</v>
          </cell>
          <cell r="F193">
            <v>15.380085461425782</v>
          </cell>
          <cell r="G193">
            <v>13.659837011718752</v>
          </cell>
          <cell r="H193">
            <v>11.42608974609375</v>
          </cell>
          <cell r="I193">
            <v>12.401999999999999</v>
          </cell>
          <cell r="J193">
            <v>11.431047729492187</v>
          </cell>
          <cell r="K193">
            <v>12.826000000000001</v>
          </cell>
          <cell r="L193">
            <v>12.826000000000001</v>
          </cell>
          <cell r="M193">
            <v>12.511280555725099</v>
          </cell>
          <cell r="N193">
            <v>11.881982350786847</v>
          </cell>
          <cell r="O193">
            <v>11.726224967322349</v>
          </cell>
          <cell r="P193">
            <v>6</v>
          </cell>
          <cell r="Q193">
            <v>11.431047729492187</v>
          </cell>
          <cell r="R193">
            <v>11.726224967322349</v>
          </cell>
          <cell r="S193">
            <v>1.0042581477942292</v>
          </cell>
          <cell r="T193">
            <v>0</v>
          </cell>
          <cell r="U193" t="str">
            <v>HIND</v>
          </cell>
          <cell r="V193">
            <v>11.726224967322349</v>
          </cell>
          <cell r="W193">
            <v>0.94970153517576683</v>
          </cell>
        </row>
        <row r="194">
          <cell r="A194" t="str">
            <v>LABU</v>
          </cell>
          <cell r="B194" t="str">
            <v>Laburnam Road</v>
          </cell>
          <cell r="C194" t="str">
            <v>Fleet - Bramley</v>
          </cell>
          <cell r="D194" t="str">
            <v>Aldershot</v>
          </cell>
          <cell r="E194">
            <v>21.04262939453125</v>
          </cell>
          <cell r="F194">
            <v>20.145148901367186</v>
          </cell>
          <cell r="G194">
            <v>19.928000000000001</v>
          </cell>
          <cell r="H194">
            <v>17.998304663085939</v>
          </cell>
          <cell r="I194">
            <v>24.91</v>
          </cell>
          <cell r="J194">
            <v>24.691977929687503</v>
          </cell>
          <cell r="K194">
            <v>24.168000000000003</v>
          </cell>
          <cell r="L194">
            <v>24.91</v>
          </cell>
          <cell r="M194">
            <v>25.062090129852297</v>
          </cell>
          <cell r="N194">
            <v>25.069227999999995</v>
          </cell>
          <cell r="O194">
            <v>23.713565019658304</v>
          </cell>
          <cell r="P194">
            <v>6</v>
          </cell>
          <cell r="Q194">
            <v>24.691977929687503</v>
          </cell>
          <cell r="R194">
            <v>23.713565019658304</v>
          </cell>
          <cell r="S194">
            <v>0.99328412586186454</v>
          </cell>
          <cell r="T194">
            <v>0</v>
          </cell>
          <cell r="U194" t="str">
            <v>LABU</v>
          </cell>
          <cell r="V194">
            <v>23.713565019658304</v>
          </cell>
          <cell r="W194">
            <v>1.0002848074566293</v>
          </cell>
        </row>
        <row r="195">
          <cell r="A195" t="str">
            <v>MILF</v>
          </cell>
          <cell r="B195" t="str">
            <v>Milford</v>
          </cell>
          <cell r="C195" t="str">
            <v>Fleet - Bramley</v>
          </cell>
          <cell r="D195" t="str">
            <v>Aldershot</v>
          </cell>
          <cell r="E195">
            <v>12.415151342773438</v>
          </cell>
          <cell r="F195">
            <v>12.018874731445315</v>
          </cell>
          <cell r="G195">
            <v>11.986803564453126</v>
          </cell>
          <cell r="H195">
            <v>11.859770678710937</v>
          </cell>
          <cell r="I195">
            <v>10.891632324218749</v>
          </cell>
          <cell r="J195">
            <v>11.4314947265625</v>
          </cell>
          <cell r="K195">
            <v>12.190000000000001</v>
          </cell>
          <cell r="L195">
            <v>11.024000000000001</v>
          </cell>
          <cell r="M195">
            <v>11.8779620552063</v>
          </cell>
          <cell r="N195">
            <v>11.761637382507324</v>
          </cell>
          <cell r="O195">
            <v>11.252369416109721</v>
          </cell>
          <cell r="P195">
            <v>6</v>
          </cell>
          <cell r="Q195">
            <v>11.4314947265625</v>
          </cell>
          <cell r="R195">
            <v>11.252369416109721</v>
          </cell>
          <cell r="S195">
            <v>0.99737120796705347</v>
          </cell>
          <cell r="T195">
            <v>0</v>
          </cell>
          <cell r="U195" t="str">
            <v>MILF</v>
          </cell>
          <cell r="V195">
            <v>11.252369416109721</v>
          </cell>
          <cell r="W195">
            <v>0.99020668089708286</v>
          </cell>
        </row>
        <row r="196">
          <cell r="A196" t="str">
            <v>NORM</v>
          </cell>
          <cell r="B196" t="str">
            <v>Normandy</v>
          </cell>
          <cell r="C196" t="str">
            <v>Fleet - Bramley</v>
          </cell>
          <cell r="D196" t="str">
            <v>Aldershot</v>
          </cell>
          <cell r="E196">
            <v>2.432404699707031</v>
          </cell>
          <cell r="F196">
            <v>2.4445168945312501</v>
          </cell>
          <cell r="G196">
            <v>2.3756238281250002</v>
          </cell>
          <cell r="H196">
            <v>2.36784990234375</v>
          </cell>
          <cell r="I196">
            <v>2.2466157226562502</v>
          </cell>
          <cell r="J196">
            <v>2.1868091308593751</v>
          </cell>
          <cell r="K196">
            <v>2.12</v>
          </cell>
          <cell r="L196">
            <v>2.12</v>
          </cell>
          <cell r="M196">
            <v>1.9444427061080931</v>
          </cell>
          <cell r="N196">
            <v>2.2567871174216569</v>
          </cell>
          <cell r="O196">
            <v>2.402966813006401</v>
          </cell>
          <cell r="P196">
            <v>6</v>
          </cell>
          <cell r="Q196">
            <v>2.1868091308593751</v>
          </cell>
          <cell r="R196">
            <v>2.402966813006401</v>
          </cell>
          <cell r="S196">
            <v>1.0158341663684642</v>
          </cell>
          <cell r="T196" t="str">
            <v>M</v>
          </cell>
          <cell r="U196" t="str">
            <v>NORM</v>
          </cell>
          <cell r="V196">
            <v>2.402966813006401</v>
          </cell>
          <cell r="W196">
            <v>1.160634412282961</v>
          </cell>
        </row>
        <row r="197">
          <cell r="A197" t="str">
            <v>TONG</v>
          </cell>
          <cell r="B197" t="str">
            <v>Tongham</v>
          </cell>
          <cell r="C197" t="str">
            <v>Fleet - Bramley</v>
          </cell>
          <cell r="D197" t="str">
            <v>Aldershot</v>
          </cell>
          <cell r="E197">
            <v>18.096661279296875</v>
          </cell>
          <cell r="F197">
            <v>17.026547827148441</v>
          </cell>
          <cell r="G197">
            <v>17.066000000000003</v>
          </cell>
          <cell r="H197">
            <v>15.226606274414063</v>
          </cell>
          <cell r="I197">
            <v>16.254697265625001</v>
          </cell>
          <cell r="J197">
            <v>15.9</v>
          </cell>
          <cell r="K197">
            <v>15.370000000000001</v>
          </cell>
          <cell r="L197">
            <v>15.158000000000001</v>
          </cell>
          <cell r="M197">
            <v>13.953171329498291</v>
          </cell>
          <cell r="N197">
            <v>15.9</v>
          </cell>
          <cell r="O197">
            <v>14.85724773301369</v>
          </cell>
          <cell r="P197">
            <v>6</v>
          </cell>
          <cell r="Q197">
            <v>15.9</v>
          </cell>
          <cell r="R197">
            <v>14.85724773301369</v>
          </cell>
          <cell r="S197">
            <v>0.98875844712334315</v>
          </cell>
          <cell r="T197">
            <v>0</v>
          </cell>
          <cell r="U197" t="str">
            <v>TONG</v>
          </cell>
          <cell r="V197">
            <v>14.85724773301369</v>
          </cell>
          <cell r="W197">
            <v>1.1395258916075899</v>
          </cell>
        </row>
        <row r="198">
          <cell r="A198" t="str">
            <v>ALRE</v>
          </cell>
          <cell r="B198" t="str">
            <v>Alresford</v>
          </cell>
          <cell r="C198" t="str">
            <v>Fleet - Bramley</v>
          </cell>
          <cell r="D198" t="str">
            <v>Alton &amp; Fernhurst</v>
          </cell>
          <cell r="E198">
            <v>12.204725048828124</v>
          </cell>
          <cell r="F198">
            <v>11.61145524902344</v>
          </cell>
          <cell r="G198">
            <v>11.85086572265625</v>
          </cell>
          <cell r="H198">
            <v>12.588978125000001</v>
          </cell>
          <cell r="I198">
            <v>11.205814025878905</v>
          </cell>
          <cell r="J198">
            <v>11.398402441406251</v>
          </cell>
          <cell r="K198">
            <v>12.614000000000001</v>
          </cell>
          <cell r="L198">
            <v>12.401999999999999</v>
          </cell>
          <cell r="M198">
            <v>11.5064066696167</v>
          </cell>
          <cell r="N198">
            <v>12.736592826843262</v>
          </cell>
          <cell r="O198">
            <v>11.288764563034375</v>
          </cell>
          <cell r="P198">
            <v>6</v>
          </cell>
          <cell r="Q198">
            <v>11.398402441406251</v>
          </cell>
          <cell r="R198">
            <v>11.288764563034375</v>
          </cell>
          <cell r="S198">
            <v>0.99839041939469131</v>
          </cell>
          <cell r="T198">
            <v>0</v>
          </cell>
          <cell r="U198" t="str">
            <v>ALRE</v>
          </cell>
          <cell r="V198">
            <v>11.288764563034375</v>
          </cell>
          <cell r="W198">
            <v>1.106913147827022</v>
          </cell>
        </row>
        <row r="199">
          <cell r="A199" t="str">
            <v>ALTL</v>
          </cell>
          <cell r="B199" t="str">
            <v>Alton Local</v>
          </cell>
          <cell r="C199" t="str">
            <v>Fleet - Bramley</v>
          </cell>
          <cell r="D199" t="str">
            <v>Alton &amp; Fernhurst</v>
          </cell>
          <cell r="E199">
            <v>32.826501855468749</v>
          </cell>
          <cell r="F199">
            <v>29.741622216796877</v>
          </cell>
          <cell r="G199">
            <v>28.54484577636719</v>
          </cell>
          <cell r="H199">
            <v>28.901962158203123</v>
          </cell>
          <cell r="I199">
            <v>29.156863220214845</v>
          </cell>
          <cell r="J199">
            <v>28.33183125</v>
          </cell>
          <cell r="K199">
            <v>28.09</v>
          </cell>
          <cell r="L199">
            <v>29.574000000000002</v>
          </cell>
          <cell r="M199">
            <v>27.201288032531739</v>
          </cell>
          <cell r="N199">
            <v>27.001380000000001</v>
          </cell>
          <cell r="O199">
            <v>26.650380651795068</v>
          </cell>
          <cell r="P199">
            <v>6</v>
          </cell>
          <cell r="Q199">
            <v>28.33183125</v>
          </cell>
          <cell r="R199">
            <v>26.650380651795068</v>
          </cell>
          <cell r="S199">
            <v>0.98985472771237903</v>
          </cell>
          <cell r="T199">
            <v>0</v>
          </cell>
          <cell r="U199" t="str">
            <v>ALTL</v>
          </cell>
          <cell r="V199">
            <v>26.650380651795068</v>
          </cell>
          <cell r="W199">
            <v>0.99265078799604434</v>
          </cell>
        </row>
        <row r="200">
          <cell r="A200" t="str">
            <v>ALTO NR</v>
          </cell>
          <cell r="B200" t="str">
            <v>Alton NR (C8)</v>
          </cell>
          <cell r="C200" t="str">
            <v>Fleet - Bramley</v>
          </cell>
          <cell r="D200" t="str">
            <v>Alton &amp; Fernhurst</v>
          </cell>
          <cell r="E200">
            <v>10.205675256347655</v>
          </cell>
          <cell r="F200">
            <v>9.8799224487304684</v>
          </cell>
          <cell r="G200">
            <v>9.742696093750002</v>
          </cell>
          <cell r="H200">
            <v>9.8942089599609382</v>
          </cell>
          <cell r="I200">
            <v>10.388000000000002</v>
          </cell>
          <cell r="J200">
            <v>9.3455693359375012</v>
          </cell>
          <cell r="K200">
            <v>8.6920000000000002</v>
          </cell>
          <cell r="L200">
            <v>10.706</v>
          </cell>
          <cell r="M200">
            <v>9.6220494151611327</v>
          </cell>
          <cell r="N200">
            <v>9.5847932812500005</v>
          </cell>
          <cell r="O200">
            <v>9.4274371339306651</v>
          </cell>
          <cell r="P200">
            <v>6</v>
          </cell>
          <cell r="Q200">
            <v>9.3455693359375012</v>
          </cell>
          <cell r="R200">
            <v>9.4274371339306651</v>
          </cell>
          <cell r="S200">
            <v>1.0014547101626978</v>
          </cell>
          <cell r="T200">
            <v>0</v>
          </cell>
          <cell r="U200" t="str">
            <v>ALTO NR</v>
          </cell>
          <cell r="V200">
            <v>9.4274371339306651</v>
          </cell>
          <cell r="W200">
            <v>0.99612804587633597</v>
          </cell>
        </row>
        <row r="201">
          <cell r="A201" t="str">
            <v>BORD</v>
          </cell>
          <cell r="B201" t="str">
            <v>Bordon</v>
          </cell>
          <cell r="C201" t="str">
            <v>Fleet - Bramley</v>
          </cell>
          <cell r="D201" t="str">
            <v>Alton &amp; Fernhurst</v>
          </cell>
          <cell r="E201">
            <v>21.8843345703125</v>
          </cell>
          <cell r="F201">
            <v>20.778393603515624</v>
          </cell>
          <cell r="G201">
            <v>24.596207556152343</v>
          </cell>
          <cell r="H201">
            <v>21.519398583984373</v>
          </cell>
          <cell r="I201">
            <v>20.015303710937502</v>
          </cell>
          <cell r="J201">
            <v>18.762</v>
          </cell>
          <cell r="K201">
            <v>21.200000000000003</v>
          </cell>
          <cell r="L201">
            <v>18.338000000000001</v>
          </cell>
          <cell r="M201">
            <v>18.503975982666017</v>
          </cell>
          <cell r="N201">
            <v>19.928000000000001</v>
          </cell>
          <cell r="O201">
            <v>19.427698886814117</v>
          </cell>
          <cell r="P201">
            <v>6</v>
          </cell>
          <cell r="Q201">
            <v>18.762</v>
          </cell>
          <cell r="R201">
            <v>19.427698886814117</v>
          </cell>
          <cell r="S201">
            <v>1.0058279631703664</v>
          </cell>
          <cell r="T201">
            <v>0</v>
          </cell>
          <cell r="U201" t="str">
            <v>BORD</v>
          </cell>
          <cell r="V201">
            <v>19.427698886814117</v>
          </cell>
          <cell r="W201">
            <v>1.0769577316068701</v>
          </cell>
        </row>
        <row r="202">
          <cell r="A202" t="str">
            <v>FIVO</v>
          </cell>
          <cell r="B202" t="str">
            <v>Five Oaks</v>
          </cell>
          <cell r="C202" t="str">
            <v>Fleet - Bramley</v>
          </cell>
          <cell r="D202" t="str">
            <v>Alton &amp; Fernhurst</v>
          </cell>
          <cell r="E202">
            <v>9.839989306640625</v>
          </cell>
          <cell r="F202">
            <v>9.3706480957031246</v>
          </cell>
          <cell r="G202">
            <v>8.7787757812499994</v>
          </cell>
          <cell r="H202">
            <v>7.5743073242187489</v>
          </cell>
          <cell r="I202">
            <v>7.2845245971679686</v>
          </cell>
          <cell r="J202">
            <v>7.588958349609376</v>
          </cell>
          <cell r="K202">
            <v>8.48</v>
          </cell>
          <cell r="L202">
            <v>8.9040000000000017</v>
          </cell>
          <cell r="M202">
            <v>9.3545216173782357</v>
          </cell>
          <cell r="N202">
            <v>8.8231244940590869</v>
          </cell>
          <cell r="O202">
            <v>8.4312066091754563</v>
          </cell>
          <cell r="P202">
            <v>6</v>
          </cell>
          <cell r="Q202">
            <v>7.588958349609376</v>
          </cell>
          <cell r="R202">
            <v>8.4312066091754563</v>
          </cell>
          <cell r="S202">
            <v>1.0176956708981462</v>
          </cell>
          <cell r="T202" t="str">
            <v>M</v>
          </cell>
          <cell r="U202" t="str">
            <v>FIVO</v>
          </cell>
          <cell r="V202">
            <v>8.4312066091754563</v>
          </cell>
          <cell r="W202">
            <v>0.94319355440560926</v>
          </cell>
        </row>
        <row r="203">
          <cell r="A203" t="str">
            <v>HABO</v>
          </cell>
          <cell r="B203" t="str">
            <v>Haslingbourne</v>
          </cell>
          <cell r="C203" t="str">
            <v>Fleet - Bramley</v>
          </cell>
          <cell r="D203" t="str">
            <v>Alton &amp; Fernhurst</v>
          </cell>
          <cell r="E203">
            <v>6.7336414062500003</v>
          </cell>
          <cell r="F203">
            <v>6.5511113281249997</v>
          </cell>
          <cell r="G203">
            <v>6.6167333618164061</v>
          </cell>
          <cell r="H203">
            <v>6.6408042968750003</v>
          </cell>
          <cell r="I203">
            <v>6.3228382568359383</v>
          </cell>
          <cell r="J203">
            <v>6.3991031249999999</v>
          </cell>
          <cell r="K203">
            <v>5.9359999999999999</v>
          </cell>
          <cell r="L203">
            <v>6.1479999999999997</v>
          </cell>
          <cell r="M203">
            <v>6.4416317749023442</v>
          </cell>
          <cell r="N203">
            <v>6.6792752773772373</v>
          </cell>
          <cell r="O203">
            <v>6.5850448360935845</v>
          </cell>
          <cell r="P203">
            <v>6</v>
          </cell>
          <cell r="Q203">
            <v>6.3991031249999999</v>
          </cell>
          <cell r="R203">
            <v>6.5850448360935845</v>
          </cell>
          <cell r="S203">
            <v>1.0047852964968327</v>
          </cell>
          <cell r="T203">
            <v>0</v>
          </cell>
          <cell r="U203" t="str">
            <v>HABO</v>
          </cell>
          <cell r="V203">
            <v>6.5850448360935845</v>
          </cell>
          <cell r="W203">
            <v>1.0368918172877859</v>
          </cell>
        </row>
        <row r="204">
          <cell r="A204" t="str">
            <v>HASL</v>
          </cell>
          <cell r="B204" t="str">
            <v>Haslemere</v>
          </cell>
          <cell r="C204" t="str">
            <v>Fleet - Bramley</v>
          </cell>
          <cell r="D204" t="str">
            <v>Alton &amp; Fernhurst</v>
          </cell>
          <cell r="E204">
            <v>16.939316662597658</v>
          </cell>
          <cell r="F204">
            <v>15.26522384033203</v>
          </cell>
          <cell r="G204">
            <v>15.728905261230469</v>
          </cell>
          <cell r="H204">
            <v>16.602010742187503</v>
          </cell>
          <cell r="I204">
            <v>15.624191162109376</v>
          </cell>
          <cell r="J204">
            <v>19.375042456054686</v>
          </cell>
          <cell r="K204">
            <v>16.641999999999999</v>
          </cell>
          <cell r="L204">
            <v>16.43</v>
          </cell>
          <cell r="M204">
            <v>16.986519560813903</v>
          </cell>
          <cell r="N204">
            <v>17.446939552105906</v>
          </cell>
          <cell r="O204">
            <v>18.900352962927357</v>
          </cell>
          <cell r="P204">
            <v>6</v>
          </cell>
          <cell r="Q204">
            <v>19.375042456054686</v>
          </cell>
          <cell r="R204">
            <v>18.900352962927357</v>
          </cell>
          <cell r="S204">
            <v>0.99587433912939771</v>
          </cell>
          <cell r="T204">
            <v>0</v>
          </cell>
          <cell r="U204" t="str">
            <v>HASL</v>
          </cell>
          <cell r="V204">
            <v>18.900352962927357</v>
          </cell>
          <cell r="W204">
            <v>1.0271050222880349</v>
          </cell>
        </row>
        <row r="205">
          <cell r="A205" t="str">
            <v>HERR</v>
          </cell>
          <cell r="B205" t="str">
            <v>Herriard</v>
          </cell>
          <cell r="C205" t="str">
            <v>Fleet - Bramley</v>
          </cell>
          <cell r="D205" t="str">
            <v>Alton &amp; Fernhurst</v>
          </cell>
          <cell r="E205">
            <v>1.5781972045898436</v>
          </cell>
          <cell r="F205">
            <v>1.782927087402344</v>
          </cell>
          <cell r="G205">
            <v>1.6788726440429687</v>
          </cell>
          <cell r="H205">
            <v>1.5736222656250001</v>
          </cell>
          <cell r="I205">
            <v>1.83814013671875</v>
          </cell>
          <cell r="J205">
            <v>2.0606791992187499</v>
          </cell>
          <cell r="K205">
            <v>2.4379999999999997</v>
          </cell>
          <cell r="L205">
            <v>2.3320000000000003</v>
          </cell>
          <cell r="M205">
            <v>1.9716000000000002</v>
          </cell>
          <cell r="N205">
            <v>1.7903447203125</v>
          </cell>
          <cell r="O205">
            <v>1.7425248608066404</v>
          </cell>
          <cell r="P205">
            <v>6</v>
          </cell>
          <cell r="Q205">
            <v>2.0606791992187499</v>
          </cell>
          <cell r="R205">
            <v>1.7425248608066404</v>
          </cell>
          <cell r="S205">
            <v>0.97243690543489802</v>
          </cell>
          <cell r="T205">
            <v>0</v>
          </cell>
          <cell r="U205" t="str">
            <v>HERR</v>
          </cell>
          <cell r="V205">
            <v>1.7425248608066404</v>
          </cell>
          <cell r="W205">
            <v>0.90806691028225794</v>
          </cell>
        </row>
        <row r="206">
          <cell r="A206" t="str">
            <v>HUMG</v>
          </cell>
          <cell r="B206" t="str">
            <v>Humbly Grove</v>
          </cell>
          <cell r="C206" t="str">
            <v>Fleet - Bramley</v>
          </cell>
          <cell r="D206" t="str">
            <v>Alton &amp; Fernhurst</v>
          </cell>
          <cell r="E206">
            <v>8.9</v>
          </cell>
          <cell r="F206">
            <v>10</v>
          </cell>
          <cell r="G206">
            <v>10</v>
          </cell>
          <cell r="H206">
            <v>7.3999999999999995</v>
          </cell>
          <cell r="I206">
            <v>7.3999999999999995</v>
          </cell>
          <cell r="J206">
            <v>7.1</v>
          </cell>
          <cell r="K206">
            <v>7.7</v>
          </cell>
          <cell r="L206">
            <v>11.8</v>
          </cell>
          <cell r="M206">
            <v>11.873207092285156</v>
          </cell>
          <cell r="N206">
            <v>11.873207092285156</v>
          </cell>
          <cell r="O206">
            <v>12.101302706558878</v>
          </cell>
          <cell r="P206">
            <v>6</v>
          </cell>
          <cell r="Q206">
            <v>7.1</v>
          </cell>
          <cell r="R206">
            <v>12.101302706558878</v>
          </cell>
          <cell r="S206">
            <v>1.0929382598666921</v>
          </cell>
          <cell r="T206" t="str">
            <v>H</v>
          </cell>
          <cell r="U206" t="str">
            <v>HUMB</v>
          </cell>
          <cell r="V206">
            <v>12.101302706558878</v>
          </cell>
          <cell r="W206">
            <v>1</v>
          </cell>
        </row>
        <row r="207">
          <cell r="A207" t="str">
            <v>LANC</v>
          </cell>
          <cell r="B207" t="str">
            <v>Langley Court</v>
          </cell>
          <cell r="C207" t="str">
            <v>Fleet - Bramley</v>
          </cell>
          <cell r="D207" t="str">
            <v>Alton &amp; Fernhurst</v>
          </cell>
          <cell r="E207">
            <v>9.3177315429687493</v>
          </cell>
          <cell r="F207">
            <v>8.8613737426757808</v>
          </cell>
          <cell r="G207">
            <v>8.6938798339843739</v>
          </cell>
          <cell r="H207">
            <v>8.556571069335936</v>
          </cell>
          <cell r="I207">
            <v>8.0864588012695311</v>
          </cell>
          <cell r="J207">
            <v>8.1988508789062493</v>
          </cell>
          <cell r="K207">
            <v>8.0559999999999992</v>
          </cell>
          <cell r="L207">
            <v>8.2680000000000007</v>
          </cell>
          <cell r="M207">
            <v>8.6031209182739268</v>
          </cell>
          <cell r="N207">
            <v>8.7545842933654789</v>
          </cell>
          <cell r="O207">
            <v>8.7007561263004938</v>
          </cell>
          <cell r="P207">
            <v>6</v>
          </cell>
          <cell r="Q207">
            <v>8.1988508789062493</v>
          </cell>
          <cell r="R207">
            <v>8.7007561263004938</v>
          </cell>
          <cell r="S207">
            <v>1.0099518477318186</v>
          </cell>
          <cell r="T207">
            <v>0</v>
          </cell>
          <cell r="U207" t="str">
            <v>LANC</v>
          </cell>
          <cell r="V207">
            <v>8.7007561263004938</v>
          </cell>
          <cell r="W207">
            <v>1.0176056313203536</v>
          </cell>
        </row>
        <row r="208">
          <cell r="A208" t="str">
            <v>MIDH</v>
          </cell>
          <cell r="B208" t="str">
            <v>Midhurst</v>
          </cell>
          <cell r="C208" t="str">
            <v>Fleet - Bramley</v>
          </cell>
          <cell r="D208" t="str">
            <v>Alton &amp; Fernhurst</v>
          </cell>
          <cell r="E208">
            <v>13.552587500000001</v>
          </cell>
          <cell r="F208">
            <v>12.630003955078127</v>
          </cell>
          <cell r="G208">
            <v>13.0355171875</v>
          </cell>
          <cell r="H208">
            <v>12.785680908203124</v>
          </cell>
          <cell r="I208">
            <v>12.72</v>
          </cell>
          <cell r="J208">
            <v>12.607940625000001</v>
          </cell>
          <cell r="K208">
            <v>12.190000000000001</v>
          </cell>
          <cell r="L208">
            <v>12.508000000000001</v>
          </cell>
          <cell r="M208">
            <v>12.039518203735351</v>
          </cell>
          <cell r="N208">
            <v>12.298432617187501</v>
          </cell>
          <cell r="O208">
            <v>11.51748196161588</v>
          </cell>
          <cell r="P208">
            <v>6</v>
          </cell>
          <cell r="Q208">
            <v>12.607940625000001</v>
          </cell>
          <cell r="R208">
            <v>11.51748196161588</v>
          </cell>
          <cell r="S208">
            <v>0.98503629048541808</v>
          </cell>
          <cell r="T208">
            <v>0</v>
          </cell>
          <cell r="U208" t="str">
            <v>MIDH</v>
          </cell>
          <cell r="V208">
            <v>11.51748196161588</v>
          </cell>
          <cell r="W208">
            <v>1.0215053799554719</v>
          </cell>
        </row>
        <row r="209">
          <cell r="A209" t="str">
            <v>PETE</v>
          </cell>
          <cell r="B209" t="str">
            <v>Petersfield</v>
          </cell>
          <cell r="C209" t="str">
            <v>Fleet - Bramley</v>
          </cell>
          <cell r="D209" t="str">
            <v>Alton &amp; Fernhurst</v>
          </cell>
          <cell r="E209">
            <v>22.129271496582035</v>
          </cell>
          <cell r="F209">
            <v>21.491377697753911</v>
          </cell>
          <cell r="G209">
            <v>22.273818859863283</v>
          </cell>
          <cell r="H209">
            <v>20.596108447265625</v>
          </cell>
          <cell r="I209">
            <v>20.724739013671876</v>
          </cell>
          <cell r="J209">
            <v>21.96539655761719</v>
          </cell>
          <cell r="K209">
            <v>20.564</v>
          </cell>
          <cell r="L209">
            <v>20.988000000000003</v>
          </cell>
          <cell r="M209">
            <v>20.966736030578613</v>
          </cell>
          <cell r="N209">
            <v>20.99380540019709</v>
          </cell>
          <cell r="O209">
            <v>20.489029223849595</v>
          </cell>
          <cell r="P209">
            <v>6</v>
          </cell>
          <cell r="Q209">
            <v>21.96539655761719</v>
          </cell>
          <cell r="R209">
            <v>20.489029223849595</v>
          </cell>
          <cell r="S209">
            <v>0.98847052171849437</v>
          </cell>
          <cell r="T209">
            <v>0</v>
          </cell>
          <cell r="U209" t="str">
            <v>PETE</v>
          </cell>
          <cell r="V209">
            <v>20.489029223849595</v>
          </cell>
          <cell r="W209">
            <v>1.0012910626422251</v>
          </cell>
        </row>
        <row r="210">
          <cell r="A210" t="str">
            <v>PLAI</v>
          </cell>
          <cell r="B210" t="str">
            <v>Plaistow</v>
          </cell>
          <cell r="C210" t="str">
            <v>Fleet - Bramley</v>
          </cell>
          <cell r="D210" t="str">
            <v>Alton &amp; Fernhurst</v>
          </cell>
          <cell r="E210">
            <v>5.8919362304687493</v>
          </cell>
          <cell r="F210">
            <v>4.8890337890625002</v>
          </cell>
          <cell r="G210">
            <v>4.7403462890624999</v>
          </cell>
          <cell r="H210">
            <v>4.524164013671875</v>
          </cell>
          <cell r="I210">
            <v>4.7577775268554685</v>
          </cell>
          <cell r="J210">
            <v>4.2972037109375005</v>
          </cell>
          <cell r="K210">
            <v>5.1940000000000008</v>
          </cell>
          <cell r="L210">
            <v>3.71</v>
          </cell>
          <cell r="M210">
            <v>5.5885851860046394</v>
          </cell>
          <cell r="N210">
            <v>5.1353143240356447</v>
          </cell>
          <cell r="O210">
            <v>5.9790409429581954</v>
          </cell>
          <cell r="P210">
            <v>6</v>
          </cell>
          <cell r="Q210">
            <v>4.2972037109375005</v>
          </cell>
          <cell r="R210">
            <v>5.9790409429581954</v>
          </cell>
          <cell r="S210">
            <v>1.0565926798652614</v>
          </cell>
          <cell r="T210" t="str">
            <v>H</v>
          </cell>
          <cell r="U210" t="str">
            <v>PLAI</v>
          </cell>
          <cell r="V210">
            <v>5.9790409429581954</v>
          </cell>
          <cell r="W210">
            <v>0.91889345033084402</v>
          </cell>
        </row>
        <row r="211">
          <cell r="A211" t="str">
            <v>PREC</v>
          </cell>
          <cell r="B211" t="str">
            <v>Preston Candover</v>
          </cell>
          <cell r="C211" t="str">
            <v>Fleet - Bramley</v>
          </cell>
          <cell r="D211" t="str">
            <v>Alton &amp; Fernhurst</v>
          </cell>
          <cell r="E211">
            <v>5.1554442016601563</v>
          </cell>
          <cell r="F211">
            <v>4.3797594360351564</v>
          </cell>
          <cell r="G211">
            <v>4.4520000000000008</v>
          </cell>
          <cell r="H211">
            <v>5.3568145019531253</v>
          </cell>
          <cell r="I211">
            <v>4.7697684936523439</v>
          </cell>
          <cell r="J211">
            <v>4.0994254394531247</v>
          </cell>
          <cell r="K211">
            <v>4.0279999999999996</v>
          </cell>
          <cell r="L211">
            <v>4.7700000000000005</v>
          </cell>
          <cell r="M211">
            <v>4.9243782901763922</v>
          </cell>
          <cell r="N211">
            <v>4.8013409907531734</v>
          </cell>
          <cell r="O211">
            <v>5.2767696604271546</v>
          </cell>
          <cell r="P211">
            <v>6</v>
          </cell>
          <cell r="Q211">
            <v>4.0994254394531247</v>
          </cell>
          <cell r="R211">
            <v>5.2767696604271546</v>
          </cell>
          <cell r="S211">
            <v>1.0429757019409693</v>
          </cell>
          <cell r="T211" t="str">
            <v>H</v>
          </cell>
          <cell r="U211" t="str">
            <v>PREC</v>
          </cell>
          <cell r="V211">
            <v>5.2767696604271546</v>
          </cell>
          <cell r="W211">
            <v>0.97501465318603464</v>
          </cell>
        </row>
        <row r="212">
          <cell r="A212" t="str">
            <v>ASCO</v>
          </cell>
          <cell r="B212" t="str">
            <v>Ascot</v>
          </cell>
          <cell r="C212" t="str">
            <v>Fleet - Bramley</v>
          </cell>
          <cell r="D212" t="str">
            <v>Bracknell Main</v>
          </cell>
          <cell r="E212">
            <v>16.644237231445313</v>
          </cell>
          <cell r="F212">
            <v>12.120729602050783</v>
          </cell>
          <cell r="G212">
            <v>15.743576367187501</v>
          </cell>
          <cell r="H212">
            <v>18.530955834960938</v>
          </cell>
          <cell r="I212">
            <v>13.559180236816406</v>
          </cell>
          <cell r="J212">
            <v>16.777403759765626</v>
          </cell>
          <cell r="K212">
            <v>15.476000000000001</v>
          </cell>
          <cell r="L212">
            <v>15.9</v>
          </cell>
          <cell r="M212">
            <v>16.763565201759338</v>
          </cell>
          <cell r="N212">
            <v>15.677876091003419</v>
          </cell>
          <cell r="O212">
            <v>15.301606017684936</v>
          </cell>
          <cell r="P212">
            <v>6</v>
          </cell>
          <cell r="Q212">
            <v>16.777403759765626</v>
          </cell>
          <cell r="R212">
            <v>15.301606017684936</v>
          </cell>
          <cell r="S212">
            <v>0.98477128517234847</v>
          </cell>
          <cell r="T212">
            <v>0</v>
          </cell>
          <cell r="U212" t="str">
            <v>ASCO</v>
          </cell>
          <cell r="V212">
            <v>15.301606017684936</v>
          </cell>
          <cell r="W212">
            <v>0.93523519026597191</v>
          </cell>
        </row>
        <row r="213">
          <cell r="A213" t="str">
            <v>BRKN</v>
          </cell>
          <cell r="B213" t="str">
            <v>Bracknell</v>
          </cell>
          <cell r="C213" t="str">
            <v>Fleet - Bramley</v>
          </cell>
          <cell r="D213" t="str">
            <v>Bracknell Main</v>
          </cell>
          <cell r="E213">
            <v>47.871981872558592</v>
          </cell>
          <cell r="F213">
            <v>50.932376611328124</v>
          </cell>
          <cell r="G213">
            <v>48.654000000000003</v>
          </cell>
          <cell r="H213">
            <v>43.153619360351556</v>
          </cell>
          <cell r="I213">
            <v>43.887682617187508</v>
          </cell>
          <cell r="J213">
            <v>42.623812988281252</v>
          </cell>
          <cell r="K213">
            <v>40.492000000000004</v>
          </cell>
          <cell r="L213">
            <v>41.552000000000007</v>
          </cell>
          <cell r="M213">
            <v>37.496064529418945</v>
          </cell>
          <cell r="N213">
            <v>40.246144001413974</v>
          </cell>
          <cell r="O213">
            <v>36.966851314932505</v>
          </cell>
          <cell r="P213">
            <v>6</v>
          </cell>
          <cell r="Q213">
            <v>42.623812988281252</v>
          </cell>
          <cell r="R213">
            <v>36.966851314932505</v>
          </cell>
          <cell r="S213">
            <v>0.97654747292480237</v>
          </cell>
          <cell r="T213">
            <v>0</v>
          </cell>
          <cell r="U213" t="str">
            <v>BRKN</v>
          </cell>
          <cell r="V213">
            <v>36.966851314932505</v>
          </cell>
          <cell r="W213">
            <v>1.0733431496480745</v>
          </cell>
        </row>
        <row r="214">
          <cell r="A214" t="str">
            <v>WARF</v>
          </cell>
          <cell r="B214" t="str">
            <v>Warfield</v>
          </cell>
          <cell r="C214" t="str">
            <v>Fleet - Bramley</v>
          </cell>
          <cell r="D214" t="str">
            <v>Bracknell Main</v>
          </cell>
          <cell r="E214">
            <v>20.621776806640625</v>
          </cell>
          <cell r="F214">
            <v>19.250570544433593</v>
          </cell>
          <cell r="G214">
            <v>18.354923144531249</v>
          </cell>
          <cell r="H214">
            <v>17.837283691406249</v>
          </cell>
          <cell r="I214">
            <v>17.575391418457034</v>
          </cell>
          <cell r="J214">
            <v>18.397421484374998</v>
          </cell>
          <cell r="K214">
            <v>18.02</v>
          </cell>
          <cell r="L214">
            <v>18.762</v>
          </cell>
          <cell r="M214">
            <v>19.996052627563479</v>
          </cell>
          <cell r="N214">
            <v>22.39040340423584</v>
          </cell>
          <cell r="O214">
            <v>19.60677555782318</v>
          </cell>
          <cell r="P214">
            <v>6</v>
          </cell>
          <cell r="Q214">
            <v>18.397421484374998</v>
          </cell>
          <cell r="R214">
            <v>19.60677555782318</v>
          </cell>
          <cell r="S214">
            <v>1.0106672739893032</v>
          </cell>
          <cell r="T214">
            <v>0</v>
          </cell>
          <cell r="U214" t="str">
            <v>WARF</v>
          </cell>
          <cell r="V214">
            <v>19.60677555782318</v>
          </cell>
          <cell r="W214">
            <v>1.1197411719837083</v>
          </cell>
        </row>
        <row r="215">
          <cell r="A215" t="str">
            <v>BAGS</v>
          </cell>
          <cell r="B215" t="str">
            <v>Bagshot</v>
          </cell>
          <cell r="C215" t="str">
            <v>Fleet - Bramley</v>
          </cell>
          <cell r="D215" t="str">
            <v>Bracknell Reserve</v>
          </cell>
          <cell r="E215">
            <v>14.308987988281249</v>
          </cell>
          <cell r="F215">
            <v>13.998941015625</v>
          </cell>
          <cell r="G215">
            <v>14.946</v>
          </cell>
          <cell r="H215">
            <v>15.482967114257811</v>
          </cell>
          <cell r="I215">
            <v>13.091492248535156</v>
          </cell>
          <cell r="J215">
            <v>12.788673828125001</v>
          </cell>
          <cell r="K215">
            <v>12.614000000000001</v>
          </cell>
          <cell r="L215">
            <v>12.857241650390625</v>
          </cell>
          <cell r="M215">
            <v>13.144600067138672</v>
          </cell>
          <cell r="N215">
            <v>13.028275394439698</v>
          </cell>
          <cell r="O215">
            <v>13.338091</v>
          </cell>
          <cell r="P215">
            <v>6</v>
          </cell>
          <cell r="Q215">
            <v>12.788673828125001</v>
          </cell>
          <cell r="R215">
            <v>13.338091</v>
          </cell>
          <cell r="S215">
            <v>1.0070352997197216</v>
          </cell>
          <cell r="T215">
            <v>0</v>
          </cell>
          <cell r="U215" t="str">
            <v>BAGS</v>
          </cell>
          <cell r="V215">
            <v>13.338091</v>
          </cell>
          <cell r="W215">
            <v>0.99115038326728677</v>
          </cell>
        </row>
        <row r="216">
          <cell r="A216" t="str">
            <v>CHOB</v>
          </cell>
          <cell r="B216" t="str">
            <v>Chobham</v>
          </cell>
          <cell r="C216" t="str">
            <v>Fleet - Bramley</v>
          </cell>
          <cell r="D216" t="str">
            <v>Bracknell Reserve</v>
          </cell>
          <cell r="E216">
            <v>12.730790783691406</v>
          </cell>
          <cell r="F216">
            <v>10.796616284179688</v>
          </cell>
          <cell r="G216">
            <v>11.120078857421873</v>
          </cell>
          <cell r="H216">
            <v>10.818653076171875</v>
          </cell>
          <cell r="I216">
            <v>10.655865783691405</v>
          </cell>
          <cell r="J216">
            <v>10.898472509765625</v>
          </cell>
          <cell r="K216">
            <v>11.448000000000002</v>
          </cell>
          <cell r="L216">
            <v>10.918000000000001</v>
          </cell>
          <cell r="M216">
            <v>11.050770111083985</v>
          </cell>
          <cell r="N216">
            <v>10.57164974112346</v>
          </cell>
          <cell r="O216">
            <v>9.7109645025300981</v>
          </cell>
          <cell r="P216">
            <v>6</v>
          </cell>
          <cell r="Q216">
            <v>10.898472509765625</v>
          </cell>
          <cell r="R216">
            <v>9.7109645025300981</v>
          </cell>
          <cell r="S216">
            <v>0.98095583670474629</v>
          </cell>
          <cell r="T216">
            <v>0</v>
          </cell>
          <cell r="U216" t="str">
            <v>CHOB</v>
          </cell>
          <cell r="V216">
            <v>9.7109645025300981</v>
          </cell>
          <cell r="W216">
            <v>0.95664371214455324</v>
          </cell>
        </row>
        <row r="217">
          <cell r="A217" t="str">
            <v>EHAM</v>
          </cell>
          <cell r="B217" t="str">
            <v>Easthampstead</v>
          </cell>
          <cell r="C217" t="str">
            <v>Fleet - Bramley</v>
          </cell>
          <cell r="D217" t="str">
            <v>Bracknell Reserve</v>
          </cell>
          <cell r="E217">
            <v>26.333424792480468</v>
          </cell>
          <cell r="F217">
            <v>23.604416894531248</v>
          </cell>
          <cell r="G217">
            <v>23.756532104492187</v>
          </cell>
          <cell r="H217">
            <v>21.625658544921876</v>
          </cell>
          <cell r="I217">
            <v>21.823990112304688</v>
          </cell>
          <cell r="J217">
            <v>21.3472478515625</v>
          </cell>
          <cell r="K217">
            <v>21.836000000000002</v>
          </cell>
          <cell r="L217">
            <v>20.776000000000003</v>
          </cell>
          <cell r="M217">
            <v>19.977563867568971</v>
          </cell>
          <cell r="N217">
            <v>19.709470024108889</v>
          </cell>
          <cell r="O217">
            <v>18.072626044111253</v>
          </cell>
          <cell r="P217">
            <v>6</v>
          </cell>
          <cell r="Q217">
            <v>21.3472478515625</v>
          </cell>
          <cell r="R217">
            <v>18.072626044111253</v>
          </cell>
          <cell r="S217">
            <v>0.97262753813020508</v>
          </cell>
          <cell r="T217">
            <v>0</v>
          </cell>
          <cell r="U217" t="str">
            <v>EHAM</v>
          </cell>
          <cell r="V217">
            <v>18.072626044111253</v>
          </cell>
          <cell r="W217">
            <v>0.98658025346647504</v>
          </cell>
        </row>
        <row r="218">
          <cell r="A218" t="str">
            <v>MVEE</v>
          </cell>
          <cell r="B218" t="str">
            <v>M V E E</v>
          </cell>
          <cell r="C218" t="str">
            <v>Fleet - Bramley</v>
          </cell>
          <cell r="D218" t="str">
            <v>Bracknell Reserve</v>
          </cell>
          <cell r="E218">
            <v>3.0739999999999998</v>
          </cell>
          <cell r="F218">
            <v>2.9169217529296874</v>
          </cell>
          <cell r="G218">
            <v>3.890445666503906</v>
          </cell>
          <cell r="H218">
            <v>4.3413365844726561</v>
          </cell>
          <cell r="I218">
            <v>4.3638307495117186</v>
          </cell>
          <cell r="J218">
            <v>4.1005380859375</v>
          </cell>
          <cell r="K218">
            <v>3.6040000000000001</v>
          </cell>
          <cell r="L218">
            <v>3.0739999999999998</v>
          </cell>
          <cell r="M218">
            <v>2.5547663831710818</v>
          </cell>
          <cell r="N218">
            <v>3.7251371394794579</v>
          </cell>
          <cell r="O218">
            <v>3.5153812457573412</v>
          </cell>
          <cell r="P218">
            <v>6</v>
          </cell>
          <cell r="Q218">
            <v>4.1005380859375</v>
          </cell>
          <cell r="R218">
            <v>3.5153812457573412</v>
          </cell>
          <cell r="S218">
            <v>0.97466475908549899</v>
          </cell>
          <cell r="T218">
            <v>0</v>
          </cell>
          <cell r="U218" t="str">
            <v>MVEE</v>
          </cell>
          <cell r="V218">
            <v>3.5153812457573412</v>
          </cell>
          <cell r="W218">
            <v>1.4581126337100394</v>
          </cell>
        </row>
        <row r="219">
          <cell r="A219" t="str">
            <v>SUNN</v>
          </cell>
          <cell r="B219" t="str">
            <v>Sunninghill</v>
          </cell>
          <cell r="C219" t="str">
            <v>Fleet - Bramley</v>
          </cell>
          <cell r="D219" t="str">
            <v>Bracknell Reserve</v>
          </cell>
          <cell r="E219">
            <v>13.144000000000002</v>
          </cell>
          <cell r="F219">
            <v>13.328356091308592</v>
          </cell>
          <cell r="G219">
            <v>12.535361621093749</v>
          </cell>
          <cell r="H219">
            <v>12.721125805664062</v>
          </cell>
          <cell r="I219">
            <v>12.339265136718749</v>
          </cell>
          <cell r="J219">
            <v>11.998318359375</v>
          </cell>
          <cell r="K219">
            <v>12.401999999999999</v>
          </cell>
          <cell r="L219">
            <v>12.72</v>
          </cell>
          <cell r="M219">
            <v>12.621142578125001</v>
          </cell>
          <cell r="N219">
            <v>12.873177852630615</v>
          </cell>
          <cell r="O219">
            <v>10.911096707</v>
          </cell>
          <cell r="P219">
            <v>6</v>
          </cell>
          <cell r="Q219">
            <v>11.998318359375</v>
          </cell>
          <cell r="R219">
            <v>10.911096707</v>
          </cell>
          <cell r="S219">
            <v>0.9842936212191743</v>
          </cell>
          <cell r="T219">
            <v>0</v>
          </cell>
          <cell r="U219" t="str">
            <v>SUNN</v>
          </cell>
          <cell r="V219">
            <v>10.911096707</v>
          </cell>
          <cell r="W219">
            <v>1.0199692914445355</v>
          </cell>
        </row>
        <row r="220">
          <cell r="A220" t="str">
            <v>COUR</v>
          </cell>
          <cell r="B220" t="str">
            <v>Courages</v>
          </cell>
          <cell r="C220" t="str">
            <v>Fleet - Bramley</v>
          </cell>
          <cell r="D220" t="str">
            <v>Burghfield Main</v>
          </cell>
          <cell r="E220">
            <v>12.826000000000001</v>
          </cell>
          <cell r="F220">
            <v>11.960607214355468</v>
          </cell>
          <cell r="G220">
            <v>12.456448461914061</v>
          </cell>
          <cell r="H220">
            <v>9.0743184936523438</v>
          </cell>
          <cell r="I220">
            <v>9.8579999999999988</v>
          </cell>
          <cell r="J220">
            <v>10.329313476562501</v>
          </cell>
          <cell r="K220">
            <v>11.766</v>
          </cell>
          <cell r="L220">
            <v>10.811999999999999</v>
          </cell>
          <cell r="M220">
            <v>11.771139306144715</v>
          </cell>
          <cell r="N220">
            <v>12.073030552904752</v>
          </cell>
          <cell r="O220">
            <v>10.921770166666667</v>
          </cell>
          <cell r="P220">
            <v>6</v>
          </cell>
          <cell r="Q220">
            <v>10.329313476562501</v>
          </cell>
          <cell r="R220">
            <v>10.921770166666667</v>
          </cell>
          <cell r="S220">
            <v>1.0093387092553061</v>
          </cell>
          <cell r="T220">
            <v>0</v>
          </cell>
          <cell r="U220" t="str">
            <v>COUR</v>
          </cell>
          <cell r="V220">
            <v>10.921770166666667</v>
          </cell>
          <cell r="W220">
            <v>1.0256467312898461</v>
          </cell>
        </row>
        <row r="221">
          <cell r="A221" t="str">
            <v>GORI</v>
          </cell>
          <cell r="B221" t="str">
            <v>Goring</v>
          </cell>
          <cell r="C221" t="str">
            <v>Fleet - Bramley</v>
          </cell>
          <cell r="D221" t="str">
            <v>Burghfield Main</v>
          </cell>
          <cell r="E221">
            <v>6.1023625244140618</v>
          </cell>
          <cell r="F221">
            <v>5.901104223632812</v>
          </cell>
          <cell r="G221">
            <v>6.2003267089843748</v>
          </cell>
          <cell r="H221">
            <v>5.926184130859375</v>
          </cell>
          <cell r="I221">
            <v>5.6089694213867194</v>
          </cell>
          <cell r="J221">
            <v>5.6180000000000003</v>
          </cell>
          <cell r="K221">
            <v>6.1479999999999997</v>
          </cell>
          <cell r="L221">
            <v>6.572000000000001</v>
          </cell>
          <cell r="M221">
            <v>5.693591244220733</v>
          </cell>
          <cell r="N221">
            <v>6.0229924488067628</v>
          </cell>
          <cell r="O221">
            <v>6.1436715915679931</v>
          </cell>
          <cell r="P221">
            <v>6</v>
          </cell>
          <cell r="Q221">
            <v>5.6180000000000003</v>
          </cell>
          <cell r="R221">
            <v>6.1436715915679931</v>
          </cell>
          <cell r="S221">
            <v>1.0150194778472486</v>
          </cell>
          <cell r="T221" t="str">
            <v>M</v>
          </cell>
          <cell r="U221" t="str">
            <v>GORI</v>
          </cell>
          <cell r="V221">
            <v>6.1436715915679931</v>
          </cell>
          <cell r="W221">
            <v>1.0578547335867126</v>
          </cell>
        </row>
        <row r="222">
          <cell r="A222" t="str">
            <v>GREP</v>
          </cell>
          <cell r="B222" t="str">
            <v>Green Park</v>
          </cell>
          <cell r="C222" t="str">
            <v>Fleet - Bramley</v>
          </cell>
          <cell r="D222" t="str">
            <v>Burghfield Main</v>
          </cell>
          <cell r="E222">
            <v>9.9634160766601578</v>
          </cell>
          <cell r="F222">
            <v>9.6044251464843775</v>
          </cell>
          <cell r="G222">
            <v>9.2219999999999995</v>
          </cell>
          <cell r="H222">
            <v>8.8699125244140617</v>
          </cell>
          <cell r="I222">
            <v>10.706</v>
          </cell>
          <cell r="J222">
            <v>8.5860000000000003</v>
          </cell>
          <cell r="K222">
            <v>7.6320000000000006</v>
          </cell>
          <cell r="L222">
            <v>8.48</v>
          </cell>
          <cell r="M222">
            <v>8.1722194385528564</v>
          </cell>
          <cell r="N222">
            <v>8.4613255263889364</v>
          </cell>
          <cell r="O222">
            <v>9.357348</v>
          </cell>
          <cell r="P222">
            <v>6</v>
          </cell>
          <cell r="Q222">
            <v>8.5860000000000003</v>
          </cell>
          <cell r="R222">
            <v>9.357348</v>
          </cell>
          <cell r="S222">
            <v>1.0144414422991879</v>
          </cell>
          <cell r="T222" t="str">
            <v>M</v>
          </cell>
          <cell r="U222" t="str">
            <v>GREP</v>
          </cell>
          <cell r="V222">
            <v>9.357348</v>
          </cell>
          <cell r="W222">
            <v>1.0353766917310379</v>
          </cell>
        </row>
        <row r="223">
          <cell r="A223" t="str">
            <v>KENH</v>
          </cell>
          <cell r="B223" t="str">
            <v>Kentwood Hill</v>
          </cell>
          <cell r="C223" t="str">
            <v>Fleet - Bramley</v>
          </cell>
          <cell r="D223" t="str">
            <v>Burghfield Main</v>
          </cell>
          <cell r="E223">
            <v>24.409450097656247</v>
          </cell>
          <cell r="F223">
            <v>22.790471484374997</v>
          </cell>
          <cell r="G223">
            <v>22.964363671874999</v>
          </cell>
          <cell r="H223">
            <v>22.137348413085938</v>
          </cell>
          <cell r="I223">
            <v>21.131106445312504</v>
          </cell>
          <cell r="J223">
            <v>21.072887988281249</v>
          </cell>
          <cell r="K223">
            <v>20.352</v>
          </cell>
          <cell r="L223">
            <v>20.776000000000003</v>
          </cell>
          <cell r="M223">
            <v>20.796634788513185</v>
          </cell>
          <cell r="N223">
            <v>20.214842605590821</v>
          </cell>
          <cell r="O223">
            <v>19.043693090435664</v>
          </cell>
          <cell r="P223">
            <v>6</v>
          </cell>
          <cell r="Q223">
            <v>21.072887988281249</v>
          </cell>
          <cell r="R223">
            <v>19.043693090435664</v>
          </cell>
          <cell r="S223">
            <v>0.98326637069531231</v>
          </cell>
          <cell r="T223">
            <v>0</v>
          </cell>
          <cell r="U223" t="str">
            <v>KENH</v>
          </cell>
          <cell r="V223">
            <v>19.043693090435664</v>
          </cell>
          <cell r="W223">
            <v>0.97202469587802198</v>
          </cell>
        </row>
        <row r="224">
          <cell r="A224" t="str">
            <v>PANG</v>
          </cell>
          <cell r="B224" t="str">
            <v>Pangbourne</v>
          </cell>
          <cell r="C224" t="str">
            <v>Fleet - Bramley</v>
          </cell>
          <cell r="D224" t="str">
            <v>Burghfield Main</v>
          </cell>
          <cell r="E224">
            <v>9.9640000000000004</v>
          </cell>
          <cell r="F224">
            <v>9.8799224487304684</v>
          </cell>
          <cell r="G224">
            <v>7.9715320312499998</v>
          </cell>
          <cell r="H224">
            <v>10.405082153320313</v>
          </cell>
          <cell r="I224">
            <v>10.82460302734375</v>
          </cell>
          <cell r="J224">
            <v>10.5260623046875</v>
          </cell>
          <cell r="K224">
            <v>9.01</v>
          </cell>
          <cell r="L224">
            <v>8.0559999999999992</v>
          </cell>
          <cell r="M224">
            <v>9.1227832984924309</v>
          </cell>
          <cell r="N224">
            <v>9.6694228363037116</v>
          </cell>
          <cell r="O224">
            <v>9.0411446667989086</v>
          </cell>
          <cell r="P224">
            <v>6</v>
          </cell>
          <cell r="Q224">
            <v>10.5260623046875</v>
          </cell>
          <cell r="R224">
            <v>9.0411446667989086</v>
          </cell>
          <cell r="S224">
            <v>0.97497372909113023</v>
          </cell>
          <cell r="T224">
            <v>0</v>
          </cell>
          <cell r="U224" t="str">
            <v>PANG</v>
          </cell>
          <cell r="V224">
            <v>9.0411446667989086</v>
          </cell>
          <cell r="W224">
            <v>1.0599202589742118</v>
          </cell>
        </row>
        <row r="225">
          <cell r="A225" t="str">
            <v>WHIW</v>
          </cell>
          <cell r="B225" t="str">
            <v>Whiteley Wood</v>
          </cell>
          <cell r="C225" t="str">
            <v>Fleet - Bramley</v>
          </cell>
          <cell r="D225" t="str">
            <v>Burghfield Main</v>
          </cell>
          <cell r="E225">
            <v>19.464432189941405</v>
          </cell>
          <cell r="F225">
            <v>19.941662548828127</v>
          </cell>
          <cell r="G225">
            <v>21.148063623046873</v>
          </cell>
          <cell r="H225">
            <v>21.838195056152344</v>
          </cell>
          <cell r="I225">
            <v>20.730135986328126</v>
          </cell>
          <cell r="J225">
            <v>20.757187792968747</v>
          </cell>
          <cell r="K225">
            <v>20.14</v>
          </cell>
          <cell r="L225">
            <v>18.231999999999999</v>
          </cell>
          <cell r="M225">
            <v>17.772957534790041</v>
          </cell>
          <cell r="N225">
            <v>18.388050613403323</v>
          </cell>
          <cell r="O225">
            <v>18.094915881144207</v>
          </cell>
          <cell r="P225">
            <v>6</v>
          </cell>
          <cell r="Q225">
            <v>20.757187792968747</v>
          </cell>
          <cell r="R225">
            <v>18.094915881144207</v>
          </cell>
          <cell r="S225">
            <v>0.97738276318028994</v>
          </cell>
          <cell r="T225">
            <v>0</v>
          </cell>
          <cell r="U225" t="str">
            <v>WHIW</v>
          </cell>
          <cell r="V225">
            <v>18.094915881144207</v>
          </cell>
          <cell r="W225">
            <v>1.0346083693391634</v>
          </cell>
        </row>
        <row r="226">
          <cell r="A226" t="str">
            <v>WILR</v>
          </cell>
          <cell r="B226" t="str">
            <v>Wilson Road</v>
          </cell>
          <cell r="C226" t="str">
            <v>Fleet - Bramley</v>
          </cell>
          <cell r="D226" t="str">
            <v>Burghfield Main</v>
          </cell>
          <cell r="E226">
            <v>15.676758898925781</v>
          </cell>
          <cell r="F226">
            <v>17.09285361328125</v>
          </cell>
          <cell r="G226">
            <v>15.837492187500001</v>
          </cell>
          <cell r="H226">
            <v>16.747227465820313</v>
          </cell>
          <cell r="I226">
            <v>15.645146118164064</v>
          </cell>
          <cell r="J226">
            <v>15.067022265625001</v>
          </cell>
          <cell r="K226">
            <v>14.84</v>
          </cell>
          <cell r="L226">
            <v>15.264000000000001</v>
          </cell>
          <cell r="M226">
            <v>15.53570182800293</v>
          </cell>
          <cell r="N226">
            <v>15.767763647243095</v>
          </cell>
          <cell r="O226">
            <v>16.303862211133321</v>
          </cell>
          <cell r="P226">
            <v>6</v>
          </cell>
          <cell r="Q226">
            <v>15.067022265625001</v>
          </cell>
          <cell r="R226">
            <v>16.303862211133321</v>
          </cell>
          <cell r="S226">
            <v>1.0132357650290766</v>
          </cell>
          <cell r="T226" t="str">
            <v>L</v>
          </cell>
          <cell r="U226" t="str">
            <v>WILR</v>
          </cell>
          <cell r="V226">
            <v>16.303862211133321</v>
          </cell>
          <cell r="W226">
            <v>1.0149373244806923</v>
          </cell>
        </row>
        <row r="227">
          <cell r="A227" t="str">
            <v>WOCO</v>
          </cell>
          <cell r="B227" t="str">
            <v>Woodcote</v>
          </cell>
          <cell r="C227" t="str">
            <v>Fleet - Bramley</v>
          </cell>
          <cell r="D227" t="str">
            <v>Burghfield Main</v>
          </cell>
          <cell r="E227">
            <v>4.4189521728515624</v>
          </cell>
          <cell r="F227">
            <v>3.9243887695312503</v>
          </cell>
          <cell r="G227">
            <v>2.9262585937499996</v>
          </cell>
          <cell r="H227">
            <v>3.0895200927734376</v>
          </cell>
          <cell r="I227">
            <v>2.9356499633789062</v>
          </cell>
          <cell r="J227">
            <v>3.8160000000000003</v>
          </cell>
          <cell r="K227">
            <v>2.8620000000000005</v>
          </cell>
          <cell r="L227">
            <v>2.8620000000000005</v>
          </cell>
          <cell r="M227">
            <v>2.4718826150894166</v>
          </cell>
          <cell r="N227">
            <v>3.9564441906587744</v>
          </cell>
          <cell r="O227">
            <v>3.9593946557900748</v>
          </cell>
          <cell r="P227">
            <v>6</v>
          </cell>
          <cell r="Q227">
            <v>3.8160000000000003</v>
          </cell>
          <cell r="R227">
            <v>3.9593946557900748</v>
          </cell>
          <cell r="S227">
            <v>1.006167004030796</v>
          </cell>
          <cell r="T227">
            <v>0</v>
          </cell>
          <cell r="U227" t="str">
            <v>WOCO</v>
          </cell>
          <cell r="V227">
            <v>3.9593946557900748</v>
          </cell>
          <cell r="W227">
            <v>1.6005793181710839</v>
          </cell>
        </row>
        <row r="228">
          <cell r="A228" t="str">
            <v>MORT</v>
          </cell>
          <cell r="B228" t="str">
            <v>Mortimer</v>
          </cell>
          <cell r="C228" t="str">
            <v>Fleet - Bramley</v>
          </cell>
          <cell r="D228" t="str">
            <v>Burghfield Reserve</v>
          </cell>
          <cell r="E228">
            <v>10.205675256347655</v>
          </cell>
          <cell r="F228">
            <v>12.324439343261719</v>
          </cell>
          <cell r="G228">
            <v>9.8984326171875008</v>
          </cell>
          <cell r="H228">
            <v>9.736787768554688</v>
          </cell>
          <cell r="I228">
            <v>8.9864628906250008</v>
          </cell>
          <cell r="J228">
            <v>9.3280000000000012</v>
          </cell>
          <cell r="K228">
            <v>8.2680000000000007</v>
          </cell>
          <cell r="L228">
            <v>8.9040000000000017</v>
          </cell>
          <cell r="M228">
            <v>9.0523049354553233</v>
          </cell>
          <cell r="N228">
            <v>8.41305243963496</v>
          </cell>
          <cell r="O228">
            <v>8.075653132339891</v>
          </cell>
          <cell r="P228">
            <v>6</v>
          </cell>
          <cell r="Q228">
            <v>9.3280000000000012</v>
          </cell>
          <cell r="R228">
            <v>8.075653132339891</v>
          </cell>
          <cell r="S228">
            <v>0.97625855629293079</v>
          </cell>
          <cell r="T228">
            <v>0</v>
          </cell>
          <cell r="U228" t="str">
            <v>MORT</v>
          </cell>
          <cell r="V228">
            <v>8.075653132339891</v>
          </cell>
          <cell r="W228">
            <v>0.9293823506412614</v>
          </cell>
        </row>
        <row r="229">
          <cell r="A229" t="str">
            <v>PADW</v>
          </cell>
          <cell r="B229" t="str">
            <v>Padworth</v>
          </cell>
          <cell r="C229" t="str">
            <v>Fleet - Bramley</v>
          </cell>
          <cell r="D229" t="str">
            <v>Burghfield Reserve</v>
          </cell>
          <cell r="E229">
            <v>3.6</v>
          </cell>
          <cell r="F229">
            <v>4.1340000000000003</v>
          </cell>
          <cell r="G229">
            <v>4.2</v>
          </cell>
          <cell r="H229">
            <v>3.6</v>
          </cell>
          <cell r="I229">
            <v>3.4</v>
          </cell>
          <cell r="J229">
            <v>3.9</v>
          </cell>
          <cell r="K229">
            <v>3.6</v>
          </cell>
          <cell r="L229">
            <v>3.3</v>
          </cell>
          <cell r="M229">
            <v>3.5434696078300476</v>
          </cell>
          <cell r="N229">
            <v>3.0350170135498047</v>
          </cell>
          <cell r="O229">
            <v>3.2687482833862305</v>
          </cell>
          <cell r="P229">
            <v>6</v>
          </cell>
          <cell r="Q229">
            <v>3.9</v>
          </cell>
          <cell r="R229">
            <v>3.2687482833862305</v>
          </cell>
          <cell r="S229">
            <v>0.97100055584605727</v>
          </cell>
          <cell r="T229">
            <v>0</v>
          </cell>
          <cell r="U229" t="str">
            <v>PADW</v>
          </cell>
          <cell r="V229">
            <v>3.2687482833862305</v>
          </cell>
          <cell r="W229">
            <v>0.8565099604193841</v>
          </cell>
        </row>
        <row r="230">
          <cell r="A230" t="str">
            <v>SCOT</v>
          </cell>
          <cell r="B230" t="str">
            <v>Southcote</v>
          </cell>
          <cell r="C230" t="str">
            <v>Fleet - Bramley</v>
          </cell>
          <cell r="D230" t="str">
            <v>Burghfield Reserve</v>
          </cell>
          <cell r="E230">
            <v>10.416101550292968</v>
          </cell>
          <cell r="F230">
            <v>9.337570874023438</v>
          </cell>
          <cell r="G230">
            <v>9.4035109863281257</v>
          </cell>
          <cell r="H230">
            <v>9.373471850585938</v>
          </cell>
          <cell r="I230">
            <v>8.9261076049804693</v>
          </cell>
          <cell r="J230">
            <v>10.07</v>
          </cell>
          <cell r="K230">
            <v>8.6920000000000002</v>
          </cell>
          <cell r="L230">
            <v>9.1159999999999997</v>
          </cell>
          <cell r="M230">
            <v>9.0818877601623544</v>
          </cell>
          <cell r="N230">
            <v>8.4310681438446053</v>
          </cell>
          <cell r="O230">
            <v>8.9686773040771488</v>
          </cell>
          <cell r="P230">
            <v>6</v>
          </cell>
          <cell r="Q230">
            <v>10.07</v>
          </cell>
          <cell r="R230">
            <v>8.9686773040771488</v>
          </cell>
          <cell r="S230">
            <v>0.980881374389724</v>
          </cell>
          <cell r="T230">
            <v>0</v>
          </cell>
          <cell r="U230" t="str">
            <v>SCOT</v>
          </cell>
          <cell r="V230">
            <v>8.9686773040771488</v>
          </cell>
          <cell r="W230">
            <v>0.92833872940243045</v>
          </cell>
        </row>
        <row r="231">
          <cell r="A231" t="str">
            <v>THEA</v>
          </cell>
          <cell r="B231" t="str">
            <v>Theale</v>
          </cell>
          <cell r="C231" t="str">
            <v>Fleet - Bramley</v>
          </cell>
          <cell r="D231" t="str">
            <v>Burghfield Reserve</v>
          </cell>
          <cell r="E231">
            <v>15.158000000000001</v>
          </cell>
          <cell r="F231">
            <v>12.614000000000001</v>
          </cell>
          <cell r="G231">
            <v>11.554</v>
          </cell>
          <cell r="H231">
            <v>10.265179663085938</v>
          </cell>
          <cell r="I231">
            <v>10.362492736816407</v>
          </cell>
          <cell r="J231">
            <v>10.706</v>
          </cell>
          <cell r="K231">
            <v>10.07</v>
          </cell>
          <cell r="L231">
            <v>10.811999999999999</v>
          </cell>
          <cell r="M231">
            <v>8.8632345056533826</v>
          </cell>
          <cell r="N231">
            <v>9.5514837646484381</v>
          </cell>
          <cell r="O231">
            <v>8.4769526604382186</v>
          </cell>
          <cell r="P231">
            <v>6</v>
          </cell>
          <cell r="Q231">
            <v>10.706</v>
          </cell>
          <cell r="R231">
            <v>8.4769526604382186</v>
          </cell>
          <cell r="S231">
            <v>0.96183834420368475</v>
          </cell>
          <cell r="T231">
            <v>0</v>
          </cell>
          <cell r="U231" t="str">
            <v>THEA</v>
          </cell>
          <cell r="V231">
            <v>8.4769526604382186</v>
          </cell>
          <cell r="W231">
            <v>1.0776521549278717</v>
          </cell>
        </row>
        <row r="232">
          <cell r="A232" t="str">
            <v>TRAG</v>
          </cell>
          <cell r="B232" t="str">
            <v>Trash Green</v>
          </cell>
          <cell r="C232" t="str">
            <v>Fleet - Bramley</v>
          </cell>
          <cell r="D232" t="str">
            <v>Burghfield Reserve</v>
          </cell>
          <cell r="E232">
            <v>11.011864550781249</v>
          </cell>
          <cell r="F232">
            <v>10.654649560546876</v>
          </cell>
          <cell r="G232">
            <v>10.88718388671875</v>
          </cell>
          <cell r="H232">
            <v>10.031841943359375</v>
          </cell>
          <cell r="I232">
            <v>10.054695922851565</v>
          </cell>
          <cell r="J232">
            <v>9.5808773437500001</v>
          </cell>
          <cell r="K232">
            <v>10.388000000000002</v>
          </cell>
          <cell r="L232">
            <v>9.8580000000000005</v>
          </cell>
          <cell r="M232">
            <v>9.7918725204467787</v>
          </cell>
          <cell r="N232">
            <v>10.154260101318361</v>
          </cell>
          <cell r="O232">
            <v>10.113450566978454</v>
          </cell>
          <cell r="P232">
            <v>6</v>
          </cell>
          <cell r="Q232">
            <v>9.5808773437500001</v>
          </cell>
          <cell r="R232">
            <v>10.113450566978454</v>
          </cell>
          <cell r="S232">
            <v>1.0090569529959057</v>
          </cell>
          <cell r="T232">
            <v>0</v>
          </cell>
          <cell r="U232" t="str">
            <v>TRAG</v>
          </cell>
          <cell r="V232">
            <v>10.113450566978454</v>
          </cell>
          <cell r="W232">
            <v>1.0370090174391942</v>
          </cell>
        </row>
        <row r="233">
          <cell r="A233" t="str">
            <v>CAMB</v>
          </cell>
          <cell r="B233" t="str">
            <v>Camberley</v>
          </cell>
          <cell r="C233" t="str">
            <v>Fleet - Bramley</v>
          </cell>
          <cell r="D233" t="str">
            <v>Camberley Main</v>
          </cell>
          <cell r="E233">
            <v>28.723189123535157</v>
          </cell>
          <cell r="F233">
            <v>29.962315332031249</v>
          </cell>
          <cell r="G233">
            <v>26.534834545898438</v>
          </cell>
          <cell r="H233">
            <v>27.727782482910161</v>
          </cell>
          <cell r="I233">
            <v>27.560000000000002</v>
          </cell>
          <cell r="J233">
            <v>32.118000000000002</v>
          </cell>
          <cell r="K233">
            <v>27.666000000000004</v>
          </cell>
          <cell r="L233">
            <v>27.136000000000003</v>
          </cell>
          <cell r="M233">
            <v>27.74971057891846</v>
          </cell>
          <cell r="N233">
            <v>25.937328932851152</v>
          </cell>
          <cell r="O233">
            <v>27.233714692497255</v>
          </cell>
          <cell r="P233">
            <v>6</v>
          </cell>
          <cell r="Q233">
            <v>32.118000000000002</v>
          </cell>
          <cell r="R233">
            <v>27.233714692497255</v>
          </cell>
          <cell r="S233">
            <v>0.97288102180234759</v>
          </cell>
          <cell r="T233">
            <v>0</v>
          </cell>
          <cell r="U233" t="str">
            <v>CAMB</v>
          </cell>
          <cell r="V233">
            <v>27.233714692497255</v>
          </cell>
          <cell r="W233">
            <v>0.93468826851678299</v>
          </cell>
        </row>
        <row r="234">
          <cell r="A234" t="str">
            <v>CROW</v>
          </cell>
          <cell r="B234" t="str">
            <v>Crowthorne</v>
          </cell>
          <cell r="C234" t="str">
            <v>Fleet - Bramley</v>
          </cell>
          <cell r="D234" t="str">
            <v>Camberley Main</v>
          </cell>
          <cell r="E234">
            <v>24.619876391601561</v>
          </cell>
          <cell r="F234">
            <v>23.065019384765623</v>
          </cell>
          <cell r="G234">
            <v>24.251159912109376</v>
          </cell>
          <cell r="H234">
            <v>22.69298869628906</v>
          </cell>
          <cell r="I234">
            <v>22.756576171875</v>
          </cell>
          <cell r="J234">
            <v>22.265692968749999</v>
          </cell>
          <cell r="K234">
            <v>20.776000000000003</v>
          </cell>
          <cell r="L234">
            <v>22.578000000000003</v>
          </cell>
          <cell r="M234">
            <v>22.61042060852051</v>
          </cell>
          <cell r="N234">
            <v>22.899284228026811</v>
          </cell>
          <cell r="O234">
            <v>21.020083220777511</v>
          </cell>
          <cell r="P234">
            <v>6</v>
          </cell>
          <cell r="Q234">
            <v>22.265692968749999</v>
          </cell>
          <cell r="R234">
            <v>21.020083220777511</v>
          </cell>
          <cell r="S234">
            <v>0.99045109356226335</v>
          </cell>
          <cell r="T234">
            <v>0</v>
          </cell>
          <cell r="U234" t="str">
            <v>CROW</v>
          </cell>
          <cell r="V234">
            <v>21.020083220777511</v>
          </cell>
          <cell r="W234">
            <v>1.0127756853579915</v>
          </cell>
        </row>
        <row r="235">
          <cell r="A235" t="str">
            <v>KINR</v>
          </cell>
          <cell r="B235" t="str">
            <v>Kings Ride</v>
          </cell>
          <cell r="C235" t="str">
            <v>Fleet - Bramley</v>
          </cell>
          <cell r="D235" t="str">
            <v>Camberley Main</v>
          </cell>
          <cell r="E235">
            <v>15.361119458007812</v>
          </cell>
          <cell r="F235">
            <v>15.668449145507813</v>
          </cell>
          <cell r="G235">
            <v>15.542211401367188</v>
          </cell>
          <cell r="H235">
            <v>16.477789526367189</v>
          </cell>
          <cell r="I235">
            <v>14.934003112792968</v>
          </cell>
          <cell r="J235">
            <v>15.02680927734375</v>
          </cell>
          <cell r="K235">
            <v>14.098000000000001</v>
          </cell>
          <cell r="L235">
            <v>14.425197949218751</v>
          </cell>
          <cell r="M235">
            <v>13.441637344360352</v>
          </cell>
          <cell r="N235">
            <v>13.92235622406006</v>
          </cell>
          <cell r="O235">
            <v>12.960197240180969</v>
          </cell>
          <cell r="P235">
            <v>6</v>
          </cell>
          <cell r="Q235">
            <v>15.02680927734375</v>
          </cell>
          <cell r="R235">
            <v>12.960197240180969</v>
          </cell>
          <cell r="S235">
            <v>0.97564271511531975</v>
          </cell>
          <cell r="T235">
            <v>0</v>
          </cell>
          <cell r="U235" t="str">
            <v>KINR</v>
          </cell>
          <cell r="V235">
            <v>12.960197240180969</v>
          </cell>
          <cell r="W235">
            <v>1.0357634168653866</v>
          </cell>
        </row>
        <row r="236">
          <cell r="A236" t="str">
            <v>SAND</v>
          </cell>
          <cell r="B236" t="str">
            <v>Sandhurst</v>
          </cell>
          <cell r="C236" t="str">
            <v>Fleet - Bramley</v>
          </cell>
          <cell r="D236" t="str">
            <v>Camberley Main</v>
          </cell>
          <cell r="E236">
            <v>24.093810656738277</v>
          </cell>
          <cell r="F236">
            <v>25.758000000000003</v>
          </cell>
          <cell r="G236">
            <v>23.857623730468749</v>
          </cell>
          <cell r="H236">
            <v>23.777159436035159</v>
          </cell>
          <cell r="I236">
            <v>23.895821777343748</v>
          </cell>
          <cell r="J236">
            <v>23.396720800781249</v>
          </cell>
          <cell r="K236">
            <v>22.578000000000003</v>
          </cell>
          <cell r="L236">
            <v>22.369509863281248</v>
          </cell>
          <cell r="M236">
            <v>22.039107360839846</v>
          </cell>
          <cell r="N236">
            <v>21.752524757385256</v>
          </cell>
          <cell r="O236">
            <v>20.609875373007455</v>
          </cell>
          <cell r="P236">
            <v>6</v>
          </cell>
          <cell r="Q236">
            <v>23.396720800781249</v>
          </cell>
          <cell r="R236">
            <v>20.609875373007455</v>
          </cell>
          <cell r="S236">
            <v>0.97908424508161818</v>
          </cell>
          <cell r="T236">
            <v>0</v>
          </cell>
          <cell r="U236" t="str">
            <v>SAND</v>
          </cell>
          <cell r="V236">
            <v>20.609875373007455</v>
          </cell>
          <cell r="W236">
            <v>0.98699663290520545</v>
          </cell>
        </row>
        <row r="237">
          <cell r="A237" t="str">
            <v>CAMB NR</v>
          </cell>
          <cell r="B237" t="str">
            <v>Camberely NR (C11 &amp; C13)</v>
          </cell>
          <cell r="C237" t="str">
            <v>Fleet - Bramley</v>
          </cell>
          <cell r="D237" t="str">
            <v>Camberley Reserve</v>
          </cell>
          <cell r="E237">
            <v>10</v>
          </cell>
          <cell r="F237">
            <v>15</v>
          </cell>
          <cell r="G237">
            <v>15</v>
          </cell>
          <cell r="H237">
            <v>14.3</v>
          </cell>
          <cell r="I237">
            <v>14.3</v>
          </cell>
          <cell r="J237">
            <v>14.3</v>
          </cell>
          <cell r="K237">
            <v>14.7</v>
          </cell>
          <cell r="L237">
            <v>15</v>
          </cell>
          <cell r="M237">
            <v>15.179214495465088</v>
          </cell>
          <cell r="N237">
            <v>22.51</v>
          </cell>
          <cell r="O237">
            <v>21.4178</v>
          </cell>
          <cell r="P237">
            <v>6</v>
          </cell>
          <cell r="Q237">
            <v>14.3</v>
          </cell>
          <cell r="R237">
            <v>21.4178</v>
          </cell>
          <cell r="S237">
            <v>1.0696453402167441</v>
          </cell>
          <cell r="T237" t="str">
            <v>H</v>
          </cell>
          <cell r="U237" t="str">
            <v>CAMB NR</v>
          </cell>
          <cell r="V237">
            <v>21.4178</v>
          </cell>
          <cell r="W237">
            <v>1.4829489369640996</v>
          </cell>
        </row>
        <row r="238">
          <cell r="A238" t="str">
            <v>COVE</v>
          </cell>
          <cell r="B238" t="str">
            <v>Cove</v>
          </cell>
          <cell r="C238" t="str">
            <v>Fleet - Bramley</v>
          </cell>
          <cell r="D238" t="str">
            <v>Camberley Reserve</v>
          </cell>
          <cell r="E238">
            <v>14.293744628906252</v>
          </cell>
          <cell r="F238">
            <v>11.753194555664063</v>
          </cell>
          <cell r="G238">
            <v>13.950644384765624</v>
          </cell>
          <cell r="H238">
            <v>12.884032299804687</v>
          </cell>
          <cell r="I238">
            <v>10.41612744140625</v>
          </cell>
          <cell r="J238">
            <v>10.918000000000001</v>
          </cell>
          <cell r="K238">
            <v>9.9640000000000004</v>
          </cell>
          <cell r="L238">
            <v>10.176</v>
          </cell>
          <cell r="M238">
            <v>10.42068141937256</v>
          </cell>
          <cell r="N238">
            <v>10.072315959930421</v>
          </cell>
          <cell r="O238">
            <v>9.3222381141948691</v>
          </cell>
          <cell r="P238">
            <v>6</v>
          </cell>
          <cell r="Q238">
            <v>10.918000000000001</v>
          </cell>
          <cell r="R238">
            <v>9.3222381141948691</v>
          </cell>
          <cell r="S238">
            <v>0.97400873187679515</v>
          </cell>
          <cell r="T238">
            <v>0</v>
          </cell>
          <cell r="U238" t="str">
            <v>COVE</v>
          </cell>
          <cell r="V238">
            <v>9.3222381141948691</v>
          </cell>
          <cell r="W238">
            <v>0.9665698004360338</v>
          </cell>
        </row>
        <row r="239">
          <cell r="A239" t="str">
            <v>FABO</v>
          </cell>
          <cell r="B239" t="str">
            <v>Farnborough</v>
          </cell>
          <cell r="C239" t="str">
            <v>Fleet - Bramley</v>
          </cell>
          <cell r="D239" t="str">
            <v>Camberley Reserve</v>
          </cell>
          <cell r="E239">
            <v>20.411350512695311</v>
          </cell>
          <cell r="F239">
            <v>20.065409509277345</v>
          </cell>
          <cell r="G239">
            <v>20.521849218750003</v>
          </cell>
          <cell r="H239">
            <v>21.227992895507811</v>
          </cell>
          <cell r="I239">
            <v>18.286534423828126</v>
          </cell>
          <cell r="J239">
            <v>18.357074926757811</v>
          </cell>
          <cell r="K239">
            <v>17.596000000000004</v>
          </cell>
          <cell r="L239">
            <v>18.126000000000001</v>
          </cell>
          <cell r="M239">
            <v>16.748000000000001</v>
          </cell>
          <cell r="N239">
            <v>17.361343421936034</v>
          </cell>
          <cell r="O239">
            <v>16.408183516666664</v>
          </cell>
          <cell r="P239">
            <v>6</v>
          </cell>
          <cell r="Q239">
            <v>18.357074926757811</v>
          </cell>
          <cell r="R239">
            <v>16.408183516666664</v>
          </cell>
          <cell r="S239">
            <v>0.98146805958171068</v>
          </cell>
          <cell r="T239">
            <v>0</v>
          </cell>
          <cell r="U239" t="str">
            <v>FABO</v>
          </cell>
          <cell r="V239">
            <v>16.408183516666664</v>
          </cell>
          <cell r="W239">
            <v>1.036621890490568</v>
          </cell>
        </row>
        <row r="240">
          <cell r="A240" t="str">
            <v>FRIM</v>
          </cell>
          <cell r="B240" t="str">
            <v>Frimley</v>
          </cell>
          <cell r="C240" t="str">
            <v>Fleet - Bramley</v>
          </cell>
          <cell r="D240" t="str">
            <v>Camberley Reserve</v>
          </cell>
          <cell r="E240">
            <v>25.882434155273437</v>
          </cell>
          <cell r="F240">
            <v>25.667427392578126</v>
          </cell>
          <cell r="G240">
            <v>24.261990234374998</v>
          </cell>
          <cell r="H240">
            <v>23.899388159179686</v>
          </cell>
          <cell r="I240">
            <v>22.350208740234375</v>
          </cell>
          <cell r="J240">
            <v>22.461884374999997</v>
          </cell>
          <cell r="K240">
            <v>20.033999999999999</v>
          </cell>
          <cell r="L240">
            <v>21.518000000000001</v>
          </cell>
          <cell r="M240">
            <v>20.310922088623048</v>
          </cell>
          <cell r="N240">
            <v>22.300144900512077</v>
          </cell>
          <cell r="O240">
            <v>20.990115363149641</v>
          </cell>
          <cell r="P240">
            <v>6</v>
          </cell>
          <cell r="Q240">
            <v>22.461884374999997</v>
          </cell>
          <cell r="R240">
            <v>20.990115363149641</v>
          </cell>
          <cell r="S240">
            <v>0.98876884317961045</v>
          </cell>
          <cell r="T240">
            <v>0</v>
          </cell>
          <cell r="U240" t="str">
            <v>FRIM</v>
          </cell>
          <cell r="V240">
            <v>20.990115363149641</v>
          </cell>
          <cell r="W240">
            <v>1.0979385772447658</v>
          </cell>
        </row>
        <row r="241">
          <cell r="A241" t="str">
            <v>QUEE</v>
          </cell>
          <cell r="B241" t="str">
            <v>Queensmead</v>
          </cell>
          <cell r="C241" t="str">
            <v>Fleet - Bramley</v>
          </cell>
          <cell r="D241" t="str">
            <v>Camberley Reserve</v>
          </cell>
          <cell r="E241">
            <v>9.7848226684570321</v>
          </cell>
          <cell r="F241">
            <v>9.337570874023438</v>
          </cell>
          <cell r="G241">
            <v>9.0377643554687488</v>
          </cell>
          <cell r="H241">
            <v>8.6549224609375006</v>
          </cell>
          <cell r="I241">
            <v>8.5337160644531256</v>
          </cell>
          <cell r="J241">
            <v>8.6237591796874984</v>
          </cell>
          <cell r="K241">
            <v>8.1620000000000008</v>
          </cell>
          <cell r="L241">
            <v>8.3624335937499996</v>
          </cell>
          <cell r="M241">
            <v>8.3792982006073</v>
          </cell>
          <cell r="N241">
            <v>8.4994820873638766</v>
          </cell>
          <cell r="O241">
            <v>7.3335748393615088</v>
          </cell>
          <cell r="P241">
            <v>6</v>
          </cell>
          <cell r="Q241">
            <v>8.6237591796874984</v>
          </cell>
          <cell r="R241">
            <v>7.3335748393615088</v>
          </cell>
          <cell r="S241">
            <v>0.97335183361885924</v>
          </cell>
          <cell r="T241">
            <v>0</v>
          </cell>
          <cell r="U241" t="str">
            <v>QUEE</v>
          </cell>
          <cell r="V241">
            <v>7.3335748393615088</v>
          </cell>
          <cell r="W241">
            <v>1.0143429537748001</v>
          </cell>
        </row>
        <row r="242">
          <cell r="A242" t="str">
            <v>COXW</v>
          </cell>
          <cell r="B242" t="str">
            <v>Coxmoor Wood</v>
          </cell>
          <cell r="C242" t="str">
            <v>Fleet - Bramley</v>
          </cell>
          <cell r="D242" t="str">
            <v>Coxmoor Wood &amp; Pyestock</v>
          </cell>
          <cell r="E242">
            <v>10.918000000000001</v>
          </cell>
          <cell r="F242">
            <v>7.9010215087890625</v>
          </cell>
          <cell r="G242">
            <v>8.1799114013671872</v>
          </cell>
          <cell r="H242">
            <v>8.5245926757812498</v>
          </cell>
          <cell r="I242">
            <v>7.009838195800782</v>
          </cell>
          <cell r="J242">
            <v>7.6989209472656253</v>
          </cell>
          <cell r="K242">
            <v>7.8440000000000012</v>
          </cell>
          <cell r="L242">
            <v>7.42</v>
          </cell>
          <cell r="M242">
            <v>7.4923896694183352</v>
          </cell>
          <cell r="N242">
            <v>8.3029112679481507</v>
          </cell>
          <cell r="O242">
            <v>6.6270172917048127</v>
          </cell>
          <cell r="P242">
            <v>6</v>
          </cell>
          <cell r="Q242">
            <v>7.6989209472656253</v>
          </cell>
          <cell r="R242">
            <v>6.6270172917048127</v>
          </cell>
          <cell r="S242">
            <v>0.97532204496931474</v>
          </cell>
          <cell r="T242">
            <v>0</v>
          </cell>
          <cell r="U242" t="str">
            <v>COXW</v>
          </cell>
          <cell r="V242">
            <v>6.6270172917048127</v>
          </cell>
          <cell r="W242">
            <v>1.1081793171860934</v>
          </cell>
        </row>
        <row r="243">
          <cell r="A243" t="str">
            <v>CROO</v>
          </cell>
          <cell r="B243" t="str">
            <v>Crookham (Church)</v>
          </cell>
          <cell r="C243" t="str">
            <v>Fleet - Bramley</v>
          </cell>
          <cell r="D243" t="str">
            <v>Coxmoor Wood &amp; Pyestock</v>
          </cell>
          <cell r="E243">
            <v>13.256856518554686</v>
          </cell>
          <cell r="F243">
            <v>11.691214062499999</v>
          </cell>
          <cell r="G243">
            <v>12.274056445312501</v>
          </cell>
          <cell r="H243">
            <v>12.097221166992188</v>
          </cell>
          <cell r="I243">
            <v>11.886247375488281</v>
          </cell>
          <cell r="J243">
            <v>11.530448144531249</v>
          </cell>
          <cell r="K243">
            <v>11.66</v>
          </cell>
          <cell r="L243">
            <v>12.246286523437499</v>
          </cell>
          <cell r="M243">
            <v>11.939354705810548</v>
          </cell>
          <cell r="N243">
            <v>12.038635874176027</v>
          </cell>
          <cell r="O243">
            <v>11.078041631352107</v>
          </cell>
          <cell r="P243">
            <v>6</v>
          </cell>
          <cell r="Q243">
            <v>11.530448144531249</v>
          </cell>
          <cell r="R243">
            <v>11.078041631352107</v>
          </cell>
          <cell r="S243">
            <v>0.99335115477195102</v>
          </cell>
          <cell r="T243">
            <v>0</v>
          </cell>
          <cell r="U243" t="str">
            <v>CROO</v>
          </cell>
          <cell r="V243">
            <v>11.078041631352107</v>
          </cell>
          <cell r="W243">
            <v>1.0083154551323583</v>
          </cell>
        </row>
        <row r="244">
          <cell r="A244" t="str">
            <v>FARA</v>
          </cell>
          <cell r="B244" t="str">
            <v>Farnborough Airfield</v>
          </cell>
          <cell r="C244" t="str">
            <v>Fleet - Bramley</v>
          </cell>
          <cell r="D244" t="str">
            <v>Coxmoor Wood &amp; Pyestock</v>
          </cell>
          <cell r="E244">
            <v>8.1706152099609373</v>
          </cell>
          <cell r="F244">
            <v>9.2723421874999978</v>
          </cell>
          <cell r="G244">
            <v>9.9640000000000004</v>
          </cell>
          <cell r="H244">
            <v>9.5400849853515624</v>
          </cell>
          <cell r="I244">
            <v>10.007651855468751</v>
          </cell>
          <cell r="J244">
            <v>9.6529545410156263</v>
          </cell>
          <cell r="K244">
            <v>10.706</v>
          </cell>
          <cell r="L244">
            <v>11.342000000000001</v>
          </cell>
          <cell r="M244">
            <v>10.588140182495117</v>
          </cell>
          <cell r="N244">
            <v>12.57264591217041</v>
          </cell>
          <cell r="O244">
            <v>10.11527589477539</v>
          </cell>
          <cell r="P244">
            <v>6</v>
          </cell>
          <cell r="Q244">
            <v>9.6529545410156263</v>
          </cell>
          <cell r="R244">
            <v>10.11527589477539</v>
          </cell>
          <cell r="S244">
            <v>1.0078275946007944</v>
          </cell>
          <cell r="T244">
            <v>0</v>
          </cell>
          <cell r="U244" t="str">
            <v>FARA</v>
          </cell>
          <cell r="V244">
            <v>10.11527589477539</v>
          </cell>
          <cell r="W244">
            <v>1.1874272247505926</v>
          </cell>
        </row>
        <row r="245">
          <cell r="A245" t="str">
            <v>HAWL</v>
          </cell>
          <cell r="B245" t="str">
            <v>Hawley</v>
          </cell>
          <cell r="C245" t="str">
            <v>Fleet - Bramley</v>
          </cell>
          <cell r="D245" t="str">
            <v>Coxmoor Wood &amp; Pyestock</v>
          </cell>
          <cell r="E245">
            <v>14.835053723144531</v>
          </cell>
          <cell r="F245">
            <v>14.904391455078127</v>
          </cell>
          <cell r="G245">
            <v>12.838636499023435</v>
          </cell>
          <cell r="H245">
            <v>12.316119726562501</v>
          </cell>
          <cell r="I245">
            <v>12.089431091308596</v>
          </cell>
          <cell r="J245">
            <v>11.980834423828124</v>
          </cell>
          <cell r="K245">
            <v>11.554</v>
          </cell>
          <cell r="L245">
            <v>12.295999999999999</v>
          </cell>
          <cell r="M245">
            <v>12.138149185180664</v>
          </cell>
          <cell r="N245">
            <v>12.128905563354493</v>
          </cell>
          <cell r="O245">
            <v>11.596410089440345</v>
          </cell>
          <cell r="P245">
            <v>6</v>
          </cell>
          <cell r="Q245">
            <v>11.980834423828124</v>
          </cell>
          <cell r="R245">
            <v>11.596410089440345</v>
          </cell>
          <cell r="S245">
            <v>0.99457930088354429</v>
          </cell>
          <cell r="T245">
            <v>0</v>
          </cell>
          <cell r="U245" t="str">
            <v>HAWL</v>
          </cell>
          <cell r="V245">
            <v>11.596410089440345</v>
          </cell>
          <cell r="W245">
            <v>0.99923846529770322</v>
          </cell>
        </row>
        <row r="246">
          <cell r="A246" t="str">
            <v>HITL</v>
          </cell>
          <cell r="B246" t="str">
            <v>Hitches Lane</v>
          </cell>
          <cell r="C246" t="str">
            <v>Fleet - Bramley</v>
          </cell>
          <cell r="D246" t="str">
            <v>Coxmoor Wood &amp; Pyestock</v>
          </cell>
          <cell r="E246">
            <v>25.566794714355467</v>
          </cell>
          <cell r="F246">
            <v>26.684878271484376</v>
          </cell>
          <cell r="G246">
            <v>25.561834484863283</v>
          </cell>
          <cell r="H246">
            <v>28.167130541992186</v>
          </cell>
          <cell r="I246">
            <v>25.165642456054687</v>
          </cell>
          <cell r="J246">
            <v>24.737682812500001</v>
          </cell>
          <cell r="K246">
            <v>25.228000000000002</v>
          </cell>
          <cell r="L246">
            <v>22.790000000000003</v>
          </cell>
          <cell r="M246">
            <v>22.886119918823244</v>
          </cell>
          <cell r="N246">
            <v>23.532979676499583</v>
          </cell>
          <cell r="O246">
            <v>21.888991995888102</v>
          </cell>
          <cell r="P246">
            <v>6</v>
          </cell>
          <cell r="Q246">
            <v>24.737682812500001</v>
          </cell>
          <cell r="R246">
            <v>21.888991995888102</v>
          </cell>
          <cell r="S246">
            <v>0.97981584341755601</v>
          </cell>
          <cell r="T246">
            <v>0</v>
          </cell>
          <cell r="U246" t="str">
            <v>HITL</v>
          </cell>
          <cell r="V246">
            <v>21.888991995888102</v>
          </cell>
          <cell r="W246">
            <v>1.028264282454638</v>
          </cell>
        </row>
        <row r="247">
          <cell r="A247" t="str">
            <v>HOOK</v>
          </cell>
          <cell r="B247" t="str">
            <v>Hook</v>
          </cell>
          <cell r="C247" t="str">
            <v>Fleet - Bramley</v>
          </cell>
          <cell r="D247" t="str">
            <v>Coxmoor Wood &amp; Pyestock</v>
          </cell>
          <cell r="E247">
            <v>16.074825842285158</v>
          </cell>
          <cell r="F247">
            <v>16.907908520507817</v>
          </cell>
          <cell r="G247">
            <v>15.4415548828125</v>
          </cell>
          <cell r="H247">
            <v>15.520313476562501</v>
          </cell>
          <cell r="I247">
            <v>15.340370544433595</v>
          </cell>
          <cell r="J247">
            <v>15.051285351562502</v>
          </cell>
          <cell r="K247">
            <v>16.43</v>
          </cell>
          <cell r="L247">
            <v>15.264000000000001</v>
          </cell>
          <cell r="M247">
            <v>14.692738914489746</v>
          </cell>
          <cell r="N247">
            <v>14.446216049194337</v>
          </cell>
          <cell r="O247">
            <v>13.928603579320907</v>
          </cell>
          <cell r="P247">
            <v>6</v>
          </cell>
          <cell r="Q247">
            <v>15.051285351562502</v>
          </cell>
          <cell r="R247">
            <v>13.928603579320907</v>
          </cell>
          <cell r="S247">
            <v>0.98716329316799767</v>
          </cell>
          <cell r="T247">
            <v>0</v>
          </cell>
          <cell r="U247" t="str">
            <v>HOOK</v>
          </cell>
          <cell r="V247">
            <v>13.928603579320907</v>
          </cell>
          <cell r="W247">
            <v>0.98322144926618871</v>
          </cell>
        </row>
        <row r="248">
          <cell r="A248" t="str">
            <v>PYES-C</v>
          </cell>
          <cell r="B248" t="str">
            <v>Pyestock 33/11</v>
          </cell>
          <cell r="C248" t="str">
            <v>Fleet - Bramley</v>
          </cell>
          <cell r="D248" t="str">
            <v>Coxmoor Wood &amp; Pyestock</v>
          </cell>
          <cell r="E248">
            <v>2.968</v>
          </cell>
          <cell r="F248">
            <v>2.3320000000000003</v>
          </cell>
          <cell r="G248">
            <v>2.6500000000000004</v>
          </cell>
          <cell r="H248">
            <v>2.6500000000000004</v>
          </cell>
          <cell r="I248">
            <v>2.6500000000000004</v>
          </cell>
          <cell r="J248">
            <v>2.0585771484375002</v>
          </cell>
          <cell r="K248">
            <v>2.7560000000000002</v>
          </cell>
          <cell r="L248">
            <v>2.2260000000000004</v>
          </cell>
          <cell r="M248">
            <v>2.3523273754119876</v>
          </cell>
          <cell r="N248">
            <v>2.12</v>
          </cell>
          <cell r="O248">
            <v>2.2712340000000002</v>
          </cell>
          <cell r="P248">
            <v>6</v>
          </cell>
          <cell r="Q248">
            <v>2.0585771484375002</v>
          </cell>
          <cell r="R248">
            <v>2.2712340000000002</v>
          </cell>
          <cell r="S248">
            <v>1.0165196749026171</v>
          </cell>
          <cell r="T248" t="str">
            <v>M</v>
          </cell>
          <cell r="U248" t="str">
            <v>PYES-C</v>
          </cell>
          <cell r="V248">
            <v>2.2712340000000002</v>
          </cell>
          <cell r="W248">
            <v>0.90123510110011895</v>
          </cell>
        </row>
        <row r="249">
          <cell r="A249" t="str">
            <v>WREC</v>
          </cell>
          <cell r="B249" t="str">
            <v>Wrecclesham</v>
          </cell>
          <cell r="C249" t="str">
            <v>Fleet - Bramley</v>
          </cell>
          <cell r="D249" t="str">
            <v>Coxmoor Wood &amp; Pyestock</v>
          </cell>
          <cell r="E249">
            <v>14.835053723144531</v>
          </cell>
          <cell r="F249">
            <v>14.463391625976563</v>
          </cell>
          <cell r="G249">
            <v>14.924981250000002</v>
          </cell>
          <cell r="H249">
            <v>14.160538574218752</v>
          </cell>
          <cell r="I249">
            <v>12.495798522949221</v>
          </cell>
          <cell r="J249">
            <v>13.144000000000002</v>
          </cell>
          <cell r="K249">
            <v>12.72</v>
          </cell>
          <cell r="L249">
            <v>14.416</v>
          </cell>
          <cell r="M249">
            <v>12.330332412719727</v>
          </cell>
          <cell r="N249">
            <v>12.769777469635011</v>
          </cell>
          <cell r="O249">
            <v>12.727962431206704</v>
          </cell>
          <cell r="P249">
            <v>6</v>
          </cell>
          <cell r="Q249">
            <v>13.144000000000002</v>
          </cell>
          <cell r="R249">
            <v>12.727962431206704</v>
          </cell>
          <cell r="S249">
            <v>0.99465366920861364</v>
          </cell>
          <cell r="T249">
            <v>0</v>
          </cell>
          <cell r="U249" t="str">
            <v>WREC</v>
          </cell>
          <cell r="V249">
            <v>12.727962431206704</v>
          </cell>
          <cell r="W249">
            <v>1.0356393519822678</v>
          </cell>
        </row>
        <row r="250">
          <cell r="A250" t="str">
            <v>BRWR</v>
          </cell>
          <cell r="B250" t="str">
            <v>Braywick Road</v>
          </cell>
          <cell r="C250" t="str">
            <v>Fleet - Bramley</v>
          </cell>
          <cell r="D250" t="str">
            <v>Maidenhead</v>
          </cell>
          <cell r="E250">
            <v>30.722238916015623</v>
          </cell>
          <cell r="F250">
            <v>30.014236999511716</v>
          </cell>
          <cell r="G250">
            <v>29.329913671875001</v>
          </cell>
          <cell r="H250">
            <v>28.423552172851561</v>
          </cell>
          <cell r="I250">
            <v>27.734577209472658</v>
          </cell>
          <cell r="J250">
            <v>27.096202294921877</v>
          </cell>
          <cell r="K250">
            <v>25.970000000000002</v>
          </cell>
          <cell r="L250">
            <v>26.237135400390624</v>
          </cell>
          <cell r="M250">
            <v>25.994252376556396</v>
          </cell>
          <cell r="N250">
            <v>26.248757351303098</v>
          </cell>
          <cell r="O250">
            <v>23.612066810979467</v>
          </cell>
          <cell r="P250">
            <v>6</v>
          </cell>
          <cell r="Q250">
            <v>27.096202294921877</v>
          </cell>
          <cell r="R250">
            <v>23.612066810979467</v>
          </cell>
          <cell r="S250">
            <v>0.97732182260120115</v>
          </cell>
          <cell r="T250">
            <v>0</v>
          </cell>
          <cell r="U250" t="str">
            <v>BRWR</v>
          </cell>
          <cell r="V250">
            <v>23.612066810979467</v>
          </cell>
          <cell r="W250">
            <v>1.0097908172568268</v>
          </cell>
        </row>
        <row r="251">
          <cell r="A251" t="str">
            <v>CORD</v>
          </cell>
          <cell r="B251" t="str">
            <v>Cordwallis</v>
          </cell>
          <cell r="C251" t="str">
            <v>Fleet - Bramley</v>
          </cell>
          <cell r="D251" t="str">
            <v>Maidenhead</v>
          </cell>
          <cell r="E251">
            <v>12.730790783691406</v>
          </cell>
          <cell r="F251">
            <v>12.310924328613281</v>
          </cell>
          <cell r="G251">
            <v>14.557194140624999</v>
          </cell>
          <cell r="H251">
            <v>14.654357348632812</v>
          </cell>
          <cell r="I251">
            <v>16.168200988769531</v>
          </cell>
          <cell r="J251">
            <v>15.697799853515624</v>
          </cell>
          <cell r="K251">
            <v>16.854000000000003</v>
          </cell>
          <cell r="L251">
            <v>17.596000000000004</v>
          </cell>
          <cell r="M251">
            <v>17.592458229064942</v>
          </cell>
          <cell r="N251">
            <v>17.592458229064942</v>
          </cell>
          <cell r="O251">
            <v>17.056747314037239</v>
          </cell>
          <cell r="P251">
            <v>6</v>
          </cell>
          <cell r="Q251">
            <v>15.697799853515624</v>
          </cell>
          <cell r="R251">
            <v>17.056747314037239</v>
          </cell>
          <cell r="S251">
            <v>1.0139337314368342</v>
          </cell>
          <cell r="T251" t="str">
            <v>L</v>
          </cell>
          <cell r="U251" t="str">
            <v>CORD</v>
          </cell>
          <cell r="V251">
            <v>17.056747314037239</v>
          </cell>
          <cell r="W251">
            <v>1</v>
          </cell>
        </row>
        <row r="252">
          <cell r="A252" t="str">
            <v>KNOH</v>
          </cell>
          <cell r="B252" t="str">
            <v>Knowl Hill</v>
          </cell>
          <cell r="C252" t="str">
            <v>Fleet - Bramley</v>
          </cell>
          <cell r="D252" t="str">
            <v>Maidenhead</v>
          </cell>
          <cell r="E252">
            <v>5.8919362304687493</v>
          </cell>
          <cell r="F252">
            <v>5.848808129882813</v>
          </cell>
          <cell r="G252">
            <v>4.5712386474609374</v>
          </cell>
          <cell r="H252">
            <v>4.7700000000000005</v>
          </cell>
          <cell r="I252">
            <v>3.9518260498046875</v>
          </cell>
          <cell r="J252">
            <v>3.906548828125</v>
          </cell>
          <cell r="K252">
            <v>3.4979999999999998</v>
          </cell>
          <cell r="L252">
            <v>3.6040000000000001</v>
          </cell>
          <cell r="M252">
            <v>3.4735605573654178</v>
          </cell>
          <cell r="N252">
            <v>3.7320579767227176</v>
          </cell>
          <cell r="O252">
            <v>4.7359888333333338</v>
          </cell>
          <cell r="P252">
            <v>6</v>
          </cell>
          <cell r="Q252">
            <v>3.906548828125</v>
          </cell>
          <cell r="R252">
            <v>4.7359888333333338</v>
          </cell>
          <cell r="S252">
            <v>1.0326097834830748</v>
          </cell>
          <cell r="T252" t="str">
            <v>M</v>
          </cell>
          <cell r="U252" t="str">
            <v>KNOH</v>
          </cell>
          <cell r="V252">
            <v>4.7359888333333338</v>
          </cell>
          <cell r="W252">
            <v>1.0744185728413964</v>
          </cell>
        </row>
        <row r="253">
          <cell r="A253" t="str">
            <v>MAID</v>
          </cell>
          <cell r="B253" t="str">
            <v>Maidenhead</v>
          </cell>
          <cell r="C253" t="str">
            <v>Fleet - Bramley</v>
          </cell>
          <cell r="D253" t="str">
            <v>Maidenhead</v>
          </cell>
          <cell r="E253">
            <v>27.039778771972653</v>
          </cell>
          <cell r="F253">
            <v>29.033598962402341</v>
          </cell>
          <cell r="G253">
            <v>24.944050195312499</v>
          </cell>
          <cell r="H253">
            <v>23.702685375976564</v>
          </cell>
          <cell r="I253">
            <v>24.890005187988283</v>
          </cell>
          <cell r="J253">
            <v>28.177631738281249</v>
          </cell>
          <cell r="K253">
            <v>21.306000000000001</v>
          </cell>
          <cell r="L253">
            <v>22.578000000000003</v>
          </cell>
          <cell r="M253">
            <v>21.329123611450196</v>
          </cell>
          <cell r="N253">
            <v>21.51401424407959</v>
          </cell>
          <cell r="O253">
            <v>20.297094999999999</v>
          </cell>
          <cell r="P253">
            <v>6</v>
          </cell>
          <cell r="Q253">
            <v>28.177631738281249</v>
          </cell>
          <cell r="R253">
            <v>20.297094999999999</v>
          </cell>
          <cell r="S253">
            <v>0.9467926967268826</v>
          </cell>
          <cell r="T253">
            <v>0</v>
          </cell>
          <cell r="U253" t="str">
            <v>MAID</v>
          </cell>
          <cell r="V253">
            <v>20.297094999999999</v>
          </cell>
          <cell r="W253">
            <v>1.008668458957692</v>
          </cell>
        </row>
        <row r="254">
          <cell r="A254" t="str">
            <v>TEMF</v>
          </cell>
          <cell r="B254" t="str">
            <v>Temple Farm</v>
          </cell>
          <cell r="C254" t="str">
            <v>Fleet - Bramley</v>
          </cell>
          <cell r="D254" t="str">
            <v>Maidenhead</v>
          </cell>
          <cell r="E254">
            <v>9.9999999999999995E-7</v>
          </cell>
          <cell r="F254">
            <v>1.26733828125</v>
          </cell>
          <cell r="G254">
            <v>1.2968152221679687</v>
          </cell>
          <cell r="H254">
            <v>1.3214996704101563</v>
          </cell>
          <cell r="I254">
            <v>1.3780000000000001</v>
          </cell>
          <cell r="J254">
            <v>1.3998038085937499</v>
          </cell>
          <cell r="K254">
            <v>2.7560000000000002</v>
          </cell>
          <cell r="L254">
            <v>2.9268517578124995</v>
          </cell>
          <cell r="M254">
            <v>4.182005440592766</v>
          </cell>
          <cell r="N254">
            <v>3.2082823231787923</v>
          </cell>
          <cell r="O254">
            <v>2.9715205591910947</v>
          </cell>
          <cell r="P254">
            <v>6</v>
          </cell>
          <cell r="Q254">
            <v>1.3998038085937499</v>
          </cell>
          <cell r="R254">
            <v>2.9715205591910947</v>
          </cell>
          <cell r="S254">
            <v>1.1336663644252749</v>
          </cell>
          <cell r="T254" t="str">
            <v>H</v>
          </cell>
          <cell r="U254" t="str">
            <v>TEMF</v>
          </cell>
          <cell r="V254">
            <v>2.9715205591910947</v>
          </cell>
          <cell r="W254">
            <v>0.76716359381972576</v>
          </cell>
        </row>
        <row r="255">
          <cell r="A255" t="str">
            <v>PYES-E</v>
          </cell>
          <cell r="B255" t="str">
            <v>Pyestock 132/11</v>
          </cell>
          <cell r="C255" t="str">
            <v>Fleet - Bramley</v>
          </cell>
          <cell r="D255" t="str">
            <v>Pyestock (Customer Site)</v>
          </cell>
          <cell r="E255">
            <v>6.8</v>
          </cell>
          <cell r="F255">
            <v>8.8000000000000007</v>
          </cell>
          <cell r="G255">
            <v>9.5</v>
          </cell>
          <cell r="H255">
            <v>9.5</v>
          </cell>
          <cell r="I255">
            <v>9.5</v>
          </cell>
          <cell r="J255">
            <v>9.5</v>
          </cell>
          <cell r="K255">
            <v>9.5</v>
          </cell>
          <cell r="L255">
            <v>9.5</v>
          </cell>
          <cell r="M255">
            <v>6.4925613403320313</v>
          </cell>
          <cell r="N255">
            <v>3.7219986319541903E-2</v>
          </cell>
          <cell r="O255">
            <v>6.4925613403320304</v>
          </cell>
          <cell r="P255">
            <v>6</v>
          </cell>
          <cell r="Q255">
            <v>9.5</v>
          </cell>
          <cell r="R255">
            <v>6.4925613403320304</v>
          </cell>
          <cell r="S255">
            <v>0.93853126062805547</v>
          </cell>
          <cell r="T255">
            <v>0</v>
          </cell>
          <cell r="U255" t="str">
            <v>PYES-E</v>
          </cell>
          <cell r="V255">
            <v>6.4925613403320304</v>
          </cell>
          <cell r="W255">
            <v>5.7327123100601252E-3</v>
          </cell>
        </row>
        <row r="256">
          <cell r="A256" t="str">
            <v>RAEF</v>
          </cell>
          <cell r="B256" t="str">
            <v>Farnborough RAE</v>
          </cell>
          <cell r="C256" t="str">
            <v>Fleet - Bramley</v>
          </cell>
          <cell r="D256" t="str">
            <v>RAE Farnborough</v>
          </cell>
          <cell r="E256">
            <v>22.8</v>
          </cell>
          <cell r="F256">
            <v>16.399999999999999</v>
          </cell>
          <cell r="G256">
            <v>20.3</v>
          </cell>
          <cell r="H256">
            <v>21</v>
          </cell>
          <cell r="I256">
            <v>21</v>
          </cell>
          <cell r="J256">
            <v>21.1</v>
          </cell>
          <cell r="K256">
            <v>21.3</v>
          </cell>
          <cell r="L256">
            <v>22.2</v>
          </cell>
          <cell r="M256">
            <v>25.1</v>
          </cell>
          <cell r="N256">
            <v>25</v>
          </cell>
          <cell r="O256">
            <v>20.3</v>
          </cell>
          <cell r="P256">
            <v>6</v>
          </cell>
          <cell r="Q256">
            <v>21.1</v>
          </cell>
          <cell r="R256">
            <v>20.3</v>
          </cell>
          <cell r="S256">
            <v>0.99357867962341384</v>
          </cell>
          <cell r="T256">
            <v>0</v>
          </cell>
          <cell r="U256" t="str">
            <v>RAEF</v>
          </cell>
          <cell r="V256">
            <v>20.3</v>
          </cell>
          <cell r="W256">
            <v>0.99601593625497997</v>
          </cell>
        </row>
        <row r="257">
          <cell r="A257" t="str">
            <v>HENL</v>
          </cell>
          <cell r="B257" t="str">
            <v>Henley</v>
          </cell>
          <cell r="C257" t="str">
            <v>Fleet - Bramley</v>
          </cell>
          <cell r="D257" t="str">
            <v>Reading</v>
          </cell>
          <cell r="E257">
            <v>18.833153308105466</v>
          </cell>
          <cell r="F257">
            <v>18.945005932617192</v>
          </cell>
          <cell r="G257">
            <v>17.630937158203125</v>
          </cell>
          <cell r="H257">
            <v>17.09030517578125</v>
          </cell>
          <cell r="I257">
            <v>15.052</v>
          </cell>
          <cell r="J257">
            <v>17.397561621093747</v>
          </cell>
          <cell r="K257">
            <v>16.111999999999998</v>
          </cell>
          <cell r="L257">
            <v>16.411275927734373</v>
          </cell>
          <cell r="M257">
            <v>16.794261779785156</v>
          </cell>
          <cell r="N257">
            <v>16.527685794830322</v>
          </cell>
          <cell r="O257">
            <v>16.141183849716185</v>
          </cell>
          <cell r="P257">
            <v>6</v>
          </cell>
          <cell r="Q257">
            <v>17.397561621093747</v>
          </cell>
          <cell r="R257">
            <v>16.141183849716185</v>
          </cell>
          <cell r="S257">
            <v>0.98758503440850731</v>
          </cell>
          <cell r="T257">
            <v>0</v>
          </cell>
          <cell r="U257" t="str">
            <v>HENL</v>
          </cell>
          <cell r="V257">
            <v>16.141183849716185</v>
          </cell>
          <cell r="W257">
            <v>0.98412696024092561</v>
          </cell>
        </row>
        <row r="258">
          <cell r="A258" t="str">
            <v>KIDE</v>
          </cell>
          <cell r="B258" t="str">
            <v>Kidmore End</v>
          </cell>
          <cell r="C258" t="str">
            <v>Fleet - Bramley</v>
          </cell>
          <cell r="D258" t="str">
            <v>Reading</v>
          </cell>
          <cell r="E258">
            <v>8.3118386108398443</v>
          </cell>
          <cell r="F258">
            <v>7.6965953125000004</v>
          </cell>
          <cell r="G258">
            <v>8.0453582641601571</v>
          </cell>
          <cell r="H258">
            <v>8.1377994140624992</v>
          </cell>
          <cell r="I258">
            <v>7.7946567993164066</v>
          </cell>
          <cell r="J258">
            <v>5.6379645996093748</v>
          </cell>
          <cell r="K258">
            <v>8.5860000000000003</v>
          </cell>
          <cell r="L258">
            <v>8.6920000000000002</v>
          </cell>
          <cell r="M258">
            <v>7.9164868164062501</v>
          </cell>
          <cell r="N258">
            <v>9.6613457870483401</v>
          </cell>
          <cell r="O258">
            <v>8.3462581857188543</v>
          </cell>
          <cell r="P258">
            <v>6</v>
          </cell>
          <cell r="Q258">
            <v>5.6379645996093748</v>
          </cell>
          <cell r="R258">
            <v>8.3462581857188543</v>
          </cell>
          <cell r="S258">
            <v>1.0675664372984013</v>
          </cell>
          <cell r="T258" t="str">
            <v>H</v>
          </cell>
          <cell r="U258" t="str">
            <v>KIDE</v>
          </cell>
          <cell r="V258">
            <v>8.3462581857188543</v>
          </cell>
          <cell r="W258">
            <v>1.2204082456154688</v>
          </cell>
        </row>
        <row r="259">
          <cell r="A259" t="str">
            <v>LITH</v>
          </cell>
          <cell r="B259" t="str">
            <v>Little Hungerford</v>
          </cell>
          <cell r="C259" t="str">
            <v>Fleet - Bramley</v>
          </cell>
          <cell r="D259" t="str">
            <v>Reading</v>
          </cell>
          <cell r="E259">
            <v>36.08810941162109</v>
          </cell>
          <cell r="F259">
            <v>31.676864758300788</v>
          </cell>
          <cell r="G259">
            <v>31.803562060546874</v>
          </cell>
          <cell r="H259">
            <v>33.193583178710938</v>
          </cell>
          <cell r="I259">
            <v>29.868006225585937</v>
          </cell>
          <cell r="J259">
            <v>29.299116210937502</v>
          </cell>
          <cell r="K259">
            <v>28.62</v>
          </cell>
          <cell r="L259">
            <v>29.362000000000002</v>
          </cell>
          <cell r="M259">
            <v>27.775559158325198</v>
          </cell>
          <cell r="N259">
            <v>28.189156646728517</v>
          </cell>
          <cell r="O259">
            <v>25.589944933860867</v>
          </cell>
          <cell r="P259">
            <v>6</v>
          </cell>
          <cell r="Q259">
            <v>29.299116210937502</v>
          </cell>
          <cell r="R259">
            <v>25.589944933860867</v>
          </cell>
          <cell r="S259">
            <v>0.97769292359790727</v>
          </cell>
          <cell r="T259">
            <v>0</v>
          </cell>
          <cell r="U259" t="str">
            <v>LITH</v>
          </cell>
          <cell r="V259">
            <v>25.589944933860867</v>
          </cell>
          <cell r="W259">
            <v>1.0148906989071127</v>
          </cell>
        </row>
        <row r="260">
          <cell r="A260" t="str">
            <v>NORA</v>
          </cell>
          <cell r="B260" t="str">
            <v>Northumberland Avenue</v>
          </cell>
          <cell r="C260" t="str">
            <v>Fleet - Bramley</v>
          </cell>
          <cell r="D260" t="str">
            <v>Reading</v>
          </cell>
          <cell r="E260">
            <v>20.621776806640625</v>
          </cell>
          <cell r="F260">
            <v>21.50829375</v>
          </cell>
          <cell r="G260">
            <v>19.851248400878905</v>
          </cell>
          <cell r="H260">
            <v>17.668230285644533</v>
          </cell>
          <cell r="I260">
            <v>17.169023986816406</v>
          </cell>
          <cell r="J260">
            <v>17.260524169921872</v>
          </cell>
          <cell r="K260">
            <v>16.96</v>
          </cell>
          <cell r="L260">
            <v>19.189407275390625</v>
          </cell>
          <cell r="M260">
            <v>16.44044355392456</v>
          </cell>
          <cell r="N260">
            <v>18.189557317058306</v>
          </cell>
          <cell r="O260">
            <v>15.568183756802876</v>
          </cell>
          <cell r="P260">
            <v>6</v>
          </cell>
          <cell r="Q260">
            <v>17.260524169921872</v>
          </cell>
          <cell r="R260">
            <v>15.568183756802876</v>
          </cell>
          <cell r="S260">
            <v>0.98294826732093132</v>
          </cell>
          <cell r="T260">
            <v>0</v>
          </cell>
          <cell r="U260" t="str">
            <v>NORA</v>
          </cell>
          <cell r="V260">
            <v>15.568183756802876</v>
          </cell>
          <cell r="W260">
            <v>1.1063909107681105</v>
          </cell>
        </row>
        <row r="261">
          <cell r="A261" t="str">
            <v>PING</v>
          </cell>
          <cell r="B261" t="str">
            <v>Pingewood</v>
          </cell>
          <cell r="C261" t="str">
            <v>Fleet - Bramley</v>
          </cell>
          <cell r="D261" t="str">
            <v>Reading</v>
          </cell>
          <cell r="E261">
            <v>1.9</v>
          </cell>
          <cell r="F261">
            <v>1.9</v>
          </cell>
          <cell r="G261">
            <v>1.9</v>
          </cell>
          <cell r="H261">
            <v>2.2000000000000002</v>
          </cell>
          <cell r="I261">
            <v>2.2000000000000002</v>
          </cell>
          <cell r="J261">
            <v>2.5</v>
          </cell>
          <cell r="K261">
            <v>2.6</v>
          </cell>
          <cell r="L261">
            <v>3.4</v>
          </cell>
          <cell r="M261">
            <v>3.5970175266265869</v>
          </cell>
          <cell r="N261">
            <v>3.6275007724761963</v>
          </cell>
          <cell r="O261">
            <v>3.4293599128723145</v>
          </cell>
          <cell r="P261">
            <v>6</v>
          </cell>
          <cell r="Q261">
            <v>2.5</v>
          </cell>
          <cell r="R261">
            <v>3.4293599128723145</v>
          </cell>
          <cell r="S261">
            <v>1.0540927906644297</v>
          </cell>
          <cell r="T261" t="str">
            <v>H</v>
          </cell>
          <cell r="U261" t="str">
            <v>PING</v>
          </cell>
          <cell r="V261">
            <v>3.4293599128723145</v>
          </cell>
          <cell r="W261">
            <v>1.0084745891906171</v>
          </cell>
        </row>
        <row r="262">
          <cell r="A262" t="str">
            <v>READ</v>
          </cell>
          <cell r="B262" t="str">
            <v>Reading</v>
          </cell>
          <cell r="C262" t="str">
            <v>Fleet - Bramley</v>
          </cell>
          <cell r="D262" t="str">
            <v>Reading</v>
          </cell>
          <cell r="E262">
            <v>42.188000000000002</v>
          </cell>
          <cell r="F262">
            <v>39.67213544921875</v>
          </cell>
          <cell r="G262">
            <v>39.41207149658203</v>
          </cell>
          <cell r="H262">
            <v>36.283999999999999</v>
          </cell>
          <cell r="I262">
            <v>36.369885131835936</v>
          </cell>
          <cell r="J262">
            <v>39.511997314453126</v>
          </cell>
          <cell r="K262">
            <v>36.357999999999997</v>
          </cell>
          <cell r="L262">
            <v>33.92</v>
          </cell>
          <cell r="M262">
            <v>32.441439018249511</v>
          </cell>
          <cell r="N262">
            <v>31.960564936879472</v>
          </cell>
          <cell r="O262">
            <v>28.767551999146143</v>
          </cell>
          <cell r="P262">
            <v>6</v>
          </cell>
          <cell r="Q262">
            <v>39.511997314453126</v>
          </cell>
          <cell r="R262">
            <v>28.767551999146143</v>
          </cell>
          <cell r="S262">
            <v>0.94848176805313722</v>
          </cell>
          <cell r="T262">
            <v>0</v>
          </cell>
          <cell r="U262" t="str">
            <v>READ</v>
          </cell>
          <cell r="V262">
            <v>28.767551999146143</v>
          </cell>
          <cell r="W262">
            <v>0.98517716550429435</v>
          </cell>
        </row>
        <row r="263">
          <cell r="A263" t="str">
            <v>READ NR</v>
          </cell>
          <cell r="B263" t="str">
            <v>Reading NR (C2)</v>
          </cell>
          <cell r="C263" t="str">
            <v>Fleet - Bramley</v>
          </cell>
          <cell r="D263" t="str">
            <v>Reading</v>
          </cell>
          <cell r="E263">
            <v>7.1</v>
          </cell>
          <cell r="F263">
            <v>7.1</v>
          </cell>
          <cell r="G263">
            <v>7.1</v>
          </cell>
          <cell r="H263">
            <v>8.3000000000000007</v>
          </cell>
          <cell r="I263">
            <v>8.3000000000000007</v>
          </cell>
          <cell r="J263">
            <v>7.1</v>
          </cell>
          <cell r="K263">
            <v>8.1</v>
          </cell>
          <cell r="L263">
            <v>9.1999999999999993</v>
          </cell>
          <cell r="M263">
            <v>9.0111212127685558</v>
          </cell>
          <cell r="N263">
            <v>9.5864677734374997</v>
          </cell>
          <cell r="O263">
            <v>10.79</v>
          </cell>
          <cell r="P263">
            <v>6</v>
          </cell>
          <cell r="Q263">
            <v>7.1</v>
          </cell>
          <cell r="R263">
            <v>10.79</v>
          </cell>
          <cell r="S263">
            <v>1.0722445545446047</v>
          </cell>
          <cell r="T263" t="str">
            <v>H</v>
          </cell>
          <cell r="U263" t="str">
            <v>READ NR</v>
          </cell>
          <cell r="V263">
            <v>10.79</v>
          </cell>
          <cell r="W263">
            <v>1.0638484986589338</v>
          </cell>
        </row>
        <row r="264">
          <cell r="A264" t="str">
            <v>SILS</v>
          </cell>
          <cell r="B264" t="str">
            <v>Silver Street</v>
          </cell>
          <cell r="C264" t="str">
            <v>Fleet - Bramley</v>
          </cell>
          <cell r="D264" t="str">
            <v>Reading</v>
          </cell>
          <cell r="E264">
            <v>21.568695129394531</v>
          </cell>
          <cell r="F264">
            <v>23.67199357910156</v>
          </cell>
          <cell r="G264">
            <v>24.034939794921879</v>
          </cell>
          <cell r="H264">
            <v>20.020071777343752</v>
          </cell>
          <cell r="I264">
            <v>20.419963439941409</v>
          </cell>
          <cell r="J264">
            <v>20.097183251953126</v>
          </cell>
          <cell r="K264">
            <v>19.503999999999998</v>
          </cell>
          <cell r="L264">
            <v>19.821999999999999</v>
          </cell>
          <cell r="M264">
            <v>18.306603832244875</v>
          </cell>
          <cell r="N264">
            <v>20.369368045402993</v>
          </cell>
          <cell r="O264">
            <v>19.330566666666666</v>
          </cell>
          <cell r="P264">
            <v>6</v>
          </cell>
          <cell r="Q264">
            <v>20.097183251953126</v>
          </cell>
          <cell r="R264">
            <v>19.330566666666666</v>
          </cell>
          <cell r="S264">
            <v>0.99353895285272353</v>
          </cell>
          <cell r="T264">
            <v>0</v>
          </cell>
          <cell r="U264" t="str">
            <v>SILS</v>
          </cell>
          <cell r="V264">
            <v>19.330566666666666</v>
          </cell>
          <cell r="W264">
            <v>1.1126786940964335</v>
          </cell>
        </row>
        <row r="265">
          <cell r="A265" t="str">
            <v>TWYF</v>
          </cell>
          <cell r="B265" t="str">
            <v>Twyford</v>
          </cell>
          <cell r="C265" t="str">
            <v>Fleet - Bramley</v>
          </cell>
          <cell r="D265" t="str">
            <v>Reading</v>
          </cell>
          <cell r="E265">
            <v>12.099511901855468</v>
          </cell>
          <cell r="F265">
            <v>11.4077455078125</v>
          </cell>
          <cell r="G265">
            <v>11.258322436523438</v>
          </cell>
          <cell r="H265">
            <v>11.310410034179688</v>
          </cell>
          <cell r="I265">
            <v>11.024000000000001</v>
          </cell>
          <cell r="J265">
            <v>10.624436718750001</v>
          </cell>
          <cell r="K265">
            <v>10.494000000000002</v>
          </cell>
          <cell r="L265">
            <v>11.612857910156251</v>
          </cell>
          <cell r="M265">
            <v>12.97708065032959</v>
          </cell>
          <cell r="N265">
            <v>12.556226959228516</v>
          </cell>
          <cell r="O265">
            <v>10.850202663615544</v>
          </cell>
          <cell r="P265">
            <v>6</v>
          </cell>
          <cell r="Q265">
            <v>10.624436718750001</v>
          </cell>
          <cell r="R265">
            <v>10.850202663615544</v>
          </cell>
          <cell r="S265">
            <v>1.0035106579393271</v>
          </cell>
          <cell r="T265">
            <v>0</v>
          </cell>
          <cell r="U265" t="str">
            <v>TWYF</v>
          </cell>
          <cell r="V265">
            <v>10.850202663615544</v>
          </cell>
          <cell r="W265">
            <v>0.96756946323745119</v>
          </cell>
        </row>
        <row r="266">
          <cell r="A266" t="str">
            <v>CAVE</v>
          </cell>
          <cell r="B266" t="str">
            <v>Caversham</v>
          </cell>
          <cell r="C266" t="str">
            <v>Fleet - Bramley</v>
          </cell>
          <cell r="D266" t="str">
            <v>Reading Town</v>
          </cell>
          <cell r="E266">
            <v>14.906521093750001</v>
          </cell>
          <cell r="F266">
            <v>14.651017382812499</v>
          </cell>
          <cell r="G266">
            <v>14.12344619140625</v>
          </cell>
          <cell r="H266">
            <v>14.752708740234375</v>
          </cell>
          <cell r="I266">
            <v>14.309305480957031</v>
          </cell>
          <cell r="J266">
            <v>18.397421484374998</v>
          </cell>
          <cell r="K266">
            <v>14.098000000000001</v>
          </cell>
          <cell r="L266">
            <v>13.568000000000001</v>
          </cell>
          <cell r="M266">
            <v>13.628501243591309</v>
          </cell>
          <cell r="N266">
            <v>13.272553782361348</v>
          </cell>
          <cell r="O266">
            <v>12.936435363211631</v>
          </cell>
          <cell r="P266">
            <v>6</v>
          </cell>
          <cell r="Q266">
            <v>18.397421484374998</v>
          </cell>
          <cell r="R266">
            <v>12.936435363211631</v>
          </cell>
          <cell r="S266">
            <v>0.94299547940859141</v>
          </cell>
          <cell r="T266">
            <v>0</v>
          </cell>
          <cell r="U266" t="str">
            <v>CAVE</v>
          </cell>
          <cell r="V266">
            <v>12.936435363211631</v>
          </cell>
          <cell r="W266">
            <v>0.97388212725171508</v>
          </cell>
        </row>
        <row r="267">
          <cell r="A267" t="str">
            <v>REAT</v>
          </cell>
          <cell r="B267" t="str">
            <v>Reading Town</v>
          </cell>
          <cell r="C267" t="str">
            <v>Fleet - Bramley</v>
          </cell>
          <cell r="D267" t="str">
            <v>Reading Town</v>
          </cell>
          <cell r="E267">
            <v>40.08620899658203</v>
          </cell>
          <cell r="F267">
            <v>36.632008813476567</v>
          </cell>
          <cell r="G267">
            <v>35.542152331542965</v>
          </cell>
          <cell r="H267">
            <v>35.996609326171878</v>
          </cell>
          <cell r="I267">
            <v>34.439639831542969</v>
          </cell>
          <cell r="J267">
            <v>35.218040234374996</v>
          </cell>
          <cell r="K267">
            <v>32.012</v>
          </cell>
          <cell r="L267">
            <v>32.419649707031247</v>
          </cell>
          <cell r="M267">
            <v>33.463314132690428</v>
          </cell>
          <cell r="N267">
            <v>32.170826530456544</v>
          </cell>
          <cell r="O267">
            <v>31.341133154048919</v>
          </cell>
          <cell r="P267">
            <v>6</v>
          </cell>
          <cell r="Q267">
            <v>35.218040234374996</v>
          </cell>
          <cell r="R267">
            <v>31.341133154048919</v>
          </cell>
          <cell r="S267">
            <v>0.98074985263436676</v>
          </cell>
          <cell r="T267">
            <v>0</v>
          </cell>
          <cell r="U267" t="str">
            <v>REAT</v>
          </cell>
          <cell r="V267">
            <v>31.341133154048919</v>
          </cell>
          <cell r="W267">
            <v>0.96137598334974095</v>
          </cell>
        </row>
        <row r="268">
          <cell r="A268" t="str">
            <v>TMAL</v>
          </cell>
          <cell r="B268" t="str">
            <v>The Mall</v>
          </cell>
          <cell r="C268" t="str">
            <v>Fleet - Bramley</v>
          </cell>
          <cell r="D268" t="str">
            <v>Reading Town</v>
          </cell>
          <cell r="E268">
            <v>24.092839721679688</v>
          </cell>
          <cell r="F268">
            <v>24.113507202148437</v>
          </cell>
          <cell r="G268">
            <v>22.389590148925784</v>
          </cell>
          <cell r="H268">
            <v>21.145549194335938</v>
          </cell>
          <cell r="I268">
            <v>19.20086114501953</v>
          </cell>
          <cell r="J268">
            <v>22.472000000000001</v>
          </cell>
          <cell r="K268">
            <v>18.126000000000001</v>
          </cell>
          <cell r="L268">
            <v>19.027316015624997</v>
          </cell>
          <cell r="M268">
            <v>17.549559898376465</v>
          </cell>
          <cell r="N268">
            <v>18.296778945922853</v>
          </cell>
          <cell r="O268">
            <v>17.590815666666664</v>
          </cell>
          <cell r="P268">
            <v>6</v>
          </cell>
          <cell r="Q268">
            <v>22.472000000000001</v>
          </cell>
          <cell r="R268">
            <v>17.590815666666664</v>
          </cell>
          <cell r="S268">
            <v>0.96000620898617561</v>
          </cell>
          <cell r="T268">
            <v>0</v>
          </cell>
          <cell r="U268" t="str">
            <v>TMAL</v>
          </cell>
          <cell r="V268">
            <v>17.590815666666664</v>
          </cell>
          <cell r="W268">
            <v>1.0425776516262104</v>
          </cell>
        </row>
        <row r="269">
          <cell r="A269" t="str">
            <v>ELMR</v>
          </cell>
          <cell r="B269" t="str">
            <v>Elms Road</v>
          </cell>
          <cell r="C269" t="str">
            <v>Fleet - Bramley</v>
          </cell>
          <cell r="D269" t="str">
            <v>Wokingham</v>
          </cell>
          <cell r="E269">
            <v>31.458730944824215</v>
          </cell>
          <cell r="F269">
            <v>33.306542687988291</v>
          </cell>
          <cell r="G269">
            <v>29.82675010986328</v>
          </cell>
          <cell r="H269">
            <v>29.798919604492184</v>
          </cell>
          <cell r="I269">
            <v>24.280454040527346</v>
          </cell>
          <cell r="J269">
            <v>24.196608691406247</v>
          </cell>
          <cell r="K269">
            <v>18.656000000000002</v>
          </cell>
          <cell r="L269">
            <v>18.338000000000001</v>
          </cell>
          <cell r="M269">
            <v>17.86979721069336</v>
          </cell>
          <cell r="N269">
            <v>18.623455860042306</v>
          </cell>
          <cell r="O269">
            <v>17.69035970025821</v>
          </cell>
          <cell r="P269">
            <v>6</v>
          </cell>
          <cell r="Q269">
            <v>24.196608691406247</v>
          </cell>
          <cell r="R269">
            <v>17.69035970025821</v>
          </cell>
          <cell r="S269">
            <v>0.94914018352241736</v>
          </cell>
          <cell r="T269">
            <v>0</v>
          </cell>
          <cell r="U269" t="str">
            <v>ELMR</v>
          </cell>
          <cell r="V269">
            <v>17.69035970025821</v>
          </cell>
          <cell r="W269">
            <v>1.0421749973132293</v>
          </cell>
        </row>
        <row r="270">
          <cell r="A270" t="str">
            <v>PEAF</v>
          </cell>
          <cell r="B270" t="str">
            <v>Peacock Farm</v>
          </cell>
          <cell r="C270" t="str">
            <v>Fleet - Bramley</v>
          </cell>
          <cell r="D270" t="str">
            <v>Wokingham</v>
          </cell>
          <cell r="E270">
            <v>0.21151345214843753</v>
          </cell>
          <cell r="F270">
            <v>2.3320000000000003</v>
          </cell>
          <cell r="G270">
            <v>2.2943653930664061</v>
          </cell>
          <cell r="H270">
            <v>3.3413067993164058</v>
          </cell>
          <cell r="I270">
            <v>3.3920000000000003</v>
          </cell>
          <cell r="J270">
            <v>3.9220000000000006</v>
          </cell>
          <cell r="K270">
            <v>3.3920000000000003</v>
          </cell>
          <cell r="L270">
            <v>3.0313821777343746</v>
          </cell>
          <cell r="M270">
            <v>3.5155665206909181</v>
          </cell>
          <cell r="N270">
            <v>3.4509420394897461</v>
          </cell>
          <cell r="O270">
            <v>3.4530492026873429</v>
          </cell>
          <cell r="P270">
            <v>6</v>
          </cell>
          <cell r="Q270">
            <v>3.9220000000000006</v>
          </cell>
          <cell r="R270">
            <v>3.4530492026873429</v>
          </cell>
          <cell r="S270">
            <v>0.97899963426195025</v>
          </cell>
          <cell r="T270">
            <v>0</v>
          </cell>
          <cell r="U270" t="str">
            <v>PEAF</v>
          </cell>
          <cell r="V270">
            <v>3.4530492026873429</v>
          </cell>
          <cell r="W270">
            <v>0.98161761957259985</v>
          </cell>
        </row>
        <row r="271">
          <cell r="A271" t="str">
            <v>WOKI</v>
          </cell>
          <cell r="B271" t="str">
            <v>Wokingham</v>
          </cell>
          <cell r="C271" t="str">
            <v>Fleet - Bramley</v>
          </cell>
          <cell r="D271" t="str">
            <v>Wokingham</v>
          </cell>
          <cell r="E271">
            <v>0</v>
          </cell>
          <cell r="F271">
            <v>0</v>
          </cell>
          <cell r="G271">
            <v>0</v>
          </cell>
          <cell r="H271">
            <v>2.2199203125000002</v>
          </cell>
          <cell r="I271">
            <v>5.5058649902343753</v>
          </cell>
          <cell r="J271">
            <v>7.8440000000000012</v>
          </cell>
          <cell r="K271">
            <v>9.9640000000000004</v>
          </cell>
          <cell r="L271">
            <v>12.401999999999999</v>
          </cell>
          <cell r="M271">
            <v>10.194496746063233</v>
          </cell>
          <cell r="N271">
            <v>10.146028385162355</v>
          </cell>
          <cell r="O271">
            <v>9.2786324586280191</v>
          </cell>
          <cell r="P271">
            <v>6</v>
          </cell>
          <cell r="Q271">
            <v>7.8440000000000012</v>
          </cell>
          <cell r="R271">
            <v>9.2786324586280191</v>
          </cell>
          <cell r="S271">
            <v>1.0283897305817522</v>
          </cell>
          <cell r="T271" t="str">
            <v>M</v>
          </cell>
          <cell r="U271" t="str">
            <v>WOKI</v>
          </cell>
          <cell r="V271">
            <v>9.2786324586280191</v>
          </cell>
          <cell r="W271">
            <v>0.99524563476666017</v>
          </cell>
        </row>
        <row r="272">
          <cell r="A272" t="str">
            <v>CHAL</v>
          </cell>
          <cell r="B272" t="str">
            <v>Chalvey</v>
          </cell>
          <cell r="C272" t="str">
            <v>Iver (132)</v>
          </cell>
          <cell r="D272" t="str">
            <v>Chalvey</v>
          </cell>
          <cell r="E272">
            <v>42.459208508300776</v>
          </cell>
          <cell r="F272">
            <v>42.5</v>
          </cell>
          <cell r="G272">
            <v>40.58357373046875</v>
          </cell>
          <cell r="H272">
            <v>41.212050195312507</v>
          </cell>
          <cell r="I272">
            <v>42.770172180175784</v>
          </cell>
          <cell r="J272">
            <v>42.287608398437499</v>
          </cell>
          <cell r="K272">
            <v>40.492000000000004</v>
          </cell>
          <cell r="L272">
            <v>40.492000000000004</v>
          </cell>
          <cell r="M272">
            <v>38.697080307006836</v>
          </cell>
          <cell r="N272">
            <v>39.136528396606444</v>
          </cell>
          <cell r="O272">
            <v>37.618199029801687</v>
          </cell>
          <cell r="P272">
            <v>6</v>
          </cell>
          <cell r="Q272">
            <v>42.287608398437499</v>
          </cell>
          <cell r="R272">
            <v>37.618199029801687</v>
          </cell>
          <cell r="S272">
            <v>0.98068789040405946</v>
          </cell>
          <cell r="T272">
            <v>0</v>
          </cell>
          <cell r="U272" t="str">
            <v>CHAL</v>
          </cell>
          <cell r="V272">
            <v>37.618199029801687</v>
          </cell>
          <cell r="W272">
            <v>1.0113561045462141</v>
          </cell>
        </row>
        <row r="273">
          <cell r="A273" t="str">
            <v>CLAR</v>
          </cell>
          <cell r="B273" t="str">
            <v>Clarence Road</v>
          </cell>
          <cell r="C273" t="str">
            <v>Iver (132)</v>
          </cell>
          <cell r="D273" t="str">
            <v>Chalvey</v>
          </cell>
          <cell r="E273">
            <v>37.163736035156255</v>
          </cell>
          <cell r="F273">
            <v>37.27888264160157</v>
          </cell>
          <cell r="G273">
            <v>34.727432507324217</v>
          </cell>
          <cell r="H273">
            <v>34.287223095703126</v>
          </cell>
          <cell r="I273">
            <v>38.503314147949219</v>
          </cell>
          <cell r="J273">
            <v>35.218040234374996</v>
          </cell>
          <cell r="K273">
            <v>32.86</v>
          </cell>
          <cell r="L273">
            <v>32.927082275390624</v>
          </cell>
          <cell r="M273">
            <v>33.104114408493047</v>
          </cell>
          <cell r="N273">
            <v>34.068399705025499</v>
          </cell>
          <cell r="O273">
            <v>31.62568944261551</v>
          </cell>
          <cell r="P273">
            <v>6</v>
          </cell>
          <cell r="Q273">
            <v>35.218040234374996</v>
          </cell>
          <cell r="R273">
            <v>31.62568944261551</v>
          </cell>
          <cell r="S273">
            <v>0.98222836006806791</v>
          </cell>
          <cell r="T273">
            <v>0</v>
          </cell>
          <cell r="U273" t="str">
            <v>CLAR</v>
          </cell>
          <cell r="V273">
            <v>31.62568944261551</v>
          </cell>
          <cell r="W273">
            <v>1.0291288655130149</v>
          </cell>
        </row>
        <row r="274">
          <cell r="A274" t="str">
            <v>PETA</v>
          </cell>
          <cell r="B274" t="str">
            <v>Petersfield Avenue</v>
          </cell>
          <cell r="C274" t="str">
            <v>Iver (132)</v>
          </cell>
          <cell r="D274" t="str">
            <v>Chalvey</v>
          </cell>
          <cell r="E274">
            <v>26.303286743164062</v>
          </cell>
          <cell r="F274">
            <v>27.1</v>
          </cell>
          <cell r="G274">
            <v>21.99743525390625</v>
          </cell>
          <cell r="H274">
            <v>23.918865234374998</v>
          </cell>
          <cell r="I274">
            <v>23.077207397460938</v>
          </cell>
          <cell r="J274">
            <v>23.79666474609375</v>
          </cell>
          <cell r="K274">
            <v>23.638000000000002</v>
          </cell>
          <cell r="L274">
            <v>24.591999999999999</v>
          </cell>
          <cell r="M274">
            <v>24.153363456726076</v>
          </cell>
          <cell r="N274">
            <v>24.219383889896775</v>
          </cell>
          <cell r="O274">
            <v>22.760071295712788</v>
          </cell>
          <cell r="P274">
            <v>6</v>
          </cell>
          <cell r="Q274">
            <v>23.79666474609375</v>
          </cell>
          <cell r="R274">
            <v>22.760071295712788</v>
          </cell>
          <cell r="S274">
            <v>0.99260453331181919</v>
          </cell>
          <cell r="T274">
            <v>0</v>
          </cell>
          <cell r="U274" t="str">
            <v>PETA</v>
          </cell>
          <cell r="V274">
            <v>22.760071295712788</v>
          </cell>
          <cell r="W274">
            <v>1.0027333846604423</v>
          </cell>
        </row>
        <row r="275">
          <cell r="A275" t="str">
            <v>BEAC Mid</v>
          </cell>
          <cell r="B275" t="str">
            <v>Beaconsfield (Middle B/B)</v>
          </cell>
          <cell r="C275" t="str">
            <v>Iver (132)</v>
          </cell>
          <cell r="D275" t="str">
            <v>Denham</v>
          </cell>
          <cell r="E275">
            <v>14.308987988281249</v>
          </cell>
          <cell r="F275">
            <v>13.546697790527347</v>
          </cell>
          <cell r="G275">
            <v>13.666437341308592</v>
          </cell>
          <cell r="H275">
            <v>13.476926367187501</v>
          </cell>
          <cell r="I275">
            <v>14.098000000000001</v>
          </cell>
          <cell r="J275">
            <v>13.568000000000001</v>
          </cell>
          <cell r="K275">
            <v>13.462</v>
          </cell>
          <cell r="L275">
            <v>13.411386035156248</v>
          </cell>
          <cell r="M275">
            <v>13.149508213996889</v>
          </cell>
          <cell r="N275">
            <v>11.051756966222126</v>
          </cell>
          <cell r="O275">
            <v>10.474613833271139</v>
          </cell>
          <cell r="P275">
            <v>6</v>
          </cell>
          <cell r="Q275">
            <v>13.568000000000001</v>
          </cell>
          <cell r="R275">
            <v>10.474613833271139</v>
          </cell>
          <cell r="S275">
            <v>0.95779014540006835</v>
          </cell>
          <cell r="T275">
            <v>0</v>
          </cell>
          <cell r="U275" t="str">
            <v>BEAC Mid</v>
          </cell>
          <cell r="V275">
            <v>10.474613833271139</v>
          </cell>
          <cell r="W275">
            <v>0.84046922412339131</v>
          </cell>
        </row>
        <row r="276">
          <cell r="A276" t="str">
            <v>COKL</v>
          </cell>
          <cell r="B276" t="str">
            <v>Cokes Lane</v>
          </cell>
          <cell r="C276" t="str">
            <v>Iver (132)</v>
          </cell>
          <cell r="D276" t="str">
            <v>Denham</v>
          </cell>
          <cell r="E276">
            <v>6.7336414062500003</v>
          </cell>
          <cell r="F276">
            <v>7.3140000000000009</v>
          </cell>
          <cell r="G276">
            <v>6.5644186523437495</v>
          </cell>
          <cell r="H276">
            <v>7.2753215087890624</v>
          </cell>
          <cell r="I276">
            <v>4.997081848144532</v>
          </cell>
          <cell r="J276">
            <v>5.7621595214843753</v>
          </cell>
          <cell r="K276">
            <v>5.1940000000000008</v>
          </cell>
          <cell r="L276">
            <v>6.220741918945313</v>
          </cell>
          <cell r="M276">
            <v>5.4787150764465338</v>
          </cell>
          <cell r="N276">
            <v>5.685230848119061</v>
          </cell>
          <cell r="O276">
            <v>6.4546607637445135</v>
          </cell>
          <cell r="P276">
            <v>6</v>
          </cell>
          <cell r="Q276">
            <v>5.7621595214843753</v>
          </cell>
          <cell r="R276">
            <v>6.4546607637445135</v>
          </cell>
          <cell r="S276">
            <v>1.0190950469151958</v>
          </cell>
          <cell r="T276" t="str">
            <v>M</v>
          </cell>
          <cell r="U276" t="str">
            <v>COKL</v>
          </cell>
          <cell r="V276">
            <v>6.4546607637445135</v>
          </cell>
          <cell r="W276">
            <v>1.0376941981451739</v>
          </cell>
        </row>
        <row r="277">
          <cell r="A277" t="str">
            <v>DENA</v>
          </cell>
          <cell r="B277" t="str">
            <v>Denham Avenue</v>
          </cell>
          <cell r="C277" t="str">
            <v>Iver (132)</v>
          </cell>
          <cell r="D277" t="str">
            <v>Denham</v>
          </cell>
          <cell r="E277">
            <v>11.994298754882813</v>
          </cell>
          <cell r="F277">
            <v>11.509600378417971</v>
          </cell>
          <cell r="G277">
            <v>11.423353735351563</v>
          </cell>
          <cell r="H277">
            <v>13.853009448242187</v>
          </cell>
          <cell r="I277">
            <v>10.667145080566407</v>
          </cell>
          <cell r="J277">
            <v>10.6292845703125</v>
          </cell>
          <cell r="K277">
            <v>10.918000000000001</v>
          </cell>
          <cell r="L277">
            <v>10.494000000000002</v>
          </cell>
          <cell r="M277">
            <v>9.5002105426788326</v>
          </cell>
          <cell r="N277">
            <v>10.478491501603024</v>
          </cell>
          <cell r="O277">
            <v>10.474200000000002</v>
          </cell>
          <cell r="P277">
            <v>6</v>
          </cell>
          <cell r="Q277">
            <v>10.6292845703125</v>
          </cell>
          <cell r="R277">
            <v>10.474200000000002</v>
          </cell>
          <cell r="S277">
            <v>0.99755336513103909</v>
          </cell>
          <cell r="T277">
            <v>0</v>
          </cell>
          <cell r="U277" t="str">
            <v>DENA</v>
          </cell>
          <cell r="V277">
            <v>10.474200000000002</v>
          </cell>
          <cell r="W277">
            <v>1.1029746608803408</v>
          </cell>
        </row>
        <row r="278">
          <cell r="A278" t="str">
            <v>GERX</v>
          </cell>
          <cell r="B278" t="str">
            <v>Gerrards Cross</v>
          </cell>
          <cell r="C278" t="str">
            <v>Iver (132)</v>
          </cell>
          <cell r="D278" t="str">
            <v>Denham</v>
          </cell>
          <cell r="E278">
            <v>13.256856518554686</v>
          </cell>
          <cell r="F278">
            <v>13.750407531738283</v>
          </cell>
          <cell r="G278">
            <v>13.267417272949219</v>
          </cell>
          <cell r="H278">
            <v>13.867573278808596</v>
          </cell>
          <cell r="I278">
            <v>13.410125244140625</v>
          </cell>
          <cell r="J278">
            <v>13.77241796875</v>
          </cell>
          <cell r="K278">
            <v>13.038000000000002</v>
          </cell>
          <cell r="L278">
            <v>13.038000000000002</v>
          </cell>
          <cell r="M278">
            <v>13.542584285736085</v>
          </cell>
          <cell r="N278">
            <v>13.389290810178119</v>
          </cell>
          <cell r="O278">
            <v>13.205537536829313</v>
          </cell>
          <cell r="P278">
            <v>6</v>
          </cell>
          <cell r="Q278">
            <v>13.77241796875</v>
          </cell>
          <cell r="R278">
            <v>13.205537536829313</v>
          </cell>
          <cell r="S278">
            <v>0.99301920603469429</v>
          </cell>
          <cell r="T278">
            <v>0</v>
          </cell>
          <cell r="U278" t="str">
            <v>GERX</v>
          </cell>
          <cell r="V278">
            <v>13.205537536829313</v>
          </cell>
          <cell r="W278">
            <v>0.98868063345048374</v>
          </cell>
        </row>
        <row r="279">
          <cell r="A279" t="str">
            <v>GRAR</v>
          </cell>
          <cell r="B279" t="str">
            <v>Grassingham Road</v>
          </cell>
          <cell r="C279" t="str">
            <v>Iver (132)</v>
          </cell>
          <cell r="D279" t="str">
            <v>Denham</v>
          </cell>
          <cell r="E279">
            <v>13.568000000000001</v>
          </cell>
          <cell r="F279">
            <v>8.4030268249511728</v>
          </cell>
          <cell r="G279">
            <v>14.25374296875</v>
          </cell>
          <cell r="H279">
            <v>17.422803515624999</v>
          </cell>
          <cell r="I279">
            <v>14.324451965332033</v>
          </cell>
          <cell r="J279">
            <v>14.397982031250001</v>
          </cell>
          <cell r="K279">
            <v>13.462</v>
          </cell>
          <cell r="L279">
            <v>14.25619775390625</v>
          </cell>
          <cell r="M279">
            <v>11.517910785675047</v>
          </cell>
          <cell r="N279">
            <v>15.449581022275288</v>
          </cell>
          <cell r="O279">
            <v>15.439843670910198</v>
          </cell>
          <cell r="P279">
            <v>6</v>
          </cell>
          <cell r="Q279">
            <v>14.397982031250001</v>
          </cell>
          <cell r="R279">
            <v>15.439843670910198</v>
          </cell>
          <cell r="S279">
            <v>1.0117119472666893</v>
          </cell>
          <cell r="T279" t="str">
            <v>L</v>
          </cell>
          <cell r="U279" t="str">
            <v>GRAR</v>
          </cell>
          <cell r="V279">
            <v>15.439843670910198</v>
          </cell>
          <cell r="W279">
            <v>1.3413527253128321</v>
          </cell>
        </row>
        <row r="280">
          <cell r="A280" t="str">
            <v>HARE</v>
          </cell>
          <cell r="B280" t="str">
            <v>Harefield</v>
          </cell>
          <cell r="C280" t="str">
            <v>Iver (132)</v>
          </cell>
          <cell r="D280" t="str">
            <v>Denham</v>
          </cell>
          <cell r="E280">
            <v>5.4710836425781251</v>
          </cell>
          <cell r="F280">
            <v>5.4710836425781251</v>
          </cell>
          <cell r="G280">
            <v>5.3578561767578119</v>
          </cell>
          <cell r="H280">
            <v>5.1824208007812498</v>
          </cell>
          <cell r="I280">
            <v>5.4059999999999997</v>
          </cell>
          <cell r="J280">
            <v>5.1940000000000008</v>
          </cell>
          <cell r="K280">
            <v>5.1940000000000008</v>
          </cell>
          <cell r="L280">
            <v>5.3000000000000007</v>
          </cell>
          <cell r="M280">
            <v>5.3381971645355231</v>
          </cell>
          <cell r="N280">
            <v>5.2155472614617961</v>
          </cell>
          <cell r="O280">
            <v>4.8108251499263446</v>
          </cell>
          <cell r="P280">
            <v>6</v>
          </cell>
          <cell r="Q280">
            <v>5.1940000000000008</v>
          </cell>
          <cell r="R280">
            <v>4.8108251499263446</v>
          </cell>
          <cell r="S280">
            <v>0.98730864075477209</v>
          </cell>
          <cell r="T280">
            <v>0</v>
          </cell>
          <cell r="U280" t="str">
            <v>HARE</v>
          </cell>
          <cell r="V280">
            <v>4.8108251499263446</v>
          </cell>
          <cell r="W280">
            <v>0.97702409647051713</v>
          </cell>
        </row>
        <row r="281">
          <cell r="A281" t="str">
            <v>BRDW</v>
          </cell>
          <cell r="B281" t="str">
            <v>Bath Road West</v>
          </cell>
          <cell r="C281" t="str">
            <v>Iver (132)</v>
          </cell>
          <cell r="D281" t="str">
            <v>Longford</v>
          </cell>
          <cell r="E281">
            <v>25.566794714355467</v>
          </cell>
          <cell r="F281">
            <v>18.924230786132814</v>
          </cell>
          <cell r="G281">
            <v>18.165665039062503</v>
          </cell>
          <cell r="H281">
            <v>20.609777416992188</v>
          </cell>
          <cell r="I281">
            <v>19.61</v>
          </cell>
          <cell r="J281">
            <v>17.764543408203124</v>
          </cell>
          <cell r="K281">
            <v>17.490000000000002</v>
          </cell>
          <cell r="L281">
            <v>16.324000000000002</v>
          </cell>
          <cell r="M281">
            <v>15.068685626983644</v>
          </cell>
          <cell r="N281">
            <v>13.173544006347656</v>
          </cell>
          <cell r="O281">
            <v>11.984951333333333</v>
          </cell>
          <cell r="P281">
            <v>6</v>
          </cell>
          <cell r="Q281">
            <v>17.764543408203124</v>
          </cell>
          <cell r="R281">
            <v>11.984951333333333</v>
          </cell>
          <cell r="S281">
            <v>0.93651277120840248</v>
          </cell>
          <cell r="T281">
            <v>0</v>
          </cell>
          <cell r="U281" t="str">
            <v>BRDW</v>
          </cell>
          <cell r="V281">
            <v>11.984951333333333</v>
          </cell>
          <cell r="W281">
            <v>0.87423311710463059</v>
          </cell>
        </row>
        <row r="282">
          <cell r="A282" t="str">
            <v>HEAC</v>
          </cell>
          <cell r="B282" t="str">
            <v>Heathrow Central</v>
          </cell>
          <cell r="C282" t="str">
            <v>Iver (132)</v>
          </cell>
          <cell r="D282" t="str">
            <v>Longford</v>
          </cell>
          <cell r="E282">
            <v>14.628000000000002</v>
          </cell>
          <cell r="F282">
            <v>14.292236755371095</v>
          </cell>
          <cell r="G282">
            <v>13.8</v>
          </cell>
          <cell r="H282">
            <v>13.6</v>
          </cell>
          <cell r="I282">
            <v>13.8</v>
          </cell>
          <cell r="J282">
            <v>14.7</v>
          </cell>
          <cell r="K282">
            <v>15.1</v>
          </cell>
          <cell r="L282">
            <v>14.2</v>
          </cell>
          <cell r="M282">
            <v>11.867963790893555</v>
          </cell>
          <cell r="N282">
            <v>12.68427848815918</v>
          </cell>
          <cell r="O282">
            <v>12.077275276184082</v>
          </cell>
          <cell r="P282">
            <v>6</v>
          </cell>
          <cell r="Q282">
            <v>14.7</v>
          </cell>
          <cell r="R282">
            <v>12.077275276184082</v>
          </cell>
          <cell r="S282">
            <v>0.96777694476403198</v>
          </cell>
          <cell r="T282">
            <v>0</v>
          </cell>
          <cell r="U282" t="str">
            <v>HEAC</v>
          </cell>
          <cell r="V282">
            <v>12.077275276184082</v>
          </cell>
          <cell r="W282">
            <v>1.0687830458239176</v>
          </cell>
        </row>
        <row r="283">
          <cell r="A283" t="str">
            <v>LAKE</v>
          </cell>
          <cell r="B283" t="str">
            <v>Lakeside</v>
          </cell>
          <cell r="C283" t="str">
            <v>Iver (132)</v>
          </cell>
          <cell r="D283" t="str">
            <v>Longford</v>
          </cell>
          <cell r="E283">
            <v>0</v>
          </cell>
          <cell r="F283">
            <v>0</v>
          </cell>
          <cell r="G283">
            <v>5</v>
          </cell>
          <cell r="H283">
            <v>5</v>
          </cell>
          <cell r="I283">
            <v>4</v>
          </cell>
          <cell r="J283">
            <v>4</v>
          </cell>
          <cell r="K283">
            <v>4</v>
          </cell>
          <cell r="L283">
            <v>4</v>
          </cell>
          <cell r="M283">
            <v>4</v>
          </cell>
          <cell r="N283">
            <v>4</v>
          </cell>
          <cell r="O283">
            <v>4</v>
          </cell>
          <cell r="P283">
            <v>6</v>
          </cell>
          <cell r="Q283">
            <v>4</v>
          </cell>
          <cell r="R283">
            <v>4</v>
          </cell>
          <cell r="S283">
            <v>1</v>
          </cell>
          <cell r="T283">
            <v>0</v>
          </cell>
          <cell r="U283" t="str">
            <v>LAKE</v>
          </cell>
          <cell r="V283">
            <v>4</v>
          </cell>
          <cell r="W283">
            <v>1</v>
          </cell>
        </row>
        <row r="284">
          <cell r="A284" t="str">
            <v>MWBD</v>
          </cell>
          <cell r="B284" t="str">
            <v>Thames Water, Datchet</v>
          </cell>
          <cell r="C284" t="str">
            <v>Iver (132)</v>
          </cell>
          <cell r="D284" t="str">
            <v>Longford</v>
          </cell>
          <cell r="E284">
            <v>7.2</v>
          </cell>
          <cell r="F284">
            <v>7.2</v>
          </cell>
          <cell r="G284">
            <v>3.4</v>
          </cell>
          <cell r="H284">
            <v>2.5</v>
          </cell>
          <cell r="I284">
            <v>6.3</v>
          </cell>
          <cell r="J284">
            <v>3.8</v>
          </cell>
          <cell r="K284">
            <v>5.9</v>
          </cell>
          <cell r="L284">
            <v>5.9</v>
          </cell>
          <cell r="M284">
            <v>5.9</v>
          </cell>
          <cell r="N284">
            <v>5.9</v>
          </cell>
          <cell r="O284">
            <v>5.9</v>
          </cell>
          <cell r="P284">
            <v>6</v>
          </cell>
          <cell r="Q284">
            <v>3.8</v>
          </cell>
          <cell r="R284">
            <v>5.9</v>
          </cell>
          <cell r="S284">
            <v>1.0760804364707266</v>
          </cell>
          <cell r="T284" t="str">
            <v>H</v>
          </cell>
          <cell r="U284" t="str">
            <v>MWBD</v>
          </cell>
          <cell r="V284">
            <v>5.9</v>
          </cell>
          <cell r="W284">
            <v>1</v>
          </cell>
        </row>
        <row r="285">
          <cell r="A285" t="str">
            <v>POYL</v>
          </cell>
          <cell r="B285" t="str">
            <v>Poyle</v>
          </cell>
          <cell r="C285" t="str">
            <v>Iver (132)</v>
          </cell>
          <cell r="D285" t="str">
            <v>Longford</v>
          </cell>
          <cell r="E285">
            <v>12.204725048828124</v>
          </cell>
          <cell r="F285">
            <v>17.066000000000003</v>
          </cell>
          <cell r="G285">
            <v>14.359240380859374</v>
          </cell>
          <cell r="H285">
            <v>15.441168481445311</v>
          </cell>
          <cell r="I285">
            <v>16.356289123535159</v>
          </cell>
          <cell r="J285">
            <v>15.6261953125</v>
          </cell>
          <cell r="K285">
            <v>17.384</v>
          </cell>
          <cell r="L285">
            <v>16.006</v>
          </cell>
          <cell r="M285">
            <v>15.978378715515138</v>
          </cell>
          <cell r="N285">
            <v>17.739393806457521</v>
          </cell>
          <cell r="O285">
            <v>17.692456291173301</v>
          </cell>
          <cell r="P285">
            <v>6</v>
          </cell>
          <cell r="Q285">
            <v>15.6261953125</v>
          </cell>
          <cell r="R285">
            <v>17.692456291173301</v>
          </cell>
          <cell r="S285">
            <v>1.0209139712208615</v>
          </cell>
          <cell r="T285" t="str">
            <v>M</v>
          </cell>
          <cell r="U285" t="str">
            <v>POYL</v>
          </cell>
          <cell r="V285">
            <v>17.692456291173301</v>
          </cell>
          <cell r="W285">
            <v>1.1102123765055352</v>
          </cell>
        </row>
        <row r="286">
          <cell r="A286" t="str">
            <v>FARR</v>
          </cell>
          <cell r="B286" t="str">
            <v>Farnham Royal</v>
          </cell>
          <cell r="C286" t="str">
            <v>Iver (132)</v>
          </cell>
          <cell r="D286" t="str">
            <v>Slough</v>
          </cell>
          <cell r="E286">
            <v>32.223999999999997</v>
          </cell>
          <cell r="F286">
            <v>32.223999999999997</v>
          </cell>
          <cell r="G286">
            <v>33.258733593750001</v>
          </cell>
          <cell r="H286">
            <v>31.550772216796876</v>
          </cell>
          <cell r="I286">
            <v>36.369885131835943</v>
          </cell>
          <cell r="J286">
            <v>30.095781884765625</v>
          </cell>
          <cell r="K286">
            <v>30.21</v>
          </cell>
          <cell r="L286">
            <v>28.723598437499998</v>
          </cell>
          <cell r="M286">
            <v>33.613337225341802</v>
          </cell>
          <cell r="N286">
            <v>29.064997740173339</v>
          </cell>
          <cell r="O286">
            <v>26.929930659176208</v>
          </cell>
          <cell r="P286">
            <v>6</v>
          </cell>
          <cell r="Q286">
            <v>30.095781884765625</v>
          </cell>
          <cell r="R286">
            <v>26.929930659176208</v>
          </cell>
          <cell r="S286">
            <v>0.98164607415623517</v>
          </cell>
          <cell r="T286">
            <v>0</v>
          </cell>
          <cell r="U286" t="str">
            <v>FARR</v>
          </cell>
          <cell r="V286">
            <v>26.929930659176208</v>
          </cell>
          <cell r="W286">
            <v>0.86468646493870371</v>
          </cell>
        </row>
        <row r="287">
          <cell r="A287" t="str">
            <v>SLPS</v>
          </cell>
          <cell r="B287" t="str">
            <v>Slough Power Station</v>
          </cell>
          <cell r="C287" t="str">
            <v>Iver (132)</v>
          </cell>
          <cell r="D287" t="str">
            <v>Slough</v>
          </cell>
          <cell r="E287">
            <v>42.2</v>
          </cell>
          <cell r="F287">
            <v>42.2</v>
          </cell>
          <cell r="G287">
            <v>40.200000000000003</v>
          </cell>
          <cell r="H287">
            <v>40.200000000000003</v>
          </cell>
          <cell r="I287">
            <v>39.1</v>
          </cell>
          <cell r="J287">
            <v>36.799999999999997</v>
          </cell>
          <cell r="K287">
            <v>34.299999999999997</v>
          </cell>
          <cell r="L287">
            <v>34.299999999999997</v>
          </cell>
          <cell r="M287">
            <v>35.787119310056312</v>
          </cell>
          <cell r="N287">
            <v>37.087898372314449</v>
          </cell>
          <cell r="O287">
            <v>36.578064340576177</v>
          </cell>
          <cell r="P287">
            <v>6</v>
          </cell>
          <cell r="Q287">
            <v>36.799999999999997</v>
          </cell>
          <cell r="R287">
            <v>36.578064340576177</v>
          </cell>
          <cell r="S287">
            <v>0.99899232148307771</v>
          </cell>
          <cell r="T287">
            <v>0</v>
          </cell>
          <cell r="U287" t="str">
            <v>SLPS</v>
          </cell>
          <cell r="V287">
            <v>36.578064340576177</v>
          </cell>
          <cell r="W287">
            <v>1.0363476884235445</v>
          </cell>
        </row>
        <row r="288">
          <cell r="A288" t="str">
            <v>TAPL</v>
          </cell>
          <cell r="B288" t="str">
            <v>Taplow</v>
          </cell>
          <cell r="C288" t="str">
            <v>Iver (132)</v>
          </cell>
          <cell r="D288" t="str">
            <v>Slough</v>
          </cell>
          <cell r="E288">
            <v>17.364863330078123</v>
          </cell>
          <cell r="F288">
            <v>17.364863330078123</v>
          </cell>
          <cell r="G288">
            <v>15.761292700195312</v>
          </cell>
          <cell r="H288">
            <v>17.577664794921873</v>
          </cell>
          <cell r="I288">
            <v>17.698902526855466</v>
          </cell>
          <cell r="J288">
            <v>17.049525195312501</v>
          </cell>
          <cell r="K288">
            <v>15.158000000000001</v>
          </cell>
          <cell r="L288">
            <v>13.780000000000001</v>
          </cell>
          <cell r="M288">
            <v>12.349963397979735</v>
          </cell>
          <cell r="N288">
            <v>13.703834768168131</v>
          </cell>
          <cell r="O288">
            <v>13.278821283570926</v>
          </cell>
          <cell r="P288">
            <v>6</v>
          </cell>
          <cell r="Q288">
            <v>17.049525195312501</v>
          </cell>
          <cell r="R288">
            <v>13.278821283570926</v>
          </cell>
          <cell r="S288">
            <v>0.95919713477719681</v>
          </cell>
          <cell r="T288">
            <v>0</v>
          </cell>
          <cell r="U288" t="str">
            <v>TAPL</v>
          </cell>
          <cell r="V288">
            <v>13.278821283570926</v>
          </cell>
          <cell r="W288">
            <v>1.109625537061095</v>
          </cell>
        </row>
        <row r="289">
          <cell r="A289" t="str">
            <v>BRAV</v>
          </cell>
          <cell r="B289" t="str">
            <v>Bravo</v>
          </cell>
          <cell r="C289" t="str">
            <v>Iver (132)</v>
          </cell>
          <cell r="D289" t="str">
            <v>Slough South</v>
          </cell>
          <cell r="F289">
            <v>0</v>
          </cell>
          <cell r="G289">
            <v>5</v>
          </cell>
          <cell r="H289">
            <v>5</v>
          </cell>
          <cell r="I289">
            <v>8.5</v>
          </cell>
          <cell r="J289">
            <v>8.4</v>
          </cell>
          <cell r="K289">
            <v>8.8000000000000007</v>
          </cell>
          <cell r="L289">
            <v>9.4</v>
          </cell>
          <cell r="M289">
            <v>5.3821902275085449</v>
          </cell>
          <cell r="N289">
            <v>5.9124515791769223</v>
          </cell>
          <cell r="O289">
            <v>5.3728634014783889</v>
          </cell>
          <cell r="P289">
            <v>6</v>
          </cell>
          <cell r="Q289">
            <v>8.4</v>
          </cell>
          <cell r="R289">
            <v>5.3728634014783889</v>
          </cell>
          <cell r="S289">
            <v>0.9282274744283554</v>
          </cell>
          <cell r="T289">
            <v>0</v>
          </cell>
          <cell r="U289" t="str">
            <v>BRAV</v>
          </cell>
          <cell r="V289">
            <v>5.3728634014783889</v>
          </cell>
          <cell r="W289">
            <v>1.0985214808941897</v>
          </cell>
        </row>
        <row r="290">
          <cell r="A290" t="str">
            <v>CHAS</v>
          </cell>
          <cell r="B290" t="str">
            <v>Charlie</v>
          </cell>
          <cell r="C290" t="str">
            <v>Iver (132)</v>
          </cell>
          <cell r="D290" t="str">
            <v>Slough South</v>
          </cell>
          <cell r="F290">
            <v>0</v>
          </cell>
          <cell r="G290">
            <v>0</v>
          </cell>
          <cell r="H290">
            <v>0</v>
          </cell>
          <cell r="I290">
            <v>0</v>
          </cell>
          <cell r="J290">
            <v>5.2869299650192261</v>
          </cell>
          <cell r="K290">
            <v>5.2869299650192261</v>
          </cell>
          <cell r="L290">
            <v>5.2869299650192261</v>
          </cell>
          <cell r="M290">
            <v>5.2869299650192261</v>
          </cell>
          <cell r="N290">
            <v>9.8117799758911133</v>
          </cell>
          <cell r="O290">
            <v>5.5250802040100098</v>
          </cell>
          <cell r="P290">
            <v>6</v>
          </cell>
          <cell r="Q290">
            <v>5.2869299650192261</v>
          </cell>
          <cell r="R290">
            <v>5.5250802040100098</v>
          </cell>
          <cell r="S290">
            <v>1.0073703673213013</v>
          </cell>
          <cell r="T290">
            <v>0</v>
          </cell>
          <cell r="U290" t="str">
            <v>CHAS</v>
          </cell>
          <cell r="V290">
            <v>5.5250802040100098</v>
          </cell>
          <cell r="W290">
            <v>1.8558558635749647</v>
          </cell>
        </row>
        <row r="291">
          <cell r="A291" t="str">
            <v>CRES</v>
          </cell>
          <cell r="B291" t="str">
            <v>Credit Suisse</v>
          </cell>
          <cell r="C291" t="str">
            <v>Iver (132)</v>
          </cell>
          <cell r="D291" t="str">
            <v>Slough South</v>
          </cell>
          <cell r="F291">
            <v>3</v>
          </cell>
          <cell r="G291">
            <v>3</v>
          </cell>
          <cell r="H291">
            <v>3</v>
          </cell>
          <cell r="I291">
            <v>1.4</v>
          </cell>
          <cell r="J291">
            <v>1.4</v>
          </cell>
          <cell r="K291">
            <v>2.2999999999999998</v>
          </cell>
          <cell r="L291">
            <v>2.1</v>
          </cell>
          <cell r="M291">
            <v>2</v>
          </cell>
          <cell r="N291">
            <v>2</v>
          </cell>
          <cell r="O291">
            <v>2</v>
          </cell>
          <cell r="P291">
            <v>6</v>
          </cell>
          <cell r="Q291">
            <v>1.4</v>
          </cell>
          <cell r="R291">
            <v>2</v>
          </cell>
          <cell r="S291">
            <v>1.0612482652252517</v>
          </cell>
          <cell r="T291" t="str">
            <v>H</v>
          </cell>
          <cell r="U291" t="str">
            <v>CRES</v>
          </cell>
          <cell r="V291">
            <v>2</v>
          </cell>
          <cell r="W291">
            <v>1</v>
          </cell>
        </row>
        <row r="292">
          <cell r="A292" t="str">
            <v>DELT</v>
          </cell>
          <cell r="B292" t="str">
            <v>Delta</v>
          </cell>
          <cell r="C292" t="str">
            <v>Iver (132)</v>
          </cell>
          <cell r="D292" t="str">
            <v>Slough South</v>
          </cell>
          <cell r="J292">
            <v>2.1</v>
          </cell>
          <cell r="K292">
            <v>2.1</v>
          </cell>
          <cell r="L292">
            <v>2.1</v>
          </cell>
          <cell r="M292">
            <v>7.3</v>
          </cell>
          <cell r="N292">
            <v>5.06021131628418</v>
          </cell>
          <cell r="O292">
            <v>9.2973759999999999</v>
          </cell>
          <cell r="P292">
            <v>6</v>
          </cell>
          <cell r="Q292">
            <v>2.1</v>
          </cell>
          <cell r="R292">
            <v>9.2973759999999999</v>
          </cell>
          <cell r="S292">
            <v>1.2814161209129011</v>
          </cell>
          <cell r="T292" t="str">
            <v>H</v>
          </cell>
          <cell r="U292" t="str">
            <v>DELT</v>
          </cell>
          <cell r="V292">
            <v>9.2973759999999999</v>
          </cell>
          <cell r="W292">
            <v>0.69317963236769586</v>
          </cell>
        </row>
        <row r="293">
          <cell r="A293" t="str">
            <v>ECHO</v>
          </cell>
          <cell r="B293" t="str">
            <v>Echo</v>
          </cell>
          <cell r="C293" t="str">
            <v>Iver (132)</v>
          </cell>
          <cell r="D293" t="str">
            <v>Slough South</v>
          </cell>
          <cell r="F293">
            <v>0</v>
          </cell>
          <cell r="G293">
            <v>4.5</v>
          </cell>
          <cell r="H293">
            <v>5.9</v>
          </cell>
          <cell r="I293">
            <v>7.5</v>
          </cell>
          <cell r="J293">
            <v>9.4</v>
          </cell>
          <cell r="K293">
            <v>9.8000000000000007</v>
          </cell>
          <cell r="L293">
            <v>9.3000000000000007</v>
          </cell>
          <cell r="M293">
            <v>9.8643627166748047</v>
          </cell>
          <cell r="N293">
            <v>8.3416005517004432</v>
          </cell>
          <cell r="O293">
            <v>8.2792367935180664</v>
          </cell>
          <cell r="P293">
            <v>6</v>
          </cell>
          <cell r="Q293">
            <v>9.4</v>
          </cell>
          <cell r="R293">
            <v>8.2792367935180664</v>
          </cell>
          <cell r="S293">
            <v>0.97906248159211307</v>
          </cell>
          <cell r="T293">
            <v>0</v>
          </cell>
          <cell r="U293" t="str">
            <v>ECHO</v>
          </cell>
          <cell r="V293">
            <v>8.2792367935180664</v>
          </cell>
          <cell r="W293">
            <v>0.84562995008280961</v>
          </cell>
        </row>
        <row r="294">
          <cell r="A294" t="str">
            <v>FOXT</v>
          </cell>
          <cell r="B294" t="str">
            <v>Foxtrot</v>
          </cell>
          <cell r="C294" t="str">
            <v>Iver (132)</v>
          </cell>
          <cell r="D294" t="str">
            <v>Slough South</v>
          </cell>
          <cell r="F294">
            <v>0</v>
          </cell>
          <cell r="G294">
            <v>1.8</v>
          </cell>
          <cell r="H294">
            <v>6.7</v>
          </cell>
          <cell r="I294">
            <v>4.7</v>
          </cell>
          <cell r="J294">
            <v>4</v>
          </cell>
          <cell r="K294">
            <v>6.6</v>
          </cell>
          <cell r="L294">
            <v>7.2</v>
          </cell>
          <cell r="M294">
            <v>6.1332197189331055</v>
          </cell>
          <cell r="N294">
            <v>6.9745559692382812</v>
          </cell>
          <cell r="O294">
            <v>8.1818057354183118</v>
          </cell>
          <cell r="P294">
            <v>6</v>
          </cell>
          <cell r="Q294">
            <v>4</v>
          </cell>
          <cell r="R294">
            <v>8.1818057354183118</v>
          </cell>
          <cell r="S294">
            <v>1.1266738004089576</v>
          </cell>
          <cell r="T294" t="str">
            <v>H</v>
          </cell>
          <cell r="U294" t="str">
            <v>FOXT</v>
          </cell>
          <cell r="V294">
            <v>8.1818057354183118</v>
          </cell>
          <cell r="W294">
            <v>1.137176929714093</v>
          </cell>
        </row>
        <row r="295">
          <cell r="A295" t="str">
            <v>GOLF</v>
          </cell>
          <cell r="B295" t="str">
            <v>Golf</v>
          </cell>
          <cell r="C295" t="str">
            <v>Iver (132)</v>
          </cell>
          <cell r="D295" t="str">
            <v>Slough South</v>
          </cell>
          <cell r="F295">
            <v>0</v>
          </cell>
          <cell r="G295">
            <v>1.8</v>
          </cell>
          <cell r="H295">
            <v>6.5</v>
          </cell>
          <cell r="I295">
            <v>4.0999999999999996</v>
          </cell>
          <cell r="J295">
            <v>5.9</v>
          </cell>
          <cell r="K295">
            <v>6</v>
          </cell>
          <cell r="L295">
            <v>6.1</v>
          </cell>
          <cell r="M295">
            <v>7.5436393022537231</v>
          </cell>
          <cell r="N295">
            <v>6.8456720855501771</v>
          </cell>
          <cell r="O295">
            <v>7.0111360549926758</v>
          </cell>
          <cell r="P295">
            <v>6</v>
          </cell>
          <cell r="Q295">
            <v>5.9</v>
          </cell>
          <cell r="R295">
            <v>7.0111360549926758</v>
          </cell>
          <cell r="S295">
            <v>1.0291754007852105</v>
          </cell>
          <cell r="T295" t="str">
            <v>M</v>
          </cell>
          <cell r="U295" t="str">
            <v>GOLF</v>
          </cell>
          <cell r="V295">
            <v>7.0111360549926758</v>
          </cell>
          <cell r="W295">
            <v>0.90747606178691198</v>
          </cell>
        </row>
        <row r="296">
          <cell r="A296" t="str">
            <v>HOTE</v>
          </cell>
          <cell r="B296" t="str">
            <v>Hotel</v>
          </cell>
          <cell r="C296" t="str">
            <v>Iver (132)</v>
          </cell>
          <cell r="D296" t="str">
            <v>Slough South</v>
          </cell>
          <cell r="F296">
            <v>0</v>
          </cell>
          <cell r="G296">
            <v>0</v>
          </cell>
          <cell r="H296">
            <v>1</v>
          </cell>
          <cell r="I296">
            <v>3.9</v>
          </cell>
          <cell r="J296">
            <v>6.4</v>
          </cell>
          <cell r="K296">
            <v>12.4</v>
          </cell>
          <cell r="L296">
            <v>14.7</v>
          </cell>
          <cell r="M296">
            <v>10.669119834899902</v>
          </cell>
          <cell r="N296">
            <v>10.897744178771973</v>
          </cell>
          <cell r="O296">
            <v>12.117072105407715</v>
          </cell>
          <cell r="P296">
            <v>6</v>
          </cell>
          <cell r="Q296">
            <v>6.4</v>
          </cell>
          <cell r="R296">
            <v>12.117072105407715</v>
          </cell>
          <cell r="S296">
            <v>1.1122513794514919</v>
          </cell>
          <cell r="T296" t="str">
            <v>H</v>
          </cell>
          <cell r="U296" t="str">
            <v>HOTE</v>
          </cell>
          <cell r="V296">
            <v>12.117072105407715</v>
          </cell>
          <cell r="W296">
            <v>1.0214286039907636</v>
          </cell>
        </row>
        <row r="297">
          <cell r="A297" t="str">
            <v>INDI</v>
          </cell>
          <cell r="B297" t="str">
            <v>India</v>
          </cell>
          <cell r="C297" t="str">
            <v>Iver (132)</v>
          </cell>
          <cell r="D297" t="str">
            <v>Slough South</v>
          </cell>
          <cell r="F297">
            <v>0</v>
          </cell>
          <cell r="G297">
            <v>0</v>
          </cell>
          <cell r="H297">
            <v>0</v>
          </cell>
          <cell r="I297">
            <v>0</v>
          </cell>
          <cell r="J297">
            <v>10.623394966125488</v>
          </cell>
          <cell r="K297">
            <v>10.623394966125488</v>
          </cell>
          <cell r="L297">
            <v>10.623394966125488</v>
          </cell>
          <cell r="M297">
            <v>10.623394966125488</v>
          </cell>
          <cell r="N297">
            <v>11.553133010864258</v>
          </cell>
          <cell r="O297">
            <v>12.458424947816336</v>
          </cell>
          <cell r="P297">
            <v>6</v>
          </cell>
          <cell r="Q297">
            <v>10.623394966125488</v>
          </cell>
          <cell r="R297">
            <v>12.458424947816336</v>
          </cell>
          <cell r="S297">
            <v>1.0269121729389568</v>
          </cell>
          <cell r="T297" t="str">
            <v>M</v>
          </cell>
          <cell r="U297" t="str">
            <v>INDI</v>
          </cell>
          <cell r="V297">
            <v>12.458424947816336</v>
          </cell>
          <cell r="W297">
            <v>1.0875179777936712</v>
          </cell>
        </row>
        <row r="298">
          <cell r="A298" t="str">
            <v>BEAC End</v>
          </cell>
          <cell r="B298" t="str">
            <v>Beaconsfield (End B/B)</v>
          </cell>
          <cell r="C298" t="str">
            <v>Iver (132)</v>
          </cell>
          <cell r="D298" t="str">
            <v>Upton</v>
          </cell>
          <cell r="E298">
            <v>5.3658704956054679</v>
          </cell>
          <cell r="F298">
            <v>5.3658704956054679</v>
          </cell>
          <cell r="G298">
            <v>5.1353751464843747</v>
          </cell>
          <cell r="H298">
            <v>5.3109751464843749</v>
          </cell>
          <cell r="I298">
            <v>4.90170703125</v>
          </cell>
          <cell r="J298">
            <v>4.8627726806640625</v>
          </cell>
          <cell r="K298">
            <v>4.8759999999999994</v>
          </cell>
          <cell r="L298">
            <v>4.9618574707031255</v>
          </cell>
          <cell r="M298">
            <v>4.9460417652130131</v>
          </cell>
          <cell r="N298">
            <v>4.8012715244293211</v>
          </cell>
          <cell r="O298">
            <v>4.7319258371933302</v>
          </cell>
          <cell r="P298">
            <v>6</v>
          </cell>
          <cell r="Q298">
            <v>4.8627726806640625</v>
          </cell>
          <cell r="R298">
            <v>4.7319258371933302</v>
          </cell>
          <cell r="S298">
            <v>0.99546423242534499</v>
          </cell>
          <cell r="T298">
            <v>0</v>
          </cell>
          <cell r="U298" t="str">
            <v>BEAC End</v>
          </cell>
          <cell r="V298">
            <v>4.7319258371933302</v>
          </cell>
          <cell r="W298">
            <v>0.97073008121324322</v>
          </cell>
        </row>
        <row r="299">
          <cell r="A299" t="str">
            <v>SUTL</v>
          </cell>
          <cell r="B299" t="str">
            <v>Sutton Lane</v>
          </cell>
          <cell r="C299" t="str">
            <v>Iver (132)</v>
          </cell>
          <cell r="D299" t="str">
            <v>Upton</v>
          </cell>
          <cell r="E299">
            <v>14.892685083007812</v>
          </cell>
          <cell r="F299">
            <v>14.892685083007812</v>
          </cell>
          <cell r="G299">
            <v>13.865947375488281</v>
          </cell>
          <cell r="H299">
            <v>14.017366052246095</v>
          </cell>
          <cell r="I299">
            <v>11.978000000000002</v>
          </cell>
          <cell r="J299">
            <v>11.710350537109376</v>
          </cell>
          <cell r="K299">
            <v>6.7840000000000007</v>
          </cell>
          <cell r="L299">
            <v>8.0559999999999992</v>
          </cell>
          <cell r="M299">
            <v>9.0751078506469725</v>
          </cell>
          <cell r="N299">
            <v>9.1435181570434576</v>
          </cell>
          <cell r="O299">
            <v>8.5342400000000005</v>
          </cell>
          <cell r="P299">
            <v>6</v>
          </cell>
          <cell r="Q299">
            <v>11.710350537109376</v>
          </cell>
          <cell r="R299">
            <v>8.5342400000000005</v>
          </cell>
          <cell r="S299">
            <v>0.94863503377173652</v>
          </cell>
          <cell r="T299">
            <v>0</v>
          </cell>
          <cell r="U299" t="str">
            <v>SUTL</v>
          </cell>
          <cell r="V299">
            <v>8.5342400000000005</v>
          </cell>
          <cell r="W299">
            <v>1.0075382361865384</v>
          </cell>
        </row>
        <row r="300">
          <cell r="A300" t="str">
            <v>THRV</v>
          </cell>
          <cell r="B300" t="str">
            <v>Three Valleys</v>
          </cell>
          <cell r="C300" t="str">
            <v>Iver (132)</v>
          </cell>
          <cell r="D300" t="str">
            <v>Upton</v>
          </cell>
          <cell r="E300">
            <v>5.6</v>
          </cell>
          <cell r="F300">
            <v>5.6</v>
          </cell>
          <cell r="G300">
            <v>5.5</v>
          </cell>
          <cell r="H300">
            <v>5.6</v>
          </cell>
          <cell r="I300">
            <v>5.7</v>
          </cell>
          <cell r="J300">
            <v>5.6</v>
          </cell>
          <cell r="K300">
            <v>5.7</v>
          </cell>
          <cell r="L300">
            <v>5.8</v>
          </cell>
          <cell r="M300">
            <v>5.209531307220459</v>
          </cell>
          <cell r="N300">
            <v>5.0932469367980957</v>
          </cell>
          <cell r="O300">
            <v>5.6</v>
          </cell>
          <cell r="P300">
            <v>6</v>
          </cell>
          <cell r="Q300">
            <v>5.6</v>
          </cell>
          <cell r="R300">
            <v>5.6</v>
          </cell>
          <cell r="S300">
            <v>1</v>
          </cell>
          <cell r="T300">
            <v>0</v>
          </cell>
          <cell r="U300" t="str">
            <v>THRV</v>
          </cell>
          <cell r="V300">
            <v>5.6</v>
          </cell>
          <cell r="W300">
            <v>0.97767853506107316</v>
          </cell>
        </row>
        <row r="301">
          <cell r="A301" t="str">
            <v>UPTO</v>
          </cell>
          <cell r="B301" t="str">
            <v>Upton</v>
          </cell>
          <cell r="C301" t="str">
            <v>Iver (132)</v>
          </cell>
          <cell r="D301" t="str">
            <v>Upton</v>
          </cell>
          <cell r="E301">
            <v>24.958587353515629</v>
          </cell>
          <cell r="F301">
            <v>24.958587353515629</v>
          </cell>
          <cell r="G301">
            <v>24.835390917968748</v>
          </cell>
          <cell r="H301">
            <v>25.968209570312503</v>
          </cell>
          <cell r="I301">
            <v>26.210699340820316</v>
          </cell>
          <cell r="J301">
            <v>25.396440527343749</v>
          </cell>
          <cell r="K301">
            <v>24.698</v>
          </cell>
          <cell r="L301">
            <v>22.578000000000003</v>
          </cell>
          <cell r="M301">
            <v>21.573181409835815</v>
          </cell>
          <cell r="N301">
            <v>22.364518432617189</v>
          </cell>
          <cell r="O301">
            <v>21.39043630162875</v>
          </cell>
          <cell r="P301">
            <v>6</v>
          </cell>
          <cell r="Q301">
            <v>25.396440527343749</v>
          </cell>
          <cell r="R301">
            <v>21.39043630162875</v>
          </cell>
          <cell r="S301">
            <v>0.97179456359119898</v>
          </cell>
          <cell r="T301">
            <v>0</v>
          </cell>
          <cell r="U301" t="str">
            <v>UPTO</v>
          </cell>
          <cell r="V301">
            <v>21.39043630162875</v>
          </cell>
          <cell r="W301">
            <v>1.0366815170997719</v>
          </cell>
        </row>
        <row r="302">
          <cell r="A302" t="str">
            <v>HIIN</v>
          </cell>
          <cell r="B302" t="str">
            <v>Hillingdon</v>
          </cell>
          <cell r="C302" t="str">
            <v>Iver (275-66)</v>
          </cell>
          <cell r="D302" t="str">
            <v>Hillingdon</v>
          </cell>
          <cell r="E302">
            <v>31.27</v>
          </cell>
          <cell r="F302">
            <v>30.963880664062501</v>
          </cell>
          <cell r="G302">
            <v>31.875140625</v>
          </cell>
          <cell r="H302">
            <v>35.180664282226559</v>
          </cell>
          <cell r="I302">
            <v>34.947599121093752</v>
          </cell>
          <cell r="J302">
            <v>33.108001318359371</v>
          </cell>
          <cell r="K302">
            <v>34.238</v>
          </cell>
          <cell r="L302">
            <v>34.768000000000001</v>
          </cell>
          <cell r="M302">
            <v>33.850252304077152</v>
          </cell>
          <cell r="N302">
            <v>33.491568307892713</v>
          </cell>
          <cell r="O302">
            <v>32.185393499999996</v>
          </cell>
          <cell r="P302">
            <v>6</v>
          </cell>
          <cell r="Q302">
            <v>33.108001318359371</v>
          </cell>
          <cell r="R302">
            <v>32.185393499999996</v>
          </cell>
          <cell r="S302">
            <v>0.99530070088383293</v>
          </cell>
          <cell r="T302">
            <v>0</v>
          </cell>
          <cell r="U302" t="str">
            <v>HIIN</v>
          </cell>
          <cell r="V302">
            <v>32.185393499999996</v>
          </cell>
          <cell r="W302">
            <v>0.98940380139674067</v>
          </cell>
        </row>
        <row r="303">
          <cell r="A303" t="str">
            <v>NOHO</v>
          </cell>
          <cell r="B303" t="str">
            <v>Northolt</v>
          </cell>
          <cell r="C303" t="str">
            <v>Iver (275-66)</v>
          </cell>
          <cell r="D303" t="str">
            <v>Northolt</v>
          </cell>
          <cell r="E303">
            <v>26.724139331054683</v>
          </cell>
          <cell r="F303">
            <v>24.954443298339847</v>
          </cell>
          <cell r="G303">
            <v>23.459285302734376</v>
          </cell>
          <cell r="H303">
            <v>29.138136914062503</v>
          </cell>
          <cell r="I303">
            <v>29.156863220214845</v>
          </cell>
          <cell r="J303">
            <v>28.052416455078127</v>
          </cell>
          <cell r="K303">
            <v>27.454000000000001</v>
          </cell>
          <cell r="L303">
            <v>28.513999999999999</v>
          </cell>
          <cell r="M303">
            <v>27.94948410987854</v>
          </cell>
          <cell r="N303">
            <v>28.356173102284458</v>
          </cell>
          <cell r="O303">
            <v>26.678405140002521</v>
          </cell>
          <cell r="P303">
            <v>6</v>
          </cell>
          <cell r="Q303">
            <v>28.052416455078127</v>
          </cell>
          <cell r="R303">
            <v>26.678405140002521</v>
          </cell>
          <cell r="S303">
            <v>0.99166487564114303</v>
          </cell>
          <cell r="T303">
            <v>0</v>
          </cell>
          <cell r="U303" t="str">
            <v>NOHO</v>
          </cell>
          <cell r="V303">
            <v>26.678405140002521</v>
          </cell>
          <cell r="W303">
            <v>1.0145508586422236</v>
          </cell>
        </row>
        <row r="304">
          <cell r="A304" t="str">
            <v>UXBR</v>
          </cell>
          <cell r="B304" t="str">
            <v>Uxbridge</v>
          </cell>
          <cell r="C304" t="str">
            <v>Iver (275-66)</v>
          </cell>
          <cell r="D304" t="str">
            <v>Uxbridge</v>
          </cell>
          <cell r="E304">
            <v>53.423999999999999</v>
          </cell>
          <cell r="F304">
            <v>52.437589013671882</v>
          </cell>
          <cell r="G304">
            <v>50.689957446289057</v>
          </cell>
          <cell r="H304">
            <v>49.565245385742195</v>
          </cell>
          <cell r="I304">
            <v>45.580000000000005</v>
          </cell>
          <cell r="J304">
            <v>39.121915820312502</v>
          </cell>
          <cell r="K304">
            <v>41.976000000000006</v>
          </cell>
          <cell r="L304">
            <v>43.190999121093746</v>
          </cell>
          <cell r="M304">
            <v>41.351527233123782</v>
          </cell>
          <cell r="N304">
            <v>43.922624388265092</v>
          </cell>
          <cell r="O304">
            <v>39.671762029043833</v>
          </cell>
          <cell r="P304">
            <v>6</v>
          </cell>
          <cell r="Q304">
            <v>39.121915820312502</v>
          </cell>
          <cell r="R304">
            <v>39.671762029043833</v>
          </cell>
          <cell r="S304">
            <v>1.0023288465316036</v>
          </cell>
          <cell r="T304">
            <v>0</v>
          </cell>
          <cell r="U304" t="str">
            <v>UXBR</v>
          </cell>
          <cell r="V304">
            <v>39.671762029043833</v>
          </cell>
          <cell r="W304">
            <v>1.062176594848516</v>
          </cell>
        </row>
        <row r="305">
          <cell r="A305" t="str">
            <v>YIEW</v>
          </cell>
          <cell r="B305" t="str">
            <v>Yiewsley</v>
          </cell>
          <cell r="C305" t="str">
            <v>Iver (275-66)</v>
          </cell>
          <cell r="D305" t="str">
            <v>Yiewsley</v>
          </cell>
          <cell r="E305">
            <v>28.726000000000003</v>
          </cell>
          <cell r="F305">
            <v>27.010815624999999</v>
          </cell>
          <cell r="G305">
            <v>28.886846191406249</v>
          </cell>
          <cell r="H305">
            <v>28.901962158203123</v>
          </cell>
          <cell r="I305">
            <v>32.542000000000002</v>
          </cell>
          <cell r="J305">
            <v>34.095221337890628</v>
          </cell>
          <cell r="K305">
            <v>28.513999999999999</v>
          </cell>
          <cell r="L305">
            <v>33.072000000000003</v>
          </cell>
          <cell r="M305">
            <v>28.510321960449222</v>
          </cell>
          <cell r="N305">
            <v>29.585128530349728</v>
          </cell>
          <cell r="O305">
            <v>28.456922684750797</v>
          </cell>
          <cell r="P305">
            <v>6</v>
          </cell>
          <cell r="Q305">
            <v>34.095221337890628</v>
          </cell>
          <cell r="R305">
            <v>28.456922684750797</v>
          </cell>
          <cell r="S305">
            <v>0.9703216837042864</v>
          </cell>
          <cell r="T305">
            <v>0</v>
          </cell>
          <cell r="U305" t="str">
            <v>YIEW</v>
          </cell>
          <cell r="V305">
            <v>28.456922684750797</v>
          </cell>
          <cell r="W305">
            <v>1.037698857676582</v>
          </cell>
        </row>
        <row r="306">
          <cell r="A306" t="str">
            <v>ASHC</v>
          </cell>
          <cell r="B306" t="str">
            <v>Ashford Common</v>
          </cell>
          <cell r="C306" t="str">
            <v>Laleham</v>
          </cell>
          <cell r="D306" t="str">
            <v>East Bedfont a</v>
          </cell>
          <cell r="E306">
            <v>6.5</v>
          </cell>
          <cell r="F306">
            <v>5.6</v>
          </cell>
          <cell r="G306">
            <v>5.6</v>
          </cell>
          <cell r="H306">
            <v>4.9000000000000004</v>
          </cell>
          <cell r="I306">
            <v>5.7</v>
          </cell>
          <cell r="J306">
            <v>6.2</v>
          </cell>
          <cell r="K306">
            <v>5.5</v>
          </cell>
          <cell r="L306">
            <v>6.8</v>
          </cell>
          <cell r="M306">
            <v>6.1938052177429199</v>
          </cell>
          <cell r="N306">
            <v>5.6622543334960937</v>
          </cell>
          <cell r="O306">
            <v>5.7</v>
          </cell>
          <cell r="P306">
            <v>6</v>
          </cell>
          <cell r="Q306">
            <v>6.2</v>
          </cell>
          <cell r="R306">
            <v>5.7</v>
          </cell>
          <cell r="S306">
            <v>0.98608388407794501</v>
          </cell>
          <cell r="T306">
            <v>0</v>
          </cell>
          <cell r="U306" t="str">
            <v>ASHC</v>
          </cell>
          <cell r="V306">
            <v>5.7</v>
          </cell>
          <cell r="W306">
            <v>0.91418023887413624</v>
          </cell>
        </row>
        <row r="307">
          <cell r="A307" t="str">
            <v>CHUR</v>
          </cell>
          <cell r="B307" t="str">
            <v>Church Road</v>
          </cell>
          <cell r="C307" t="str">
            <v>Laleham</v>
          </cell>
          <cell r="D307" t="str">
            <v>East Bedfont a</v>
          </cell>
          <cell r="E307">
            <v>13.256856518554686</v>
          </cell>
          <cell r="F307">
            <v>12.616153857421875</v>
          </cell>
          <cell r="G307">
            <v>11.642586877441406</v>
          </cell>
          <cell r="H307">
            <v>12.089714501953123</v>
          </cell>
          <cell r="I307">
            <v>12.292614807128906</v>
          </cell>
          <cell r="J307">
            <v>12.698220263671875</v>
          </cell>
          <cell r="K307">
            <v>12.084000000000001</v>
          </cell>
          <cell r="L307">
            <v>12.72</v>
          </cell>
          <cell r="M307">
            <v>12.422882862091065</v>
          </cell>
          <cell r="N307">
            <v>12.375947999999998</v>
          </cell>
          <cell r="O307">
            <v>12.136839704268938</v>
          </cell>
          <cell r="P307">
            <v>6</v>
          </cell>
          <cell r="Q307">
            <v>12.698220263671875</v>
          </cell>
          <cell r="R307">
            <v>12.136839704268938</v>
          </cell>
          <cell r="S307">
            <v>0.99249225562559529</v>
          </cell>
          <cell r="T307">
            <v>0</v>
          </cell>
          <cell r="U307" t="str">
            <v>CHUR</v>
          </cell>
          <cell r="V307">
            <v>12.136839704268938</v>
          </cell>
          <cell r="W307">
            <v>0.9962219025477338</v>
          </cell>
        </row>
        <row r="308">
          <cell r="A308" t="str">
            <v>EBED (1)</v>
          </cell>
          <cell r="B308" t="str">
            <v>East Bedfont 22/11</v>
          </cell>
          <cell r="C308" t="str">
            <v>Laleham</v>
          </cell>
          <cell r="D308" t="str">
            <v>East Bedfont a</v>
          </cell>
          <cell r="E308">
            <v>28.408000000000001</v>
          </cell>
          <cell r="F308">
            <v>28.408000000000001</v>
          </cell>
          <cell r="J308">
            <v>0</v>
          </cell>
          <cell r="K308">
            <v>0</v>
          </cell>
          <cell r="L308">
            <v>0</v>
          </cell>
          <cell r="M308">
            <v>0</v>
          </cell>
          <cell r="N308" t="e">
            <v>#N/A</v>
          </cell>
          <cell r="O308" t="str">
            <v/>
          </cell>
          <cell r="P308">
            <v>6</v>
          </cell>
          <cell r="Q308">
            <v>0</v>
          </cell>
          <cell r="R308">
            <v>0</v>
          </cell>
          <cell r="S308" t="str">
            <v/>
          </cell>
          <cell r="T308" t="str">
            <v>?</v>
          </cell>
          <cell r="U308" t="str">
            <v>EBED (1)</v>
          </cell>
          <cell r="V308" t="e">
            <v>#N/A</v>
          </cell>
          <cell r="W308" t="str">
            <v/>
          </cell>
        </row>
        <row r="309">
          <cell r="A309" t="str">
            <v>FELT</v>
          </cell>
          <cell r="B309" t="str">
            <v>Feltham</v>
          </cell>
          <cell r="C309" t="str">
            <v>Laleham</v>
          </cell>
          <cell r="D309" t="str">
            <v>East Bedfont a</v>
          </cell>
          <cell r="E309">
            <v>15.0349017578125</v>
          </cell>
          <cell r="F309">
            <v>13.93881514892578</v>
          </cell>
          <cell r="G309">
            <v>14.664956835937501</v>
          </cell>
          <cell r="H309">
            <v>14.064248999023437</v>
          </cell>
          <cell r="I309">
            <v>13.644903991699218</v>
          </cell>
          <cell r="J309">
            <v>13.737848925781249</v>
          </cell>
          <cell r="K309">
            <v>13.25</v>
          </cell>
          <cell r="L309">
            <v>12.968665356445314</v>
          </cell>
          <cell r="M309">
            <v>12.77528684616089</v>
          </cell>
          <cell r="N309">
            <v>13.079696305070806</v>
          </cell>
          <cell r="O309">
            <v>11.960302361038526</v>
          </cell>
          <cell r="P309">
            <v>6</v>
          </cell>
          <cell r="Q309">
            <v>13.737848925781249</v>
          </cell>
          <cell r="R309">
            <v>11.960302361038526</v>
          </cell>
          <cell r="S309">
            <v>0.97717100167815651</v>
          </cell>
          <cell r="T309">
            <v>0</v>
          </cell>
          <cell r="U309" t="str">
            <v>FELT</v>
          </cell>
          <cell r="V309">
            <v>11.960302361038526</v>
          </cell>
          <cell r="W309">
            <v>1.0238279940462858</v>
          </cell>
        </row>
        <row r="310">
          <cell r="A310" t="str">
            <v>HOPA</v>
          </cell>
          <cell r="B310" t="str">
            <v>Hope and Anchor</v>
          </cell>
          <cell r="C310" t="str">
            <v>Laleham</v>
          </cell>
          <cell r="D310" t="str">
            <v>East Bedfont a</v>
          </cell>
          <cell r="E310">
            <v>2.936585791015625</v>
          </cell>
          <cell r="F310">
            <v>2.936585791015625</v>
          </cell>
          <cell r="G310">
            <v>2.8593379882812497</v>
          </cell>
          <cell r="H310">
            <v>2.7538389648437498</v>
          </cell>
          <cell r="I310">
            <v>2.9461638793945313</v>
          </cell>
          <cell r="J310">
            <v>2.8995936035156249</v>
          </cell>
          <cell r="K310">
            <v>2.8620000000000005</v>
          </cell>
          <cell r="L310">
            <v>2.12</v>
          </cell>
          <cell r="M310">
            <v>2.844376111030579</v>
          </cell>
          <cell r="N310">
            <v>3.0029744901041355</v>
          </cell>
          <cell r="O310">
            <v>2.8008943772252142</v>
          </cell>
          <cell r="P310">
            <v>6</v>
          </cell>
          <cell r="Q310">
            <v>2.8995936035156249</v>
          </cell>
          <cell r="R310">
            <v>2.8008943772252142</v>
          </cell>
          <cell r="S310">
            <v>0.99424465849360122</v>
          </cell>
          <cell r="T310">
            <v>0</v>
          </cell>
          <cell r="U310" t="str">
            <v>HOPA</v>
          </cell>
          <cell r="V310">
            <v>2.8008943772252142</v>
          </cell>
          <cell r="W310">
            <v>1.0557585821574393</v>
          </cell>
        </row>
        <row r="311">
          <cell r="A311" t="str">
            <v>NFEL</v>
          </cell>
          <cell r="B311" t="str">
            <v>North Feltham</v>
          </cell>
          <cell r="C311" t="str">
            <v>Laleham</v>
          </cell>
          <cell r="D311" t="str">
            <v>East Bedfont a</v>
          </cell>
          <cell r="E311">
            <v>27.163418566894531</v>
          </cell>
          <cell r="F311">
            <v>26.483260632324217</v>
          </cell>
          <cell r="G311">
            <v>20.926114697265625</v>
          </cell>
          <cell r="H311">
            <v>20.151599999999998</v>
          </cell>
          <cell r="I311">
            <v>18.425600280761721</v>
          </cell>
          <cell r="J311">
            <v>17.796820825195315</v>
          </cell>
          <cell r="K311">
            <v>18.02</v>
          </cell>
          <cell r="L311">
            <v>17.702000000000002</v>
          </cell>
          <cell r="M311">
            <v>17.141617355346682</v>
          </cell>
          <cell r="N311">
            <v>17.868642768859864</v>
          </cell>
          <cell r="O311">
            <v>17.087186858367922</v>
          </cell>
          <cell r="P311">
            <v>6</v>
          </cell>
          <cell r="Q311">
            <v>17.796820825195315</v>
          </cell>
          <cell r="R311">
            <v>17.087186858367922</v>
          </cell>
          <cell r="S311">
            <v>0.99324111803641191</v>
          </cell>
          <cell r="T311">
            <v>0</v>
          </cell>
          <cell r="U311" t="str">
            <v>NFEL</v>
          </cell>
          <cell r="V311">
            <v>17.087186858367922</v>
          </cell>
          <cell r="W311">
            <v>1.0424128831277648</v>
          </cell>
        </row>
        <row r="312">
          <cell r="A312" t="str">
            <v>SUNG</v>
          </cell>
          <cell r="B312" t="str">
            <v>Sungard</v>
          </cell>
          <cell r="C312" t="str">
            <v>Laleham</v>
          </cell>
          <cell r="D312" t="str">
            <v>East Bedfont a</v>
          </cell>
          <cell r="E312">
            <v>9.6</v>
          </cell>
          <cell r="F312">
            <v>9.6</v>
          </cell>
          <cell r="G312">
            <v>9.6</v>
          </cell>
          <cell r="H312">
            <v>9.9</v>
          </cell>
          <cell r="I312">
            <v>9.6</v>
          </cell>
          <cell r="J312">
            <v>9.5</v>
          </cell>
          <cell r="K312">
            <v>9</v>
          </cell>
          <cell r="L312">
            <v>10</v>
          </cell>
          <cell r="M312">
            <v>9.3735837936401367</v>
          </cell>
          <cell r="N312">
            <v>8.3219137191772461</v>
          </cell>
          <cell r="O312">
            <v>8.2914304733276367</v>
          </cell>
          <cell r="P312">
            <v>6</v>
          </cell>
          <cell r="Q312">
            <v>9.5</v>
          </cell>
          <cell r="R312">
            <v>8.2914304733276367</v>
          </cell>
          <cell r="S312">
            <v>0.97757700273955905</v>
          </cell>
          <cell r="T312">
            <v>0</v>
          </cell>
          <cell r="U312" t="str">
            <v>SUNG</v>
          </cell>
          <cell r="V312">
            <v>8.2914304733276367</v>
          </cell>
          <cell r="W312">
            <v>0.88780491030800446</v>
          </cell>
        </row>
        <row r="313">
          <cell r="A313" t="str">
            <v>EBED (2)</v>
          </cell>
          <cell r="B313" t="str">
            <v>East Bedfont 132/11</v>
          </cell>
          <cell r="C313" t="str">
            <v>Laleham</v>
          </cell>
          <cell r="D313" t="str">
            <v>East Bedfont b</v>
          </cell>
          <cell r="E313">
            <v>9.9999999999999995E-7</v>
          </cell>
          <cell r="F313">
            <v>9.9999999999999995E-7</v>
          </cell>
          <cell r="G313">
            <v>20.045674926757815</v>
          </cell>
          <cell r="H313">
            <v>18.391710229492187</v>
          </cell>
          <cell r="I313">
            <v>17.067432128906251</v>
          </cell>
          <cell r="J313">
            <v>17.247775488281249</v>
          </cell>
          <cell r="K313">
            <v>17.808000000000003</v>
          </cell>
          <cell r="L313">
            <v>19.61</v>
          </cell>
          <cell r="M313">
            <v>16.262726736068725</v>
          </cell>
          <cell r="N313">
            <v>17.939728889465332</v>
          </cell>
          <cell r="O313">
            <v>16.334328833333331</v>
          </cell>
          <cell r="P313">
            <v>6</v>
          </cell>
          <cell r="Q313">
            <v>17.247775488281249</v>
          </cell>
          <cell r="R313">
            <v>16.334328833333331</v>
          </cell>
          <cell r="S313">
            <v>0.99097196277969457</v>
          </cell>
          <cell r="T313">
            <v>0</v>
          </cell>
          <cell r="U313" t="str">
            <v>EBED (2)</v>
          </cell>
          <cell r="V313">
            <v>16.334328833333331</v>
          </cell>
          <cell r="W313">
            <v>1.1031193711001257</v>
          </cell>
        </row>
        <row r="314">
          <cell r="A314" t="str">
            <v>CAUS</v>
          </cell>
          <cell r="B314" t="str">
            <v>Causeway</v>
          </cell>
          <cell r="C314" t="str">
            <v>Laleham</v>
          </cell>
          <cell r="D314" t="str">
            <v>Staines</v>
          </cell>
          <cell r="E314">
            <v>23.35731862792969</v>
          </cell>
          <cell r="F314">
            <v>23.638000000000002</v>
          </cell>
          <cell r="G314">
            <v>20.926114697265625</v>
          </cell>
          <cell r="H314">
            <v>20.752143627929687</v>
          </cell>
          <cell r="I314">
            <v>23.808159667968749</v>
          </cell>
          <cell r="J314">
            <v>22.261331835937501</v>
          </cell>
          <cell r="K314">
            <v>24.380000000000003</v>
          </cell>
          <cell r="L314">
            <v>22.366000000000003</v>
          </cell>
          <cell r="M314">
            <v>19.038344058990479</v>
          </cell>
          <cell r="N314">
            <v>19.601464949458123</v>
          </cell>
          <cell r="O314">
            <v>21.46075870039304</v>
          </cell>
          <cell r="P314">
            <v>6</v>
          </cell>
          <cell r="Q314">
            <v>22.261331835937501</v>
          </cell>
          <cell r="R314">
            <v>21.46075870039304</v>
          </cell>
          <cell r="S314">
            <v>0.99391441195762587</v>
          </cell>
          <cell r="T314">
            <v>0</v>
          </cell>
          <cell r="U314" t="str">
            <v>CAUS</v>
          </cell>
          <cell r="V314">
            <v>21.46075870039304</v>
          </cell>
          <cell r="W314">
            <v>1.0295782494907546</v>
          </cell>
        </row>
        <row r="315">
          <cell r="A315" t="str">
            <v>EGHA</v>
          </cell>
          <cell r="B315" t="str">
            <v>Egham</v>
          </cell>
          <cell r="C315" t="str">
            <v>Laleham</v>
          </cell>
          <cell r="D315" t="str">
            <v>Staines</v>
          </cell>
          <cell r="E315">
            <v>26.408499890136721</v>
          </cell>
          <cell r="F315">
            <v>26.314674536132813</v>
          </cell>
          <cell r="G315">
            <v>28.311513891601564</v>
          </cell>
          <cell r="H315">
            <v>30.567231542968752</v>
          </cell>
          <cell r="I315">
            <v>26.413883056640628</v>
          </cell>
          <cell r="J315">
            <v>25.696398486328125</v>
          </cell>
          <cell r="K315">
            <v>24.486000000000004</v>
          </cell>
          <cell r="L315">
            <v>25.864000000000001</v>
          </cell>
          <cell r="M315">
            <v>24.996712532043457</v>
          </cell>
          <cell r="N315">
            <v>26.664021720886232</v>
          </cell>
          <cell r="O315">
            <v>24.748816606585184</v>
          </cell>
          <cell r="P315">
            <v>6</v>
          </cell>
          <cell r="Q315">
            <v>25.696398486328125</v>
          </cell>
          <cell r="R315">
            <v>24.748816606585184</v>
          </cell>
          <cell r="S315">
            <v>0.9937573714520862</v>
          </cell>
          <cell r="T315">
            <v>0</v>
          </cell>
          <cell r="U315" t="str">
            <v>EGHA</v>
          </cell>
          <cell r="V315">
            <v>24.748816606585184</v>
          </cell>
          <cell r="W315">
            <v>1.0667011386679524</v>
          </cell>
        </row>
        <row r="316">
          <cell r="A316" t="str">
            <v>SIDR</v>
          </cell>
          <cell r="B316" t="str">
            <v>Sidney Road</v>
          </cell>
          <cell r="C316" t="str">
            <v>Laleham</v>
          </cell>
          <cell r="D316" t="str">
            <v>Staines</v>
          </cell>
          <cell r="E316">
            <v>17.04452980957031</v>
          </cell>
          <cell r="F316">
            <v>16.177165026855469</v>
          </cell>
          <cell r="G316">
            <v>16.073568530273437</v>
          </cell>
          <cell r="H316">
            <v>15.834574047851564</v>
          </cell>
          <cell r="I316">
            <v>18.184942565917968</v>
          </cell>
          <cell r="J316">
            <v>14.47227138671875</v>
          </cell>
          <cell r="K316">
            <v>16.006</v>
          </cell>
          <cell r="L316">
            <v>15.794</v>
          </cell>
          <cell r="M316">
            <v>13.933449783325196</v>
          </cell>
          <cell r="N316">
            <v>14.204802348686872</v>
          </cell>
          <cell r="O316">
            <v>12.961039722649256</v>
          </cell>
          <cell r="P316">
            <v>6</v>
          </cell>
          <cell r="Q316">
            <v>14.47227138671875</v>
          </cell>
          <cell r="R316">
            <v>12.961039722649256</v>
          </cell>
          <cell r="S316">
            <v>0.9817868041917085</v>
          </cell>
          <cell r="T316">
            <v>0</v>
          </cell>
          <cell r="U316" t="str">
            <v>SIDR</v>
          </cell>
          <cell r="V316">
            <v>12.961039722649256</v>
          </cell>
          <cell r="W316">
            <v>1.0194749017351334</v>
          </cell>
        </row>
        <row r="317">
          <cell r="A317" t="str">
            <v>STAM</v>
          </cell>
          <cell r="B317" t="str">
            <v>Stanwell Moor</v>
          </cell>
          <cell r="C317" t="str">
            <v>Laleham</v>
          </cell>
          <cell r="D317" t="str">
            <v>Staines</v>
          </cell>
          <cell r="E317">
            <v>40.523371875000002</v>
          </cell>
          <cell r="F317">
            <v>46.217991809082029</v>
          </cell>
          <cell r="G317">
            <v>48.1</v>
          </cell>
          <cell r="H317">
            <v>32.4</v>
          </cell>
          <cell r="I317">
            <v>28.7</v>
          </cell>
          <cell r="J317">
            <v>28.3</v>
          </cell>
          <cell r="K317">
            <v>28.5</v>
          </cell>
          <cell r="L317">
            <v>28.2</v>
          </cell>
          <cell r="M317">
            <v>28.605907440185547</v>
          </cell>
          <cell r="N317">
            <v>25.012727737426758</v>
          </cell>
          <cell r="O317">
            <v>25.082496643066406</v>
          </cell>
          <cell r="P317">
            <v>6</v>
          </cell>
          <cell r="Q317">
            <v>28.3</v>
          </cell>
          <cell r="R317">
            <v>25.082496643066406</v>
          </cell>
          <cell r="S317">
            <v>0.98008570429619657</v>
          </cell>
          <cell r="T317">
            <v>0</v>
          </cell>
          <cell r="U317" t="str">
            <v>STAM</v>
          </cell>
          <cell r="V317">
            <v>25.082496643066406</v>
          </cell>
          <cell r="W317">
            <v>0.87439029122666134</v>
          </cell>
        </row>
        <row r="318">
          <cell r="A318" t="str">
            <v>STAN</v>
          </cell>
          <cell r="B318" t="str">
            <v>Stanwell</v>
          </cell>
          <cell r="C318" t="str">
            <v>Laleham</v>
          </cell>
          <cell r="D318" t="str">
            <v>Staines</v>
          </cell>
          <cell r="E318">
            <v>11.363019873046875</v>
          </cell>
          <cell r="F318">
            <v>11.191749389648436</v>
          </cell>
          <cell r="G318">
            <v>11.099601562499998</v>
          </cell>
          <cell r="H318">
            <v>11.507112817382811</v>
          </cell>
          <cell r="I318">
            <v>12.819035705566407</v>
          </cell>
          <cell r="J318">
            <v>11.53177099609375</v>
          </cell>
          <cell r="K318">
            <v>10.706</v>
          </cell>
          <cell r="L318">
            <v>11.448000000000002</v>
          </cell>
          <cell r="M318">
            <v>10.811550960540773</v>
          </cell>
          <cell r="N318">
            <v>10.660694702581159</v>
          </cell>
          <cell r="O318">
            <v>10.772832782494977</v>
          </cell>
          <cell r="P318">
            <v>6</v>
          </cell>
          <cell r="Q318">
            <v>11.53177099609375</v>
          </cell>
          <cell r="R318">
            <v>10.772832782494977</v>
          </cell>
          <cell r="S318">
            <v>0.98871772110770295</v>
          </cell>
          <cell r="T318">
            <v>0</v>
          </cell>
          <cell r="U318" t="str">
            <v>STAN</v>
          </cell>
          <cell r="V318">
            <v>10.772832782494977</v>
          </cell>
          <cell r="W318">
            <v>0.98604675143185305</v>
          </cell>
        </row>
        <row r="319">
          <cell r="A319" t="str">
            <v>SUNX</v>
          </cell>
          <cell r="B319" t="str">
            <v>Sunbury Cross</v>
          </cell>
          <cell r="C319" t="str">
            <v>Laleham</v>
          </cell>
          <cell r="D319" t="str">
            <v>Staines</v>
          </cell>
          <cell r="E319">
            <v>42.190471936035159</v>
          </cell>
          <cell r="F319">
            <v>41.251222595214848</v>
          </cell>
          <cell r="G319">
            <v>40.160376562499998</v>
          </cell>
          <cell r="H319">
            <v>39.665451513671869</v>
          </cell>
          <cell r="I319">
            <v>38.30013043212891</v>
          </cell>
          <cell r="J319">
            <v>38.277750659179688</v>
          </cell>
          <cell r="K319">
            <v>37.417999999999999</v>
          </cell>
          <cell r="L319">
            <v>36.902706298828129</v>
          </cell>
          <cell r="M319">
            <v>38.821742136230469</v>
          </cell>
          <cell r="N319">
            <v>39.528637478128253</v>
          </cell>
          <cell r="O319">
            <v>34.698367166666664</v>
          </cell>
          <cell r="P319">
            <v>6</v>
          </cell>
          <cell r="Q319">
            <v>38.277750659179688</v>
          </cell>
          <cell r="R319">
            <v>34.698367166666664</v>
          </cell>
          <cell r="S319">
            <v>0.98377044597802898</v>
          </cell>
          <cell r="T319">
            <v>0</v>
          </cell>
          <cell r="U319" t="str">
            <v>SUNX</v>
          </cell>
          <cell r="V319">
            <v>34.698367166666664</v>
          </cell>
          <cell r="W319">
            <v>1.0182087485774647</v>
          </cell>
        </row>
        <row r="320">
          <cell r="A320" t="str">
            <v>ARGR</v>
          </cell>
          <cell r="B320" t="str">
            <v>Argyle Road</v>
          </cell>
          <cell r="C320" t="str">
            <v>Lovedean</v>
          </cell>
          <cell r="D320" t="str">
            <v>Chichester &amp; Hunston</v>
          </cell>
          <cell r="E320">
            <v>22.11304413250685</v>
          </cell>
          <cell r="F320">
            <v>21.518000000000001</v>
          </cell>
          <cell r="G320">
            <v>21.083117690584658</v>
          </cell>
          <cell r="H320">
            <v>19.401737356052397</v>
          </cell>
          <cell r="I320">
            <v>19.577909078270196</v>
          </cell>
          <cell r="J320">
            <v>20.127871978171669</v>
          </cell>
          <cell r="K320">
            <v>18.974</v>
          </cell>
          <cell r="L320">
            <v>18.604317942287921</v>
          </cell>
          <cell r="M320">
            <v>17.777583389282228</v>
          </cell>
          <cell r="N320">
            <v>18.12174097442627</v>
          </cell>
          <cell r="O320">
            <v>18.423456939309997</v>
          </cell>
          <cell r="P320">
            <v>6</v>
          </cell>
          <cell r="Q320">
            <v>20.127871978171669</v>
          </cell>
          <cell r="R320">
            <v>18.423456939309997</v>
          </cell>
          <cell r="S320">
            <v>0.98536139598402206</v>
          </cell>
          <cell r="T320">
            <v>0</v>
          </cell>
          <cell r="U320" t="str">
            <v>ARGR</v>
          </cell>
          <cell r="V320">
            <v>18.423456939309997</v>
          </cell>
          <cell r="W320">
            <v>1.0193590758433191</v>
          </cell>
        </row>
        <row r="321">
          <cell r="A321" t="str">
            <v>ASHR</v>
          </cell>
          <cell r="B321" t="str">
            <v>Ashling Road</v>
          </cell>
          <cell r="C321" t="str">
            <v>Lovedean</v>
          </cell>
          <cell r="D321" t="str">
            <v>Chichester &amp; Hunston</v>
          </cell>
          <cell r="E321">
            <v>24.969051082711221</v>
          </cell>
          <cell r="F321">
            <v>24.56933135002355</v>
          </cell>
          <cell r="G321">
            <v>24.693433358218968</v>
          </cell>
          <cell r="H321">
            <v>24.383528526594937</v>
          </cell>
          <cell r="I321">
            <v>23.671219423815607</v>
          </cell>
          <cell r="J321">
            <v>24.274000000000001</v>
          </cell>
          <cell r="K321">
            <v>21.623999999999999</v>
          </cell>
          <cell r="L321">
            <v>23.198247459411622</v>
          </cell>
          <cell r="M321">
            <v>24.234144058227539</v>
          </cell>
          <cell r="N321">
            <v>23.389726151540845</v>
          </cell>
          <cell r="O321">
            <v>23.321985123601117</v>
          </cell>
          <cell r="P321">
            <v>6</v>
          </cell>
          <cell r="Q321">
            <v>24.274000000000001</v>
          </cell>
          <cell r="R321">
            <v>23.321985123601117</v>
          </cell>
          <cell r="S321">
            <v>0.99335396068513215</v>
          </cell>
          <cell r="T321">
            <v>0</v>
          </cell>
          <cell r="U321" t="str">
            <v>ASHR</v>
          </cell>
          <cell r="V321">
            <v>23.321985123601117</v>
          </cell>
          <cell r="W321">
            <v>0.96515586006843046</v>
          </cell>
        </row>
        <row r="322">
          <cell r="A322" t="str">
            <v>BILL</v>
          </cell>
          <cell r="B322" t="str">
            <v>Billingshurst</v>
          </cell>
          <cell r="C322" t="str">
            <v>Lovedean</v>
          </cell>
          <cell r="D322" t="str">
            <v>Chichester &amp; Hunston</v>
          </cell>
          <cell r="E322">
            <v>0</v>
          </cell>
          <cell r="F322">
            <v>7.1200919422517224</v>
          </cell>
          <cell r="G322">
            <v>7.2273463487470151</v>
          </cell>
          <cell r="H322">
            <v>7.1978101201394198</v>
          </cell>
          <cell r="I322">
            <v>6.7488157506197686</v>
          </cell>
          <cell r="J322">
            <v>7.3140000000000009</v>
          </cell>
          <cell r="K322">
            <v>7.3140000000000009</v>
          </cell>
          <cell r="L322">
            <v>6.8900000000000006</v>
          </cell>
          <cell r="M322">
            <v>7.6321400594711308</v>
          </cell>
          <cell r="N322">
            <v>7.5223973412743019</v>
          </cell>
          <cell r="O322">
            <v>6.8517815999999998</v>
          </cell>
          <cell r="P322">
            <v>6</v>
          </cell>
          <cell r="Q322">
            <v>7.3140000000000009</v>
          </cell>
          <cell r="R322">
            <v>6.8517815999999998</v>
          </cell>
          <cell r="S322">
            <v>0.98917870709419842</v>
          </cell>
          <cell r="T322">
            <v>0</v>
          </cell>
          <cell r="U322" t="str">
            <v>BILL</v>
          </cell>
          <cell r="V322">
            <v>6.8517815999999998</v>
          </cell>
          <cell r="W322">
            <v>0.98562097690271766</v>
          </cell>
        </row>
        <row r="323">
          <cell r="A323" t="str">
            <v>BILS</v>
          </cell>
          <cell r="B323" t="str">
            <v>Bilsham</v>
          </cell>
          <cell r="C323" t="str">
            <v>Lovedean</v>
          </cell>
          <cell r="D323" t="str">
            <v>Chichester &amp; Hunston</v>
          </cell>
          <cell r="E323">
            <v>17.010737205499012</v>
          </cell>
          <cell r="F323">
            <v>14.414489806542992</v>
          </cell>
          <cell r="G323">
            <v>15.707179321901004</v>
          </cell>
          <cell r="H323">
            <v>16.185693487769765</v>
          </cell>
          <cell r="I323">
            <v>16.006</v>
          </cell>
          <cell r="J323">
            <v>15.713617144519487</v>
          </cell>
          <cell r="K323">
            <v>15.052</v>
          </cell>
          <cell r="L323">
            <v>14.628000000000002</v>
          </cell>
          <cell r="M323">
            <v>14.524330921173096</v>
          </cell>
          <cell r="N323">
            <v>14.782827835083008</v>
          </cell>
          <cell r="O323">
            <v>14.148727090085348</v>
          </cell>
          <cell r="P323">
            <v>6</v>
          </cell>
          <cell r="Q323">
            <v>15.713617144519487</v>
          </cell>
          <cell r="R323">
            <v>14.148727090085348</v>
          </cell>
          <cell r="S323">
            <v>0.98266812057347885</v>
          </cell>
          <cell r="T323">
            <v>0</v>
          </cell>
          <cell r="U323" t="str">
            <v>BILS</v>
          </cell>
          <cell r="V323">
            <v>14.148727090085348</v>
          </cell>
          <cell r="W323">
            <v>1.0177975092493303</v>
          </cell>
        </row>
        <row r="324">
          <cell r="A324" t="str">
            <v>BIRD</v>
          </cell>
          <cell r="B324" t="str">
            <v>Birdham</v>
          </cell>
          <cell r="C324" t="str">
            <v>Lovedean</v>
          </cell>
          <cell r="D324" t="str">
            <v>Chichester &amp; Hunston</v>
          </cell>
          <cell r="E324">
            <v>12.274701582677364</v>
          </cell>
          <cell r="F324">
            <v>11.506130556447506</v>
          </cell>
          <cell r="G324">
            <v>11.537931597091356</v>
          </cell>
          <cell r="H324">
            <v>11.434818915621442</v>
          </cell>
          <cell r="I324">
            <v>11.345147312023242</v>
          </cell>
          <cell r="J324">
            <v>11.437845308841467</v>
          </cell>
          <cell r="K324">
            <v>11.023999999999999</v>
          </cell>
          <cell r="L324">
            <v>11.328886344745159</v>
          </cell>
          <cell r="M324">
            <v>10.952993335723878</v>
          </cell>
          <cell r="N324">
            <v>11.250414529418945</v>
          </cell>
          <cell r="O324">
            <v>11.471963001232018</v>
          </cell>
          <cell r="P324">
            <v>6</v>
          </cell>
          <cell r="Q324">
            <v>11.437845308841467</v>
          </cell>
          <cell r="R324">
            <v>11.471963001232018</v>
          </cell>
          <cell r="S324">
            <v>1.0004965295020707</v>
          </cell>
          <cell r="T324">
            <v>0</v>
          </cell>
          <cell r="U324" t="str">
            <v>BIRD</v>
          </cell>
          <cell r="V324">
            <v>11.471963001232018</v>
          </cell>
          <cell r="W324">
            <v>1.0271543298328329</v>
          </cell>
        </row>
        <row r="325">
          <cell r="A325" t="str">
            <v>CHHE</v>
          </cell>
          <cell r="B325" t="str">
            <v>Chichester</v>
          </cell>
          <cell r="C325" t="str">
            <v>Lovedean</v>
          </cell>
          <cell r="D325" t="str">
            <v>Chichester &amp; Hunston</v>
          </cell>
          <cell r="E325">
            <v>22.79</v>
          </cell>
          <cell r="F325">
            <v>23.268253070068358</v>
          </cell>
          <cell r="G325">
            <v>21.200000000000003</v>
          </cell>
          <cell r="H325">
            <v>15.700386668577195</v>
          </cell>
          <cell r="I325">
            <v>15.310639219701288</v>
          </cell>
          <cell r="J325">
            <v>16.111999999999998</v>
          </cell>
          <cell r="K325">
            <v>13.515000000000001</v>
          </cell>
          <cell r="L325">
            <v>13.515000000000001</v>
          </cell>
          <cell r="M325">
            <v>17.786851895019225</v>
          </cell>
          <cell r="N325">
            <v>15.329910944000002</v>
          </cell>
          <cell r="O325">
            <v>15.470897450000001</v>
          </cell>
          <cell r="P325">
            <v>6</v>
          </cell>
          <cell r="Q325">
            <v>16.111999999999998</v>
          </cell>
          <cell r="R325">
            <v>15.470897450000001</v>
          </cell>
          <cell r="S325">
            <v>0.99325556965382167</v>
          </cell>
          <cell r="T325">
            <v>0</v>
          </cell>
          <cell r="U325" t="str">
            <v>CHHE</v>
          </cell>
          <cell r="V325">
            <v>15.470897450000001</v>
          </cell>
          <cell r="W325">
            <v>0.86186757693151816</v>
          </cell>
        </row>
        <row r="326">
          <cell r="A326" t="str">
            <v>HUNS</v>
          </cell>
          <cell r="B326" t="str">
            <v>Hunston</v>
          </cell>
          <cell r="C326" t="str">
            <v>Lovedean</v>
          </cell>
          <cell r="D326" t="str">
            <v>Chichester &amp; Hunston</v>
          </cell>
          <cell r="E326">
            <v>9.9235413668060293</v>
          </cell>
          <cell r="F326">
            <v>9.9235413668060293</v>
          </cell>
          <cell r="G326">
            <v>9.9235413668060293</v>
          </cell>
          <cell r="H326">
            <v>13.012889072329402</v>
          </cell>
          <cell r="I326">
            <v>14.504917434167862</v>
          </cell>
          <cell r="J326">
            <v>15.794</v>
          </cell>
          <cell r="K326">
            <v>13.991999999999999</v>
          </cell>
          <cell r="L326">
            <v>13.991999999999999</v>
          </cell>
          <cell r="M326">
            <v>15.1181985403125</v>
          </cell>
          <cell r="N326">
            <v>14.946</v>
          </cell>
          <cell r="O326">
            <v>19.061906938753776</v>
          </cell>
          <cell r="P326">
            <v>6</v>
          </cell>
          <cell r="Q326">
            <v>15.794</v>
          </cell>
          <cell r="R326">
            <v>19.061906938753776</v>
          </cell>
          <cell r="S326">
            <v>1.0318400212763781</v>
          </cell>
          <cell r="T326" t="str">
            <v>M</v>
          </cell>
          <cell r="U326" t="str">
            <v>HUNS</v>
          </cell>
          <cell r="V326">
            <v>19.061906938753776</v>
          </cell>
          <cell r="W326">
            <v>0.98860985058151374</v>
          </cell>
        </row>
        <row r="327">
          <cell r="A327" t="str">
            <v>MARK</v>
          </cell>
          <cell r="B327" t="str">
            <v>Market</v>
          </cell>
          <cell r="C327" t="str">
            <v>Lovedean</v>
          </cell>
          <cell r="D327" t="str">
            <v>Chichester &amp; Hunston</v>
          </cell>
          <cell r="E327">
            <v>24.759227124032975</v>
          </cell>
          <cell r="F327">
            <v>22.632728666267393</v>
          </cell>
          <cell r="G327">
            <v>23.239250791836731</v>
          </cell>
          <cell r="H327">
            <v>19.704643307615719</v>
          </cell>
          <cell r="I327">
            <v>19.503999999999998</v>
          </cell>
          <cell r="J327">
            <v>19.642021430649361</v>
          </cell>
          <cell r="K327">
            <v>16.324000000000002</v>
          </cell>
          <cell r="L327">
            <v>16.854000000000003</v>
          </cell>
          <cell r="M327">
            <v>19.339686737060546</v>
          </cell>
          <cell r="N327">
            <v>16.63949635798787</v>
          </cell>
          <cell r="O327">
            <v>15.248960094040235</v>
          </cell>
          <cell r="P327">
            <v>6</v>
          </cell>
          <cell r="Q327">
            <v>19.642021430649361</v>
          </cell>
          <cell r="R327">
            <v>15.248960094040235</v>
          </cell>
          <cell r="S327">
            <v>0.95868443112143253</v>
          </cell>
          <cell r="T327">
            <v>0</v>
          </cell>
          <cell r="U327" t="str">
            <v>MARK</v>
          </cell>
          <cell r="V327">
            <v>15.248960094040235</v>
          </cell>
          <cell r="W327">
            <v>0.86038086263836344</v>
          </cell>
        </row>
        <row r="328">
          <cell r="A328" t="str">
            <v>ROLR</v>
          </cell>
          <cell r="B328" t="str">
            <v>Rolls Royce</v>
          </cell>
          <cell r="C328" t="str">
            <v>Lovedean</v>
          </cell>
          <cell r="D328" t="str">
            <v>Chichester &amp; Hunston</v>
          </cell>
          <cell r="E328">
            <v>3.18</v>
          </cell>
          <cell r="F328">
            <v>3.3455047187042242</v>
          </cell>
          <cell r="G328">
            <v>3.6313829905549686</v>
          </cell>
          <cell r="H328">
            <v>3.7015068526744841</v>
          </cell>
          <cell r="I328">
            <v>3.4247721719563002</v>
          </cell>
          <cell r="J328">
            <v>4.2660449801611895</v>
          </cell>
          <cell r="K328">
            <v>4.4520000000000008</v>
          </cell>
          <cell r="L328">
            <v>4.24</v>
          </cell>
          <cell r="M328">
            <v>4.0824118661880497</v>
          </cell>
          <cell r="N328">
            <v>4.1830689599990842</v>
          </cell>
          <cell r="O328">
            <v>4.4627788915634152</v>
          </cell>
          <cell r="P328">
            <v>6</v>
          </cell>
          <cell r="Q328">
            <v>4.2660449801611895</v>
          </cell>
          <cell r="R328">
            <v>4.4627788915634152</v>
          </cell>
          <cell r="S328">
            <v>1.0075423812047886</v>
          </cell>
          <cell r="T328">
            <v>0</v>
          </cell>
          <cell r="U328" t="str">
            <v>ROLR</v>
          </cell>
          <cell r="V328">
            <v>4.4627788915634152</v>
          </cell>
          <cell r="W328">
            <v>1.0246562809217541</v>
          </cell>
        </row>
        <row r="329">
          <cell r="A329" t="str">
            <v>ROSG</v>
          </cell>
          <cell r="B329" t="str">
            <v>Rose Green</v>
          </cell>
          <cell r="C329" t="str">
            <v>Lovedean</v>
          </cell>
          <cell r="D329" t="str">
            <v>Chichester &amp; Hunston</v>
          </cell>
          <cell r="E329">
            <v>20.329905440718335</v>
          </cell>
          <cell r="F329">
            <v>20.329905440718335</v>
          </cell>
          <cell r="G329">
            <v>15.143658595836163</v>
          </cell>
          <cell r="H329">
            <v>13.256124635490103</v>
          </cell>
          <cell r="I329">
            <v>12.188159788432717</v>
          </cell>
          <cell r="J329">
            <v>13.991999999999999</v>
          </cell>
          <cell r="K329">
            <v>12.72</v>
          </cell>
          <cell r="L329">
            <v>11.872</v>
          </cell>
          <cell r="M329">
            <v>16.943488618927002</v>
          </cell>
          <cell r="N329">
            <v>13.334376000000001</v>
          </cell>
          <cell r="O329">
            <v>14.569027305551147</v>
          </cell>
          <cell r="P329">
            <v>6</v>
          </cell>
          <cell r="Q329">
            <v>13.991999999999999</v>
          </cell>
          <cell r="R329">
            <v>14.569027305551147</v>
          </cell>
          <cell r="S329">
            <v>1.0067580868659503</v>
          </cell>
          <cell r="T329">
            <v>0</v>
          </cell>
          <cell r="U329" t="str">
            <v>ROSG</v>
          </cell>
          <cell r="V329">
            <v>14.569027305551147</v>
          </cell>
          <cell r="W329">
            <v>0.7869911740079677</v>
          </cell>
        </row>
        <row r="330">
          <cell r="A330" t="str">
            <v>SBER</v>
          </cell>
          <cell r="B330" t="str">
            <v>South Berstead</v>
          </cell>
          <cell r="C330" t="str">
            <v>Lovedean</v>
          </cell>
          <cell r="D330" t="str">
            <v>Chichester &amp; Hunston</v>
          </cell>
          <cell r="E330">
            <v>18.359596384346485</v>
          </cell>
          <cell r="F330">
            <v>17.77103316434463</v>
          </cell>
          <cell r="G330">
            <v>16.446891914508345</v>
          </cell>
          <cell r="H330">
            <v>16.224709412861067</v>
          </cell>
          <cell r="I330">
            <v>16.116574926853179</v>
          </cell>
          <cell r="J330">
            <v>16.899158834684687</v>
          </cell>
          <cell r="K330">
            <v>15.9</v>
          </cell>
          <cell r="L330">
            <v>16.324000000000002</v>
          </cell>
          <cell r="M330">
            <v>17.185080776214601</v>
          </cell>
          <cell r="N330">
            <v>16.860866683718164</v>
          </cell>
          <cell r="O330">
            <v>16.640910444895425</v>
          </cell>
          <cell r="P330">
            <v>6</v>
          </cell>
          <cell r="Q330">
            <v>16.899158834684687</v>
          </cell>
          <cell r="R330">
            <v>16.640910444895425</v>
          </cell>
          <cell r="S330">
            <v>0.99743667436720584</v>
          </cell>
          <cell r="T330">
            <v>0</v>
          </cell>
          <cell r="U330" t="str">
            <v>SBER</v>
          </cell>
          <cell r="V330">
            <v>16.640910444895425</v>
          </cell>
          <cell r="W330">
            <v>0.9811339791346706</v>
          </cell>
        </row>
        <row r="331">
          <cell r="A331" t="str">
            <v>SELS</v>
          </cell>
          <cell r="B331" t="str">
            <v>Selsey</v>
          </cell>
          <cell r="C331" t="str">
            <v>Lovedean</v>
          </cell>
          <cell r="D331" t="str">
            <v>Chichester &amp; Hunston</v>
          </cell>
          <cell r="E331">
            <v>9.4473568829019872</v>
          </cell>
          <cell r="F331">
            <v>9.0254686591923239</v>
          </cell>
          <cell r="G331">
            <v>8.7074293029201026</v>
          </cell>
          <cell r="H331">
            <v>9.0146745988468329</v>
          </cell>
          <cell r="I331">
            <v>9.531389051687718</v>
          </cell>
          <cell r="J331">
            <v>9.7107055734789576</v>
          </cell>
          <cell r="K331">
            <v>9.7519999999999989</v>
          </cell>
          <cell r="L331">
            <v>9.7698652881288535</v>
          </cell>
          <cell r="M331">
            <v>10.23650245666504</v>
          </cell>
          <cell r="N331">
            <v>8.5864826501464844</v>
          </cell>
          <cell r="O331">
            <v>9.0931088566666656</v>
          </cell>
          <cell r="P331">
            <v>6</v>
          </cell>
          <cell r="Q331">
            <v>9.7107055734789576</v>
          </cell>
          <cell r="R331">
            <v>9.0931088566666656</v>
          </cell>
          <cell r="S331">
            <v>0.98910774060899498</v>
          </cell>
          <cell r="T331">
            <v>0</v>
          </cell>
          <cell r="U331" t="str">
            <v>SELS</v>
          </cell>
          <cell r="V331">
            <v>9.0931088566666656</v>
          </cell>
          <cell r="W331">
            <v>0.83881019776982335</v>
          </cell>
        </row>
        <row r="332">
          <cell r="A332" t="str">
            <v>HOEF</v>
          </cell>
          <cell r="B332" t="str">
            <v>Hoeford</v>
          </cell>
          <cell r="C332" t="str">
            <v>Lovedean</v>
          </cell>
          <cell r="D332" t="str">
            <v>Fareham T1A T2A (90MVAs)</v>
          </cell>
          <cell r="E332">
            <v>18.064176896977425</v>
          </cell>
          <cell r="F332">
            <v>16.732904250952004</v>
          </cell>
          <cell r="G332">
            <v>17.365707199072688</v>
          </cell>
          <cell r="H332">
            <v>17.451393872193695</v>
          </cell>
          <cell r="I332">
            <v>15.008560400632023</v>
          </cell>
          <cell r="J332">
            <v>15.9</v>
          </cell>
          <cell r="K332">
            <v>15.9</v>
          </cell>
          <cell r="L332">
            <v>15</v>
          </cell>
          <cell r="M332">
            <v>13.221510887145996</v>
          </cell>
          <cell r="N332">
            <v>16.265787242609075</v>
          </cell>
          <cell r="O332">
            <v>15.459981918334961</v>
          </cell>
          <cell r="P332">
            <v>6</v>
          </cell>
          <cell r="Q332">
            <v>15.9</v>
          </cell>
          <cell r="R332">
            <v>15.459981918334961</v>
          </cell>
          <cell r="S332">
            <v>0.99533354926458206</v>
          </cell>
          <cell r="T332">
            <v>0</v>
          </cell>
          <cell r="U332" t="str">
            <v>HOEF</v>
          </cell>
          <cell r="V332">
            <v>15.459981918334961</v>
          </cell>
          <cell r="W332">
            <v>1.2302517754171904</v>
          </cell>
        </row>
        <row r="333">
          <cell r="A333" t="str">
            <v>NFAR</v>
          </cell>
          <cell r="B333" t="str">
            <v>North Fareham</v>
          </cell>
          <cell r="C333" t="str">
            <v>Lovedean</v>
          </cell>
          <cell r="D333" t="str">
            <v>Fareham T1A T2A (90MVAs)</v>
          </cell>
          <cell r="E333">
            <v>13.141955600974558</v>
          </cell>
          <cell r="F333">
            <v>12.73593910797139</v>
          </cell>
          <cell r="G333">
            <v>13.450894593501388</v>
          </cell>
          <cell r="H333">
            <v>12.675564432475939</v>
          </cell>
          <cell r="I333">
            <v>11.583788228675722</v>
          </cell>
          <cell r="J333">
            <v>12.15684996753931</v>
          </cell>
          <cell r="K333">
            <v>12.401999999999999</v>
          </cell>
          <cell r="L333">
            <v>12.401999999999999</v>
          </cell>
          <cell r="M333">
            <v>12.401999999999999</v>
          </cell>
          <cell r="N333">
            <v>11.570531768798828</v>
          </cell>
          <cell r="O333">
            <v>10.865335129261016</v>
          </cell>
          <cell r="P333">
            <v>6</v>
          </cell>
          <cell r="Q333">
            <v>12.15684996753931</v>
          </cell>
          <cell r="R333">
            <v>10.865335129261016</v>
          </cell>
          <cell r="S333">
            <v>0.98145489381833462</v>
          </cell>
          <cell r="T333">
            <v>0</v>
          </cell>
          <cell r="U333" t="str">
            <v>NFAR</v>
          </cell>
          <cell r="V333">
            <v>10.865335129261016</v>
          </cell>
          <cell r="W333">
            <v>0.93295692378639161</v>
          </cell>
        </row>
        <row r="334">
          <cell r="A334" t="str">
            <v>PLET</v>
          </cell>
          <cell r="B334" t="str">
            <v>Plessy Titchfield</v>
          </cell>
          <cell r="C334" t="str">
            <v>Lovedean</v>
          </cell>
          <cell r="D334" t="str">
            <v>Fareham T1A T2A (90MVAs)</v>
          </cell>
          <cell r="E334">
            <v>16.051532838885784</v>
          </cell>
          <cell r="F334">
            <v>14.496836378277539</v>
          </cell>
          <cell r="G334">
            <v>13.419856592819693</v>
          </cell>
          <cell r="H334">
            <v>13.283914068656365</v>
          </cell>
          <cell r="I334">
            <v>16.015846333560347</v>
          </cell>
          <cell r="J334">
            <v>15.052</v>
          </cell>
          <cell r="K334">
            <v>13.568000000000001</v>
          </cell>
          <cell r="L334">
            <v>16.111999999999998</v>
          </cell>
          <cell r="M334">
            <v>14.084136538505556</v>
          </cell>
          <cell r="N334">
            <v>13.508090510070032</v>
          </cell>
          <cell r="O334">
            <v>12.887296666666668</v>
          </cell>
          <cell r="P334">
            <v>6</v>
          </cell>
          <cell r="Q334">
            <v>15.052</v>
          </cell>
          <cell r="R334">
            <v>12.887296666666668</v>
          </cell>
          <cell r="S334">
            <v>0.9744538356392316</v>
          </cell>
          <cell r="T334">
            <v>0</v>
          </cell>
          <cell r="U334" t="str">
            <v>PLET</v>
          </cell>
          <cell r="V334">
            <v>12.887296666666668</v>
          </cell>
          <cell r="W334">
            <v>0.95909965606619663</v>
          </cell>
        </row>
        <row r="335">
          <cell r="A335" t="str">
            <v>TITC</v>
          </cell>
          <cell r="B335" t="str">
            <v>Titchfield</v>
          </cell>
          <cell r="C335" t="str">
            <v>Lovedean</v>
          </cell>
          <cell r="D335" t="str">
            <v>Fareham T1A T2A (90MVAs)</v>
          </cell>
          <cell r="E335">
            <v>10.386285954573156</v>
          </cell>
          <cell r="F335">
            <v>11.346145752348502</v>
          </cell>
          <cell r="G335">
            <v>9.7162513364599885</v>
          </cell>
          <cell r="H335">
            <v>10.591886454221607</v>
          </cell>
          <cell r="I335">
            <v>9.9164832851886757</v>
          </cell>
          <cell r="J335">
            <v>11.535245890982946</v>
          </cell>
          <cell r="K335">
            <v>9.8580000000000005</v>
          </cell>
          <cell r="L335">
            <v>10.388000000000002</v>
          </cell>
          <cell r="M335">
            <v>10.388000000000002</v>
          </cell>
          <cell r="N335">
            <v>9.7070101165873766</v>
          </cell>
          <cell r="O335">
            <v>9.6187916831288494</v>
          </cell>
          <cell r="P335">
            <v>6</v>
          </cell>
          <cell r="Q335">
            <v>11.535245890982946</v>
          </cell>
          <cell r="R335">
            <v>9.6187916831288494</v>
          </cell>
          <cell r="S335">
            <v>0.97017246333435503</v>
          </cell>
          <cell r="T335">
            <v>0</v>
          </cell>
          <cell r="U335" t="str">
            <v>TITC</v>
          </cell>
          <cell r="V335">
            <v>9.6187916831288494</v>
          </cell>
          <cell r="W335">
            <v>0.93444456262874231</v>
          </cell>
        </row>
        <row r="336">
          <cell r="A336" t="str">
            <v>WEND</v>
          </cell>
          <cell r="B336" t="str">
            <v>West End</v>
          </cell>
          <cell r="C336" t="str">
            <v>Lovedean</v>
          </cell>
          <cell r="D336" t="str">
            <v>Fareham T1A T2A (90MVAs)</v>
          </cell>
          <cell r="E336">
            <v>17.939948466989996</v>
          </cell>
          <cell r="F336">
            <v>17.277663401480915</v>
          </cell>
          <cell r="G336">
            <v>16.863808147076369</v>
          </cell>
          <cell r="H336">
            <v>17.152228371396067</v>
          </cell>
          <cell r="I336">
            <v>16.006</v>
          </cell>
          <cell r="J336">
            <v>16.074809623236654</v>
          </cell>
          <cell r="K336">
            <v>15.052</v>
          </cell>
          <cell r="L336">
            <v>15.582000000000001</v>
          </cell>
          <cell r="M336">
            <v>15.298710689544679</v>
          </cell>
          <cell r="N336">
            <v>15.022147786331177</v>
          </cell>
          <cell r="O336">
            <v>15.4606264190197</v>
          </cell>
          <cell r="P336">
            <v>6</v>
          </cell>
          <cell r="Q336">
            <v>16.074809623236654</v>
          </cell>
          <cell r="R336">
            <v>15.4606264190197</v>
          </cell>
          <cell r="S336">
            <v>0.99352822175431765</v>
          </cell>
          <cell r="T336">
            <v>0</v>
          </cell>
          <cell r="U336" t="str">
            <v>WEND</v>
          </cell>
          <cell r="V336">
            <v>15.4606264190197</v>
          </cell>
          <cell r="W336">
            <v>0.98192246988483101</v>
          </cell>
        </row>
        <row r="337">
          <cell r="A337" t="str">
            <v>BRHU</v>
          </cell>
          <cell r="B337" t="str">
            <v>Brockhurst</v>
          </cell>
          <cell r="C337" t="str">
            <v>Lovedean</v>
          </cell>
          <cell r="D337" t="str">
            <v>Fareham T1B T2B (1x90, 1x60MVA)</v>
          </cell>
          <cell r="E337">
            <v>18.338000000000001</v>
          </cell>
          <cell r="F337">
            <v>22.266723501886727</v>
          </cell>
          <cell r="G337">
            <v>23.931887199722922</v>
          </cell>
          <cell r="H337">
            <v>18.302263666946939</v>
          </cell>
          <cell r="I337">
            <v>11.839066779255866</v>
          </cell>
          <cell r="J337">
            <v>12.563382713459729</v>
          </cell>
          <cell r="K337">
            <v>20.839600000000001</v>
          </cell>
          <cell r="L337">
            <v>21.942</v>
          </cell>
          <cell r="M337">
            <v>24.498699264526369</v>
          </cell>
          <cell r="N337">
            <v>21.104355128405185</v>
          </cell>
          <cell r="O337">
            <v>19.516519838318679</v>
          </cell>
          <cell r="P337">
            <v>6</v>
          </cell>
          <cell r="Q337">
            <v>12.563382713459729</v>
          </cell>
          <cell r="R337">
            <v>19.516519838318679</v>
          </cell>
          <cell r="S337">
            <v>1.0761743366274759</v>
          </cell>
          <cell r="T337" t="str">
            <v>H</v>
          </cell>
          <cell r="U337" t="str">
            <v>BRHU</v>
          </cell>
          <cell r="V337">
            <v>19.516519838318679</v>
          </cell>
          <cell r="W337">
            <v>0.86144798548402413</v>
          </cell>
        </row>
        <row r="338">
          <cell r="A338" t="str">
            <v>LEOS</v>
          </cell>
          <cell r="B338" t="str">
            <v>Lee-On-Solent</v>
          </cell>
          <cell r="C338" t="str">
            <v>Lovedean</v>
          </cell>
          <cell r="D338" t="str">
            <v>Fareham T1B T2B (1x90, 1x60MVA)</v>
          </cell>
          <cell r="E338">
            <v>12.933353131117819</v>
          </cell>
          <cell r="F338">
            <v>13.721932526392937</v>
          </cell>
          <cell r="G338">
            <v>12.425208106414079</v>
          </cell>
          <cell r="H338">
            <v>11.901484161790385</v>
          </cell>
          <cell r="I338">
            <v>12.591074161604046</v>
          </cell>
          <cell r="J338">
            <v>13.395674686030546</v>
          </cell>
          <cell r="K338">
            <v>11.766</v>
          </cell>
          <cell r="L338">
            <v>12.084000000000001</v>
          </cell>
          <cell r="M338">
            <v>11.89347143872579</v>
          </cell>
          <cell r="N338">
            <v>12.17523386001587</v>
          </cell>
          <cell r="O338">
            <v>11.88641600116094</v>
          </cell>
          <cell r="P338">
            <v>6</v>
          </cell>
          <cell r="Q338">
            <v>13.395674686030546</v>
          </cell>
          <cell r="R338">
            <v>11.88641600116094</v>
          </cell>
          <cell r="S338">
            <v>0.98027453796112785</v>
          </cell>
          <cell r="T338">
            <v>0</v>
          </cell>
          <cell r="U338" t="str">
            <v>LEOS</v>
          </cell>
          <cell r="V338">
            <v>11.88641600116094</v>
          </cell>
          <cell r="W338">
            <v>1.0236905114492181</v>
          </cell>
        </row>
        <row r="339">
          <cell r="A339" t="str">
            <v>ROWP</v>
          </cell>
          <cell r="B339" t="str">
            <v>Rowner Park</v>
          </cell>
          <cell r="C339" t="str">
            <v>Lovedean</v>
          </cell>
          <cell r="D339" t="str">
            <v>Fareham T1B T2B (1x90, 1x60MVA)</v>
          </cell>
          <cell r="E339">
            <v>9.1273422025036801</v>
          </cell>
          <cell r="F339">
            <v>9.6460000000000008</v>
          </cell>
          <cell r="G339">
            <v>9.0150785596020526</v>
          </cell>
          <cell r="H339">
            <v>8.9778847088164095</v>
          </cell>
          <cell r="I339">
            <v>9.8838548768321672</v>
          </cell>
          <cell r="J339">
            <v>8.993978234034179</v>
          </cell>
          <cell r="K339">
            <v>8.2680000000000007</v>
          </cell>
          <cell r="L339">
            <v>8.2248331901550298</v>
          </cell>
          <cell r="M339">
            <v>10.99181978225708</v>
          </cell>
          <cell r="N339">
            <v>9.0319667434692388</v>
          </cell>
          <cell r="O339">
            <v>10.109730112410746</v>
          </cell>
          <cell r="P339">
            <v>6</v>
          </cell>
          <cell r="Q339">
            <v>8.993978234034179</v>
          </cell>
          <cell r="R339">
            <v>10.109730112410746</v>
          </cell>
          <cell r="S339">
            <v>1.0196816916112179</v>
          </cell>
          <cell r="T339" t="str">
            <v>M</v>
          </cell>
          <cell r="U339" t="str">
            <v>ROWP</v>
          </cell>
          <cell r="V339">
            <v>10.109730112410746</v>
          </cell>
          <cell r="W339">
            <v>0.82169894725244474</v>
          </cell>
        </row>
        <row r="340">
          <cell r="A340" t="str">
            <v>ZETR</v>
          </cell>
          <cell r="B340" t="str">
            <v>Zetland Road</v>
          </cell>
          <cell r="C340" t="str">
            <v>Lovedean</v>
          </cell>
          <cell r="D340" t="str">
            <v>Fareham T1B T2B (1x90, 1x60MVA)</v>
          </cell>
          <cell r="E340">
            <v>23.500283371963501</v>
          </cell>
          <cell r="F340">
            <v>23.165369558593632</v>
          </cell>
          <cell r="G340">
            <v>20.188428384721281</v>
          </cell>
          <cell r="H340">
            <v>20.454690136886832</v>
          </cell>
          <cell r="I340">
            <v>19.239161318930982</v>
          </cell>
          <cell r="J340">
            <v>20.690135190434454</v>
          </cell>
          <cell r="K340">
            <v>18.126000000000001</v>
          </cell>
          <cell r="L340">
            <v>18.338000000000001</v>
          </cell>
          <cell r="M340">
            <v>18.459601745605468</v>
          </cell>
          <cell r="N340">
            <v>17.457775604019165</v>
          </cell>
          <cell r="O340">
            <v>19.010084846814472</v>
          </cell>
          <cell r="P340">
            <v>6</v>
          </cell>
          <cell r="Q340">
            <v>20.690135190434454</v>
          </cell>
          <cell r="R340">
            <v>19.010084846814472</v>
          </cell>
          <cell r="S340">
            <v>0.98598457582825205</v>
          </cell>
          <cell r="T340">
            <v>0</v>
          </cell>
          <cell r="U340" t="str">
            <v>ZETR</v>
          </cell>
          <cell r="V340">
            <v>19.010084846814472</v>
          </cell>
          <cell r="W340">
            <v>0.94572872397830576</v>
          </cell>
        </row>
        <row r="341">
          <cell r="A341" t="str">
            <v>BROC</v>
          </cell>
          <cell r="B341" t="str">
            <v>Brockhampton</v>
          </cell>
          <cell r="C341" t="str">
            <v>Lovedean</v>
          </cell>
          <cell r="D341" t="str">
            <v>Havant</v>
          </cell>
          <cell r="E341">
            <v>16.324000000000002</v>
          </cell>
          <cell r="F341">
            <v>17.640109903112052</v>
          </cell>
          <cell r="G341">
            <v>16.717124257807733</v>
          </cell>
          <cell r="H341">
            <v>16.36891599280715</v>
          </cell>
          <cell r="I341">
            <v>15.688000000000002</v>
          </cell>
          <cell r="J341">
            <v>17.490000000000002</v>
          </cell>
          <cell r="K341">
            <v>17.490000000000002</v>
          </cell>
          <cell r="L341">
            <v>16.43</v>
          </cell>
          <cell r="M341">
            <v>18.80658211746216</v>
          </cell>
          <cell r="N341">
            <v>17.066000000000003</v>
          </cell>
          <cell r="O341">
            <v>16.642555999999999</v>
          </cell>
          <cell r="P341">
            <v>6</v>
          </cell>
          <cell r="Q341">
            <v>17.490000000000002</v>
          </cell>
          <cell r="R341">
            <v>16.642555999999999</v>
          </cell>
          <cell r="S341">
            <v>0.99175645596008788</v>
          </cell>
          <cell r="T341">
            <v>0</v>
          </cell>
          <cell r="U341" t="str">
            <v>BROC</v>
          </cell>
          <cell r="V341">
            <v>16.642555999999999</v>
          </cell>
          <cell r="W341">
            <v>0.90744824835311233</v>
          </cell>
        </row>
        <row r="342">
          <cell r="A342" t="str">
            <v>EMSW</v>
          </cell>
          <cell r="B342" t="str">
            <v>Emsworth</v>
          </cell>
          <cell r="C342" t="str">
            <v>Lovedean</v>
          </cell>
          <cell r="D342" t="str">
            <v>Havant</v>
          </cell>
          <cell r="E342">
            <v>7.6585744917559619</v>
          </cell>
          <cell r="F342">
            <v>8.0039536782447502</v>
          </cell>
          <cell r="G342">
            <v>10.871580842533064</v>
          </cell>
          <cell r="H342">
            <v>10.546843688090668</v>
          </cell>
          <cell r="I342">
            <v>10.270643402516843</v>
          </cell>
          <cell r="J342">
            <v>10.093809293886421</v>
          </cell>
          <cell r="K342">
            <v>10.282</v>
          </cell>
          <cell r="L342">
            <v>11.638221362670262</v>
          </cell>
          <cell r="M342">
            <v>10.42068141937256</v>
          </cell>
          <cell r="N342">
            <v>10.452993659973146</v>
          </cell>
          <cell r="O342">
            <v>10.549194073200226</v>
          </cell>
          <cell r="P342">
            <v>6</v>
          </cell>
          <cell r="Q342">
            <v>10.093809293886421</v>
          </cell>
          <cell r="R342">
            <v>10.549194073200226</v>
          </cell>
          <cell r="S342">
            <v>1.0073816394861883</v>
          </cell>
          <cell r="T342">
            <v>0</v>
          </cell>
          <cell r="U342" t="str">
            <v>EMSW</v>
          </cell>
          <cell r="V342">
            <v>10.549194073200226</v>
          </cell>
          <cell r="W342">
            <v>1.0031007800066238</v>
          </cell>
        </row>
        <row r="343">
          <cell r="A343" t="str">
            <v>GABH</v>
          </cell>
          <cell r="B343" t="str">
            <v>Gable Head</v>
          </cell>
          <cell r="C343" t="str">
            <v>Lovedean</v>
          </cell>
          <cell r="D343" t="str">
            <v>Havant</v>
          </cell>
          <cell r="E343">
            <v>13.911492552844685</v>
          </cell>
          <cell r="F343">
            <v>13.137071048379939</v>
          </cell>
          <cell r="G343">
            <v>13.307157621934412</v>
          </cell>
          <cell r="H343">
            <v>13.790933689597448</v>
          </cell>
          <cell r="I343">
            <v>12.490345568311215</v>
          </cell>
          <cell r="J343">
            <v>13.025761580325364</v>
          </cell>
          <cell r="K343">
            <v>12.401999999999999</v>
          </cell>
          <cell r="L343">
            <v>12.887907401361467</v>
          </cell>
          <cell r="M343">
            <v>12.600378799438477</v>
          </cell>
          <cell r="N343">
            <v>12.486736463165283</v>
          </cell>
          <cell r="O343">
            <v>13.356370205561319</v>
          </cell>
          <cell r="P343">
            <v>6</v>
          </cell>
          <cell r="Q343">
            <v>13.025761580325364</v>
          </cell>
          <cell r="R343">
            <v>13.356370205561319</v>
          </cell>
          <cell r="S343">
            <v>1.0041861347203718</v>
          </cell>
          <cell r="T343">
            <v>0</v>
          </cell>
          <cell r="U343" t="str">
            <v>GABH</v>
          </cell>
          <cell r="V343">
            <v>13.356370205561319</v>
          </cell>
          <cell r="W343">
            <v>0.99098103810353233</v>
          </cell>
        </row>
        <row r="344">
          <cell r="A344" t="str">
            <v>HORN</v>
          </cell>
          <cell r="B344" t="str">
            <v>Horndean</v>
          </cell>
          <cell r="C344" t="str">
            <v>Lovedean</v>
          </cell>
          <cell r="D344" t="str">
            <v>Havant</v>
          </cell>
          <cell r="E344">
            <v>22.40438558773041</v>
          </cell>
          <cell r="F344">
            <v>21.360275826755167</v>
          </cell>
          <cell r="G344">
            <v>21.286819310783542</v>
          </cell>
          <cell r="H344">
            <v>19.053046470333339</v>
          </cell>
          <cell r="I344">
            <v>22.415508054765063</v>
          </cell>
          <cell r="J344">
            <v>20.306080039420166</v>
          </cell>
          <cell r="K344">
            <v>21.942</v>
          </cell>
          <cell r="L344">
            <v>20.564</v>
          </cell>
          <cell r="M344">
            <v>20.354281134605408</v>
          </cell>
          <cell r="N344">
            <v>20.550728569030763</v>
          </cell>
          <cell r="O344">
            <v>19.827413756526461</v>
          </cell>
          <cell r="P344">
            <v>6</v>
          </cell>
          <cell r="Q344">
            <v>20.306080039420166</v>
          </cell>
          <cell r="R344">
            <v>19.827413756526461</v>
          </cell>
          <cell r="S344">
            <v>0.99603208684384492</v>
          </cell>
          <cell r="T344">
            <v>0</v>
          </cell>
          <cell r="U344" t="str">
            <v>HORN</v>
          </cell>
          <cell r="V344">
            <v>19.827413756526461</v>
          </cell>
          <cell r="W344">
            <v>1.0096514061649353</v>
          </cell>
        </row>
        <row r="345">
          <cell r="A345" t="str">
            <v>LEIP</v>
          </cell>
          <cell r="B345" t="str">
            <v>Leigh Park</v>
          </cell>
          <cell r="C345" t="str">
            <v>Lovedean</v>
          </cell>
          <cell r="D345" t="str">
            <v>Havant</v>
          </cell>
          <cell r="E345">
            <v>25.97</v>
          </cell>
          <cell r="F345">
            <v>27.234231996105514</v>
          </cell>
          <cell r="G345">
            <v>22.245797460484507</v>
          </cell>
          <cell r="H345">
            <v>20.827705879552362</v>
          </cell>
          <cell r="I345">
            <v>20.882000000000001</v>
          </cell>
          <cell r="J345">
            <v>21.518000000000001</v>
          </cell>
          <cell r="K345">
            <v>18.443999999999999</v>
          </cell>
          <cell r="L345">
            <v>18.762</v>
          </cell>
          <cell r="M345">
            <v>19.867244949035648</v>
          </cell>
          <cell r="N345">
            <v>17.556732</v>
          </cell>
          <cell r="O345">
            <v>17.591141333333336</v>
          </cell>
          <cell r="P345">
            <v>6</v>
          </cell>
          <cell r="Q345">
            <v>21.518000000000001</v>
          </cell>
          <cell r="R345">
            <v>17.591141333333336</v>
          </cell>
          <cell r="S345">
            <v>0.96697523689715015</v>
          </cell>
          <cell r="T345">
            <v>0</v>
          </cell>
          <cell r="U345" t="str">
            <v>LEIP</v>
          </cell>
          <cell r="V345">
            <v>17.591141333333336</v>
          </cell>
          <cell r="W345">
            <v>0.88370239784314941</v>
          </cell>
        </row>
        <row r="346">
          <cell r="A346" t="str">
            <v>MEYR</v>
          </cell>
          <cell r="B346" t="str">
            <v>Meyrick Road</v>
          </cell>
          <cell r="C346" t="str">
            <v>Lovedean</v>
          </cell>
          <cell r="D346" t="str">
            <v>Havant</v>
          </cell>
          <cell r="E346">
            <v>22.896000000000004</v>
          </cell>
          <cell r="F346">
            <v>20.033999999999999</v>
          </cell>
          <cell r="G346">
            <v>19.373026058807373</v>
          </cell>
          <cell r="H346">
            <v>18.762770290335418</v>
          </cell>
          <cell r="I346">
            <v>19.239347630572318</v>
          </cell>
          <cell r="J346">
            <v>19.009718119130135</v>
          </cell>
          <cell r="K346">
            <v>17.490000000000002</v>
          </cell>
          <cell r="L346">
            <v>18.974</v>
          </cell>
          <cell r="M346">
            <v>16.802339839935303</v>
          </cell>
          <cell r="N346">
            <v>17.825181963500977</v>
          </cell>
          <cell r="O346">
            <v>18.022777154286704</v>
          </cell>
          <cell r="P346">
            <v>6</v>
          </cell>
          <cell r="Q346">
            <v>19.009718119130135</v>
          </cell>
          <cell r="R346">
            <v>18.022777154286704</v>
          </cell>
          <cell r="S346">
            <v>0.99115369867013281</v>
          </cell>
          <cell r="T346">
            <v>0</v>
          </cell>
          <cell r="U346" t="str">
            <v>MEYR</v>
          </cell>
          <cell r="V346">
            <v>18.022777154286704</v>
          </cell>
          <cell r="W346">
            <v>1.0608749813007956</v>
          </cell>
        </row>
        <row r="347">
          <cell r="A347" t="str">
            <v>BRAR</v>
          </cell>
          <cell r="B347" t="str">
            <v>Brandon Road</v>
          </cell>
          <cell r="C347" t="str">
            <v>Lovedean</v>
          </cell>
          <cell r="D347" t="str">
            <v>Portsmouth</v>
          </cell>
          <cell r="E347">
            <v>17.310476590955258</v>
          </cell>
          <cell r="F347">
            <v>19.413998451896109</v>
          </cell>
          <cell r="G347">
            <v>15.443577937370987</v>
          </cell>
          <cell r="H347">
            <v>15.45953177098453</v>
          </cell>
          <cell r="I347">
            <v>15.839898518657682</v>
          </cell>
          <cell r="J347">
            <v>18.960031863304771</v>
          </cell>
          <cell r="K347">
            <v>18.443999999999999</v>
          </cell>
          <cell r="L347">
            <v>18.347704808807372</v>
          </cell>
          <cell r="M347">
            <v>18.159450912475588</v>
          </cell>
          <cell r="N347">
            <v>18.410912655181885</v>
          </cell>
          <cell r="O347">
            <v>19.255994647026061</v>
          </cell>
          <cell r="P347">
            <v>6</v>
          </cell>
          <cell r="Q347">
            <v>18.960031863304771</v>
          </cell>
          <cell r="R347">
            <v>19.255994647026061</v>
          </cell>
          <cell r="S347">
            <v>1.0025848758977027</v>
          </cell>
          <cell r="T347">
            <v>0</v>
          </cell>
          <cell r="U347" t="str">
            <v>BRAR</v>
          </cell>
          <cell r="V347">
            <v>19.255994647026061</v>
          </cell>
          <cell r="W347">
            <v>1.0138474309558305</v>
          </cell>
        </row>
        <row r="348">
          <cell r="A348" t="str">
            <v>DOCK</v>
          </cell>
          <cell r="B348" t="str">
            <v>Dockyard</v>
          </cell>
          <cell r="C348" t="str">
            <v>Lovedean</v>
          </cell>
          <cell r="D348" t="str">
            <v>Portsmouth</v>
          </cell>
          <cell r="E348">
            <v>24.293203413176538</v>
          </cell>
          <cell r="F348">
            <v>22.718508826686936</v>
          </cell>
          <cell r="G348">
            <v>25.129717514801023</v>
          </cell>
          <cell r="H348">
            <v>25.379079959869383</v>
          </cell>
          <cell r="I348">
            <v>14.204000000000001</v>
          </cell>
          <cell r="J348">
            <v>17.051521387056113</v>
          </cell>
          <cell r="K348">
            <v>18.868000000000002</v>
          </cell>
          <cell r="L348">
            <v>21.306000000000001</v>
          </cell>
          <cell r="M348">
            <v>21.306000000000001</v>
          </cell>
          <cell r="N348">
            <v>17.066000000000003</v>
          </cell>
          <cell r="O348">
            <v>16.950617235914866</v>
          </cell>
          <cell r="P348">
            <v>6</v>
          </cell>
          <cell r="Q348">
            <v>17.051521387056113</v>
          </cell>
          <cell r="R348">
            <v>16.950617235914866</v>
          </cell>
          <cell r="S348">
            <v>0.99901129202756833</v>
          </cell>
          <cell r="T348">
            <v>0</v>
          </cell>
          <cell r="U348" t="str">
            <v>DOCK</v>
          </cell>
          <cell r="V348">
            <v>16.950617235914866</v>
          </cell>
          <cell r="W348">
            <v>0.80099502487562202</v>
          </cell>
        </row>
        <row r="349">
          <cell r="A349" t="str">
            <v>EAST</v>
          </cell>
          <cell r="B349" t="str">
            <v>Eastney</v>
          </cell>
          <cell r="C349" t="str">
            <v>Lovedean</v>
          </cell>
          <cell r="D349" t="str">
            <v>Portsmouth</v>
          </cell>
          <cell r="E349">
            <v>11.342000000000001</v>
          </cell>
          <cell r="F349">
            <v>12.084000000000001</v>
          </cell>
          <cell r="G349">
            <v>13.005852967125577</v>
          </cell>
          <cell r="H349">
            <v>12.508513526890278</v>
          </cell>
          <cell r="I349">
            <v>9.6377872312754391</v>
          </cell>
          <cell r="J349">
            <v>11.448000000000002</v>
          </cell>
          <cell r="K349">
            <v>10.388000000000002</v>
          </cell>
          <cell r="L349">
            <v>10.706</v>
          </cell>
          <cell r="M349">
            <v>9.7548939895629889</v>
          </cell>
          <cell r="N349">
            <v>9.3259450531005861</v>
          </cell>
          <cell r="O349">
            <v>6.745846666666667</v>
          </cell>
          <cell r="P349">
            <v>6</v>
          </cell>
          <cell r="Q349">
            <v>11.448000000000002</v>
          </cell>
          <cell r="R349">
            <v>6.745846666666667</v>
          </cell>
          <cell r="S349">
            <v>0.91562534874156021</v>
          </cell>
          <cell r="T349">
            <v>0</v>
          </cell>
          <cell r="U349" t="str">
            <v>EAST</v>
          </cell>
          <cell r="V349">
            <v>6.745846666666667</v>
          </cell>
          <cell r="W349">
            <v>0.95602730927457069</v>
          </cell>
        </row>
        <row r="350">
          <cell r="A350" t="str">
            <v>FRAP</v>
          </cell>
          <cell r="B350" t="str">
            <v>Fratton Park</v>
          </cell>
          <cell r="C350" t="str">
            <v>Lovedean</v>
          </cell>
          <cell r="D350" t="str">
            <v>Portsmouth</v>
          </cell>
          <cell r="E350">
            <v>26.962378690154551</v>
          </cell>
          <cell r="F350">
            <v>27.644185235652927</v>
          </cell>
          <cell r="G350">
            <v>25.830701411743167</v>
          </cell>
          <cell r="H350">
            <v>26.612480683290411</v>
          </cell>
          <cell r="I350">
            <v>23.671219423815607</v>
          </cell>
          <cell r="J350">
            <v>30.103999999999999</v>
          </cell>
          <cell r="K350">
            <v>23.85</v>
          </cell>
          <cell r="L350">
            <v>25.122</v>
          </cell>
          <cell r="M350">
            <v>25.065170326232913</v>
          </cell>
          <cell r="N350">
            <v>24.92736</v>
          </cell>
          <cell r="O350">
            <v>24.936</v>
          </cell>
          <cell r="P350">
            <v>6</v>
          </cell>
          <cell r="Q350">
            <v>30.103999999999999</v>
          </cell>
          <cell r="R350">
            <v>24.936</v>
          </cell>
          <cell r="S350">
            <v>0.96909666123395533</v>
          </cell>
          <cell r="T350">
            <v>0</v>
          </cell>
          <cell r="U350" t="str">
            <v>FRAP</v>
          </cell>
          <cell r="V350">
            <v>24.936</v>
          </cell>
          <cell r="W350">
            <v>0.99450191941888855</v>
          </cell>
        </row>
        <row r="351">
          <cell r="A351" t="str">
            <v>GRES</v>
          </cell>
          <cell r="B351" t="str">
            <v>Greetham Street</v>
          </cell>
          <cell r="C351" t="str">
            <v>Lovedean</v>
          </cell>
          <cell r="D351" t="str">
            <v>Portsmouth</v>
          </cell>
          <cell r="E351">
            <v>16.43</v>
          </cell>
          <cell r="F351">
            <v>17.236907391040923</v>
          </cell>
          <cell r="G351">
            <v>17.055415817184898</v>
          </cell>
          <cell r="H351">
            <v>17.254101343987585</v>
          </cell>
          <cell r="I351">
            <v>16.890967312544586</v>
          </cell>
          <cell r="J351">
            <v>19.578293771890799</v>
          </cell>
          <cell r="K351">
            <v>15.476000000000001</v>
          </cell>
          <cell r="L351">
            <v>15.9</v>
          </cell>
          <cell r="M351">
            <v>14.846815452575685</v>
          </cell>
          <cell r="N351">
            <v>15.299476758651734</v>
          </cell>
          <cell r="O351">
            <v>15.651864262898762</v>
          </cell>
          <cell r="P351">
            <v>6</v>
          </cell>
          <cell r="Q351">
            <v>19.578293771890799</v>
          </cell>
          <cell r="R351">
            <v>15.651864262898762</v>
          </cell>
          <cell r="S351">
            <v>0.96338202455381916</v>
          </cell>
          <cell r="T351">
            <v>0</v>
          </cell>
          <cell r="U351" t="str">
            <v>GRES</v>
          </cell>
          <cell r="V351">
            <v>15.651864262898762</v>
          </cell>
          <cell r="W351">
            <v>1.0304887810804921</v>
          </cell>
        </row>
        <row r="352">
          <cell r="A352" t="str">
            <v>PORP</v>
          </cell>
          <cell r="B352" t="str">
            <v>Portsmouth</v>
          </cell>
          <cell r="C352" t="str">
            <v>Lovedean</v>
          </cell>
          <cell r="D352" t="str">
            <v>Portsmouth</v>
          </cell>
          <cell r="E352">
            <v>14.84</v>
          </cell>
          <cell r="F352">
            <v>13.825010898786388</v>
          </cell>
          <cell r="G352">
            <v>18.169585546249152</v>
          </cell>
          <cell r="H352">
            <v>16.719365187643419</v>
          </cell>
          <cell r="I352">
            <v>15.512203367096186</v>
          </cell>
          <cell r="J352">
            <v>15.582000000000001</v>
          </cell>
          <cell r="K352">
            <v>13.780000000000001</v>
          </cell>
          <cell r="L352">
            <v>14.098000000000001</v>
          </cell>
          <cell r="M352">
            <v>14.520173110961915</v>
          </cell>
          <cell r="N352">
            <v>13.816934287719727</v>
          </cell>
          <cell r="O352">
            <v>13.77273971371015</v>
          </cell>
          <cell r="P352">
            <v>6</v>
          </cell>
          <cell r="Q352">
            <v>15.582000000000001</v>
          </cell>
          <cell r="R352">
            <v>13.77273971371015</v>
          </cell>
          <cell r="S352">
            <v>0.97963927898782566</v>
          </cell>
          <cell r="T352">
            <v>0</v>
          </cell>
          <cell r="U352" t="str">
            <v>PORP</v>
          </cell>
          <cell r="V352">
            <v>13.77273971371015</v>
          </cell>
          <cell r="W352">
            <v>0.95156815157311847</v>
          </cell>
        </row>
        <row r="353">
          <cell r="A353" t="str">
            <v>COLP</v>
          </cell>
          <cell r="B353" t="str">
            <v>College Park</v>
          </cell>
          <cell r="C353" t="str">
            <v>Lovedean</v>
          </cell>
          <cell r="D353" t="str">
            <v>Wymering &amp; Fort Widley</v>
          </cell>
          <cell r="E353">
            <v>11.120669809947014</v>
          </cell>
          <cell r="F353">
            <v>11.872</v>
          </cell>
          <cell r="G353">
            <v>12.848615731105804</v>
          </cell>
          <cell r="H353">
            <v>12.191821068709691</v>
          </cell>
          <cell r="I353">
            <v>11.130746544599534</v>
          </cell>
          <cell r="J353">
            <v>12.295999999999999</v>
          </cell>
          <cell r="K353">
            <v>11.236000000000001</v>
          </cell>
          <cell r="L353">
            <v>11.342000000000001</v>
          </cell>
          <cell r="M353">
            <v>12.098375530242921</v>
          </cell>
          <cell r="N353">
            <v>10.979989511413574</v>
          </cell>
          <cell r="O353">
            <v>11.500600563685099</v>
          </cell>
          <cell r="P353">
            <v>6</v>
          </cell>
          <cell r="Q353">
            <v>12.295999999999999</v>
          </cell>
          <cell r="R353">
            <v>11.500600563685099</v>
          </cell>
          <cell r="S353">
            <v>0.98891609265484626</v>
          </cell>
          <cell r="T353">
            <v>0</v>
          </cell>
          <cell r="U353" t="str">
            <v>COLP</v>
          </cell>
          <cell r="V353">
            <v>11.500600563685099</v>
          </cell>
          <cell r="W353">
            <v>0.90755899285539121</v>
          </cell>
        </row>
        <row r="354">
          <cell r="A354" t="str">
            <v>FARL</v>
          </cell>
          <cell r="B354" t="str">
            <v>Farlington</v>
          </cell>
          <cell r="C354" t="str">
            <v>Lovedean</v>
          </cell>
          <cell r="D354" t="str">
            <v>Wymering &amp; Fort Widley</v>
          </cell>
          <cell r="E354">
            <v>14.628000000000002</v>
          </cell>
          <cell r="F354">
            <v>15.582000000000001</v>
          </cell>
          <cell r="G354">
            <v>10.388782630143163</v>
          </cell>
          <cell r="H354">
            <v>9.2172515561242889</v>
          </cell>
          <cell r="I354">
            <v>10.5765022957474</v>
          </cell>
          <cell r="J354">
            <v>12.782459377334547</v>
          </cell>
          <cell r="K354">
            <v>11.66</v>
          </cell>
          <cell r="L354">
            <v>11.13</v>
          </cell>
          <cell r="M354">
            <v>11.222934589385988</v>
          </cell>
          <cell r="N354">
            <v>10.498575885543824</v>
          </cell>
          <cell r="O354">
            <v>11.90683010535958</v>
          </cell>
          <cell r="P354">
            <v>6</v>
          </cell>
          <cell r="Q354">
            <v>12.782459377334547</v>
          </cell>
          <cell r="R354">
            <v>11.90683010535958</v>
          </cell>
          <cell r="S354">
            <v>0.98824271740762903</v>
          </cell>
          <cell r="T354">
            <v>0</v>
          </cell>
          <cell r="U354" t="str">
            <v>FARL</v>
          </cell>
          <cell r="V354">
            <v>11.90683010535958</v>
          </cell>
          <cell r="W354">
            <v>0.9354572818657233</v>
          </cell>
        </row>
        <row r="355">
          <cell r="A355" t="str">
            <v>GAMR</v>
          </cell>
          <cell r="B355" t="str">
            <v>Gamble Road</v>
          </cell>
          <cell r="C355" t="str">
            <v>Lovedean</v>
          </cell>
          <cell r="D355" t="str">
            <v>Wymering &amp; Fort Widley</v>
          </cell>
          <cell r="E355">
            <v>24.024843268659115</v>
          </cell>
          <cell r="F355">
            <v>23.165369558593632</v>
          </cell>
          <cell r="G355">
            <v>22.840293696697902</v>
          </cell>
          <cell r="H355">
            <v>23.956000000000003</v>
          </cell>
          <cell r="I355">
            <v>23.771948017108439</v>
          </cell>
          <cell r="J355">
            <v>22.209541058301927</v>
          </cell>
          <cell r="K355">
            <v>20.14</v>
          </cell>
          <cell r="L355">
            <v>21.47780851474603</v>
          </cell>
          <cell r="M355">
            <v>20.485930213928224</v>
          </cell>
          <cell r="N355">
            <v>20.05728883453369</v>
          </cell>
          <cell r="O355">
            <v>21.217250623703002</v>
          </cell>
          <cell r="P355">
            <v>6</v>
          </cell>
          <cell r="Q355">
            <v>22.209541058301927</v>
          </cell>
          <cell r="R355">
            <v>21.217250623703002</v>
          </cell>
          <cell r="S355">
            <v>0.99241104026287474</v>
          </cell>
          <cell r="T355">
            <v>0</v>
          </cell>
          <cell r="U355" t="str">
            <v>GAMR</v>
          </cell>
          <cell r="V355">
            <v>21.217250623703002</v>
          </cell>
          <cell r="W355">
            <v>0.97907630383788458</v>
          </cell>
        </row>
        <row r="356">
          <cell r="A356" t="str">
            <v>HILS</v>
          </cell>
          <cell r="B356" t="str">
            <v>Hilsea</v>
          </cell>
          <cell r="C356" t="str">
            <v>Lovedean</v>
          </cell>
          <cell r="D356" t="str">
            <v>Wymering &amp; Fort Widley</v>
          </cell>
          <cell r="E356">
            <v>13.991999999999999</v>
          </cell>
          <cell r="F356">
            <v>14.112087922489643</v>
          </cell>
          <cell r="G356">
            <v>15.860010043083728</v>
          </cell>
          <cell r="H356">
            <v>15.631122483122251</v>
          </cell>
          <cell r="I356">
            <v>14.184698261098067</v>
          </cell>
          <cell r="J356">
            <v>13.40370637446642</v>
          </cell>
          <cell r="K356">
            <v>12.932</v>
          </cell>
          <cell r="L356">
            <v>13.225251548488934</v>
          </cell>
          <cell r="M356">
            <v>13.468125820159912</v>
          </cell>
          <cell r="N356">
            <v>14.62833480834961</v>
          </cell>
          <cell r="O356">
            <v>14.628000000000002</v>
          </cell>
          <cell r="P356">
            <v>6</v>
          </cell>
          <cell r="Q356">
            <v>13.40370637446642</v>
          </cell>
          <cell r="R356">
            <v>14.628000000000002</v>
          </cell>
          <cell r="S356">
            <v>1.0146743322449412</v>
          </cell>
          <cell r="T356" t="str">
            <v>M</v>
          </cell>
          <cell r="U356" t="str">
            <v>HILS</v>
          </cell>
          <cell r="V356">
            <v>14.628000000000002</v>
          </cell>
          <cell r="W356">
            <v>1.0861447987405215</v>
          </cell>
        </row>
        <row r="357">
          <cell r="A357" t="str">
            <v>POCH</v>
          </cell>
          <cell r="B357" t="str">
            <v>Portchester</v>
          </cell>
          <cell r="C357" t="str">
            <v>Lovedean</v>
          </cell>
          <cell r="D357" t="str">
            <v>Wymering &amp; Fort Widley</v>
          </cell>
          <cell r="E357">
            <v>18.062665920869911</v>
          </cell>
          <cell r="F357">
            <v>19.239000000000001</v>
          </cell>
          <cell r="G357">
            <v>15.555969204093218</v>
          </cell>
          <cell r="H357">
            <v>18.071097748435143</v>
          </cell>
          <cell r="I357">
            <v>17.246143928960958</v>
          </cell>
          <cell r="J357">
            <v>18.194714588390983</v>
          </cell>
          <cell r="K357">
            <v>16.324000000000002</v>
          </cell>
          <cell r="L357">
            <v>15.582000000000001</v>
          </cell>
          <cell r="M357">
            <v>16.077578482971191</v>
          </cell>
          <cell r="N357">
            <v>16.441800459877687</v>
          </cell>
          <cell r="O357">
            <v>15.221691476642906</v>
          </cell>
          <cell r="P357">
            <v>6</v>
          </cell>
          <cell r="Q357">
            <v>18.194714588390983</v>
          </cell>
          <cell r="R357">
            <v>15.221691476642906</v>
          </cell>
          <cell r="S357">
            <v>0.97070279016706118</v>
          </cell>
          <cell r="T357">
            <v>0</v>
          </cell>
          <cell r="U357" t="str">
            <v>POCH</v>
          </cell>
          <cell r="V357">
            <v>15.221691476642906</v>
          </cell>
          <cell r="W357">
            <v>1.0226540319670818</v>
          </cell>
        </row>
        <row r="358">
          <cell r="A358" t="str">
            <v>PURB</v>
          </cell>
          <cell r="B358" t="str">
            <v>Purbrook</v>
          </cell>
          <cell r="C358" t="str">
            <v>Lovedean</v>
          </cell>
          <cell r="D358" t="str">
            <v>Wymering &amp; Fort Widley</v>
          </cell>
          <cell r="E358">
            <v>8.3929583471298219</v>
          </cell>
          <cell r="F358">
            <v>8.2232047783752282</v>
          </cell>
          <cell r="G358">
            <v>8.882908489277364</v>
          </cell>
          <cell r="H358">
            <v>8.473509163377285</v>
          </cell>
          <cell r="I358">
            <v>7.8440000000000012</v>
          </cell>
          <cell r="J358">
            <v>9.2219999999999995</v>
          </cell>
          <cell r="K358">
            <v>7.8440000000000012</v>
          </cell>
          <cell r="L358">
            <v>8.2680000000000007</v>
          </cell>
          <cell r="M358">
            <v>7.3594451284408571</v>
          </cell>
          <cell r="N358">
            <v>6.6642813491821293</v>
          </cell>
          <cell r="O358">
            <v>8.3156252351125097</v>
          </cell>
          <cell r="P358">
            <v>6</v>
          </cell>
          <cell r="Q358">
            <v>9.2219999999999995</v>
          </cell>
          <cell r="R358">
            <v>8.3156252351125097</v>
          </cell>
          <cell r="S358">
            <v>0.98290519793792386</v>
          </cell>
          <cell r="T358">
            <v>0</v>
          </cell>
          <cell r="U358" t="str">
            <v>PURB</v>
          </cell>
          <cell r="V358">
            <v>8.3156252351125097</v>
          </cell>
          <cell r="W358">
            <v>0.90554127829933251</v>
          </cell>
        </row>
        <row r="359">
          <cell r="A359" t="str">
            <v>WATE</v>
          </cell>
          <cell r="B359" t="str">
            <v>Waterlooville</v>
          </cell>
          <cell r="C359" t="str">
            <v>Lovedean</v>
          </cell>
          <cell r="D359" t="str">
            <v>Wymering &amp; Fort Widley</v>
          </cell>
          <cell r="E359">
            <v>26.227994834780695</v>
          </cell>
          <cell r="F359">
            <v>24.368765379819276</v>
          </cell>
          <cell r="G359">
            <v>25.729800234353544</v>
          </cell>
          <cell r="H359">
            <v>25.067022226577002</v>
          </cell>
          <cell r="I359">
            <v>22.160290524423122</v>
          </cell>
          <cell r="J359">
            <v>22.743393235488732</v>
          </cell>
          <cell r="K359">
            <v>21.623999999999999</v>
          </cell>
          <cell r="L359">
            <v>22.747432663400968</v>
          </cell>
          <cell r="M359">
            <v>24.174608421325686</v>
          </cell>
          <cell r="N359">
            <v>22.22255412918091</v>
          </cell>
          <cell r="O359">
            <v>22.840630148010256</v>
          </cell>
          <cell r="P359">
            <v>6</v>
          </cell>
          <cell r="Q359">
            <v>22.743393235488732</v>
          </cell>
          <cell r="R359">
            <v>22.840630148010256</v>
          </cell>
          <cell r="S359">
            <v>1.0007112992009761</v>
          </cell>
          <cell r="T359">
            <v>0</v>
          </cell>
          <cell r="U359" t="str">
            <v>WATE</v>
          </cell>
          <cell r="V359">
            <v>22.840630148010256</v>
          </cell>
          <cell r="W359">
            <v>0.91925187543378084</v>
          </cell>
        </row>
        <row r="360">
          <cell r="A360" t="str">
            <v>WYME</v>
          </cell>
          <cell r="B360" t="str">
            <v>Wymering</v>
          </cell>
          <cell r="C360" t="str">
            <v>Lovedean</v>
          </cell>
          <cell r="D360" t="str">
            <v>Wymering &amp; Fort Widley</v>
          </cell>
          <cell r="E360">
            <v>41.440231838953494</v>
          </cell>
          <cell r="F360">
            <v>38.606640530810942</v>
          </cell>
          <cell r="G360">
            <v>39.973088201748133</v>
          </cell>
          <cell r="H360">
            <v>37.890632348327983</v>
          </cell>
          <cell r="I360">
            <v>45.580000000000005</v>
          </cell>
          <cell r="J360">
            <v>46.216000000000001</v>
          </cell>
          <cell r="K360">
            <v>40.704000000000001</v>
          </cell>
          <cell r="L360">
            <v>39.75</v>
          </cell>
          <cell r="M360">
            <v>37.126283264160158</v>
          </cell>
          <cell r="N360">
            <v>35.599108362654931</v>
          </cell>
          <cell r="O360">
            <v>37.57662499694824</v>
          </cell>
          <cell r="P360">
            <v>6</v>
          </cell>
          <cell r="Q360">
            <v>46.216000000000001</v>
          </cell>
          <cell r="R360">
            <v>37.57662499694824</v>
          </cell>
          <cell r="S360">
            <v>0.9660973763553965</v>
          </cell>
          <cell r="T360">
            <v>0</v>
          </cell>
          <cell r="U360" t="str">
            <v>WYME</v>
          </cell>
          <cell r="V360">
            <v>37.57662499694824</v>
          </cell>
          <cell r="W360">
            <v>0.95886539757726075</v>
          </cell>
        </row>
        <row r="361">
          <cell r="A361" t="str">
            <v>WYME-NR</v>
          </cell>
          <cell r="B361" t="str">
            <v>Wymering NR (C3, C4, C7)</v>
          </cell>
          <cell r="C361" t="str">
            <v>Lovedean</v>
          </cell>
          <cell r="D361" t="str">
            <v>Wymering &amp; Fort Widley</v>
          </cell>
          <cell r="E361">
            <v>19.928000000000001</v>
          </cell>
          <cell r="F361">
            <v>16.298513022756577</v>
          </cell>
          <cell r="G361">
            <v>15.139036882638932</v>
          </cell>
          <cell r="H361">
            <v>19.346099419997135</v>
          </cell>
          <cell r="I361">
            <v>21.200000000000003</v>
          </cell>
          <cell r="J361">
            <v>20.675812032262485</v>
          </cell>
          <cell r="K361">
            <v>19.080000000000002</v>
          </cell>
          <cell r="L361">
            <v>20.525590403254824</v>
          </cell>
          <cell r="M361">
            <v>21.989185954940918</v>
          </cell>
          <cell r="N361">
            <v>21.59255082714991</v>
          </cell>
          <cell r="O361">
            <v>23.033472</v>
          </cell>
          <cell r="P361">
            <v>6</v>
          </cell>
          <cell r="Q361">
            <v>20.675812032262485</v>
          </cell>
          <cell r="R361">
            <v>23.033472</v>
          </cell>
          <cell r="S361">
            <v>1.0181602521563375</v>
          </cell>
          <cell r="T361" t="str">
            <v>M</v>
          </cell>
          <cell r="U361" t="str">
            <v>WYME-NR</v>
          </cell>
          <cell r="V361">
            <v>23.033472</v>
          </cell>
          <cell r="W361">
            <v>0.98196226415094345</v>
          </cell>
        </row>
        <row r="362">
          <cell r="A362" t="str">
            <v>HINC</v>
          </cell>
          <cell r="B362" t="str">
            <v>Hinchelsea</v>
          </cell>
          <cell r="C362" t="str">
            <v>Mannington</v>
          </cell>
          <cell r="D362" t="str">
            <v>Arnewood</v>
          </cell>
          <cell r="E362">
            <v>7.5441751098632812</v>
          </cell>
          <cell r="F362">
            <v>7.3284218017578135</v>
          </cell>
          <cell r="G362">
            <v>7.1595325195312505</v>
          </cell>
          <cell r="H362">
            <v>6.8937191162109377</v>
          </cell>
          <cell r="I362">
            <v>8.1045789794921888</v>
          </cell>
          <cell r="J362">
            <v>6.8334206054687501</v>
          </cell>
          <cell r="K362">
            <v>7.8440000000000012</v>
          </cell>
          <cell r="L362">
            <v>7.0393214843749998</v>
          </cell>
          <cell r="M362">
            <v>7.2419698047637944</v>
          </cell>
          <cell r="N362">
            <v>7.0615052494239796</v>
          </cell>
          <cell r="O362">
            <v>7.8291921151161192</v>
          </cell>
          <cell r="P362">
            <v>6</v>
          </cell>
          <cell r="Q362">
            <v>6.8334206054687501</v>
          </cell>
          <cell r="R362">
            <v>7.8291921151161192</v>
          </cell>
          <cell r="S362">
            <v>1.0229312969092512</v>
          </cell>
          <cell r="T362" t="str">
            <v>M</v>
          </cell>
          <cell r="U362" t="str">
            <v>HINC</v>
          </cell>
          <cell r="V362">
            <v>7.8291921151161192</v>
          </cell>
          <cell r="W362">
            <v>0.9750807362906837</v>
          </cell>
        </row>
        <row r="363">
          <cell r="A363" t="str">
            <v>LYMI</v>
          </cell>
          <cell r="B363" t="str">
            <v>Lymington</v>
          </cell>
          <cell r="C363" t="str">
            <v>Mannington</v>
          </cell>
          <cell r="D363" t="str">
            <v>Arnewood</v>
          </cell>
          <cell r="E363">
            <v>17.684525683593748</v>
          </cell>
          <cell r="F363">
            <v>17.954546240234375</v>
          </cell>
          <cell r="G363">
            <v>17.76018028564453</v>
          </cell>
          <cell r="H363">
            <v>18.337111621093751</v>
          </cell>
          <cell r="I363">
            <v>19.051023315429688</v>
          </cell>
          <cell r="J363">
            <v>18.289449267578124</v>
          </cell>
          <cell r="K363">
            <v>19.292000000000002</v>
          </cell>
          <cell r="L363">
            <v>18.529978613281248</v>
          </cell>
          <cell r="M363">
            <v>18.44554171562195</v>
          </cell>
          <cell r="N363">
            <v>18.278875137373994</v>
          </cell>
          <cell r="O363">
            <v>18.777466094563803</v>
          </cell>
          <cell r="P363">
            <v>6</v>
          </cell>
          <cell r="Q363">
            <v>18.289449267578124</v>
          </cell>
          <cell r="R363">
            <v>18.777466094563803</v>
          </cell>
          <cell r="S363">
            <v>1.0043985098564565</v>
          </cell>
          <cell r="T363">
            <v>0</v>
          </cell>
          <cell r="U363" t="str">
            <v>LYMI</v>
          </cell>
          <cell r="V363">
            <v>18.777466094563803</v>
          </cell>
          <cell r="W363">
            <v>0.99096439774892586</v>
          </cell>
        </row>
        <row r="364">
          <cell r="A364" t="str">
            <v>MILS</v>
          </cell>
          <cell r="B364" t="str">
            <v>Milford-on-Sea</v>
          </cell>
          <cell r="C364" t="str">
            <v>Mannington</v>
          </cell>
          <cell r="D364" t="str">
            <v>Arnewood</v>
          </cell>
          <cell r="E364">
            <v>10.250818383789062</v>
          </cell>
          <cell r="F364">
            <v>8.9584467895507807</v>
          </cell>
          <cell r="G364">
            <v>8.9665587158203124</v>
          </cell>
          <cell r="H364">
            <v>9.0834662597656255</v>
          </cell>
          <cell r="I364">
            <v>8.8413588867187514</v>
          </cell>
          <cell r="J364">
            <v>8.8432501953125016</v>
          </cell>
          <cell r="K364">
            <v>9.3280000000000012</v>
          </cell>
          <cell r="L364">
            <v>9.6273073242187515</v>
          </cell>
          <cell r="M364">
            <v>9.4230430126190186</v>
          </cell>
          <cell r="N364">
            <v>9.4637068794250485</v>
          </cell>
          <cell r="O364">
            <v>8.9821395325104394</v>
          </cell>
          <cell r="P364">
            <v>6</v>
          </cell>
          <cell r="Q364">
            <v>8.8432501953125016</v>
          </cell>
          <cell r="R364">
            <v>8.9821395325104394</v>
          </cell>
          <cell r="S364">
            <v>1.0026006476654574</v>
          </cell>
          <cell r="T364">
            <v>0</v>
          </cell>
          <cell r="U364" t="str">
            <v>MILS</v>
          </cell>
          <cell r="V364">
            <v>8.9821395325104394</v>
          </cell>
          <cell r="W364">
            <v>1.0043153646599696</v>
          </cell>
        </row>
        <row r="365">
          <cell r="A365" t="str">
            <v>NEWM</v>
          </cell>
          <cell r="B365" t="str">
            <v>New Milton</v>
          </cell>
          <cell r="C365" t="str">
            <v>Mannington</v>
          </cell>
          <cell r="D365" t="str">
            <v>Arnewood</v>
          </cell>
          <cell r="E365">
            <v>19.733921447753907</v>
          </cell>
          <cell r="F365">
            <v>21.274425842285158</v>
          </cell>
          <cell r="G365">
            <v>19.555605468749999</v>
          </cell>
          <cell r="H365">
            <v>20.564</v>
          </cell>
          <cell r="I365">
            <v>19.3667861328125</v>
          </cell>
          <cell r="J365">
            <v>19.193872583007817</v>
          </cell>
          <cell r="K365">
            <v>18.55</v>
          </cell>
          <cell r="L365">
            <v>18.115900878906249</v>
          </cell>
          <cell r="M365">
            <v>18.498428192138672</v>
          </cell>
          <cell r="N365">
            <v>18.607173269551595</v>
          </cell>
          <cell r="O365">
            <v>18.918332934085342</v>
          </cell>
          <cell r="P365">
            <v>6</v>
          </cell>
          <cell r="Q365">
            <v>19.193872583007817</v>
          </cell>
          <cell r="R365">
            <v>18.918332934085342</v>
          </cell>
          <cell r="S365">
            <v>0.99759296101510908</v>
          </cell>
          <cell r="T365">
            <v>0</v>
          </cell>
          <cell r="U365" t="str">
            <v>NEWM</v>
          </cell>
          <cell r="V365">
            <v>18.918332934085342</v>
          </cell>
          <cell r="W365">
            <v>1.0058786117546537</v>
          </cell>
        </row>
        <row r="366">
          <cell r="A366" t="str">
            <v>ALDN</v>
          </cell>
          <cell r="B366" t="str">
            <v>Alderney</v>
          </cell>
          <cell r="C366" t="str">
            <v>Mannington</v>
          </cell>
          <cell r="D366" t="str">
            <v>Bournemouth</v>
          </cell>
          <cell r="E366">
            <v>15.9</v>
          </cell>
          <cell r="F366">
            <v>15.733180041503907</v>
          </cell>
          <cell r="G366">
            <v>18.251384399414064</v>
          </cell>
          <cell r="H366">
            <v>19.693037402343748</v>
          </cell>
          <cell r="I366">
            <v>23.68221130371094</v>
          </cell>
          <cell r="J366">
            <v>22.61058288574219</v>
          </cell>
          <cell r="K366">
            <v>22.472000000000001</v>
          </cell>
          <cell r="L366">
            <v>20.703886718749999</v>
          </cell>
          <cell r="M366">
            <v>16.401139235191348</v>
          </cell>
          <cell r="N366">
            <v>16.673700450794147</v>
          </cell>
          <cell r="O366">
            <v>18.380719766883814</v>
          </cell>
          <cell r="P366">
            <v>6</v>
          </cell>
          <cell r="Q366">
            <v>22.61058288574219</v>
          </cell>
          <cell r="R366">
            <v>18.380719766883814</v>
          </cell>
          <cell r="S366">
            <v>0.96606969605800663</v>
          </cell>
          <cell r="T366">
            <v>0</v>
          </cell>
          <cell r="U366" t="str">
            <v>ALDN</v>
          </cell>
          <cell r="V366">
            <v>18.380719766883814</v>
          </cell>
          <cell r="W366">
            <v>1.0166184319085576</v>
          </cell>
        </row>
        <row r="367">
          <cell r="A367" t="str">
            <v>BOUV</v>
          </cell>
          <cell r="B367" t="str">
            <v>Bourne Valley</v>
          </cell>
          <cell r="C367" t="str">
            <v>Mannington</v>
          </cell>
          <cell r="D367" t="str">
            <v>Bournemouth</v>
          </cell>
          <cell r="E367">
            <v>24.595719628906249</v>
          </cell>
          <cell r="F367">
            <v>28.323359936523442</v>
          </cell>
          <cell r="G367">
            <v>25.031175000000001</v>
          </cell>
          <cell r="H367">
            <v>25.903625097656246</v>
          </cell>
          <cell r="I367">
            <v>29.471196289062501</v>
          </cell>
          <cell r="J367">
            <v>28.137614257812501</v>
          </cell>
          <cell r="K367">
            <v>25.864000000000001</v>
          </cell>
          <cell r="L367">
            <v>25.983377832031252</v>
          </cell>
          <cell r="M367">
            <v>24.571928482055664</v>
          </cell>
          <cell r="N367">
            <v>24.538762404556273</v>
          </cell>
          <cell r="O367">
            <v>24.084667315095267</v>
          </cell>
          <cell r="P367">
            <v>6</v>
          </cell>
          <cell r="Q367">
            <v>28.137614257812501</v>
          </cell>
          <cell r="R367">
            <v>24.084667315095267</v>
          </cell>
          <cell r="S367">
            <v>0.9744111167130024</v>
          </cell>
          <cell r="T367">
            <v>0</v>
          </cell>
          <cell r="U367" t="str">
            <v>BOUV</v>
          </cell>
          <cell r="V367">
            <v>24.084667315095267</v>
          </cell>
          <cell r="W367">
            <v>0.99865024523721813</v>
          </cell>
        </row>
        <row r="368">
          <cell r="A368" t="str">
            <v>BOUV-NR</v>
          </cell>
          <cell r="B368" t="str">
            <v>Bournemouth NR C2, C8)</v>
          </cell>
          <cell r="C368" t="str">
            <v>Mannington</v>
          </cell>
          <cell r="D368" t="str">
            <v>Bournemouth</v>
          </cell>
          <cell r="E368">
            <v>5.9016507202148434</v>
          </cell>
          <cell r="F368">
            <v>6.9322908935546881</v>
          </cell>
          <cell r="G368">
            <v>8.9040000000000017</v>
          </cell>
          <cell r="H368">
            <v>7.2325252685546868</v>
          </cell>
          <cell r="I368">
            <v>9</v>
          </cell>
          <cell r="J368">
            <v>9.34</v>
          </cell>
          <cell r="K368">
            <v>9.4</v>
          </cell>
          <cell r="L368">
            <v>8.8000000000000007</v>
          </cell>
          <cell r="M368">
            <v>8.034056468385316</v>
          </cell>
          <cell r="N368">
            <v>8.0290509341125489</v>
          </cell>
          <cell r="O368">
            <v>9.9826167727268569</v>
          </cell>
          <cell r="P368">
            <v>6</v>
          </cell>
          <cell r="Q368">
            <v>9.34</v>
          </cell>
          <cell r="R368">
            <v>9.9826167727268569</v>
          </cell>
          <cell r="S368">
            <v>1.0111515543877041</v>
          </cell>
          <cell r="T368" t="str">
            <v>L</v>
          </cell>
          <cell r="U368" t="str">
            <v>BOUV-NR</v>
          </cell>
          <cell r="V368">
            <v>9.9826167727268569</v>
          </cell>
          <cell r="W368">
            <v>0.99937696053139979</v>
          </cell>
        </row>
        <row r="369">
          <cell r="A369" t="str">
            <v>CENT</v>
          </cell>
          <cell r="B369" t="str">
            <v>Central</v>
          </cell>
          <cell r="C369" t="str">
            <v>Mannington</v>
          </cell>
          <cell r="D369" t="str">
            <v>Bournemouth</v>
          </cell>
          <cell r="E369">
            <v>28.234687609863283</v>
          </cell>
          <cell r="F369">
            <v>29.709818115234377</v>
          </cell>
          <cell r="G369">
            <v>28.179720715332031</v>
          </cell>
          <cell r="H369">
            <v>28.9569041015625</v>
          </cell>
          <cell r="I369">
            <v>28.734416381835938</v>
          </cell>
          <cell r="J369">
            <v>28.238105737304689</v>
          </cell>
          <cell r="K369">
            <v>25.334</v>
          </cell>
          <cell r="L369">
            <v>25.983377832031252</v>
          </cell>
          <cell r="M369">
            <v>26.871613006591797</v>
          </cell>
          <cell r="N369">
            <v>26.722889376602172</v>
          </cell>
          <cell r="O369">
            <v>27.186275780893961</v>
          </cell>
          <cell r="P369">
            <v>6</v>
          </cell>
          <cell r="Q369">
            <v>28.238105737304689</v>
          </cell>
          <cell r="R369">
            <v>27.186275780893961</v>
          </cell>
          <cell r="S369">
            <v>0.99369329560670894</v>
          </cell>
          <cell r="T369">
            <v>0</v>
          </cell>
          <cell r="U369" t="str">
            <v>CENT</v>
          </cell>
          <cell r="V369">
            <v>27.186275780893961</v>
          </cell>
          <cell r="W369">
            <v>0.99446539997605865</v>
          </cell>
        </row>
        <row r="370">
          <cell r="A370" t="str">
            <v>ELEH</v>
          </cell>
          <cell r="B370" t="str">
            <v>Electric House</v>
          </cell>
          <cell r="C370" t="str">
            <v>Mannington</v>
          </cell>
          <cell r="D370" t="str">
            <v>Bournemouth</v>
          </cell>
          <cell r="E370">
            <v>20.878650439453121</v>
          </cell>
          <cell r="F370">
            <v>20.934438842773439</v>
          </cell>
          <cell r="G370">
            <v>19.248463549804686</v>
          </cell>
          <cell r="H370">
            <v>20.385712243652343</v>
          </cell>
          <cell r="I370">
            <v>20.840345947265625</v>
          </cell>
          <cell r="J370">
            <v>20.600753295898439</v>
          </cell>
          <cell r="K370">
            <v>18.338000000000001</v>
          </cell>
          <cell r="L370">
            <v>19.358134082031249</v>
          </cell>
          <cell r="M370">
            <v>19.330287437438965</v>
          </cell>
          <cell r="N370">
            <v>19.695585003611246</v>
          </cell>
          <cell r="O370">
            <v>19.464009749999999</v>
          </cell>
          <cell r="P370">
            <v>6</v>
          </cell>
          <cell r="Q370">
            <v>20.600753295898439</v>
          </cell>
          <cell r="R370">
            <v>19.464009749999999</v>
          </cell>
          <cell r="S370">
            <v>0.99058451646266032</v>
          </cell>
          <cell r="T370">
            <v>0</v>
          </cell>
          <cell r="U370" t="str">
            <v>ELEH</v>
          </cell>
          <cell r="V370">
            <v>19.464009749999999</v>
          </cell>
          <cell r="W370">
            <v>1.0188976789587088</v>
          </cell>
        </row>
        <row r="371">
          <cell r="A371" t="str">
            <v>PARN</v>
          </cell>
          <cell r="B371" t="str">
            <v>Parkstone North</v>
          </cell>
          <cell r="C371" t="str">
            <v>Mannington</v>
          </cell>
          <cell r="D371" t="str">
            <v>Bournemouth</v>
          </cell>
          <cell r="E371">
            <v>24.895100903320316</v>
          </cell>
          <cell r="F371">
            <v>10.318177917480469</v>
          </cell>
          <cell r="G371">
            <v>26.535029150390628</v>
          </cell>
          <cell r="H371">
            <v>26.362845996093746</v>
          </cell>
          <cell r="I371">
            <v>26.313568115234375</v>
          </cell>
          <cell r="J371">
            <v>25.424344311523441</v>
          </cell>
          <cell r="K371">
            <v>29.256000000000004</v>
          </cell>
          <cell r="L371">
            <v>26.60449443359375</v>
          </cell>
          <cell r="M371">
            <v>27.232038946151736</v>
          </cell>
          <cell r="N371">
            <v>27.822897945073443</v>
          </cell>
          <cell r="O371">
            <v>26.411014899470015</v>
          </cell>
          <cell r="P371">
            <v>6</v>
          </cell>
          <cell r="Q371">
            <v>25.424344311523441</v>
          </cell>
          <cell r="R371">
            <v>26.411014899470015</v>
          </cell>
          <cell r="S371">
            <v>1.0063658433491793</v>
          </cell>
          <cell r="T371">
            <v>0</v>
          </cell>
          <cell r="U371" t="str">
            <v>PARN</v>
          </cell>
          <cell r="V371">
            <v>26.411014899470015</v>
          </cell>
          <cell r="W371">
            <v>1.0216972001284981</v>
          </cell>
        </row>
        <row r="372">
          <cell r="A372" t="str">
            <v>PARS</v>
          </cell>
          <cell r="B372" t="str">
            <v>Parkstone South</v>
          </cell>
          <cell r="C372" t="str">
            <v>Mannington</v>
          </cell>
          <cell r="D372" t="str">
            <v>Bournemouth</v>
          </cell>
          <cell r="E372">
            <v>18.924324670410158</v>
          </cell>
          <cell r="F372">
            <v>27.100201794433595</v>
          </cell>
          <cell r="G372">
            <v>19.862173718261719</v>
          </cell>
          <cell r="H372">
            <v>19.893303735351562</v>
          </cell>
          <cell r="I372">
            <v>19.051023315429688</v>
          </cell>
          <cell r="J372">
            <v>20.902227734375003</v>
          </cell>
          <cell r="K372">
            <v>11.554</v>
          </cell>
          <cell r="L372">
            <v>12.215293164062501</v>
          </cell>
          <cell r="M372">
            <v>10.85689666748047</v>
          </cell>
          <cell r="N372">
            <v>10.866334720815022</v>
          </cell>
          <cell r="O372">
            <v>10.994934405962626</v>
          </cell>
          <cell r="P372">
            <v>6</v>
          </cell>
          <cell r="Q372">
            <v>20.902227734375003</v>
          </cell>
          <cell r="R372">
            <v>10.994934405962626</v>
          </cell>
          <cell r="S372">
            <v>0.89846261588224297</v>
          </cell>
          <cell r="T372">
            <v>0</v>
          </cell>
          <cell r="U372" t="str">
            <v>PARS</v>
          </cell>
          <cell r="V372">
            <v>10.994934405962626</v>
          </cell>
          <cell r="W372">
            <v>1.0008693140980904</v>
          </cell>
        </row>
        <row r="373">
          <cell r="A373" t="str">
            <v>PDCM</v>
          </cell>
          <cell r="B373" t="str">
            <v>Preciscion Disc Casting</v>
          </cell>
          <cell r="C373" t="str">
            <v>Mannington</v>
          </cell>
          <cell r="D373" t="str">
            <v>Bournemouth</v>
          </cell>
          <cell r="E373">
            <v>10.706</v>
          </cell>
          <cell r="F373">
            <v>19.098227221679686</v>
          </cell>
          <cell r="G373">
            <v>10.421438275146484</v>
          </cell>
          <cell r="H373">
            <v>10.212134411621092</v>
          </cell>
          <cell r="I373">
            <v>11.262207153320313</v>
          </cell>
          <cell r="J373">
            <v>9.8481649902343769</v>
          </cell>
          <cell r="K373">
            <v>10.706</v>
          </cell>
          <cell r="L373">
            <v>10.041385058593749</v>
          </cell>
          <cell r="M373">
            <v>10.686737934748718</v>
          </cell>
          <cell r="N373">
            <v>10.37616443016957</v>
          </cell>
          <cell r="O373">
            <v>10.759047763590477</v>
          </cell>
          <cell r="P373">
            <v>6</v>
          </cell>
          <cell r="Q373">
            <v>9.8481649902343769</v>
          </cell>
          <cell r="R373">
            <v>10.759047763590477</v>
          </cell>
          <cell r="S373">
            <v>1.0148528755239956</v>
          </cell>
          <cell r="T373" t="str">
            <v>M</v>
          </cell>
          <cell r="U373" t="str">
            <v>PDCM</v>
          </cell>
          <cell r="V373">
            <v>10.759047763590477</v>
          </cell>
          <cell r="W373">
            <v>0.97093841858240992</v>
          </cell>
        </row>
        <row r="374">
          <cell r="A374" t="str">
            <v>WBOU</v>
          </cell>
          <cell r="B374" t="str">
            <v>Westbourne</v>
          </cell>
          <cell r="C374" t="str">
            <v>Mannington</v>
          </cell>
          <cell r="D374" t="str">
            <v>Bournemouth</v>
          </cell>
          <cell r="E374">
            <v>14.702357934570312</v>
          </cell>
          <cell r="F374">
            <v>15.360495886230469</v>
          </cell>
          <cell r="G374">
            <v>15.505444042968749</v>
          </cell>
          <cell r="H374">
            <v>16.576638012695312</v>
          </cell>
          <cell r="I374">
            <v>15.577632324218751</v>
          </cell>
          <cell r="J374">
            <v>15.777162280273439</v>
          </cell>
          <cell r="K374">
            <v>14.31</v>
          </cell>
          <cell r="L374">
            <v>14.492720703125</v>
          </cell>
          <cell r="M374">
            <v>14.754251103401185</v>
          </cell>
          <cell r="N374">
            <v>15.249088743006388</v>
          </cell>
          <cell r="O374">
            <v>14.39082537458102</v>
          </cell>
          <cell r="P374">
            <v>6</v>
          </cell>
          <cell r="Q374">
            <v>15.777162280273439</v>
          </cell>
          <cell r="R374">
            <v>14.39082537458102</v>
          </cell>
          <cell r="S374">
            <v>0.98478812212599054</v>
          </cell>
          <cell r="T374">
            <v>0</v>
          </cell>
          <cell r="U374" t="str">
            <v>WBOU</v>
          </cell>
          <cell r="V374">
            <v>14.39082537458102</v>
          </cell>
          <cell r="W374">
            <v>1.0335386483622426</v>
          </cell>
        </row>
        <row r="375">
          <cell r="A375" t="str">
            <v>WYTC</v>
          </cell>
          <cell r="B375" t="str">
            <v>BP Wytch Farm</v>
          </cell>
          <cell r="C375" t="str">
            <v>Mannington</v>
          </cell>
          <cell r="D375" t="str">
            <v>BP Wytch Farm</v>
          </cell>
          <cell r="E375">
            <v>28.639485998535161</v>
          </cell>
          <cell r="F375">
            <v>29.362000000000002</v>
          </cell>
          <cell r="G375">
            <v>32.669210473632816</v>
          </cell>
          <cell r="H375">
            <v>17.474221948242185</v>
          </cell>
          <cell r="I375">
            <v>31.260518920898438</v>
          </cell>
          <cell r="J375">
            <v>28.640071655273438</v>
          </cell>
          <cell r="K375">
            <v>33.283999999999999</v>
          </cell>
          <cell r="L375">
            <v>34.575490820312496</v>
          </cell>
          <cell r="M375">
            <v>33.674967193603514</v>
          </cell>
          <cell r="N375">
            <v>28.05682594777425</v>
          </cell>
          <cell r="O375">
            <v>35.205113300000008</v>
          </cell>
          <cell r="P375">
            <v>6</v>
          </cell>
          <cell r="Q375">
            <v>28.640071655273438</v>
          </cell>
          <cell r="R375">
            <v>35.205113300000008</v>
          </cell>
          <cell r="S375">
            <v>1.0349958482672053</v>
          </cell>
          <cell r="T375" t="str">
            <v>H</v>
          </cell>
          <cell r="U375" t="str">
            <v>WYTC</v>
          </cell>
          <cell r="V375">
            <v>35.205113300000008</v>
          </cell>
          <cell r="W375">
            <v>0.83316565051037617</v>
          </cell>
        </row>
        <row r="376">
          <cell r="A376" t="str">
            <v>BOSE</v>
          </cell>
          <cell r="B376" t="str">
            <v>Boscombe East</v>
          </cell>
          <cell r="C376" t="str">
            <v>Mannington</v>
          </cell>
          <cell r="D376" t="str">
            <v>Christchurch</v>
          </cell>
          <cell r="E376">
            <v>17.398875366210937</v>
          </cell>
          <cell r="F376">
            <v>17.853678002929687</v>
          </cell>
          <cell r="G376">
            <v>16.6410755859375</v>
          </cell>
          <cell r="H376">
            <v>16.742580175781249</v>
          </cell>
          <cell r="I376">
            <v>16.103903686523438</v>
          </cell>
          <cell r="J376">
            <v>16.380111157226565</v>
          </cell>
          <cell r="K376">
            <v>16.218</v>
          </cell>
          <cell r="L376">
            <v>16.3560705078125</v>
          </cell>
          <cell r="M376">
            <v>15.83538739681244</v>
          </cell>
          <cell r="N376">
            <v>16.488568720334968</v>
          </cell>
          <cell r="O376">
            <v>17.713715115776949</v>
          </cell>
          <cell r="P376">
            <v>6</v>
          </cell>
          <cell r="Q376">
            <v>16.380111157226565</v>
          </cell>
          <cell r="R376">
            <v>17.713715115776949</v>
          </cell>
          <cell r="S376">
            <v>1.0131306835155878</v>
          </cell>
          <cell r="T376" t="str">
            <v>L</v>
          </cell>
          <cell r="U376" t="str">
            <v>BOSE</v>
          </cell>
          <cell r="V376">
            <v>17.713715115776949</v>
          </cell>
          <cell r="W376">
            <v>1.0412482061319199</v>
          </cell>
        </row>
        <row r="377">
          <cell r="A377" t="str">
            <v>CHRI</v>
          </cell>
          <cell r="B377" t="str">
            <v>Christchurch</v>
          </cell>
          <cell r="C377" t="str">
            <v>Mannington</v>
          </cell>
          <cell r="D377" t="str">
            <v>Christchurch</v>
          </cell>
          <cell r="E377">
            <v>23.164585327148437</v>
          </cell>
          <cell r="F377">
            <v>24.407765234374999</v>
          </cell>
          <cell r="G377">
            <v>24.010451672363281</v>
          </cell>
          <cell r="H377">
            <v>24.565379223632814</v>
          </cell>
          <cell r="I377">
            <v>23.155939941406253</v>
          </cell>
          <cell r="J377">
            <v>22.108125488281253</v>
          </cell>
          <cell r="K377">
            <v>23.001999999999999</v>
          </cell>
          <cell r="L377">
            <v>22.256678222656248</v>
          </cell>
          <cell r="M377">
            <v>22.046440391540528</v>
          </cell>
          <cell r="N377">
            <v>22.409861716991674</v>
          </cell>
          <cell r="O377">
            <v>21.498009266768463</v>
          </cell>
          <cell r="P377">
            <v>6</v>
          </cell>
          <cell r="Q377">
            <v>22.108125488281253</v>
          </cell>
          <cell r="R377">
            <v>21.498009266768463</v>
          </cell>
          <cell r="S377">
            <v>0.99534671498439198</v>
          </cell>
          <cell r="T377">
            <v>0</v>
          </cell>
          <cell r="U377" t="str">
            <v>CHRI</v>
          </cell>
          <cell r="V377">
            <v>21.498009266768463</v>
          </cell>
          <cell r="W377">
            <v>1.0164843538910071</v>
          </cell>
        </row>
        <row r="378">
          <cell r="A378" t="str">
            <v>SBOU</v>
          </cell>
          <cell r="B378" t="str">
            <v>Southbourne</v>
          </cell>
          <cell r="C378" t="str">
            <v>Mannington</v>
          </cell>
          <cell r="D378" t="str">
            <v>Christchurch</v>
          </cell>
          <cell r="E378">
            <v>16.989490063476563</v>
          </cell>
          <cell r="F378">
            <v>20.697839953613283</v>
          </cell>
          <cell r="G378">
            <v>14.960038183593751</v>
          </cell>
          <cell r="H378">
            <v>14.576944921875</v>
          </cell>
          <cell r="I378">
            <v>14.840852416992188</v>
          </cell>
          <cell r="J378">
            <v>14.470773046875001</v>
          </cell>
          <cell r="K378">
            <v>15.264000000000001</v>
          </cell>
          <cell r="L378">
            <v>13.4575263671875</v>
          </cell>
          <cell r="M378">
            <v>12.682535228729249</v>
          </cell>
          <cell r="N378">
            <v>12.236718197631834</v>
          </cell>
          <cell r="O378">
            <v>12.005279408137003</v>
          </cell>
          <cell r="P378">
            <v>6</v>
          </cell>
          <cell r="Q378">
            <v>14.470773046875001</v>
          </cell>
          <cell r="R378">
            <v>12.005279408137003</v>
          </cell>
          <cell r="S378">
            <v>0.96934882895661179</v>
          </cell>
          <cell r="T378">
            <v>0</v>
          </cell>
          <cell r="U378" t="str">
            <v>SBOU</v>
          </cell>
          <cell r="V378">
            <v>12.005279408137003</v>
          </cell>
          <cell r="W378">
            <v>0.96484795641745802</v>
          </cell>
        </row>
        <row r="379">
          <cell r="A379" t="str">
            <v>SOME</v>
          </cell>
          <cell r="B379" t="str">
            <v>Somerford</v>
          </cell>
          <cell r="C379" t="str">
            <v>Mannington</v>
          </cell>
          <cell r="D379" t="str">
            <v>Christchurch</v>
          </cell>
          <cell r="E379">
            <v>21.35311500244141</v>
          </cell>
          <cell r="F379">
            <v>17.330727233886719</v>
          </cell>
          <cell r="G379">
            <v>21.220855627441406</v>
          </cell>
          <cell r="H379">
            <v>20.781995800781253</v>
          </cell>
          <cell r="I379">
            <v>20.629837402343753</v>
          </cell>
          <cell r="J379">
            <v>20.299278857421875</v>
          </cell>
          <cell r="K379">
            <v>20.033999999999999</v>
          </cell>
          <cell r="L379">
            <v>19.668692382812498</v>
          </cell>
          <cell r="M379">
            <v>20.24565670013428</v>
          </cell>
          <cell r="N379">
            <v>20.673612951253254</v>
          </cell>
          <cell r="O379">
            <v>19.375664080937703</v>
          </cell>
          <cell r="P379">
            <v>6</v>
          </cell>
          <cell r="Q379">
            <v>20.299278857421875</v>
          </cell>
          <cell r="R379">
            <v>19.375664080937703</v>
          </cell>
          <cell r="S379">
            <v>0.99226878885485947</v>
          </cell>
          <cell r="T379">
            <v>0</v>
          </cell>
          <cell r="U379" t="str">
            <v>SOME</v>
          </cell>
          <cell r="V379">
            <v>19.375664080937703</v>
          </cell>
          <cell r="W379">
            <v>1.0211381758298874</v>
          </cell>
        </row>
        <row r="380">
          <cell r="A380" t="str">
            <v>BLAN</v>
          </cell>
          <cell r="B380" t="str">
            <v>Blandford</v>
          </cell>
          <cell r="C380" t="str">
            <v>Mannington</v>
          </cell>
          <cell r="D380" t="str">
            <v>Lytchett</v>
          </cell>
          <cell r="E380">
            <v>17.91232869873047</v>
          </cell>
          <cell r="F380">
            <v>17.910098034667971</v>
          </cell>
          <cell r="G380">
            <v>17.445400085449219</v>
          </cell>
          <cell r="H380">
            <v>17.726706298828127</v>
          </cell>
          <cell r="I380">
            <v>18.524751953125001</v>
          </cell>
          <cell r="J380">
            <v>17.284534472656251</v>
          </cell>
          <cell r="K380">
            <v>17.066000000000003</v>
          </cell>
          <cell r="L380">
            <v>16.149031640625001</v>
          </cell>
          <cell r="M380">
            <v>16.065621967315675</v>
          </cell>
          <cell r="N380">
            <v>15.889998449389138</v>
          </cell>
          <cell r="O380">
            <v>15.98722910785675</v>
          </cell>
          <cell r="P380">
            <v>6</v>
          </cell>
          <cell r="Q380">
            <v>17.284534472656251</v>
          </cell>
          <cell r="R380">
            <v>15.98722910785675</v>
          </cell>
          <cell r="S380">
            <v>0.98708052924157974</v>
          </cell>
          <cell r="T380">
            <v>0</v>
          </cell>
          <cell r="U380" t="str">
            <v>BLAN</v>
          </cell>
          <cell r="V380">
            <v>15.98722910785675</v>
          </cell>
          <cell r="W380">
            <v>0.98906836484240512</v>
          </cell>
        </row>
        <row r="381">
          <cell r="A381" t="str">
            <v>CORM</v>
          </cell>
          <cell r="B381" t="str">
            <v>Corfe Mullen</v>
          </cell>
          <cell r="C381" t="str">
            <v>Mannington</v>
          </cell>
          <cell r="D381" t="str">
            <v>Lytchett</v>
          </cell>
          <cell r="E381">
            <v>13.161759057617189</v>
          </cell>
          <cell r="F381">
            <v>13.933342224121095</v>
          </cell>
          <cell r="G381">
            <v>12.374537072753906</v>
          </cell>
          <cell r="H381">
            <v>12.806080670166015</v>
          </cell>
          <cell r="I381">
            <v>15.893395141601562</v>
          </cell>
          <cell r="J381">
            <v>13.26487529296875</v>
          </cell>
          <cell r="K381">
            <v>15.158000000000001</v>
          </cell>
          <cell r="L381">
            <v>11.3871376953125</v>
          </cell>
          <cell r="M381">
            <v>9.8479923439025878</v>
          </cell>
          <cell r="N381">
            <v>9.2459726817703238</v>
          </cell>
          <cell r="O381">
            <v>9.4802969977130758</v>
          </cell>
          <cell r="P381">
            <v>6</v>
          </cell>
          <cell r="Q381">
            <v>13.26487529296875</v>
          </cell>
          <cell r="R381">
            <v>9.4802969977130758</v>
          </cell>
          <cell r="S381">
            <v>0.94555427382711199</v>
          </cell>
          <cell r="T381">
            <v>0</v>
          </cell>
          <cell r="U381" t="str">
            <v>CORM</v>
          </cell>
          <cell r="V381">
            <v>9.4802969977130758</v>
          </cell>
          <cell r="W381">
            <v>0.93886879263213419</v>
          </cell>
        </row>
        <row r="382">
          <cell r="A382" t="str">
            <v>CREE</v>
          </cell>
          <cell r="B382" t="str">
            <v>Creekmoor</v>
          </cell>
          <cell r="C382" t="str">
            <v>Mannington</v>
          </cell>
          <cell r="D382" t="str">
            <v>Lytchett</v>
          </cell>
          <cell r="E382">
            <v>23.579506140136722</v>
          </cell>
          <cell r="F382">
            <v>22.560786474609376</v>
          </cell>
          <cell r="G382">
            <v>23.989804418945315</v>
          </cell>
          <cell r="H382">
            <v>23.466930029296876</v>
          </cell>
          <cell r="I382">
            <v>25.471533935546876</v>
          </cell>
          <cell r="J382">
            <v>22.91205732421875</v>
          </cell>
          <cell r="K382">
            <v>23.32</v>
          </cell>
          <cell r="L382">
            <v>24.637625195312499</v>
          </cell>
          <cell r="M382">
            <v>21.049936714172365</v>
          </cell>
          <cell r="N382">
            <v>16.373962413835088</v>
          </cell>
          <cell r="O382">
            <v>14.645971250165305</v>
          </cell>
          <cell r="P382">
            <v>6</v>
          </cell>
          <cell r="Q382">
            <v>22.91205732421875</v>
          </cell>
          <cell r="R382">
            <v>14.645971250165305</v>
          </cell>
          <cell r="S382">
            <v>0.92813043680144858</v>
          </cell>
          <cell r="T382">
            <v>0</v>
          </cell>
          <cell r="U382" t="str">
            <v>CREE</v>
          </cell>
          <cell r="V382">
            <v>14.645971250165305</v>
          </cell>
          <cell r="W382">
            <v>0.77786278582067814</v>
          </cell>
        </row>
        <row r="383">
          <cell r="A383" t="str">
            <v>HOLB</v>
          </cell>
          <cell r="B383" t="str">
            <v>Holes Bay</v>
          </cell>
          <cell r="C383" t="str">
            <v>Mannington</v>
          </cell>
          <cell r="D383" t="str">
            <v>Lytchett</v>
          </cell>
          <cell r="E383">
            <v>9.7474303222656253</v>
          </cell>
          <cell r="F383">
            <v>7.1244588867187506</v>
          </cell>
          <cell r="G383">
            <v>7.4545404052734368</v>
          </cell>
          <cell r="H383">
            <v>9.3280000000000012</v>
          </cell>
          <cell r="I383">
            <v>8.4203417968750003</v>
          </cell>
          <cell r="J383">
            <v>7.4363694824218758</v>
          </cell>
          <cell r="K383">
            <v>7.5259999999999998</v>
          </cell>
          <cell r="L383">
            <v>6.9358020507812501</v>
          </cell>
          <cell r="M383">
            <v>7.0722922539711002</v>
          </cell>
          <cell r="N383">
            <v>17.7575752318137</v>
          </cell>
          <cell r="O383">
            <v>14.838379355261972</v>
          </cell>
          <cell r="P383">
            <v>6</v>
          </cell>
          <cell r="Q383">
            <v>7.4363694824218758</v>
          </cell>
          <cell r="R383">
            <v>14.838379355261972</v>
          </cell>
          <cell r="S383">
            <v>1.1220294387399037</v>
          </cell>
          <cell r="T383" t="str">
            <v>H</v>
          </cell>
          <cell r="U383" t="str">
            <v>HOLB</v>
          </cell>
          <cell r="V383">
            <v>14.838379355261972</v>
          </cell>
          <cell r="W383">
            <v>2.5108655856017266</v>
          </cell>
        </row>
        <row r="384">
          <cell r="A384" t="str">
            <v>WIBK</v>
          </cell>
          <cell r="B384" t="str">
            <v>Winterbourne Kingston</v>
          </cell>
          <cell r="C384" t="str">
            <v>Mannington</v>
          </cell>
          <cell r="D384" t="str">
            <v>Lytchett</v>
          </cell>
          <cell r="E384">
            <v>8.7980000000000018</v>
          </cell>
          <cell r="F384">
            <v>6.5813113647460941</v>
          </cell>
          <cell r="G384">
            <v>6.9171749267578129</v>
          </cell>
          <cell r="H384">
            <v>6.9303444946289057</v>
          </cell>
          <cell r="I384">
            <v>7.2625447998046884</v>
          </cell>
          <cell r="J384">
            <v>6.8334206054687501</v>
          </cell>
          <cell r="K384">
            <v>6.36</v>
          </cell>
          <cell r="L384">
            <v>6.4182048828124998</v>
          </cell>
          <cell r="M384">
            <v>6.7393079376220708</v>
          </cell>
          <cell r="N384">
            <v>6.8635283412933346</v>
          </cell>
          <cell r="O384">
            <v>6.4766745550457641</v>
          </cell>
          <cell r="P384">
            <v>6</v>
          </cell>
          <cell r="Q384">
            <v>6.8334206054687501</v>
          </cell>
          <cell r="R384">
            <v>6.4766745550457641</v>
          </cell>
          <cell r="S384">
            <v>0.99110344790738325</v>
          </cell>
          <cell r="T384">
            <v>0</v>
          </cell>
          <cell r="U384" t="str">
            <v>WIBK</v>
          </cell>
          <cell r="V384">
            <v>6.4766745550457641</v>
          </cell>
          <cell r="W384">
            <v>1.0184322195722511</v>
          </cell>
        </row>
        <row r="385">
          <cell r="A385" t="str">
            <v>FEDO</v>
          </cell>
          <cell r="B385" t="str">
            <v>Ferndown</v>
          </cell>
          <cell r="C385" t="str">
            <v>Mannington</v>
          </cell>
          <cell r="D385" t="str">
            <v>Mannington</v>
          </cell>
          <cell r="E385">
            <v>27.020292443847659</v>
          </cell>
          <cell r="F385">
            <v>24.956247216796875</v>
          </cell>
          <cell r="G385">
            <v>26.09456656494141</v>
          </cell>
          <cell r="H385">
            <v>25.688079785156251</v>
          </cell>
          <cell r="I385">
            <v>27.050348022460938</v>
          </cell>
          <cell r="J385">
            <v>24.921886914062501</v>
          </cell>
          <cell r="K385">
            <v>25.758000000000003</v>
          </cell>
          <cell r="L385">
            <v>24.430586328125003</v>
          </cell>
          <cell r="M385">
            <v>24.146875534057617</v>
          </cell>
          <cell r="N385">
            <v>25.431956724268591</v>
          </cell>
          <cell r="O385">
            <v>25.569642492879233</v>
          </cell>
          <cell r="P385">
            <v>6</v>
          </cell>
          <cell r="Q385">
            <v>24.921886914062501</v>
          </cell>
          <cell r="R385">
            <v>25.569642492879233</v>
          </cell>
          <cell r="S385">
            <v>1.004285723856511</v>
          </cell>
          <cell r="T385">
            <v>0</v>
          </cell>
          <cell r="U385" t="str">
            <v>FEDO</v>
          </cell>
          <cell r="V385">
            <v>25.569642492879233</v>
          </cell>
          <cell r="W385">
            <v>1.0532193570302066</v>
          </cell>
        </row>
        <row r="386">
          <cell r="A386" t="str">
            <v>FOIN</v>
          </cell>
          <cell r="B386" t="str">
            <v>Fordingbridge</v>
          </cell>
          <cell r="C386" t="str">
            <v>Mannington</v>
          </cell>
          <cell r="D386" t="str">
            <v>Mannington</v>
          </cell>
          <cell r="E386">
            <v>6.8815726074218757</v>
          </cell>
          <cell r="F386">
            <v>7.0255080688476559</v>
          </cell>
          <cell r="G386">
            <v>8.3087470947265611</v>
          </cell>
          <cell r="H386">
            <v>6.6771004272460939</v>
          </cell>
          <cell r="I386">
            <v>7.8940704345703132</v>
          </cell>
          <cell r="J386">
            <v>8.5417757568359374</v>
          </cell>
          <cell r="K386">
            <v>8.2680000000000007</v>
          </cell>
          <cell r="L386">
            <v>7.3498797851562498</v>
          </cell>
          <cell r="M386">
            <v>6.3454881000518801</v>
          </cell>
          <cell r="N386">
            <v>7.1550440689468378</v>
          </cell>
          <cell r="O386">
            <v>6.5226019162336986</v>
          </cell>
          <cell r="P386">
            <v>6</v>
          </cell>
          <cell r="Q386">
            <v>8.5417757568359374</v>
          </cell>
          <cell r="R386">
            <v>6.5226019162336986</v>
          </cell>
          <cell r="S386">
            <v>0.95604599085378428</v>
          </cell>
          <cell r="T386">
            <v>0</v>
          </cell>
          <cell r="U386" t="str">
            <v>FOIN</v>
          </cell>
          <cell r="V386">
            <v>6.5226019162336986</v>
          </cell>
          <cell r="W386">
            <v>1.1275797789122539</v>
          </cell>
        </row>
        <row r="387">
          <cell r="A387" t="str">
            <v>HINM</v>
          </cell>
          <cell r="B387" t="str">
            <v>Hinton Martell</v>
          </cell>
          <cell r="C387" t="str">
            <v>Mannington</v>
          </cell>
          <cell r="D387" t="str">
            <v>Mannington</v>
          </cell>
          <cell r="E387">
            <v>1.3076570190429688</v>
          </cell>
          <cell r="F387">
            <v>1.1813336425781249</v>
          </cell>
          <cell r="G387">
            <v>1.4536021728515625</v>
          </cell>
          <cell r="H387">
            <v>1.3805681640625</v>
          </cell>
          <cell r="I387">
            <v>1.473559814453125</v>
          </cell>
          <cell r="J387">
            <v>2.6127784667968754</v>
          </cell>
          <cell r="K387">
            <v>1.802</v>
          </cell>
          <cell r="L387">
            <v>1.2422332031249999</v>
          </cell>
          <cell r="M387">
            <v>1.2571462154388429</v>
          </cell>
          <cell r="N387">
            <v>1.7079411640564599</v>
          </cell>
          <cell r="O387">
            <v>1.671527177532514</v>
          </cell>
          <cell r="P387">
            <v>6</v>
          </cell>
          <cell r="Q387">
            <v>2.6127784667968754</v>
          </cell>
          <cell r="R387">
            <v>1.671527177532514</v>
          </cell>
          <cell r="S387">
            <v>0.92825751883855356</v>
          </cell>
          <cell r="T387">
            <v>0</v>
          </cell>
          <cell r="U387" t="str">
            <v>HINM</v>
          </cell>
          <cell r="V387">
            <v>1.671527177532514</v>
          </cell>
          <cell r="W387">
            <v>1.3585859330294798</v>
          </cell>
        </row>
        <row r="388">
          <cell r="A388" t="str">
            <v>MANN</v>
          </cell>
          <cell r="B388" t="str">
            <v>Mannington</v>
          </cell>
          <cell r="C388" t="str">
            <v>Mannington</v>
          </cell>
          <cell r="D388" t="str">
            <v>Mannington</v>
          </cell>
          <cell r="E388">
            <v>3.6844677246093749</v>
          </cell>
          <cell r="F388">
            <v>3.9613090820312502</v>
          </cell>
          <cell r="G388">
            <v>4.6825362182617187</v>
          </cell>
          <cell r="H388">
            <v>3.8780595703124998</v>
          </cell>
          <cell r="I388">
            <v>4.315425170898437</v>
          </cell>
          <cell r="J388">
            <v>4.1201506591796875</v>
          </cell>
          <cell r="K388">
            <v>4.6640000000000006</v>
          </cell>
          <cell r="L388">
            <v>10.973059960937499</v>
          </cell>
          <cell r="M388">
            <v>6.0402793812751776</v>
          </cell>
          <cell r="N388">
            <v>5.9006556686846405</v>
          </cell>
          <cell r="O388">
            <v>6.1581862327892072</v>
          </cell>
          <cell r="P388">
            <v>6</v>
          </cell>
          <cell r="Q388">
            <v>4.1201506591796875</v>
          </cell>
          <cell r="R388">
            <v>6.1581862327892072</v>
          </cell>
          <cell r="S388">
            <v>1.0692763310073916</v>
          </cell>
          <cell r="T388" t="str">
            <v>H</v>
          </cell>
          <cell r="U388" t="str">
            <v>MANN</v>
          </cell>
          <cell r="V388">
            <v>6.1581862327892072</v>
          </cell>
          <cell r="W388">
            <v>0.97688456050172623</v>
          </cell>
        </row>
        <row r="389">
          <cell r="A389" t="str">
            <v>MILA</v>
          </cell>
          <cell r="B389" t="str">
            <v>Mill Lane, Ringwood</v>
          </cell>
          <cell r="C389" t="str">
            <v>Mannington</v>
          </cell>
          <cell r="D389" t="str">
            <v>Mannington</v>
          </cell>
          <cell r="E389">
            <v>22.156474707031251</v>
          </cell>
          <cell r="F389">
            <v>19.80654541015625</v>
          </cell>
          <cell r="G389">
            <v>20.240652392578124</v>
          </cell>
          <cell r="H389">
            <v>20.976602453613282</v>
          </cell>
          <cell r="I389">
            <v>20.840345947265625</v>
          </cell>
          <cell r="J389">
            <v>22.912057324218754</v>
          </cell>
          <cell r="K389">
            <v>23.001999999999999</v>
          </cell>
          <cell r="L389">
            <v>24.327066894531249</v>
          </cell>
          <cell r="M389">
            <v>19.764937820434572</v>
          </cell>
          <cell r="N389">
            <v>20.244050056863266</v>
          </cell>
          <cell r="O389">
            <v>19.383239094535661</v>
          </cell>
          <cell r="P389">
            <v>6</v>
          </cell>
          <cell r="Q389">
            <v>22.912057324218754</v>
          </cell>
          <cell r="R389">
            <v>19.383239094535661</v>
          </cell>
          <cell r="S389">
            <v>0.97250918314530055</v>
          </cell>
          <cell r="T389">
            <v>0</v>
          </cell>
          <cell r="U389" t="str">
            <v>MILA</v>
          </cell>
          <cell r="V389">
            <v>19.383239094535661</v>
          </cell>
          <cell r="W389">
            <v>1.024240513214939</v>
          </cell>
        </row>
        <row r="390">
          <cell r="A390" t="str">
            <v>NEWS</v>
          </cell>
          <cell r="B390" t="str">
            <v>New Street, Ringwood</v>
          </cell>
          <cell r="C390" t="str">
            <v>Mannington</v>
          </cell>
          <cell r="D390" t="str">
            <v>Mannington</v>
          </cell>
          <cell r="E390">
            <v>0</v>
          </cell>
          <cell r="F390">
            <v>0</v>
          </cell>
          <cell r="G390">
            <v>0</v>
          </cell>
          <cell r="H390">
            <v>0</v>
          </cell>
          <cell r="I390">
            <v>0</v>
          </cell>
          <cell r="J390">
            <v>2.0098295898437502</v>
          </cell>
          <cell r="K390">
            <v>2.12</v>
          </cell>
          <cell r="L390">
            <v>2.070388671875</v>
          </cell>
          <cell r="M390">
            <v>1.802</v>
          </cell>
          <cell r="N390">
            <v>1.7982146666666665</v>
          </cell>
          <cell r="O390">
            <v>1.802</v>
          </cell>
          <cell r="P390">
            <v>6</v>
          </cell>
          <cell r="Q390">
            <v>2.0098295898437502</v>
          </cell>
          <cell r="R390">
            <v>1.802</v>
          </cell>
          <cell r="S390">
            <v>0.98197234819364665</v>
          </cell>
          <cell r="T390">
            <v>0</v>
          </cell>
          <cell r="U390" t="str">
            <v>NEWS</v>
          </cell>
          <cell r="V390">
            <v>1.802</v>
          </cell>
          <cell r="W390">
            <v>0.99789937106918225</v>
          </cell>
        </row>
        <row r="391">
          <cell r="A391" t="str">
            <v>ROCK</v>
          </cell>
          <cell r="B391" t="str">
            <v>Rockbourne</v>
          </cell>
          <cell r="C391" t="str">
            <v>Mannington</v>
          </cell>
          <cell r="D391" t="str">
            <v>Mannington</v>
          </cell>
          <cell r="E391">
            <v>1.6692326171875</v>
          </cell>
          <cell r="F391">
            <v>1.5631974609375001</v>
          </cell>
          <cell r="G391">
            <v>1.5940548828125001</v>
          </cell>
          <cell r="H391">
            <v>1.6737458740234374</v>
          </cell>
          <cell r="I391">
            <v>1.6840683593750001</v>
          </cell>
          <cell r="J391">
            <v>1.6078636718750001</v>
          </cell>
          <cell r="K391">
            <v>1.59</v>
          </cell>
          <cell r="L391">
            <v>1.6563109375</v>
          </cell>
          <cell r="M391">
            <v>1.7621425018707912</v>
          </cell>
          <cell r="N391">
            <v>1.7180877504299024</v>
          </cell>
          <cell r="O391">
            <v>1.7418381911527701</v>
          </cell>
          <cell r="P391">
            <v>6</v>
          </cell>
          <cell r="Q391">
            <v>1.6078636718750001</v>
          </cell>
          <cell r="R391">
            <v>1.7418381911527701</v>
          </cell>
          <cell r="S391">
            <v>1.0134284629115038</v>
          </cell>
          <cell r="T391" t="str">
            <v>L</v>
          </cell>
          <cell r="U391" t="str">
            <v>ROCK</v>
          </cell>
          <cell r="V391">
            <v>1.7418381911527701</v>
          </cell>
          <cell r="W391">
            <v>0.97499932531329458</v>
          </cell>
        </row>
        <row r="392">
          <cell r="A392" t="str">
            <v>VERW</v>
          </cell>
          <cell r="B392" t="str">
            <v>Verwood</v>
          </cell>
          <cell r="C392" t="str">
            <v>Mannington</v>
          </cell>
          <cell r="D392" t="str">
            <v>Mannington</v>
          </cell>
          <cell r="E392">
            <v>12.297859814453124</v>
          </cell>
          <cell r="F392">
            <v>12.874254516601564</v>
          </cell>
          <cell r="G392">
            <v>12.523627880859374</v>
          </cell>
          <cell r="H392">
            <v>12.4101017578125</v>
          </cell>
          <cell r="I392">
            <v>12.314749877929687</v>
          </cell>
          <cell r="J392">
            <v>11.657011621093751</v>
          </cell>
          <cell r="K392">
            <v>12.084000000000001</v>
          </cell>
          <cell r="L392">
            <v>12.422332031250001</v>
          </cell>
          <cell r="M392">
            <v>12.314413347244264</v>
          </cell>
          <cell r="N392">
            <v>11.691543230834373</v>
          </cell>
          <cell r="O392">
            <v>11.197263289137178</v>
          </cell>
          <cell r="P392">
            <v>6</v>
          </cell>
          <cell r="Q392">
            <v>11.657011621093751</v>
          </cell>
          <cell r="R392">
            <v>11.197263289137178</v>
          </cell>
          <cell r="S392">
            <v>0.9933160285092647</v>
          </cell>
          <cell r="T392">
            <v>0</v>
          </cell>
          <cell r="U392" t="str">
            <v>VERW</v>
          </cell>
          <cell r="V392">
            <v>11.197263289137178</v>
          </cell>
          <cell r="W392">
            <v>0.94941942430824144</v>
          </cell>
        </row>
        <row r="393">
          <cell r="A393" t="str">
            <v>WIMB</v>
          </cell>
          <cell r="B393" t="str">
            <v>Wimborne</v>
          </cell>
          <cell r="C393" t="str">
            <v>Mannington</v>
          </cell>
          <cell r="D393" t="str">
            <v>Mannington</v>
          </cell>
          <cell r="E393">
            <v>18.317127087402348</v>
          </cell>
          <cell r="F393">
            <v>17.924923596191409</v>
          </cell>
          <cell r="G393">
            <v>17.656322363281252</v>
          </cell>
          <cell r="H393">
            <v>18.713645507812501</v>
          </cell>
          <cell r="I393">
            <v>17.577463500976563</v>
          </cell>
          <cell r="J393">
            <v>16.48060263671875</v>
          </cell>
          <cell r="K393">
            <v>16.218</v>
          </cell>
          <cell r="L393">
            <v>16.45958994140625</v>
          </cell>
          <cell r="M393">
            <v>17.04517900466919</v>
          </cell>
          <cell r="N393">
            <v>16.959557257359823</v>
          </cell>
          <cell r="O393">
            <v>15.752802634832186</v>
          </cell>
          <cell r="P393">
            <v>6</v>
          </cell>
          <cell r="Q393">
            <v>16.48060263671875</v>
          </cell>
          <cell r="R393">
            <v>15.752802634832186</v>
          </cell>
          <cell r="S393">
            <v>0.99250062882503332</v>
          </cell>
          <cell r="T393">
            <v>0</v>
          </cell>
          <cell r="U393" t="str">
            <v>WIMB</v>
          </cell>
          <cell r="V393">
            <v>15.752802634832186</v>
          </cell>
          <cell r="W393">
            <v>0.9949767762904741</v>
          </cell>
        </row>
        <row r="394">
          <cell r="A394" t="str">
            <v>WSTG</v>
          </cell>
          <cell r="B394" t="str">
            <v>Wimborne St Giles</v>
          </cell>
          <cell r="C394" t="str">
            <v>Mannington</v>
          </cell>
          <cell r="D394" t="str">
            <v>Mannington</v>
          </cell>
          <cell r="E394">
            <v>1.1258095825195313</v>
          </cell>
          <cell r="F394">
            <v>1.1000081909179689</v>
          </cell>
          <cell r="G394">
            <v>1.16288173828125</v>
          </cell>
          <cell r="H394">
            <v>0.96534497070312497</v>
          </cell>
          <cell r="I394">
            <v>1.052542724609375</v>
          </cell>
          <cell r="J394">
            <v>1.0049147949218751</v>
          </cell>
          <cell r="K394">
            <v>1.272</v>
          </cell>
          <cell r="L394">
            <v>1.0351943359375</v>
          </cell>
          <cell r="M394">
            <v>1.0021138274669648</v>
          </cell>
          <cell r="N394">
            <v>1.1107107488711674</v>
          </cell>
          <cell r="O394">
            <v>1.0933349811037381</v>
          </cell>
          <cell r="P394">
            <v>6</v>
          </cell>
          <cell r="Q394">
            <v>1.0049147949218751</v>
          </cell>
          <cell r="R394">
            <v>1.0933349811037381</v>
          </cell>
          <cell r="S394">
            <v>1.0141542162956874</v>
          </cell>
          <cell r="T394" t="str">
            <v>M</v>
          </cell>
          <cell r="U394" t="str">
            <v>WSTG</v>
          </cell>
          <cell r="V394">
            <v>1.0933349811037381</v>
          </cell>
          <cell r="W394">
            <v>1.1083678504653531</v>
          </cell>
        </row>
        <row r="395">
          <cell r="A395" t="str">
            <v>HAMW</v>
          </cell>
          <cell r="B395" t="str">
            <v>Hamworthy</v>
          </cell>
          <cell r="C395" t="str">
            <v>Mannington</v>
          </cell>
          <cell r="D395" t="str">
            <v>Poole PS (Hamworthy)</v>
          </cell>
          <cell r="E395">
            <v>20.948316613769531</v>
          </cell>
          <cell r="F395">
            <v>20.482819299316407</v>
          </cell>
          <cell r="G395">
            <v>19.946717578124996</v>
          </cell>
          <cell r="H395">
            <v>19.87505529785156</v>
          </cell>
          <cell r="I395">
            <v>20.419328857421874</v>
          </cell>
          <cell r="J395">
            <v>21.605668090820313</v>
          </cell>
          <cell r="K395">
            <v>19.080000000000002</v>
          </cell>
          <cell r="L395">
            <v>18.322939746093748</v>
          </cell>
          <cell r="M395">
            <v>17.733361123402911</v>
          </cell>
          <cell r="N395">
            <v>18.495252115732828</v>
          </cell>
          <cell r="O395">
            <v>19.270174305662053</v>
          </cell>
          <cell r="P395">
            <v>6</v>
          </cell>
          <cell r="Q395">
            <v>21.605668090820313</v>
          </cell>
          <cell r="R395">
            <v>19.270174305662053</v>
          </cell>
          <cell r="S395">
            <v>0.98111441619727635</v>
          </cell>
          <cell r="T395">
            <v>0</v>
          </cell>
          <cell r="U395" t="str">
            <v>HAMW</v>
          </cell>
          <cell r="V395">
            <v>19.270174305662053</v>
          </cell>
          <cell r="W395">
            <v>1.0429637104341398</v>
          </cell>
        </row>
        <row r="396">
          <cell r="A396" t="str">
            <v>POLE</v>
          </cell>
          <cell r="B396" t="str">
            <v>Poole (Hill Street)</v>
          </cell>
          <cell r="C396" t="str">
            <v>Mannington</v>
          </cell>
          <cell r="D396" t="str">
            <v>Poole PS (Hamworthy)</v>
          </cell>
          <cell r="E396">
            <v>20.571611462402345</v>
          </cell>
          <cell r="F396">
            <v>18.503802941894531</v>
          </cell>
          <cell r="G396">
            <v>21.053054199218749</v>
          </cell>
          <cell r="H396">
            <v>21.836000000000002</v>
          </cell>
          <cell r="I396">
            <v>20.103566040039066</v>
          </cell>
          <cell r="J396">
            <v>19.495347021484374</v>
          </cell>
          <cell r="K396">
            <v>16.748000000000001</v>
          </cell>
          <cell r="L396">
            <v>20.496847851562499</v>
          </cell>
          <cell r="M396">
            <v>16.751201705932619</v>
          </cell>
          <cell r="N396">
            <v>16.310105275942483</v>
          </cell>
          <cell r="O396">
            <v>16.400024600346882</v>
          </cell>
          <cell r="P396">
            <v>6</v>
          </cell>
          <cell r="Q396">
            <v>19.495347021484374</v>
          </cell>
          <cell r="R396">
            <v>16.400024600346882</v>
          </cell>
          <cell r="S396">
            <v>0.97159570928800654</v>
          </cell>
          <cell r="T396">
            <v>0</v>
          </cell>
          <cell r="U396" t="str">
            <v>POLE</v>
          </cell>
          <cell r="V396">
            <v>16.400024600346882</v>
          </cell>
          <cell r="W396">
            <v>0.97366777394639592</v>
          </cell>
        </row>
        <row r="397">
          <cell r="A397" t="str">
            <v>EHOW</v>
          </cell>
          <cell r="B397" t="str">
            <v>East Howe</v>
          </cell>
          <cell r="C397" t="str">
            <v>Mannington</v>
          </cell>
          <cell r="D397" t="str">
            <v>Redhill</v>
          </cell>
          <cell r="E397">
            <v>21.757913391113284</v>
          </cell>
          <cell r="F397">
            <v>21.985265405273438</v>
          </cell>
          <cell r="G397">
            <v>21.02227587890625</v>
          </cell>
          <cell r="H397">
            <v>21.911036572265626</v>
          </cell>
          <cell r="I397">
            <v>21.892888671875003</v>
          </cell>
          <cell r="J397">
            <v>24.017463598632812</v>
          </cell>
          <cell r="K397">
            <v>22.684000000000001</v>
          </cell>
          <cell r="L397">
            <v>20.082770117187497</v>
          </cell>
          <cell r="M397">
            <v>21.23906779766083</v>
          </cell>
          <cell r="N397">
            <v>25.052709168853756</v>
          </cell>
          <cell r="O397">
            <v>18.972846419048309</v>
          </cell>
          <cell r="P397">
            <v>6</v>
          </cell>
          <cell r="Q397">
            <v>24.017463598632812</v>
          </cell>
          <cell r="R397">
            <v>18.972846419048309</v>
          </cell>
          <cell r="S397">
            <v>0.96146665081880855</v>
          </cell>
          <cell r="T397">
            <v>0</v>
          </cell>
          <cell r="U397" t="str">
            <v>EHOW</v>
          </cell>
          <cell r="V397">
            <v>18.972846419048309</v>
          </cell>
          <cell r="W397">
            <v>1.179557851009494</v>
          </cell>
        </row>
        <row r="398">
          <cell r="A398" t="str">
            <v>REHI</v>
          </cell>
          <cell r="B398" t="str">
            <v>Redhill</v>
          </cell>
          <cell r="C398" t="str">
            <v>Mannington</v>
          </cell>
          <cell r="D398" t="str">
            <v>Redhill</v>
          </cell>
          <cell r="E398">
            <v>28.5</v>
          </cell>
          <cell r="F398">
            <v>28.5</v>
          </cell>
          <cell r="G398">
            <v>22.4889462890625</v>
          </cell>
          <cell r="H398">
            <v>20.683502929687499</v>
          </cell>
          <cell r="I398">
            <v>25.892551025390627</v>
          </cell>
          <cell r="J398">
            <v>23.113040283203127</v>
          </cell>
          <cell r="K398">
            <v>30.952000000000002</v>
          </cell>
          <cell r="L398">
            <v>23.498911425781248</v>
          </cell>
          <cell r="M398">
            <v>18.585973701477052</v>
          </cell>
          <cell r="N398">
            <v>18.577221855417609</v>
          </cell>
          <cell r="O398">
            <v>21.149131445000002</v>
          </cell>
          <cell r="P398">
            <v>6</v>
          </cell>
          <cell r="Q398">
            <v>23.113040283203127</v>
          </cell>
          <cell r="R398">
            <v>21.149131445000002</v>
          </cell>
          <cell r="S398">
            <v>0.98530928805095397</v>
          </cell>
          <cell r="T398">
            <v>0</v>
          </cell>
          <cell r="U398" t="str">
            <v>REHI</v>
          </cell>
          <cell r="V398">
            <v>21.149131445000002</v>
          </cell>
          <cell r="W398">
            <v>0.99952911554702417</v>
          </cell>
        </row>
        <row r="399">
          <cell r="A399" t="str">
            <v>WINT</v>
          </cell>
          <cell r="B399" t="str">
            <v>Winton</v>
          </cell>
          <cell r="C399" t="str">
            <v>Mannington</v>
          </cell>
          <cell r="D399" t="str">
            <v>Redhill</v>
          </cell>
          <cell r="E399">
            <v>23.9</v>
          </cell>
          <cell r="F399">
            <v>23.9</v>
          </cell>
          <cell r="G399">
            <v>23.514875573730468</v>
          </cell>
          <cell r="H399">
            <v>21.961419470214846</v>
          </cell>
          <cell r="I399">
            <v>25.576788208007812</v>
          </cell>
          <cell r="J399">
            <v>24.318938037109376</v>
          </cell>
          <cell r="K399">
            <v>25.228000000000002</v>
          </cell>
          <cell r="L399">
            <v>23.912989160156247</v>
          </cell>
          <cell r="M399">
            <v>21.212484550476077</v>
          </cell>
          <cell r="N399">
            <v>23.694122666666662</v>
          </cell>
          <cell r="O399">
            <v>21.438348322938285</v>
          </cell>
          <cell r="P399">
            <v>6</v>
          </cell>
          <cell r="Q399">
            <v>24.318938037109376</v>
          </cell>
          <cell r="R399">
            <v>21.438348322938285</v>
          </cell>
          <cell r="S399">
            <v>0.97920687229384051</v>
          </cell>
          <cell r="T399">
            <v>0</v>
          </cell>
          <cell r="U399" t="str">
            <v>WINT</v>
          </cell>
          <cell r="V399">
            <v>21.438348322938285</v>
          </cell>
          <cell r="W399">
            <v>1.1169895073010148</v>
          </cell>
        </row>
        <row r="400">
          <cell r="A400" t="str">
            <v>BEME</v>
          </cell>
          <cell r="B400" t="str">
            <v>Bemerton</v>
          </cell>
          <cell r="C400" t="str">
            <v>Mannington</v>
          </cell>
          <cell r="D400" t="str">
            <v>Salisbury</v>
          </cell>
          <cell r="E400">
            <v>12.501130224609376</v>
          </cell>
          <cell r="F400">
            <v>18.122989050292972</v>
          </cell>
          <cell r="G400">
            <v>10.36135673828125</v>
          </cell>
          <cell r="H400">
            <v>9.3073429687499996</v>
          </cell>
          <cell r="I400">
            <v>10.946444335937501</v>
          </cell>
          <cell r="J400">
            <v>8.9437416748046878</v>
          </cell>
          <cell r="K400">
            <v>13.780000000000001</v>
          </cell>
          <cell r="L400">
            <v>8.6956324218750005</v>
          </cell>
          <cell r="M400">
            <v>9.5644090652465827</v>
          </cell>
          <cell r="N400">
            <v>9.8667604278182974</v>
          </cell>
          <cell r="O400">
            <v>9.5669071234671286</v>
          </cell>
          <cell r="P400">
            <v>6</v>
          </cell>
          <cell r="Q400">
            <v>8.9437416748046878</v>
          </cell>
          <cell r="R400">
            <v>9.5669071234671286</v>
          </cell>
          <cell r="S400">
            <v>1.0112892370610727</v>
          </cell>
          <cell r="T400" t="str">
            <v>L</v>
          </cell>
          <cell r="U400" t="str">
            <v>BEME</v>
          </cell>
          <cell r="V400">
            <v>9.5669071234671286</v>
          </cell>
          <cell r="W400">
            <v>1.0316121320730984</v>
          </cell>
        </row>
        <row r="401">
          <cell r="A401" t="str">
            <v>HOMI</v>
          </cell>
          <cell r="B401" t="str">
            <v>Homington</v>
          </cell>
          <cell r="C401" t="str">
            <v>Mannington</v>
          </cell>
          <cell r="D401" t="str">
            <v>Salisbury</v>
          </cell>
          <cell r="E401">
            <v>5.6180000000000003</v>
          </cell>
          <cell r="F401">
            <v>5.1454425292968757</v>
          </cell>
          <cell r="G401">
            <v>5.35641240234375</v>
          </cell>
          <cell r="H401">
            <v>5.5094113037109373</v>
          </cell>
          <cell r="I401">
            <v>5.3679678955078121</v>
          </cell>
          <cell r="J401">
            <v>5.9289972900390637</v>
          </cell>
          <cell r="K401">
            <v>4.9820000000000002</v>
          </cell>
          <cell r="L401">
            <v>5.5900494140625003</v>
          </cell>
          <cell r="M401">
            <v>5.0019270610809325</v>
          </cell>
          <cell r="N401">
            <v>5.1590907659212739</v>
          </cell>
          <cell r="O401">
            <v>5.0873863571484881</v>
          </cell>
          <cell r="P401">
            <v>6</v>
          </cell>
          <cell r="Q401">
            <v>5.9289972900390637</v>
          </cell>
          <cell r="R401">
            <v>5.0873863571484881</v>
          </cell>
          <cell r="S401">
            <v>0.97480761136367566</v>
          </cell>
          <cell r="T401">
            <v>0</v>
          </cell>
          <cell r="U401" t="str">
            <v>HOMI</v>
          </cell>
          <cell r="V401">
            <v>5.0873863571484881</v>
          </cell>
          <cell r="W401">
            <v>1.0314206310730125</v>
          </cell>
        </row>
        <row r="402">
          <cell r="A402" t="str">
            <v>HULR</v>
          </cell>
          <cell r="B402" t="str">
            <v>Hulse Road</v>
          </cell>
          <cell r="C402" t="str">
            <v>Mannington</v>
          </cell>
          <cell r="D402" t="str">
            <v>Salisbury</v>
          </cell>
          <cell r="E402">
            <v>8.1477091186523438</v>
          </cell>
          <cell r="F402">
            <v>7.6659860351562497</v>
          </cell>
          <cell r="G402">
            <v>7.0627820800781249</v>
          </cell>
          <cell r="H402">
            <v>7.8223100097656246</v>
          </cell>
          <cell r="I402">
            <v>6.4205106201171871</v>
          </cell>
          <cell r="J402">
            <v>7.536860961914063</v>
          </cell>
          <cell r="K402">
            <v>7.2080000000000002</v>
          </cell>
          <cell r="L402">
            <v>7.3498797851562498</v>
          </cell>
          <cell r="M402">
            <v>8.5826797413825986</v>
          </cell>
          <cell r="N402">
            <v>0</v>
          </cell>
          <cell r="O402" t="str">
            <v/>
          </cell>
          <cell r="P402">
            <v>6</v>
          </cell>
          <cell r="Q402">
            <v>7.536860961914063</v>
          </cell>
          <cell r="R402">
            <v>0</v>
          </cell>
          <cell r="S402" t="str">
            <v/>
          </cell>
          <cell r="T402" t="str">
            <v>?</v>
          </cell>
          <cell r="U402" t="str">
            <v>HULR</v>
          </cell>
          <cell r="V402" t="e">
            <v>#N/A</v>
          </cell>
          <cell r="W402">
            <v>0</v>
          </cell>
        </row>
        <row r="403">
          <cell r="A403" t="str">
            <v>NETH</v>
          </cell>
          <cell r="B403" t="str">
            <v>Netherhampton</v>
          </cell>
          <cell r="C403" t="str">
            <v>Mannington</v>
          </cell>
          <cell r="D403" t="str">
            <v>Salisbury</v>
          </cell>
          <cell r="E403">
            <v>4.7336326538085931</v>
          </cell>
          <cell r="F403">
            <v>5.5973283325195311</v>
          </cell>
          <cell r="G403">
            <v>4.5823939941406246</v>
          </cell>
          <cell r="H403">
            <v>4.9240850830078129</v>
          </cell>
          <cell r="I403">
            <v>4.315425170898437</v>
          </cell>
          <cell r="J403">
            <v>5.5270313720703133</v>
          </cell>
          <cell r="K403">
            <v>6.572000000000001</v>
          </cell>
          <cell r="L403">
            <v>4.2442967773437497</v>
          </cell>
          <cell r="M403">
            <v>6.1393166160583501</v>
          </cell>
          <cell r="N403">
            <v>4.3852270249366754</v>
          </cell>
          <cell r="O403">
            <v>4.4441599894285204</v>
          </cell>
          <cell r="P403">
            <v>6</v>
          </cell>
          <cell r="Q403">
            <v>5.5270313720703133</v>
          </cell>
          <cell r="R403">
            <v>4.4441599894285204</v>
          </cell>
          <cell r="S403">
            <v>0.96430916091964858</v>
          </cell>
          <cell r="T403">
            <v>0</v>
          </cell>
          <cell r="U403" t="str">
            <v>NETH</v>
          </cell>
          <cell r="V403">
            <v>4.4441599894285204</v>
          </cell>
          <cell r="W403">
            <v>0.71428585609454043</v>
          </cell>
        </row>
        <row r="404">
          <cell r="A404" t="str">
            <v>PETF</v>
          </cell>
          <cell r="B404" t="str">
            <v>Petersfinger</v>
          </cell>
          <cell r="C404" t="str">
            <v>Mannington</v>
          </cell>
          <cell r="D404" t="str">
            <v>Salisbury</v>
          </cell>
          <cell r="E404">
            <v>14.228928710937501</v>
          </cell>
          <cell r="F404">
            <v>14.341365063476562</v>
          </cell>
          <cell r="G404">
            <v>13.986187939453124</v>
          </cell>
          <cell r="H404">
            <v>13.491993127441406</v>
          </cell>
          <cell r="I404">
            <v>15.9986494140625</v>
          </cell>
          <cell r="J404">
            <v>13.465858251953126</v>
          </cell>
          <cell r="K404">
            <v>15.476000000000001</v>
          </cell>
          <cell r="L404">
            <v>12.318812597656251</v>
          </cell>
          <cell r="M404">
            <v>12.553286266326905</v>
          </cell>
          <cell r="N404">
            <v>12.127893971583047</v>
          </cell>
          <cell r="O404">
            <v>11.733241929044894</v>
          </cell>
          <cell r="P404">
            <v>6</v>
          </cell>
          <cell r="Q404">
            <v>13.465858251953126</v>
          </cell>
          <cell r="R404">
            <v>11.733241929044894</v>
          </cell>
          <cell r="S404">
            <v>0.97730622377405829</v>
          </cell>
          <cell r="T404">
            <v>0</v>
          </cell>
          <cell r="U404" t="str">
            <v>PETF</v>
          </cell>
          <cell r="V404">
            <v>11.733241929044894</v>
          </cell>
          <cell r="W404">
            <v>0.96611307304566651</v>
          </cell>
        </row>
        <row r="405">
          <cell r="A405" t="str">
            <v>RELY</v>
          </cell>
          <cell r="B405" t="str">
            <v>Redlynch</v>
          </cell>
          <cell r="C405" t="str">
            <v>Mannington</v>
          </cell>
          <cell r="D405" t="str">
            <v>Salisbury</v>
          </cell>
          <cell r="E405">
            <v>8.1877060546874993</v>
          </cell>
          <cell r="F405">
            <v>8.2711954589843746</v>
          </cell>
          <cell r="G405">
            <v>7.7244641601562503</v>
          </cell>
          <cell r="H405">
            <v>7.9064493530273436</v>
          </cell>
          <cell r="I405">
            <v>8.3150875244140625</v>
          </cell>
          <cell r="J405">
            <v>7.9388268798828125</v>
          </cell>
          <cell r="K405">
            <v>9.7520000000000024</v>
          </cell>
          <cell r="L405">
            <v>8.1780352539062502</v>
          </cell>
          <cell r="M405">
            <v>7.0884871673583989</v>
          </cell>
          <cell r="N405">
            <v>7.5088953034909558</v>
          </cell>
          <cell r="O405">
            <v>7.313659758253098</v>
          </cell>
          <cell r="P405">
            <v>6</v>
          </cell>
          <cell r="Q405">
            <v>7.9388268798828125</v>
          </cell>
          <cell r="R405">
            <v>7.313659758253098</v>
          </cell>
          <cell r="S405">
            <v>0.98642272790029573</v>
          </cell>
          <cell r="T405">
            <v>0</v>
          </cell>
          <cell r="U405" t="str">
            <v>RELY</v>
          </cell>
          <cell r="V405">
            <v>7.313659758253098</v>
          </cell>
          <cell r="W405">
            <v>1.0593085839343104</v>
          </cell>
        </row>
        <row r="406">
          <cell r="A406" t="str">
            <v>SALC</v>
          </cell>
          <cell r="B406" t="str">
            <v>Salisbury Central</v>
          </cell>
          <cell r="C406" t="str">
            <v>Mannington</v>
          </cell>
          <cell r="D406" t="str">
            <v>Salisbury</v>
          </cell>
          <cell r="E406">
            <v>23.174707751464844</v>
          </cell>
          <cell r="F406">
            <v>22.364107836914059</v>
          </cell>
          <cell r="G406">
            <v>22.615963476562502</v>
          </cell>
          <cell r="H406">
            <v>22.42309844970703</v>
          </cell>
          <cell r="I406">
            <v>21.15610876464844</v>
          </cell>
          <cell r="J406">
            <v>21.203702172851564</v>
          </cell>
          <cell r="K406">
            <v>24.062000000000001</v>
          </cell>
          <cell r="L406">
            <v>20.496847851562499</v>
          </cell>
          <cell r="M406">
            <v>18.974</v>
          </cell>
          <cell r="N406">
            <v>28.310509726842241</v>
          </cell>
          <cell r="O406">
            <v>27.420462978814445</v>
          </cell>
          <cell r="P406">
            <v>6</v>
          </cell>
          <cell r="Q406">
            <v>21.203702172851564</v>
          </cell>
          <cell r="R406">
            <v>27.420462978814445</v>
          </cell>
          <cell r="S406">
            <v>1.0437837099083376</v>
          </cell>
          <cell r="T406" t="str">
            <v>H</v>
          </cell>
          <cell r="U406" t="str">
            <v>SALC</v>
          </cell>
          <cell r="V406">
            <v>27.420462978814445</v>
          </cell>
          <cell r="W406">
            <v>1.4920686058207147</v>
          </cell>
        </row>
        <row r="407">
          <cell r="A407" t="str">
            <v>STAP</v>
          </cell>
          <cell r="B407" t="str">
            <v>Stapleford</v>
          </cell>
          <cell r="C407" t="str">
            <v>Mannington</v>
          </cell>
          <cell r="D407" t="str">
            <v>Salisbury</v>
          </cell>
          <cell r="E407">
            <v>5.7407885375976555</v>
          </cell>
          <cell r="F407">
            <v>5.8919245605468751</v>
          </cell>
          <cell r="G407">
            <v>6.2020359374999998</v>
          </cell>
          <cell r="H407">
            <v>6.1360907958984372</v>
          </cell>
          <cell r="I407">
            <v>6.5257648925781258</v>
          </cell>
          <cell r="J407">
            <v>6.02948876953125</v>
          </cell>
          <cell r="K407">
            <v>5.83</v>
          </cell>
          <cell r="L407">
            <v>5.9006077148437504</v>
          </cell>
          <cell r="M407">
            <v>6.3085095691680912</v>
          </cell>
          <cell r="N407">
            <v>6.2348570040557547</v>
          </cell>
          <cell r="O407">
            <v>6.2777491548061368</v>
          </cell>
          <cell r="P407">
            <v>6</v>
          </cell>
          <cell r="Q407">
            <v>6.02948876953125</v>
          </cell>
          <cell r="R407">
            <v>6.2777491548061368</v>
          </cell>
          <cell r="S407">
            <v>1.0067475420103091</v>
          </cell>
          <cell r="T407">
            <v>0</v>
          </cell>
          <cell r="U407" t="str">
            <v>STAP</v>
          </cell>
          <cell r="V407">
            <v>6.2777491548061368</v>
          </cell>
          <cell r="W407">
            <v>0.98832488651958261</v>
          </cell>
        </row>
        <row r="408">
          <cell r="A408" t="str">
            <v>TEFF</v>
          </cell>
          <cell r="B408" t="str">
            <v>Teffont</v>
          </cell>
          <cell r="C408" t="str">
            <v>Mannington</v>
          </cell>
          <cell r="D408" t="str">
            <v>Salisbury</v>
          </cell>
          <cell r="E408">
            <v>3.8308960815429689</v>
          </cell>
          <cell r="F408">
            <v>3.6611802612304691</v>
          </cell>
          <cell r="G408">
            <v>4.0117949218750004</v>
          </cell>
          <cell r="H408">
            <v>3.7522372070312504</v>
          </cell>
          <cell r="I408">
            <v>3.6838995361328126</v>
          </cell>
          <cell r="J408">
            <v>4.3211336181640627</v>
          </cell>
          <cell r="K408">
            <v>3.3920000000000003</v>
          </cell>
          <cell r="L408">
            <v>4.0372579101562502</v>
          </cell>
          <cell r="M408">
            <v>4.0454335880279544</v>
          </cell>
          <cell r="N408">
            <v>4.1328773458607984</v>
          </cell>
          <cell r="O408">
            <v>3.9040388758182525</v>
          </cell>
          <cell r="P408">
            <v>6</v>
          </cell>
          <cell r="Q408">
            <v>4.3211336181640627</v>
          </cell>
          <cell r="R408">
            <v>3.9040388758182525</v>
          </cell>
          <cell r="S408">
            <v>0.98322460839211623</v>
          </cell>
          <cell r="T408">
            <v>0</v>
          </cell>
          <cell r="U408" t="str">
            <v>TEFF</v>
          </cell>
          <cell r="V408">
            <v>3.9040388758182525</v>
          </cell>
          <cell r="W408">
            <v>1.0216154229034002</v>
          </cell>
        </row>
        <row r="409">
          <cell r="A409" t="str">
            <v>BOUR</v>
          </cell>
          <cell r="B409" t="str">
            <v>Bourton</v>
          </cell>
          <cell r="C409" t="str">
            <v>Mannington</v>
          </cell>
          <cell r="D409" t="str">
            <v>Shaftesbury</v>
          </cell>
          <cell r="E409">
            <v>10.929556494140627</v>
          </cell>
          <cell r="F409">
            <v>13.144000000000002</v>
          </cell>
          <cell r="G409">
            <v>7.6432847167968756</v>
          </cell>
          <cell r="H409">
            <v>8.3381482666015625</v>
          </cell>
          <cell r="I409">
            <v>10.104410156249999</v>
          </cell>
          <cell r="J409">
            <v>8.340792797851563</v>
          </cell>
          <cell r="K409">
            <v>9.1159999999999997</v>
          </cell>
          <cell r="L409">
            <v>9.1097101562500011</v>
          </cell>
          <cell r="M409">
            <v>9.874491117743835</v>
          </cell>
          <cell r="N409">
            <v>9.6783328173060816</v>
          </cell>
          <cell r="O409">
            <v>9.6836391047526238</v>
          </cell>
          <cell r="P409">
            <v>6</v>
          </cell>
          <cell r="Q409">
            <v>8.340792797851563</v>
          </cell>
          <cell r="R409">
            <v>9.6836391047526238</v>
          </cell>
          <cell r="S409">
            <v>1.0251920046023624</v>
          </cell>
          <cell r="T409" t="str">
            <v>M</v>
          </cell>
          <cell r="U409" t="str">
            <v>BOUR</v>
          </cell>
          <cell r="V409">
            <v>9.6836391047526238</v>
          </cell>
          <cell r="W409">
            <v>0.98013484461135725</v>
          </cell>
        </row>
        <row r="410">
          <cell r="A410" t="str">
            <v>GILL</v>
          </cell>
          <cell r="B410" t="str">
            <v>Gillingham</v>
          </cell>
          <cell r="C410" t="str">
            <v>Mannington</v>
          </cell>
          <cell r="D410" t="str">
            <v>Shaftesbury</v>
          </cell>
          <cell r="E410">
            <v>6.7468841308593754</v>
          </cell>
          <cell r="F410">
            <v>6.7468841308593754</v>
          </cell>
          <cell r="G410">
            <v>6.7468841308593754</v>
          </cell>
          <cell r="H410">
            <v>7.7067007324218748</v>
          </cell>
          <cell r="I410">
            <v>9.0518674316406251</v>
          </cell>
          <cell r="J410">
            <v>6.4314546875000005</v>
          </cell>
          <cell r="K410">
            <v>6.2540000000000004</v>
          </cell>
          <cell r="L410">
            <v>9.3167490234375006</v>
          </cell>
          <cell r="M410">
            <v>6.3492618196563324</v>
          </cell>
          <cell r="N410">
            <v>6.0135649139531449</v>
          </cell>
          <cell r="O410">
            <v>5.5257807309047697</v>
          </cell>
          <cell r="P410">
            <v>6</v>
          </cell>
          <cell r="Q410">
            <v>6.4314546875000005</v>
          </cell>
          <cell r="R410">
            <v>5.5257807309047697</v>
          </cell>
          <cell r="S410">
            <v>0.9750212303649316</v>
          </cell>
          <cell r="T410">
            <v>0</v>
          </cell>
          <cell r="U410" t="str">
            <v>GILL</v>
          </cell>
          <cell r="V410">
            <v>5.5257807309047697</v>
          </cell>
          <cell r="W410">
            <v>0.94712819927130398</v>
          </cell>
        </row>
        <row r="411">
          <cell r="A411" t="str">
            <v>GSTM</v>
          </cell>
          <cell r="B411" t="str">
            <v>Gussage St Michael</v>
          </cell>
          <cell r="C411" t="str">
            <v>Mannington</v>
          </cell>
          <cell r="D411" t="str">
            <v>Shaftesbury</v>
          </cell>
          <cell r="E411">
            <v>1.727798486328125</v>
          </cell>
          <cell r="F411">
            <v>1.905966650390625</v>
          </cell>
          <cell r="G411">
            <v>2.8355627929687497</v>
          </cell>
          <cell r="H411">
            <v>1.6593782592773438</v>
          </cell>
          <cell r="I411">
            <v>1.6840683593750001</v>
          </cell>
          <cell r="J411">
            <v>1.8</v>
          </cell>
          <cell r="K411">
            <v>1.8</v>
          </cell>
          <cell r="L411">
            <v>1.8</v>
          </cell>
          <cell r="M411">
            <v>1.2238242173194886</v>
          </cell>
          <cell r="N411">
            <v>1.4751774094867705</v>
          </cell>
          <cell r="O411">
            <v>1.3202480165537198</v>
          </cell>
          <cell r="P411">
            <v>6</v>
          </cell>
          <cell r="Q411">
            <v>1.8</v>
          </cell>
          <cell r="R411">
            <v>1.3202480165537198</v>
          </cell>
          <cell r="S411">
            <v>0.94965057696299604</v>
          </cell>
          <cell r="T411">
            <v>0</v>
          </cell>
          <cell r="U411" t="str">
            <v>GSTM</v>
          </cell>
          <cell r="V411">
            <v>1.3202480165537198</v>
          </cell>
          <cell r="W411">
            <v>1.2053834109589809</v>
          </cell>
        </row>
        <row r="412">
          <cell r="A412" t="str">
            <v>MINC</v>
          </cell>
          <cell r="B412" t="str">
            <v>Minchington</v>
          </cell>
          <cell r="C412" t="str">
            <v>Mannington</v>
          </cell>
          <cell r="D412" t="str">
            <v>Shaftesbury</v>
          </cell>
          <cell r="E412">
            <v>2.7193208862304687</v>
          </cell>
          <cell r="F412">
            <v>2.7564451660156246</v>
          </cell>
          <cell r="G412">
            <v>3.0935104980468751</v>
          </cell>
          <cell r="H412">
            <v>2.7330936035156248</v>
          </cell>
          <cell r="I412">
            <v>2.6313568115234376</v>
          </cell>
          <cell r="J412">
            <v>2.5122869873046878</v>
          </cell>
          <cell r="K412">
            <v>2.4379999999999997</v>
          </cell>
          <cell r="L412">
            <v>2.5879858398437499</v>
          </cell>
          <cell r="M412">
            <v>3.0026435661315918</v>
          </cell>
          <cell r="N412">
            <v>2.6027287118784583</v>
          </cell>
          <cell r="O412">
            <v>2.5740293580044047</v>
          </cell>
          <cell r="P412">
            <v>6</v>
          </cell>
          <cell r="Q412">
            <v>2.5122869873046878</v>
          </cell>
          <cell r="R412">
            <v>2.5740293580044047</v>
          </cell>
          <cell r="S412">
            <v>1.0040547025006428</v>
          </cell>
          <cell r="T412">
            <v>0</v>
          </cell>
          <cell r="U412" t="str">
            <v>MINC</v>
          </cell>
          <cell r="V412">
            <v>2.5740293580044047</v>
          </cell>
          <cell r="W412">
            <v>0.86681241198123382</v>
          </cell>
        </row>
        <row r="413">
          <cell r="A413" t="str">
            <v>SHAF</v>
          </cell>
          <cell r="B413" t="str">
            <v>Shaftesbury</v>
          </cell>
          <cell r="C413" t="str">
            <v>Mannington</v>
          </cell>
          <cell r="D413" t="str">
            <v>Shaftesbury</v>
          </cell>
          <cell r="E413">
            <v>16.191935546875001</v>
          </cell>
          <cell r="F413">
            <v>15.337376770019532</v>
          </cell>
          <cell r="G413">
            <v>14.87892333984375</v>
          </cell>
          <cell r="H413">
            <v>11.719322497558593</v>
          </cell>
          <cell r="I413">
            <v>11.998987060546876</v>
          </cell>
          <cell r="J413">
            <v>11.154554223632813</v>
          </cell>
          <cell r="K413">
            <v>12.826000000000001</v>
          </cell>
          <cell r="L413">
            <v>12.939929199218749</v>
          </cell>
          <cell r="M413">
            <v>11.404129390716554</v>
          </cell>
          <cell r="N413">
            <v>12.059992661771879</v>
          </cell>
          <cell r="O413">
            <v>10.725896200000001</v>
          </cell>
          <cell r="P413">
            <v>6</v>
          </cell>
          <cell r="Q413">
            <v>11.154554223632813</v>
          </cell>
          <cell r="R413">
            <v>10.725896200000001</v>
          </cell>
          <cell r="S413">
            <v>0.9934901412128132</v>
          </cell>
          <cell r="T413">
            <v>0</v>
          </cell>
          <cell r="U413" t="str">
            <v>SHAF</v>
          </cell>
          <cell r="V413">
            <v>10.725896200000001</v>
          </cell>
          <cell r="W413">
            <v>1.0575110338180858</v>
          </cell>
        </row>
        <row r="414">
          <cell r="A414" t="str">
            <v>SHRO</v>
          </cell>
          <cell r="B414" t="str">
            <v>Shroton</v>
          </cell>
          <cell r="C414" t="str">
            <v>Mannington</v>
          </cell>
          <cell r="D414" t="str">
            <v>Shaftesbury</v>
          </cell>
          <cell r="E414">
            <v>11.281507763671875</v>
          </cell>
          <cell r="F414">
            <v>11.560352978515626</v>
          </cell>
          <cell r="G414">
            <v>11.66</v>
          </cell>
          <cell r="H414">
            <v>11.343759851074218</v>
          </cell>
          <cell r="I414">
            <v>12.314749877929687</v>
          </cell>
          <cell r="J414">
            <v>11.556520141601563</v>
          </cell>
          <cell r="K414">
            <v>10.706</v>
          </cell>
          <cell r="L414">
            <v>12.11177373046875</v>
          </cell>
          <cell r="M414">
            <v>15.009013519287111</v>
          </cell>
          <cell r="N414">
            <v>14.106888316561379</v>
          </cell>
          <cell r="O414">
            <v>14.358770265</v>
          </cell>
          <cell r="P414">
            <v>6</v>
          </cell>
          <cell r="Q414">
            <v>11.556520141601563</v>
          </cell>
          <cell r="R414">
            <v>14.358770265</v>
          </cell>
          <cell r="S414">
            <v>1.0368478411296695</v>
          </cell>
          <cell r="T414" t="str">
            <v>H</v>
          </cell>
          <cell r="U414" t="str">
            <v>SHRO</v>
          </cell>
          <cell r="V414">
            <v>14.358770265</v>
          </cell>
          <cell r="W414">
            <v>0.93989443732817823</v>
          </cell>
        </row>
        <row r="415">
          <cell r="A415" t="str">
            <v>TARR</v>
          </cell>
          <cell r="B415" t="str">
            <v>Tarrant Rushton</v>
          </cell>
          <cell r="C415" t="str">
            <v>Mannington</v>
          </cell>
          <cell r="D415" t="str">
            <v>Shaftesbury</v>
          </cell>
          <cell r="E415">
            <v>3.9467842895507816</v>
          </cell>
          <cell r="F415">
            <v>3.9863286132812501</v>
          </cell>
          <cell r="G415">
            <v>3.9687553710937502</v>
          </cell>
          <cell r="H415">
            <v>3.9943706054687498</v>
          </cell>
          <cell r="I415">
            <v>4.1049166259765624</v>
          </cell>
          <cell r="J415">
            <v>3.75</v>
          </cell>
          <cell r="K415">
            <v>4.7700000000000005</v>
          </cell>
          <cell r="L415">
            <v>3.4161413085937498</v>
          </cell>
          <cell r="M415">
            <v>3.120974296331406</v>
          </cell>
          <cell r="N415">
            <v>3.6113632839520768</v>
          </cell>
          <cell r="O415">
            <v>3.4470606496334075</v>
          </cell>
          <cell r="P415">
            <v>6</v>
          </cell>
          <cell r="Q415">
            <v>3.75</v>
          </cell>
          <cell r="R415">
            <v>3.4470606496334075</v>
          </cell>
          <cell r="S415">
            <v>0.98605909416050352</v>
          </cell>
          <cell r="T415">
            <v>0</v>
          </cell>
          <cell r="U415" t="str">
            <v>TARR</v>
          </cell>
          <cell r="V415">
            <v>3.4470606496334075</v>
          </cell>
          <cell r="W415">
            <v>1.1571268908549184</v>
          </cell>
        </row>
        <row r="416">
          <cell r="A416" t="str">
            <v>TISB</v>
          </cell>
          <cell r="B416" t="str">
            <v>Tisbury</v>
          </cell>
          <cell r="C416" t="str">
            <v>Mannington</v>
          </cell>
          <cell r="D416" t="str">
            <v>Shaftesbury</v>
          </cell>
          <cell r="E416">
            <v>6.0509682373046871</v>
          </cell>
          <cell r="F416">
            <v>6.4953601562500003</v>
          </cell>
          <cell r="G416">
            <v>5.3298746337890623</v>
          </cell>
          <cell r="H416">
            <v>5.8438959960937495</v>
          </cell>
          <cell r="I416">
            <v>5.7889849853515631</v>
          </cell>
          <cell r="J416">
            <v>5.326048413085938</v>
          </cell>
          <cell r="K416">
            <v>5.7240000000000011</v>
          </cell>
          <cell r="L416">
            <v>7.2463603515625001</v>
          </cell>
          <cell r="M416">
            <v>5.2668871307373051</v>
          </cell>
          <cell r="N416">
            <v>6.6423290143585199</v>
          </cell>
          <cell r="O416">
            <v>5.5484591119893389</v>
          </cell>
          <cell r="P416">
            <v>6</v>
          </cell>
          <cell r="Q416">
            <v>5.326048413085938</v>
          </cell>
          <cell r="R416">
            <v>5.5484591119893389</v>
          </cell>
          <cell r="S416">
            <v>1.0068417442622468</v>
          </cell>
          <cell r="T416">
            <v>0</v>
          </cell>
          <cell r="U416" t="str">
            <v>TISB</v>
          </cell>
          <cell r="V416">
            <v>5.5484591119893389</v>
          </cell>
          <cell r="W416">
            <v>1.2611489195570948</v>
          </cell>
        </row>
        <row r="417">
          <cell r="A417" t="str">
            <v>WICA</v>
          </cell>
          <cell r="B417" t="str">
            <v>Wincanton</v>
          </cell>
          <cell r="C417" t="str">
            <v>Mannington</v>
          </cell>
          <cell r="D417" t="str">
            <v>Shaftesbury</v>
          </cell>
          <cell r="E417">
            <v>9.0067641479492195</v>
          </cell>
          <cell r="F417">
            <v>4.9826919067382809</v>
          </cell>
          <cell r="G417">
            <v>7.8362329589843753</v>
          </cell>
          <cell r="H417">
            <v>8.0154534667968758</v>
          </cell>
          <cell r="I417">
            <v>7.9993247070312501</v>
          </cell>
          <cell r="J417">
            <v>8.8432501953125016</v>
          </cell>
          <cell r="K417">
            <v>8.2680000000000007</v>
          </cell>
          <cell r="L417">
            <v>8.4885935546874993</v>
          </cell>
          <cell r="M417">
            <v>10.915462393998414</v>
          </cell>
          <cell r="N417">
            <v>8.754331867586771</v>
          </cell>
          <cell r="O417">
            <v>8.2653584991642575</v>
          </cell>
          <cell r="P417">
            <v>6</v>
          </cell>
          <cell r="Q417">
            <v>8.8432501953125016</v>
          </cell>
          <cell r="R417">
            <v>8.2653584991642575</v>
          </cell>
          <cell r="S417">
            <v>0.98879963436740648</v>
          </cell>
          <cell r="T417">
            <v>0</v>
          </cell>
          <cell r="U417" t="str">
            <v>WICA</v>
          </cell>
          <cell r="V417">
            <v>8.2653584991642575</v>
          </cell>
          <cell r="W417">
            <v>0.80201200385245386</v>
          </cell>
        </row>
        <row r="418">
          <cell r="A418" t="str">
            <v>WSTO</v>
          </cell>
          <cell r="B418" t="str">
            <v>West Stour</v>
          </cell>
          <cell r="C418" t="str">
            <v>Mannington</v>
          </cell>
          <cell r="D418" t="str">
            <v>Shaftesbury</v>
          </cell>
          <cell r="E418">
            <v>3.7929005859375002</v>
          </cell>
          <cell r="F418">
            <v>8.7148799804687513</v>
          </cell>
          <cell r="G418">
            <v>5.2377012451171874</v>
          </cell>
          <cell r="H418">
            <v>5.7952924560546872</v>
          </cell>
          <cell r="I418">
            <v>6.1047478027343747</v>
          </cell>
          <cell r="J418">
            <v>5.1250654541015628</v>
          </cell>
          <cell r="K418">
            <v>5.4059999999999997</v>
          </cell>
          <cell r="L418">
            <v>4.9689328124999994</v>
          </cell>
          <cell r="M418">
            <v>4.8885405540466307</v>
          </cell>
          <cell r="N418">
            <v>5.1953187520316284</v>
          </cell>
          <cell r="O418">
            <v>5.3038132920201617</v>
          </cell>
          <cell r="P418">
            <v>6</v>
          </cell>
          <cell r="Q418">
            <v>5.1250654541015628</v>
          </cell>
          <cell r="R418">
            <v>5.3038132920201617</v>
          </cell>
          <cell r="S418">
            <v>1.0057301472522882</v>
          </cell>
          <cell r="T418">
            <v>0</v>
          </cell>
          <cell r="U418" t="str">
            <v>WSTO</v>
          </cell>
          <cell r="V418">
            <v>5.3038132920201617</v>
          </cell>
          <cell r="W418">
            <v>1.0627545572330486</v>
          </cell>
        </row>
        <row r="419">
          <cell r="A419" t="str">
            <v>BOVI</v>
          </cell>
          <cell r="B419" t="str">
            <v>Bovington</v>
          </cell>
          <cell r="C419" t="str">
            <v>Mannington</v>
          </cell>
          <cell r="D419" t="str">
            <v>Wareham</v>
          </cell>
          <cell r="E419">
            <v>9.2091633422851569</v>
          </cell>
          <cell r="F419">
            <v>8.7980000000000018</v>
          </cell>
          <cell r="G419">
            <v>9.0289184692382811</v>
          </cell>
          <cell r="H419">
            <v>8.2724629394531259</v>
          </cell>
          <cell r="I419">
            <v>8.4203417968750003</v>
          </cell>
          <cell r="J419">
            <v>7.2353865234375005</v>
          </cell>
          <cell r="K419">
            <v>5.3000000000000007</v>
          </cell>
          <cell r="L419">
            <v>5.2794911132812494</v>
          </cell>
          <cell r="M419">
            <v>5.5429033565521246</v>
          </cell>
          <cell r="N419">
            <v>5.9688841467994056</v>
          </cell>
          <cell r="O419">
            <v>5.4043524773851814</v>
          </cell>
          <cell r="P419">
            <v>6</v>
          </cell>
          <cell r="Q419">
            <v>7.2353865234375005</v>
          </cell>
          <cell r="R419">
            <v>5.4043524773851814</v>
          </cell>
          <cell r="S419">
            <v>0.95253363850719419</v>
          </cell>
          <cell r="T419">
            <v>0</v>
          </cell>
          <cell r="U419" t="str">
            <v>BOVI</v>
          </cell>
          <cell r="V419">
            <v>5.4043524773851814</v>
          </cell>
          <cell r="W419">
            <v>1.0768515636744307</v>
          </cell>
        </row>
        <row r="420">
          <cell r="A420" t="str">
            <v>BUSH</v>
          </cell>
          <cell r="B420" t="str">
            <v>Bushey</v>
          </cell>
          <cell r="C420" t="str">
            <v>Mannington</v>
          </cell>
          <cell r="D420" t="str">
            <v>Wareham</v>
          </cell>
          <cell r="E420">
            <v>1.931068896484375</v>
          </cell>
          <cell r="F420">
            <v>1.968889404296875</v>
          </cell>
          <cell r="G420">
            <v>2.6810424316406252</v>
          </cell>
          <cell r="H420">
            <v>1.8706571533203125</v>
          </cell>
          <cell r="I420">
            <v>1.7893226318359374</v>
          </cell>
          <cell r="J420">
            <v>2.713269946289063</v>
          </cell>
          <cell r="K420">
            <v>1.802</v>
          </cell>
          <cell r="L420">
            <v>2.5879858398437499</v>
          </cell>
          <cell r="M420">
            <v>1.9709471035003663</v>
          </cell>
          <cell r="N420">
            <v>2.0051104082645663</v>
          </cell>
          <cell r="O420">
            <v>1.8244993569094803</v>
          </cell>
          <cell r="P420">
            <v>6</v>
          </cell>
          <cell r="Q420">
            <v>2.713269946289063</v>
          </cell>
          <cell r="R420">
            <v>1.8244993569094803</v>
          </cell>
          <cell r="S420">
            <v>0.93599842591322968</v>
          </cell>
          <cell r="T420">
            <v>0</v>
          </cell>
          <cell r="U420" t="str">
            <v>BUSH</v>
          </cell>
          <cell r="V420">
            <v>1.8244993569094803</v>
          </cell>
          <cell r="W420">
            <v>1.0173334457852912</v>
          </cell>
        </row>
        <row r="421">
          <cell r="A421" t="str">
            <v>SWAN</v>
          </cell>
          <cell r="B421" t="str">
            <v>Swanage</v>
          </cell>
          <cell r="C421" t="str">
            <v>Mannington</v>
          </cell>
          <cell r="D421" t="str">
            <v>Wareham</v>
          </cell>
          <cell r="E421">
            <v>10.221159313964844</v>
          </cell>
          <cell r="F421">
            <v>11.222669604492188</v>
          </cell>
          <cell r="G421">
            <v>10.924089306640624</v>
          </cell>
          <cell r="H421">
            <v>11.34332424316406</v>
          </cell>
          <cell r="I421">
            <v>10.52542724609375</v>
          </cell>
          <cell r="J421">
            <v>10.149639428710937</v>
          </cell>
          <cell r="K421">
            <v>10.600000000000001</v>
          </cell>
          <cell r="L421">
            <v>10.351943359374999</v>
          </cell>
          <cell r="M421">
            <v>9.9619727516174326</v>
          </cell>
          <cell r="N421">
            <v>10.22887198582967</v>
          </cell>
          <cell r="O421">
            <v>10.4402437748909</v>
          </cell>
          <cell r="P421">
            <v>6</v>
          </cell>
          <cell r="Q421">
            <v>10.149639428710937</v>
          </cell>
          <cell r="R421">
            <v>10.4402437748909</v>
          </cell>
          <cell r="S421">
            <v>1.0047160443094285</v>
          </cell>
          <cell r="T421">
            <v>0</v>
          </cell>
          <cell r="U421" t="str">
            <v>SWAN</v>
          </cell>
          <cell r="V421">
            <v>10.4402437748909</v>
          </cell>
          <cell r="W421">
            <v>1.0267918052846414</v>
          </cell>
        </row>
        <row r="422">
          <cell r="A422" t="str">
            <v>WARE-NR</v>
          </cell>
          <cell r="B422" t="str">
            <v>Wareham NR (C9)</v>
          </cell>
          <cell r="C422" t="str">
            <v>Mannington</v>
          </cell>
          <cell r="D422" t="str">
            <v>Wareham</v>
          </cell>
          <cell r="E422">
            <v>4.6640000000000006</v>
          </cell>
          <cell r="F422">
            <v>4.9765157104492186</v>
          </cell>
          <cell r="G422">
            <v>3.9517211791992186</v>
          </cell>
          <cell r="H422">
            <v>4.5962664306640617</v>
          </cell>
          <cell r="I422">
            <v>5.8942392578125</v>
          </cell>
          <cell r="J422">
            <v>5.6275228515625004</v>
          </cell>
          <cell r="K422">
            <v>6.2540000000000004</v>
          </cell>
          <cell r="L422">
            <v>4.6583745117187503</v>
          </cell>
          <cell r="M422">
            <v>5.1198030035705564</v>
          </cell>
          <cell r="N422">
            <v>4.9373124970898434</v>
          </cell>
          <cell r="O422">
            <v>5.502122270229493</v>
          </cell>
          <cell r="P422">
            <v>6</v>
          </cell>
          <cell r="Q422">
            <v>5.6275228515625004</v>
          </cell>
          <cell r="R422">
            <v>5.502122270229493</v>
          </cell>
          <cell r="S422">
            <v>0.99625113305332869</v>
          </cell>
          <cell r="T422">
            <v>0</v>
          </cell>
          <cell r="U422" t="str">
            <v>WARE-NR</v>
          </cell>
          <cell r="V422">
            <v>5.502122270229493</v>
          </cell>
          <cell r="W422">
            <v>0.96435595151738385</v>
          </cell>
        </row>
        <row r="423">
          <cell r="A423" t="str">
            <v>WART</v>
          </cell>
          <cell r="B423" t="str">
            <v>Wareham Town</v>
          </cell>
          <cell r="C423" t="str">
            <v>Mannington</v>
          </cell>
          <cell r="D423" t="str">
            <v>Wareham</v>
          </cell>
          <cell r="E423">
            <v>11.840352868652344</v>
          </cell>
          <cell r="F423">
            <v>11.645866162109375</v>
          </cell>
          <cell r="G423">
            <v>11.131491101074218</v>
          </cell>
          <cell r="H423">
            <v>11.2023205078125</v>
          </cell>
          <cell r="I423">
            <v>11.683224243164062</v>
          </cell>
          <cell r="J423">
            <v>11.154554223632813</v>
          </cell>
          <cell r="K423">
            <v>12.614000000000001</v>
          </cell>
          <cell r="L423">
            <v>11.49065712890625</v>
          </cell>
          <cell r="M423">
            <v>11.670373802185059</v>
          </cell>
          <cell r="N423">
            <v>11.542536289749144</v>
          </cell>
          <cell r="O423">
            <v>11.400992036819458</v>
          </cell>
          <cell r="P423">
            <v>6</v>
          </cell>
          <cell r="Q423">
            <v>11.154554223632813</v>
          </cell>
          <cell r="R423">
            <v>11.400992036819458</v>
          </cell>
          <cell r="S423">
            <v>1.0036487250033719</v>
          </cell>
          <cell r="T423">
            <v>0</v>
          </cell>
          <cell r="U423" t="str">
            <v>WART</v>
          </cell>
          <cell r="V423">
            <v>11.400992036819458</v>
          </cell>
          <cell r="W423">
            <v>0.98904597962303653</v>
          </cell>
        </row>
        <row r="424">
          <cell r="A424" t="str">
            <v>WINH</v>
          </cell>
          <cell r="B424" t="str">
            <v>Winfrith Heath</v>
          </cell>
          <cell r="C424" t="str">
            <v>Mannington</v>
          </cell>
          <cell r="D424" t="str">
            <v>Winfrith Heath</v>
          </cell>
          <cell r="E424">
            <v>5.2196626098632803</v>
          </cell>
          <cell r="F424">
            <v>5.0434118652343756</v>
          </cell>
          <cell r="G424">
            <v>5.1258795166015627</v>
          </cell>
          <cell r="H424">
            <v>4.6286399780273442</v>
          </cell>
          <cell r="I424">
            <v>4.841696533203125</v>
          </cell>
          <cell r="J424">
            <v>7.2353865234375005</v>
          </cell>
          <cell r="K424">
            <v>9.6460000000000008</v>
          </cell>
          <cell r="L424">
            <v>9.2132295898437508</v>
          </cell>
          <cell r="M424">
            <v>6.5525668621063238</v>
          </cell>
          <cell r="N424">
            <v>6.376439607423146</v>
          </cell>
          <cell r="O424">
            <v>20.754118000000002</v>
          </cell>
          <cell r="P424">
            <v>6</v>
          </cell>
          <cell r="Q424">
            <v>7.2353865234375005</v>
          </cell>
          <cell r="R424">
            <v>20.754118000000002</v>
          </cell>
          <cell r="S424">
            <v>1.1919931440712486</v>
          </cell>
          <cell r="T424" t="str">
            <v>H</v>
          </cell>
          <cell r="U424" t="str">
            <v>WINH</v>
          </cell>
          <cell r="V424">
            <v>20.754118000000002</v>
          </cell>
          <cell r="W424">
            <v>0.9731208763848368</v>
          </cell>
        </row>
        <row r="425">
          <cell r="A425" t="str">
            <v>BOSD</v>
          </cell>
          <cell r="B425" t="str">
            <v>Boscombe Down</v>
          </cell>
          <cell r="C425" t="str">
            <v>Melksham</v>
          </cell>
          <cell r="D425" t="str">
            <v>Amesbury</v>
          </cell>
          <cell r="E425">
            <v>15.8550919921875</v>
          </cell>
          <cell r="F425">
            <v>15.509830908203126</v>
          </cell>
          <cell r="G425">
            <v>14.590805078124999</v>
          </cell>
          <cell r="H425">
            <v>14.197654296875001</v>
          </cell>
          <cell r="I425">
            <v>13.83760205078125</v>
          </cell>
          <cell r="J425">
            <v>13.6891861328125</v>
          </cell>
          <cell r="K425">
            <v>15.052</v>
          </cell>
          <cell r="L425">
            <v>15.035917529296874</v>
          </cell>
          <cell r="M425">
            <v>17.559817953109743</v>
          </cell>
          <cell r="N425">
            <v>16.68363794193673</v>
          </cell>
          <cell r="O425">
            <v>17.967203941404012</v>
          </cell>
          <cell r="P425">
            <v>6</v>
          </cell>
          <cell r="Q425">
            <v>13.6891861328125</v>
          </cell>
          <cell r="R425">
            <v>17.967203941404012</v>
          </cell>
          <cell r="S425">
            <v>1.0463664624886155</v>
          </cell>
          <cell r="T425" t="str">
            <v>H</v>
          </cell>
          <cell r="U425" t="str">
            <v>BOSD</v>
          </cell>
          <cell r="V425">
            <v>17.967203941404012</v>
          </cell>
          <cell r="W425">
            <v>0.9501031267230281</v>
          </cell>
        </row>
        <row r="426">
          <cell r="A426" t="str">
            <v>ENFO</v>
          </cell>
          <cell r="B426" t="str">
            <v>Enford</v>
          </cell>
          <cell r="C426" t="str">
            <v>Melksham</v>
          </cell>
          <cell r="D426" t="str">
            <v>Amesbury</v>
          </cell>
          <cell r="E426">
            <v>4.7007378662109369</v>
          </cell>
          <cell r="F426">
            <v>4.8131978637695321</v>
          </cell>
          <cell r="G426">
            <v>4.8453405761718749</v>
          </cell>
          <cell r="H426">
            <v>4.8243263427734382</v>
          </cell>
          <cell r="I426">
            <v>4.4317501831054686</v>
          </cell>
          <cell r="J426">
            <v>3.9646054687499999</v>
          </cell>
          <cell r="K426">
            <v>3.71</v>
          </cell>
          <cell r="L426">
            <v>4.1340000000000003</v>
          </cell>
          <cell r="M426">
            <v>3.8774630594253541</v>
          </cell>
          <cell r="N426">
            <v>3.8451508188247683</v>
          </cell>
          <cell r="O426">
            <v>3.8838494433152673</v>
          </cell>
          <cell r="P426">
            <v>6</v>
          </cell>
          <cell r="Q426">
            <v>3.9646054687499999</v>
          </cell>
          <cell r="R426">
            <v>3.8838494433152673</v>
          </cell>
          <cell r="S426">
            <v>0.99657594876298283</v>
          </cell>
          <cell r="T426">
            <v>0</v>
          </cell>
          <cell r="U426" t="str">
            <v>ENFO</v>
          </cell>
          <cell r="V426">
            <v>3.8838494433152673</v>
          </cell>
          <cell r="W426">
            <v>0.99166665417429545</v>
          </cell>
        </row>
        <row r="427">
          <cell r="A427" t="str">
            <v>MODR</v>
          </cell>
          <cell r="B427" t="str">
            <v>MOD Ratfyn (AMES C6, C10)</v>
          </cell>
          <cell r="C427" t="str">
            <v>Melksham</v>
          </cell>
          <cell r="D427" t="str">
            <v>Amesbury</v>
          </cell>
          <cell r="E427">
            <v>9.8580000000000005</v>
          </cell>
          <cell r="F427">
            <v>10.282</v>
          </cell>
          <cell r="G427">
            <v>9.6272355468749993</v>
          </cell>
          <cell r="H427">
            <v>9.6571728515624997</v>
          </cell>
          <cell r="I427">
            <v>10.805399414062501</v>
          </cell>
          <cell r="J427">
            <v>9.8682746093750016</v>
          </cell>
          <cell r="K427">
            <v>9.7519999999999989</v>
          </cell>
          <cell r="L427">
            <v>10.282</v>
          </cell>
          <cell r="M427">
            <v>9.9053434371948246</v>
          </cell>
          <cell r="N427">
            <v>9.5858157730102551</v>
          </cell>
          <cell r="O427">
            <v>8.8775587570858008</v>
          </cell>
          <cell r="P427">
            <v>6</v>
          </cell>
          <cell r="Q427">
            <v>9.8682746093750016</v>
          </cell>
          <cell r="R427">
            <v>8.8775587570858008</v>
          </cell>
          <cell r="S427">
            <v>0.98252148249046645</v>
          </cell>
          <cell r="T427">
            <v>0</v>
          </cell>
          <cell r="U427" t="str">
            <v>MODR</v>
          </cell>
          <cell r="V427">
            <v>8.8775587570858008</v>
          </cell>
          <cell r="W427">
            <v>0.96774188939429051</v>
          </cell>
        </row>
        <row r="428">
          <cell r="A428" t="str">
            <v>PARH</v>
          </cell>
          <cell r="B428" t="str">
            <v>Park House</v>
          </cell>
          <cell r="C428" t="str">
            <v>Melksham</v>
          </cell>
          <cell r="D428" t="str">
            <v>Amesbury</v>
          </cell>
          <cell r="E428">
            <v>2.1251915405273438</v>
          </cell>
          <cell r="F428">
            <v>2.0627990844726565</v>
          </cell>
          <cell r="G428">
            <v>2.0350430419921874</v>
          </cell>
          <cell r="H428">
            <v>2.3430045532226562</v>
          </cell>
          <cell r="I428">
            <v>2.3320000000000003</v>
          </cell>
          <cell r="J428">
            <v>1.995115234375</v>
          </cell>
          <cell r="K428">
            <v>1.9080000000000001</v>
          </cell>
          <cell r="L428">
            <v>2.6915052734375</v>
          </cell>
          <cell r="M428">
            <v>1.9225754094123841</v>
          </cell>
          <cell r="N428">
            <v>1.9548876500129702</v>
          </cell>
          <cell r="O428">
            <v>1.8662130323453745</v>
          </cell>
          <cell r="P428">
            <v>6</v>
          </cell>
          <cell r="Q428">
            <v>1.995115234375</v>
          </cell>
          <cell r="R428">
            <v>1.8662130323453745</v>
          </cell>
          <cell r="S428">
            <v>0.98892997057257148</v>
          </cell>
          <cell r="T428">
            <v>0</v>
          </cell>
          <cell r="U428" t="str">
            <v>PARH</v>
          </cell>
          <cell r="V428">
            <v>1.8662130323453745</v>
          </cell>
          <cell r="W428">
            <v>1.0168067480954945</v>
          </cell>
        </row>
        <row r="429">
          <cell r="A429" t="str">
            <v>PEWS</v>
          </cell>
          <cell r="B429" t="str">
            <v>Pewsey</v>
          </cell>
          <cell r="C429" t="str">
            <v>Melksham</v>
          </cell>
          <cell r="D429" t="str">
            <v>Amesbury</v>
          </cell>
          <cell r="E429">
            <v>11.467146166992189</v>
          </cell>
          <cell r="F429">
            <v>11.616447485351562</v>
          </cell>
          <cell r="G429">
            <v>11.822631005859375</v>
          </cell>
          <cell r="H429">
            <v>12.932</v>
          </cell>
          <cell r="I429">
            <v>10.848480468749999</v>
          </cell>
          <cell r="J429">
            <v>9.8098141357421866</v>
          </cell>
          <cell r="K429">
            <v>9.1159999999999997</v>
          </cell>
          <cell r="L429">
            <v>9.5394158251953129</v>
          </cell>
          <cell r="M429">
            <v>8.8082476425170899</v>
          </cell>
          <cell r="N429">
            <v>9.163239517211915</v>
          </cell>
          <cell r="O429">
            <v>9.801094274892808</v>
          </cell>
          <cell r="P429">
            <v>6</v>
          </cell>
          <cell r="Q429">
            <v>9.8098141357421866</v>
          </cell>
          <cell r="R429">
            <v>9.801094274892808</v>
          </cell>
          <cell r="S429">
            <v>0.99985179650922584</v>
          </cell>
          <cell r="T429">
            <v>0</v>
          </cell>
          <cell r="U429" t="str">
            <v>PEWS</v>
          </cell>
          <cell r="V429">
            <v>9.801094274892808</v>
          </cell>
          <cell r="W429">
            <v>1.0403022132326629</v>
          </cell>
        </row>
        <row r="430">
          <cell r="A430" t="str">
            <v>RATF</v>
          </cell>
          <cell r="B430" t="str">
            <v>Ratfyn</v>
          </cell>
          <cell r="C430" t="str">
            <v>Melksham</v>
          </cell>
          <cell r="D430" t="str">
            <v>Amesbury</v>
          </cell>
          <cell r="E430">
            <v>10.52475810546875</v>
          </cell>
          <cell r="F430">
            <v>10.288560205078124</v>
          </cell>
          <cell r="G430">
            <v>10.168914843750001</v>
          </cell>
          <cell r="H430">
            <v>9.695521240234374</v>
          </cell>
          <cell r="I430">
            <v>9.7974262695312504</v>
          </cell>
          <cell r="J430">
            <v>9.7132833984375004</v>
          </cell>
          <cell r="K430">
            <v>10.07</v>
          </cell>
          <cell r="L430">
            <v>10.282</v>
          </cell>
          <cell r="M430">
            <v>10.120178794860839</v>
          </cell>
          <cell r="N430">
            <v>10.41496436835364</v>
          </cell>
          <cell r="O430">
            <v>10.289295671741169</v>
          </cell>
          <cell r="P430">
            <v>6</v>
          </cell>
          <cell r="Q430">
            <v>9.7132833984375004</v>
          </cell>
          <cell r="R430">
            <v>10.289295671741169</v>
          </cell>
          <cell r="S430">
            <v>1.0096478648590148</v>
          </cell>
          <cell r="T430">
            <v>0</v>
          </cell>
          <cell r="U430" t="str">
            <v>RATF</v>
          </cell>
          <cell r="V430">
            <v>10.289295671741169</v>
          </cell>
          <cell r="W430">
            <v>1.029128494611429</v>
          </cell>
        </row>
        <row r="431">
          <cell r="A431" t="str">
            <v>ALDE</v>
          </cell>
          <cell r="B431" t="str">
            <v>Alderton</v>
          </cell>
          <cell r="C431" t="str">
            <v>Melksham</v>
          </cell>
          <cell r="D431" t="str">
            <v>Chippenham</v>
          </cell>
          <cell r="E431">
            <v>3.2383871093750005</v>
          </cell>
          <cell r="F431">
            <v>3.466145446777344</v>
          </cell>
          <cell r="G431">
            <v>3.0960140625000001</v>
          </cell>
          <cell r="H431">
            <v>3.3187565185546877</v>
          </cell>
          <cell r="I431">
            <v>3.0529834594726566</v>
          </cell>
          <cell r="J431">
            <v>3.1215970703125002</v>
          </cell>
          <cell r="K431">
            <v>2.8620000000000005</v>
          </cell>
          <cell r="L431">
            <v>2.8970026367187498</v>
          </cell>
          <cell r="M431">
            <v>4.2599080562591558</v>
          </cell>
          <cell r="N431">
            <v>3.193545682402922</v>
          </cell>
          <cell r="O431">
            <v>3.0776301741798719</v>
          </cell>
          <cell r="P431">
            <v>6</v>
          </cell>
          <cell r="Q431">
            <v>3.1215970703125002</v>
          </cell>
          <cell r="R431">
            <v>3.0776301741798719</v>
          </cell>
          <cell r="S431">
            <v>0.99763864647435341</v>
          </cell>
          <cell r="T431">
            <v>0</v>
          </cell>
          <cell r="U431" t="str">
            <v>ALDE</v>
          </cell>
          <cell r="V431">
            <v>3.0776301741798719</v>
          </cell>
          <cell r="W431">
            <v>0.74967479115202751</v>
          </cell>
        </row>
        <row r="432">
          <cell r="A432" t="str">
            <v>CALN</v>
          </cell>
          <cell r="B432" t="str">
            <v>Calne</v>
          </cell>
          <cell r="C432" t="str">
            <v>Melksham</v>
          </cell>
          <cell r="D432" t="str">
            <v>Chippenham</v>
          </cell>
          <cell r="E432">
            <v>16.748000000000001</v>
          </cell>
          <cell r="F432">
            <v>19.234035559082031</v>
          </cell>
          <cell r="G432">
            <v>15.252264074707032</v>
          </cell>
          <cell r="H432">
            <v>16.443605529785156</v>
          </cell>
          <cell r="I432">
            <v>14.575000000000001</v>
          </cell>
          <cell r="J432">
            <v>15.582000000000001</v>
          </cell>
          <cell r="K432">
            <v>14.204000000000001</v>
          </cell>
          <cell r="L432">
            <v>12.4157255859375</v>
          </cell>
          <cell r="M432">
            <v>11.285798091888429</v>
          </cell>
          <cell r="N432">
            <v>12.655153916652223</v>
          </cell>
          <cell r="O432">
            <v>13.083672526804605</v>
          </cell>
          <cell r="P432">
            <v>6</v>
          </cell>
          <cell r="Q432">
            <v>15.582000000000001</v>
          </cell>
          <cell r="R432">
            <v>13.083672526804605</v>
          </cell>
          <cell r="S432">
            <v>0.97129483113951776</v>
          </cell>
          <cell r="T432">
            <v>0</v>
          </cell>
          <cell r="U432" t="str">
            <v>CALN</v>
          </cell>
          <cell r="V432">
            <v>13.083672526804605</v>
          </cell>
          <cell r="W432">
            <v>1.1213344252320097</v>
          </cell>
        </row>
        <row r="433">
          <cell r="A433" t="str">
            <v>COCK</v>
          </cell>
          <cell r="B433" t="str">
            <v>Cocklebury</v>
          </cell>
          <cell r="C433" t="str">
            <v>Melksham</v>
          </cell>
          <cell r="D433" t="str">
            <v>Chippenham</v>
          </cell>
          <cell r="E433">
            <v>25.81534208984375</v>
          </cell>
          <cell r="F433">
            <v>23.154491381835935</v>
          </cell>
          <cell r="G433">
            <v>18.443999999999999</v>
          </cell>
          <cell r="H433">
            <v>20.385712243652343</v>
          </cell>
          <cell r="I433">
            <v>18.982277343749999</v>
          </cell>
          <cell r="J433">
            <v>19.600909375000001</v>
          </cell>
          <cell r="K433">
            <v>19.821999999999999</v>
          </cell>
          <cell r="L433">
            <v>18.863222167968747</v>
          </cell>
          <cell r="M433">
            <v>17.676063804626462</v>
          </cell>
          <cell r="N433">
            <v>19.745614005508422</v>
          </cell>
          <cell r="O433">
            <v>16.210013329811098</v>
          </cell>
          <cell r="P433">
            <v>6</v>
          </cell>
          <cell r="Q433">
            <v>19.600909375000001</v>
          </cell>
          <cell r="R433">
            <v>16.210013329811098</v>
          </cell>
          <cell r="S433">
            <v>0.96883806113474003</v>
          </cell>
          <cell r="T433">
            <v>0</v>
          </cell>
          <cell r="U433" t="str">
            <v>COCK</v>
          </cell>
          <cell r="V433">
            <v>16.210013329811098</v>
          </cell>
          <cell r="W433">
            <v>1.1170820734614164</v>
          </cell>
        </row>
        <row r="434">
          <cell r="A434" t="str">
            <v>LYNE</v>
          </cell>
          <cell r="B434" t="str">
            <v>Lyneham</v>
          </cell>
          <cell r="C434" t="str">
            <v>Melksham</v>
          </cell>
          <cell r="D434" t="str">
            <v>Chippenham</v>
          </cell>
          <cell r="E434">
            <v>13.257147229003907</v>
          </cell>
          <cell r="F434">
            <v>11.759669409179688</v>
          </cell>
          <cell r="G434">
            <v>11.9272646484375</v>
          </cell>
          <cell r="H434">
            <v>11.518037329101563</v>
          </cell>
          <cell r="I434">
            <v>9.533677734374999</v>
          </cell>
          <cell r="J434">
            <v>8.9780185546875</v>
          </cell>
          <cell r="K434">
            <v>7.3140000000000009</v>
          </cell>
          <cell r="L434">
            <v>7.8440000000000012</v>
          </cell>
          <cell r="M434">
            <v>11.063311376800538</v>
          </cell>
          <cell r="N434">
            <v>11.058998042449952</v>
          </cell>
          <cell r="O434">
            <v>10.754714262897391</v>
          </cell>
          <cell r="P434">
            <v>6</v>
          </cell>
          <cell r="Q434">
            <v>8.9780185546875</v>
          </cell>
          <cell r="R434">
            <v>10.754714262897391</v>
          </cell>
          <cell r="S434">
            <v>1.0305515708417414</v>
          </cell>
          <cell r="T434" t="str">
            <v>M</v>
          </cell>
          <cell r="U434" t="str">
            <v>LYNE</v>
          </cell>
          <cell r="V434">
            <v>10.754714262897391</v>
          </cell>
          <cell r="W434">
            <v>0.99961012266547689</v>
          </cell>
        </row>
        <row r="435">
          <cell r="A435" t="str">
            <v>MALM</v>
          </cell>
          <cell r="B435" t="str">
            <v>Malmesbury</v>
          </cell>
          <cell r="C435" t="str">
            <v>Melksham</v>
          </cell>
          <cell r="D435" t="str">
            <v>Chippenham</v>
          </cell>
          <cell r="E435">
            <v>11.131955688476562</v>
          </cell>
          <cell r="F435">
            <v>9.7052072509765637</v>
          </cell>
          <cell r="G435">
            <v>9.7275192504882799</v>
          </cell>
          <cell r="H435">
            <v>9.8586590698242187</v>
          </cell>
          <cell r="I435">
            <v>9.9991558837890633</v>
          </cell>
          <cell r="J435">
            <v>9.9169455322265634</v>
          </cell>
          <cell r="K435">
            <v>9.7519999999999989</v>
          </cell>
          <cell r="L435">
            <v>9.8580000000000005</v>
          </cell>
          <cell r="M435">
            <v>10.618451862335206</v>
          </cell>
          <cell r="N435">
            <v>10.983808441162109</v>
          </cell>
          <cell r="O435">
            <v>10.93688049554825</v>
          </cell>
          <cell r="P435">
            <v>6</v>
          </cell>
          <cell r="Q435">
            <v>9.9169455322265634</v>
          </cell>
          <cell r="R435">
            <v>10.93688049554825</v>
          </cell>
          <cell r="S435">
            <v>1.0164497728129522</v>
          </cell>
          <cell r="T435" t="str">
            <v>M</v>
          </cell>
          <cell r="U435" t="str">
            <v>MALM</v>
          </cell>
          <cell r="V435">
            <v>10.93688049554825</v>
          </cell>
          <cell r="W435">
            <v>1.0344077068449933</v>
          </cell>
        </row>
        <row r="436">
          <cell r="A436" t="str">
            <v>ROWD</v>
          </cell>
          <cell r="B436" t="str">
            <v>Rowden</v>
          </cell>
          <cell r="C436" t="str">
            <v>Melksham</v>
          </cell>
          <cell r="D436" t="str">
            <v>Chippenham</v>
          </cell>
          <cell r="E436">
            <v>19.209053759765624</v>
          </cell>
          <cell r="F436">
            <v>18.650292175292968</v>
          </cell>
          <cell r="G436">
            <v>21.12005390625</v>
          </cell>
          <cell r="H436">
            <v>18.884659899902342</v>
          </cell>
          <cell r="I436">
            <v>17.978782226562501</v>
          </cell>
          <cell r="J436">
            <v>18.490617089843749</v>
          </cell>
          <cell r="K436">
            <v>16.748000000000001</v>
          </cell>
          <cell r="L436">
            <v>16.896631640624999</v>
          </cell>
          <cell r="M436">
            <v>15.00669225692749</v>
          </cell>
          <cell r="N436">
            <v>15.677585002895722</v>
          </cell>
          <cell r="O436">
            <v>14.644158508154552</v>
          </cell>
          <cell r="P436">
            <v>6</v>
          </cell>
          <cell r="Q436">
            <v>18.490617089843749</v>
          </cell>
          <cell r="R436">
            <v>14.644158508154552</v>
          </cell>
          <cell r="S436">
            <v>0.96187544030570382</v>
          </cell>
          <cell r="T436">
            <v>0</v>
          </cell>
          <cell r="U436" t="str">
            <v>ROWD</v>
          </cell>
          <cell r="V436">
            <v>14.644158508154552</v>
          </cell>
          <cell r="W436">
            <v>1.0447062373561056</v>
          </cell>
        </row>
        <row r="437">
          <cell r="A437" t="str">
            <v>SUTB</v>
          </cell>
          <cell r="B437" t="str">
            <v>Sutton Benger</v>
          </cell>
          <cell r="C437" t="str">
            <v>Melksham</v>
          </cell>
          <cell r="D437" t="str">
            <v>Chippenham</v>
          </cell>
          <cell r="E437">
            <v>5.4917992187499998</v>
          </cell>
          <cell r="F437">
            <v>3.6642109008789068</v>
          </cell>
          <cell r="G437">
            <v>3.6177870117187498</v>
          </cell>
          <cell r="H437">
            <v>3.6438229614257813</v>
          </cell>
          <cell r="I437">
            <v>4.1559228515625</v>
          </cell>
          <cell r="J437">
            <v>4.0279999999999996</v>
          </cell>
          <cell r="K437">
            <v>4.1340000000000003</v>
          </cell>
          <cell r="L437">
            <v>3.8160000000000003</v>
          </cell>
          <cell r="M437">
            <v>4.5196675777435305</v>
          </cell>
          <cell r="N437">
            <v>3.804760518074036</v>
          </cell>
          <cell r="O437">
            <v>4.8980463734245303</v>
          </cell>
          <cell r="P437">
            <v>6</v>
          </cell>
          <cell r="Q437">
            <v>4.0279999999999996</v>
          </cell>
          <cell r="R437">
            <v>4.8980463734245303</v>
          </cell>
          <cell r="S437">
            <v>1.0331314250068835</v>
          </cell>
          <cell r="T437" t="str">
            <v>H</v>
          </cell>
          <cell r="U437" t="str">
            <v>SUTB</v>
          </cell>
          <cell r="V437">
            <v>4.8980463734245303</v>
          </cell>
          <cell r="W437">
            <v>0.84182308823110041</v>
          </cell>
        </row>
        <row r="438">
          <cell r="A438" t="str">
            <v>TETB</v>
          </cell>
          <cell r="B438" t="str">
            <v>Tetbury</v>
          </cell>
          <cell r="C438" t="str">
            <v>Melksham</v>
          </cell>
          <cell r="D438" t="str">
            <v>Chippenham</v>
          </cell>
          <cell r="E438">
            <v>6.8815726074218757</v>
          </cell>
          <cell r="F438">
            <v>6.9265572509765629</v>
          </cell>
          <cell r="G438">
            <v>7.7710175537109372</v>
          </cell>
          <cell r="H438">
            <v>6.9303444946289057</v>
          </cell>
          <cell r="I438">
            <v>6.8682988281249999</v>
          </cell>
          <cell r="J438">
            <v>6.572000000000001</v>
          </cell>
          <cell r="K438">
            <v>6.36</v>
          </cell>
          <cell r="L438">
            <v>6.6779999999999999</v>
          </cell>
          <cell r="M438">
            <v>6.4564231872558597</v>
          </cell>
          <cell r="N438">
            <v>8.4717445278167727</v>
          </cell>
          <cell r="O438">
            <v>8.9236312547779093</v>
          </cell>
          <cell r="P438">
            <v>6</v>
          </cell>
          <cell r="Q438">
            <v>6.572000000000001</v>
          </cell>
          <cell r="R438">
            <v>8.9236312547779093</v>
          </cell>
          <cell r="S438">
            <v>1.0523026809714047</v>
          </cell>
          <cell r="T438" t="str">
            <v>H</v>
          </cell>
          <cell r="U438" t="str">
            <v>TETB</v>
          </cell>
          <cell r="V438">
            <v>8.9236312547779093</v>
          </cell>
          <cell r="W438">
            <v>1.3121420765198439</v>
          </cell>
        </row>
        <row r="439">
          <cell r="A439" t="str">
            <v>YATK</v>
          </cell>
          <cell r="B439" t="str">
            <v>Yatton Keynall</v>
          </cell>
          <cell r="C439" t="str">
            <v>Melksham</v>
          </cell>
          <cell r="D439" t="str">
            <v>Chippenham</v>
          </cell>
          <cell r="E439">
            <v>6.8815726074218757</v>
          </cell>
          <cell r="F439">
            <v>4.1593745361328125</v>
          </cell>
          <cell r="G439">
            <v>4.5596782836914063</v>
          </cell>
          <cell r="H439">
            <v>4.5876928344726569</v>
          </cell>
          <cell r="I439">
            <v>4.4317501831054686</v>
          </cell>
          <cell r="J439">
            <v>4.1884823242187492</v>
          </cell>
          <cell r="K439">
            <v>4.0279999999999996</v>
          </cell>
          <cell r="L439">
            <v>4.3460000000000001</v>
          </cell>
          <cell r="M439">
            <v>4.2562102031707765</v>
          </cell>
          <cell r="N439">
            <v>4.2673037624359136</v>
          </cell>
          <cell r="O439">
            <v>3.8674588635746638</v>
          </cell>
          <cell r="P439">
            <v>6</v>
          </cell>
          <cell r="Q439">
            <v>4.1884823242187492</v>
          </cell>
          <cell r="R439">
            <v>3.8674588635746638</v>
          </cell>
          <cell r="S439">
            <v>0.98679779259719225</v>
          </cell>
          <cell r="T439">
            <v>0</v>
          </cell>
          <cell r="U439" t="str">
            <v>YATK</v>
          </cell>
          <cell r="V439">
            <v>3.8674588635746638</v>
          </cell>
          <cell r="W439">
            <v>1.0026064406445134</v>
          </cell>
        </row>
        <row r="440">
          <cell r="A440" t="str">
            <v>BRUT</v>
          </cell>
          <cell r="B440" t="str">
            <v>Bruton</v>
          </cell>
          <cell r="C440" t="str">
            <v>Melksham</v>
          </cell>
          <cell r="D440" t="str">
            <v>Frome</v>
          </cell>
          <cell r="E440">
            <v>5.5094171386718758</v>
          </cell>
          <cell r="F440">
            <v>4.7438965576171874</v>
          </cell>
          <cell r="G440">
            <v>5.6554764038085938</v>
          </cell>
          <cell r="H440">
            <v>7.2080000000000002</v>
          </cell>
          <cell r="I440">
            <v>5.5735312499999994</v>
          </cell>
          <cell r="J440">
            <v>5.8404074218749997</v>
          </cell>
          <cell r="K440">
            <v>6.1479999999999997</v>
          </cell>
          <cell r="L440">
            <v>6.36</v>
          </cell>
          <cell r="M440">
            <v>5.3961360931396491</v>
          </cell>
          <cell r="N440">
            <v>5.4078149703726686</v>
          </cell>
          <cell r="O440">
            <v>5.6146790636253359</v>
          </cell>
          <cell r="P440">
            <v>6</v>
          </cell>
          <cell r="Q440">
            <v>5.8404074218749997</v>
          </cell>
          <cell r="R440">
            <v>5.6146790636253359</v>
          </cell>
          <cell r="S440">
            <v>0.9934521762309062</v>
          </cell>
          <cell r="T440">
            <v>0</v>
          </cell>
          <cell r="U440" t="str">
            <v>BRUT</v>
          </cell>
          <cell r="V440">
            <v>5.6146790636253359</v>
          </cell>
          <cell r="W440">
            <v>1.0021643036853476</v>
          </cell>
        </row>
        <row r="441">
          <cell r="A441" t="str">
            <v>CODF</v>
          </cell>
          <cell r="B441" t="str">
            <v>Codford</v>
          </cell>
          <cell r="C441" t="str">
            <v>Melksham</v>
          </cell>
          <cell r="D441" t="str">
            <v>Frome</v>
          </cell>
          <cell r="E441">
            <v>3.9220000000000006</v>
          </cell>
          <cell r="F441">
            <v>3.8297509643554686</v>
          </cell>
          <cell r="G441">
            <v>3.2948315917968749</v>
          </cell>
          <cell r="H441">
            <v>3.1993991455078121</v>
          </cell>
          <cell r="I441">
            <v>3.344222900390625</v>
          </cell>
          <cell r="J441">
            <v>3.5755336914062497</v>
          </cell>
          <cell r="K441">
            <v>3.3920000000000003</v>
          </cell>
          <cell r="L441">
            <v>2.6500000000000004</v>
          </cell>
          <cell r="M441">
            <v>1.9524578380584718</v>
          </cell>
          <cell r="N441">
            <v>4.5033383900479524</v>
          </cell>
          <cell r="O441">
            <v>2.9329147</v>
          </cell>
          <cell r="P441">
            <v>6</v>
          </cell>
          <cell r="Q441">
            <v>3.5755336914062497</v>
          </cell>
          <cell r="R441">
            <v>2.9329147</v>
          </cell>
          <cell r="S441">
            <v>0.96751957302575609</v>
          </cell>
          <cell r="T441">
            <v>0</v>
          </cell>
          <cell r="U441" t="str">
            <v>CODF</v>
          </cell>
          <cell r="V441">
            <v>2.9329147</v>
          </cell>
          <cell r="W441">
            <v>2.3064971249397535</v>
          </cell>
        </row>
        <row r="442">
          <cell r="A442" t="str">
            <v>CROC</v>
          </cell>
          <cell r="B442" t="str">
            <v>Crockerton</v>
          </cell>
          <cell r="C442" t="str">
            <v>Melksham</v>
          </cell>
          <cell r="D442" t="str">
            <v>Frome</v>
          </cell>
          <cell r="E442">
            <v>14.021446618652343</v>
          </cell>
          <cell r="F442">
            <v>13.765549060058595</v>
          </cell>
          <cell r="G442">
            <v>14.386738220214845</v>
          </cell>
          <cell r="H442">
            <v>14.872423535156249</v>
          </cell>
          <cell r="I442">
            <v>13.109322875976561</v>
          </cell>
          <cell r="J442">
            <v>13.063892333984375</v>
          </cell>
          <cell r="K442">
            <v>13.568000000000001</v>
          </cell>
          <cell r="L442">
            <v>13.25</v>
          </cell>
          <cell r="M442">
            <v>13.38827018737793</v>
          </cell>
          <cell r="N442">
            <v>13.38827018737793</v>
          </cell>
          <cell r="O442">
            <v>13.774761760711669</v>
          </cell>
          <cell r="P442">
            <v>6</v>
          </cell>
          <cell r="Q442">
            <v>13.063892333984375</v>
          </cell>
          <cell r="R442">
            <v>13.774761760711669</v>
          </cell>
          <cell r="S442">
            <v>1.0088700991763899</v>
          </cell>
          <cell r="T442">
            <v>0</v>
          </cell>
          <cell r="U442" t="str">
            <v>CROC</v>
          </cell>
          <cell r="V442">
            <v>13.774761760711669</v>
          </cell>
          <cell r="W442">
            <v>1</v>
          </cell>
        </row>
        <row r="443">
          <cell r="A443" t="str">
            <v>FROM</v>
          </cell>
          <cell r="B443" t="str">
            <v>Frome</v>
          </cell>
          <cell r="C443" t="str">
            <v>Melksham</v>
          </cell>
          <cell r="D443" t="str">
            <v>Frome</v>
          </cell>
          <cell r="E443">
            <v>32.687469885253904</v>
          </cell>
          <cell r="F443">
            <v>28.026261755371095</v>
          </cell>
          <cell r="G443">
            <v>29.063496923828126</v>
          </cell>
          <cell r="H443">
            <v>28.874946826171872</v>
          </cell>
          <cell r="I443">
            <v>28.079221679687503</v>
          </cell>
          <cell r="J443">
            <v>28.70642763671875</v>
          </cell>
          <cell r="K443">
            <v>27.772000000000002</v>
          </cell>
          <cell r="L443">
            <v>27.878000000000004</v>
          </cell>
          <cell r="M443">
            <v>28.1368408203125</v>
          </cell>
          <cell r="N443">
            <v>28.314824102967496</v>
          </cell>
          <cell r="O443">
            <v>27.063321778907444</v>
          </cell>
          <cell r="P443">
            <v>6</v>
          </cell>
          <cell r="Q443">
            <v>28.70642763671875</v>
          </cell>
          <cell r="R443">
            <v>27.063321778907444</v>
          </cell>
          <cell r="S443">
            <v>0.99022447976901906</v>
          </cell>
          <cell r="T443">
            <v>0</v>
          </cell>
          <cell r="U443" t="str">
            <v>FROM</v>
          </cell>
          <cell r="V443">
            <v>27.063321778907444</v>
          </cell>
          <cell r="W443">
            <v>1.0063256313596693</v>
          </cell>
        </row>
        <row r="444">
          <cell r="A444" t="str">
            <v>HAWK</v>
          </cell>
          <cell r="B444" t="str">
            <v>Hawkeridge</v>
          </cell>
          <cell r="C444" t="str">
            <v>Melksham</v>
          </cell>
          <cell r="D444" t="str">
            <v>Frome</v>
          </cell>
          <cell r="E444">
            <v>11.354339111328125</v>
          </cell>
          <cell r="F444">
            <v>11.035512658691404</v>
          </cell>
          <cell r="G444">
            <v>9.9640000000000004</v>
          </cell>
          <cell r="H444">
            <v>10.186976318359376</v>
          </cell>
          <cell r="I444">
            <v>10.32815087890625</v>
          </cell>
          <cell r="J444">
            <v>11.033075390624999</v>
          </cell>
          <cell r="K444">
            <v>13.568000000000001</v>
          </cell>
          <cell r="L444">
            <v>13.568000000000001</v>
          </cell>
          <cell r="M444">
            <v>13.998624191284181</v>
          </cell>
          <cell r="N444">
            <v>12.764709040941526</v>
          </cell>
          <cell r="O444">
            <v>13.466586273621857</v>
          </cell>
          <cell r="P444">
            <v>6</v>
          </cell>
          <cell r="Q444">
            <v>11.033075390624999</v>
          </cell>
          <cell r="R444">
            <v>13.466586273621857</v>
          </cell>
          <cell r="S444">
            <v>1.0337768963570513</v>
          </cell>
          <cell r="T444" t="str">
            <v>H</v>
          </cell>
          <cell r="U444" t="str">
            <v>HAWK</v>
          </cell>
          <cell r="V444">
            <v>13.466586273621857</v>
          </cell>
          <cell r="W444">
            <v>0.91185454131193011</v>
          </cell>
        </row>
        <row r="445">
          <cell r="A445" t="str">
            <v>HOLW</v>
          </cell>
          <cell r="B445" t="str">
            <v>Holwell</v>
          </cell>
          <cell r="C445" t="str">
            <v>Melksham</v>
          </cell>
          <cell r="D445" t="str">
            <v>Frome</v>
          </cell>
          <cell r="E445">
            <v>12.567771289062501</v>
          </cell>
          <cell r="F445">
            <v>11.9</v>
          </cell>
          <cell r="G445">
            <v>11.9</v>
          </cell>
          <cell r="H445">
            <v>11.9</v>
          </cell>
          <cell r="I445">
            <v>11.9</v>
          </cell>
          <cell r="J445">
            <v>11.9</v>
          </cell>
          <cell r="K445">
            <v>11.9</v>
          </cell>
          <cell r="L445">
            <v>11.9</v>
          </cell>
          <cell r="M445">
            <v>9.6936577749252333</v>
          </cell>
          <cell r="N445">
            <v>10.493383960723877</v>
          </cell>
          <cell r="O445">
            <v>10.586728719104267</v>
          </cell>
          <cell r="P445">
            <v>6</v>
          </cell>
          <cell r="Q445">
            <v>11.9</v>
          </cell>
          <cell r="R445">
            <v>10.586728719104267</v>
          </cell>
          <cell r="S445">
            <v>0.98069916124944057</v>
          </cell>
          <cell r="T445">
            <v>0</v>
          </cell>
          <cell r="U445" t="str">
            <v>HOLW</v>
          </cell>
          <cell r="V445">
            <v>10.586728719104267</v>
          </cell>
          <cell r="W445">
            <v>1.0824999401017963</v>
          </cell>
        </row>
        <row r="446">
          <cell r="A446" t="str">
            <v>WARM</v>
          </cell>
          <cell r="B446" t="str">
            <v>Warminster</v>
          </cell>
          <cell r="C446" t="str">
            <v>Melksham</v>
          </cell>
          <cell r="D446" t="str">
            <v>Frome</v>
          </cell>
          <cell r="E446">
            <v>10.360667150878907</v>
          </cell>
          <cell r="F446">
            <v>9.8042399780273453</v>
          </cell>
          <cell r="G446">
            <v>9.8200894042968763</v>
          </cell>
          <cell r="H446">
            <v>9.7496884643554687</v>
          </cell>
          <cell r="I446">
            <v>9.6964218750000004</v>
          </cell>
          <cell r="J446">
            <v>9.7166031982421881</v>
          </cell>
          <cell r="K446">
            <v>9.9640000000000004</v>
          </cell>
          <cell r="L446">
            <v>9.1159999999999997</v>
          </cell>
          <cell r="M446">
            <v>8.0853203964233398</v>
          </cell>
          <cell r="N446">
            <v>8.8033347145843504</v>
          </cell>
          <cell r="O446">
            <v>7.9730374743302663</v>
          </cell>
          <cell r="P446">
            <v>6</v>
          </cell>
          <cell r="Q446">
            <v>9.7166031982421881</v>
          </cell>
          <cell r="R446">
            <v>7.9730374743302663</v>
          </cell>
          <cell r="S446">
            <v>0.96757555920801164</v>
          </cell>
          <cell r="T446">
            <v>0</v>
          </cell>
          <cell r="U446" t="str">
            <v>WARM</v>
          </cell>
          <cell r="V446">
            <v>7.9730374743302663</v>
          </cell>
          <cell r="W446">
            <v>1.0888046834209111</v>
          </cell>
        </row>
        <row r="447">
          <cell r="A447" t="str">
            <v>WBUC</v>
          </cell>
          <cell r="B447" t="str">
            <v>Westbury Cement</v>
          </cell>
          <cell r="C447" t="str">
            <v>Melksham</v>
          </cell>
          <cell r="D447" t="str">
            <v>Frome</v>
          </cell>
          <cell r="E447">
            <v>15.955704638671875</v>
          </cell>
          <cell r="F447">
            <v>2</v>
          </cell>
          <cell r="G447">
            <v>2</v>
          </cell>
          <cell r="H447">
            <v>1.2646576171875001</v>
          </cell>
          <cell r="I447">
            <v>1.9080000000000001</v>
          </cell>
          <cell r="J447">
            <v>1.5323715820312498</v>
          </cell>
          <cell r="K447">
            <v>1.59</v>
          </cell>
          <cell r="L447">
            <v>1.59</v>
          </cell>
          <cell r="M447">
            <v>11.759460853271484</v>
          </cell>
          <cell r="N447">
            <v>14.903600000000001</v>
          </cell>
          <cell r="O447">
            <v>15.477054997851564</v>
          </cell>
          <cell r="P447">
            <v>6</v>
          </cell>
          <cell r="Q447">
            <v>1.5323715820312498</v>
          </cell>
          <cell r="R447">
            <v>15.477054997851564</v>
          </cell>
          <cell r="S447">
            <v>1.4702370837565453</v>
          </cell>
          <cell r="T447" t="str">
            <v>H</v>
          </cell>
          <cell r="U447" t="str">
            <v>WBUC</v>
          </cell>
          <cell r="V447">
            <v>15.477054997851564</v>
          </cell>
          <cell r="W447">
            <v>1.2673710288217692</v>
          </cell>
        </row>
        <row r="448">
          <cell r="A448" t="str">
            <v>WBUR</v>
          </cell>
          <cell r="B448" t="str">
            <v>Westbury</v>
          </cell>
          <cell r="C448" t="str">
            <v>Melksham</v>
          </cell>
          <cell r="D448" t="str">
            <v>Frome</v>
          </cell>
          <cell r="E448">
            <v>17.065722253417967</v>
          </cell>
          <cell r="F448">
            <v>21.414849267578127</v>
          </cell>
          <cell r="G448">
            <v>18.921605664062501</v>
          </cell>
          <cell r="H448">
            <v>18.448381823730468</v>
          </cell>
          <cell r="I448">
            <v>17.577718322753906</v>
          </cell>
          <cell r="J448">
            <v>17.877668457031248</v>
          </cell>
          <cell r="K448">
            <v>14.734000000000002</v>
          </cell>
          <cell r="L448">
            <v>15.158000000000001</v>
          </cell>
          <cell r="M448">
            <v>15.183091368675234</v>
          </cell>
          <cell r="N448">
            <v>17.260210856018066</v>
          </cell>
          <cell r="O448">
            <v>16.230383295100403</v>
          </cell>
          <cell r="P448">
            <v>6</v>
          </cell>
          <cell r="Q448">
            <v>17.877668457031248</v>
          </cell>
          <cell r="R448">
            <v>16.230383295100403</v>
          </cell>
          <cell r="S448">
            <v>0.98401786427813209</v>
          </cell>
          <cell r="T448">
            <v>0</v>
          </cell>
          <cell r="U448" t="str">
            <v>WBUR</v>
          </cell>
          <cell r="V448">
            <v>16.230383295100403</v>
          </cell>
          <cell r="W448">
            <v>1.1368047808516921</v>
          </cell>
        </row>
        <row r="449">
          <cell r="A449" t="str">
            <v>ASHP</v>
          </cell>
          <cell r="B449" t="str">
            <v>Ashton Park</v>
          </cell>
          <cell r="C449" t="str">
            <v>Melksham</v>
          </cell>
          <cell r="D449" t="str">
            <v>Norrington</v>
          </cell>
          <cell r="E449">
            <v>21.35311500244141</v>
          </cell>
          <cell r="F449">
            <v>20.499774499511719</v>
          </cell>
          <cell r="G449">
            <v>19.751161523437499</v>
          </cell>
          <cell r="H449">
            <v>20.205370568847655</v>
          </cell>
          <cell r="I449">
            <v>19.594852539062501</v>
          </cell>
          <cell r="J449">
            <v>19.70516953125</v>
          </cell>
          <cell r="K449">
            <v>19.821999999999999</v>
          </cell>
          <cell r="L449">
            <v>21.411999999999999</v>
          </cell>
          <cell r="M449">
            <v>21.845161638259889</v>
          </cell>
          <cell r="N449">
            <v>23.471040569051105</v>
          </cell>
          <cell r="O449">
            <v>20.23665802260081</v>
          </cell>
          <cell r="P449">
            <v>6</v>
          </cell>
          <cell r="Q449">
            <v>19.70516953125</v>
          </cell>
          <cell r="R449">
            <v>20.23665802260081</v>
          </cell>
          <cell r="S449">
            <v>1.0044456358576714</v>
          </cell>
          <cell r="T449">
            <v>0</v>
          </cell>
          <cell r="U449" t="str">
            <v>ASHP</v>
          </cell>
          <cell r="V449">
            <v>20.23665802260081</v>
          </cell>
          <cell r="W449">
            <v>1.0744274159063045</v>
          </cell>
        </row>
        <row r="450">
          <cell r="A450" t="str">
            <v>AVOR</v>
          </cell>
          <cell r="B450" t="str">
            <v>Avon Rubber</v>
          </cell>
          <cell r="C450" t="str">
            <v>Melksham</v>
          </cell>
          <cell r="D450" t="str">
            <v>Norrington</v>
          </cell>
          <cell r="E450">
            <v>9.9640000000000004</v>
          </cell>
          <cell r="F450">
            <v>9.2822069091796866</v>
          </cell>
          <cell r="G450">
            <v>9.5130145019531263</v>
          </cell>
          <cell r="H450">
            <v>9.2708859374999992</v>
          </cell>
          <cell r="I450">
            <v>10.176</v>
          </cell>
          <cell r="J450">
            <v>9.7070466796874992</v>
          </cell>
          <cell r="K450">
            <v>9.6460000000000008</v>
          </cell>
          <cell r="L450">
            <v>8.6920000000000002</v>
          </cell>
          <cell r="M450">
            <v>9.6510659980773923</v>
          </cell>
          <cell r="N450">
            <v>8.9701648218552155</v>
          </cell>
          <cell r="O450">
            <v>9.3094606947606593</v>
          </cell>
          <cell r="P450">
            <v>6</v>
          </cell>
          <cell r="Q450">
            <v>9.7070466796874992</v>
          </cell>
          <cell r="R450">
            <v>9.3094606947606593</v>
          </cell>
          <cell r="S450">
            <v>0.99305408159698016</v>
          </cell>
          <cell r="T450">
            <v>0</v>
          </cell>
          <cell r="U450" t="str">
            <v>AVOR</v>
          </cell>
          <cell r="V450">
            <v>9.3094606947606593</v>
          </cell>
          <cell r="W450">
            <v>0.92944808621577968</v>
          </cell>
        </row>
        <row r="451">
          <cell r="A451" t="str">
            <v>BRAA</v>
          </cell>
          <cell r="B451" t="str">
            <v>Bradford-on-Avon</v>
          </cell>
          <cell r="C451" t="str">
            <v>Melksham</v>
          </cell>
          <cell r="D451" t="str">
            <v>Norrington</v>
          </cell>
          <cell r="E451">
            <v>10.763023156738281</v>
          </cell>
          <cell r="F451">
            <v>11.982959973144531</v>
          </cell>
          <cell r="G451">
            <v>11.236000000000001</v>
          </cell>
          <cell r="H451">
            <v>12.201310729980468</v>
          </cell>
          <cell r="I451">
            <v>10.776397033691406</v>
          </cell>
          <cell r="J451">
            <v>11.7711798828125</v>
          </cell>
          <cell r="K451">
            <v>12.084000000000001</v>
          </cell>
          <cell r="L451">
            <v>14.946</v>
          </cell>
          <cell r="M451">
            <v>10.854214000701903</v>
          </cell>
          <cell r="N451">
            <v>13.00242681503296</v>
          </cell>
          <cell r="O451">
            <v>12.071071336711247</v>
          </cell>
          <cell r="P451">
            <v>6</v>
          </cell>
          <cell r="Q451">
            <v>11.7711798828125</v>
          </cell>
          <cell r="R451">
            <v>12.071071336711247</v>
          </cell>
          <cell r="S451">
            <v>1.0042017410455999</v>
          </cell>
          <cell r="T451">
            <v>0</v>
          </cell>
          <cell r="U451" t="str">
            <v>BRAA</v>
          </cell>
          <cell r="V451">
            <v>12.071071336711247</v>
          </cell>
          <cell r="W451">
            <v>1.1979150967718288</v>
          </cell>
        </row>
        <row r="452">
          <cell r="A452" t="str">
            <v>BROM</v>
          </cell>
          <cell r="B452" t="str">
            <v>Bromham</v>
          </cell>
          <cell r="C452" t="str">
            <v>Melksham</v>
          </cell>
          <cell r="D452" t="str">
            <v>Norrington</v>
          </cell>
          <cell r="E452">
            <v>2.9347883178710941</v>
          </cell>
          <cell r="F452">
            <v>2.2777527221679685</v>
          </cell>
          <cell r="G452">
            <v>2.34667265625</v>
          </cell>
          <cell r="H452">
            <v>2.3426516601562501</v>
          </cell>
          <cell r="I452">
            <v>2.2220966796875006</v>
          </cell>
          <cell r="J452">
            <v>2.2474783203125002</v>
          </cell>
          <cell r="K452">
            <v>2.2260000000000004</v>
          </cell>
          <cell r="L452">
            <v>3.4979999999999998</v>
          </cell>
          <cell r="M452">
            <v>2.117627935409546</v>
          </cell>
          <cell r="N452">
            <v>2.159536852836609</v>
          </cell>
          <cell r="O452">
            <v>2.6168518317783538</v>
          </cell>
          <cell r="P452">
            <v>6</v>
          </cell>
          <cell r="Q452">
            <v>2.2474783203125002</v>
          </cell>
          <cell r="R452">
            <v>2.6168518317783538</v>
          </cell>
          <cell r="S452">
            <v>1.0256848411531854</v>
          </cell>
          <cell r="T452" t="str">
            <v>M</v>
          </cell>
          <cell r="U452" t="str">
            <v>BROM</v>
          </cell>
          <cell r="V452">
            <v>2.6168518317783538</v>
          </cell>
          <cell r="W452">
            <v>1.0197905008364738</v>
          </cell>
        </row>
        <row r="453">
          <cell r="A453" t="str">
            <v>CORS</v>
          </cell>
          <cell r="B453" t="str">
            <v>Corsham</v>
          </cell>
          <cell r="C453" t="str">
            <v>Melksham</v>
          </cell>
          <cell r="D453" t="str">
            <v>Norrington</v>
          </cell>
          <cell r="E453">
            <v>11.872</v>
          </cell>
          <cell r="F453">
            <v>12.518154553222656</v>
          </cell>
          <cell r="G453">
            <v>10.65780498046875</v>
          </cell>
          <cell r="H453">
            <v>11.009177050781251</v>
          </cell>
          <cell r="I453">
            <v>10.526769165039061</v>
          </cell>
          <cell r="J453">
            <v>10.624442968749999</v>
          </cell>
          <cell r="K453">
            <v>10.600000000000001</v>
          </cell>
          <cell r="L453">
            <v>11.342000000000001</v>
          </cell>
          <cell r="M453">
            <v>10.612791862487793</v>
          </cell>
          <cell r="N453">
            <v>10.146864395141602</v>
          </cell>
          <cell r="O453">
            <v>9.8573836825116476</v>
          </cell>
          <cell r="P453">
            <v>6</v>
          </cell>
          <cell r="Q453">
            <v>10.624442968749999</v>
          </cell>
          <cell r="R453">
            <v>9.8573836825116476</v>
          </cell>
          <cell r="S453">
            <v>0.98758825238742776</v>
          </cell>
          <cell r="T453">
            <v>0</v>
          </cell>
          <cell r="U453" t="str">
            <v>CORS</v>
          </cell>
          <cell r="V453">
            <v>9.8573836825116476</v>
          </cell>
          <cell r="W453">
            <v>0.95609755911702476</v>
          </cell>
        </row>
        <row r="454">
          <cell r="A454" t="str">
            <v>DEVI</v>
          </cell>
          <cell r="B454" t="str">
            <v>Devizes</v>
          </cell>
          <cell r="C454" t="str">
            <v>Melksham</v>
          </cell>
          <cell r="D454" t="str">
            <v>Norrington</v>
          </cell>
          <cell r="E454">
            <v>23.143600268554685</v>
          </cell>
          <cell r="F454">
            <v>23.352393017578127</v>
          </cell>
          <cell r="G454">
            <v>24.368939978027345</v>
          </cell>
          <cell r="H454">
            <v>23.621737573242186</v>
          </cell>
          <cell r="I454">
            <v>23.108000000000001</v>
          </cell>
          <cell r="J454">
            <v>21.581852343750001</v>
          </cell>
          <cell r="K454">
            <v>21.570999999999998</v>
          </cell>
          <cell r="L454">
            <v>22.948999999999998</v>
          </cell>
          <cell r="M454">
            <v>22.511904363632205</v>
          </cell>
          <cell r="N454">
            <v>25.682551082658971</v>
          </cell>
          <cell r="O454">
            <v>23.258244100888572</v>
          </cell>
          <cell r="P454">
            <v>6</v>
          </cell>
          <cell r="Q454">
            <v>21.581852343750001</v>
          </cell>
          <cell r="R454">
            <v>23.258244100888572</v>
          </cell>
          <cell r="S454">
            <v>1.0125458574835282</v>
          </cell>
          <cell r="T454" t="str">
            <v>L</v>
          </cell>
          <cell r="U454" t="str">
            <v>DEVI</v>
          </cell>
          <cell r="V454">
            <v>23.258244100888572</v>
          </cell>
          <cell r="W454">
            <v>1.140843114283522</v>
          </cell>
        </row>
        <row r="455">
          <cell r="A455" t="str">
            <v>EASE</v>
          </cell>
          <cell r="B455" t="str">
            <v>Easterton</v>
          </cell>
          <cell r="C455" t="str">
            <v>Melksham</v>
          </cell>
          <cell r="D455" t="str">
            <v>Norrington</v>
          </cell>
          <cell r="E455">
            <v>11.036514990234375</v>
          </cell>
          <cell r="F455">
            <v>11.040082067871094</v>
          </cell>
          <cell r="G455">
            <v>10.853562890625</v>
          </cell>
          <cell r="H455">
            <v>11.125487280273438</v>
          </cell>
          <cell r="I455">
            <v>11.545171874999999</v>
          </cell>
          <cell r="J455">
            <v>10.345457666015625</v>
          </cell>
          <cell r="K455">
            <v>9.7519999999999989</v>
          </cell>
          <cell r="L455">
            <v>9.01</v>
          </cell>
          <cell r="M455">
            <v>8.7731180381774898</v>
          </cell>
          <cell r="N455">
            <v>8.7238136672973638</v>
          </cell>
          <cell r="O455">
            <v>8.3685317993640904</v>
          </cell>
          <cell r="P455">
            <v>6</v>
          </cell>
          <cell r="Q455">
            <v>10.345457666015625</v>
          </cell>
          <cell r="R455">
            <v>8.3685317993640904</v>
          </cell>
          <cell r="S455">
            <v>0.96527248565599633</v>
          </cell>
          <cell r="T455">
            <v>0</v>
          </cell>
          <cell r="U455" t="str">
            <v>EASE</v>
          </cell>
          <cell r="V455">
            <v>8.3685317993640904</v>
          </cell>
          <cell r="W455">
            <v>0.9943800629758347</v>
          </cell>
        </row>
        <row r="456">
          <cell r="A456" t="str">
            <v>MELT</v>
          </cell>
          <cell r="B456" t="str">
            <v>Melksham Town</v>
          </cell>
          <cell r="C456" t="str">
            <v>Melksham</v>
          </cell>
          <cell r="D456" t="str">
            <v>Norrington</v>
          </cell>
          <cell r="E456">
            <v>23.883104931640627</v>
          </cell>
          <cell r="F456">
            <v>22.678494494628907</v>
          </cell>
          <cell r="G456">
            <v>22.318385009765624</v>
          </cell>
          <cell r="H456">
            <v>22.743243200683594</v>
          </cell>
          <cell r="I456">
            <v>21.816949218750004</v>
          </cell>
          <cell r="J456">
            <v>23.66705546875</v>
          </cell>
          <cell r="K456">
            <v>22.684000000000001</v>
          </cell>
          <cell r="L456">
            <v>22.578000000000003</v>
          </cell>
          <cell r="M456">
            <v>23.321795349121096</v>
          </cell>
          <cell r="N456">
            <v>24.590615882873536</v>
          </cell>
          <cell r="O456">
            <v>21.284500585113022</v>
          </cell>
          <cell r="P456">
            <v>6</v>
          </cell>
          <cell r="Q456">
            <v>23.66705546875</v>
          </cell>
          <cell r="R456">
            <v>21.284500585113022</v>
          </cell>
          <cell r="S456">
            <v>0.9824713000729749</v>
          </cell>
          <cell r="T456">
            <v>0</v>
          </cell>
          <cell r="U456" t="str">
            <v>MELT</v>
          </cell>
          <cell r="V456">
            <v>21.284500585113022</v>
          </cell>
          <cell r="W456">
            <v>1.0544049252966392</v>
          </cell>
        </row>
        <row r="457">
          <cell r="A457" t="str">
            <v>SPQW</v>
          </cell>
          <cell r="B457" t="str">
            <v>Spring Quarry West</v>
          </cell>
          <cell r="C457" t="str">
            <v>Melksham</v>
          </cell>
          <cell r="D457" t="str">
            <v>Norrington</v>
          </cell>
          <cell r="E457">
            <v>9.8163609252929689</v>
          </cell>
          <cell r="F457">
            <v>9.6971801513671885</v>
          </cell>
          <cell r="G457">
            <v>10.918000000000001</v>
          </cell>
          <cell r="H457">
            <v>10.734505480957031</v>
          </cell>
          <cell r="I457">
            <v>8.0056933593749999</v>
          </cell>
          <cell r="J457">
            <v>9.683627270507813</v>
          </cell>
          <cell r="K457">
            <v>9.8580000000000005</v>
          </cell>
          <cell r="L457">
            <v>11.978000000000002</v>
          </cell>
          <cell r="M457">
            <v>9.639300193786621</v>
          </cell>
          <cell r="N457">
            <v>11.642080879211427</v>
          </cell>
          <cell r="O457">
            <v>9.2956728000000002</v>
          </cell>
          <cell r="P457">
            <v>6</v>
          </cell>
          <cell r="Q457">
            <v>9.683627270507813</v>
          </cell>
          <cell r="R457">
            <v>9.2956728000000002</v>
          </cell>
          <cell r="S457">
            <v>0.99320857541146157</v>
          </cell>
          <cell r="T457">
            <v>0</v>
          </cell>
          <cell r="U457" t="str">
            <v>SPQW</v>
          </cell>
          <cell r="V457">
            <v>9.2956728000000002</v>
          </cell>
          <cell r="W457">
            <v>1.2077724155448313</v>
          </cell>
        </row>
        <row r="458">
          <cell r="A458" t="str">
            <v>STAD</v>
          </cell>
          <cell r="B458" t="str">
            <v>Staverton Dairy</v>
          </cell>
          <cell r="C458" t="str">
            <v>Melksham</v>
          </cell>
          <cell r="D458" t="str">
            <v>Norrington</v>
          </cell>
          <cell r="E458">
            <v>3.2750824218750001</v>
          </cell>
          <cell r="F458">
            <v>3.3286518310546875</v>
          </cell>
          <cell r="G458">
            <v>3.3830804809570312</v>
          </cell>
          <cell r="H458">
            <v>3.769181237792969</v>
          </cell>
          <cell r="I458">
            <v>4.1340000000000003</v>
          </cell>
          <cell r="J458">
            <v>4.24</v>
          </cell>
          <cell r="K458">
            <v>3.2860000000000005</v>
          </cell>
          <cell r="L458">
            <v>3.3920000000000003</v>
          </cell>
          <cell r="M458">
            <v>3.1237773180007937</v>
          </cell>
          <cell r="N458">
            <v>3.6666492938995363</v>
          </cell>
          <cell r="O458">
            <v>3.9831446528136727</v>
          </cell>
          <cell r="P458">
            <v>6</v>
          </cell>
          <cell r="Q458">
            <v>4.24</v>
          </cell>
          <cell r="R458">
            <v>3.9831446528136727</v>
          </cell>
          <cell r="S458">
            <v>0.98963877646634058</v>
          </cell>
          <cell r="T458">
            <v>0</v>
          </cell>
          <cell r="U458" t="str">
            <v>STAD</v>
          </cell>
          <cell r="V458">
            <v>3.9831446528136727</v>
          </cell>
          <cell r="W458">
            <v>1.1737870278942222</v>
          </cell>
        </row>
        <row r="459">
          <cell r="A459" t="str">
            <v>TROT</v>
          </cell>
          <cell r="B459" t="str">
            <v>Trowbridge Town</v>
          </cell>
          <cell r="C459" t="str">
            <v>Melksham</v>
          </cell>
          <cell r="D459" t="str">
            <v>Norrington</v>
          </cell>
          <cell r="E459">
            <v>22.061512182617189</v>
          </cell>
          <cell r="F459">
            <v>17.330727233886719</v>
          </cell>
          <cell r="G459">
            <v>21.598279541015625</v>
          </cell>
          <cell r="H459">
            <v>18.348628417968751</v>
          </cell>
          <cell r="I459">
            <v>19.577294677734375</v>
          </cell>
          <cell r="J459">
            <v>18.568702026367188</v>
          </cell>
          <cell r="K459">
            <v>18.656000000000002</v>
          </cell>
          <cell r="L459">
            <v>16.873667675781249</v>
          </cell>
          <cell r="M459">
            <v>16.205770397186281</v>
          </cell>
          <cell r="N459">
            <v>17.90677574157715</v>
          </cell>
          <cell r="O459">
            <v>15.256264290294647</v>
          </cell>
          <cell r="P459">
            <v>6</v>
          </cell>
          <cell r="Q459">
            <v>18.568702026367188</v>
          </cell>
          <cell r="R459">
            <v>15.256264290294647</v>
          </cell>
          <cell r="S459">
            <v>0.967782525387343</v>
          </cell>
          <cell r="T459">
            <v>0</v>
          </cell>
          <cell r="U459" t="str">
            <v>TROT</v>
          </cell>
          <cell r="V459">
            <v>15.256264290294647</v>
          </cell>
          <cell r="W459">
            <v>1.1049629423779943</v>
          </cell>
        </row>
        <row r="460">
          <cell r="A460" t="str">
            <v>MARS</v>
          </cell>
          <cell r="B460" t="str">
            <v>Marlborough South</v>
          </cell>
          <cell r="C460" t="str">
            <v>Melksham</v>
          </cell>
          <cell r="D460" t="str">
            <v>West Grafton</v>
          </cell>
          <cell r="E460">
            <v>11.637953674316407</v>
          </cell>
          <cell r="F460">
            <v>12.863606323242188</v>
          </cell>
          <cell r="G460">
            <v>12.600798303222657</v>
          </cell>
          <cell r="H460">
            <v>12.786973645019531</v>
          </cell>
          <cell r="I460">
            <v>13.886000000000001</v>
          </cell>
          <cell r="J460">
            <v>12.020540039062501</v>
          </cell>
          <cell r="K460">
            <v>12.190000000000001</v>
          </cell>
          <cell r="L460">
            <v>11.978000000000002</v>
          </cell>
          <cell r="M460">
            <v>11.907042465209962</v>
          </cell>
          <cell r="N460">
            <v>12.430184385070799</v>
          </cell>
          <cell r="O460">
            <v>12.380209036231042</v>
          </cell>
          <cell r="P460">
            <v>6</v>
          </cell>
          <cell r="Q460">
            <v>12.020540039062501</v>
          </cell>
          <cell r="R460">
            <v>12.380209036231042</v>
          </cell>
          <cell r="S460">
            <v>1.0049258080390902</v>
          </cell>
          <cell r="T460">
            <v>0</v>
          </cell>
          <cell r="U460" t="str">
            <v>MARS</v>
          </cell>
          <cell r="V460">
            <v>12.380209036231042</v>
          </cell>
          <cell r="W460">
            <v>1.0439355046720757</v>
          </cell>
        </row>
        <row r="461">
          <cell r="A461" t="str">
            <v>RAMS</v>
          </cell>
          <cell r="B461" t="str">
            <v>Ramsbury</v>
          </cell>
          <cell r="C461" t="str">
            <v>Melksham</v>
          </cell>
          <cell r="D461" t="str">
            <v>West Grafton</v>
          </cell>
          <cell r="E461">
            <v>4.3515826782226563</v>
          </cell>
          <cell r="F461">
            <v>4.0273696411132809</v>
          </cell>
          <cell r="G461">
            <v>4.8775962890624998</v>
          </cell>
          <cell r="H461">
            <v>4.1226270996093755</v>
          </cell>
          <cell r="I461">
            <v>5.0433658447265621</v>
          </cell>
          <cell r="J461">
            <v>5.0085583496093751</v>
          </cell>
          <cell r="K461">
            <v>4.24</v>
          </cell>
          <cell r="L461">
            <v>4.1340000000000003</v>
          </cell>
          <cell r="M461">
            <v>4.3893324089050294</v>
          </cell>
          <cell r="N461">
            <v>4.5830657314046217</v>
          </cell>
          <cell r="O461">
            <v>5.0152978162813184</v>
          </cell>
          <cell r="P461">
            <v>6</v>
          </cell>
          <cell r="Q461">
            <v>5.0085583496093751</v>
          </cell>
          <cell r="R461">
            <v>5.0152978162813184</v>
          </cell>
          <cell r="S461">
            <v>1.0002241393876694</v>
          </cell>
          <cell r="T461">
            <v>0</v>
          </cell>
          <cell r="U461" t="str">
            <v>RAMS</v>
          </cell>
          <cell r="V461">
            <v>5.0152978162813184</v>
          </cell>
          <cell r="W461">
            <v>1.0441373093791093</v>
          </cell>
        </row>
        <row r="462">
          <cell r="A462" t="str">
            <v>TIDW</v>
          </cell>
          <cell r="B462" t="str">
            <v>Tidworth</v>
          </cell>
          <cell r="C462" t="str">
            <v>Melksham</v>
          </cell>
          <cell r="D462" t="str">
            <v>West Grafton</v>
          </cell>
          <cell r="E462">
            <v>12.186586193847655</v>
          </cell>
          <cell r="F462">
            <v>13.498170324707031</v>
          </cell>
          <cell r="G462">
            <v>11.707828344726563</v>
          </cell>
          <cell r="H462">
            <v>10.63320908203125</v>
          </cell>
          <cell r="I462">
            <v>10.843389404296875</v>
          </cell>
          <cell r="J462">
            <v>10.247859008789062</v>
          </cell>
          <cell r="K462">
            <v>9.6460000000000008</v>
          </cell>
          <cell r="L462">
            <v>10.282</v>
          </cell>
          <cell r="M462">
            <v>9.7712067985534681</v>
          </cell>
          <cell r="N462">
            <v>10.003854122161865</v>
          </cell>
          <cell r="O462">
            <v>9.5093313675912228</v>
          </cell>
          <cell r="P462">
            <v>6</v>
          </cell>
          <cell r="Q462">
            <v>10.247859008789062</v>
          </cell>
          <cell r="R462">
            <v>9.5093313675912228</v>
          </cell>
          <cell r="S462">
            <v>0.98761150366915673</v>
          </cell>
          <cell r="T462">
            <v>0</v>
          </cell>
          <cell r="U462" t="str">
            <v>TIDW</v>
          </cell>
          <cell r="V462">
            <v>9.5093313675912228</v>
          </cell>
          <cell r="W462">
            <v>1.0238094770077775</v>
          </cell>
        </row>
        <row r="463">
          <cell r="A463" t="str">
            <v>WGRV</v>
          </cell>
          <cell r="B463" t="str">
            <v>West Grafton Village</v>
          </cell>
          <cell r="C463" t="str">
            <v>Melksham</v>
          </cell>
          <cell r="D463" t="str">
            <v>West Grafton</v>
          </cell>
          <cell r="E463">
            <v>6.6769304687500002</v>
          </cell>
          <cell r="F463">
            <v>6.4481895263671873</v>
          </cell>
          <cell r="G463">
            <v>4.5721181152343746</v>
          </cell>
          <cell r="H463">
            <v>7.1100734619140624</v>
          </cell>
          <cell r="I463">
            <v>7.3339497070312509</v>
          </cell>
          <cell r="J463">
            <v>6.0460233398437495</v>
          </cell>
          <cell r="K463">
            <v>5.83</v>
          </cell>
          <cell r="L463">
            <v>6.1479999999999997</v>
          </cell>
          <cell r="M463">
            <v>6.3718052291870118</v>
          </cell>
          <cell r="N463">
            <v>5.8826423454284669</v>
          </cell>
          <cell r="O463">
            <v>5.0590894991906481</v>
          </cell>
          <cell r="P463">
            <v>6</v>
          </cell>
          <cell r="Q463">
            <v>6.0460233398437495</v>
          </cell>
          <cell r="R463">
            <v>5.0590894991906481</v>
          </cell>
          <cell r="S463">
            <v>0.97073440854240012</v>
          </cell>
          <cell r="T463">
            <v>0</v>
          </cell>
          <cell r="U463" t="str">
            <v>WGRV</v>
          </cell>
          <cell r="V463">
            <v>5.0590894991906481</v>
          </cell>
          <cell r="W463">
            <v>0.92323009474334516</v>
          </cell>
        </row>
        <row r="464">
          <cell r="A464" t="str">
            <v>CIRT</v>
          </cell>
          <cell r="B464" t="str">
            <v>Cirencester Town</v>
          </cell>
          <cell r="C464" t="str">
            <v>Minety</v>
          </cell>
          <cell r="D464" t="str">
            <v>Cirencester &amp; Swindon</v>
          </cell>
          <cell r="E464">
            <v>18.149772425668239</v>
          </cell>
          <cell r="F464">
            <v>16.854000000000003</v>
          </cell>
          <cell r="G464">
            <v>15.44414771431178</v>
          </cell>
          <cell r="H464">
            <v>16.026847102948128</v>
          </cell>
          <cell r="I464">
            <v>16.641999999999999</v>
          </cell>
          <cell r="J464">
            <v>16.474683038552602</v>
          </cell>
          <cell r="K464">
            <v>16.748000000000001</v>
          </cell>
          <cell r="L464">
            <v>16.43</v>
          </cell>
          <cell r="M464">
            <v>16.237536754608154</v>
          </cell>
          <cell r="N464">
            <v>16.281924315567018</v>
          </cell>
          <cell r="O464">
            <v>16.074376068433125</v>
          </cell>
          <cell r="P464">
            <v>6</v>
          </cell>
          <cell r="Q464">
            <v>16.474683038552602</v>
          </cell>
          <cell r="R464">
            <v>16.074376068433125</v>
          </cell>
          <cell r="S464">
            <v>0.99590866147713786</v>
          </cell>
          <cell r="T464">
            <v>0</v>
          </cell>
          <cell r="U464" t="str">
            <v>CIRT</v>
          </cell>
          <cell r="V464">
            <v>16.074376068433125</v>
          </cell>
          <cell r="W464">
            <v>1.0027336388289478</v>
          </cell>
        </row>
        <row r="465">
          <cell r="A465" t="str">
            <v>CRIC</v>
          </cell>
          <cell r="B465" t="str">
            <v>Cricklade</v>
          </cell>
          <cell r="C465" t="str">
            <v>Minety</v>
          </cell>
          <cell r="D465" t="str">
            <v>Cirencester &amp; Swindon</v>
          </cell>
          <cell r="E465">
            <v>13.141955600974558</v>
          </cell>
          <cell r="F465">
            <v>11.152722514919043</v>
          </cell>
          <cell r="G465">
            <v>14.94436624262174</v>
          </cell>
          <cell r="H465">
            <v>9.3928869652883193</v>
          </cell>
          <cell r="I465">
            <v>8.2597446500122533</v>
          </cell>
          <cell r="J465">
            <v>8.0374048116183268</v>
          </cell>
          <cell r="K465">
            <v>7.95</v>
          </cell>
          <cell r="L465">
            <v>10.759</v>
          </cell>
          <cell r="M465">
            <v>8.9052399635314945</v>
          </cell>
          <cell r="N465">
            <v>9.1183882518005372</v>
          </cell>
          <cell r="O465">
            <v>9.2201073385079706</v>
          </cell>
          <cell r="P465">
            <v>6</v>
          </cell>
          <cell r="Q465">
            <v>8.0374048116183268</v>
          </cell>
          <cell r="R465">
            <v>9.2201073385079706</v>
          </cell>
          <cell r="S465">
            <v>1.0231438287599606</v>
          </cell>
          <cell r="T465" t="str">
            <v>M</v>
          </cell>
          <cell r="U465" t="str">
            <v>CRIC</v>
          </cell>
          <cell r="V465">
            <v>9.2201073385079706</v>
          </cell>
          <cell r="W465">
            <v>1.0239351538130272</v>
          </cell>
        </row>
        <row r="466">
          <cell r="A466" t="str">
            <v>FAIR</v>
          </cell>
          <cell r="B466" t="str">
            <v>Fairford</v>
          </cell>
          <cell r="C466" t="str">
            <v>Minety</v>
          </cell>
          <cell r="D466" t="str">
            <v>Cirencester &amp; Swindon</v>
          </cell>
          <cell r="E466">
            <v>10.951629667478798</v>
          </cell>
          <cell r="F466">
            <v>10.665008168381453</v>
          </cell>
          <cell r="G466">
            <v>9.9203237822532646</v>
          </cell>
          <cell r="H466">
            <v>9.9033699525322501</v>
          </cell>
          <cell r="I466">
            <v>9.797372660462063</v>
          </cell>
          <cell r="J466">
            <v>9.6460000000000008</v>
          </cell>
          <cell r="K466">
            <v>8.3740000000000006</v>
          </cell>
          <cell r="L466">
            <v>8.8587741978645322</v>
          </cell>
          <cell r="M466">
            <v>8.7566040611267102</v>
          </cell>
          <cell r="N466">
            <v>8.6435112190246581</v>
          </cell>
          <cell r="O466">
            <v>9.5577834791056322</v>
          </cell>
          <cell r="P466">
            <v>6</v>
          </cell>
          <cell r="Q466">
            <v>9.6460000000000008</v>
          </cell>
          <cell r="R466">
            <v>9.5577834791056322</v>
          </cell>
          <cell r="S466">
            <v>0.99846992590615047</v>
          </cell>
          <cell r="T466">
            <v>0</v>
          </cell>
          <cell r="U466" t="str">
            <v>FAIR</v>
          </cell>
          <cell r="V466">
            <v>9.5577834791056322</v>
          </cell>
          <cell r="W466">
            <v>0.98708485146609448</v>
          </cell>
        </row>
        <row r="467">
          <cell r="A467" t="str">
            <v>KEMB</v>
          </cell>
          <cell r="B467" t="str">
            <v>Kemble RAF</v>
          </cell>
          <cell r="C467" t="str">
            <v>Minety</v>
          </cell>
          <cell r="D467" t="str">
            <v>Cirencester &amp; Swindon</v>
          </cell>
          <cell r="E467">
            <v>1.6960000000000002</v>
          </cell>
          <cell r="F467">
            <v>1.6128100482845307</v>
          </cell>
          <cell r="G467">
            <v>1.5651888524651527</v>
          </cell>
          <cell r="H467">
            <v>1.6042894225009281</v>
          </cell>
          <cell r="I467">
            <v>1.5071010634154083</v>
          </cell>
          <cell r="J467">
            <v>1.4377051412979762</v>
          </cell>
          <cell r="K467">
            <v>1.3780000000000001</v>
          </cell>
          <cell r="L467">
            <v>1.798634210594495</v>
          </cell>
          <cell r="M467">
            <v>1.8156379055976868</v>
          </cell>
          <cell r="N467">
            <v>1.6356163560819625</v>
          </cell>
          <cell r="O467">
            <v>1.3283087</v>
          </cell>
          <cell r="P467">
            <v>6</v>
          </cell>
          <cell r="Q467">
            <v>1.4377051412979762</v>
          </cell>
          <cell r="R467">
            <v>1.3283087</v>
          </cell>
          <cell r="S467">
            <v>0.9868963253155395</v>
          </cell>
          <cell r="T467">
            <v>0</v>
          </cell>
          <cell r="U467" t="str">
            <v>KEMB</v>
          </cell>
          <cell r="V467">
            <v>1.3283087</v>
          </cell>
          <cell r="W467">
            <v>0.90084942104330912</v>
          </cell>
        </row>
        <row r="468">
          <cell r="A468" t="str">
            <v>MANR</v>
          </cell>
          <cell r="B468" t="str">
            <v>Manchester Road</v>
          </cell>
          <cell r="C468" t="str">
            <v>Minety</v>
          </cell>
          <cell r="D468" t="str">
            <v>Cirencester &amp; Swindon</v>
          </cell>
          <cell r="E468">
            <v>38.159999999999997</v>
          </cell>
          <cell r="F468">
            <v>34.597629860237241</v>
          </cell>
          <cell r="G468">
            <v>32.944308644005432</v>
          </cell>
          <cell r="H468">
            <v>34.526973079808009</v>
          </cell>
          <cell r="I468">
            <v>35.933999999999997</v>
          </cell>
          <cell r="J468">
            <v>34.874000000000002</v>
          </cell>
          <cell r="K468">
            <v>33.708000000000006</v>
          </cell>
          <cell r="L468">
            <v>33.39</v>
          </cell>
          <cell r="M468">
            <v>29.90625644683838</v>
          </cell>
          <cell r="N468">
            <v>28.660477667388918</v>
          </cell>
          <cell r="O468">
            <v>27.487789740641912</v>
          </cell>
          <cell r="P468">
            <v>6</v>
          </cell>
          <cell r="Q468">
            <v>34.874000000000002</v>
          </cell>
          <cell r="R468">
            <v>27.487789740641912</v>
          </cell>
          <cell r="S468">
            <v>0.96110980866214868</v>
          </cell>
          <cell r="T468">
            <v>0</v>
          </cell>
          <cell r="U468" t="str">
            <v>MANR</v>
          </cell>
          <cell r="V468">
            <v>27.487789740641912</v>
          </cell>
          <cell r="W468">
            <v>0.95834387424370648</v>
          </cell>
        </row>
        <row r="469">
          <cell r="A469" t="str">
            <v>MINV</v>
          </cell>
          <cell r="B469" t="str">
            <v>Minety Village</v>
          </cell>
          <cell r="C469" t="str">
            <v>Minety</v>
          </cell>
          <cell r="D469" t="str">
            <v>Cirencester &amp; Swindon</v>
          </cell>
          <cell r="E469">
            <v>5.7240000000000011</v>
          </cell>
          <cell r="F469">
            <v>5.1940000000000008</v>
          </cell>
          <cell r="G469">
            <v>4.1229385850048059</v>
          </cell>
          <cell r="H469">
            <v>4.9687922852226105</v>
          </cell>
          <cell r="I469">
            <v>5.2207757542053859</v>
          </cell>
          <cell r="J469">
            <v>4.2773718684411053</v>
          </cell>
          <cell r="K469">
            <v>4.3460000000000001</v>
          </cell>
          <cell r="L469">
            <v>4.007540708557765</v>
          </cell>
          <cell r="M469">
            <v>4.1120561027526854</v>
          </cell>
          <cell r="N469">
            <v>3.9793304204940796</v>
          </cell>
          <cell r="O469">
            <v>4.2754505661328635</v>
          </cell>
          <cell r="P469">
            <v>6</v>
          </cell>
          <cell r="Q469">
            <v>4.2773718684411053</v>
          </cell>
          <cell r="R469">
            <v>4.2754505661328635</v>
          </cell>
          <cell r="S469">
            <v>0.9999251229472832</v>
          </cell>
          <cell r="T469">
            <v>0</v>
          </cell>
          <cell r="U469" t="str">
            <v>MINV</v>
          </cell>
          <cell r="V469">
            <v>4.2754505661328635</v>
          </cell>
          <cell r="W469">
            <v>0.96772279391573557</v>
          </cell>
        </row>
        <row r="470">
          <cell r="A470" t="str">
            <v>NLEA</v>
          </cell>
          <cell r="B470" t="str">
            <v>Northleach</v>
          </cell>
          <cell r="C470" t="str">
            <v>Minety</v>
          </cell>
          <cell r="D470" t="str">
            <v>Cirencester &amp; Swindon</v>
          </cell>
          <cell r="E470">
            <v>5.9341323198246965</v>
          </cell>
          <cell r="F470">
            <v>6.408492023899754</v>
          </cell>
          <cell r="G470">
            <v>5.7204870943562192</v>
          </cell>
          <cell r="H470">
            <v>6.0451329251527781</v>
          </cell>
          <cell r="I470">
            <v>5.7876552279710767</v>
          </cell>
          <cell r="J470">
            <v>5.3400476676781974</v>
          </cell>
          <cell r="K470">
            <v>5.7240000000000011</v>
          </cell>
          <cell r="L470">
            <v>5.83</v>
          </cell>
          <cell r="M470">
            <v>5.7515702342987067</v>
          </cell>
          <cell r="N470">
            <v>6.2362533378601075</v>
          </cell>
          <cell r="O470">
            <v>7.3731009502760561</v>
          </cell>
          <cell r="P470">
            <v>6</v>
          </cell>
          <cell r="Q470">
            <v>5.3400476676781974</v>
          </cell>
          <cell r="R470">
            <v>7.3731009502760561</v>
          </cell>
          <cell r="S470">
            <v>1.0552390179390652</v>
          </cell>
          <cell r="T470" t="str">
            <v>H</v>
          </cell>
          <cell r="U470" t="str">
            <v>NLEA</v>
          </cell>
          <cell r="V470">
            <v>7.3731009502760561</v>
          </cell>
          <cell r="W470">
            <v>1.0842697009368083</v>
          </cell>
        </row>
        <row r="471">
          <cell r="A471" t="str">
            <v>SHIO</v>
          </cell>
          <cell r="B471" t="str">
            <v>Shipton Oliffe</v>
          </cell>
          <cell r="C471" t="str">
            <v>Minety</v>
          </cell>
          <cell r="D471" t="str">
            <v>Cirencester &amp; Swindon</v>
          </cell>
          <cell r="E471">
            <v>3.0739999999999998</v>
          </cell>
          <cell r="F471">
            <v>3.6578423631151518</v>
          </cell>
          <cell r="G471">
            <v>3.1051937260851514</v>
          </cell>
          <cell r="H471">
            <v>3.1769989009730022</v>
          </cell>
          <cell r="I471">
            <v>2.7560000000000002</v>
          </cell>
          <cell r="J471">
            <v>2.8821384818490348</v>
          </cell>
          <cell r="K471">
            <v>3.0739999999999998</v>
          </cell>
          <cell r="L471">
            <v>3.0739999999999998</v>
          </cell>
          <cell r="M471">
            <v>3.0682801425457003</v>
          </cell>
          <cell r="N471">
            <v>2.9819939344215394</v>
          </cell>
          <cell r="O471">
            <v>3.1040754543685911</v>
          </cell>
          <cell r="P471">
            <v>6</v>
          </cell>
          <cell r="Q471">
            <v>2.8821384818490348</v>
          </cell>
          <cell r="R471">
            <v>3.1040754543685911</v>
          </cell>
          <cell r="S471">
            <v>1.0124406428739685</v>
          </cell>
          <cell r="T471" t="str">
            <v>L</v>
          </cell>
          <cell r="U471" t="str">
            <v>SHIO</v>
          </cell>
          <cell r="V471">
            <v>3.1040754543685911</v>
          </cell>
          <cell r="W471">
            <v>0.97187798893337995</v>
          </cell>
        </row>
        <row r="472">
          <cell r="A472" t="str">
            <v>SWIN</v>
          </cell>
          <cell r="B472" t="str">
            <v>Swindon</v>
          </cell>
          <cell r="C472" t="str">
            <v>Minety</v>
          </cell>
          <cell r="D472" t="str">
            <v>Cirencester &amp; Swindon</v>
          </cell>
          <cell r="E472">
            <v>30.31956202900648</v>
          </cell>
          <cell r="F472">
            <v>28.680933739211163</v>
          </cell>
          <cell r="G472">
            <v>30.350764483993576</v>
          </cell>
          <cell r="H472">
            <v>31.44575201422612</v>
          </cell>
          <cell r="I472">
            <v>31.693999999999999</v>
          </cell>
          <cell r="J472">
            <v>32.436</v>
          </cell>
          <cell r="K472">
            <v>29.891999999999999</v>
          </cell>
          <cell r="L472">
            <v>29.786000000000001</v>
          </cell>
          <cell r="M472">
            <v>30.081683082580568</v>
          </cell>
          <cell r="N472">
            <v>29.613828949058171</v>
          </cell>
          <cell r="O472">
            <v>31.900832749290466</v>
          </cell>
          <cell r="P472">
            <v>6</v>
          </cell>
          <cell r="Q472">
            <v>32.436</v>
          </cell>
          <cell r="R472">
            <v>31.900832749290466</v>
          </cell>
          <cell r="S472">
            <v>0.99723104022072273</v>
          </cell>
          <cell r="T472">
            <v>0</v>
          </cell>
          <cell r="U472" t="str">
            <v>SWIN</v>
          </cell>
          <cell r="V472">
            <v>31.900832749290466</v>
          </cell>
          <cell r="W472">
            <v>0.98444720887996728</v>
          </cell>
        </row>
        <row r="473">
          <cell r="A473" t="str">
            <v>TRAE</v>
          </cell>
          <cell r="B473" t="str">
            <v>Trading Estate</v>
          </cell>
          <cell r="C473" t="str">
            <v>Minety</v>
          </cell>
          <cell r="D473" t="str">
            <v>Cirencester &amp; Swindon</v>
          </cell>
          <cell r="E473">
            <v>14.84</v>
          </cell>
          <cell r="F473">
            <v>13.568000000000001</v>
          </cell>
          <cell r="G473">
            <v>11.311325892098743</v>
          </cell>
          <cell r="H473">
            <v>14.522</v>
          </cell>
          <cell r="I473">
            <v>8.8641162097692501</v>
          </cell>
          <cell r="J473">
            <v>9.8580000000000005</v>
          </cell>
          <cell r="K473">
            <v>8.48</v>
          </cell>
          <cell r="L473">
            <v>9.5400000000000009</v>
          </cell>
          <cell r="M473">
            <v>8.2589961624145509</v>
          </cell>
          <cell r="N473">
            <v>8.3458585459899908</v>
          </cell>
          <cell r="O473">
            <v>9.3218916847228996</v>
          </cell>
          <cell r="P473">
            <v>6</v>
          </cell>
          <cell r="Q473">
            <v>9.8580000000000005</v>
          </cell>
          <cell r="R473">
            <v>9.3218916847228996</v>
          </cell>
          <cell r="S473">
            <v>0.99072367145788431</v>
          </cell>
          <cell r="T473">
            <v>0</v>
          </cell>
          <cell r="U473" t="str">
            <v>TRAE</v>
          </cell>
          <cell r="V473">
            <v>9.3218916847228996</v>
          </cell>
          <cell r="W473">
            <v>1.0105173052350767</v>
          </cell>
        </row>
        <row r="474">
          <cell r="A474" t="str">
            <v>WHWA</v>
          </cell>
          <cell r="B474" t="str">
            <v>Whiteway</v>
          </cell>
          <cell r="C474" t="str">
            <v>Minety</v>
          </cell>
          <cell r="D474" t="str">
            <v>Cirencester &amp; Swindon</v>
          </cell>
          <cell r="E474">
            <v>11.448000000000002</v>
          </cell>
          <cell r="F474">
            <v>11.231694331439336</v>
          </cell>
          <cell r="G474">
            <v>10.392821271131041</v>
          </cell>
          <cell r="H474">
            <v>12.22616564894855</v>
          </cell>
          <cell r="I474">
            <v>10.5765022957474</v>
          </cell>
          <cell r="J474">
            <v>11.236000000000001</v>
          </cell>
          <cell r="K474">
            <v>10.176</v>
          </cell>
          <cell r="L474">
            <v>10.897607275954883</v>
          </cell>
          <cell r="M474">
            <v>11.267767772674562</v>
          </cell>
          <cell r="N474">
            <v>10.625611019134523</v>
          </cell>
          <cell r="O474">
            <v>9.9618216263055803</v>
          </cell>
          <cell r="P474">
            <v>6</v>
          </cell>
          <cell r="Q474">
            <v>11.236000000000001</v>
          </cell>
          <cell r="R474">
            <v>9.9618216263055803</v>
          </cell>
          <cell r="S474">
            <v>0.98013937958879804</v>
          </cell>
          <cell r="T474">
            <v>0</v>
          </cell>
          <cell r="U474" t="str">
            <v>WHWA</v>
          </cell>
          <cell r="V474">
            <v>9.9618216263055803</v>
          </cell>
          <cell r="W474">
            <v>0.94300940820795653</v>
          </cell>
        </row>
        <row r="475">
          <cell r="A475" t="str">
            <v>WOOB</v>
          </cell>
          <cell r="B475" t="str">
            <v>Wootton Bassett</v>
          </cell>
          <cell r="C475" t="str">
            <v>Minety</v>
          </cell>
          <cell r="D475" t="str">
            <v>Cirencester &amp; Swindon</v>
          </cell>
          <cell r="E475">
            <v>15.631884921529293</v>
          </cell>
          <cell r="F475">
            <v>13.337637018584212</v>
          </cell>
          <cell r="G475">
            <v>12.620880675019025</v>
          </cell>
          <cell r="H475">
            <v>13.466827063224613</v>
          </cell>
          <cell r="I475">
            <v>13.303000000000001</v>
          </cell>
          <cell r="J475">
            <v>13.303000000000001</v>
          </cell>
          <cell r="K475">
            <v>11.766</v>
          </cell>
          <cell r="L475">
            <v>12.084000000000001</v>
          </cell>
          <cell r="M475">
            <v>11.870056858062744</v>
          </cell>
          <cell r="N475">
            <v>11.73391516708374</v>
          </cell>
          <cell r="O475">
            <v>12.479041893768311</v>
          </cell>
          <cell r="P475">
            <v>6</v>
          </cell>
          <cell r="Q475">
            <v>13.303000000000001</v>
          </cell>
          <cell r="R475">
            <v>12.479041893768311</v>
          </cell>
          <cell r="S475">
            <v>0.98940008180540084</v>
          </cell>
          <cell r="T475">
            <v>0</v>
          </cell>
          <cell r="U475" t="str">
            <v>WOOB</v>
          </cell>
          <cell r="V475">
            <v>12.479041893768311</v>
          </cell>
          <cell r="W475">
            <v>0.98853066227003539</v>
          </cell>
        </row>
        <row r="476">
          <cell r="A476" t="str">
            <v>GALI</v>
          </cell>
          <cell r="B476" t="str">
            <v>Galileo</v>
          </cell>
          <cell r="C476" t="str">
            <v>Minety</v>
          </cell>
          <cell r="D476" t="str">
            <v>Galileo</v>
          </cell>
          <cell r="E476">
            <v>18.338000000000001</v>
          </cell>
          <cell r="F476">
            <v>19.148652438981532</v>
          </cell>
          <cell r="G476">
            <v>19.640342288470269</v>
          </cell>
          <cell r="H476">
            <v>18.763245759180386</v>
          </cell>
          <cell r="I476">
            <v>16.37781848501265</v>
          </cell>
          <cell r="J476">
            <v>17.574440227423111</v>
          </cell>
          <cell r="K476">
            <v>18.231999999999999</v>
          </cell>
          <cell r="L476">
            <v>18.762</v>
          </cell>
          <cell r="M476">
            <v>17.798921356201173</v>
          </cell>
          <cell r="N476">
            <v>17.515419960021973</v>
          </cell>
          <cell r="O476">
            <v>18.705308951053617</v>
          </cell>
          <cell r="P476">
            <v>6</v>
          </cell>
          <cell r="Q476">
            <v>17.574440227423111</v>
          </cell>
          <cell r="R476">
            <v>18.705308951053617</v>
          </cell>
          <cell r="S476">
            <v>1.0104478344251016</v>
          </cell>
          <cell r="T476">
            <v>0</v>
          </cell>
          <cell r="U476" t="str">
            <v>GALI</v>
          </cell>
          <cell r="V476">
            <v>18.705308951053617</v>
          </cell>
          <cell r="W476">
            <v>0.98407199006582335</v>
          </cell>
        </row>
        <row r="477">
          <cell r="A477" t="str">
            <v>BLAB</v>
          </cell>
          <cell r="B477" t="str">
            <v>Black Bourton</v>
          </cell>
          <cell r="C477" t="str">
            <v>Minety</v>
          </cell>
          <cell r="D477" t="str">
            <v>Stratton (2 x 60)</v>
          </cell>
          <cell r="E477">
            <v>5.3</v>
          </cell>
          <cell r="F477">
            <v>5.1681387289514147</v>
          </cell>
          <cell r="G477">
            <v>5.1478593124569949</v>
          </cell>
          <cell r="H477">
            <v>5.4059999999999997</v>
          </cell>
          <cell r="I477">
            <v>4.3661258737325666</v>
          </cell>
          <cell r="J477">
            <v>5.3000000000000007</v>
          </cell>
          <cell r="K477">
            <v>4.7700000000000005</v>
          </cell>
          <cell r="L477">
            <v>5.3000000000000007</v>
          </cell>
          <cell r="M477">
            <v>5.2830437564849859</v>
          </cell>
          <cell r="N477">
            <v>6.0423803997039798</v>
          </cell>
          <cell r="O477">
            <v>5.6184013984680172</v>
          </cell>
          <cell r="P477">
            <v>6</v>
          </cell>
          <cell r="Q477">
            <v>5.3000000000000007</v>
          </cell>
          <cell r="R477">
            <v>5.6184013984680172</v>
          </cell>
          <cell r="S477">
            <v>1.009770818136924</v>
          </cell>
          <cell r="T477">
            <v>0</v>
          </cell>
          <cell r="U477" t="str">
            <v>BLAB</v>
          </cell>
          <cell r="V477">
            <v>5.6184013984680172</v>
          </cell>
          <cell r="W477">
            <v>1.1437309017717108</v>
          </cell>
        </row>
        <row r="478">
          <cell r="A478" t="str">
            <v>FARI</v>
          </cell>
          <cell r="B478" t="str">
            <v>Faringdon</v>
          </cell>
          <cell r="C478" t="str">
            <v>Minety</v>
          </cell>
          <cell r="D478" t="str">
            <v>Stratton (2 x 60)</v>
          </cell>
          <cell r="E478">
            <v>10.701021892590521</v>
          </cell>
          <cell r="F478">
            <v>12.268715255126951</v>
          </cell>
          <cell r="G478">
            <v>12.415425400631579</v>
          </cell>
          <cell r="H478">
            <v>12.76853376022339</v>
          </cell>
          <cell r="I478">
            <v>11.978000000000002</v>
          </cell>
          <cell r="J478">
            <v>11.872</v>
          </cell>
          <cell r="K478">
            <v>11.024000000000001</v>
          </cell>
          <cell r="L478">
            <v>10.918000000000001</v>
          </cell>
          <cell r="M478">
            <v>11.180018062591554</v>
          </cell>
          <cell r="N478">
            <v>11.777794513702393</v>
          </cell>
          <cell r="O478">
            <v>11.80797496790886</v>
          </cell>
          <cell r="P478">
            <v>6</v>
          </cell>
          <cell r="Q478">
            <v>11.872</v>
          </cell>
          <cell r="R478">
            <v>11.80797496790886</v>
          </cell>
          <cell r="S478">
            <v>0.99909914959365276</v>
          </cell>
          <cell r="T478">
            <v>0</v>
          </cell>
          <cell r="U478" t="str">
            <v>FARI</v>
          </cell>
          <cell r="V478">
            <v>11.80797496790886</v>
          </cell>
          <cell r="W478">
            <v>1.0534682902804071</v>
          </cell>
        </row>
        <row r="479">
          <cell r="A479" t="str">
            <v>LECH</v>
          </cell>
          <cell r="B479" t="str">
            <v>Lechlade</v>
          </cell>
          <cell r="C479" t="str">
            <v>Minety</v>
          </cell>
          <cell r="D479" t="str">
            <v>Stratton (2 x 60)</v>
          </cell>
          <cell r="E479">
            <v>5.0357750082778931</v>
          </cell>
          <cell r="F479">
            <v>4.8414689722204205</v>
          </cell>
          <cell r="G479">
            <v>5.0936075448139508</v>
          </cell>
          <cell r="H479">
            <v>5.0027332749905193</v>
          </cell>
          <cell r="I479">
            <v>4.618378551797071</v>
          </cell>
          <cell r="J479">
            <v>5.3000000000000007</v>
          </cell>
          <cell r="K479">
            <v>5.3000000000000007</v>
          </cell>
          <cell r="L479">
            <v>4.6640000000000006</v>
          </cell>
          <cell r="M479">
            <v>5.7538341331481933</v>
          </cell>
          <cell r="N479">
            <v>5.2028565502166755</v>
          </cell>
          <cell r="O479">
            <v>4.9105831725597389</v>
          </cell>
          <cell r="P479">
            <v>6</v>
          </cell>
          <cell r="Q479">
            <v>5.3000000000000007</v>
          </cell>
          <cell r="R479">
            <v>4.9105831725597389</v>
          </cell>
          <cell r="S479">
            <v>0.98736152597711357</v>
          </cell>
          <cell r="T479">
            <v>0</v>
          </cell>
          <cell r="U479" t="str">
            <v>LECH</v>
          </cell>
          <cell r="V479">
            <v>4.9105831725597389</v>
          </cell>
          <cell r="W479">
            <v>0.90424166387464977</v>
          </cell>
        </row>
        <row r="480">
          <cell r="A480" t="str">
            <v>PRSS T1/T2</v>
          </cell>
          <cell r="B480" t="str">
            <v>Pressed Steel Swindon BMW</v>
          </cell>
          <cell r="C480" t="str">
            <v>Minety</v>
          </cell>
          <cell r="D480" t="str">
            <v>Stratton (2 x 60)</v>
          </cell>
          <cell r="E480">
            <v>7.2875309190829602</v>
          </cell>
          <cell r="F480">
            <v>6.7840000000000007</v>
          </cell>
          <cell r="G480">
            <v>7.5403172816193109</v>
          </cell>
          <cell r="H480">
            <v>7.95</v>
          </cell>
          <cell r="I480">
            <v>8.7980000000000018</v>
          </cell>
          <cell r="J480">
            <v>9.0532103976094707</v>
          </cell>
          <cell r="K480">
            <v>9.5400000000000009</v>
          </cell>
          <cell r="L480">
            <v>9.1159999999999997</v>
          </cell>
          <cell r="M480">
            <v>8.4846866345405587</v>
          </cell>
          <cell r="N480">
            <v>8.6016709909381461</v>
          </cell>
          <cell r="O480">
            <v>8.6266460000000009</v>
          </cell>
          <cell r="P480">
            <v>6</v>
          </cell>
          <cell r="Q480">
            <v>9.0532103976094707</v>
          </cell>
          <cell r="R480">
            <v>8.6266460000000009</v>
          </cell>
          <cell r="S480">
            <v>0.99198832432777428</v>
          </cell>
          <cell r="T480">
            <v>0</v>
          </cell>
          <cell r="U480" t="str">
            <v>PRSS T1/T2</v>
          </cell>
          <cell r="V480">
            <v>8.6266460000000009</v>
          </cell>
          <cell r="W480">
            <v>1.0137877050074369</v>
          </cell>
        </row>
        <row r="481">
          <cell r="A481" t="str">
            <v>PRSS T3/T4</v>
          </cell>
          <cell r="B481" t="str">
            <v>Pressed Steel Swindon SE</v>
          </cell>
          <cell r="C481" t="str">
            <v>Minety</v>
          </cell>
          <cell r="D481" t="str">
            <v>Stratton (2 x 60)</v>
          </cell>
          <cell r="E481">
            <v>11.13</v>
          </cell>
          <cell r="F481">
            <v>9.4340000000000011</v>
          </cell>
          <cell r="G481">
            <v>10.008488707282542</v>
          </cell>
          <cell r="H481">
            <v>9.5254684460992607</v>
          </cell>
          <cell r="I481">
            <v>9.6460920466184614</v>
          </cell>
          <cell r="J481">
            <v>9.3280000000000012</v>
          </cell>
          <cell r="K481">
            <v>8.5860000000000003</v>
          </cell>
          <cell r="L481">
            <v>8.5860000000000003</v>
          </cell>
          <cell r="M481">
            <v>8.1740684914588932</v>
          </cell>
          <cell r="N481">
            <v>8.2140162796388854</v>
          </cell>
          <cell r="O481">
            <v>7.7602774161895116</v>
          </cell>
          <cell r="P481">
            <v>6</v>
          </cell>
          <cell r="Q481">
            <v>9.3280000000000012</v>
          </cell>
          <cell r="R481">
            <v>7.7602774161895116</v>
          </cell>
          <cell r="S481">
            <v>0.96979837386048473</v>
          </cell>
          <cell r="T481">
            <v>0</v>
          </cell>
          <cell r="U481" t="str">
            <v>PRSS T3/T4</v>
          </cell>
          <cell r="V481">
            <v>7.7602774161895116</v>
          </cell>
          <cell r="W481">
            <v>1.004887136463529</v>
          </cell>
        </row>
        <row r="482">
          <cell r="A482" t="str">
            <v>SHVE</v>
          </cell>
          <cell r="B482" t="str">
            <v>Shrivenham</v>
          </cell>
          <cell r="C482" t="str">
            <v>Minety</v>
          </cell>
          <cell r="D482" t="str">
            <v>Stratton (2 x 60)</v>
          </cell>
          <cell r="E482">
            <v>8.3740000000000006</v>
          </cell>
          <cell r="F482">
            <v>7.2203749273538591</v>
          </cell>
          <cell r="G482">
            <v>7.063082417273522</v>
          </cell>
          <cell r="H482">
            <v>7.3195704901604843</v>
          </cell>
          <cell r="I482">
            <v>6.8900000000000006</v>
          </cell>
          <cell r="J482">
            <v>6.1826190858602521</v>
          </cell>
          <cell r="K482">
            <v>6.2540000000000004</v>
          </cell>
          <cell r="L482">
            <v>6.6655267804384222</v>
          </cell>
          <cell r="M482">
            <v>9.2937945556640624</v>
          </cell>
          <cell r="N482">
            <v>7.2662157929229734</v>
          </cell>
          <cell r="O482">
            <v>6.6659280467828115</v>
          </cell>
          <cell r="P482">
            <v>6</v>
          </cell>
          <cell r="Q482">
            <v>6.1826190858602521</v>
          </cell>
          <cell r="R482">
            <v>6.6659280467828115</v>
          </cell>
          <cell r="S482">
            <v>1.012623546675157</v>
          </cell>
          <cell r="T482" t="str">
            <v>L</v>
          </cell>
          <cell r="U482" t="str">
            <v>SHVE</v>
          </cell>
          <cell r="V482">
            <v>6.6659280467828115</v>
          </cell>
          <cell r="W482">
            <v>0.78183520728835243</v>
          </cell>
        </row>
        <row r="483">
          <cell r="A483" t="str">
            <v>STAF</v>
          </cell>
          <cell r="B483" t="str">
            <v>Stanton Fitzwarren</v>
          </cell>
          <cell r="C483" t="str">
            <v>Minety</v>
          </cell>
          <cell r="D483" t="str">
            <v>Stratton (2 x 60)</v>
          </cell>
          <cell r="E483">
            <v>15.946620859546661</v>
          </cell>
          <cell r="F483">
            <v>15.818353596210478</v>
          </cell>
          <cell r="G483">
            <v>13.807172494465112</v>
          </cell>
          <cell r="H483">
            <v>13.783040655586124</v>
          </cell>
          <cell r="I483">
            <v>12.188159788432717</v>
          </cell>
          <cell r="J483">
            <v>13.760892066709202</v>
          </cell>
          <cell r="K483">
            <v>12.932</v>
          </cell>
          <cell r="L483">
            <v>11.978000000000002</v>
          </cell>
          <cell r="M483">
            <v>12.617375814151307</v>
          </cell>
          <cell r="N483">
            <v>13.151427568020765</v>
          </cell>
          <cell r="O483">
            <v>12.01892971694155</v>
          </cell>
          <cell r="P483">
            <v>6</v>
          </cell>
          <cell r="Q483">
            <v>13.760892066709202</v>
          </cell>
          <cell r="R483">
            <v>12.01892971694155</v>
          </cell>
          <cell r="S483">
            <v>0.97769456551538414</v>
          </cell>
          <cell r="T483">
            <v>0</v>
          </cell>
          <cell r="U483" t="str">
            <v>STAF</v>
          </cell>
          <cell r="V483">
            <v>12.01892971694155</v>
          </cell>
          <cell r="W483">
            <v>1.0423266899342476</v>
          </cell>
        </row>
        <row r="484">
          <cell r="A484" t="str">
            <v>DRAW</v>
          </cell>
          <cell r="B484" t="str">
            <v>Drakes Way</v>
          </cell>
          <cell r="C484" t="str">
            <v>Minety</v>
          </cell>
          <cell r="D484" t="str">
            <v>Stratton (2 x 90)</v>
          </cell>
          <cell r="E484">
            <v>8.8244542312820755</v>
          </cell>
          <cell r="F484">
            <v>8.9692656728911384</v>
          </cell>
          <cell r="G484">
            <v>9.3756132420770335</v>
          </cell>
          <cell r="H484">
            <v>9.4340000000000011</v>
          </cell>
          <cell r="I484">
            <v>7.5355053170770416</v>
          </cell>
          <cell r="J484">
            <v>7.95</v>
          </cell>
          <cell r="K484">
            <v>7.2080000000000002</v>
          </cell>
          <cell r="L484">
            <v>7.2080000000000002</v>
          </cell>
          <cell r="M484">
            <v>7.4828640079498294</v>
          </cell>
          <cell r="N484">
            <v>7.3864560319900514</v>
          </cell>
          <cell r="O484">
            <v>7.8122819235356653</v>
          </cell>
          <cell r="P484">
            <v>6</v>
          </cell>
          <cell r="Q484">
            <v>7.95</v>
          </cell>
          <cell r="R484">
            <v>7.8122819235356653</v>
          </cell>
          <cell r="S484">
            <v>0.99709176583323056</v>
          </cell>
          <cell r="T484">
            <v>0</v>
          </cell>
          <cell r="U484" t="str">
            <v>DRAW</v>
          </cell>
          <cell r="V484">
            <v>7.8122819235356653</v>
          </cell>
          <cell r="W484">
            <v>0.9871161662356347</v>
          </cell>
        </row>
        <row r="485">
          <cell r="A485" t="str">
            <v>HOND</v>
          </cell>
          <cell r="B485" t="str">
            <v>Honda Swindon</v>
          </cell>
          <cell r="C485" t="str">
            <v>Minety</v>
          </cell>
          <cell r="D485" t="str">
            <v>Stratton (2 x 90)</v>
          </cell>
          <cell r="E485">
            <v>24.406488973238464</v>
          </cell>
          <cell r="F485">
            <v>24.168000000000003</v>
          </cell>
          <cell r="G485">
            <v>24.33353135784785</v>
          </cell>
          <cell r="H485">
            <v>25.9</v>
          </cell>
          <cell r="I485">
            <v>25.9</v>
          </cell>
          <cell r="J485">
            <v>25.9</v>
          </cell>
          <cell r="K485">
            <v>25.9</v>
          </cell>
          <cell r="L485">
            <v>25.9</v>
          </cell>
          <cell r="M485">
            <v>20.782464570999146</v>
          </cell>
          <cell r="N485">
            <v>20.213934822082521</v>
          </cell>
          <cell r="O485">
            <v>21.26806042098999</v>
          </cell>
          <cell r="P485">
            <v>6</v>
          </cell>
          <cell r="Q485">
            <v>25.9</v>
          </cell>
          <cell r="R485">
            <v>21.26806042098999</v>
          </cell>
          <cell r="S485">
            <v>0.96769393744917687</v>
          </cell>
          <cell r="T485">
            <v>0</v>
          </cell>
          <cell r="U485" t="str">
            <v>HOND</v>
          </cell>
          <cell r="V485">
            <v>21.26806042098999</v>
          </cell>
          <cell r="W485">
            <v>0.97264377634450638</v>
          </cell>
        </row>
        <row r="486">
          <cell r="A486" t="str">
            <v>PAKN</v>
          </cell>
          <cell r="B486" t="str">
            <v>Park North</v>
          </cell>
          <cell r="C486" t="str">
            <v>Minety</v>
          </cell>
          <cell r="D486" t="str">
            <v>Stratton (2 x 90)</v>
          </cell>
          <cell r="E486">
            <v>23.532</v>
          </cell>
          <cell r="F486">
            <v>22.154</v>
          </cell>
          <cell r="G486">
            <v>21.802698264523748</v>
          </cell>
          <cell r="H486">
            <v>21.369129470597507</v>
          </cell>
          <cell r="I486">
            <v>22.617339014045399</v>
          </cell>
          <cell r="J486">
            <v>21.411999999999999</v>
          </cell>
          <cell r="K486">
            <v>23.532</v>
          </cell>
          <cell r="L486">
            <v>22.578000000000003</v>
          </cell>
          <cell r="M486">
            <v>19.133793754577638</v>
          </cell>
          <cell r="N486">
            <v>18.546162232476647</v>
          </cell>
          <cell r="O486">
            <v>18.444198524289014</v>
          </cell>
          <cell r="P486">
            <v>6</v>
          </cell>
          <cell r="Q486">
            <v>21.411999999999999</v>
          </cell>
          <cell r="R486">
            <v>18.444198524289014</v>
          </cell>
          <cell r="S486">
            <v>0.97543969627413973</v>
          </cell>
          <cell r="T486">
            <v>0</v>
          </cell>
          <cell r="U486" t="str">
            <v>PAKN</v>
          </cell>
          <cell r="V486">
            <v>18.444198524289014</v>
          </cell>
          <cell r="W486">
            <v>0.9692882901510107</v>
          </cell>
        </row>
        <row r="487">
          <cell r="A487" t="str">
            <v>PLES</v>
          </cell>
          <cell r="B487" t="str">
            <v>Plessey Swindon</v>
          </cell>
          <cell r="C487" t="str">
            <v>Minety</v>
          </cell>
          <cell r="D487" t="str">
            <v>Stratton (2 x 90)</v>
          </cell>
          <cell r="E487">
            <v>13.950416330815953</v>
          </cell>
          <cell r="F487">
            <v>12.73593910797139</v>
          </cell>
          <cell r="G487">
            <v>12.246336868710218</v>
          </cell>
          <cell r="H487">
            <v>14.277240717458724</v>
          </cell>
          <cell r="I487">
            <v>13.462</v>
          </cell>
          <cell r="J487">
            <v>12.939346271681785</v>
          </cell>
          <cell r="K487">
            <v>12.401999999999999</v>
          </cell>
          <cell r="L487">
            <v>11.872</v>
          </cell>
          <cell r="M487">
            <v>12.666379108428956</v>
          </cell>
          <cell r="N487">
            <v>12.821477661132812</v>
          </cell>
          <cell r="O487">
            <v>11.574674023230871</v>
          </cell>
          <cell r="P487">
            <v>6</v>
          </cell>
          <cell r="Q487">
            <v>12.939346271681785</v>
          </cell>
          <cell r="R487">
            <v>11.574674023230871</v>
          </cell>
          <cell r="S487">
            <v>0.98159590724609036</v>
          </cell>
          <cell r="T487">
            <v>0</v>
          </cell>
          <cell r="U487" t="str">
            <v>PLES</v>
          </cell>
          <cell r="V487">
            <v>11.574674023230871</v>
          </cell>
          <cell r="W487">
            <v>1.0122449005652014</v>
          </cell>
        </row>
        <row r="488">
          <cell r="A488" t="str">
            <v>STRA</v>
          </cell>
          <cell r="B488" t="str">
            <v>Stratton</v>
          </cell>
          <cell r="C488" t="str">
            <v>Minety</v>
          </cell>
          <cell r="D488" t="str">
            <v>Stratton (2 x 90)</v>
          </cell>
          <cell r="E488">
            <v>19.828364095094202</v>
          </cell>
          <cell r="F488">
            <v>18.848865199429987</v>
          </cell>
          <cell r="G488">
            <v>15.731990947377682</v>
          </cell>
          <cell r="H488">
            <v>9.386000000000001</v>
          </cell>
          <cell r="I488">
            <v>8.0910741616040465</v>
          </cell>
          <cell r="J488">
            <v>9.2608920667092018</v>
          </cell>
          <cell r="K488">
            <v>9.81</v>
          </cell>
          <cell r="L488">
            <v>12.036000000000001</v>
          </cell>
          <cell r="M488">
            <v>13.696788196563721</v>
          </cell>
          <cell r="N488">
            <v>14.554686069488525</v>
          </cell>
          <cell r="O488">
            <v>14.4090714768219</v>
          </cell>
          <cell r="P488">
            <v>6</v>
          </cell>
          <cell r="Q488">
            <v>9.2608920667092018</v>
          </cell>
          <cell r="R488">
            <v>14.4090714768219</v>
          </cell>
          <cell r="S488">
            <v>1.0764582622948426</v>
          </cell>
          <cell r="T488" t="str">
            <v>H</v>
          </cell>
          <cell r="U488" t="str">
            <v>STRA</v>
          </cell>
          <cell r="V488">
            <v>14.4090714768219</v>
          </cell>
          <cell r="W488">
            <v>1.0626349667245374</v>
          </cell>
        </row>
        <row r="489">
          <cell r="A489" t="str">
            <v>CHIE</v>
          </cell>
          <cell r="B489" t="str">
            <v>Chisledon</v>
          </cell>
          <cell r="C489" t="str">
            <v>Minety</v>
          </cell>
          <cell r="D489" t="str">
            <v>Toothill</v>
          </cell>
          <cell r="E489">
            <v>6.5719999999999992</v>
          </cell>
          <cell r="F489">
            <v>6.0169791061282165</v>
          </cell>
          <cell r="G489">
            <v>4.5004690779137606</v>
          </cell>
          <cell r="H489">
            <v>6.4320856392735237</v>
          </cell>
          <cell r="I489">
            <v>5.4393440378129476</v>
          </cell>
          <cell r="J489">
            <v>5.7764336826086042</v>
          </cell>
          <cell r="K489">
            <v>4.9820000000000002</v>
          </cell>
          <cell r="L489">
            <v>4.9820000000000002</v>
          </cell>
          <cell r="M489">
            <v>4.6438677525520324</v>
          </cell>
          <cell r="N489">
            <v>4.5338963127445213</v>
          </cell>
          <cell r="O489">
            <v>4.1522963232294723</v>
          </cell>
          <cell r="P489">
            <v>6</v>
          </cell>
          <cell r="Q489">
            <v>5.7764336826086042</v>
          </cell>
          <cell r="R489">
            <v>4.1522963232294723</v>
          </cell>
          <cell r="S489">
            <v>0.94646543441658082</v>
          </cell>
          <cell r="T489">
            <v>0</v>
          </cell>
          <cell r="U489" t="str">
            <v>CHIE</v>
          </cell>
          <cell r="V489">
            <v>4.1522963232294723</v>
          </cell>
          <cell r="W489">
            <v>0.97631899837219172</v>
          </cell>
        </row>
        <row r="490">
          <cell r="A490" t="str">
            <v>DORS</v>
          </cell>
          <cell r="B490" t="str">
            <v>Dorcan South</v>
          </cell>
          <cell r="C490" t="str">
            <v>Minety</v>
          </cell>
          <cell r="D490" t="str">
            <v>Toothill</v>
          </cell>
          <cell r="E490">
            <v>0</v>
          </cell>
          <cell r="F490">
            <v>10.893773028259277</v>
          </cell>
          <cell r="G490">
            <v>0</v>
          </cell>
          <cell r="H490">
            <v>0</v>
          </cell>
          <cell r="I490">
            <v>0</v>
          </cell>
          <cell r="J490">
            <v>9.8783535575866708</v>
          </cell>
          <cell r="K490">
            <v>9.8783535575866708</v>
          </cell>
          <cell r="L490">
            <v>9.8783535575866708</v>
          </cell>
          <cell r="M490">
            <v>9.8783535575866708</v>
          </cell>
          <cell r="N490">
            <v>9.8077340261421178</v>
          </cell>
          <cell r="O490">
            <v>10.704502193757479</v>
          </cell>
          <cell r="P490">
            <v>6</v>
          </cell>
          <cell r="Q490">
            <v>9.8783535575866708</v>
          </cell>
          <cell r="R490">
            <v>10.704502193757479</v>
          </cell>
          <cell r="S490">
            <v>1.0134764268348895</v>
          </cell>
          <cell r="T490" t="str">
            <v>L</v>
          </cell>
          <cell r="U490" t="str">
            <v>DORS</v>
          </cell>
          <cell r="V490">
            <v>10.704502193757479</v>
          </cell>
          <cell r="W490">
            <v>0.9928510828213557</v>
          </cell>
        </row>
        <row r="491">
          <cell r="A491" t="str">
            <v>QUAR</v>
          </cell>
          <cell r="B491" t="str">
            <v>Quarry Road</v>
          </cell>
          <cell r="C491" t="str">
            <v>Minety</v>
          </cell>
          <cell r="D491" t="str">
            <v>Toothill</v>
          </cell>
          <cell r="E491">
            <v>17.130437374377252</v>
          </cell>
          <cell r="F491">
            <v>15.8631178598392</v>
          </cell>
          <cell r="G491">
            <v>15.65380548839569</v>
          </cell>
          <cell r="H491">
            <v>15.502368573708534</v>
          </cell>
          <cell r="I491">
            <v>18.868000000000002</v>
          </cell>
          <cell r="J491">
            <v>16.324000000000002</v>
          </cell>
          <cell r="K491">
            <v>14.522</v>
          </cell>
          <cell r="L491">
            <v>16.854000000000003</v>
          </cell>
          <cell r="M491">
            <v>15.511449451446534</v>
          </cell>
          <cell r="N491">
            <v>14.979602546691895</v>
          </cell>
          <cell r="O491">
            <v>15.227698143482209</v>
          </cell>
          <cell r="P491">
            <v>6</v>
          </cell>
          <cell r="Q491">
            <v>16.324000000000002</v>
          </cell>
          <cell r="R491">
            <v>15.227698143482209</v>
          </cell>
          <cell r="S491">
            <v>0.98848013407502788</v>
          </cell>
          <cell r="T491">
            <v>0</v>
          </cell>
          <cell r="U491" t="str">
            <v>QUAR</v>
          </cell>
          <cell r="V491">
            <v>15.227698143482209</v>
          </cell>
          <cell r="W491">
            <v>0.96571262367070143</v>
          </cell>
        </row>
        <row r="492">
          <cell r="A492" t="str">
            <v>TOOT</v>
          </cell>
          <cell r="B492" t="str">
            <v>Toothill</v>
          </cell>
          <cell r="C492" t="str">
            <v>Minety</v>
          </cell>
          <cell r="D492" t="str">
            <v>Toothill</v>
          </cell>
          <cell r="E492">
            <v>20.244336177647117</v>
          </cell>
          <cell r="F492">
            <v>16.747258512056867</v>
          </cell>
          <cell r="G492">
            <v>16.043287204949859</v>
          </cell>
          <cell r="H492">
            <v>16.854000000000003</v>
          </cell>
          <cell r="I492">
            <v>18.58757978212337</v>
          </cell>
          <cell r="J492">
            <v>14.993210759250323</v>
          </cell>
          <cell r="K492">
            <v>13.568000000000001</v>
          </cell>
          <cell r="L492">
            <v>15.158000000000001</v>
          </cell>
          <cell r="M492">
            <v>13.645141582489014</v>
          </cell>
          <cell r="N492">
            <v>18.997626228332521</v>
          </cell>
          <cell r="O492">
            <v>13.021591929626466</v>
          </cell>
          <cell r="P492">
            <v>6</v>
          </cell>
          <cell r="Q492">
            <v>14.993210759250323</v>
          </cell>
          <cell r="R492">
            <v>13.021591929626466</v>
          </cell>
          <cell r="S492">
            <v>0.9767758329401357</v>
          </cell>
          <cell r="T492">
            <v>0</v>
          </cell>
          <cell r="U492" t="str">
            <v>TOOT</v>
          </cell>
          <cell r="V492">
            <v>13.021591929626466</v>
          </cell>
          <cell r="W492">
            <v>1.3922630346842586</v>
          </cell>
        </row>
        <row r="493">
          <cell r="A493" t="str">
            <v>WROU</v>
          </cell>
          <cell r="B493" t="str">
            <v>Wroughton</v>
          </cell>
          <cell r="C493" t="str">
            <v>Minety</v>
          </cell>
          <cell r="D493" t="str">
            <v>Toothill</v>
          </cell>
          <cell r="E493">
            <v>9.2400540989065174</v>
          </cell>
          <cell r="F493">
            <v>7.8220728379666804</v>
          </cell>
          <cell r="G493">
            <v>8.4139204500126841</v>
          </cell>
          <cell r="H493">
            <v>7.8614380035565299</v>
          </cell>
          <cell r="I493">
            <v>8.6626590231835827</v>
          </cell>
          <cell r="J493">
            <v>8.3740000000000006</v>
          </cell>
          <cell r="K493">
            <v>8.2680000000000007</v>
          </cell>
          <cell r="L493">
            <v>8.2248331901550298</v>
          </cell>
          <cell r="M493">
            <v>7.8357067203521735</v>
          </cell>
          <cell r="N493">
            <v>8.0175165208319843</v>
          </cell>
          <cell r="O493">
            <v>7.0854434329316911</v>
          </cell>
          <cell r="P493">
            <v>6</v>
          </cell>
          <cell r="Q493">
            <v>8.3740000000000006</v>
          </cell>
          <cell r="R493">
            <v>7.0854434329316911</v>
          </cell>
          <cell r="S493">
            <v>0.97253598512601513</v>
          </cell>
          <cell r="T493">
            <v>0</v>
          </cell>
          <cell r="U493" t="str">
            <v>WROU</v>
          </cell>
          <cell r="V493">
            <v>7.0854434329316911</v>
          </cell>
          <cell r="W493">
            <v>1.0232027316703398</v>
          </cell>
        </row>
        <row r="494">
          <cell r="A494" t="str">
            <v>HAYE</v>
          </cell>
          <cell r="B494" t="str">
            <v>Hayes</v>
          </cell>
          <cell r="C494" t="str">
            <v>North Hyde</v>
          </cell>
          <cell r="D494" t="str">
            <v>Hayes</v>
          </cell>
          <cell r="E494">
            <v>46.266182888553146</v>
          </cell>
          <cell r="F494">
            <v>46.266182888553146</v>
          </cell>
          <cell r="G494">
            <v>42.453019215692287</v>
          </cell>
          <cell r="H494">
            <v>40.264980067283268</v>
          </cell>
          <cell r="I494">
            <v>38.397782702355983</v>
          </cell>
          <cell r="J494">
            <v>38.294039382991784</v>
          </cell>
          <cell r="K494">
            <v>36.887999999999998</v>
          </cell>
          <cell r="L494">
            <v>38.690000000000005</v>
          </cell>
          <cell r="M494">
            <v>37.774970397949218</v>
          </cell>
          <cell r="N494">
            <v>38.93379814353699</v>
          </cell>
          <cell r="O494">
            <v>36.710744018599193</v>
          </cell>
          <cell r="P494">
            <v>6</v>
          </cell>
          <cell r="Q494">
            <v>38.294039382991784</v>
          </cell>
          <cell r="R494">
            <v>36.710744018599193</v>
          </cell>
          <cell r="S494">
            <v>0.99298724003212968</v>
          </cell>
          <cell r="T494">
            <v>0</v>
          </cell>
          <cell r="U494" t="str">
            <v>HAYE</v>
          </cell>
          <cell r="V494">
            <v>36.710744018599193</v>
          </cell>
          <cell r="W494">
            <v>1.0306771317986443</v>
          </cell>
        </row>
        <row r="495">
          <cell r="A495" t="str">
            <v>HEAN</v>
          </cell>
          <cell r="B495" t="str">
            <v>Heathrow North</v>
          </cell>
          <cell r="C495" t="str">
            <v>North Hyde</v>
          </cell>
          <cell r="D495" t="str">
            <v>Heathrow North</v>
          </cell>
          <cell r="E495">
            <v>39.113999999999997</v>
          </cell>
          <cell r="F495">
            <v>39.113999999999997</v>
          </cell>
          <cell r="G495">
            <v>29.169496546964645</v>
          </cell>
          <cell r="H495">
            <v>25.421465945506093</v>
          </cell>
          <cell r="I495">
            <v>30.038097835240961</v>
          </cell>
          <cell r="J495">
            <v>32.012</v>
          </cell>
          <cell r="K495">
            <v>32.542000000000002</v>
          </cell>
          <cell r="L495">
            <v>33.496000000000002</v>
          </cell>
          <cell r="M495">
            <v>30.296339511871338</v>
          </cell>
          <cell r="N495">
            <v>29.153709983825685</v>
          </cell>
          <cell r="O495">
            <v>25.841125544576645</v>
          </cell>
          <cell r="P495">
            <v>6</v>
          </cell>
          <cell r="Q495">
            <v>32.012</v>
          </cell>
          <cell r="R495">
            <v>25.841125544576645</v>
          </cell>
          <cell r="S495">
            <v>0.96493879995946008</v>
          </cell>
          <cell r="T495">
            <v>0</v>
          </cell>
          <cell r="U495" t="str">
            <v>HEAN</v>
          </cell>
          <cell r="V495">
            <v>25.841125544576645</v>
          </cell>
          <cell r="W495">
            <v>0.96228489822679986</v>
          </cell>
        </row>
        <row r="496">
          <cell r="A496" t="str">
            <v>HEAT</v>
          </cell>
          <cell r="B496" t="str">
            <v>Heathrow Tele-Echange</v>
          </cell>
          <cell r="C496" t="str">
            <v>North Hyde</v>
          </cell>
          <cell r="D496" t="str">
            <v>Heathrow Tele Exchange</v>
          </cell>
          <cell r="E496">
            <v>7.42</v>
          </cell>
          <cell r="F496">
            <v>7.42</v>
          </cell>
          <cell r="G496">
            <v>7.7</v>
          </cell>
          <cell r="H496">
            <v>7.1</v>
          </cell>
          <cell r="I496">
            <v>7.6</v>
          </cell>
          <cell r="J496">
            <v>8.1999999999999993</v>
          </cell>
          <cell r="K496">
            <v>7.7</v>
          </cell>
          <cell r="L496">
            <v>7.1</v>
          </cell>
          <cell r="M496">
            <v>8.3620417213439939</v>
          </cell>
          <cell r="N496">
            <v>8.48</v>
          </cell>
          <cell r="O496">
            <v>7.448798</v>
          </cell>
          <cell r="P496">
            <v>6</v>
          </cell>
          <cell r="Q496">
            <v>8.1999999999999993</v>
          </cell>
          <cell r="R496">
            <v>7.448798</v>
          </cell>
          <cell r="S496">
            <v>0.98411395615993635</v>
          </cell>
          <cell r="T496">
            <v>0</v>
          </cell>
          <cell r="U496" t="str">
            <v>HEAT</v>
          </cell>
          <cell r="V496">
            <v>7.448798</v>
          </cell>
          <cell r="W496">
            <v>1.0141063968091573</v>
          </cell>
        </row>
        <row r="497">
          <cell r="A497" t="str">
            <v>BRDE</v>
          </cell>
          <cell r="B497" t="str">
            <v>Bath Road East</v>
          </cell>
          <cell r="C497" t="str">
            <v>North Hyde</v>
          </cell>
          <cell r="D497" t="str">
            <v>North Hyde (D)</v>
          </cell>
          <cell r="E497">
            <v>11.27993781983773</v>
          </cell>
          <cell r="F497">
            <v>11.27993781983773</v>
          </cell>
          <cell r="G497">
            <v>9.3353223671315604</v>
          </cell>
          <cell r="H497">
            <v>8.578858620150088</v>
          </cell>
          <cell r="I497">
            <v>8.585773646514415</v>
          </cell>
          <cell r="J497">
            <v>8.9621124862575545</v>
          </cell>
          <cell r="K497">
            <v>8.0559999999999992</v>
          </cell>
          <cell r="L497">
            <v>9.8580000000000005</v>
          </cell>
          <cell r="M497">
            <v>8.1620000000000008</v>
          </cell>
          <cell r="N497">
            <v>8.4089359999999989</v>
          </cell>
          <cell r="O497">
            <v>8.3866241666666674</v>
          </cell>
          <cell r="P497">
            <v>6</v>
          </cell>
          <cell r="Q497">
            <v>8.9621124862575545</v>
          </cell>
          <cell r="R497">
            <v>8.3866241666666674</v>
          </cell>
          <cell r="S497">
            <v>0.98899963604591434</v>
          </cell>
          <cell r="T497">
            <v>0</v>
          </cell>
          <cell r="U497" t="str">
            <v>BRDE</v>
          </cell>
          <cell r="V497">
            <v>8.3866241666666674</v>
          </cell>
          <cell r="W497">
            <v>1.0302543494241605</v>
          </cell>
        </row>
        <row r="498">
          <cell r="A498" t="str">
            <v>SPRR</v>
          </cell>
          <cell r="B498" t="str">
            <v>Springfield Road</v>
          </cell>
          <cell r="C498" t="str">
            <v>North Hyde</v>
          </cell>
          <cell r="D498" t="str">
            <v>North Hyde (D)</v>
          </cell>
          <cell r="E498">
            <v>20.45783597112894</v>
          </cell>
          <cell r="F498">
            <v>20.45783597112894</v>
          </cell>
          <cell r="G498">
            <v>17.219186037235261</v>
          </cell>
          <cell r="H498">
            <v>16.738753797378539</v>
          </cell>
          <cell r="I498">
            <v>16.853555676491261</v>
          </cell>
          <cell r="J498">
            <v>18.02</v>
          </cell>
          <cell r="K498">
            <v>16.748000000000001</v>
          </cell>
          <cell r="L498">
            <v>16.218</v>
          </cell>
          <cell r="M498">
            <v>15.88032015323639</v>
          </cell>
          <cell r="N498">
            <v>16.493334318699684</v>
          </cell>
          <cell r="O498">
            <v>14.869193490089003</v>
          </cell>
          <cell r="P498">
            <v>6</v>
          </cell>
          <cell r="Q498">
            <v>18.02</v>
          </cell>
          <cell r="R498">
            <v>14.869193490089003</v>
          </cell>
          <cell r="S498">
            <v>0.96847579526746441</v>
          </cell>
          <cell r="T498">
            <v>0</v>
          </cell>
          <cell r="U498" t="str">
            <v>SPRR</v>
          </cell>
          <cell r="V498">
            <v>14.869193490089003</v>
          </cell>
          <cell r="W498">
            <v>1.038602128895894</v>
          </cell>
        </row>
        <row r="499">
          <cell r="A499" t="str">
            <v>TGRE</v>
          </cell>
          <cell r="B499" t="str">
            <v>The Green</v>
          </cell>
          <cell r="C499" t="str">
            <v>North Hyde</v>
          </cell>
          <cell r="D499" t="str">
            <v>North Hyde (D)</v>
          </cell>
          <cell r="E499">
            <v>8.4484000291979306</v>
          </cell>
          <cell r="F499">
            <v>8.4484000291979306</v>
          </cell>
          <cell r="G499">
            <v>8.733043504735976</v>
          </cell>
          <cell r="H499">
            <v>8.0840572316884991</v>
          </cell>
          <cell r="I499">
            <v>8.48</v>
          </cell>
          <cell r="J499">
            <v>9.1159999999999997</v>
          </cell>
          <cell r="K499">
            <v>8.7980000000000018</v>
          </cell>
          <cell r="L499">
            <v>9.3280000000000012</v>
          </cell>
          <cell r="M499">
            <v>8.7239369964599618</v>
          </cell>
          <cell r="N499">
            <v>8.8542484944774422</v>
          </cell>
          <cell r="O499">
            <v>8.5063501864045499</v>
          </cell>
          <cell r="P499">
            <v>6</v>
          </cell>
          <cell r="Q499">
            <v>9.1159999999999997</v>
          </cell>
          <cell r="R499">
            <v>8.5063501864045499</v>
          </cell>
          <cell r="S499">
            <v>0.98852993094300634</v>
          </cell>
          <cell r="T499">
            <v>0</v>
          </cell>
          <cell r="U499" t="str">
            <v>TGRE</v>
          </cell>
          <cell r="V499">
            <v>8.5063501864045499</v>
          </cell>
          <cell r="W499">
            <v>1.0149372351118948</v>
          </cell>
        </row>
        <row r="500">
          <cell r="A500" t="str">
            <v>NHYD-E</v>
          </cell>
          <cell r="B500" t="str">
            <v>North Hyde 11</v>
          </cell>
          <cell r="C500" t="str">
            <v>North Hyde</v>
          </cell>
          <cell r="D500" t="str">
            <v>North Hyde (E)</v>
          </cell>
          <cell r="E500">
            <v>41.234000000000002</v>
          </cell>
          <cell r="F500">
            <v>41.234000000000002</v>
          </cell>
          <cell r="G500">
            <v>40.352683780504165</v>
          </cell>
          <cell r="H500">
            <v>36.425810820431707</v>
          </cell>
          <cell r="I500">
            <v>36.995367620736758</v>
          </cell>
          <cell r="J500">
            <v>38.881871842646596</v>
          </cell>
          <cell r="K500">
            <v>39.432000000000002</v>
          </cell>
          <cell r="L500">
            <v>37.736000000000004</v>
          </cell>
          <cell r="M500">
            <v>34.678336868286138</v>
          </cell>
          <cell r="N500">
            <v>34.687105598355494</v>
          </cell>
          <cell r="O500">
            <v>34.652173808310998</v>
          </cell>
          <cell r="P500">
            <v>6</v>
          </cell>
          <cell r="Q500">
            <v>38.881871842646596</v>
          </cell>
          <cell r="R500">
            <v>34.652173808310998</v>
          </cell>
          <cell r="S500">
            <v>0.9809884330653067</v>
          </cell>
          <cell r="T500">
            <v>0</v>
          </cell>
          <cell r="U500" t="str">
            <v>NHYD-E</v>
          </cell>
          <cell r="V500">
            <v>34.652173808310998</v>
          </cell>
          <cell r="W500">
            <v>1.0002528590140485</v>
          </cell>
        </row>
        <row r="501">
          <cell r="A501" t="str">
            <v>NHYD-NR</v>
          </cell>
          <cell r="B501" t="str">
            <v>North Hyde NR (B5H0)</v>
          </cell>
          <cell r="C501" t="str">
            <v>North Hyde</v>
          </cell>
          <cell r="D501" t="str">
            <v>North Hyde NR (B5H0)</v>
          </cell>
          <cell r="E501">
            <v>9</v>
          </cell>
          <cell r="F501">
            <v>9</v>
          </cell>
          <cell r="G501">
            <v>17.600000000000001</v>
          </cell>
          <cell r="H501">
            <v>18.3</v>
          </cell>
          <cell r="I501">
            <v>19.8</v>
          </cell>
          <cell r="J501">
            <v>18.8</v>
          </cell>
          <cell r="K501">
            <v>18.8</v>
          </cell>
          <cell r="L501">
            <v>18.8</v>
          </cell>
          <cell r="M501">
            <v>12.780093304687503</v>
          </cell>
          <cell r="N501">
            <v>15.797118620668945</v>
          </cell>
          <cell r="O501">
            <v>15.555596599999999</v>
          </cell>
          <cell r="P501">
            <v>6</v>
          </cell>
          <cell r="Q501">
            <v>18.8</v>
          </cell>
          <cell r="R501">
            <v>15.555596599999999</v>
          </cell>
          <cell r="S501">
            <v>0.96892048333613534</v>
          </cell>
          <cell r="T501">
            <v>0</v>
          </cell>
          <cell r="U501" t="str">
            <v>NHYD-NR</v>
          </cell>
          <cell r="V501">
            <v>15.555596599999999</v>
          </cell>
          <cell r="W501">
            <v>1.2360722448618473</v>
          </cell>
        </row>
        <row r="502">
          <cell r="A502" t="str">
            <v>VIFR</v>
          </cell>
          <cell r="B502" t="str">
            <v>Vicarage Farm Road</v>
          </cell>
          <cell r="C502" t="str">
            <v>North Hyde</v>
          </cell>
          <cell r="D502" t="str">
            <v>Vicarage Farm Road</v>
          </cell>
          <cell r="E502">
            <v>32.627625574467181</v>
          </cell>
          <cell r="F502">
            <v>32.627625574467181</v>
          </cell>
          <cell r="G502">
            <v>31.279364990782739</v>
          </cell>
          <cell r="H502">
            <v>35.36494195976853</v>
          </cell>
          <cell r="I502">
            <v>29.62520301963627</v>
          </cell>
          <cell r="J502">
            <v>33.178000000000004</v>
          </cell>
          <cell r="K502">
            <v>27.454000000000001</v>
          </cell>
          <cell r="L502">
            <v>27.983999999999998</v>
          </cell>
          <cell r="M502">
            <v>26.279226646423343</v>
          </cell>
          <cell r="N502">
            <v>26.570960730285645</v>
          </cell>
          <cell r="O502">
            <v>27.253057897024938</v>
          </cell>
          <cell r="P502">
            <v>6</v>
          </cell>
          <cell r="Q502">
            <v>33.178000000000004</v>
          </cell>
          <cell r="R502">
            <v>27.253057897024938</v>
          </cell>
          <cell r="S502">
            <v>0.96774478427611399</v>
          </cell>
          <cell r="T502">
            <v>0</v>
          </cell>
          <cell r="U502" t="str">
            <v>VIFR</v>
          </cell>
          <cell r="V502">
            <v>27.253057897024938</v>
          </cell>
          <cell r="W502">
            <v>1.0111013192202141</v>
          </cell>
        </row>
        <row r="503">
          <cell r="A503" t="str">
            <v>LOCK</v>
          </cell>
          <cell r="B503" t="str">
            <v>BG Transco Lockerley</v>
          </cell>
          <cell r="C503" t="str">
            <v>Nursling</v>
          </cell>
          <cell r="D503" t="str">
            <v>BG Transco Lockerley</v>
          </cell>
          <cell r="E503">
            <v>9.9640000000000004</v>
          </cell>
          <cell r="F503">
            <v>6.7</v>
          </cell>
          <cell r="G503">
            <v>6.9701528591108319</v>
          </cell>
          <cell r="H503">
            <v>8.9</v>
          </cell>
          <cell r="I503">
            <v>10.9</v>
          </cell>
          <cell r="J503">
            <v>10.4</v>
          </cell>
          <cell r="K503">
            <v>7.7</v>
          </cell>
          <cell r="L503">
            <v>7.5</v>
          </cell>
          <cell r="M503">
            <v>0.31397634887695314</v>
          </cell>
          <cell r="N503">
            <v>0.67677392578125006</v>
          </cell>
          <cell r="O503">
            <v>0.35582958984375002</v>
          </cell>
          <cell r="P503">
            <v>6</v>
          </cell>
          <cell r="Q503">
            <v>10.4</v>
          </cell>
          <cell r="R503">
            <v>0.35582958984375002</v>
          </cell>
          <cell r="S503">
            <v>0.56977245961187051</v>
          </cell>
          <cell r="T503">
            <v>0</v>
          </cell>
          <cell r="U503" t="str">
            <v>LOCK</v>
          </cell>
          <cell r="V503">
            <v>0.35582958984375002</v>
          </cell>
          <cell r="W503">
            <v>2.1554933299975305</v>
          </cell>
        </row>
        <row r="504">
          <cell r="A504" t="str">
            <v>FLET</v>
          </cell>
          <cell r="B504" t="str">
            <v>Fletchwood</v>
          </cell>
          <cell r="C504" t="str">
            <v>Nursling</v>
          </cell>
          <cell r="D504" t="str">
            <v>Rownhams</v>
          </cell>
          <cell r="E504">
            <v>20.038188053772451</v>
          </cell>
          <cell r="F504">
            <v>18.8</v>
          </cell>
          <cell r="G504">
            <v>19.469420576192139</v>
          </cell>
          <cell r="H504">
            <v>20.179380913455088</v>
          </cell>
          <cell r="I504">
            <v>19.13843272563815</v>
          </cell>
          <cell r="J504">
            <v>19.848779550971983</v>
          </cell>
          <cell r="K504">
            <v>18.231999999999999</v>
          </cell>
          <cell r="L504">
            <v>18.656000000000002</v>
          </cell>
          <cell r="M504">
            <v>18.369480476379394</v>
          </cell>
          <cell r="N504">
            <v>18.288699874877931</v>
          </cell>
          <cell r="O504">
            <v>17.256010303306578</v>
          </cell>
          <cell r="P504">
            <v>6</v>
          </cell>
          <cell r="Q504">
            <v>19.848779550971983</v>
          </cell>
          <cell r="R504">
            <v>17.256010303306578</v>
          </cell>
          <cell r="S504">
            <v>0.9769397121905331</v>
          </cell>
          <cell r="T504">
            <v>0</v>
          </cell>
          <cell r="U504" t="str">
            <v>FLET</v>
          </cell>
          <cell r="V504">
            <v>17.256010303306578</v>
          </cell>
          <cell r="W504">
            <v>0.99560245584488161</v>
          </cell>
        </row>
        <row r="505">
          <cell r="A505" t="str">
            <v>LORD</v>
          </cell>
          <cell r="B505" t="str">
            <v>Lordshill</v>
          </cell>
          <cell r="C505" t="str">
            <v>Nursling</v>
          </cell>
          <cell r="D505" t="str">
            <v>Rownhams</v>
          </cell>
          <cell r="E505">
            <v>14.158631499932609</v>
          </cell>
          <cell r="F505">
            <v>14</v>
          </cell>
          <cell r="G505">
            <v>14.2539330766955</v>
          </cell>
          <cell r="H505">
            <v>14.497716837727625</v>
          </cell>
          <cell r="I505">
            <v>13.296174314653872</v>
          </cell>
          <cell r="J505">
            <v>13.335898760809302</v>
          </cell>
          <cell r="K505">
            <v>12.932</v>
          </cell>
          <cell r="L505">
            <v>15.264000000000001</v>
          </cell>
          <cell r="M505">
            <v>13.142264142036439</v>
          </cell>
          <cell r="N505">
            <v>11.909924526214601</v>
          </cell>
          <cell r="O505">
            <v>12.296489896076828</v>
          </cell>
          <cell r="P505">
            <v>6</v>
          </cell>
          <cell r="Q505">
            <v>13.335898760809302</v>
          </cell>
          <cell r="R505">
            <v>12.296489896076828</v>
          </cell>
          <cell r="S505">
            <v>0.98656675780394743</v>
          </cell>
          <cell r="T505">
            <v>0</v>
          </cell>
          <cell r="U505" t="str">
            <v>LORD</v>
          </cell>
          <cell r="V505">
            <v>12.296489896076828</v>
          </cell>
          <cell r="W505">
            <v>0.90623079839948473</v>
          </cell>
        </row>
        <row r="506">
          <cell r="A506" t="str">
            <v>MAYB</v>
          </cell>
          <cell r="B506" t="str">
            <v>Maybush</v>
          </cell>
          <cell r="C506" t="str">
            <v>Nursling</v>
          </cell>
          <cell r="D506" t="str">
            <v>Rownhams</v>
          </cell>
          <cell r="E506">
            <v>21.836000000000002</v>
          </cell>
          <cell r="F506">
            <v>19.5</v>
          </cell>
          <cell r="G506">
            <v>16.925677184327842</v>
          </cell>
          <cell r="H506">
            <v>17.702000000000002</v>
          </cell>
          <cell r="I506">
            <v>16.922403673195838</v>
          </cell>
          <cell r="J506">
            <v>18.608230829036234</v>
          </cell>
          <cell r="K506">
            <v>20.882000000000001</v>
          </cell>
          <cell r="L506">
            <v>16.96</v>
          </cell>
          <cell r="M506">
            <v>17.464410678710941</v>
          </cell>
          <cell r="N506">
            <v>19.000008470611572</v>
          </cell>
          <cell r="O506">
            <v>16.313339333333332</v>
          </cell>
          <cell r="P506">
            <v>6</v>
          </cell>
          <cell r="Q506">
            <v>18.608230829036234</v>
          </cell>
          <cell r="R506">
            <v>16.313339333333332</v>
          </cell>
          <cell r="S506">
            <v>0.97830205145306048</v>
          </cell>
          <cell r="T506">
            <v>0</v>
          </cell>
          <cell r="U506" t="str">
            <v>MAYB</v>
          </cell>
          <cell r="V506">
            <v>16.313339333333332</v>
          </cell>
          <cell r="W506">
            <v>1.0879272607676662</v>
          </cell>
        </row>
        <row r="507">
          <cell r="A507" t="str">
            <v>NBAD</v>
          </cell>
          <cell r="B507" t="str">
            <v>North Baddesley</v>
          </cell>
          <cell r="C507" t="str">
            <v>Nursling</v>
          </cell>
          <cell r="D507" t="str">
            <v>Rownhams</v>
          </cell>
          <cell r="E507">
            <v>16.218</v>
          </cell>
          <cell r="F507">
            <v>14.4</v>
          </cell>
          <cell r="G507">
            <v>13.722560124988556</v>
          </cell>
          <cell r="H507">
            <v>13.553568229036381</v>
          </cell>
          <cell r="I507">
            <v>13.296174314653872</v>
          </cell>
          <cell r="J507">
            <v>14.059552181938489</v>
          </cell>
          <cell r="K507">
            <v>16.641999999999999</v>
          </cell>
          <cell r="L507">
            <v>13.886000000000001</v>
          </cell>
          <cell r="M507">
            <v>13.474918022155762</v>
          </cell>
          <cell r="N507">
            <v>14.124369211391032</v>
          </cell>
          <cell r="O507">
            <v>13.753813041603332</v>
          </cell>
          <cell r="P507">
            <v>6</v>
          </cell>
          <cell r="Q507">
            <v>14.059552181938489</v>
          </cell>
          <cell r="R507">
            <v>13.753813041603332</v>
          </cell>
          <cell r="S507">
            <v>0.99634238250718277</v>
          </cell>
          <cell r="T507">
            <v>0</v>
          </cell>
          <cell r="U507" t="str">
            <v>NBAD</v>
          </cell>
          <cell r="V507">
            <v>13.753813041603332</v>
          </cell>
          <cell r="W507">
            <v>1.048197041953608</v>
          </cell>
        </row>
        <row r="508">
          <cell r="A508" t="str">
            <v>ROMS</v>
          </cell>
          <cell r="B508" t="str">
            <v>Romsey</v>
          </cell>
          <cell r="C508" t="str">
            <v>Nursling</v>
          </cell>
          <cell r="D508" t="str">
            <v>Rownhams</v>
          </cell>
          <cell r="E508">
            <v>14.098000000000001</v>
          </cell>
          <cell r="F508">
            <v>17.3</v>
          </cell>
          <cell r="G508">
            <v>15.96038985348299</v>
          </cell>
          <cell r="H508">
            <v>15.441285691571434</v>
          </cell>
          <cell r="I508">
            <v>14.807103214046357</v>
          </cell>
          <cell r="J508">
            <v>17.677819287584427</v>
          </cell>
          <cell r="K508">
            <v>14.522</v>
          </cell>
          <cell r="L508">
            <v>14.84</v>
          </cell>
          <cell r="M508">
            <v>15.000275597572328</v>
          </cell>
          <cell r="N508">
            <v>15.849998314961967</v>
          </cell>
          <cell r="O508">
            <v>14.933387822250291</v>
          </cell>
          <cell r="P508">
            <v>6</v>
          </cell>
          <cell r="Q508">
            <v>17.677819287584427</v>
          </cell>
          <cell r="R508">
            <v>14.933387822250291</v>
          </cell>
          <cell r="S508">
            <v>0.97227311213107204</v>
          </cell>
          <cell r="T508">
            <v>0</v>
          </cell>
          <cell r="U508" t="str">
            <v>ROMS</v>
          </cell>
          <cell r="V508">
            <v>14.933387822250291</v>
          </cell>
          <cell r="W508">
            <v>1.0566471403716848</v>
          </cell>
        </row>
        <row r="509">
          <cell r="A509" t="str">
            <v>SILK</v>
          </cell>
          <cell r="B509" t="str">
            <v>Silkstead</v>
          </cell>
          <cell r="C509" t="str">
            <v>Nursling</v>
          </cell>
          <cell r="D509" t="str">
            <v>Rownhams</v>
          </cell>
          <cell r="E509">
            <v>8.48</v>
          </cell>
          <cell r="F509">
            <v>8.3000000000000007</v>
          </cell>
          <cell r="G509">
            <v>8.217776876330376</v>
          </cell>
          <cell r="H509">
            <v>7.4183113420200346</v>
          </cell>
          <cell r="I509">
            <v>7.8568302768409248</v>
          </cell>
          <cell r="J509">
            <v>7.5466713917758064</v>
          </cell>
          <cell r="K509">
            <v>8.6920000000000002</v>
          </cell>
          <cell r="L509">
            <v>8.2680000000000007</v>
          </cell>
          <cell r="M509">
            <v>7.4437459182739261</v>
          </cell>
          <cell r="N509">
            <v>7.7543640613555915</v>
          </cell>
          <cell r="O509">
            <v>7.0137602475452425</v>
          </cell>
          <cell r="P509">
            <v>6</v>
          </cell>
          <cell r="Q509">
            <v>7.5466713917758064</v>
          </cell>
          <cell r="R509">
            <v>7.0137602475452425</v>
          </cell>
          <cell r="S509">
            <v>0.98786874728204455</v>
          </cell>
          <cell r="T509">
            <v>0</v>
          </cell>
          <cell r="U509" t="str">
            <v>SILK</v>
          </cell>
          <cell r="V509">
            <v>7.0137602475452425</v>
          </cell>
          <cell r="W509">
            <v>1.0417287406759972</v>
          </cell>
        </row>
        <row r="510">
          <cell r="A510" t="str">
            <v>TOTT</v>
          </cell>
          <cell r="B510" t="str">
            <v>Totton</v>
          </cell>
          <cell r="C510" t="str">
            <v>Nursling</v>
          </cell>
          <cell r="D510" t="str">
            <v>Rownhams</v>
          </cell>
          <cell r="E510">
            <v>18.989068260381224</v>
          </cell>
          <cell r="F510">
            <v>18.100000000000001</v>
          </cell>
          <cell r="G510">
            <v>17.808000000000003</v>
          </cell>
          <cell r="H510">
            <v>16.606101110828718</v>
          </cell>
          <cell r="I510">
            <v>15.109288993924855</v>
          </cell>
          <cell r="J510">
            <v>16.333891505487362</v>
          </cell>
          <cell r="K510">
            <v>16.536000000000001</v>
          </cell>
          <cell r="L510">
            <v>15.158000000000001</v>
          </cell>
          <cell r="M510">
            <v>15.752194042205812</v>
          </cell>
          <cell r="N510">
            <v>16.26918888092041</v>
          </cell>
          <cell r="O510">
            <v>14.555015333333333</v>
          </cell>
          <cell r="P510">
            <v>6</v>
          </cell>
          <cell r="Q510">
            <v>16.333891505487362</v>
          </cell>
          <cell r="R510">
            <v>14.555015333333333</v>
          </cell>
          <cell r="S510">
            <v>0.98096572519600023</v>
          </cell>
          <cell r="T510">
            <v>0</v>
          </cell>
          <cell r="U510" t="str">
            <v>TOTT</v>
          </cell>
          <cell r="V510">
            <v>14.555015333333333</v>
          </cell>
          <cell r="W510">
            <v>1.0328204970894457</v>
          </cell>
        </row>
        <row r="511">
          <cell r="A511" t="str">
            <v>BEVV</v>
          </cell>
          <cell r="B511" t="str">
            <v>Bevois Valley</v>
          </cell>
          <cell r="C511" t="str">
            <v>Nursling</v>
          </cell>
          <cell r="D511" t="str">
            <v>Southampton (2 x 60)</v>
          </cell>
          <cell r="E511">
            <v>15.052</v>
          </cell>
          <cell r="F511">
            <v>15</v>
          </cell>
          <cell r="G511">
            <v>16.467088030957381</v>
          </cell>
          <cell r="H511">
            <v>15.902291146280366</v>
          </cell>
          <cell r="I511">
            <v>14.605646027460693</v>
          </cell>
          <cell r="J511">
            <v>14.576447482745051</v>
          </cell>
          <cell r="K511">
            <v>14.204000000000001</v>
          </cell>
          <cell r="L511">
            <v>13.674000000000001</v>
          </cell>
          <cell r="M511">
            <v>13.757723164558412</v>
          </cell>
          <cell r="N511">
            <v>14.061337379656733</v>
          </cell>
          <cell r="O511">
            <v>13.632099177799224</v>
          </cell>
          <cell r="P511">
            <v>6</v>
          </cell>
          <cell r="Q511">
            <v>14.576447482745051</v>
          </cell>
          <cell r="R511">
            <v>13.632099177799224</v>
          </cell>
          <cell r="S511">
            <v>0.98889877931070524</v>
          </cell>
          <cell r="T511">
            <v>0</v>
          </cell>
          <cell r="U511" t="str">
            <v>BEVV</v>
          </cell>
          <cell r="V511">
            <v>13.632099177799224</v>
          </cell>
          <cell r="W511">
            <v>1.0220686382090074</v>
          </cell>
        </row>
        <row r="512">
          <cell r="A512" t="str">
            <v>CENB</v>
          </cell>
          <cell r="B512" t="str">
            <v>Central Bridge</v>
          </cell>
          <cell r="C512" t="str">
            <v>Nursling</v>
          </cell>
          <cell r="D512" t="str">
            <v>Southampton (2 x 60)</v>
          </cell>
          <cell r="E512">
            <v>17.702000000000002</v>
          </cell>
          <cell r="F512">
            <v>18.7</v>
          </cell>
          <cell r="G512">
            <v>17.261106268936697</v>
          </cell>
          <cell r="H512">
            <v>16.81829634259989</v>
          </cell>
          <cell r="I512">
            <v>15.502130507766902</v>
          </cell>
          <cell r="J512">
            <v>16.850786806293925</v>
          </cell>
          <cell r="K512">
            <v>15.688000000000002</v>
          </cell>
          <cell r="L512">
            <v>16.218</v>
          </cell>
          <cell r="M512">
            <v>15.604871292114259</v>
          </cell>
          <cell r="N512">
            <v>15.99930727005005</v>
          </cell>
          <cell r="O512">
            <v>18.311000902404786</v>
          </cell>
          <cell r="P512">
            <v>6</v>
          </cell>
          <cell r="Q512">
            <v>16.850786806293925</v>
          </cell>
          <cell r="R512">
            <v>18.311000902404786</v>
          </cell>
          <cell r="S512">
            <v>1.0139471449348856</v>
          </cell>
          <cell r="T512" t="str">
            <v>L</v>
          </cell>
          <cell r="U512" t="str">
            <v>CENB</v>
          </cell>
          <cell r="V512">
            <v>18.311000902404786</v>
          </cell>
          <cell r="W512">
            <v>1.0252764646726125</v>
          </cell>
        </row>
        <row r="513">
          <cell r="A513" t="str">
            <v>CHAP</v>
          </cell>
          <cell r="B513" t="str">
            <v>Chapel</v>
          </cell>
          <cell r="C513" t="str">
            <v>Nursling</v>
          </cell>
          <cell r="D513" t="str">
            <v>Southampton (2 x 60)</v>
          </cell>
          <cell r="E513">
            <v>13.78</v>
          </cell>
          <cell r="F513">
            <v>15.3</v>
          </cell>
          <cell r="G513">
            <v>13.664280508504858</v>
          </cell>
          <cell r="H513">
            <v>13.355705919123441</v>
          </cell>
          <cell r="I513">
            <v>13.598360094532369</v>
          </cell>
          <cell r="J513">
            <v>12.81900346000274</v>
          </cell>
          <cell r="K513">
            <v>12.614000000000001</v>
          </cell>
          <cell r="L513">
            <v>13.25</v>
          </cell>
          <cell r="M513">
            <v>12.571165962219238</v>
          </cell>
          <cell r="N513">
            <v>12.584478435516358</v>
          </cell>
          <cell r="O513">
            <v>12.338359816459683</v>
          </cell>
          <cell r="P513">
            <v>6</v>
          </cell>
          <cell r="Q513">
            <v>12.81900346000274</v>
          </cell>
          <cell r="R513">
            <v>12.338359816459683</v>
          </cell>
          <cell r="S513">
            <v>0.99365097053818052</v>
          </cell>
          <cell r="T513">
            <v>0</v>
          </cell>
          <cell r="U513" t="str">
            <v>CHAP</v>
          </cell>
          <cell r="V513">
            <v>12.338359816459683</v>
          </cell>
          <cell r="W513">
            <v>1.0010589688607348</v>
          </cell>
        </row>
        <row r="514">
          <cell r="A514" t="str">
            <v>NEWD</v>
          </cell>
          <cell r="B514" t="str">
            <v>New Docks</v>
          </cell>
          <cell r="C514" t="str">
            <v>Nursling</v>
          </cell>
          <cell r="D514" t="str">
            <v>Southampton (2 x 60)</v>
          </cell>
          <cell r="E514">
            <v>7.7380000000000004</v>
          </cell>
          <cell r="F514">
            <v>7.7</v>
          </cell>
          <cell r="G514">
            <v>8.1232943902206429</v>
          </cell>
          <cell r="H514">
            <v>9.3995735976350314</v>
          </cell>
          <cell r="I514">
            <v>9.1663019896477458</v>
          </cell>
          <cell r="J514">
            <v>7.0297760909692446</v>
          </cell>
          <cell r="K514">
            <v>7.6320000000000006</v>
          </cell>
          <cell r="L514">
            <v>9.01</v>
          </cell>
          <cell r="M514">
            <v>6.772464949289958</v>
          </cell>
          <cell r="N514">
            <v>7.2029222719214161</v>
          </cell>
          <cell r="O514">
            <v>7.5784446561036383</v>
          </cell>
          <cell r="P514">
            <v>6</v>
          </cell>
          <cell r="Q514">
            <v>7.0297760909692446</v>
          </cell>
          <cell r="R514">
            <v>7.5784446561036383</v>
          </cell>
          <cell r="S514">
            <v>1.0126042951169045</v>
          </cell>
          <cell r="T514" t="str">
            <v>L</v>
          </cell>
          <cell r="U514" t="str">
            <v>NDOC</v>
          </cell>
          <cell r="V514">
            <v>7.5784446561036383</v>
          </cell>
          <cell r="W514">
            <v>1.0635599188559239</v>
          </cell>
        </row>
        <row r="515">
          <cell r="A515" t="str">
            <v>OLDD</v>
          </cell>
          <cell r="B515" t="str">
            <v>Old Docks</v>
          </cell>
          <cell r="C515" t="str">
            <v>Nursling</v>
          </cell>
          <cell r="D515" t="str">
            <v>Southampton (2 x 60)</v>
          </cell>
          <cell r="E515">
            <v>1.0491197933912277</v>
          </cell>
          <cell r="F515">
            <v>1</v>
          </cell>
          <cell r="G515">
            <v>2.7560000000000002</v>
          </cell>
          <cell r="H515">
            <v>2.6</v>
          </cell>
          <cell r="I515">
            <v>2.6</v>
          </cell>
          <cell r="J515">
            <v>2.6</v>
          </cell>
          <cell r="K515">
            <v>2.6</v>
          </cell>
          <cell r="L515">
            <v>2.6</v>
          </cell>
          <cell r="M515">
            <v>0</v>
          </cell>
          <cell r="N515">
            <v>0</v>
          </cell>
          <cell r="O515">
            <v>0</v>
          </cell>
          <cell r="P515">
            <v>6</v>
          </cell>
          <cell r="Q515">
            <v>2.6</v>
          </cell>
          <cell r="R515">
            <v>0</v>
          </cell>
          <cell r="S515" t="str">
            <v/>
          </cell>
          <cell r="T515" t="str">
            <v>?</v>
          </cell>
          <cell r="U515" t="str">
            <v>ODOC</v>
          </cell>
          <cell r="V515">
            <v>0</v>
          </cell>
          <cell r="W515" t="str">
            <v/>
          </cell>
        </row>
        <row r="516">
          <cell r="A516" t="str">
            <v>SOUT-NR1</v>
          </cell>
          <cell r="B516" t="str">
            <v>Southampton NR1</v>
          </cell>
          <cell r="C516" t="str">
            <v>Nursling</v>
          </cell>
          <cell r="D516" t="str">
            <v>Southampton (2 x 60)</v>
          </cell>
          <cell r="E516">
            <v>17.906504544032416</v>
          </cell>
          <cell r="F516">
            <v>8.1</v>
          </cell>
          <cell r="G516">
            <v>7.2120628476816417</v>
          </cell>
          <cell r="H516">
            <v>9.6999999999999993</v>
          </cell>
          <cell r="I516">
            <v>9.6999999999999993</v>
          </cell>
          <cell r="J516">
            <v>9.6999999999999993</v>
          </cell>
          <cell r="K516">
            <v>9.6999999999999993</v>
          </cell>
          <cell r="L516">
            <v>9.6999999999999993</v>
          </cell>
          <cell r="M516">
            <v>9.4986286963849214</v>
          </cell>
          <cell r="N516">
            <v>8.2555789931726089</v>
          </cell>
          <cell r="O516">
            <v>8.693935333333334</v>
          </cell>
          <cell r="P516">
            <v>6</v>
          </cell>
          <cell r="Q516">
            <v>9.6999999999999993</v>
          </cell>
          <cell r="R516">
            <v>8.693935333333334</v>
          </cell>
          <cell r="S516">
            <v>0.98191549152431024</v>
          </cell>
          <cell r="T516">
            <v>0</v>
          </cell>
          <cell r="U516" t="str">
            <v>SOUT-NR1</v>
          </cell>
          <cell r="V516">
            <v>8.693935333333334</v>
          </cell>
          <cell r="W516">
            <v>0.86913377257441338</v>
          </cell>
        </row>
        <row r="517">
          <cell r="A517" t="str">
            <v>REGE</v>
          </cell>
          <cell r="B517" t="str">
            <v>Regents Park</v>
          </cell>
          <cell r="C517" t="str">
            <v>Nursling</v>
          </cell>
          <cell r="D517" t="str">
            <v>Southampton (2 x 90)</v>
          </cell>
          <cell r="E517">
            <v>14.79258908681631</v>
          </cell>
          <cell r="F517">
            <v>14</v>
          </cell>
          <cell r="G517">
            <v>13.963498329858979</v>
          </cell>
          <cell r="H517">
            <v>12.564256679471681</v>
          </cell>
          <cell r="I517">
            <v>11.48305963538289</v>
          </cell>
          <cell r="J517">
            <v>12.198729099034866</v>
          </cell>
          <cell r="K517">
            <v>12.932</v>
          </cell>
          <cell r="L517">
            <v>12.190000000000001</v>
          </cell>
          <cell r="M517">
            <v>11.717520670890808</v>
          </cell>
          <cell r="N517">
            <v>13.159963522247526</v>
          </cell>
          <cell r="O517">
            <v>13.051959026688863</v>
          </cell>
          <cell r="P517">
            <v>6</v>
          </cell>
          <cell r="Q517">
            <v>12.198729099034866</v>
          </cell>
          <cell r="R517">
            <v>13.051959026688863</v>
          </cell>
          <cell r="S517">
            <v>1.0113314643637357</v>
          </cell>
          <cell r="T517" t="str">
            <v>L</v>
          </cell>
          <cell r="U517" t="str">
            <v>REGE</v>
          </cell>
          <cell r="V517">
            <v>13.051959026688863</v>
          </cell>
          <cell r="W517">
            <v>1.1231013703214623</v>
          </cell>
        </row>
        <row r="518">
          <cell r="A518" t="str">
            <v>SHIR</v>
          </cell>
          <cell r="B518" t="str">
            <v>Shirley</v>
          </cell>
          <cell r="C518" t="str">
            <v>Nursling</v>
          </cell>
          <cell r="D518" t="str">
            <v>Southampton (2 x 90)</v>
          </cell>
          <cell r="E518">
            <v>20.038188053772451</v>
          </cell>
          <cell r="F518">
            <v>21.9</v>
          </cell>
          <cell r="G518">
            <v>20.936964840729235</v>
          </cell>
          <cell r="H518">
            <v>20.447909468388556</v>
          </cell>
          <cell r="I518">
            <v>18.131146792709828</v>
          </cell>
          <cell r="J518">
            <v>17.057544926616551</v>
          </cell>
          <cell r="K518">
            <v>15.052</v>
          </cell>
          <cell r="L518">
            <v>15.794</v>
          </cell>
          <cell r="M518">
            <v>16.285345001220705</v>
          </cell>
          <cell r="N518">
            <v>15.548627128601074</v>
          </cell>
          <cell r="O518">
            <v>15.342086799864768</v>
          </cell>
          <cell r="P518">
            <v>6</v>
          </cell>
          <cell r="Q518">
            <v>17.057544926616551</v>
          </cell>
          <cell r="R518">
            <v>15.342086799864768</v>
          </cell>
          <cell r="S518">
            <v>0.98248965286863776</v>
          </cell>
          <cell r="T518">
            <v>0</v>
          </cell>
          <cell r="U518" t="str">
            <v>SHIR</v>
          </cell>
          <cell r="V518">
            <v>15.342086799864768</v>
          </cell>
          <cell r="W518">
            <v>0.95476191185606396</v>
          </cell>
        </row>
        <row r="519">
          <cell r="A519" t="str">
            <v>SOUT-NR2</v>
          </cell>
          <cell r="B519" t="str">
            <v>Southampton NR2</v>
          </cell>
          <cell r="C519" t="str">
            <v>Nursling</v>
          </cell>
          <cell r="D519" t="str">
            <v>Southampton (2 x 90)</v>
          </cell>
          <cell r="E519">
            <v>0</v>
          </cell>
          <cell r="F519">
            <v>8.1</v>
          </cell>
          <cell r="G519">
            <v>7.3140000000000009</v>
          </cell>
          <cell r="H519">
            <v>7.2327595384550101</v>
          </cell>
          <cell r="I519">
            <v>13.094717128068208</v>
          </cell>
          <cell r="J519">
            <v>13.439277820970615</v>
          </cell>
          <cell r="K519">
            <v>2.968</v>
          </cell>
          <cell r="L519">
            <v>11.236000000000001</v>
          </cell>
          <cell r="M519">
            <v>10.341965087775881</v>
          </cell>
          <cell r="N519">
            <v>7.7229610532556157</v>
          </cell>
          <cell r="O519">
            <v>9.3137239999999988</v>
          </cell>
          <cell r="P519">
            <v>6</v>
          </cell>
          <cell r="Q519">
            <v>13.439277820970615</v>
          </cell>
          <cell r="R519">
            <v>9.3137239999999988</v>
          </cell>
          <cell r="S519">
            <v>0.940714645440071</v>
          </cell>
          <cell r="T519">
            <v>0</v>
          </cell>
          <cell r="U519" t="str">
            <v>SOUT-NR2</v>
          </cell>
          <cell r="V519">
            <v>9.3137239999999988</v>
          </cell>
          <cell r="W519">
            <v>0.74675953628813674</v>
          </cell>
        </row>
        <row r="520">
          <cell r="A520" t="str">
            <v>WESP</v>
          </cell>
          <cell r="B520" t="str">
            <v>Western Esplanade</v>
          </cell>
          <cell r="C520" t="str">
            <v>Nursling</v>
          </cell>
          <cell r="D520" t="str">
            <v>Southampton (2 x 90)</v>
          </cell>
          <cell r="E520">
            <v>37.791053194673061</v>
          </cell>
          <cell r="F520">
            <v>37.299999999999997</v>
          </cell>
          <cell r="G520">
            <v>36.944823944039946</v>
          </cell>
          <cell r="H520">
            <v>36.307733869024467</v>
          </cell>
          <cell r="I520">
            <v>33.139707193341849</v>
          </cell>
          <cell r="J520">
            <v>34.321847973555727</v>
          </cell>
          <cell r="K520">
            <v>32.223999999999997</v>
          </cell>
          <cell r="L520">
            <v>31.376000000000005</v>
          </cell>
          <cell r="M520">
            <v>30.969384155273438</v>
          </cell>
          <cell r="N520">
            <v>34.069603612833887</v>
          </cell>
          <cell r="O520">
            <v>31.290833101728566</v>
          </cell>
          <cell r="P520">
            <v>6</v>
          </cell>
          <cell r="Q520">
            <v>34.321847973555727</v>
          </cell>
          <cell r="R520">
            <v>31.290833101728566</v>
          </cell>
          <cell r="S520">
            <v>0.98470862934437364</v>
          </cell>
          <cell r="T520">
            <v>0</v>
          </cell>
          <cell r="U520" t="str">
            <v>WESP</v>
          </cell>
          <cell r="V520">
            <v>31.290833101728566</v>
          </cell>
          <cell r="W520">
            <v>1.1001059446974035</v>
          </cell>
        </row>
        <row r="521">
          <cell r="A521" t="str">
            <v>WOML</v>
          </cell>
          <cell r="B521" t="str">
            <v>Woodmill Lane</v>
          </cell>
          <cell r="C521" t="str">
            <v>Nursling</v>
          </cell>
          <cell r="D521" t="str">
            <v>Southampton (2 x 90)</v>
          </cell>
          <cell r="E521">
            <v>9.4340000000000011</v>
          </cell>
          <cell r="F521">
            <v>9.4</v>
          </cell>
          <cell r="G521">
            <v>9.1152460991531861</v>
          </cell>
          <cell r="H521">
            <v>8.6070833861160292</v>
          </cell>
          <cell r="I521">
            <v>8.5619304298907508</v>
          </cell>
          <cell r="J521">
            <v>8.6321515234695863</v>
          </cell>
          <cell r="K521">
            <v>8.7980000000000018</v>
          </cell>
          <cell r="L521">
            <v>8.7980000000000018</v>
          </cell>
          <cell r="M521">
            <v>8.4951330947875974</v>
          </cell>
          <cell r="N521">
            <v>8.8068819236755367</v>
          </cell>
          <cell r="O521">
            <v>8.7894890343929255</v>
          </cell>
          <cell r="P521">
            <v>6</v>
          </cell>
          <cell r="Q521">
            <v>8.6321515234695863</v>
          </cell>
          <cell r="R521">
            <v>8.7894890343929255</v>
          </cell>
          <cell r="S521">
            <v>1.003015002368373</v>
          </cell>
          <cell r="T521">
            <v>0</v>
          </cell>
          <cell r="U521" t="str">
            <v>WOML</v>
          </cell>
          <cell r="V521">
            <v>8.7894890343929255</v>
          </cell>
          <cell r="W521">
            <v>1.0366973448690546</v>
          </cell>
        </row>
        <row r="522">
          <cell r="A522" t="str">
            <v>BASS</v>
          </cell>
          <cell r="B522" t="str">
            <v>Bassett</v>
          </cell>
          <cell r="C522" t="str">
            <v>Nursling</v>
          </cell>
          <cell r="D522" t="str">
            <v>Velmore</v>
          </cell>
          <cell r="E522">
            <v>16.641999999999999</v>
          </cell>
          <cell r="F522">
            <v>17.100000000000001</v>
          </cell>
          <cell r="G522">
            <v>17.265327388673423</v>
          </cell>
          <cell r="H522">
            <v>16.205153228362796</v>
          </cell>
          <cell r="I522">
            <v>17.627503826245665</v>
          </cell>
          <cell r="J522">
            <v>17.160923986777863</v>
          </cell>
          <cell r="K522">
            <v>15.9</v>
          </cell>
          <cell r="L522">
            <v>16.854000000000003</v>
          </cell>
          <cell r="M522">
            <v>15.096419525146485</v>
          </cell>
          <cell r="N522">
            <v>15.05879543152747</v>
          </cell>
          <cell r="O522">
            <v>16.028973260800488</v>
          </cell>
          <cell r="P522">
            <v>6</v>
          </cell>
          <cell r="Q522">
            <v>17.160923986777863</v>
          </cell>
          <cell r="R522">
            <v>16.028973260800488</v>
          </cell>
          <cell r="S522">
            <v>0.98869158882653219</v>
          </cell>
          <cell r="T522">
            <v>0</v>
          </cell>
          <cell r="U522" t="str">
            <v>BASS</v>
          </cell>
          <cell r="V522">
            <v>16.028973260800488</v>
          </cell>
          <cell r="W522">
            <v>0.99750774721407653</v>
          </cell>
        </row>
        <row r="523">
          <cell r="A523" t="str">
            <v>BISH</v>
          </cell>
          <cell r="B523" t="str">
            <v>Bishopstoke</v>
          </cell>
          <cell r="C523" t="str">
            <v>Nursling</v>
          </cell>
          <cell r="D523" t="str">
            <v>Velmore</v>
          </cell>
          <cell r="E523">
            <v>5.0880000000000001</v>
          </cell>
          <cell r="F523">
            <v>5.3</v>
          </cell>
          <cell r="G523">
            <v>6.117079800945918</v>
          </cell>
          <cell r="H523">
            <v>4.7700000000000005</v>
          </cell>
          <cell r="I523">
            <v>5.9429870042771098</v>
          </cell>
          <cell r="J523">
            <v>7.3399132714531818</v>
          </cell>
          <cell r="K523">
            <v>7.95</v>
          </cell>
          <cell r="L523">
            <v>9.8580000000000005</v>
          </cell>
          <cell r="M523">
            <v>6.979667377471924</v>
          </cell>
          <cell r="N523">
            <v>7.5119849027544552</v>
          </cell>
          <cell r="O523">
            <v>6.9798400000000003</v>
          </cell>
          <cell r="P523">
            <v>6</v>
          </cell>
          <cell r="Q523">
            <v>7.3399132714531818</v>
          </cell>
          <cell r="R523">
            <v>6.9798400000000003</v>
          </cell>
          <cell r="S523">
            <v>0.99165153811707907</v>
          </cell>
          <cell r="T523">
            <v>0</v>
          </cell>
          <cell r="U523" t="str">
            <v>BISH</v>
          </cell>
          <cell r="V523">
            <v>6.9798400000000003</v>
          </cell>
          <cell r="W523">
            <v>1.0762668901673851</v>
          </cell>
        </row>
        <row r="524">
          <cell r="A524" t="str">
            <v>CHAN</v>
          </cell>
          <cell r="B524" t="str">
            <v>Chandlersford</v>
          </cell>
          <cell r="C524" t="str">
            <v>Nursling</v>
          </cell>
          <cell r="D524" t="str">
            <v>Velmore</v>
          </cell>
          <cell r="E524">
            <v>16.865428698449136</v>
          </cell>
          <cell r="F524">
            <v>15.1</v>
          </cell>
          <cell r="G524">
            <v>10.51869239630699</v>
          </cell>
          <cell r="H524">
            <v>14.90637685566783</v>
          </cell>
          <cell r="I524">
            <v>15.008560400632023</v>
          </cell>
          <cell r="J524">
            <v>14.473068422583738</v>
          </cell>
          <cell r="K524">
            <v>13.991999999999999</v>
          </cell>
          <cell r="L524">
            <v>13.25</v>
          </cell>
          <cell r="M524">
            <v>15.183498978296917</v>
          </cell>
          <cell r="N524">
            <v>14.104271793365479</v>
          </cell>
          <cell r="O524">
            <v>14.483724506359101</v>
          </cell>
          <cell r="P524">
            <v>6</v>
          </cell>
          <cell r="Q524">
            <v>14.473068422583738</v>
          </cell>
          <cell r="R524">
            <v>14.483724506359101</v>
          </cell>
          <cell r="S524">
            <v>1.0001226740116038</v>
          </cell>
          <cell r="T524">
            <v>0</v>
          </cell>
          <cell r="U524" t="str">
            <v>CHAN</v>
          </cell>
          <cell r="V524">
            <v>14.483724506359101</v>
          </cell>
          <cell r="W524">
            <v>0.92892104866776293</v>
          </cell>
        </row>
        <row r="525">
          <cell r="A525" t="str">
            <v>EASN</v>
          </cell>
          <cell r="B525" t="str">
            <v>Eastleigh North</v>
          </cell>
          <cell r="C525" t="str">
            <v>Nursling</v>
          </cell>
          <cell r="D525" t="str">
            <v>Velmore</v>
          </cell>
          <cell r="E525">
            <v>31.473593801736833</v>
          </cell>
          <cell r="F525">
            <v>30</v>
          </cell>
          <cell r="G525">
            <v>34.874000000000002</v>
          </cell>
          <cell r="H525">
            <v>28.494502696888848</v>
          </cell>
          <cell r="I525">
            <v>27.398177375650402</v>
          </cell>
          <cell r="J525">
            <v>28.3258624841996</v>
          </cell>
          <cell r="K525">
            <v>28.938000000000002</v>
          </cell>
          <cell r="L525">
            <v>26.923999999999999</v>
          </cell>
          <cell r="M525">
            <v>28.954679565658569</v>
          </cell>
          <cell r="N525">
            <v>31.1219209470732</v>
          </cell>
          <cell r="O525">
            <v>25.984121333333334</v>
          </cell>
          <cell r="P525">
            <v>6</v>
          </cell>
          <cell r="Q525">
            <v>28.3258624841996</v>
          </cell>
          <cell r="R525">
            <v>25.984121333333334</v>
          </cell>
          <cell r="S525">
            <v>0.98572131752873215</v>
          </cell>
          <cell r="T525">
            <v>0</v>
          </cell>
          <cell r="U525" t="str">
            <v>EASN</v>
          </cell>
          <cell r="V525">
            <v>25.984121333333334</v>
          </cell>
          <cell r="W525">
            <v>1.0748494341476003</v>
          </cell>
        </row>
        <row r="526">
          <cell r="A526" t="str">
            <v>HEDE</v>
          </cell>
          <cell r="B526" t="str">
            <v>Hedge End</v>
          </cell>
          <cell r="C526" t="str">
            <v>Nursling</v>
          </cell>
          <cell r="D526" t="str">
            <v>Velmore</v>
          </cell>
          <cell r="F526">
            <v>0</v>
          </cell>
          <cell r="G526">
            <v>2.2260000000000004</v>
          </cell>
          <cell r="H526">
            <v>6.8699624023342869</v>
          </cell>
          <cell r="I526">
            <v>7.9575588701337576</v>
          </cell>
          <cell r="J526">
            <v>7.2365342112918691</v>
          </cell>
          <cell r="K526">
            <v>9.5400000000000009</v>
          </cell>
          <cell r="L526">
            <v>7.7380000000000004</v>
          </cell>
          <cell r="M526">
            <v>8.0263483333587651</v>
          </cell>
          <cell r="N526">
            <v>7.444729013442994</v>
          </cell>
          <cell r="O526">
            <v>8.6187001595592498</v>
          </cell>
          <cell r="P526">
            <v>6</v>
          </cell>
          <cell r="Q526">
            <v>7.2365342112918691</v>
          </cell>
          <cell r="R526">
            <v>8.6187001595592498</v>
          </cell>
          <cell r="S526">
            <v>1.0295604682828892</v>
          </cell>
          <cell r="T526" t="str">
            <v>M</v>
          </cell>
          <cell r="U526" t="str">
            <v>HEDE</v>
          </cell>
          <cell r="V526">
            <v>8.6187001595592498</v>
          </cell>
          <cell r="W526">
            <v>0.92753624739927254</v>
          </cell>
        </row>
        <row r="527">
          <cell r="A527" t="str">
            <v>VELM</v>
          </cell>
          <cell r="B527" t="str">
            <v>Velmore</v>
          </cell>
          <cell r="C527" t="str">
            <v>Nursling</v>
          </cell>
          <cell r="D527" t="str">
            <v>Velmore</v>
          </cell>
          <cell r="E527">
            <v>23.605195351302623</v>
          </cell>
          <cell r="F527">
            <v>23.2</v>
          </cell>
          <cell r="G527">
            <v>23.790015064625589</v>
          </cell>
          <cell r="H527">
            <v>22.917286866536937</v>
          </cell>
          <cell r="I527">
            <v>21.253733184787631</v>
          </cell>
          <cell r="J527">
            <v>22.226497934682172</v>
          </cell>
          <cell r="K527">
            <v>21.200000000000003</v>
          </cell>
          <cell r="L527">
            <v>22.578000000000003</v>
          </cell>
          <cell r="M527">
            <v>22.618127294235229</v>
          </cell>
          <cell r="N527">
            <v>23.643841486075484</v>
          </cell>
          <cell r="O527">
            <v>23.151266</v>
          </cell>
          <cell r="P527">
            <v>6</v>
          </cell>
          <cell r="Q527">
            <v>22.226497934682172</v>
          </cell>
          <cell r="R527">
            <v>23.151266</v>
          </cell>
          <cell r="S527">
            <v>1.006817179917195</v>
          </cell>
          <cell r="T527">
            <v>0</v>
          </cell>
          <cell r="U527" t="str">
            <v>VELM</v>
          </cell>
          <cell r="V527">
            <v>23.151266</v>
          </cell>
          <cell r="W527">
            <v>1.0453492094414767</v>
          </cell>
        </row>
        <row r="528">
          <cell r="A528" t="str">
            <v>WIDL</v>
          </cell>
          <cell r="B528" t="str">
            <v>Wide Lane (Customer s/stn)</v>
          </cell>
          <cell r="C528" t="str">
            <v>Nursling</v>
          </cell>
          <cell r="D528" t="str">
            <v>Velmore</v>
          </cell>
          <cell r="E528">
            <v>13.25</v>
          </cell>
          <cell r="F528">
            <v>12.8</v>
          </cell>
          <cell r="G528">
            <v>13.227098376337688</v>
          </cell>
          <cell r="H528">
            <v>13.321201591429711</v>
          </cell>
          <cell r="I528">
            <v>12.691802754896878</v>
          </cell>
          <cell r="J528">
            <v>12.302108159196179</v>
          </cell>
          <cell r="K528">
            <v>1.484</v>
          </cell>
          <cell r="L528">
            <v>0.84800000000000009</v>
          </cell>
          <cell r="M528">
            <v>0.2847334557771683</v>
          </cell>
          <cell r="N528">
            <v>0.22556805908679964</v>
          </cell>
          <cell r="O528">
            <v>0.20787302511831124</v>
          </cell>
          <cell r="P528">
            <v>6</v>
          </cell>
          <cell r="Q528">
            <v>12.302108159196179</v>
          </cell>
          <cell r="R528">
            <v>0.20787302511831124</v>
          </cell>
          <cell r="S528">
            <v>0.50656646114151749</v>
          </cell>
          <cell r="T528">
            <v>0</v>
          </cell>
          <cell r="U528" t="str">
            <v>WIDL</v>
          </cell>
          <cell r="V528">
            <v>0.20787302511831124</v>
          </cell>
          <cell r="W528">
            <v>0.79220778068078046</v>
          </cell>
        </row>
        <row r="529">
          <cell r="A529" t="str">
            <v>DUNB</v>
          </cell>
          <cell r="B529" t="str">
            <v>Dunbridge</v>
          </cell>
          <cell r="C529" t="str">
            <v>Nursling</v>
          </cell>
          <cell r="D529" t="str">
            <v>Winchester</v>
          </cell>
          <cell r="E529">
            <v>8.824770768618583</v>
          </cell>
          <cell r="F529">
            <v>7.9</v>
          </cell>
          <cell r="G529">
            <v>8.7703251558661464</v>
          </cell>
          <cell r="H529">
            <v>7.7166300866046544</v>
          </cell>
          <cell r="I529">
            <v>8.1590160567194214</v>
          </cell>
          <cell r="J529">
            <v>9.6142525950020552</v>
          </cell>
          <cell r="K529">
            <v>9.4340000000000011</v>
          </cell>
          <cell r="L529">
            <v>7.5259999999999998</v>
          </cell>
          <cell r="M529">
            <v>8.636549186706544</v>
          </cell>
          <cell r="N529">
            <v>7.9596803283691413</v>
          </cell>
          <cell r="O529">
            <v>8.1942337555185958</v>
          </cell>
          <cell r="P529">
            <v>6</v>
          </cell>
          <cell r="Q529">
            <v>9.6142525950020552</v>
          </cell>
          <cell r="R529">
            <v>8.1942337555185958</v>
          </cell>
          <cell r="S529">
            <v>0.97371561982414967</v>
          </cell>
          <cell r="T529">
            <v>0</v>
          </cell>
          <cell r="U529" t="str">
            <v>DUNB</v>
          </cell>
          <cell r="V529">
            <v>8.1942337555185958</v>
          </cell>
          <cell r="W529">
            <v>0.92162739495778645</v>
          </cell>
        </row>
        <row r="530">
          <cell r="A530" t="str">
            <v>GORR</v>
          </cell>
          <cell r="B530" t="str">
            <v>Gordon Road</v>
          </cell>
          <cell r="C530" t="str">
            <v>Nursling</v>
          </cell>
          <cell r="D530" t="str">
            <v>Winchester</v>
          </cell>
          <cell r="E530">
            <v>28.640970359580518</v>
          </cell>
          <cell r="F530">
            <v>28</v>
          </cell>
          <cell r="G530">
            <v>28.90938539498806</v>
          </cell>
          <cell r="H530">
            <v>28.492172627463344</v>
          </cell>
          <cell r="I530">
            <v>27.801091748821737</v>
          </cell>
          <cell r="J530">
            <v>24.294079137908419</v>
          </cell>
          <cell r="K530">
            <v>23.532</v>
          </cell>
          <cell r="L530">
            <v>23.001999999999999</v>
          </cell>
          <cell r="M530">
            <v>23.062176847457888</v>
          </cell>
          <cell r="N530">
            <v>23.084214666149638</v>
          </cell>
          <cell r="O530">
            <v>21.623028449654555</v>
          </cell>
          <cell r="P530">
            <v>6</v>
          </cell>
          <cell r="Q530">
            <v>24.294079137908419</v>
          </cell>
          <cell r="R530">
            <v>21.623028449654555</v>
          </cell>
          <cell r="S530">
            <v>0.98077490781551713</v>
          </cell>
          <cell r="T530">
            <v>0</v>
          </cell>
          <cell r="U530" t="str">
            <v>GORR</v>
          </cell>
          <cell r="V530">
            <v>21.623028449654555</v>
          </cell>
          <cell r="W530">
            <v>1.0009555827638266</v>
          </cell>
        </row>
        <row r="531">
          <cell r="A531" t="str">
            <v>HAST</v>
          </cell>
          <cell r="B531" t="str">
            <v>Harestock</v>
          </cell>
          <cell r="C531" t="str">
            <v>Nursling</v>
          </cell>
          <cell r="D531" t="str">
            <v>Winchester</v>
          </cell>
          <cell r="E531">
            <v>12.379613562016488</v>
          </cell>
          <cell r="F531">
            <v>11.8</v>
          </cell>
          <cell r="G531">
            <v>13.016251883261205</v>
          </cell>
          <cell r="H531">
            <v>12.966290026816726</v>
          </cell>
          <cell r="I531">
            <v>14.202731654289364</v>
          </cell>
          <cell r="J531">
            <v>18.194714588390987</v>
          </cell>
          <cell r="K531">
            <v>16.641999999999999</v>
          </cell>
          <cell r="L531">
            <v>17.278000000000002</v>
          </cell>
          <cell r="M531">
            <v>16.737715358734132</v>
          </cell>
          <cell r="N531">
            <v>18.334587703923582</v>
          </cell>
          <cell r="O531">
            <v>15.525286101612039</v>
          </cell>
          <cell r="P531">
            <v>6</v>
          </cell>
          <cell r="Q531">
            <v>18.194714588390987</v>
          </cell>
          <cell r="R531">
            <v>15.525286101612039</v>
          </cell>
          <cell r="S531">
            <v>0.97390305342633965</v>
          </cell>
          <cell r="T531">
            <v>0</v>
          </cell>
          <cell r="U531" t="str">
            <v>HAST</v>
          </cell>
          <cell r="V531">
            <v>15.525286101612039</v>
          </cell>
          <cell r="W531">
            <v>1.095405633980755</v>
          </cell>
        </row>
        <row r="532">
          <cell r="A532" t="str">
            <v>HOUG</v>
          </cell>
          <cell r="B532" t="str">
            <v>Houghton</v>
          </cell>
          <cell r="C532" t="str">
            <v>Nursling</v>
          </cell>
          <cell r="D532" t="str">
            <v>Winchester</v>
          </cell>
          <cell r="E532">
            <v>6.5045427190256122</v>
          </cell>
          <cell r="F532">
            <v>10.199999999999999</v>
          </cell>
          <cell r="G532">
            <v>8.9040000000000017</v>
          </cell>
          <cell r="H532">
            <v>6.4171576900037124</v>
          </cell>
          <cell r="I532">
            <v>6.5473585640341039</v>
          </cell>
          <cell r="J532">
            <v>5.9959854893561202</v>
          </cell>
          <cell r="K532">
            <v>7.8440000000000012</v>
          </cell>
          <cell r="L532">
            <v>7.8440000000000012</v>
          </cell>
          <cell r="M532">
            <v>7.6579893970489508</v>
          </cell>
          <cell r="N532">
            <v>7.2379307746887207</v>
          </cell>
          <cell r="O532">
            <v>6.4914758654944098</v>
          </cell>
          <cell r="P532">
            <v>6</v>
          </cell>
          <cell r="Q532">
            <v>5.9959854893561202</v>
          </cell>
          <cell r="R532">
            <v>6.4914758654944098</v>
          </cell>
          <cell r="S532">
            <v>1.0133212393169346</v>
          </cell>
          <cell r="T532" t="str">
            <v>L</v>
          </cell>
          <cell r="U532" t="str">
            <v>HOUG</v>
          </cell>
          <cell r="V532">
            <v>6.4914758654944098</v>
          </cell>
          <cell r="W532">
            <v>0.94514766205838541</v>
          </cell>
        </row>
        <row r="533">
          <cell r="A533" t="str">
            <v>IBMH</v>
          </cell>
          <cell r="B533" t="str">
            <v>IBM Hursely</v>
          </cell>
          <cell r="C533" t="str">
            <v>Nursling</v>
          </cell>
          <cell r="D533" t="str">
            <v>Winchester</v>
          </cell>
          <cell r="E533">
            <v>6.36</v>
          </cell>
          <cell r="F533">
            <v>6.4</v>
          </cell>
          <cell r="G533">
            <v>6.0937505931647618</v>
          </cell>
          <cell r="H533">
            <v>6.1</v>
          </cell>
          <cell r="I533">
            <v>6.3459013774484392</v>
          </cell>
          <cell r="J533">
            <v>5.685848308872183</v>
          </cell>
          <cell r="K533">
            <v>5.6180000000000003</v>
          </cell>
          <cell r="L533">
            <v>5.6180000000000003</v>
          </cell>
          <cell r="M533">
            <v>5.4025396060943605</v>
          </cell>
          <cell r="N533">
            <v>6.0274742507934578</v>
          </cell>
          <cell r="O533">
            <v>4.8864369047431966</v>
          </cell>
          <cell r="P533">
            <v>6</v>
          </cell>
          <cell r="Q533">
            <v>5.685848308872183</v>
          </cell>
          <cell r="R533">
            <v>4.8864369047431966</v>
          </cell>
          <cell r="S533">
            <v>0.97506336106744795</v>
          </cell>
          <cell r="T533">
            <v>0</v>
          </cell>
          <cell r="U533" t="str">
            <v>IBMH</v>
          </cell>
          <cell r="V533">
            <v>4.8864369047431966</v>
          </cell>
          <cell r="W533">
            <v>1.1156742366116366</v>
          </cell>
        </row>
        <row r="534">
          <cell r="A534" t="str">
            <v>STCR</v>
          </cell>
          <cell r="B534" t="str">
            <v>St Cross</v>
          </cell>
          <cell r="C534" t="str">
            <v>Nursling</v>
          </cell>
          <cell r="D534" t="str">
            <v>Winchester</v>
          </cell>
          <cell r="E534">
            <v>17.489999999999998</v>
          </cell>
          <cell r="F534">
            <v>17</v>
          </cell>
          <cell r="G534">
            <v>17.178868466118178</v>
          </cell>
          <cell r="H534">
            <v>15.927915947991661</v>
          </cell>
          <cell r="I534">
            <v>15.814389146974682</v>
          </cell>
          <cell r="J534">
            <v>17.677819287584427</v>
          </cell>
          <cell r="K534">
            <v>20.988000000000003</v>
          </cell>
          <cell r="L534">
            <v>19.292000000000002</v>
          </cell>
          <cell r="M534">
            <v>17.579515743255616</v>
          </cell>
          <cell r="N534">
            <v>17.016558738403429</v>
          </cell>
          <cell r="O534">
            <v>15.667457985720677</v>
          </cell>
          <cell r="P534">
            <v>6</v>
          </cell>
          <cell r="Q534">
            <v>17.677819287584427</v>
          </cell>
          <cell r="R534">
            <v>15.667457985720677</v>
          </cell>
          <cell r="S534">
            <v>0.98008025863186066</v>
          </cell>
          <cell r="T534">
            <v>0</v>
          </cell>
          <cell r="U534" t="str">
            <v>STCR</v>
          </cell>
          <cell r="V534">
            <v>15.667457985720677</v>
          </cell>
          <cell r="W534">
            <v>0.96797653512906545</v>
          </cell>
        </row>
        <row r="535">
          <cell r="A535" t="str">
            <v>STCR-NR</v>
          </cell>
          <cell r="B535" t="str">
            <v>St Cross NR</v>
          </cell>
          <cell r="C535" t="str">
            <v>Nursling</v>
          </cell>
          <cell r="D535" t="str">
            <v>Winchester</v>
          </cell>
          <cell r="E535">
            <v>0</v>
          </cell>
          <cell r="F535">
            <v>0</v>
          </cell>
          <cell r="G535">
            <v>0</v>
          </cell>
          <cell r="H535">
            <v>13.038000000000002</v>
          </cell>
          <cell r="I535">
            <v>15</v>
          </cell>
          <cell r="J535">
            <v>15</v>
          </cell>
          <cell r="K535">
            <v>3</v>
          </cell>
          <cell r="L535">
            <v>2.4</v>
          </cell>
          <cell r="M535">
            <v>12.600000381469727</v>
          </cell>
          <cell r="N535">
            <v>11.568374051147462</v>
          </cell>
          <cell r="O535">
            <v>10.7</v>
          </cell>
          <cell r="P535">
            <v>6</v>
          </cell>
          <cell r="Q535">
            <v>15</v>
          </cell>
          <cell r="R535">
            <v>10.7</v>
          </cell>
          <cell r="S535">
            <v>0.94525449902768266</v>
          </cell>
          <cell r="T535">
            <v>0</v>
          </cell>
          <cell r="U535" t="str">
            <v>STCR-NR</v>
          </cell>
          <cell r="V535">
            <v>10.7</v>
          </cell>
          <cell r="W535">
            <v>0.9181248968976673</v>
          </cell>
        </row>
        <row r="536">
          <cell r="A536" t="str">
            <v>SILV</v>
          </cell>
          <cell r="B536" t="str">
            <v>Cobalt Busniness Park</v>
          </cell>
          <cell r="C536" t="str">
            <v>Tynemouth</v>
          </cell>
          <cell r="D536" t="str">
            <v>Tynemouth</v>
          </cell>
          <cell r="E536">
            <v>15.9</v>
          </cell>
          <cell r="F536">
            <v>5.05</v>
          </cell>
          <cell r="G536">
            <v>5.05</v>
          </cell>
          <cell r="H536">
            <v>6.1</v>
          </cell>
          <cell r="I536">
            <v>5.6</v>
          </cell>
          <cell r="K536">
            <v>5.6</v>
          </cell>
          <cell r="L536">
            <v>5.6</v>
          </cell>
          <cell r="M536">
            <v>1.6740992665290833E-2</v>
          </cell>
          <cell r="N536">
            <v>1.6740992665290833E-2</v>
          </cell>
          <cell r="O536" t="str">
            <v/>
          </cell>
          <cell r="P536">
            <v>5</v>
          </cell>
          <cell r="Q536">
            <v>5.6</v>
          </cell>
          <cell r="R536">
            <v>0</v>
          </cell>
          <cell r="S536" t="str">
            <v/>
          </cell>
          <cell r="T536" t="str">
            <v>?</v>
          </cell>
          <cell r="U536" t="str">
            <v>SILV</v>
          </cell>
          <cell r="V536" t="e">
            <v>#N/A</v>
          </cell>
          <cell r="W536">
            <v>1</v>
          </cell>
        </row>
        <row r="537">
          <cell r="A537" t="str">
            <v>ACTL NR</v>
          </cell>
          <cell r="B537" t="str">
            <v>Acton Lane NR (D17)</v>
          </cell>
          <cell r="C537" t="str">
            <v>Willesden</v>
          </cell>
          <cell r="D537" t="str">
            <v>Acton Lane</v>
          </cell>
          <cell r="E537">
            <v>4.8</v>
          </cell>
          <cell r="F537">
            <v>5.2</v>
          </cell>
          <cell r="G537">
            <v>4.5</v>
          </cell>
          <cell r="H537">
            <v>4.0999999999999996</v>
          </cell>
          <cell r="I537">
            <v>3.8</v>
          </cell>
          <cell r="J537">
            <v>4.7</v>
          </cell>
          <cell r="K537">
            <v>0</v>
          </cell>
          <cell r="L537">
            <v>2.7</v>
          </cell>
          <cell r="M537">
            <v>6.4330265258789057</v>
          </cell>
          <cell r="N537">
            <v>2.1582343749999997</v>
          </cell>
          <cell r="O537">
            <v>2.7265000000000001</v>
          </cell>
          <cell r="P537">
            <v>6</v>
          </cell>
          <cell r="Q537">
            <v>4.7</v>
          </cell>
          <cell r="R537">
            <v>2.7265000000000001</v>
          </cell>
          <cell r="S537">
            <v>0.91323933124878931</v>
          </cell>
          <cell r="T537">
            <v>0</v>
          </cell>
          <cell r="U537" t="str">
            <v>ACTL NR</v>
          </cell>
          <cell r="V537">
            <v>2.7265000000000001</v>
          </cell>
          <cell r="W537">
            <v>0.33549284560195919</v>
          </cell>
        </row>
        <row r="538">
          <cell r="A538" t="str">
            <v>CANB-F</v>
          </cell>
          <cell r="B538" t="str">
            <v>Canal Bank 6.6kV</v>
          </cell>
          <cell r="C538" t="str">
            <v>Willesden</v>
          </cell>
          <cell r="D538" t="str">
            <v>Acton Lane</v>
          </cell>
          <cell r="E538">
            <v>5.7680895507812497</v>
          </cell>
          <cell r="F538">
            <v>5.8354383178710938</v>
          </cell>
          <cell r="G538">
            <v>6.141895678710938</v>
          </cell>
          <cell r="H538">
            <v>5.9512060791015626</v>
          </cell>
          <cell r="I538">
            <v>9.0692136840820314</v>
          </cell>
          <cell r="J538">
            <v>6.2475014648437508</v>
          </cell>
          <cell r="K538">
            <v>8.3677124999999997</v>
          </cell>
          <cell r="L538">
            <v>5.3000000000000007</v>
          </cell>
          <cell r="M538">
            <v>6.2066070649328617</v>
          </cell>
          <cell r="N538">
            <v>6.5316614898036862</v>
          </cell>
          <cell r="O538">
            <v>4.2671200000000002</v>
          </cell>
          <cell r="P538">
            <v>6</v>
          </cell>
          <cell r="Q538">
            <v>6.2475014648437508</v>
          </cell>
          <cell r="R538">
            <v>4.2671200000000002</v>
          </cell>
          <cell r="S538">
            <v>0.938436191388064</v>
          </cell>
          <cell r="T538">
            <v>0</v>
          </cell>
          <cell r="U538" t="str">
            <v>CANB-F</v>
          </cell>
          <cell r="V538">
            <v>4.2671200000000002</v>
          </cell>
          <cell r="W538">
            <v>1.0523723221834635</v>
          </cell>
        </row>
        <row r="539">
          <cell r="A539" t="str">
            <v>GOLD</v>
          </cell>
          <cell r="B539" t="str">
            <v>Goldsmiths</v>
          </cell>
          <cell r="C539" t="str">
            <v>Willesden</v>
          </cell>
          <cell r="D539" t="str">
            <v>Acton Lane</v>
          </cell>
          <cell r="E539">
            <v>8.1740048828125005</v>
          </cell>
          <cell r="F539">
            <v>8.5955276367187494</v>
          </cell>
          <cell r="G539">
            <v>8.1467873901367192</v>
          </cell>
          <cell r="H539">
            <v>8.1341175292968764</v>
          </cell>
          <cell r="I539">
            <v>7.9447314453124998</v>
          </cell>
          <cell r="J539">
            <v>8.0885695312500001</v>
          </cell>
          <cell r="K539">
            <v>6.9208330810546874</v>
          </cell>
          <cell r="L539">
            <v>8.1620000000000008</v>
          </cell>
          <cell r="M539">
            <v>8.1160126781463635</v>
          </cell>
          <cell r="N539">
            <v>7.9140106709289553</v>
          </cell>
          <cell r="O539">
            <v>7.6866617408911386</v>
          </cell>
          <cell r="P539">
            <v>6</v>
          </cell>
          <cell r="Q539">
            <v>8.0885695312500001</v>
          </cell>
          <cell r="R539">
            <v>7.6866617408911386</v>
          </cell>
          <cell r="S539">
            <v>0.99154175549324408</v>
          </cell>
          <cell r="T539">
            <v>0</v>
          </cell>
          <cell r="U539" t="str">
            <v>GOLD</v>
          </cell>
          <cell r="V539">
            <v>7.6866617408911386</v>
          </cell>
          <cell r="W539">
            <v>0.97511068362900288</v>
          </cell>
        </row>
        <row r="540">
          <cell r="A540" t="str">
            <v>LEAP</v>
          </cell>
          <cell r="B540" t="str">
            <v>Leamington Park</v>
          </cell>
          <cell r="C540" t="str">
            <v>Willesden</v>
          </cell>
          <cell r="D540" t="str">
            <v>Acton Lane</v>
          </cell>
          <cell r="E540">
            <v>10.099859765624998</v>
          </cell>
          <cell r="F540">
            <v>10.052670520019532</v>
          </cell>
          <cell r="G540">
            <v>8.6230986328124999</v>
          </cell>
          <cell r="H540">
            <v>10.275917211914063</v>
          </cell>
          <cell r="I540">
            <v>10.288235412597656</v>
          </cell>
          <cell r="J540">
            <v>9.5466905517578127</v>
          </cell>
          <cell r="K540">
            <v>8.177999999999999</v>
          </cell>
          <cell r="L540">
            <v>8.9040000000000017</v>
          </cell>
          <cell r="M540">
            <v>10.001724672317506</v>
          </cell>
          <cell r="N540">
            <v>9.9313909284826547</v>
          </cell>
          <cell r="O540">
            <v>9.6475396539952651</v>
          </cell>
          <cell r="P540">
            <v>6</v>
          </cell>
          <cell r="Q540">
            <v>9.5466905517578127</v>
          </cell>
          <cell r="R540">
            <v>9.6475396539952651</v>
          </cell>
          <cell r="S540">
            <v>1.00175292948066</v>
          </cell>
          <cell r="T540">
            <v>0</v>
          </cell>
          <cell r="U540" t="str">
            <v>LEAP</v>
          </cell>
          <cell r="V540">
            <v>9.6475396539952651</v>
          </cell>
          <cell r="W540">
            <v>0.99296783843395342</v>
          </cell>
        </row>
        <row r="541">
          <cell r="A541" t="str">
            <v>PARR</v>
          </cell>
          <cell r="B541" t="str">
            <v>Park Royal</v>
          </cell>
          <cell r="C541" t="str">
            <v>Willesden</v>
          </cell>
          <cell r="D541" t="str">
            <v>Acton Lane</v>
          </cell>
          <cell r="E541">
            <v>9.9911551147460926</v>
          </cell>
          <cell r="F541">
            <v>9.5209783081054695</v>
          </cell>
          <cell r="G541">
            <v>9.4148343749999999</v>
          </cell>
          <cell r="H541">
            <v>9.2233323242187506</v>
          </cell>
          <cell r="I541">
            <v>10.3024482421875</v>
          </cell>
          <cell r="J541">
            <v>10.567153320312499</v>
          </cell>
          <cell r="K541">
            <v>9.3059999999999992</v>
          </cell>
          <cell r="L541">
            <v>10.494000000000002</v>
          </cell>
          <cell r="M541">
            <v>9.3362986373901364</v>
          </cell>
          <cell r="N541">
            <v>9.7925668899536138</v>
          </cell>
          <cell r="O541">
            <v>9.3759132798189562</v>
          </cell>
          <cell r="P541">
            <v>6</v>
          </cell>
          <cell r="Q541">
            <v>10.567153320312499</v>
          </cell>
          <cell r="R541">
            <v>9.3759132798189562</v>
          </cell>
          <cell r="S541">
            <v>0.98026296614319852</v>
          </cell>
          <cell r="T541">
            <v>0</v>
          </cell>
          <cell r="U541" t="str">
            <v>PARR</v>
          </cell>
          <cell r="V541">
            <v>9.3759132798189562</v>
          </cell>
          <cell r="W541">
            <v>1.0488703575457845</v>
          </cell>
        </row>
        <row r="542">
          <cell r="A542" t="str">
            <v>CANB-E</v>
          </cell>
          <cell r="B542" t="str">
            <v>Canal Bank 11kV</v>
          </cell>
          <cell r="C542" t="str">
            <v>Willesden</v>
          </cell>
          <cell r="D542" t="str">
            <v>Canal Bank</v>
          </cell>
          <cell r="E542">
            <v>26.818000000000001</v>
          </cell>
          <cell r="F542">
            <v>5.8354383178710938</v>
          </cell>
          <cell r="G542">
            <v>39.194364843750002</v>
          </cell>
          <cell r="H542">
            <v>35.810819384765622</v>
          </cell>
          <cell r="I542">
            <v>45.897999999999996</v>
          </cell>
          <cell r="J542">
            <v>38.584000000000003</v>
          </cell>
          <cell r="K542">
            <v>34.819227392578121</v>
          </cell>
          <cell r="L542">
            <v>45.050000000000004</v>
          </cell>
          <cell r="M542">
            <v>36.397810249328614</v>
          </cell>
          <cell r="N542">
            <v>36.377446968905318</v>
          </cell>
          <cell r="O542">
            <v>33.673847133333339</v>
          </cell>
          <cell r="P542">
            <v>6</v>
          </cell>
          <cell r="Q542">
            <v>38.584000000000003</v>
          </cell>
          <cell r="R542">
            <v>33.673847133333339</v>
          </cell>
          <cell r="S542">
            <v>0.97756936041749232</v>
          </cell>
          <cell r="T542">
            <v>0</v>
          </cell>
          <cell r="U542" t="str">
            <v>CANB-E</v>
          </cell>
          <cell r="V542">
            <v>33.673847133333339</v>
          </cell>
          <cell r="W542">
            <v>0.9994405355628867</v>
          </cell>
        </row>
        <row r="543">
          <cell r="A543" t="str">
            <v>GREE</v>
          </cell>
          <cell r="B543" t="str">
            <v>Greenford</v>
          </cell>
          <cell r="C543" t="str">
            <v>Willesden</v>
          </cell>
          <cell r="D543" t="str">
            <v>Greenford</v>
          </cell>
          <cell r="E543">
            <v>44.724333544921876</v>
          </cell>
          <cell r="F543">
            <v>45.445118737792967</v>
          </cell>
          <cell r="G543">
            <v>44.954638818359378</v>
          </cell>
          <cell r="H543">
            <v>37.355408374023433</v>
          </cell>
          <cell r="I543">
            <v>39.795731445312505</v>
          </cell>
          <cell r="J543">
            <v>40.074078515625004</v>
          </cell>
          <cell r="K543">
            <v>36.663787304687496</v>
          </cell>
          <cell r="L543">
            <v>38.584000000000003</v>
          </cell>
          <cell r="M543">
            <v>37.751834049224854</v>
          </cell>
          <cell r="N543">
            <v>37.374309493477739</v>
          </cell>
          <cell r="O543">
            <v>37.977240354798631</v>
          </cell>
          <cell r="P543">
            <v>6</v>
          </cell>
          <cell r="Q543">
            <v>40.074078515625004</v>
          </cell>
          <cell r="R543">
            <v>37.977240354798631</v>
          </cell>
          <cell r="S543">
            <v>0.99108288507990061</v>
          </cell>
          <cell r="T543">
            <v>0</v>
          </cell>
          <cell r="U543" t="str">
            <v>GREE</v>
          </cell>
          <cell r="V543">
            <v>37.977240354798631</v>
          </cell>
          <cell r="W543">
            <v>0.98999983536548564</v>
          </cell>
        </row>
        <row r="544">
          <cell r="A544" t="str">
            <v>PERI</v>
          </cell>
          <cell r="B544" t="str">
            <v>Perivale</v>
          </cell>
          <cell r="C544" t="str">
            <v>Willesden</v>
          </cell>
          <cell r="D544" t="str">
            <v>Perivale</v>
          </cell>
          <cell r="E544">
            <v>24.91</v>
          </cell>
          <cell r="F544">
            <v>23.54761921386719</v>
          </cell>
          <cell r="G544">
            <v>23.770262561035153</v>
          </cell>
          <cell r="H544">
            <v>22.748965173339844</v>
          </cell>
          <cell r="I544">
            <v>23.237950927734374</v>
          </cell>
          <cell r="J544">
            <v>23.394206152343749</v>
          </cell>
          <cell r="K544">
            <v>21.384001831054686</v>
          </cell>
          <cell r="L544">
            <v>21.623999999999999</v>
          </cell>
          <cell r="M544">
            <v>21.863237447738648</v>
          </cell>
          <cell r="N544">
            <v>23.137550485915391</v>
          </cell>
          <cell r="O544">
            <v>22.555868499999995</v>
          </cell>
          <cell r="P544">
            <v>6</v>
          </cell>
          <cell r="Q544">
            <v>23.394206152343749</v>
          </cell>
          <cell r="R544">
            <v>22.555868499999995</v>
          </cell>
          <cell r="S544">
            <v>0.99393627315241295</v>
          </cell>
          <cell r="T544">
            <v>0</v>
          </cell>
          <cell r="U544" t="str">
            <v>PERI</v>
          </cell>
          <cell r="V544">
            <v>22.555868499999995</v>
          </cell>
          <cell r="W544">
            <v>1.0582856514833556</v>
          </cell>
        </row>
        <row r="545">
          <cell r="A545" t="str">
            <v>COVC</v>
          </cell>
          <cell r="B545" t="str">
            <v>Keresley Park</v>
          </cell>
          <cell r="D545" t="str">
            <v>OOA CN East</v>
          </cell>
          <cell r="E545">
            <v>4.6588657714843746</v>
          </cell>
          <cell r="F545">
            <v>4.4511440917968752</v>
          </cell>
          <cell r="G545">
            <v>4.1340000000000003</v>
          </cell>
          <cell r="I545">
            <v>3.9826369628906249</v>
          </cell>
          <cell r="N545">
            <v>3.9826369628906249</v>
          </cell>
          <cell r="O545">
            <v>3.9826369628906249</v>
          </cell>
          <cell r="P545">
            <v>2</v>
          </cell>
          <cell r="Q545">
            <v>3.9826369628906249</v>
          </cell>
          <cell r="R545">
            <v>3.9826369628906249</v>
          </cell>
          <cell r="S545">
            <v>1</v>
          </cell>
          <cell r="T545">
            <v>0</v>
          </cell>
          <cell r="U545" t="str">
            <v>COVC</v>
          </cell>
          <cell r="V545">
            <v>3.9826369628906249</v>
          </cell>
          <cell r="W545" t="str">
            <v/>
          </cell>
        </row>
        <row r="546">
          <cell r="A546" t="str">
            <v>MNCP</v>
          </cell>
          <cell r="B546" t="str">
            <v>Marconi New Centuary Park</v>
          </cell>
          <cell r="D546" t="str">
            <v>OOA CN East</v>
          </cell>
          <cell r="E546">
            <v>0</v>
          </cell>
          <cell r="F546">
            <v>0</v>
          </cell>
          <cell r="G546">
            <v>0</v>
          </cell>
          <cell r="H546">
            <v>0</v>
          </cell>
          <cell r="I546">
            <v>0</v>
          </cell>
          <cell r="N546" t="e">
            <v>#N/A</v>
          </cell>
          <cell r="O546" t="str">
            <v/>
          </cell>
          <cell r="P546" t="e">
            <v>#N/A</v>
          </cell>
          <cell r="Q546" t="e">
            <v>#N/A</v>
          </cell>
          <cell r="R546">
            <v>0</v>
          </cell>
          <cell r="S546" t="str">
            <v/>
          </cell>
          <cell r="T546" t="str">
            <v>?</v>
          </cell>
          <cell r="U546" t="str">
            <v>MNCP</v>
          </cell>
          <cell r="V546" t="e">
            <v>#N/A</v>
          </cell>
          <cell r="W546" t="str">
            <v/>
          </cell>
        </row>
        <row r="547">
          <cell r="A547" t="str">
            <v>MNHP</v>
          </cell>
          <cell r="B547" t="str">
            <v>Marconi New Horizon Park</v>
          </cell>
          <cell r="D547" t="str">
            <v>OOA CN East</v>
          </cell>
          <cell r="E547">
            <v>0</v>
          </cell>
          <cell r="F547">
            <v>0</v>
          </cell>
          <cell r="G547">
            <v>0</v>
          </cell>
          <cell r="H547">
            <v>0</v>
          </cell>
          <cell r="I547">
            <v>0</v>
          </cell>
          <cell r="N547" t="e">
            <v>#N/A</v>
          </cell>
          <cell r="O547" t="str">
            <v/>
          </cell>
          <cell r="P547" t="e">
            <v>#N/A</v>
          </cell>
          <cell r="Q547" t="e">
            <v>#N/A</v>
          </cell>
          <cell r="R547">
            <v>0</v>
          </cell>
          <cell r="S547" t="str">
            <v/>
          </cell>
          <cell r="T547" t="str">
            <v>?</v>
          </cell>
          <cell r="U547" t="str">
            <v>MNHP</v>
          </cell>
          <cell r="V547" t="e">
            <v>#N/A</v>
          </cell>
          <cell r="W547" t="str">
            <v/>
          </cell>
        </row>
        <row r="548">
          <cell r="A548" t="str">
            <v>BULR</v>
          </cell>
          <cell r="B548" t="str">
            <v>Bull Ring Birmingham</v>
          </cell>
          <cell r="D548" t="str">
            <v>OOA CN West</v>
          </cell>
          <cell r="E548">
            <v>8.2533070556640631</v>
          </cell>
          <cell r="F548">
            <v>8.1924224731445321</v>
          </cell>
          <cell r="G548">
            <v>7.5519535644531253</v>
          </cell>
          <cell r="N548" t="e">
            <v>#N/A</v>
          </cell>
          <cell r="O548" t="str">
            <v/>
          </cell>
          <cell r="P548" t="e">
            <v>#N/A</v>
          </cell>
          <cell r="Q548" t="e">
            <v>#N/A</v>
          </cell>
          <cell r="R548">
            <v>0</v>
          </cell>
          <cell r="S548" t="str">
            <v/>
          </cell>
          <cell r="T548" t="str">
            <v>?</v>
          </cell>
          <cell r="U548" t="str">
            <v>BULR</v>
          </cell>
          <cell r="V548" t="e">
            <v>#N/A</v>
          </cell>
          <cell r="W548" t="str">
            <v/>
          </cell>
        </row>
        <row r="549">
          <cell r="A549" t="str">
            <v>LIOP</v>
          </cell>
          <cell r="B549" t="str">
            <v>Lion Park</v>
          </cell>
          <cell r="D549" t="str">
            <v>OOA CN West</v>
          </cell>
          <cell r="F549">
            <v>2.12</v>
          </cell>
          <cell r="G549">
            <v>23.532</v>
          </cell>
          <cell r="I549">
            <v>0</v>
          </cell>
          <cell r="N549" t="e">
            <v>#N/A</v>
          </cell>
          <cell r="O549" t="str">
            <v/>
          </cell>
          <cell r="P549" t="e">
            <v>#N/A</v>
          </cell>
          <cell r="Q549" t="e">
            <v>#N/A</v>
          </cell>
          <cell r="R549">
            <v>0</v>
          </cell>
          <cell r="S549" t="str">
            <v/>
          </cell>
          <cell r="T549" t="str">
            <v>?</v>
          </cell>
          <cell r="U549" t="str">
            <v>LIOP</v>
          </cell>
          <cell r="V549" t="e">
            <v>#N/A</v>
          </cell>
          <cell r="W549" t="str">
            <v/>
          </cell>
        </row>
        <row r="550">
          <cell r="A550" t="str">
            <v>HLOW</v>
          </cell>
          <cell r="B550" t="str">
            <v>Harlow</v>
          </cell>
          <cell r="D550" t="str">
            <v>OOA UKPN East</v>
          </cell>
          <cell r="E550">
            <v>1.1608257568359377</v>
          </cell>
          <cell r="F550">
            <v>1.59</v>
          </cell>
          <cell r="G550">
            <v>1.2378509765625001</v>
          </cell>
          <cell r="N550">
            <v>2.0139999999999998</v>
          </cell>
          <cell r="O550">
            <v>2.0139999999999998</v>
          </cell>
          <cell r="P550">
            <v>2</v>
          </cell>
          <cell r="Q550">
            <v>2.0139999999999998</v>
          </cell>
          <cell r="R550">
            <v>2.0139999999999998</v>
          </cell>
          <cell r="S550">
            <v>1</v>
          </cell>
          <cell r="T550">
            <v>0</v>
          </cell>
          <cell r="U550" t="str">
            <v>HLOW</v>
          </cell>
          <cell r="V550">
            <v>2.0139999999999998</v>
          </cell>
          <cell r="W550" t="str">
            <v/>
          </cell>
        </row>
        <row r="551">
          <cell r="A551" t="str">
            <v>DEAL</v>
          </cell>
          <cell r="B551" t="str">
            <v>Deals Gateway</v>
          </cell>
          <cell r="D551" t="str">
            <v>OOA EDF London</v>
          </cell>
          <cell r="E551">
            <v>1.262557763671875</v>
          </cell>
          <cell r="F551">
            <v>1.4244044677734373</v>
          </cell>
          <cell r="G551">
            <v>1.3167079833984376</v>
          </cell>
          <cell r="N551" t="e">
            <v>#N/A</v>
          </cell>
          <cell r="O551" t="str">
            <v/>
          </cell>
          <cell r="P551" t="e">
            <v>#N/A</v>
          </cell>
          <cell r="Q551" t="e">
            <v>#N/A</v>
          </cell>
          <cell r="R551">
            <v>0</v>
          </cell>
          <cell r="S551" t="str">
            <v/>
          </cell>
          <cell r="T551" t="str">
            <v>?</v>
          </cell>
          <cell r="U551" t="str">
            <v>DEAL</v>
          </cell>
          <cell r="V551" t="e">
            <v>#N/A</v>
          </cell>
          <cell r="W551" t="str">
            <v/>
          </cell>
        </row>
        <row r="552">
          <cell r="A552" t="str">
            <v>GROD</v>
          </cell>
          <cell r="B552" t="str">
            <v>Grosvenor Docks</v>
          </cell>
          <cell r="D552" t="str">
            <v>OOA UKPN London RAS</v>
          </cell>
          <cell r="E552">
            <v>0.84800000000000009</v>
          </cell>
          <cell r="F552">
            <v>0.97230725097656245</v>
          </cell>
          <cell r="G552">
            <v>1.2304791503906249</v>
          </cell>
          <cell r="N552" t="e">
            <v>#N/A</v>
          </cell>
          <cell r="O552" t="str">
            <v/>
          </cell>
          <cell r="P552" t="e">
            <v>#N/A</v>
          </cell>
          <cell r="Q552" t="e">
            <v>#N/A</v>
          </cell>
          <cell r="R552">
            <v>0</v>
          </cell>
          <cell r="S552" t="str">
            <v/>
          </cell>
          <cell r="T552" t="str">
            <v>?</v>
          </cell>
          <cell r="U552" t="str">
            <v>GROD</v>
          </cell>
          <cell r="V552" t="e">
            <v>#N/A</v>
          </cell>
          <cell r="W552" t="str">
            <v/>
          </cell>
        </row>
        <row r="553">
          <cell r="A553" t="str">
            <v>MAYR</v>
          </cell>
          <cell r="B553" t="str">
            <v>Mayer (Royal Docka)</v>
          </cell>
          <cell r="D553" t="str">
            <v>OOA UKPN London RAS</v>
          </cell>
          <cell r="E553">
            <v>16.854000000000003</v>
          </cell>
          <cell r="F553">
            <v>16.125812499999999</v>
          </cell>
          <cell r="G553">
            <v>14.526380590820313</v>
          </cell>
          <cell r="N553">
            <v>15.847</v>
          </cell>
          <cell r="O553">
            <v>15.847</v>
          </cell>
          <cell r="P553">
            <v>2</v>
          </cell>
          <cell r="Q553">
            <v>15.847</v>
          </cell>
          <cell r="R553">
            <v>15.847</v>
          </cell>
          <cell r="S553">
            <v>1</v>
          </cell>
          <cell r="T553">
            <v>0</v>
          </cell>
          <cell r="U553" t="str">
            <v>MAYR</v>
          </cell>
          <cell r="V553">
            <v>15.847</v>
          </cell>
          <cell r="W553" t="str">
            <v/>
          </cell>
        </row>
        <row r="554">
          <cell r="A554" t="str">
            <v>THAM</v>
          </cell>
          <cell r="B554" t="str">
            <v>Thamesmead</v>
          </cell>
          <cell r="D554" t="str">
            <v>OOA UKPN London RAS</v>
          </cell>
          <cell r="F554">
            <v>0</v>
          </cell>
          <cell r="N554">
            <v>3.0047199999999998</v>
          </cell>
          <cell r="O554">
            <v>3.0047199999999998</v>
          </cell>
          <cell r="P554">
            <v>2</v>
          </cell>
          <cell r="Q554">
            <v>3.0047199999999998</v>
          </cell>
          <cell r="R554">
            <v>3.0047199999999998</v>
          </cell>
          <cell r="S554">
            <v>1</v>
          </cell>
          <cell r="T554">
            <v>0</v>
          </cell>
          <cell r="U554" t="str">
            <v>THAM</v>
          </cell>
          <cell r="V554">
            <v>3.0047199999999998</v>
          </cell>
          <cell r="W554" t="str">
            <v/>
          </cell>
        </row>
        <row r="555">
          <cell r="A555" t="str">
            <v>GRPA</v>
          </cell>
          <cell r="B555" t="str">
            <v>Newcastle Great Park</v>
          </cell>
          <cell r="D555" t="str">
            <v>OOA NEDL</v>
          </cell>
          <cell r="F555">
            <v>4.3872086425781252</v>
          </cell>
          <cell r="N555" t="e">
            <v>#N/A</v>
          </cell>
          <cell r="O555" t="str">
            <v/>
          </cell>
          <cell r="P555" t="e">
            <v>#N/A</v>
          </cell>
          <cell r="Q555" t="e">
            <v>#N/A</v>
          </cell>
          <cell r="R555">
            <v>0</v>
          </cell>
          <cell r="S555" t="str">
            <v/>
          </cell>
          <cell r="T555" t="str">
            <v>?</v>
          </cell>
          <cell r="U555" t="str">
            <v>GRPA</v>
          </cell>
          <cell r="V555" t="e">
            <v>#N/A</v>
          </cell>
          <cell r="W555" t="str">
            <v/>
          </cell>
        </row>
        <row r="556">
          <cell r="A556" t="str">
            <v>BREA</v>
          </cell>
          <cell r="B556" t="str">
            <v>Breahead</v>
          </cell>
          <cell r="D556" t="str">
            <v>OOA SP</v>
          </cell>
          <cell r="N556" t="e">
            <v>#N/A</v>
          </cell>
          <cell r="O556" t="str">
            <v/>
          </cell>
          <cell r="P556" t="e">
            <v>#N/A</v>
          </cell>
          <cell r="Q556" t="e">
            <v>#N/A</v>
          </cell>
          <cell r="R556">
            <v>0</v>
          </cell>
          <cell r="S556" t="str">
            <v/>
          </cell>
          <cell r="T556" t="str">
            <v>?</v>
          </cell>
          <cell r="U556" t="str">
            <v>BREA</v>
          </cell>
          <cell r="V556" t="e">
            <v>#N/A</v>
          </cell>
          <cell r="W556" t="str">
            <v/>
          </cell>
        </row>
        <row r="557">
          <cell r="A557" t="str">
            <v>GLAH</v>
          </cell>
          <cell r="B557" t="str">
            <v>Glasgow Harbour</v>
          </cell>
          <cell r="D557" t="str">
            <v>OOA SP</v>
          </cell>
          <cell r="N557" t="e">
            <v>#N/A</v>
          </cell>
          <cell r="O557" t="str">
            <v/>
          </cell>
          <cell r="P557" t="e">
            <v>#N/A</v>
          </cell>
          <cell r="Q557" t="e">
            <v>#N/A</v>
          </cell>
          <cell r="R557">
            <v>0</v>
          </cell>
          <cell r="S557" t="str">
            <v/>
          </cell>
          <cell r="T557" t="str">
            <v>?</v>
          </cell>
          <cell r="U557" t="str">
            <v>GLAH</v>
          </cell>
          <cell r="V557" t="e">
            <v>#N/A</v>
          </cell>
          <cell r="W557" t="str">
            <v/>
          </cell>
        </row>
        <row r="558">
          <cell r="A558" t="str">
            <v>CARL</v>
          </cell>
          <cell r="B558" t="str">
            <v>Leyland Business Park</v>
          </cell>
          <cell r="D558" t="str">
            <v>OOA UU</v>
          </cell>
          <cell r="E558">
            <v>6.89</v>
          </cell>
          <cell r="F558">
            <v>6.36</v>
          </cell>
          <cell r="G558">
            <v>6.8701752563476566</v>
          </cell>
          <cell r="N558" t="e">
            <v>#N/A</v>
          </cell>
          <cell r="O558" t="str">
            <v/>
          </cell>
          <cell r="P558" t="e">
            <v>#N/A</v>
          </cell>
          <cell r="Q558" t="e">
            <v>#N/A</v>
          </cell>
          <cell r="R558">
            <v>0</v>
          </cell>
          <cell r="S558" t="str">
            <v/>
          </cell>
          <cell r="T558" t="str">
            <v>?</v>
          </cell>
          <cell r="U558" t="str">
            <v>CARL</v>
          </cell>
          <cell r="V558" t="e">
            <v>#N/A</v>
          </cell>
          <cell r="W558" t="str">
            <v/>
          </cell>
        </row>
        <row r="559">
          <cell r="A559" t="str">
            <v>BUTL</v>
          </cell>
          <cell r="B559" t="str">
            <v>Butlins Summer West World</v>
          </cell>
          <cell r="D559" t="str">
            <v>OOA WPD</v>
          </cell>
          <cell r="E559">
            <v>7.5220013671875003</v>
          </cell>
          <cell r="F559">
            <v>7.9853834570312507</v>
          </cell>
          <cell r="G559">
            <v>7.7589074707031251</v>
          </cell>
          <cell r="N559" t="e">
            <v>#N/A</v>
          </cell>
          <cell r="O559" t="str">
            <v/>
          </cell>
          <cell r="P559" t="e">
            <v>#N/A</v>
          </cell>
          <cell r="Q559" t="e">
            <v>#N/A</v>
          </cell>
          <cell r="R559">
            <v>0</v>
          </cell>
          <cell r="S559" t="str">
            <v/>
          </cell>
          <cell r="T559" t="str">
            <v>?</v>
          </cell>
          <cell r="U559" t="str">
            <v>BUTL</v>
          </cell>
          <cell r="V559" t="e">
            <v>#N/A</v>
          </cell>
          <cell r="W559" t="str">
            <v/>
          </cell>
        </row>
        <row r="560">
          <cell r="A560" t="str">
            <v>CARI</v>
          </cell>
          <cell r="B560" t="str">
            <v>Cardiff ISV (Temp.)</v>
          </cell>
          <cell r="D560" t="str">
            <v>OOA WPD</v>
          </cell>
          <cell r="E560">
            <v>0</v>
          </cell>
          <cell r="F560">
            <v>0</v>
          </cell>
          <cell r="N560" t="e">
            <v>#N/A</v>
          </cell>
          <cell r="O560" t="str">
            <v/>
          </cell>
          <cell r="P560" t="e">
            <v>#N/A</v>
          </cell>
          <cell r="Q560" t="e">
            <v>#N/A</v>
          </cell>
          <cell r="R560">
            <v>0</v>
          </cell>
          <cell r="S560" t="str">
            <v/>
          </cell>
          <cell r="T560" t="str">
            <v>?</v>
          </cell>
          <cell r="U560" t="str">
            <v>CARI</v>
          </cell>
          <cell r="V560" t="e">
            <v>#N/A</v>
          </cell>
          <cell r="W560" t="str">
            <v/>
          </cell>
        </row>
        <row r="561">
          <cell r="A561" t="str">
            <v>ALDB-A</v>
          </cell>
          <cell r="B561" t="str">
            <v>Aldbrough 132/33</v>
          </cell>
          <cell r="D561" t="str">
            <v>OOA YEDL</v>
          </cell>
          <cell r="G561">
            <v>29.666207812500001</v>
          </cell>
          <cell r="I561">
            <v>31.164000000000005</v>
          </cell>
          <cell r="N561" t="e">
            <v>#N/A</v>
          </cell>
          <cell r="O561" t="str">
            <v/>
          </cell>
          <cell r="P561" t="e">
            <v>#N/A</v>
          </cell>
          <cell r="Q561" t="e">
            <v>#N/A</v>
          </cell>
          <cell r="R561">
            <v>0</v>
          </cell>
          <cell r="S561" t="str">
            <v/>
          </cell>
          <cell r="T561" t="str">
            <v>?</v>
          </cell>
          <cell r="U561" t="str">
            <v>ALDB-A</v>
          </cell>
          <cell r="V561" t="e">
            <v>#N/A</v>
          </cell>
          <cell r="W561" t="str">
            <v/>
          </cell>
        </row>
        <row r="562">
          <cell r="A562" t="str">
            <v>ALDB-C</v>
          </cell>
          <cell r="B562" t="str">
            <v>Aldbrough 33/11</v>
          </cell>
          <cell r="D562" t="str">
            <v>OOA YEDL</v>
          </cell>
          <cell r="G562">
            <v>3.6624200683593755</v>
          </cell>
          <cell r="I562">
            <v>3.9220000000000006</v>
          </cell>
          <cell r="N562" t="e">
            <v>#N/A</v>
          </cell>
          <cell r="O562" t="str">
            <v/>
          </cell>
          <cell r="P562" t="e">
            <v>#N/A</v>
          </cell>
          <cell r="Q562" t="e">
            <v>#N/A</v>
          </cell>
          <cell r="R562">
            <v>0</v>
          </cell>
          <cell r="S562" t="str">
            <v/>
          </cell>
          <cell r="T562" t="str">
            <v>?</v>
          </cell>
          <cell r="U562" t="str">
            <v>ALDB-C</v>
          </cell>
          <cell r="V562" t="e">
            <v>#N/A</v>
          </cell>
          <cell r="W562" t="str">
            <v/>
          </cell>
        </row>
        <row r="563">
          <cell r="A563" t="str">
            <v>DONI</v>
          </cell>
          <cell r="B563" t="str">
            <v>Doncaster Interchange</v>
          </cell>
          <cell r="D563" t="str">
            <v>OOA YEDL</v>
          </cell>
          <cell r="E563">
            <v>1.7940034423828126</v>
          </cell>
          <cell r="F563">
            <v>1.7940034423828126</v>
          </cell>
          <cell r="G563">
            <v>1.975144287109375</v>
          </cell>
          <cell r="I563">
            <v>2.12</v>
          </cell>
          <cell r="N563" t="e">
            <v>#N/A</v>
          </cell>
          <cell r="O563" t="str">
            <v/>
          </cell>
          <cell r="P563" t="e">
            <v>#N/A</v>
          </cell>
          <cell r="Q563" t="e">
            <v>#N/A</v>
          </cell>
          <cell r="R563">
            <v>0</v>
          </cell>
          <cell r="S563" t="str">
            <v/>
          </cell>
          <cell r="T563" t="str">
            <v>?</v>
          </cell>
          <cell r="U563" t="str">
            <v>DONI</v>
          </cell>
          <cell r="V563" t="e">
            <v>#N/A</v>
          </cell>
          <cell r="W563" t="str">
            <v/>
          </cell>
        </row>
        <row r="564">
          <cell r="A564" t="str">
            <v>COEP</v>
          </cell>
          <cell r="B564" t="str">
            <v>Cody Enterprise Park</v>
          </cell>
          <cell r="C564" t="str">
            <v>Fleet - Bramley</v>
          </cell>
          <cell r="D564" t="str">
            <v>Coxmoor Wood &amp; Pyestock</v>
          </cell>
          <cell r="N564">
            <v>7.0279017162323001</v>
          </cell>
          <cell r="O564">
            <v>7.0279017162323001</v>
          </cell>
          <cell r="P564">
            <v>2</v>
          </cell>
          <cell r="Q564">
            <v>7.0279017162323001</v>
          </cell>
          <cell r="R564">
            <v>7.0279017162323001</v>
          </cell>
          <cell r="S564">
            <v>1</v>
          </cell>
          <cell r="T564">
            <v>0</v>
          </cell>
          <cell r="U564" t="str">
            <v>COEP</v>
          </cell>
          <cell r="V564">
            <v>7.0279017162323001</v>
          </cell>
          <cell r="W564" t="str">
            <v/>
          </cell>
        </row>
        <row r="565">
          <cell r="A565" t="str">
            <v>PLTG</v>
          </cell>
          <cell r="B565" t="str">
            <v>Plessey Titchfield Generation</v>
          </cell>
          <cell r="C565" t="str">
            <v>Lovedean</v>
          </cell>
          <cell r="D565" t="str">
            <v>Fareham T1A T2A (90MVAs)</v>
          </cell>
          <cell r="N565">
            <v>0.10408800000000001</v>
          </cell>
          <cell r="O565">
            <v>0</v>
          </cell>
          <cell r="P565">
            <v>2</v>
          </cell>
          <cell r="Q565">
            <v>0.10408800000000001</v>
          </cell>
          <cell r="R565">
            <v>0</v>
          </cell>
          <cell r="S565" t="str">
            <v/>
          </cell>
          <cell r="T565" t="str">
            <v>?</v>
          </cell>
          <cell r="U565" t="str">
            <v>PLTG</v>
          </cell>
          <cell r="V565">
            <v>0</v>
          </cell>
          <cell r="W565" t="str">
            <v/>
          </cell>
        </row>
        <row r="566">
          <cell r="A566" t="str">
            <v>LAKR</v>
          </cell>
          <cell r="B566" t="str">
            <v>Lakedale Road</v>
          </cell>
          <cell r="C566" t="str">
            <v>Bramley (ANDO-THAT)</v>
          </cell>
          <cell r="D566" t="str">
            <v>Thatcham</v>
          </cell>
          <cell r="I566">
            <v>7353.3436040719225</v>
          </cell>
          <cell r="N566">
            <v>3.8370728000000001</v>
          </cell>
          <cell r="O566">
            <v>0</v>
          </cell>
          <cell r="P566">
            <v>2</v>
          </cell>
          <cell r="Q566">
            <v>3.8370728000000001</v>
          </cell>
          <cell r="R566">
            <v>0</v>
          </cell>
          <cell r="S566" t="str">
            <v/>
          </cell>
          <cell r="T566" t="str">
            <v>?</v>
          </cell>
          <cell r="U566" t="str">
            <v>LAKR</v>
          </cell>
          <cell r="V566">
            <v>0</v>
          </cell>
          <cell r="W566" t="str">
            <v/>
          </cell>
        </row>
        <row r="567">
          <cell r="A567" t="str">
            <v>BOTB</v>
          </cell>
          <cell r="B567" t="str">
            <v xml:space="preserve">Botley Wood Battery Storage </v>
          </cell>
          <cell r="C567" t="str">
            <v>Botley Wood</v>
          </cell>
          <cell r="D567" t="str">
            <v>Botley Wood</v>
          </cell>
          <cell r="N567">
            <v>0</v>
          </cell>
          <cell r="O567">
            <v>0</v>
          </cell>
          <cell r="P567">
            <v>2</v>
          </cell>
          <cell r="Q567">
            <v>0</v>
          </cell>
          <cell r="R567">
            <v>0</v>
          </cell>
          <cell r="S567" t="str">
            <v/>
          </cell>
          <cell r="T567" t="str">
            <v>?</v>
          </cell>
          <cell r="U567" t="str">
            <v>BOTB</v>
          </cell>
          <cell r="V567">
            <v>0</v>
          </cell>
          <cell r="W567" t="str">
            <v/>
          </cell>
        </row>
        <row r="568">
          <cell r="A568" t="str">
            <v>SALB</v>
          </cell>
          <cell r="B568" t="str">
            <v>Salisbury Battery Storage</v>
          </cell>
          <cell r="C568" t="str">
            <v>Mannington</v>
          </cell>
          <cell r="N568">
            <v>0</v>
          </cell>
          <cell r="O568">
            <v>0</v>
          </cell>
          <cell r="P568">
            <v>2</v>
          </cell>
          <cell r="Q568">
            <v>0</v>
          </cell>
          <cell r="R568">
            <v>0</v>
          </cell>
          <cell r="S568" t="str">
            <v/>
          </cell>
          <cell r="T568" t="str">
            <v>?</v>
          </cell>
          <cell r="U568" t="str">
            <v>SALB</v>
          </cell>
          <cell r="V568">
            <v>0</v>
          </cell>
          <cell r="W568" t="str">
            <v/>
          </cell>
        </row>
        <row r="569">
          <cell r="A569" t="str">
            <v>MCGBS</v>
          </cell>
          <cell r="B569" t="str">
            <v>Minety Combined Generation Battery Storage</v>
          </cell>
          <cell r="C569" t="str">
            <v>Minety</v>
          </cell>
          <cell r="D569" t="str">
            <v>Minety Combined Generation Battery Storage</v>
          </cell>
          <cell r="N569">
            <v>0</v>
          </cell>
          <cell r="O569">
            <v>0</v>
          </cell>
          <cell r="P569">
            <v>2</v>
          </cell>
          <cell r="Q569">
            <v>0</v>
          </cell>
          <cell r="R569">
            <v>0</v>
          </cell>
          <cell r="S569" t="str">
            <v/>
          </cell>
          <cell r="T569" t="str">
            <v>?</v>
          </cell>
          <cell r="U569" t="str">
            <v>MCGBS</v>
          </cell>
          <cell r="V569">
            <v>0</v>
          </cell>
          <cell r="W569" t="str">
            <v/>
          </cell>
        </row>
        <row r="570">
          <cell r="A570" t="str">
            <v>BRDC</v>
          </cell>
          <cell r="B570" t="str">
            <v>Bridge Road Data Centre</v>
          </cell>
          <cell r="C570" t="str">
            <v>North Hyde</v>
          </cell>
          <cell r="D570" t="str">
            <v>Bridge Road Data Centre</v>
          </cell>
          <cell r="N570">
            <v>0</v>
          </cell>
          <cell r="O570">
            <v>0</v>
          </cell>
          <cell r="P570">
            <v>2</v>
          </cell>
          <cell r="Q570">
            <v>0</v>
          </cell>
          <cell r="R570">
            <v>0</v>
          </cell>
          <cell r="S570" t="str">
            <v/>
          </cell>
          <cell r="T570" t="str">
            <v>?</v>
          </cell>
          <cell r="U570" t="str">
            <v>BRDC</v>
          </cell>
          <cell r="V570">
            <v>0</v>
          </cell>
          <cell r="W570" t="str">
            <v/>
          </cell>
        </row>
        <row r="571">
          <cell r="A571" t="str">
            <v>SPRP</v>
          </cell>
          <cell r="B571" t="str">
            <v>Spring Park Data Centre</v>
          </cell>
          <cell r="C571" t="str">
            <v>Melksham</v>
          </cell>
          <cell r="D571" t="str">
            <v>Norrington</v>
          </cell>
          <cell r="N571">
            <v>0</v>
          </cell>
          <cell r="O571">
            <v>0</v>
          </cell>
          <cell r="P571">
            <v>2</v>
          </cell>
          <cell r="Q571">
            <v>0</v>
          </cell>
          <cell r="R571">
            <v>0</v>
          </cell>
          <cell r="S571" t="str">
            <v/>
          </cell>
          <cell r="T571" t="str">
            <v>?</v>
          </cell>
          <cell r="U571" t="str">
            <v>SPRP</v>
          </cell>
          <cell r="V571">
            <v>0</v>
          </cell>
          <cell r="W571" t="str">
            <v/>
          </cell>
        </row>
        <row r="572">
          <cell r="A572" t="str">
            <v>NOBS</v>
          </cell>
          <cell r="B572" t="str">
            <v>Norrington Lane Battery Storage</v>
          </cell>
          <cell r="C572" t="str">
            <v>Melksham</v>
          </cell>
          <cell r="D572" t="str">
            <v>Norrington</v>
          </cell>
          <cell r="N572">
            <v>0</v>
          </cell>
          <cell r="O572">
            <v>0</v>
          </cell>
          <cell r="P572">
            <v>2</v>
          </cell>
          <cell r="Q572">
            <v>0</v>
          </cell>
          <cell r="R572">
            <v>0</v>
          </cell>
          <cell r="S572" t="str">
            <v/>
          </cell>
          <cell r="T572" t="str">
            <v>?</v>
          </cell>
          <cell r="U572" t="str">
            <v>NOBS</v>
          </cell>
          <cell r="V572">
            <v>0</v>
          </cell>
          <cell r="W572" t="str">
            <v/>
          </cell>
        </row>
        <row r="573">
          <cell r="A573" t="str">
            <v>STSE</v>
          </cell>
          <cell r="B573" t="str">
            <v>Stephenson Road</v>
          </cell>
          <cell r="C573" t="str">
            <v>Melksham</v>
          </cell>
          <cell r="D573" t="str">
            <v>Frome</v>
          </cell>
          <cell r="N573">
            <v>0</v>
          </cell>
          <cell r="O573">
            <v>0</v>
          </cell>
          <cell r="P573">
            <v>2</v>
          </cell>
          <cell r="Q573">
            <v>0</v>
          </cell>
          <cell r="R573">
            <v>0</v>
          </cell>
          <cell r="S573" t="str">
            <v/>
          </cell>
          <cell r="T573" t="str">
            <v>?</v>
          </cell>
          <cell r="U573" t="str">
            <v>STSE</v>
          </cell>
          <cell r="V573">
            <v>0</v>
          </cell>
          <cell r="W573" t="str">
            <v/>
          </cell>
        </row>
        <row r="574">
          <cell r="A574" t="str">
            <v>BROOKS</v>
          </cell>
          <cell r="B574" t="str">
            <v>Brook Battery</v>
          </cell>
          <cell r="C574" t="str">
            <v>Melksham</v>
          </cell>
          <cell r="D574" t="str">
            <v>Frome</v>
          </cell>
          <cell r="N574">
            <v>0</v>
          </cell>
          <cell r="O574">
            <v>0</v>
          </cell>
          <cell r="P574">
            <v>2</v>
          </cell>
          <cell r="Q574">
            <v>0</v>
          </cell>
          <cell r="R574">
            <v>0</v>
          </cell>
          <cell r="S574" t="str">
            <v/>
          </cell>
          <cell r="T574" t="str">
            <v>?</v>
          </cell>
          <cell r="U574" t="str">
            <v>BROOKS</v>
          </cell>
          <cell r="V574">
            <v>0</v>
          </cell>
          <cell r="W574" t="str">
            <v/>
          </cell>
        </row>
        <row r="575">
          <cell r="A575" t="str">
            <v>WAPL</v>
          </cell>
          <cell r="B575" t="str">
            <v>Wavin Plastic</v>
          </cell>
          <cell r="C575" t="str">
            <v>Melksham</v>
          </cell>
          <cell r="D575" t="str">
            <v>Chippenham</v>
          </cell>
          <cell r="N575">
            <v>0</v>
          </cell>
          <cell r="O575">
            <v>0</v>
          </cell>
          <cell r="P575">
            <v>2</v>
          </cell>
          <cell r="Q575">
            <v>0</v>
          </cell>
          <cell r="R575">
            <v>0</v>
          </cell>
          <cell r="S575" t="str">
            <v/>
          </cell>
          <cell r="T575" t="str">
            <v>?</v>
          </cell>
          <cell r="U575" t="str">
            <v>WAPL</v>
          </cell>
          <cell r="V575">
            <v>0</v>
          </cell>
          <cell r="W575" t="str">
            <v/>
          </cell>
        </row>
        <row r="576">
          <cell r="A576" t="str">
            <v>HFBS</v>
          </cell>
          <cell r="B576" t="str">
            <v>Hill Field View Battery Storage</v>
          </cell>
          <cell r="C576" t="str">
            <v>Melksham</v>
          </cell>
          <cell r="D576" t="str">
            <v>Chippenham</v>
          </cell>
          <cell r="N576">
            <v>0</v>
          </cell>
          <cell r="O576">
            <v>0</v>
          </cell>
          <cell r="P576">
            <v>2</v>
          </cell>
          <cell r="Q576">
            <v>0</v>
          </cell>
          <cell r="R576">
            <v>0</v>
          </cell>
          <cell r="S576" t="str">
            <v/>
          </cell>
          <cell r="T576" t="str">
            <v>?</v>
          </cell>
          <cell r="U576" t="str">
            <v>HFBS</v>
          </cell>
          <cell r="V576">
            <v>0</v>
          </cell>
          <cell r="W576" t="str">
            <v/>
          </cell>
        </row>
        <row r="577">
          <cell r="A577" t="str">
            <v>WLBS</v>
          </cell>
          <cell r="B577" t="str">
            <v>Westlands Battery Storage</v>
          </cell>
          <cell r="C577" t="str">
            <v>Melksham</v>
          </cell>
          <cell r="D577" t="str">
            <v>Westlands Battery Storage</v>
          </cell>
          <cell r="N577">
            <v>0</v>
          </cell>
          <cell r="O577">
            <v>0</v>
          </cell>
          <cell r="P577">
            <v>2</v>
          </cell>
          <cell r="Q577">
            <v>0</v>
          </cell>
          <cell r="R577">
            <v>0</v>
          </cell>
          <cell r="S577" t="str">
            <v/>
          </cell>
          <cell r="T577" t="str">
            <v>?</v>
          </cell>
          <cell r="U577" t="str">
            <v>WLBS</v>
          </cell>
          <cell r="V577">
            <v>0</v>
          </cell>
          <cell r="W577" t="str">
            <v/>
          </cell>
        </row>
        <row r="578">
          <cell r="A578" t="str">
            <v>LWBS</v>
          </cell>
          <cell r="B578" t="str">
            <v>Loudwater Battery Storage 1</v>
          </cell>
          <cell r="C578" t="str">
            <v>Amersham</v>
          </cell>
          <cell r="D578" t="str">
            <v>Loudwater</v>
          </cell>
          <cell r="N578">
            <v>0</v>
          </cell>
          <cell r="O578">
            <v>0</v>
          </cell>
          <cell r="P578">
            <v>2</v>
          </cell>
          <cell r="Q578">
            <v>0</v>
          </cell>
          <cell r="R578">
            <v>0</v>
          </cell>
          <cell r="S578" t="str">
            <v/>
          </cell>
          <cell r="T578" t="str">
            <v>?</v>
          </cell>
          <cell r="U578" t="str">
            <v>LWBS</v>
          </cell>
          <cell r="V578">
            <v>0</v>
          </cell>
          <cell r="W578" t="str">
            <v/>
          </cell>
        </row>
        <row r="579">
          <cell r="A579" t="str">
            <v>GXBS</v>
          </cell>
          <cell r="B579" t="str">
            <v>Gerrards Cross Battery Storage</v>
          </cell>
          <cell r="C579" t="str">
            <v>Iver</v>
          </cell>
          <cell r="D579" t="str">
            <v>Denham</v>
          </cell>
          <cell r="N579">
            <v>0</v>
          </cell>
          <cell r="O579">
            <v>0</v>
          </cell>
          <cell r="P579">
            <v>2</v>
          </cell>
          <cell r="Q579">
            <v>0</v>
          </cell>
          <cell r="R579">
            <v>0</v>
          </cell>
          <cell r="S579" t="str">
            <v/>
          </cell>
          <cell r="T579" t="str">
            <v>?</v>
          </cell>
          <cell r="U579" t="str">
            <v>GXBS</v>
          </cell>
          <cell r="V579">
            <v>0</v>
          </cell>
          <cell r="W579" t="str">
            <v/>
          </cell>
        </row>
        <row r="580">
          <cell r="A580" t="str">
            <v>CLHS</v>
          </cell>
          <cell r="B580" t="str">
            <v>Chalfont Lane HS2 TBM</v>
          </cell>
          <cell r="C580" t="str">
            <v>Iver</v>
          </cell>
          <cell r="D580" t="str">
            <v>Chalfont Lane HS2 Temp</v>
          </cell>
          <cell r="N580">
            <v>0</v>
          </cell>
          <cell r="O580">
            <v>0</v>
          </cell>
          <cell r="P580">
            <v>2</v>
          </cell>
          <cell r="Q580">
            <v>0</v>
          </cell>
          <cell r="R580">
            <v>0</v>
          </cell>
          <cell r="S580" t="str">
            <v/>
          </cell>
          <cell r="T580" t="str">
            <v>?</v>
          </cell>
          <cell r="U580" t="str">
            <v>CLHS</v>
          </cell>
          <cell r="V580">
            <v>0</v>
          </cell>
          <cell r="W580" t="str">
            <v/>
          </cell>
        </row>
        <row r="581">
          <cell r="A581" t="str">
            <v>CFBS</v>
          </cell>
          <cell r="B581" t="str">
            <v>Catsbrain Battery Storage</v>
          </cell>
          <cell r="C581" t="str">
            <v>Minety</v>
          </cell>
          <cell r="D581" t="str">
            <v>Stratton (2 x 90)</v>
          </cell>
          <cell r="N581">
            <v>0</v>
          </cell>
          <cell r="O581">
            <v>0</v>
          </cell>
          <cell r="P581">
            <v>2</v>
          </cell>
          <cell r="Q581">
            <v>0</v>
          </cell>
          <cell r="R581">
            <v>0</v>
          </cell>
          <cell r="S581" t="str">
            <v/>
          </cell>
          <cell r="T581" t="str">
            <v>?</v>
          </cell>
          <cell r="U581" t="str">
            <v>CFBS</v>
          </cell>
          <cell r="V581">
            <v>0</v>
          </cell>
          <cell r="W581" t="str">
            <v/>
          </cell>
        </row>
        <row r="582">
          <cell r="A582" t="str">
            <v>ACTL-LPN</v>
          </cell>
          <cell r="B582" t="str">
            <v>Acton Lane LPN Connection</v>
          </cell>
          <cell r="C582" t="str">
            <v>Willesden</v>
          </cell>
          <cell r="D582" t="str">
            <v>Acton Lane</v>
          </cell>
          <cell r="N582">
            <v>51.186258227499998</v>
          </cell>
          <cell r="O582">
            <v>0</v>
          </cell>
          <cell r="P582">
            <v>2</v>
          </cell>
          <cell r="Q582">
            <v>51.186258227499998</v>
          </cell>
          <cell r="R582">
            <v>0</v>
          </cell>
          <cell r="S582" t="str">
            <v/>
          </cell>
          <cell r="T582" t="str">
            <v>?</v>
          </cell>
          <cell r="U582" t="str">
            <v>ACTL-LPA</v>
          </cell>
          <cell r="V582">
            <v>0</v>
          </cell>
          <cell r="W582" t="str">
            <v/>
          </cell>
        </row>
        <row r="583">
          <cell r="A583" t="str">
            <v>LOBS</v>
          </cell>
          <cell r="B583" t="str">
            <v>Lovedean Battery Storage</v>
          </cell>
          <cell r="C583" t="str">
            <v>Lovedean</v>
          </cell>
          <cell r="D583" t="str">
            <v>Lovedean Battery Storage</v>
          </cell>
          <cell r="N583">
            <v>0</v>
          </cell>
          <cell r="O583">
            <v>0</v>
          </cell>
          <cell r="P583">
            <v>2</v>
          </cell>
          <cell r="Q583">
            <v>0</v>
          </cell>
          <cell r="R583">
            <v>0</v>
          </cell>
          <cell r="S583" t="str">
            <v/>
          </cell>
          <cell r="T583" t="str">
            <v>?</v>
          </cell>
          <cell r="U583" t="str">
            <v>LOBS</v>
          </cell>
          <cell r="V583">
            <v>0</v>
          </cell>
          <cell r="W583" t="str">
            <v/>
          </cell>
        </row>
        <row r="584">
          <cell r="A584" t="str">
            <v>WTBS</v>
          </cell>
          <cell r="B584" t="str">
            <v>Westhampnett Solar Farm and ESS</v>
          </cell>
          <cell r="C584" t="str">
            <v>Lovedean</v>
          </cell>
          <cell r="D584" t="str">
            <v>Chichester &amp; Hunston</v>
          </cell>
          <cell r="N584">
            <v>0</v>
          </cell>
          <cell r="O584">
            <v>0</v>
          </cell>
          <cell r="P584">
            <v>2</v>
          </cell>
          <cell r="Q584">
            <v>0</v>
          </cell>
          <cell r="R584">
            <v>0</v>
          </cell>
          <cell r="S584" t="str">
            <v/>
          </cell>
          <cell r="T584" t="str">
            <v>?</v>
          </cell>
          <cell r="U584" t="str">
            <v>WTBS</v>
          </cell>
          <cell r="V584">
            <v>0</v>
          </cell>
          <cell r="W584" t="str">
            <v/>
          </cell>
        </row>
        <row r="585">
          <cell r="A585" t="str">
            <v>MABA</v>
          </cell>
          <cell r="B585" t="str">
            <v>Mannington Battery</v>
          </cell>
          <cell r="C585" t="str">
            <v>Mannington</v>
          </cell>
          <cell r="D585" t="str">
            <v>Mannington</v>
          </cell>
          <cell r="N585">
            <v>0</v>
          </cell>
          <cell r="O585">
            <v>0</v>
          </cell>
          <cell r="P585">
            <v>2</v>
          </cell>
          <cell r="Q585">
            <v>0</v>
          </cell>
          <cell r="R585">
            <v>0</v>
          </cell>
          <cell r="S585" t="str">
            <v/>
          </cell>
          <cell r="T585" t="str">
            <v>?</v>
          </cell>
          <cell r="U585" t="str">
            <v>MABA</v>
          </cell>
          <cell r="V585">
            <v>0</v>
          </cell>
          <cell r="W585" t="str">
            <v/>
          </cell>
        </row>
        <row r="586">
          <cell r="A586" t="str">
            <v>HHDI</v>
          </cell>
          <cell r="B586" t="str">
            <v>Hawkers Hill Battery</v>
          </cell>
          <cell r="C586" t="str">
            <v>Mannington</v>
          </cell>
          <cell r="D586" t="str">
            <v>Shaftesbury</v>
          </cell>
          <cell r="N586">
            <v>0</v>
          </cell>
          <cell r="O586">
            <v>0</v>
          </cell>
          <cell r="P586">
            <v>2</v>
          </cell>
          <cell r="Q586">
            <v>0</v>
          </cell>
          <cell r="R586">
            <v>0</v>
          </cell>
          <cell r="S586" t="str">
            <v/>
          </cell>
          <cell r="T586" t="str">
            <v>?</v>
          </cell>
          <cell r="U586" t="str">
            <v>HHDI</v>
          </cell>
          <cell r="V586">
            <v>0</v>
          </cell>
          <cell r="W586" t="str">
            <v/>
          </cell>
        </row>
        <row r="587">
          <cell r="A587" t="str">
            <v>PCBS</v>
          </cell>
          <cell r="B587" t="str">
            <v>Peels Common Battery</v>
          </cell>
          <cell r="C587" t="str">
            <v>Lovedean</v>
          </cell>
          <cell r="D587" t="str">
            <v>Fareham T1A T2A (90MVAs)</v>
          </cell>
          <cell r="N587">
            <v>0</v>
          </cell>
          <cell r="O587">
            <v>0</v>
          </cell>
          <cell r="P587">
            <v>2</v>
          </cell>
          <cell r="Q587">
            <v>0</v>
          </cell>
          <cell r="R587">
            <v>0</v>
          </cell>
          <cell r="S587" t="str">
            <v/>
          </cell>
          <cell r="T587" t="str">
            <v>?</v>
          </cell>
          <cell r="U587" t="str">
            <v>PCBS</v>
          </cell>
          <cell r="V587">
            <v>0</v>
          </cell>
          <cell r="W587" t="str">
            <v/>
          </cell>
        </row>
        <row r="588">
          <cell r="A588" t="str">
            <v>SLOS</v>
          </cell>
          <cell r="B588" t="str">
            <v>Slough South Demand</v>
          </cell>
          <cell r="C588" t="str">
            <v>Iver</v>
          </cell>
          <cell r="D588" t="str">
            <v>Slough South</v>
          </cell>
          <cell r="N588">
            <v>62.434000000000005</v>
          </cell>
          <cell r="O588">
            <v>62.434000000000005</v>
          </cell>
          <cell r="P588">
            <v>2</v>
          </cell>
          <cell r="Q588">
            <v>62.434000000000005</v>
          </cell>
          <cell r="R588">
            <v>62.434000000000005</v>
          </cell>
          <cell r="S588">
            <v>1</v>
          </cell>
          <cell r="T588">
            <v>0</v>
          </cell>
          <cell r="U588" t="str">
            <v>SLOS</v>
          </cell>
          <cell r="V588">
            <v>62.434000000000005</v>
          </cell>
          <cell r="W588" t="str">
            <v/>
          </cell>
        </row>
        <row r="589">
          <cell r="A589" t="str">
            <v>QECP</v>
          </cell>
          <cell r="B589" t="str">
            <v>Queen Elizabeth Carrier Portsmouth</v>
          </cell>
          <cell r="C589" t="str">
            <v>Lovedean</v>
          </cell>
          <cell r="D589" t="str">
            <v>Portsmouth</v>
          </cell>
          <cell r="N589">
            <v>0</v>
          </cell>
          <cell r="O589">
            <v>0</v>
          </cell>
          <cell r="P589">
            <v>2</v>
          </cell>
          <cell r="Q589">
            <v>0</v>
          </cell>
          <cell r="R589">
            <v>0</v>
          </cell>
          <cell r="S589" t="str">
            <v/>
          </cell>
          <cell r="T589" t="str">
            <v>?</v>
          </cell>
          <cell r="U589" t="str">
            <v>QECP</v>
          </cell>
          <cell r="V589">
            <v>0</v>
          </cell>
          <cell r="W589" t="str">
            <v/>
          </cell>
        </row>
        <row r="590">
          <cell r="A590" t="str">
            <v>RFBS</v>
          </cell>
          <cell r="B590" t="str">
            <v>Russell Farm Battery Storage</v>
          </cell>
          <cell r="C590" t="str">
            <v>Nursling</v>
          </cell>
          <cell r="D590" t="str">
            <v>Winchester</v>
          </cell>
          <cell r="N590">
            <v>0</v>
          </cell>
          <cell r="O590">
            <v>0</v>
          </cell>
          <cell r="P590">
            <v>2</v>
          </cell>
          <cell r="Q590">
            <v>0</v>
          </cell>
          <cell r="R590">
            <v>0</v>
          </cell>
          <cell r="S590" t="str">
            <v/>
          </cell>
          <cell r="T590" t="str">
            <v>?</v>
          </cell>
          <cell r="U590" t="str">
            <v>RFBS</v>
          </cell>
          <cell r="V590">
            <v>0</v>
          </cell>
          <cell r="W590" t="str">
            <v/>
          </cell>
        </row>
        <row r="591">
          <cell r="A591" t="str">
            <v>ULBS</v>
          </cell>
          <cell r="B591" t="str">
            <v>Upton Lane Battery Storage</v>
          </cell>
          <cell r="C591" t="str">
            <v>Nursling</v>
          </cell>
          <cell r="D591" t="str">
            <v>Rownhams</v>
          </cell>
          <cell r="N591">
            <v>0</v>
          </cell>
          <cell r="O591">
            <v>0</v>
          </cell>
          <cell r="P591">
            <v>2</v>
          </cell>
          <cell r="Q591">
            <v>0</v>
          </cell>
          <cell r="R591">
            <v>0</v>
          </cell>
          <cell r="S591" t="str">
            <v/>
          </cell>
          <cell r="T591" t="str">
            <v>?</v>
          </cell>
          <cell r="U591" t="str">
            <v>ULBS</v>
          </cell>
          <cell r="V591">
            <v>0</v>
          </cell>
          <cell r="W591" t="str">
            <v/>
          </cell>
        </row>
        <row r="592">
          <cell r="A592" t="str">
            <v>PLDC</v>
          </cell>
          <cell r="B592" t="str">
            <v>Prologis Park (EHF582)</v>
          </cell>
          <cell r="C592" t="str">
            <v>Iver</v>
          </cell>
          <cell r="D592" t="str">
            <v>Prologis Park (EHF582)</v>
          </cell>
          <cell r="N592">
            <v>0</v>
          </cell>
          <cell r="O592">
            <v>0</v>
          </cell>
          <cell r="P592">
            <v>2</v>
          </cell>
          <cell r="Q592">
            <v>0</v>
          </cell>
          <cell r="R592">
            <v>0</v>
          </cell>
          <cell r="S592" t="str">
            <v/>
          </cell>
          <cell r="T592" t="str">
            <v>?</v>
          </cell>
          <cell r="U592" t="str">
            <v>PLDC</v>
          </cell>
          <cell r="V592">
            <v>0</v>
          </cell>
          <cell r="W592" t="str">
            <v/>
          </cell>
        </row>
        <row r="593">
          <cell r="A593" t="str">
            <v>LBAT</v>
          </cell>
          <cell r="B593" t="str">
            <v>Laleham Road Battery</v>
          </cell>
          <cell r="C593" t="str">
            <v>Laleham</v>
          </cell>
          <cell r="D593" t="str">
            <v>Laleham Road Battery</v>
          </cell>
          <cell r="N593">
            <v>0</v>
          </cell>
          <cell r="O593">
            <v>0</v>
          </cell>
          <cell r="P593">
            <v>2</v>
          </cell>
          <cell r="Q593">
            <v>0</v>
          </cell>
          <cell r="R593">
            <v>0</v>
          </cell>
          <cell r="S593" t="str">
            <v/>
          </cell>
          <cell r="T593" t="str">
            <v>?</v>
          </cell>
          <cell r="U593" t="str">
            <v>LBAT</v>
          </cell>
          <cell r="V593">
            <v>0</v>
          </cell>
          <cell r="W593" t="str">
            <v/>
          </cell>
        </row>
        <row r="594">
          <cell r="A594" t="str">
            <v>MEBS</v>
          </cell>
          <cell r="B594" t="str">
            <v>Minety Energy Storage</v>
          </cell>
          <cell r="C594" t="str">
            <v>Minety</v>
          </cell>
          <cell r="D594" t="str">
            <v>Minety Energy Storage</v>
          </cell>
          <cell r="N594">
            <v>0</v>
          </cell>
          <cell r="O594">
            <v>0</v>
          </cell>
          <cell r="P594">
            <v>2</v>
          </cell>
          <cell r="Q594">
            <v>0</v>
          </cell>
          <cell r="R594">
            <v>0</v>
          </cell>
          <cell r="S594" t="str">
            <v/>
          </cell>
          <cell r="T594" t="str">
            <v>?</v>
          </cell>
          <cell r="U594" t="str">
            <v>MEBS</v>
          </cell>
          <cell r="V594">
            <v>0</v>
          </cell>
          <cell r="W594" t="str">
            <v/>
          </cell>
        </row>
        <row r="595">
          <cell r="A595" t="str">
            <v>EACL-WPD</v>
          </cell>
          <cell r="B595" t="str">
            <v>WPD Load</v>
          </cell>
          <cell r="C595" t="str">
            <v>East Claydon</v>
          </cell>
          <cell r="D595" t="str">
            <v>WPD Load</v>
          </cell>
          <cell r="N595">
            <v>455.30979563369817</v>
          </cell>
          <cell r="O595">
            <v>455.30979563369817</v>
          </cell>
          <cell r="P595">
            <v>2</v>
          </cell>
          <cell r="Q595">
            <v>455.30979563369817</v>
          </cell>
          <cell r="R595">
            <v>455.30979563369817</v>
          </cell>
          <cell r="S595">
            <v>1</v>
          </cell>
          <cell r="T595">
            <v>0</v>
          </cell>
          <cell r="U595" t="str">
            <v>EACL-WPD</v>
          </cell>
          <cell r="V595">
            <v>455.30979563369817</v>
          </cell>
          <cell r="W595" t="str">
            <v/>
          </cell>
        </row>
        <row r="596">
          <cell r="A596" t="str">
            <v>LRBS</v>
          </cell>
          <cell r="B596" t="str">
            <v>Loudwater Battery Storage 2</v>
          </cell>
          <cell r="C596" t="str">
            <v>Amersham</v>
          </cell>
          <cell r="D596" t="str">
            <v>Loudwater</v>
          </cell>
          <cell r="N596">
            <v>0</v>
          </cell>
          <cell r="O596">
            <v>0</v>
          </cell>
          <cell r="P596">
            <v>2</v>
          </cell>
          <cell r="Q596">
            <v>0</v>
          </cell>
          <cell r="R596">
            <v>0</v>
          </cell>
          <cell r="S596" t="str">
            <v/>
          </cell>
          <cell r="T596" t="str">
            <v>?</v>
          </cell>
          <cell r="U596" t="str">
            <v>LRBS</v>
          </cell>
          <cell r="V596">
            <v>0</v>
          </cell>
          <cell r="W596" t="str">
            <v/>
          </cell>
        </row>
        <row r="597">
          <cell r="A597" t="str">
            <v>WSBS</v>
          </cell>
          <cell r="B597" t="str">
            <v>Winchester Silkstead Lane Battery Storage</v>
          </cell>
          <cell r="C597" t="str">
            <v>Nursling</v>
          </cell>
          <cell r="D597" t="str">
            <v>Winchester</v>
          </cell>
          <cell r="N597">
            <v>0</v>
          </cell>
          <cell r="O597">
            <v>0</v>
          </cell>
          <cell r="P597">
            <v>2</v>
          </cell>
          <cell r="Q597">
            <v>0</v>
          </cell>
          <cell r="R597">
            <v>0</v>
          </cell>
          <cell r="S597" t="str">
            <v/>
          </cell>
          <cell r="T597" t="str">
            <v>?</v>
          </cell>
          <cell r="U597" t="str">
            <v>WSBS</v>
          </cell>
          <cell r="V597">
            <v>0</v>
          </cell>
          <cell r="W597" t="str">
            <v/>
          </cell>
        </row>
        <row r="598">
          <cell r="A598" t="str">
            <v>MBBS</v>
          </cell>
          <cell r="B598" t="str">
            <v>Monks Brook Farm Battery Storage</v>
          </cell>
          <cell r="C598" t="str">
            <v>Nursling</v>
          </cell>
          <cell r="D598" t="str">
            <v>Rownhams</v>
          </cell>
          <cell r="N598">
            <v>0</v>
          </cell>
          <cell r="O598">
            <v>0</v>
          </cell>
          <cell r="P598">
            <v>2</v>
          </cell>
          <cell r="Q598">
            <v>0</v>
          </cell>
          <cell r="R598">
            <v>0</v>
          </cell>
          <cell r="S598" t="str">
            <v/>
          </cell>
          <cell r="T598" t="str">
            <v>?</v>
          </cell>
          <cell r="U598" t="str">
            <v>MBBS</v>
          </cell>
          <cell r="V598">
            <v>0</v>
          </cell>
          <cell r="W598" t="str">
            <v/>
          </cell>
        </row>
        <row r="599">
          <cell r="A599" t="str">
            <v>SFBS</v>
          </cell>
          <cell r="B599" t="str">
            <v>Stockbridge Farm Battery Storage</v>
          </cell>
          <cell r="C599" t="str">
            <v>Nursling</v>
          </cell>
          <cell r="D599" t="str">
            <v>Winchester</v>
          </cell>
          <cell r="N599">
            <v>0</v>
          </cell>
          <cell r="O599">
            <v>0</v>
          </cell>
          <cell r="P599">
            <v>2</v>
          </cell>
          <cell r="Q599">
            <v>0</v>
          </cell>
          <cell r="R599">
            <v>0</v>
          </cell>
          <cell r="S599" t="str">
            <v/>
          </cell>
          <cell r="T599" t="str">
            <v>?</v>
          </cell>
          <cell r="U599" t="str">
            <v>SFBS</v>
          </cell>
          <cell r="V599">
            <v>0</v>
          </cell>
          <cell r="W599" t="str">
            <v/>
          </cell>
        </row>
        <row r="600">
          <cell r="A600" t="str">
            <v>PRPB</v>
          </cell>
          <cell r="B600" t="str">
            <v>Prince Philip Barracks</v>
          </cell>
          <cell r="C600" t="str">
            <v>Fleet - Bramley</v>
          </cell>
          <cell r="D600" t="str">
            <v>Alton &amp; Fernhurst</v>
          </cell>
          <cell r="N600">
            <v>0</v>
          </cell>
          <cell r="O600">
            <v>0</v>
          </cell>
          <cell r="P600">
            <v>2</v>
          </cell>
          <cell r="Q600">
            <v>0</v>
          </cell>
          <cell r="R600">
            <v>0</v>
          </cell>
          <cell r="S600" t="str">
            <v/>
          </cell>
          <cell r="T600" t="str">
            <v>?</v>
          </cell>
          <cell r="U600" t="str">
            <v>PRPB</v>
          </cell>
          <cell r="V600">
            <v>0</v>
          </cell>
          <cell r="W600" t="str">
            <v/>
          </cell>
        </row>
        <row r="601">
          <cell r="A601" t="str">
            <v>PGTB</v>
          </cell>
          <cell r="B601" t="str">
            <v>PeakGen Theale Battery</v>
          </cell>
          <cell r="C601" t="str">
            <v>Fleet - Bramley</v>
          </cell>
          <cell r="D601" t="str">
            <v>Burghfield</v>
          </cell>
          <cell r="N601">
            <v>0</v>
          </cell>
          <cell r="O601">
            <v>0</v>
          </cell>
          <cell r="P601">
            <v>2</v>
          </cell>
          <cell r="Q601">
            <v>0</v>
          </cell>
          <cell r="R601">
            <v>0</v>
          </cell>
          <cell r="S601" t="str">
            <v/>
          </cell>
          <cell r="T601" t="str">
            <v>?</v>
          </cell>
          <cell r="U601" t="str">
            <v>PGTB</v>
          </cell>
          <cell r="V601">
            <v>0</v>
          </cell>
          <cell r="W601" t="str">
            <v/>
          </cell>
        </row>
        <row r="602">
          <cell r="A602" t="str">
            <v>GFBS</v>
          </cell>
          <cell r="B602" t="str">
            <v>Green Farm Battery Sotage</v>
          </cell>
          <cell r="C602" t="str">
            <v>Fleet - Bramley</v>
          </cell>
          <cell r="D602" t="str">
            <v>Burghfield</v>
          </cell>
          <cell r="N602">
            <v>0</v>
          </cell>
          <cell r="O602">
            <v>0</v>
          </cell>
          <cell r="P602">
            <v>2</v>
          </cell>
          <cell r="Q602">
            <v>0</v>
          </cell>
          <cell r="R602">
            <v>0</v>
          </cell>
          <cell r="S602" t="str">
            <v/>
          </cell>
          <cell r="T602" t="str">
            <v>?</v>
          </cell>
          <cell r="U602" t="str">
            <v>GFBS</v>
          </cell>
          <cell r="V602">
            <v>0</v>
          </cell>
          <cell r="W602" t="str">
            <v/>
          </cell>
        </row>
        <row r="603">
          <cell r="A603" t="str">
            <v>ASDC</v>
          </cell>
          <cell r="B603" t="str">
            <v>Amazon Slough Data Centre</v>
          </cell>
          <cell r="C603" t="str">
            <v>Iver</v>
          </cell>
          <cell r="D603" t="str">
            <v>Cippenham</v>
          </cell>
          <cell r="N603" t="e">
            <v>#N/A</v>
          </cell>
          <cell r="O603" t="str">
            <v/>
          </cell>
          <cell r="P603" t="e">
            <v>#N/A</v>
          </cell>
          <cell r="Q603" t="e">
            <v>#N/A</v>
          </cell>
          <cell r="R603">
            <v>0</v>
          </cell>
          <cell r="S603" t="str">
            <v/>
          </cell>
          <cell r="T603" t="str">
            <v>?</v>
          </cell>
          <cell r="U603" t="str">
            <v>ASDC</v>
          </cell>
          <cell r="V603" t="e">
            <v>#N/A</v>
          </cell>
          <cell r="W603" t="str">
            <v/>
          </cell>
        </row>
        <row r="604">
          <cell r="A604" t="str">
            <v>CROB</v>
          </cell>
          <cell r="B604" t="str">
            <v>Crowthorne Battery Sorage</v>
          </cell>
          <cell r="C604" t="str">
            <v>Fleet - Bramley</v>
          </cell>
          <cell r="D604" t="str">
            <v>Camberley</v>
          </cell>
          <cell r="N604">
            <v>0</v>
          </cell>
          <cell r="O604">
            <v>0</v>
          </cell>
          <cell r="P604">
            <v>2</v>
          </cell>
          <cell r="Q604">
            <v>0</v>
          </cell>
          <cell r="R604">
            <v>0</v>
          </cell>
          <cell r="S604" t="str">
            <v/>
          </cell>
          <cell r="T604" t="str">
            <v>?</v>
          </cell>
          <cell r="U604" t="str">
            <v>CROB</v>
          </cell>
          <cell r="V604">
            <v>0</v>
          </cell>
          <cell r="W604" t="str">
            <v/>
          </cell>
        </row>
        <row r="605">
          <cell r="A605" t="str">
            <v>TVSP</v>
          </cell>
          <cell r="B605" t="str">
            <v>Thames Valley Science Park</v>
          </cell>
          <cell r="C605" t="str">
            <v>Fleet - Bramley</v>
          </cell>
          <cell r="D605" t="str">
            <v>Wokingham</v>
          </cell>
          <cell r="N605">
            <v>0</v>
          </cell>
          <cell r="O605">
            <v>0</v>
          </cell>
          <cell r="P605">
            <v>2</v>
          </cell>
          <cell r="Q605">
            <v>0</v>
          </cell>
          <cell r="R605">
            <v>0</v>
          </cell>
          <cell r="S605" t="str">
            <v/>
          </cell>
          <cell r="T605" t="str">
            <v>?</v>
          </cell>
          <cell r="U605" t="str">
            <v>TVSP</v>
          </cell>
          <cell r="V605">
            <v>0</v>
          </cell>
          <cell r="W605" t="str">
            <v/>
          </cell>
        </row>
        <row r="606">
          <cell r="A606" t="str">
            <v>BFBS</v>
          </cell>
          <cell r="B606" t="str">
            <v>Butts Field Battery Storage</v>
          </cell>
          <cell r="C606" t="str">
            <v>Nursling</v>
          </cell>
          <cell r="N606" t="e">
            <v>#N/A</v>
          </cell>
          <cell r="O606" t="str">
            <v/>
          </cell>
          <cell r="P606" t="e">
            <v>#N/A</v>
          </cell>
          <cell r="Q606" t="e">
            <v>#N/A</v>
          </cell>
          <cell r="R606">
            <v>0</v>
          </cell>
          <cell r="S606" t="str">
            <v/>
          </cell>
          <cell r="T606" t="str">
            <v>?</v>
          </cell>
          <cell r="U606" t="str">
            <v>BFBS</v>
          </cell>
          <cell r="V606" t="e">
            <v>#N/A</v>
          </cell>
          <cell r="W606" t="str">
            <v/>
          </cell>
        </row>
        <row r="607">
          <cell r="A607" t="str">
            <v>MGBS</v>
          </cell>
          <cell r="B607" t="str">
            <v>Millbrook Gas &amp; Battery Storage Scheme</v>
          </cell>
          <cell r="C607" t="str">
            <v>Nursling</v>
          </cell>
          <cell r="N607" t="e">
            <v>#N/A</v>
          </cell>
          <cell r="O607" t="str">
            <v/>
          </cell>
          <cell r="P607" t="e">
            <v>#N/A</v>
          </cell>
          <cell r="Q607" t="e">
            <v>#N/A</v>
          </cell>
          <cell r="R607">
            <v>0</v>
          </cell>
          <cell r="S607" t="str">
            <v/>
          </cell>
          <cell r="T607" t="str">
            <v>?</v>
          </cell>
          <cell r="U607" t="str">
            <v>MGBS</v>
          </cell>
          <cell r="V607" t="e">
            <v>#N/A</v>
          </cell>
          <cell r="W607" t="str">
            <v/>
          </cell>
        </row>
        <row r="608">
          <cell r="A608" t="str">
            <v>STBS</v>
          </cell>
          <cell r="B608" t="str">
            <v>Staines 1 Battery Storage</v>
          </cell>
          <cell r="C608" t="str">
            <v>Laleham</v>
          </cell>
          <cell r="D608" t="str">
            <v>Staines</v>
          </cell>
          <cell r="N608" t="e">
            <v>#N/A</v>
          </cell>
          <cell r="O608" t="str">
            <v/>
          </cell>
          <cell r="P608" t="e">
            <v>#N/A</v>
          </cell>
          <cell r="Q608" t="e">
            <v>#N/A</v>
          </cell>
          <cell r="R608">
            <v>0</v>
          </cell>
          <cell r="S608" t="str">
            <v/>
          </cell>
          <cell r="T608" t="str">
            <v>?</v>
          </cell>
          <cell r="U608" t="str">
            <v>STBS</v>
          </cell>
          <cell r="V608" t="e">
            <v>#N/A</v>
          </cell>
          <cell r="W608" t="str">
            <v/>
          </cell>
        </row>
        <row r="609">
          <cell r="A609" t="str">
            <v>QMBS</v>
          </cell>
          <cell r="B609" t="str">
            <v>Queen Mary Reservoir Battery Storage</v>
          </cell>
          <cell r="C609" t="str">
            <v>Laleham</v>
          </cell>
          <cell r="N609" t="e">
            <v>#N/A</v>
          </cell>
          <cell r="O609" t="str">
            <v/>
          </cell>
          <cell r="P609" t="e">
            <v>#N/A</v>
          </cell>
          <cell r="Q609" t="e">
            <v>#N/A</v>
          </cell>
          <cell r="R609">
            <v>0</v>
          </cell>
          <cell r="S609" t="str">
            <v/>
          </cell>
          <cell r="T609" t="str">
            <v>?</v>
          </cell>
          <cell r="U609" t="str">
            <v>QMBS</v>
          </cell>
          <cell r="V609" t="e">
            <v>#N/A</v>
          </cell>
          <cell r="W609" t="str">
            <v/>
          </cell>
        </row>
        <row r="610">
          <cell r="A610" t="str">
            <v>ARBS</v>
          </cell>
          <cell r="B610" t="str">
            <v>Argonaught Battery Storage</v>
          </cell>
          <cell r="C610" t="str">
            <v>Iver</v>
          </cell>
          <cell r="D610" t="str">
            <v>Longford</v>
          </cell>
          <cell r="N610" t="e">
            <v>#N/A</v>
          </cell>
          <cell r="O610" t="str">
            <v/>
          </cell>
          <cell r="P610" t="e">
            <v>#N/A</v>
          </cell>
          <cell r="Q610" t="e">
            <v>#N/A</v>
          </cell>
          <cell r="R610">
            <v>0</v>
          </cell>
          <cell r="S610" t="str">
            <v/>
          </cell>
          <cell r="T610" t="str">
            <v>?</v>
          </cell>
          <cell r="U610" t="str">
            <v>ARBS</v>
          </cell>
          <cell r="V610" t="e">
            <v>#N/A</v>
          </cell>
          <cell r="W610" t="str">
            <v/>
          </cell>
        </row>
        <row r="611">
          <cell r="A611" t="str">
            <v>MFBS</v>
          </cell>
          <cell r="B611" t="str">
            <v>Mansfield Battery Storage</v>
          </cell>
          <cell r="C611" t="str">
            <v>Iver</v>
          </cell>
          <cell r="N611" t="e">
            <v>#N/A</v>
          </cell>
          <cell r="O611" t="str">
            <v/>
          </cell>
          <cell r="P611" t="e">
            <v>#N/A</v>
          </cell>
          <cell r="Q611" t="e">
            <v>#N/A</v>
          </cell>
          <cell r="R611">
            <v>0</v>
          </cell>
          <cell r="S611" t="str">
            <v/>
          </cell>
          <cell r="T611" t="str">
            <v>?</v>
          </cell>
          <cell r="U611" t="str">
            <v>MFBS</v>
          </cell>
          <cell r="V611" t="e">
            <v>#N/A</v>
          </cell>
          <cell r="W611" t="str">
            <v/>
          </cell>
        </row>
        <row r="612">
          <cell r="A612" t="str">
            <v>SIVS</v>
          </cell>
          <cell r="B612" t="str">
            <v>Silverlink South</v>
          </cell>
          <cell r="C612" t="str">
            <v>Tynemouth</v>
          </cell>
          <cell r="N612" t="e">
            <v>#N/A</v>
          </cell>
          <cell r="O612" t="str">
            <v/>
          </cell>
          <cell r="P612" t="e">
            <v>#N/A</v>
          </cell>
          <cell r="Q612" t="e">
            <v>#N/A</v>
          </cell>
          <cell r="R612">
            <v>0</v>
          </cell>
          <cell r="S612" t="str">
            <v/>
          </cell>
          <cell r="T612" t="str">
            <v>?</v>
          </cell>
          <cell r="U612" t="str">
            <v>SIVS</v>
          </cell>
          <cell r="V612" t="e">
            <v>#N/A</v>
          </cell>
          <cell r="W612" t="str">
            <v/>
          </cell>
        </row>
        <row r="613">
          <cell r="A613" t="str">
            <v>SIVN</v>
          </cell>
          <cell r="B613" t="str">
            <v>Silverlink North</v>
          </cell>
          <cell r="C613" t="str">
            <v>Tynemouth</v>
          </cell>
          <cell r="N613" t="e">
            <v>#N/A</v>
          </cell>
          <cell r="O613" t="str">
            <v/>
          </cell>
          <cell r="P613" t="e">
            <v>#N/A</v>
          </cell>
          <cell r="Q613" t="e">
            <v>#N/A</v>
          </cell>
          <cell r="R613">
            <v>0</v>
          </cell>
          <cell r="S613" t="str">
            <v/>
          </cell>
          <cell r="T613" t="str">
            <v>?</v>
          </cell>
          <cell r="U613" t="str">
            <v>SIVN</v>
          </cell>
          <cell r="V613" t="e">
            <v>#N/A</v>
          </cell>
          <cell r="W613" t="str">
            <v/>
          </cell>
        </row>
        <row r="614">
          <cell r="A614" t="str">
            <v>TYES</v>
          </cell>
          <cell r="B614" t="str">
            <v>Tynemouth Battery Storage</v>
          </cell>
          <cell r="C614" t="str">
            <v>Tynemouth</v>
          </cell>
          <cell r="N614" t="e">
            <v>#N/A</v>
          </cell>
          <cell r="O614" t="str">
            <v/>
          </cell>
          <cell r="P614" t="e">
            <v>#N/A</v>
          </cell>
          <cell r="Q614" t="e">
            <v>#N/A</v>
          </cell>
          <cell r="R614">
            <v>0</v>
          </cell>
          <cell r="S614" t="str">
            <v/>
          </cell>
          <cell r="T614" t="str">
            <v>?</v>
          </cell>
          <cell r="U614" t="str">
            <v>TYES</v>
          </cell>
          <cell r="V614" t="e">
            <v>#N/A</v>
          </cell>
          <cell r="W614" t="str">
            <v/>
          </cell>
        </row>
        <row r="615">
          <cell r="A615" t="str">
            <v>AYBS</v>
          </cell>
          <cell r="B615" t="str">
            <v>Admirals Yard Battery Storage</v>
          </cell>
          <cell r="C615" t="str">
            <v>Iver</v>
          </cell>
          <cell r="D615" t="str">
            <v>Cippenham</v>
          </cell>
          <cell r="N615" t="e">
            <v>#N/A</v>
          </cell>
          <cell r="O615" t="str">
            <v/>
          </cell>
          <cell r="P615" t="e">
            <v>#N/A</v>
          </cell>
          <cell r="Q615" t="e">
            <v>#N/A</v>
          </cell>
          <cell r="R615">
            <v>0</v>
          </cell>
          <cell r="S615" t="str">
            <v/>
          </cell>
          <cell r="T615" t="str">
            <v>?</v>
          </cell>
          <cell r="U615" t="str">
            <v>AYBS</v>
          </cell>
          <cell r="V615" t="e">
            <v>#N/A</v>
          </cell>
          <cell r="W615" t="str">
            <v/>
          </cell>
        </row>
        <row r="616">
          <cell r="A616" t="str">
            <v>PCAB</v>
          </cell>
          <cell r="B616" t="str">
            <v>Preston Bandover Battery Storage</v>
          </cell>
          <cell r="C616" t="str">
            <v>Fleet - Bramley</v>
          </cell>
          <cell r="D616" t="str">
            <v>Alton &amp; Fernhurst</v>
          </cell>
          <cell r="N616" t="e">
            <v>#N/A</v>
          </cell>
          <cell r="O616" t="str">
            <v/>
          </cell>
          <cell r="P616" t="e">
            <v>#N/A</v>
          </cell>
          <cell r="Q616" t="e">
            <v>#N/A</v>
          </cell>
          <cell r="R616">
            <v>0</v>
          </cell>
          <cell r="S616" t="str">
            <v/>
          </cell>
          <cell r="T616" t="str">
            <v>?</v>
          </cell>
          <cell r="U616" t="str">
            <v>PCAB</v>
          </cell>
          <cell r="V616" t="e">
            <v>#N/A</v>
          </cell>
          <cell r="W616" t="str">
            <v/>
          </cell>
        </row>
        <row r="617">
          <cell r="A617" t="str">
            <v>MPDC</v>
          </cell>
          <cell r="B617" t="str">
            <v>Sir Michael Perry Data Centre</v>
          </cell>
          <cell r="C617" t="str">
            <v>Laleham</v>
          </cell>
          <cell r="D617" t="str">
            <v>East Bedfont</v>
          </cell>
          <cell r="N617" t="e">
            <v>#N/A</v>
          </cell>
          <cell r="O617" t="str">
            <v/>
          </cell>
          <cell r="P617" t="e">
            <v>#N/A</v>
          </cell>
          <cell r="Q617" t="e">
            <v>#N/A</v>
          </cell>
          <cell r="R617">
            <v>0</v>
          </cell>
          <cell r="S617" t="str">
            <v/>
          </cell>
          <cell r="T617" t="str">
            <v>?</v>
          </cell>
          <cell r="U617" t="str">
            <v>MPDC</v>
          </cell>
          <cell r="V617" t="e">
            <v>#N/A</v>
          </cell>
          <cell r="W617" t="str">
            <v/>
          </cell>
        </row>
        <row r="618">
          <cell r="A618" t="str">
            <v>PCBS2</v>
          </cell>
          <cell r="B618" t="str">
            <v>Peel Common Battery 2</v>
          </cell>
          <cell r="C618" t="str">
            <v>Lovedean</v>
          </cell>
          <cell r="D618" t="str">
            <v>Fareham T1A T2A (90MVAs)</v>
          </cell>
          <cell r="N618" t="e">
            <v>#N/A</v>
          </cell>
          <cell r="O618" t="str">
            <v/>
          </cell>
          <cell r="P618" t="e">
            <v>#N/A</v>
          </cell>
          <cell r="Q618" t="e">
            <v>#N/A</v>
          </cell>
          <cell r="R618">
            <v>0</v>
          </cell>
          <cell r="S618" t="str">
            <v/>
          </cell>
          <cell r="T618" t="str">
            <v>?</v>
          </cell>
          <cell r="U618" t="str">
            <v>PCBS2</v>
          </cell>
          <cell r="V618" t="e">
            <v>#N/A</v>
          </cell>
          <cell r="W618" t="str">
            <v/>
          </cell>
        </row>
        <row r="619">
          <cell r="A619" t="str">
            <v>SGBS</v>
          </cell>
          <cell r="B619" t="str">
            <v>Stroud Green Lane Battery</v>
          </cell>
          <cell r="C619" t="str">
            <v>Lovedean</v>
          </cell>
          <cell r="D619" t="str">
            <v>Fareham T1B T2B (1x90, 1x60MVA)</v>
          </cell>
          <cell r="N619" t="e">
            <v>#N/A</v>
          </cell>
          <cell r="O619" t="str">
            <v/>
          </cell>
          <cell r="P619" t="e">
            <v>#N/A</v>
          </cell>
          <cell r="Q619" t="e">
            <v>#N/A</v>
          </cell>
          <cell r="R619">
            <v>0</v>
          </cell>
          <cell r="S619" t="str">
            <v/>
          </cell>
          <cell r="T619" t="str">
            <v>?</v>
          </cell>
          <cell r="U619" t="str">
            <v>SGBS</v>
          </cell>
          <cell r="V619" t="e">
            <v>#N/A</v>
          </cell>
          <cell r="W619" t="str">
            <v/>
          </cell>
        </row>
        <row r="620">
          <cell r="N620" t="e">
            <v>#N/A</v>
          </cell>
          <cell r="O620" t="str">
            <v/>
          </cell>
          <cell r="P620" t="e">
            <v>#N/A</v>
          </cell>
          <cell r="Q620" t="e">
            <v>#N/A</v>
          </cell>
          <cell r="R620">
            <v>0</v>
          </cell>
          <cell r="S620" t="str">
            <v/>
          </cell>
          <cell r="T620" t="str">
            <v>?</v>
          </cell>
          <cell r="V620" t="e">
            <v>#N/A</v>
          </cell>
          <cell r="W620" t="str">
            <v/>
          </cell>
        </row>
        <row r="621">
          <cell r="N621" t="e">
            <v>#N/A</v>
          </cell>
          <cell r="O621" t="str">
            <v/>
          </cell>
          <cell r="P621" t="e">
            <v>#N/A</v>
          </cell>
          <cell r="Q621" t="e">
            <v>#N/A</v>
          </cell>
          <cell r="R621">
            <v>0</v>
          </cell>
          <cell r="S621" t="str">
            <v/>
          </cell>
          <cell r="T621" t="str">
            <v>?</v>
          </cell>
          <cell r="V621" t="e">
            <v>#N/A</v>
          </cell>
          <cell r="W621" t="str">
            <v/>
          </cell>
        </row>
        <row r="622">
          <cell r="N622" t="e">
            <v>#N/A</v>
          </cell>
          <cell r="O622" t="str">
            <v/>
          </cell>
          <cell r="P622" t="e">
            <v>#N/A</v>
          </cell>
          <cell r="Q622" t="e">
            <v>#N/A</v>
          </cell>
          <cell r="R622">
            <v>0</v>
          </cell>
          <cell r="S622" t="str">
            <v/>
          </cell>
          <cell r="T622" t="str">
            <v>?</v>
          </cell>
          <cell r="V622" t="e">
            <v>#N/A</v>
          </cell>
          <cell r="W622" t="str">
            <v/>
          </cell>
        </row>
        <row r="623">
          <cell r="N623" t="e">
            <v>#N/A</v>
          </cell>
          <cell r="O623" t="str">
            <v/>
          </cell>
          <cell r="P623" t="e">
            <v>#N/A</v>
          </cell>
          <cell r="Q623" t="e">
            <v>#N/A</v>
          </cell>
          <cell r="R623">
            <v>0</v>
          </cell>
          <cell r="S623" t="str">
            <v/>
          </cell>
          <cell r="T623" t="str">
            <v>?</v>
          </cell>
          <cell r="V623" t="e">
            <v>#N/A</v>
          </cell>
          <cell r="W623" t="str">
            <v/>
          </cell>
        </row>
        <row r="624">
          <cell r="N624" t="e">
            <v>#N/A</v>
          </cell>
          <cell r="O624" t="str">
            <v/>
          </cell>
          <cell r="P624" t="e">
            <v>#N/A</v>
          </cell>
          <cell r="Q624" t="e">
            <v>#N/A</v>
          </cell>
          <cell r="R624">
            <v>0</v>
          </cell>
          <cell r="S624" t="str">
            <v/>
          </cell>
          <cell r="T624" t="str">
            <v>?</v>
          </cell>
          <cell r="V624" t="e">
            <v>#N/A</v>
          </cell>
          <cell r="W624" t="str">
            <v/>
          </cell>
        </row>
        <row r="625">
          <cell r="N625" t="e">
            <v>#N/A</v>
          </cell>
          <cell r="O625" t="str">
            <v/>
          </cell>
          <cell r="P625" t="e">
            <v>#N/A</v>
          </cell>
          <cell r="Q625" t="e">
            <v>#N/A</v>
          </cell>
          <cell r="R625">
            <v>0</v>
          </cell>
          <cell r="S625" t="str">
            <v/>
          </cell>
          <cell r="T625" t="str">
            <v>?</v>
          </cell>
          <cell r="V625" t="e">
            <v>#N/A</v>
          </cell>
          <cell r="W625" t="str">
            <v/>
          </cell>
        </row>
        <row r="626">
          <cell r="N626" t="e">
            <v>#N/A</v>
          </cell>
          <cell r="O626" t="str">
            <v/>
          </cell>
          <cell r="P626" t="e">
            <v>#N/A</v>
          </cell>
          <cell r="Q626" t="e">
            <v>#N/A</v>
          </cell>
          <cell r="R626">
            <v>0</v>
          </cell>
          <cell r="S626" t="str">
            <v/>
          </cell>
          <cell r="T626" t="str">
            <v>?</v>
          </cell>
          <cell r="V626" t="e">
            <v>#N/A</v>
          </cell>
          <cell r="W626" t="str">
            <v/>
          </cell>
        </row>
        <row r="627">
          <cell r="N627" t="e">
            <v>#N/A</v>
          </cell>
          <cell r="O627" t="str">
            <v/>
          </cell>
          <cell r="P627" t="e">
            <v>#N/A</v>
          </cell>
          <cell r="Q627" t="e">
            <v>#N/A</v>
          </cell>
          <cell r="R627">
            <v>0</v>
          </cell>
          <cell r="S627" t="str">
            <v/>
          </cell>
          <cell r="T627" t="str">
            <v>?</v>
          </cell>
          <cell r="V627" t="e">
            <v>#N/A</v>
          </cell>
          <cell r="W627" t="str">
            <v/>
          </cell>
        </row>
        <row r="628">
          <cell r="N628" t="e">
            <v>#N/A</v>
          </cell>
          <cell r="O628" t="str">
            <v/>
          </cell>
          <cell r="P628" t="e">
            <v>#N/A</v>
          </cell>
          <cell r="Q628" t="e">
            <v>#N/A</v>
          </cell>
          <cell r="R628">
            <v>0</v>
          </cell>
          <cell r="S628" t="str">
            <v/>
          </cell>
          <cell r="T628" t="str">
            <v>?</v>
          </cell>
          <cell r="V628" t="e">
            <v>#N/A</v>
          </cell>
          <cell r="W628" t="str">
            <v/>
          </cell>
        </row>
        <row r="629">
          <cell r="N629" t="e">
            <v>#N/A</v>
          </cell>
          <cell r="O629" t="str">
            <v/>
          </cell>
          <cell r="P629" t="e">
            <v>#N/A</v>
          </cell>
          <cell r="Q629" t="e">
            <v>#N/A</v>
          </cell>
          <cell r="R629">
            <v>0</v>
          </cell>
          <cell r="S629" t="str">
            <v/>
          </cell>
          <cell r="T629" t="str">
            <v>?</v>
          </cell>
          <cell r="V629" t="e">
            <v>#N/A</v>
          </cell>
          <cell r="W629" t="str">
            <v/>
          </cell>
        </row>
        <row r="630">
          <cell r="N630" t="e">
            <v>#N/A</v>
          </cell>
          <cell r="O630" t="str">
            <v/>
          </cell>
          <cell r="P630" t="e">
            <v>#N/A</v>
          </cell>
          <cell r="Q630" t="e">
            <v>#N/A</v>
          </cell>
          <cell r="R630">
            <v>0</v>
          </cell>
          <cell r="S630" t="str">
            <v/>
          </cell>
          <cell r="T630" t="str">
            <v>?</v>
          </cell>
          <cell r="V630" t="e">
            <v>#N/A</v>
          </cell>
          <cell r="W630" t="str">
            <v/>
          </cell>
        </row>
        <row r="631">
          <cell r="N631" t="e">
            <v>#N/A</v>
          </cell>
          <cell r="O631" t="str">
            <v/>
          </cell>
          <cell r="P631" t="e">
            <v>#N/A</v>
          </cell>
          <cell r="Q631" t="e">
            <v>#N/A</v>
          </cell>
          <cell r="R631">
            <v>0</v>
          </cell>
          <cell r="S631" t="str">
            <v/>
          </cell>
          <cell r="T631" t="str">
            <v>?</v>
          </cell>
          <cell r="V631" t="e">
            <v>#N/A</v>
          </cell>
          <cell r="W631" t="str">
            <v/>
          </cell>
        </row>
        <row r="632">
          <cell r="N632" t="e">
            <v>#N/A</v>
          </cell>
          <cell r="O632" t="str">
            <v/>
          </cell>
          <cell r="P632" t="e">
            <v>#N/A</v>
          </cell>
          <cell r="Q632" t="e">
            <v>#N/A</v>
          </cell>
          <cell r="R632">
            <v>0</v>
          </cell>
          <cell r="S632" t="str">
            <v/>
          </cell>
          <cell r="T632" t="str">
            <v>?</v>
          </cell>
          <cell r="V632" t="e">
            <v>#N/A</v>
          </cell>
          <cell r="W632" t="str">
            <v/>
          </cell>
        </row>
        <row r="633">
          <cell r="N633" t="e">
            <v>#N/A</v>
          </cell>
          <cell r="O633" t="str">
            <v/>
          </cell>
          <cell r="P633" t="e">
            <v>#N/A</v>
          </cell>
          <cell r="Q633" t="e">
            <v>#N/A</v>
          </cell>
          <cell r="R633">
            <v>0</v>
          </cell>
          <cell r="S633" t="str">
            <v/>
          </cell>
          <cell r="T633" t="str">
            <v>?</v>
          </cell>
          <cell r="V633" t="e">
            <v>#N/A</v>
          </cell>
          <cell r="W633" t="str">
            <v/>
          </cell>
        </row>
        <row r="634">
          <cell r="N634" t="e">
            <v>#N/A</v>
          </cell>
          <cell r="O634" t="str">
            <v/>
          </cell>
          <cell r="P634" t="e">
            <v>#N/A</v>
          </cell>
          <cell r="Q634" t="e">
            <v>#N/A</v>
          </cell>
          <cell r="R634">
            <v>0</v>
          </cell>
          <cell r="S634" t="str">
            <v/>
          </cell>
          <cell r="T634" t="str">
            <v>?</v>
          </cell>
          <cell r="V634" t="e">
            <v>#N/A</v>
          </cell>
          <cell r="W634" t="str">
            <v/>
          </cell>
        </row>
        <row r="635">
          <cell r="N635" t="e">
            <v>#N/A</v>
          </cell>
          <cell r="O635" t="str">
            <v/>
          </cell>
          <cell r="P635" t="e">
            <v>#N/A</v>
          </cell>
          <cell r="Q635" t="e">
            <v>#N/A</v>
          </cell>
          <cell r="R635">
            <v>0</v>
          </cell>
          <cell r="S635" t="str">
            <v/>
          </cell>
          <cell r="T635" t="str">
            <v>?</v>
          </cell>
          <cell r="V635" t="e">
            <v>#N/A</v>
          </cell>
          <cell r="W635" t="str">
            <v/>
          </cell>
        </row>
        <row r="636">
          <cell r="N636" t="e">
            <v>#N/A</v>
          </cell>
          <cell r="O636" t="str">
            <v/>
          </cell>
          <cell r="P636" t="e">
            <v>#N/A</v>
          </cell>
          <cell r="Q636" t="e">
            <v>#N/A</v>
          </cell>
          <cell r="R636">
            <v>0</v>
          </cell>
          <cell r="S636" t="str">
            <v/>
          </cell>
          <cell r="T636" t="str">
            <v>?</v>
          </cell>
          <cell r="V636" t="e">
            <v>#N/A</v>
          </cell>
          <cell r="W636" t="str">
            <v/>
          </cell>
        </row>
        <row r="637">
          <cell r="N637" t="e">
            <v>#N/A</v>
          </cell>
          <cell r="O637" t="str">
            <v/>
          </cell>
          <cell r="P637" t="e">
            <v>#N/A</v>
          </cell>
          <cell r="Q637" t="e">
            <v>#N/A</v>
          </cell>
          <cell r="R637">
            <v>0</v>
          </cell>
          <cell r="S637" t="str">
            <v/>
          </cell>
          <cell r="T637" t="str">
            <v>?</v>
          </cell>
          <cell r="V637" t="e">
            <v>#N/A</v>
          </cell>
          <cell r="W637" t="str">
            <v/>
          </cell>
        </row>
        <row r="638">
          <cell r="N638" t="e">
            <v>#N/A</v>
          </cell>
          <cell r="O638" t="str">
            <v/>
          </cell>
          <cell r="P638" t="e">
            <v>#N/A</v>
          </cell>
          <cell r="Q638" t="e">
            <v>#N/A</v>
          </cell>
          <cell r="R638">
            <v>0</v>
          </cell>
          <cell r="S638" t="str">
            <v/>
          </cell>
          <cell r="T638" t="str">
            <v>?</v>
          </cell>
          <cell r="V638" t="e">
            <v>#N/A</v>
          </cell>
          <cell r="W638" t="str">
            <v/>
          </cell>
        </row>
        <row r="639">
          <cell r="N639" t="e">
            <v>#N/A</v>
          </cell>
          <cell r="O639" t="str">
            <v/>
          </cell>
          <cell r="P639" t="e">
            <v>#N/A</v>
          </cell>
          <cell r="Q639" t="e">
            <v>#N/A</v>
          </cell>
          <cell r="R639">
            <v>0</v>
          </cell>
          <cell r="S639" t="str">
            <v/>
          </cell>
          <cell r="T639" t="str">
            <v>?</v>
          </cell>
          <cell r="V639" t="e">
            <v>#N/A</v>
          </cell>
          <cell r="W639" t="str">
            <v/>
          </cell>
        </row>
        <row r="640">
          <cell r="N640" t="e">
            <v>#N/A</v>
          </cell>
          <cell r="O640" t="str">
            <v/>
          </cell>
          <cell r="P640" t="e">
            <v>#N/A</v>
          </cell>
          <cell r="Q640" t="e">
            <v>#N/A</v>
          </cell>
          <cell r="R640">
            <v>0</v>
          </cell>
          <cell r="S640" t="str">
            <v/>
          </cell>
          <cell r="T640" t="str">
            <v>?</v>
          </cell>
          <cell r="V640" t="e">
            <v>#N/A</v>
          </cell>
          <cell r="W640" t="str">
            <v/>
          </cell>
        </row>
        <row r="641">
          <cell r="N641" t="e">
            <v>#N/A</v>
          </cell>
          <cell r="O641" t="str">
            <v/>
          </cell>
          <cell r="P641" t="e">
            <v>#N/A</v>
          </cell>
          <cell r="Q641" t="e">
            <v>#N/A</v>
          </cell>
          <cell r="R641">
            <v>0</v>
          </cell>
          <cell r="S641" t="str">
            <v/>
          </cell>
          <cell r="T641" t="str">
            <v>?</v>
          </cell>
          <cell r="V641" t="e">
            <v>#N/A</v>
          </cell>
          <cell r="W641" t="str">
            <v/>
          </cell>
        </row>
        <row r="642">
          <cell r="N642" t="e">
            <v>#N/A</v>
          </cell>
          <cell r="O642" t="str">
            <v/>
          </cell>
          <cell r="P642" t="e">
            <v>#N/A</v>
          </cell>
          <cell r="Q642" t="e">
            <v>#N/A</v>
          </cell>
          <cell r="R642">
            <v>0</v>
          </cell>
          <cell r="S642" t="str">
            <v/>
          </cell>
          <cell r="T642" t="str">
            <v>?</v>
          </cell>
          <cell r="V642" t="e">
            <v>#N/A</v>
          </cell>
          <cell r="W642" t="str">
            <v/>
          </cell>
        </row>
        <row r="643">
          <cell r="N643" t="e">
            <v>#N/A</v>
          </cell>
          <cell r="O643" t="str">
            <v/>
          </cell>
          <cell r="P643" t="e">
            <v>#N/A</v>
          </cell>
          <cell r="Q643" t="e">
            <v>#N/A</v>
          </cell>
          <cell r="R643">
            <v>0</v>
          </cell>
          <cell r="S643" t="str">
            <v/>
          </cell>
          <cell r="T643" t="str">
            <v>?</v>
          </cell>
          <cell r="V643" t="e">
            <v>#N/A</v>
          </cell>
          <cell r="W643" t="str">
            <v/>
          </cell>
        </row>
        <row r="644">
          <cell r="N644" t="e">
            <v>#N/A</v>
          </cell>
          <cell r="O644" t="str">
            <v/>
          </cell>
          <cell r="P644" t="e">
            <v>#N/A</v>
          </cell>
          <cell r="Q644" t="e">
            <v>#N/A</v>
          </cell>
          <cell r="R644">
            <v>0</v>
          </cell>
          <cell r="S644" t="str">
            <v/>
          </cell>
          <cell r="T644" t="str">
            <v>?</v>
          </cell>
          <cell r="V644" t="e">
            <v>#N/A</v>
          </cell>
          <cell r="W644" t="str">
            <v/>
          </cell>
        </row>
        <row r="645">
          <cell r="N645" t="e">
            <v>#N/A</v>
          </cell>
          <cell r="O645" t="str">
            <v/>
          </cell>
          <cell r="P645" t="e">
            <v>#N/A</v>
          </cell>
          <cell r="Q645" t="e">
            <v>#N/A</v>
          </cell>
          <cell r="R645">
            <v>0</v>
          </cell>
          <cell r="S645" t="str">
            <v/>
          </cell>
          <cell r="T645" t="str">
            <v>?</v>
          </cell>
          <cell r="V645" t="e">
            <v>#N/A</v>
          </cell>
          <cell r="W645" t="str">
            <v/>
          </cell>
        </row>
        <row r="646">
          <cell r="N646" t="e">
            <v>#N/A</v>
          </cell>
          <cell r="O646" t="str">
            <v/>
          </cell>
          <cell r="P646" t="e">
            <v>#N/A</v>
          </cell>
          <cell r="Q646" t="e">
            <v>#N/A</v>
          </cell>
          <cell r="R646">
            <v>0</v>
          </cell>
          <cell r="S646" t="str">
            <v/>
          </cell>
          <cell r="T646" t="str">
            <v>?</v>
          </cell>
          <cell r="V646" t="e">
            <v>#N/A</v>
          </cell>
          <cell r="W646" t="str">
            <v/>
          </cell>
        </row>
        <row r="647">
          <cell r="N647" t="e">
            <v>#N/A</v>
          </cell>
          <cell r="O647" t="str">
            <v/>
          </cell>
          <cell r="P647" t="e">
            <v>#N/A</v>
          </cell>
          <cell r="Q647" t="e">
            <v>#N/A</v>
          </cell>
          <cell r="R647">
            <v>0</v>
          </cell>
          <cell r="S647" t="str">
            <v/>
          </cell>
          <cell r="T647" t="str">
            <v>?</v>
          </cell>
          <cell r="V647" t="e">
            <v>#N/A</v>
          </cell>
          <cell r="W647" t="str">
            <v/>
          </cell>
        </row>
        <row r="648">
          <cell r="N648" t="e">
            <v>#N/A</v>
          </cell>
          <cell r="O648" t="str">
            <v/>
          </cell>
          <cell r="P648" t="e">
            <v>#N/A</v>
          </cell>
          <cell r="Q648" t="e">
            <v>#N/A</v>
          </cell>
          <cell r="R648">
            <v>0</v>
          </cell>
          <cell r="S648" t="str">
            <v/>
          </cell>
          <cell r="T648" t="str">
            <v>?</v>
          </cell>
          <cell r="V648" t="e">
            <v>#N/A</v>
          </cell>
          <cell r="W648" t="str">
            <v/>
          </cell>
        </row>
        <row r="649">
          <cell r="N649" t="e">
            <v>#N/A</v>
          </cell>
          <cell r="O649" t="str">
            <v/>
          </cell>
          <cell r="P649" t="e">
            <v>#N/A</v>
          </cell>
          <cell r="Q649" t="e">
            <v>#N/A</v>
          </cell>
          <cell r="R649">
            <v>0</v>
          </cell>
          <cell r="S649" t="str">
            <v/>
          </cell>
          <cell r="T649" t="str">
            <v>?</v>
          </cell>
          <cell r="V649" t="e">
            <v>#N/A</v>
          </cell>
          <cell r="W649" t="str">
            <v/>
          </cell>
        </row>
        <row r="650">
          <cell r="N650" t="e">
            <v>#N/A</v>
          </cell>
          <cell r="O650" t="str">
            <v/>
          </cell>
          <cell r="P650" t="e">
            <v>#N/A</v>
          </cell>
          <cell r="Q650" t="e">
            <v>#N/A</v>
          </cell>
          <cell r="R650">
            <v>0</v>
          </cell>
          <cell r="S650" t="str">
            <v/>
          </cell>
          <cell r="T650" t="str">
            <v>?</v>
          </cell>
          <cell r="V650" t="e">
            <v>#N/A</v>
          </cell>
          <cell r="W650" t="str">
            <v/>
          </cell>
        </row>
        <row r="651">
          <cell r="N651" t="e">
            <v>#N/A</v>
          </cell>
          <cell r="O651" t="str">
            <v/>
          </cell>
          <cell r="P651" t="e">
            <v>#N/A</v>
          </cell>
          <cell r="Q651" t="e">
            <v>#N/A</v>
          </cell>
          <cell r="R651">
            <v>0</v>
          </cell>
          <cell r="S651" t="str">
            <v/>
          </cell>
          <cell r="T651" t="str">
            <v>?</v>
          </cell>
          <cell r="V651" t="e">
            <v>#N/A</v>
          </cell>
          <cell r="W651" t="str">
            <v/>
          </cell>
        </row>
        <row r="652">
          <cell r="N652" t="e">
            <v>#N/A</v>
          </cell>
          <cell r="O652" t="str">
            <v/>
          </cell>
          <cell r="P652" t="e">
            <v>#N/A</v>
          </cell>
          <cell r="Q652" t="e">
            <v>#N/A</v>
          </cell>
          <cell r="R652">
            <v>0</v>
          </cell>
          <cell r="S652" t="str">
            <v/>
          </cell>
          <cell r="T652" t="str">
            <v>?</v>
          </cell>
          <cell r="V652" t="e">
            <v>#N/A</v>
          </cell>
          <cell r="W652" t="str">
            <v/>
          </cell>
        </row>
        <row r="653">
          <cell r="N653" t="e">
            <v>#N/A</v>
          </cell>
          <cell r="O653" t="str">
            <v/>
          </cell>
          <cell r="P653" t="e">
            <v>#N/A</v>
          </cell>
          <cell r="Q653" t="e">
            <v>#N/A</v>
          </cell>
          <cell r="R653">
            <v>0</v>
          </cell>
          <cell r="S653" t="str">
            <v/>
          </cell>
          <cell r="T653" t="str">
            <v>?</v>
          </cell>
          <cell r="V653" t="e">
            <v>#N/A</v>
          </cell>
          <cell r="W653" t="str">
            <v/>
          </cell>
        </row>
        <row r="654">
          <cell r="N654" t="e">
            <v>#N/A</v>
          </cell>
          <cell r="O654" t="str">
            <v/>
          </cell>
          <cell r="P654" t="e">
            <v>#N/A</v>
          </cell>
          <cell r="Q654" t="e">
            <v>#N/A</v>
          </cell>
          <cell r="R654">
            <v>0</v>
          </cell>
          <cell r="S654" t="str">
            <v/>
          </cell>
          <cell r="T654" t="str">
            <v>?</v>
          </cell>
          <cell r="V654" t="e">
            <v>#N/A</v>
          </cell>
          <cell r="W654" t="str">
            <v/>
          </cell>
        </row>
        <row r="655">
          <cell r="N655" t="e">
            <v>#N/A</v>
          </cell>
          <cell r="O655" t="str">
            <v/>
          </cell>
          <cell r="P655" t="e">
            <v>#N/A</v>
          </cell>
          <cell r="Q655" t="e">
            <v>#N/A</v>
          </cell>
          <cell r="R655">
            <v>0</v>
          </cell>
          <cell r="S655" t="str">
            <v/>
          </cell>
          <cell r="T655" t="str">
            <v>?</v>
          </cell>
          <cell r="V655" t="e">
            <v>#N/A</v>
          </cell>
          <cell r="W655" t="str">
            <v/>
          </cell>
        </row>
        <row r="656">
          <cell r="N656" t="e">
            <v>#N/A</v>
          </cell>
          <cell r="O656" t="str">
            <v/>
          </cell>
          <cell r="P656" t="e">
            <v>#N/A</v>
          </cell>
          <cell r="Q656" t="e">
            <v>#N/A</v>
          </cell>
          <cell r="R656">
            <v>0</v>
          </cell>
          <cell r="S656" t="str">
            <v/>
          </cell>
          <cell r="T656" t="str">
            <v>?</v>
          </cell>
          <cell r="V656" t="e">
            <v>#N/A</v>
          </cell>
          <cell r="W656" t="str">
            <v/>
          </cell>
        </row>
        <row r="657">
          <cell r="N657" t="e">
            <v>#N/A</v>
          </cell>
          <cell r="O657" t="str">
            <v/>
          </cell>
          <cell r="P657" t="e">
            <v>#N/A</v>
          </cell>
          <cell r="Q657" t="e">
            <v>#N/A</v>
          </cell>
          <cell r="R657">
            <v>0</v>
          </cell>
          <cell r="S657" t="str">
            <v/>
          </cell>
          <cell r="T657" t="str">
            <v>?</v>
          </cell>
          <cell r="V657" t="e">
            <v>#N/A</v>
          </cell>
          <cell r="W657" t="str">
            <v/>
          </cell>
        </row>
        <row r="658">
          <cell r="N658" t="e">
            <v>#N/A</v>
          </cell>
          <cell r="O658" t="str">
            <v/>
          </cell>
          <cell r="P658" t="e">
            <v>#N/A</v>
          </cell>
          <cell r="Q658" t="e">
            <v>#N/A</v>
          </cell>
          <cell r="R658">
            <v>0</v>
          </cell>
          <cell r="S658" t="str">
            <v/>
          </cell>
          <cell r="T658" t="str">
            <v>?</v>
          </cell>
          <cell r="V658" t="e">
            <v>#N/A</v>
          </cell>
          <cell r="W658" t="str">
            <v/>
          </cell>
        </row>
        <row r="659">
          <cell r="N659" t="e">
            <v>#N/A</v>
          </cell>
          <cell r="O659" t="str">
            <v/>
          </cell>
          <cell r="P659" t="e">
            <v>#N/A</v>
          </cell>
          <cell r="Q659" t="e">
            <v>#N/A</v>
          </cell>
          <cell r="R659">
            <v>0</v>
          </cell>
          <cell r="S659" t="str">
            <v/>
          </cell>
          <cell r="T659" t="str">
            <v>?</v>
          </cell>
          <cell r="V659" t="e">
            <v>#N/A</v>
          </cell>
          <cell r="W659" t="str">
            <v/>
          </cell>
        </row>
        <row r="660">
          <cell r="N660" t="e">
            <v>#N/A</v>
          </cell>
          <cell r="O660" t="str">
            <v/>
          </cell>
          <cell r="P660" t="e">
            <v>#N/A</v>
          </cell>
          <cell r="Q660" t="e">
            <v>#N/A</v>
          </cell>
          <cell r="R660">
            <v>0</v>
          </cell>
          <cell r="S660" t="str">
            <v/>
          </cell>
          <cell r="T660" t="str">
            <v>?</v>
          </cell>
          <cell r="V660" t="e">
            <v>#N/A</v>
          </cell>
          <cell r="W660" t="str">
            <v/>
          </cell>
        </row>
        <row r="661">
          <cell r="N661" t="e">
            <v>#N/A</v>
          </cell>
          <cell r="O661" t="str">
            <v/>
          </cell>
          <cell r="P661" t="e">
            <v>#N/A</v>
          </cell>
          <cell r="Q661" t="e">
            <v>#N/A</v>
          </cell>
          <cell r="R661">
            <v>0</v>
          </cell>
          <cell r="S661" t="str">
            <v/>
          </cell>
          <cell r="T661" t="str">
            <v>?</v>
          </cell>
          <cell r="V661" t="e">
            <v>#N/A</v>
          </cell>
          <cell r="W661" t="str">
            <v/>
          </cell>
        </row>
        <row r="662">
          <cell r="N662" t="e">
            <v>#N/A</v>
          </cell>
          <cell r="O662" t="str">
            <v/>
          </cell>
          <cell r="P662" t="e">
            <v>#N/A</v>
          </cell>
          <cell r="Q662" t="e">
            <v>#N/A</v>
          </cell>
          <cell r="R662">
            <v>0</v>
          </cell>
          <cell r="S662" t="str">
            <v/>
          </cell>
          <cell r="T662" t="str">
            <v>?</v>
          </cell>
          <cell r="V662" t="e">
            <v>#N/A</v>
          </cell>
          <cell r="W662" t="str">
            <v/>
          </cell>
        </row>
        <row r="663">
          <cell r="N663" t="e">
            <v>#N/A</v>
          </cell>
          <cell r="O663" t="str">
            <v/>
          </cell>
          <cell r="P663" t="e">
            <v>#N/A</v>
          </cell>
          <cell r="Q663" t="e">
            <v>#N/A</v>
          </cell>
          <cell r="R663">
            <v>0</v>
          </cell>
          <cell r="S663" t="str">
            <v/>
          </cell>
          <cell r="T663" t="str">
            <v>?</v>
          </cell>
          <cell r="V663" t="e">
            <v>#N/A</v>
          </cell>
          <cell r="W663" t="str">
            <v/>
          </cell>
        </row>
        <row r="664">
          <cell r="N664" t="e">
            <v>#N/A</v>
          </cell>
          <cell r="O664" t="str">
            <v/>
          </cell>
          <cell r="P664" t="e">
            <v>#N/A</v>
          </cell>
          <cell r="Q664" t="e">
            <v>#N/A</v>
          </cell>
          <cell r="R664">
            <v>0</v>
          </cell>
          <cell r="S664" t="str">
            <v/>
          </cell>
          <cell r="T664" t="str">
            <v>?</v>
          </cell>
          <cell r="V664" t="e">
            <v>#N/A</v>
          </cell>
          <cell r="W664" t="str">
            <v/>
          </cell>
        </row>
        <row r="665">
          <cell r="N665" t="e">
            <v>#N/A</v>
          </cell>
          <cell r="O665" t="str">
            <v/>
          </cell>
          <cell r="P665" t="e">
            <v>#N/A</v>
          </cell>
          <cell r="Q665" t="e">
            <v>#N/A</v>
          </cell>
          <cell r="R665">
            <v>0</v>
          </cell>
          <cell r="S665" t="str">
            <v/>
          </cell>
          <cell r="T665" t="str">
            <v>?</v>
          </cell>
          <cell r="V665" t="e">
            <v>#N/A</v>
          </cell>
          <cell r="W665" t="str">
            <v/>
          </cell>
        </row>
        <row r="666">
          <cell r="N666" t="e">
            <v>#N/A</v>
          </cell>
          <cell r="O666" t="str">
            <v/>
          </cell>
          <cell r="P666" t="e">
            <v>#N/A</v>
          </cell>
          <cell r="Q666" t="e">
            <v>#N/A</v>
          </cell>
          <cell r="R666">
            <v>0</v>
          </cell>
          <cell r="S666" t="str">
            <v/>
          </cell>
          <cell r="T666" t="str">
            <v>?</v>
          </cell>
          <cell r="V666" t="e">
            <v>#N/A</v>
          </cell>
          <cell r="W666" t="str">
            <v/>
          </cell>
        </row>
        <row r="667">
          <cell r="N667" t="e">
            <v>#N/A</v>
          </cell>
          <cell r="O667" t="str">
            <v/>
          </cell>
          <cell r="P667" t="e">
            <v>#N/A</v>
          </cell>
          <cell r="Q667" t="e">
            <v>#N/A</v>
          </cell>
          <cell r="R667">
            <v>0</v>
          </cell>
          <cell r="S667" t="str">
            <v/>
          </cell>
          <cell r="T667" t="str">
            <v>?</v>
          </cell>
          <cell r="V667" t="e">
            <v>#N/A</v>
          </cell>
          <cell r="W667" t="str">
            <v/>
          </cell>
        </row>
        <row r="668">
          <cell r="N668" t="e">
            <v>#N/A</v>
          </cell>
          <cell r="O668" t="str">
            <v/>
          </cell>
          <cell r="P668" t="e">
            <v>#N/A</v>
          </cell>
          <cell r="Q668" t="e">
            <v>#N/A</v>
          </cell>
          <cell r="R668">
            <v>0</v>
          </cell>
          <cell r="S668" t="str">
            <v/>
          </cell>
          <cell r="T668" t="str">
            <v>?</v>
          </cell>
          <cell r="V668" t="e">
            <v>#N/A</v>
          </cell>
          <cell r="W668" t="str">
            <v/>
          </cell>
        </row>
        <row r="669">
          <cell r="N669" t="e">
            <v>#N/A</v>
          </cell>
          <cell r="O669" t="str">
            <v/>
          </cell>
          <cell r="P669" t="e">
            <v>#N/A</v>
          </cell>
          <cell r="Q669" t="e">
            <v>#N/A</v>
          </cell>
          <cell r="R669">
            <v>0</v>
          </cell>
          <cell r="S669" t="str">
            <v/>
          </cell>
          <cell r="T669" t="str">
            <v>?</v>
          </cell>
          <cell r="V669" t="e">
            <v>#N/A</v>
          </cell>
          <cell r="W669" t="str">
            <v/>
          </cell>
        </row>
        <row r="670">
          <cell r="N670" t="e">
            <v>#N/A</v>
          </cell>
          <cell r="O670" t="str">
            <v/>
          </cell>
          <cell r="P670" t="e">
            <v>#N/A</v>
          </cell>
          <cell r="Q670" t="e">
            <v>#N/A</v>
          </cell>
          <cell r="R670">
            <v>0</v>
          </cell>
          <cell r="S670" t="str">
            <v/>
          </cell>
          <cell r="T670" t="str">
            <v>?</v>
          </cell>
          <cell r="V670" t="e">
            <v>#N/A</v>
          </cell>
          <cell r="W670" t="str">
            <v/>
          </cell>
        </row>
        <row r="671">
          <cell r="N671" t="e">
            <v>#N/A</v>
          </cell>
          <cell r="O671" t="str">
            <v/>
          </cell>
          <cell r="P671" t="e">
            <v>#N/A</v>
          </cell>
          <cell r="Q671" t="e">
            <v>#N/A</v>
          </cell>
          <cell r="R671">
            <v>0</v>
          </cell>
          <cell r="S671" t="str">
            <v/>
          </cell>
          <cell r="T671" t="str">
            <v>?</v>
          </cell>
          <cell r="V671" t="e">
            <v>#N/A</v>
          </cell>
          <cell r="W671" t="str">
            <v/>
          </cell>
        </row>
        <row r="672">
          <cell r="N672" t="e">
            <v>#N/A</v>
          </cell>
          <cell r="O672" t="str">
            <v/>
          </cell>
          <cell r="P672" t="e">
            <v>#N/A</v>
          </cell>
          <cell r="Q672" t="e">
            <v>#N/A</v>
          </cell>
          <cell r="R672">
            <v>0</v>
          </cell>
          <cell r="S672" t="str">
            <v/>
          </cell>
          <cell r="T672" t="str">
            <v>?</v>
          </cell>
          <cell r="V672" t="e">
            <v>#N/A</v>
          </cell>
          <cell r="W672" t="str">
            <v/>
          </cell>
        </row>
        <row r="673">
          <cell r="N673" t="e">
            <v>#N/A</v>
          </cell>
          <cell r="O673" t="str">
            <v/>
          </cell>
          <cell r="P673" t="e">
            <v>#N/A</v>
          </cell>
          <cell r="Q673" t="e">
            <v>#N/A</v>
          </cell>
          <cell r="R673">
            <v>0</v>
          </cell>
          <cell r="S673" t="str">
            <v/>
          </cell>
          <cell r="T673" t="str">
            <v>?</v>
          </cell>
          <cell r="V673" t="e">
            <v>#N/A</v>
          </cell>
          <cell r="W673" t="str">
            <v/>
          </cell>
        </row>
        <row r="674">
          <cell r="N674" t="e">
            <v>#N/A</v>
          </cell>
          <cell r="O674" t="str">
            <v/>
          </cell>
          <cell r="P674" t="e">
            <v>#N/A</v>
          </cell>
          <cell r="Q674" t="e">
            <v>#N/A</v>
          </cell>
          <cell r="R674">
            <v>0</v>
          </cell>
          <cell r="S674" t="str">
            <v/>
          </cell>
          <cell r="T674" t="str">
            <v>?</v>
          </cell>
          <cell r="V674" t="e">
            <v>#N/A</v>
          </cell>
          <cell r="W674" t="str">
            <v/>
          </cell>
        </row>
        <row r="675">
          <cell r="N675" t="e">
            <v>#N/A</v>
          </cell>
          <cell r="O675" t="str">
            <v/>
          </cell>
          <cell r="P675" t="e">
            <v>#N/A</v>
          </cell>
          <cell r="Q675" t="e">
            <v>#N/A</v>
          </cell>
          <cell r="R675">
            <v>0</v>
          </cell>
          <cell r="S675" t="str">
            <v/>
          </cell>
          <cell r="T675" t="str">
            <v>?</v>
          </cell>
          <cell r="V675" t="e">
            <v>#N/A</v>
          </cell>
          <cell r="W675" t="str">
            <v/>
          </cell>
        </row>
        <row r="676">
          <cell r="N676" t="e">
            <v>#N/A</v>
          </cell>
          <cell r="O676" t="str">
            <v/>
          </cell>
          <cell r="P676" t="e">
            <v>#N/A</v>
          </cell>
          <cell r="Q676" t="e">
            <v>#N/A</v>
          </cell>
          <cell r="R676">
            <v>0</v>
          </cell>
          <cell r="S676" t="str">
            <v/>
          </cell>
          <cell r="T676" t="str">
            <v>?</v>
          </cell>
          <cell r="V676" t="e">
            <v>#N/A</v>
          </cell>
          <cell r="W676" t="str">
            <v/>
          </cell>
        </row>
        <row r="677">
          <cell r="N677" t="e">
            <v>#N/A</v>
          </cell>
          <cell r="O677" t="str">
            <v/>
          </cell>
          <cell r="P677" t="e">
            <v>#N/A</v>
          </cell>
          <cell r="Q677" t="e">
            <v>#N/A</v>
          </cell>
          <cell r="R677">
            <v>0</v>
          </cell>
          <cell r="S677" t="str">
            <v/>
          </cell>
          <cell r="T677" t="str">
            <v>?</v>
          </cell>
          <cell r="V677" t="e">
            <v>#N/A</v>
          </cell>
          <cell r="W677" t="str">
            <v/>
          </cell>
        </row>
        <row r="678">
          <cell r="N678" t="e">
            <v>#N/A</v>
          </cell>
          <cell r="O678" t="str">
            <v/>
          </cell>
          <cell r="P678" t="e">
            <v>#N/A</v>
          </cell>
          <cell r="Q678" t="e">
            <v>#N/A</v>
          </cell>
          <cell r="R678">
            <v>0</v>
          </cell>
          <cell r="S678" t="str">
            <v/>
          </cell>
          <cell r="T678" t="str">
            <v>?</v>
          </cell>
          <cell r="V678" t="e">
            <v>#N/A</v>
          </cell>
          <cell r="W678" t="str">
            <v/>
          </cell>
        </row>
        <row r="679">
          <cell r="N679" t="e">
            <v>#N/A</v>
          </cell>
          <cell r="O679" t="str">
            <v/>
          </cell>
          <cell r="P679" t="e">
            <v>#N/A</v>
          </cell>
          <cell r="Q679" t="e">
            <v>#N/A</v>
          </cell>
          <cell r="R679">
            <v>0</v>
          </cell>
          <cell r="S679" t="str">
            <v/>
          </cell>
          <cell r="T679" t="str">
            <v>?</v>
          </cell>
          <cell r="V679" t="e">
            <v>#N/A</v>
          </cell>
          <cell r="W679" t="str">
            <v/>
          </cell>
        </row>
        <row r="680">
          <cell r="N680" t="e">
            <v>#N/A</v>
          </cell>
          <cell r="O680" t="str">
            <v/>
          </cell>
          <cell r="P680" t="e">
            <v>#N/A</v>
          </cell>
          <cell r="Q680" t="e">
            <v>#N/A</v>
          </cell>
          <cell r="R680">
            <v>0</v>
          </cell>
          <cell r="S680" t="str">
            <v/>
          </cell>
          <cell r="T680" t="str">
            <v>?</v>
          </cell>
          <cell r="V680" t="e">
            <v>#N/A</v>
          </cell>
          <cell r="W680" t="str">
            <v/>
          </cell>
        </row>
        <row r="681">
          <cell r="N681" t="e">
            <v>#N/A</v>
          </cell>
          <cell r="O681" t="str">
            <v/>
          </cell>
          <cell r="P681" t="e">
            <v>#N/A</v>
          </cell>
          <cell r="Q681" t="e">
            <v>#N/A</v>
          </cell>
          <cell r="R681">
            <v>0</v>
          </cell>
          <cell r="S681" t="str">
            <v/>
          </cell>
          <cell r="T681" t="str">
            <v>?</v>
          </cell>
          <cell r="V681" t="e">
            <v>#N/A</v>
          </cell>
          <cell r="W681" t="str">
            <v/>
          </cell>
        </row>
        <row r="682">
          <cell r="N682" t="e">
            <v>#N/A</v>
          </cell>
          <cell r="O682" t="str">
            <v/>
          </cell>
          <cell r="P682" t="e">
            <v>#N/A</v>
          </cell>
          <cell r="Q682" t="e">
            <v>#N/A</v>
          </cell>
          <cell r="R682">
            <v>0</v>
          </cell>
          <cell r="S682" t="str">
            <v/>
          </cell>
          <cell r="T682" t="str">
            <v>?</v>
          </cell>
          <cell r="V682" t="e">
            <v>#N/A</v>
          </cell>
          <cell r="W682" t="str">
            <v/>
          </cell>
        </row>
        <row r="683">
          <cell r="N683" t="e">
            <v>#N/A</v>
          </cell>
          <cell r="O683" t="str">
            <v/>
          </cell>
          <cell r="P683" t="e">
            <v>#N/A</v>
          </cell>
          <cell r="Q683" t="e">
            <v>#N/A</v>
          </cell>
          <cell r="R683">
            <v>0</v>
          </cell>
          <cell r="S683" t="str">
            <v/>
          </cell>
          <cell r="T683" t="str">
            <v>?</v>
          </cell>
          <cell r="V683" t="e">
            <v>#N/A</v>
          </cell>
          <cell r="W683" t="str">
            <v/>
          </cell>
        </row>
        <row r="684">
          <cell r="N684" t="e">
            <v>#N/A</v>
          </cell>
          <cell r="O684" t="str">
            <v/>
          </cell>
          <cell r="P684" t="e">
            <v>#N/A</v>
          </cell>
          <cell r="Q684" t="e">
            <v>#N/A</v>
          </cell>
          <cell r="R684">
            <v>0</v>
          </cell>
          <cell r="S684" t="str">
            <v/>
          </cell>
          <cell r="T684" t="str">
            <v>?</v>
          </cell>
          <cell r="V684" t="e">
            <v>#N/A</v>
          </cell>
          <cell r="W684" t="str">
            <v/>
          </cell>
        </row>
        <row r="685">
          <cell r="N685" t="e">
            <v>#N/A</v>
          </cell>
          <cell r="O685" t="str">
            <v/>
          </cell>
          <cell r="P685" t="e">
            <v>#N/A</v>
          </cell>
          <cell r="Q685" t="e">
            <v>#N/A</v>
          </cell>
          <cell r="R685">
            <v>0</v>
          </cell>
          <cell r="S685" t="str">
            <v/>
          </cell>
          <cell r="T685" t="str">
            <v>?</v>
          </cell>
          <cell r="V685" t="e">
            <v>#N/A</v>
          </cell>
          <cell r="W685" t="str">
            <v/>
          </cell>
        </row>
        <row r="686">
          <cell r="N686" t="e">
            <v>#N/A</v>
          </cell>
          <cell r="O686" t="str">
            <v/>
          </cell>
          <cell r="P686" t="e">
            <v>#N/A</v>
          </cell>
          <cell r="Q686" t="e">
            <v>#N/A</v>
          </cell>
          <cell r="R686">
            <v>0</v>
          </cell>
          <cell r="S686" t="str">
            <v/>
          </cell>
          <cell r="T686" t="str">
            <v>?</v>
          </cell>
          <cell r="V686" t="e">
            <v>#N/A</v>
          </cell>
          <cell r="W686" t="str">
            <v/>
          </cell>
        </row>
        <row r="687">
          <cell r="N687" t="e">
            <v>#N/A</v>
          </cell>
          <cell r="O687" t="str">
            <v/>
          </cell>
          <cell r="P687" t="e">
            <v>#N/A</v>
          </cell>
          <cell r="Q687" t="e">
            <v>#N/A</v>
          </cell>
          <cell r="R687">
            <v>0</v>
          </cell>
          <cell r="S687" t="str">
            <v/>
          </cell>
          <cell r="T687" t="str">
            <v>?</v>
          </cell>
          <cell r="V687" t="e">
            <v>#N/A</v>
          </cell>
          <cell r="W687" t="str">
            <v/>
          </cell>
        </row>
        <row r="688">
          <cell r="N688" t="e">
            <v>#N/A</v>
          </cell>
          <cell r="O688" t="str">
            <v/>
          </cell>
          <cell r="P688" t="e">
            <v>#N/A</v>
          </cell>
          <cell r="Q688" t="e">
            <v>#N/A</v>
          </cell>
          <cell r="R688">
            <v>0</v>
          </cell>
          <cell r="S688" t="str">
            <v/>
          </cell>
          <cell r="T688" t="str">
            <v>?</v>
          </cell>
          <cell r="V688" t="e">
            <v>#N/A</v>
          </cell>
          <cell r="W688" t="str">
            <v/>
          </cell>
        </row>
        <row r="689">
          <cell r="N689" t="e">
            <v>#N/A</v>
          </cell>
          <cell r="O689" t="str">
            <v/>
          </cell>
          <cell r="P689" t="e">
            <v>#N/A</v>
          </cell>
          <cell r="Q689" t="e">
            <v>#N/A</v>
          </cell>
          <cell r="R689">
            <v>0</v>
          </cell>
          <cell r="S689" t="str">
            <v/>
          </cell>
          <cell r="T689" t="str">
            <v>?</v>
          </cell>
          <cell r="V689" t="e">
            <v>#N/A</v>
          </cell>
          <cell r="W689" t="str">
            <v/>
          </cell>
        </row>
        <row r="690">
          <cell r="N690" t="e">
            <v>#N/A</v>
          </cell>
          <cell r="O690" t="str">
            <v/>
          </cell>
          <cell r="P690" t="e">
            <v>#N/A</v>
          </cell>
          <cell r="Q690" t="e">
            <v>#N/A</v>
          </cell>
          <cell r="R690">
            <v>0</v>
          </cell>
          <cell r="S690" t="str">
            <v/>
          </cell>
          <cell r="T690" t="str">
            <v>?</v>
          </cell>
          <cell r="V690" t="e">
            <v>#N/A</v>
          </cell>
          <cell r="W690" t="str">
            <v/>
          </cell>
        </row>
        <row r="691">
          <cell r="N691" t="e">
            <v>#N/A</v>
          </cell>
          <cell r="O691" t="str">
            <v/>
          </cell>
          <cell r="P691" t="e">
            <v>#N/A</v>
          </cell>
          <cell r="Q691" t="e">
            <v>#N/A</v>
          </cell>
          <cell r="R691">
            <v>0</v>
          </cell>
          <cell r="S691" t="str">
            <v/>
          </cell>
          <cell r="T691" t="str">
            <v>?</v>
          </cell>
          <cell r="V691" t="e">
            <v>#N/A</v>
          </cell>
          <cell r="W691" t="str">
            <v/>
          </cell>
        </row>
        <row r="692">
          <cell r="N692" t="e">
            <v>#N/A</v>
          </cell>
          <cell r="O692" t="str">
            <v/>
          </cell>
          <cell r="P692" t="e">
            <v>#N/A</v>
          </cell>
          <cell r="Q692" t="e">
            <v>#N/A</v>
          </cell>
          <cell r="R692">
            <v>0</v>
          </cell>
          <cell r="S692" t="str">
            <v/>
          </cell>
          <cell r="T692" t="str">
            <v>?</v>
          </cell>
          <cell r="V692" t="e">
            <v>#N/A</v>
          </cell>
          <cell r="W692" t="str">
            <v/>
          </cell>
        </row>
        <row r="693">
          <cell r="N693" t="e">
            <v>#N/A</v>
          </cell>
          <cell r="O693" t="str">
            <v/>
          </cell>
          <cell r="P693" t="e">
            <v>#N/A</v>
          </cell>
          <cell r="Q693" t="e">
            <v>#N/A</v>
          </cell>
          <cell r="R693">
            <v>0</v>
          </cell>
          <cell r="S693" t="str">
            <v/>
          </cell>
          <cell r="T693" t="str">
            <v>?</v>
          </cell>
          <cell r="V693" t="e">
            <v>#N/A</v>
          </cell>
          <cell r="W693" t="str">
            <v/>
          </cell>
        </row>
        <row r="694">
          <cell r="N694" t="e">
            <v>#N/A</v>
          </cell>
          <cell r="O694" t="str">
            <v/>
          </cell>
          <cell r="P694" t="e">
            <v>#N/A</v>
          </cell>
          <cell r="Q694" t="e">
            <v>#N/A</v>
          </cell>
          <cell r="R694">
            <v>0</v>
          </cell>
          <cell r="S694" t="str">
            <v/>
          </cell>
          <cell r="T694" t="str">
            <v>?</v>
          </cell>
          <cell r="V694" t="e">
            <v>#N/A</v>
          </cell>
          <cell r="W694" t="str">
            <v/>
          </cell>
        </row>
        <row r="695">
          <cell r="N695" t="e">
            <v>#N/A</v>
          </cell>
          <cell r="O695" t="str">
            <v/>
          </cell>
          <cell r="P695" t="e">
            <v>#N/A</v>
          </cell>
          <cell r="Q695" t="e">
            <v>#N/A</v>
          </cell>
          <cell r="R695">
            <v>0</v>
          </cell>
          <cell r="S695" t="str">
            <v/>
          </cell>
          <cell r="T695" t="str">
            <v>?</v>
          </cell>
          <cell r="V695" t="e">
            <v>#N/A</v>
          </cell>
          <cell r="W695" t="str">
            <v/>
          </cell>
        </row>
        <row r="696">
          <cell r="N696" t="e">
            <v>#N/A</v>
          </cell>
          <cell r="O696" t="str">
            <v/>
          </cell>
          <cell r="P696" t="e">
            <v>#N/A</v>
          </cell>
          <cell r="Q696" t="e">
            <v>#N/A</v>
          </cell>
          <cell r="R696">
            <v>0</v>
          </cell>
          <cell r="S696" t="str">
            <v/>
          </cell>
          <cell r="T696" t="str">
            <v>?</v>
          </cell>
          <cell r="V696" t="e">
            <v>#N/A</v>
          </cell>
          <cell r="W696" t="str">
            <v/>
          </cell>
        </row>
        <row r="697">
          <cell r="N697" t="e">
            <v>#N/A</v>
          </cell>
          <cell r="O697" t="str">
            <v/>
          </cell>
          <cell r="P697" t="e">
            <v>#N/A</v>
          </cell>
          <cell r="Q697" t="e">
            <v>#N/A</v>
          </cell>
          <cell r="R697">
            <v>0</v>
          </cell>
          <cell r="S697" t="str">
            <v/>
          </cell>
          <cell r="T697" t="str">
            <v>?</v>
          </cell>
          <cell r="V697" t="e">
            <v>#N/A</v>
          </cell>
          <cell r="W697" t="str">
            <v/>
          </cell>
        </row>
        <row r="698">
          <cell r="N698" t="e">
            <v>#N/A</v>
          </cell>
          <cell r="O698" t="str">
            <v/>
          </cell>
          <cell r="P698" t="e">
            <v>#N/A</v>
          </cell>
          <cell r="Q698" t="e">
            <v>#N/A</v>
          </cell>
          <cell r="R698">
            <v>0</v>
          </cell>
          <cell r="S698" t="str">
            <v/>
          </cell>
          <cell r="T698" t="str">
            <v>?</v>
          </cell>
          <cell r="V698" t="e">
            <v>#N/A</v>
          </cell>
          <cell r="W698" t="str">
            <v/>
          </cell>
        </row>
        <row r="699">
          <cell r="N699" t="e">
            <v>#N/A</v>
          </cell>
          <cell r="O699" t="str">
            <v/>
          </cell>
          <cell r="P699" t="e">
            <v>#N/A</v>
          </cell>
          <cell r="Q699" t="e">
            <v>#N/A</v>
          </cell>
          <cell r="R699">
            <v>0</v>
          </cell>
          <cell r="S699" t="str">
            <v/>
          </cell>
          <cell r="T699" t="str">
            <v>?</v>
          </cell>
          <cell r="V699" t="e">
            <v>#N/A</v>
          </cell>
          <cell r="W699" t="str">
            <v/>
          </cell>
        </row>
        <row r="700">
          <cell r="N700" t="e">
            <v>#N/A</v>
          </cell>
          <cell r="O700" t="str">
            <v/>
          </cell>
          <cell r="P700" t="e">
            <v>#N/A</v>
          </cell>
          <cell r="Q700" t="e">
            <v>#N/A</v>
          </cell>
          <cell r="R700">
            <v>0</v>
          </cell>
          <cell r="S700" t="str">
            <v/>
          </cell>
          <cell r="T700" t="str">
            <v>?</v>
          </cell>
          <cell r="V700" t="e">
            <v>#N/A</v>
          </cell>
          <cell r="W700" t="str">
            <v/>
          </cell>
        </row>
        <row r="701">
          <cell r="N701" t="e">
            <v>#N/A</v>
          </cell>
          <cell r="O701" t="str">
            <v/>
          </cell>
          <cell r="P701" t="e">
            <v>#N/A</v>
          </cell>
          <cell r="Q701" t="e">
            <v>#N/A</v>
          </cell>
          <cell r="R701">
            <v>0</v>
          </cell>
          <cell r="S701" t="str">
            <v/>
          </cell>
          <cell r="T701" t="str">
            <v>?</v>
          </cell>
          <cell r="V701" t="e">
            <v>#N/A</v>
          </cell>
          <cell r="W701" t="str">
            <v/>
          </cell>
        </row>
        <row r="702">
          <cell r="N702" t="e">
            <v>#N/A</v>
          </cell>
          <cell r="O702" t="str">
            <v/>
          </cell>
          <cell r="P702" t="e">
            <v>#N/A</v>
          </cell>
          <cell r="Q702" t="e">
            <v>#N/A</v>
          </cell>
          <cell r="R702">
            <v>0</v>
          </cell>
          <cell r="S702" t="str">
            <v/>
          </cell>
          <cell r="T702" t="str">
            <v>?</v>
          </cell>
          <cell r="V702" t="e">
            <v>#N/A</v>
          </cell>
          <cell r="W702" t="str">
            <v/>
          </cell>
        </row>
        <row r="703">
          <cell r="N703" t="e">
            <v>#N/A</v>
          </cell>
          <cell r="O703" t="str">
            <v/>
          </cell>
          <cell r="P703" t="e">
            <v>#N/A</v>
          </cell>
          <cell r="Q703" t="e">
            <v>#N/A</v>
          </cell>
          <cell r="R703">
            <v>0</v>
          </cell>
          <cell r="S703" t="str">
            <v/>
          </cell>
          <cell r="T703" t="str">
            <v>?</v>
          </cell>
          <cell r="V703" t="e">
            <v>#N/A</v>
          </cell>
          <cell r="W703" t="str">
            <v/>
          </cell>
        </row>
        <row r="704">
          <cell r="N704" t="e">
            <v>#N/A</v>
          </cell>
          <cell r="O704" t="str">
            <v/>
          </cell>
          <cell r="P704" t="e">
            <v>#N/A</v>
          </cell>
          <cell r="Q704" t="e">
            <v>#N/A</v>
          </cell>
          <cell r="R704">
            <v>0</v>
          </cell>
          <cell r="S704" t="str">
            <v/>
          </cell>
          <cell r="T704" t="str">
            <v>?</v>
          </cell>
          <cell r="V704" t="e">
            <v>#N/A</v>
          </cell>
          <cell r="W704" t="str">
            <v/>
          </cell>
        </row>
        <row r="705">
          <cell r="N705" t="e">
            <v>#N/A</v>
          </cell>
          <cell r="O705" t="str">
            <v/>
          </cell>
          <cell r="P705" t="e">
            <v>#N/A</v>
          </cell>
          <cell r="Q705" t="e">
            <v>#N/A</v>
          </cell>
          <cell r="R705">
            <v>0</v>
          </cell>
          <cell r="S705" t="str">
            <v/>
          </cell>
          <cell r="T705" t="str">
            <v>?</v>
          </cell>
          <cell r="V705" t="e">
            <v>#N/A</v>
          </cell>
          <cell r="W705" t="str">
            <v/>
          </cell>
        </row>
        <row r="706">
          <cell r="N706" t="e">
            <v>#N/A</v>
          </cell>
          <cell r="O706" t="str">
            <v/>
          </cell>
          <cell r="P706" t="e">
            <v>#N/A</v>
          </cell>
          <cell r="Q706" t="e">
            <v>#N/A</v>
          </cell>
          <cell r="R706">
            <v>0</v>
          </cell>
          <cell r="S706" t="str">
            <v/>
          </cell>
          <cell r="T706" t="str">
            <v>?</v>
          </cell>
          <cell r="V706" t="e">
            <v>#N/A</v>
          </cell>
          <cell r="W706" t="str">
            <v/>
          </cell>
        </row>
        <row r="707">
          <cell r="N707" t="e">
            <v>#N/A</v>
          </cell>
          <cell r="O707" t="str">
            <v/>
          </cell>
          <cell r="P707" t="e">
            <v>#N/A</v>
          </cell>
          <cell r="Q707" t="e">
            <v>#N/A</v>
          </cell>
          <cell r="R707">
            <v>0</v>
          </cell>
          <cell r="S707" t="str">
            <v/>
          </cell>
          <cell r="T707" t="str">
            <v>?</v>
          </cell>
          <cell r="V707" t="e">
            <v>#N/A</v>
          </cell>
          <cell r="W707" t="str">
            <v/>
          </cell>
        </row>
        <row r="708">
          <cell r="N708" t="e">
            <v>#N/A</v>
          </cell>
          <cell r="O708" t="str">
            <v/>
          </cell>
          <cell r="P708" t="e">
            <v>#N/A</v>
          </cell>
          <cell r="Q708" t="e">
            <v>#N/A</v>
          </cell>
          <cell r="R708">
            <v>0</v>
          </cell>
          <cell r="S708" t="str">
            <v/>
          </cell>
          <cell r="T708" t="str">
            <v>?</v>
          </cell>
          <cell r="V708" t="e">
            <v>#N/A</v>
          </cell>
          <cell r="W708" t="str">
            <v/>
          </cell>
        </row>
        <row r="709">
          <cell r="N709" t="e">
            <v>#N/A</v>
          </cell>
          <cell r="O709" t="str">
            <v/>
          </cell>
          <cell r="P709" t="e">
            <v>#N/A</v>
          </cell>
          <cell r="Q709" t="e">
            <v>#N/A</v>
          </cell>
          <cell r="R709">
            <v>0</v>
          </cell>
          <cell r="S709" t="str">
            <v/>
          </cell>
          <cell r="T709" t="str">
            <v>?</v>
          </cell>
          <cell r="V709" t="e">
            <v>#N/A</v>
          </cell>
          <cell r="W709" t="str">
            <v/>
          </cell>
        </row>
        <row r="710">
          <cell r="N710" t="e">
            <v>#N/A</v>
          </cell>
          <cell r="O710" t="str">
            <v/>
          </cell>
          <cell r="P710" t="e">
            <v>#N/A</v>
          </cell>
          <cell r="Q710" t="e">
            <v>#N/A</v>
          </cell>
          <cell r="R710">
            <v>0</v>
          </cell>
          <cell r="S710" t="str">
            <v/>
          </cell>
          <cell r="T710" t="str">
            <v>?</v>
          </cell>
          <cell r="V710" t="e">
            <v>#N/A</v>
          </cell>
          <cell r="W710" t="str">
            <v/>
          </cell>
        </row>
        <row r="711">
          <cell r="N711" t="e">
            <v>#N/A</v>
          </cell>
          <cell r="O711" t="str">
            <v/>
          </cell>
          <cell r="P711" t="e">
            <v>#N/A</v>
          </cell>
          <cell r="Q711" t="e">
            <v>#N/A</v>
          </cell>
          <cell r="R711">
            <v>0</v>
          </cell>
          <cell r="S711" t="str">
            <v/>
          </cell>
          <cell r="T711" t="str">
            <v>?</v>
          </cell>
          <cell r="V711" t="e">
            <v>#N/A</v>
          </cell>
          <cell r="W711" t="str">
            <v/>
          </cell>
        </row>
        <row r="712">
          <cell r="N712" t="e">
            <v>#N/A</v>
          </cell>
          <cell r="O712" t="str">
            <v/>
          </cell>
          <cell r="P712" t="e">
            <v>#N/A</v>
          </cell>
          <cell r="Q712" t="e">
            <v>#N/A</v>
          </cell>
          <cell r="R712">
            <v>0</v>
          </cell>
          <cell r="S712" t="str">
            <v/>
          </cell>
          <cell r="T712" t="str">
            <v>?</v>
          </cell>
          <cell r="V712" t="e">
            <v>#N/A</v>
          </cell>
          <cell r="W712" t="str">
            <v/>
          </cell>
        </row>
        <row r="713">
          <cell r="N713" t="e">
            <v>#N/A</v>
          </cell>
          <cell r="O713" t="str">
            <v/>
          </cell>
          <cell r="P713" t="e">
            <v>#N/A</v>
          </cell>
          <cell r="Q713" t="e">
            <v>#N/A</v>
          </cell>
          <cell r="R713">
            <v>0</v>
          </cell>
          <cell r="S713" t="str">
            <v/>
          </cell>
          <cell r="T713" t="str">
            <v>?</v>
          </cell>
          <cell r="V713" t="e">
            <v>#N/A</v>
          </cell>
          <cell r="W713" t="str">
            <v/>
          </cell>
        </row>
        <row r="714">
          <cell r="N714" t="e">
            <v>#N/A</v>
          </cell>
          <cell r="O714" t="str">
            <v/>
          </cell>
          <cell r="P714" t="e">
            <v>#N/A</v>
          </cell>
          <cell r="Q714" t="e">
            <v>#N/A</v>
          </cell>
          <cell r="R714">
            <v>0</v>
          </cell>
          <cell r="S714" t="str">
            <v/>
          </cell>
          <cell r="T714" t="str">
            <v>?</v>
          </cell>
          <cell r="V714" t="e">
            <v>#N/A</v>
          </cell>
          <cell r="W714" t="str">
            <v/>
          </cell>
        </row>
        <row r="715">
          <cell r="N715" t="e">
            <v>#N/A</v>
          </cell>
          <cell r="O715" t="str">
            <v/>
          </cell>
          <cell r="P715" t="e">
            <v>#N/A</v>
          </cell>
          <cell r="Q715" t="e">
            <v>#N/A</v>
          </cell>
          <cell r="R715">
            <v>0</v>
          </cell>
          <cell r="S715" t="str">
            <v/>
          </cell>
          <cell r="T715" t="str">
            <v>?</v>
          </cell>
          <cell r="V715" t="e">
            <v>#N/A</v>
          </cell>
          <cell r="W715" t="str">
            <v/>
          </cell>
        </row>
        <row r="716">
          <cell r="N716" t="e">
            <v>#N/A</v>
          </cell>
          <cell r="O716" t="str">
            <v/>
          </cell>
          <cell r="P716" t="e">
            <v>#N/A</v>
          </cell>
          <cell r="Q716" t="e">
            <v>#N/A</v>
          </cell>
          <cell r="R716">
            <v>0</v>
          </cell>
          <cell r="S716" t="str">
            <v/>
          </cell>
          <cell r="T716" t="str">
            <v>?</v>
          </cell>
          <cell r="V716" t="e">
            <v>#N/A</v>
          </cell>
          <cell r="W716" t="str">
            <v/>
          </cell>
        </row>
        <row r="717">
          <cell r="N717" t="e">
            <v>#N/A</v>
          </cell>
          <cell r="O717" t="str">
            <v/>
          </cell>
          <cell r="P717" t="e">
            <v>#N/A</v>
          </cell>
          <cell r="Q717" t="e">
            <v>#N/A</v>
          </cell>
          <cell r="R717">
            <v>0</v>
          </cell>
          <cell r="S717" t="str">
            <v/>
          </cell>
          <cell r="T717" t="str">
            <v>?</v>
          </cell>
          <cell r="V717" t="e">
            <v>#N/A</v>
          </cell>
          <cell r="W717" t="str">
            <v/>
          </cell>
        </row>
        <row r="718">
          <cell r="N718" t="e">
            <v>#N/A</v>
          </cell>
          <cell r="O718" t="str">
            <v/>
          </cell>
          <cell r="P718" t="e">
            <v>#N/A</v>
          </cell>
          <cell r="Q718" t="e">
            <v>#N/A</v>
          </cell>
          <cell r="R718">
            <v>0</v>
          </cell>
          <cell r="S718" t="str">
            <v/>
          </cell>
          <cell r="T718" t="str">
            <v>?</v>
          </cell>
          <cell r="V718" t="e">
            <v>#N/A</v>
          </cell>
          <cell r="W718" t="str">
            <v/>
          </cell>
        </row>
        <row r="719">
          <cell r="N719" t="e">
            <v>#N/A</v>
          </cell>
          <cell r="O719" t="str">
            <v/>
          </cell>
          <cell r="P719" t="e">
            <v>#N/A</v>
          </cell>
          <cell r="Q719" t="e">
            <v>#N/A</v>
          </cell>
          <cell r="R719">
            <v>0</v>
          </cell>
          <cell r="S719" t="str">
            <v/>
          </cell>
          <cell r="T719" t="str">
            <v>?</v>
          </cell>
          <cell r="V719" t="e">
            <v>#N/A</v>
          </cell>
          <cell r="W719" t="str">
            <v/>
          </cell>
        </row>
        <row r="720">
          <cell r="N720" t="e">
            <v>#N/A</v>
          </cell>
          <cell r="O720" t="str">
            <v/>
          </cell>
          <cell r="P720" t="e">
            <v>#N/A</v>
          </cell>
          <cell r="Q720" t="e">
            <v>#N/A</v>
          </cell>
          <cell r="R720">
            <v>0</v>
          </cell>
          <cell r="S720" t="str">
            <v/>
          </cell>
          <cell r="T720" t="str">
            <v>?</v>
          </cell>
          <cell r="V720" t="e">
            <v>#N/A</v>
          </cell>
          <cell r="W720" t="str">
            <v/>
          </cell>
        </row>
        <row r="721">
          <cell r="N721" t="e">
            <v>#N/A</v>
          </cell>
          <cell r="O721" t="str">
            <v/>
          </cell>
          <cell r="P721" t="e">
            <v>#N/A</v>
          </cell>
          <cell r="Q721" t="e">
            <v>#N/A</v>
          </cell>
          <cell r="R721">
            <v>0</v>
          </cell>
          <cell r="S721" t="str">
            <v/>
          </cell>
          <cell r="T721" t="str">
            <v>?</v>
          </cell>
          <cell r="V721" t="e">
            <v>#N/A</v>
          </cell>
          <cell r="W721" t="str">
            <v/>
          </cell>
        </row>
        <row r="722">
          <cell r="N722" t="e">
            <v>#N/A</v>
          </cell>
          <cell r="O722" t="str">
            <v/>
          </cell>
          <cell r="P722" t="e">
            <v>#N/A</v>
          </cell>
          <cell r="Q722" t="e">
            <v>#N/A</v>
          </cell>
          <cell r="R722">
            <v>0</v>
          </cell>
          <cell r="S722" t="str">
            <v/>
          </cell>
          <cell r="T722" t="str">
            <v>?</v>
          </cell>
          <cell r="V722" t="e">
            <v>#N/A</v>
          </cell>
          <cell r="W722" t="str">
            <v/>
          </cell>
        </row>
        <row r="723">
          <cell r="N723" t="e">
            <v>#N/A</v>
          </cell>
          <cell r="O723" t="str">
            <v/>
          </cell>
          <cell r="P723" t="e">
            <v>#N/A</v>
          </cell>
          <cell r="Q723" t="e">
            <v>#N/A</v>
          </cell>
          <cell r="R723">
            <v>0</v>
          </cell>
          <cell r="S723" t="str">
            <v/>
          </cell>
          <cell r="T723" t="str">
            <v>?</v>
          </cell>
          <cell r="V723" t="e">
            <v>#N/A</v>
          </cell>
          <cell r="W723" t="str">
            <v/>
          </cell>
        </row>
        <row r="724">
          <cell r="N724" t="e">
            <v>#N/A</v>
          </cell>
          <cell r="O724" t="str">
            <v/>
          </cell>
          <cell r="P724" t="e">
            <v>#N/A</v>
          </cell>
          <cell r="Q724" t="e">
            <v>#N/A</v>
          </cell>
          <cell r="R724">
            <v>0</v>
          </cell>
          <cell r="S724" t="str">
            <v/>
          </cell>
          <cell r="T724" t="str">
            <v>?</v>
          </cell>
          <cell r="V724" t="e">
            <v>#N/A</v>
          </cell>
          <cell r="W724" t="str">
            <v/>
          </cell>
        </row>
        <row r="725">
          <cell r="N725" t="e">
            <v>#N/A</v>
          </cell>
          <cell r="O725" t="str">
            <v/>
          </cell>
          <cell r="P725" t="e">
            <v>#N/A</v>
          </cell>
          <cell r="Q725" t="e">
            <v>#N/A</v>
          </cell>
          <cell r="R725">
            <v>0</v>
          </cell>
          <cell r="S725" t="str">
            <v/>
          </cell>
          <cell r="T725" t="str">
            <v>?</v>
          </cell>
          <cell r="V725" t="e">
            <v>#N/A</v>
          </cell>
          <cell r="W725" t="str">
            <v/>
          </cell>
        </row>
        <row r="726">
          <cell r="N726" t="e">
            <v>#N/A</v>
          </cell>
          <cell r="O726" t="str">
            <v/>
          </cell>
          <cell r="P726" t="e">
            <v>#N/A</v>
          </cell>
          <cell r="Q726" t="e">
            <v>#N/A</v>
          </cell>
          <cell r="R726">
            <v>0</v>
          </cell>
          <cell r="S726" t="str">
            <v/>
          </cell>
          <cell r="T726" t="str">
            <v>?</v>
          </cell>
          <cell r="V726" t="e">
            <v>#N/A</v>
          </cell>
          <cell r="W726" t="str">
            <v/>
          </cell>
        </row>
        <row r="727">
          <cell r="N727" t="e">
            <v>#N/A</v>
          </cell>
          <cell r="O727" t="str">
            <v/>
          </cell>
          <cell r="P727" t="e">
            <v>#N/A</v>
          </cell>
          <cell r="Q727" t="e">
            <v>#N/A</v>
          </cell>
          <cell r="R727">
            <v>0</v>
          </cell>
          <cell r="S727" t="str">
            <v/>
          </cell>
          <cell r="T727" t="str">
            <v>?</v>
          </cell>
          <cell r="V727" t="e">
            <v>#N/A</v>
          </cell>
          <cell r="W727" t="str">
            <v/>
          </cell>
        </row>
        <row r="728">
          <cell r="N728" t="e">
            <v>#N/A</v>
          </cell>
          <cell r="O728" t="str">
            <v/>
          </cell>
          <cell r="P728" t="e">
            <v>#N/A</v>
          </cell>
          <cell r="Q728" t="e">
            <v>#N/A</v>
          </cell>
          <cell r="R728">
            <v>0</v>
          </cell>
          <cell r="S728" t="str">
            <v/>
          </cell>
          <cell r="T728" t="str">
            <v>?</v>
          </cell>
          <cell r="V728" t="e">
            <v>#N/A</v>
          </cell>
          <cell r="W728" t="str">
            <v/>
          </cell>
        </row>
        <row r="729">
          <cell r="N729" t="e">
            <v>#N/A</v>
          </cell>
          <cell r="O729" t="str">
            <v/>
          </cell>
          <cell r="P729" t="e">
            <v>#N/A</v>
          </cell>
          <cell r="Q729" t="e">
            <v>#N/A</v>
          </cell>
          <cell r="R729">
            <v>0</v>
          </cell>
          <cell r="S729" t="str">
            <v/>
          </cell>
          <cell r="T729" t="str">
            <v>?</v>
          </cell>
          <cell r="V729" t="e">
            <v>#N/A</v>
          </cell>
          <cell r="W729" t="str">
            <v/>
          </cell>
        </row>
        <row r="730">
          <cell r="N730" t="e">
            <v>#N/A</v>
          </cell>
          <cell r="O730" t="str">
            <v/>
          </cell>
          <cell r="P730" t="e">
            <v>#N/A</v>
          </cell>
          <cell r="Q730" t="e">
            <v>#N/A</v>
          </cell>
          <cell r="R730">
            <v>0</v>
          </cell>
          <cell r="S730" t="str">
            <v/>
          </cell>
          <cell r="T730" t="str">
            <v>?</v>
          </cell>
          <cell r="V730" t="e">
            <v>#N/A</v>
          </cell>
          <cell r="W730" t="str">
            <v/>
          </cell>
        </row>
        <row r="731">
          <cell r="N731" t="e">
            <v>#N/A</v>
          </cell>
          <cell r="O731" t="str">
            <v/>
          </cell>
          <cell r="P731" t="e">
            <v>#N/A</v>
          </cell>
          <cell r="Q731" t="e">
            <v>#N/A</v>
          </cell>
          <cell r="R731">
            <v>0</v>
          </cell>
          <cell r="S731" t="str">
            <v/>
          </cell>
          <cell r="T731" t="str">
            <v>?</v>
          </cell>
          <cell r="V731" t="e">
            <v>#N/A</v>
          </cell>
          <cell r="W731" t="str">
            <v/>
          </cell>
        </row>
        <row r="732">
          <cell r="N732" t="e">
            <v>#N/A</v>
          </cell>
          <cell r="O732" t="str">
            <v/>
          </cell>
          <cell r="P732" t="e">
            <v>#N/A</v>
          </cell>
          <cell r="Q732" t="e">
            <v>#N/A</v>
          </cell>
          <cell r="R732">
            <v>0</v>
          </cell>
          <cell r="S732" t="str">
            <v/>
          </cell>
          <cell r="T732" t="str">
            <v>?</v>
          </cell>
          <cell r="V732" t="e">
            <v>#N/A</v>
          </cell>
          <cell r="W732" t="str">
            <v/>
          </cell>
        </row>
        <row r="733">
          <cell r="N733" t="e">
            <v>#N/A</v>
          </cell>
          <cell r="O733" t="str">
            <v/>
          </cell>
          <cell r="P733" t="e">
            <v>#N/A</v>
          </cell>
          <cell r="Q733" t="e">
            <v>#N/A</v>
          </cell>
          <cell r="R733">
            <v>0</v>
          </cell>
          <cell r="S733" t="str">
            <v/>
          </cell>
          <cell r="T733" t="str">
            <v>?</v>
          </cell>
          <cell r="V733" t="e">
            <v>#N/A</v>
          </cell>
          <cell r="W733" t="str">
            <v/>
          </cell>
        </row>
        <row r="734">
          <cell r="N734" t="e">
            <v>#N/A</v>
          </cell>
          <cell r="O734" t="str">
            <v/>
          </cell>
          <cell r="P734" t="e">
            <v>#N/A</v>
          </cell>
          <cell r="Q734" t="e">
            <v>#N/A</v>
          </cell>
          <cell r="R734">
            <v>0</v>
          </cell>
          <cell r="S734" t="str">
            <v/>
          </cell>
          <cell r="T734" t="str">
            <v>?</v>
          </cell>
          <cell r="V734" t="e">
            <v>#N/A</v>
          </cell>
          <cell r="W734" t="str">
            <v/>
          </cell>
        </row>
        <row r="735">
          <cell r="N735" t="e">
            <v>#N/A</v>
          </cell>
          <cell r="O735" t="str">
            <v/>
          </cell>
          <cell r="P735" t="e">
            <v>#N/A</v>
          </cell>
          <cell r="Q735" t="e">
            <v>#N/A</v>
          </cell>
          <cell r="R735">
            <v>0</v>
          </cell>
          <cell r="S735" t="str">
            <v/>
          </cell>
          <cell r="T735" t="str">
            <v>?</v>
          </cell>
          <cell r="V735" t="e">
            <v>#N/A</v>
          </cell>
          <cell r="W735" t="str">
            <v/>
          </cell>
        </row>
        <row r="736">
          <cell r="N736" t="e">
            <v>#N/A</v>
          </cell>
          <cell r="O736" t="str">
            <v/>
          </cell>
          <cell r="P736" t="e">
            <v>#N/A</v>
          </cell>
          <cell r="Q736" t="e">
            <v>#N/A</v>
          </cell>
          <cell r="R736">
            <v>0</v>
          </cell>
          <cell r="S736" t="str">
            <v/>
          </cell>
          <cell r="T736" t="str">
            <v>?</v>
          </cell>
          <cell r="V736" t="e">
            <v>#N/A</v>
          </cell>
          <cell r="W736" t="str">
            <v/>
          </cell>
        </row>
        <row r="737">
          <cell r="N737" t="e">
            <v>#N/A</v>
          </cell>
          <cell r="O737" t="str">
            <v/>
          </cell>
          <cell r="P737" t="e">
            <v>#N/A</v>
          </cell>
          <cell r="Q737" t="e">
            <v>#N/A</v>
          </cell>
          <cell r="R737">
            <v>0</v>
          </cell>
          <cell r="S737" t="str">
            <v/>
          </cell>
          <cell r="T737" t="str">
            <v>?</v>
          </cell>
          <cell r="V737" t="e">
            <v>#N/A</v>
          </cell>
          <cell r="W737" t="str">
            <v/>
          </cell>
        </row>
        <row r="738">
          <cell r="N738" t="e">
            <v>#N/A</v>
          </cell>
          <cell r="O738" t="str">
            <v/>
          </cell>
          <cell r="P738" t="e">
            <v>#N/A</v>
          </cell>
          <cell r="Q738" t="e">
            <v>#N/A</v>
          </cell>
          <cell r="R738">
            <v>0</v>
          </cell>
          <cell r="S738" t="str">
            <v/>
          </cell>
          <cell r="T738" t="str">
            <v>?</v>
          </cell>
          <cell r="V738" t="e">
            <v>#N/A</v>
          </cell>
          <cell r="W738" t="str">
            <v/>
          </cell>
        </row>
        <row r="739">
          <cell r="N739" t="e">
            <v>#N/A</v>
          </cell>
          <cell r="O739" t="str">
            <v/>
          </cell>
          <cell r="P739" t="e">
            <v>#N/A</v>
          </cell>
          <cell r="Q739" t="e">
            <v>#N/A</v>
          </cell>
          <cell r="R739">
            <v>0</v>
          </cell>
          <cell r="S739" t="str">
            <v/>
          </cell>
          <cell r="T739" t="str">
            <v>?</v>
          </cell>
          <cell r="V739" t="e">
            <v>#N/A</v>
          </cell>
          <cell r="W739" t="str">
            <v/>
          </cell>
        </row>
        <row r="740">
          <cell r="N740" t="e">
            <v>#N/A</v>
          </cell>
          <cell r="O740" t="str">
            <v/>
          </cell>
          <cell r="P740" t="e">
            <v>#N/A</v>
          </cell>
          <cell r="Q740" t="e">
            <v>#N/A</v>
          </cell>
          <cell r="R740">
            <v>0</v>
          </cell>
          <cell r="S740" t="str">
            <v/>
          </cell>
          <cell r="T740" t="str">
            <v>?</v>
          </cell>
          <cell r="V740" t="e">
            <v>#N/A</v>
          </cell>
          <cell r="W740" t="str">
            <v/>
          </cell>
        </row>
        <row r="741">
          <cell r="N741" t="e">
            <v>#N/A</v>
          </cell>
          <cell r="O741" t="str">
            <v/>
          </cell>
          <cell r="P741" t="e">
            <v>#N/A</v>
          </cell>
          <cell r="Q741" t="e">
            <v>#N/A</v>
          </cell>
          <cell r="R741">
            <v>0</v>
          </cell>
          <cell r="S741" t="str">
            <v/>
          </cell>
          <cell r="T741" t="str">
            <v>?</v>
          </cell>
          <cell r="V741" t="e">
            <v>#N/A</v>
          </cell>
          <cell r="W741" t="str">
            <v/>
          </cell>
        </row>
        <row r="742">
          <cell r="N742" t="e">
            <v>#N/A</v>
          </cell>
          <cell r="O742" t="str">
            <v/>
          </cell>
          <cell r="P742" t="e">
            <v>#N/A</v>
          </cell>
          <cell r="Q742" t="e">
            <v>#N/A</v>
          </cell>
          <cell r="R742">
            <v>0</v>
          </cell>
          <cell r="S742" t="str">
            <v/>
          </cell>
          <cell r="T742" t="str">
            <v>?</v>
          </cell>
          <cell r="V742" t="e">
            <v>#N/A</v>
          </cell>
          <cell r="W742" t="str">
            <v/>
          </cell>
        </row>
        <row r="743">
          <cell r="N743" t="e">
            <v>#N/A</v>
          </cell>
          <cell r="O743" t="str">
            <v/>
          </cell>
          <cell r="P743" t="e">
            <v>#N/A</v>
          </cell>
          <cell r="Q743" t="e">
            <v>#N/A</v>
          </cell>
          <cell r="R743">
            <v>0</v>
          </cell>
          <cell r="S743" t="str">
            <v/>
          </cell>
          <cell r="T743" t="str">
            <v>?</v>
          </cell>
          <cell r="V743" t="e">
            <v>#N/A</v>
          </cell>
          <cell r="W743" t="str">
            <v/>
          </cell>
        </row>
        <row r="744">
          <cell r="N744" t="e">
            <v>#N/A</v>
          </cell>
          <cell r="O744" t="str">
            <v/>
          </cell>
          <cell r="P744" t="e">
            <v>#N/A</v>
          </cell>
          <cell r="Q744" t="e">
            <v>#N/A</v>
          </cell>
          <cell r="R744">
            <v>0</v>
          </cell>
          <cell r="S744" t="str">
            <v/>
          </cell>
          <cell r="T744" t="str">
            <v>?</v>
          </cell>
          <cell r="V744" t="e">
            <v>#N/A</v>
          </cell>
          <cell r="W744" t="str">
            <v/>
          </cell>
        </row>
        <row r="745">
          <cell r="N745" t="e">
            <v>#N/A</v>
          </cell>
          <cell r="O745" t="str">
            <v/>
          </cell>
          <cell r="P745" t="e">
            <v>#N/A</v>
          </cell>
          <cell r="Q745" t="e">
            <v>#N/A</v>
          </cell>
          <cell r="R745">
            <v>0</v>
          </cell>
          <cell r="S745" t="str">
            <v/>
          </cell>
          <cell r="T745" t="str">
            <v>?</v>
          </cell>
          <cell r="V745" t="e">
            <v>#N/A</v>
          </cell>
          <cell r="W745" t="str">
            <v/>
          </cell>
        </row>
        <row r="746">
          <cell r="N746" t="e">
            <v>#N/A</v>
          </cell>
          <cell r="O746" t="str">
            <v/>
          </cell>
          <cell r="P746" t="e">
            <v>#N/A</v>
          </cell>
          <cell r="Q746" t="e">
            <v>#N/A</v>
          </cell>
          <cell r="R746">
            <v>0</v>
          </cell>
          <cell r="S746" t="str">
            <v/>
          </cell>
          <cell r="T746" t="str">
            <v>?</v>
          </cell>
          <cell r="V746" t="e">
            <v>#N/A</v>
          </cell>
          <cell r="W746" t="str">
            <v/>
          </cell>
        </row>
        <row r="747">
          <cell r="N747" t="e">
            <v>#N/A</v>
          </cell>
          <cell r="O747" t="str">
            <v/>
          </cell>
          <cell r="P747" t="e">
            <v>#N/A</v>
          </cell>
          <cell r="Q747" t="e">
            <v>#N/A</v>
          </cell>
          <cell r="R747">
            <v>0</v>
          </cell>
          <cell r="S747" t="str">
            <v/>
          </cell>
          <cell r="T747" t="str">
            <v>?</v>
          </cell>
          <cell r="V747" t="e">
            <v>#N/A</v>
          </cell>
          <cell r="W747" t="str">
            <v/>
          </cell>
        </row>
        <row r="748">
          <cell r="N748" t="e">
            <v>#N/A</v>
          </cell>
          <cell r="O748" t="str">
            <v/>
          </cell>
          <cell r="P748" t="e">
            <v>#N/A</v>
          </cell>
          <cell r="Q748" t="e">
            <v>#N/A</v>
          </cell>
          <cell r="R748">
            <v>0</v>
          </cell>
          <cell r="S748" t="str">
            <v/>
          </cell>
          <cell r="T748" t="str">
            <v>?</v>
          </cell>
          <cell r="V748" t="e">
            <v>#N/A</v>
          </cell>
          <cell r="W748" t="str">
            <v/>
          </cell>
        </row>
        <row r="749">
          <cell r="N749" t="e">
            <v>#N/A</v>
          </cell>
          <cell r="O749" t="str">
            <v/>
          </cell>
          <cell r="P749" t="e">
            <v>#N/A</v>
          </cell>
          <cell r="Q749" t="e">
            <v>#N/A</v>
          </cell>
          <cell r="R749">
            <v>0</v>
          </cell>
          <cell r="S749" t="str">
            <v/>
          </cell>
          <cell r="T749" t="str">
            <v>?</v>
          </cell>
          <cell r="V749" t="e">
            <v>#N/A</v>
          </cell>
          <cell r="W749" t="str">
            <v/>
          </cell>
        </row>
        <row r="750">
          <cell r="N750" t="e">
            <v>#N/A</v>
          </cell>
          <cell r="O750" t="str">
            <v/>
          </cell>
          <cell r="P750" t="e">
            <v>#N/A</v>
          </cell>
          <cell r="Q750" t="e">
            <v>#N/A</v>
          </cell>
          <cell r="R750">
            <v>0</v>
          </cell>
          <cell r="S750" t="str">
            <v/>
          </cell>
          <cell r="T750" t="str">
            <v>?</v>
          </cell>
          <cell r="V750" t="e">
            <v>#N/A</v>
          </cell>
          <cell r="W750" t="str">
            <v/>
          </cell>
        </row>
        <row r="751">
          <cell r="N751" t="e">
            <v>#N/A</v>
          </cell>
          <cell r="O751" t="str">
            <v/>
          </cell>
          <cell r="P751" t="e">
            <v>#N/A</v>
          </cell>
          <cell r="Q751" t="e">
            <v>#N/A</v>
          </cell>
          <cell r="R751">
            <v>0</v>
          </cell>
          <cell r="S751" t="str">
            <v/>
          </cell>
          <cell r="T751" t="str">
            <v>?</v>
          </cell>
          <cell r="V751" t="e">
            <v>#N/A</v>
          </cell>
          <cell r="W751" t="str">
            <v/>
          </cell>
        </row>
        <row r="752">
          <cell r="N752" t="e">
            <v>#N/A</v>
          </cell>
          <cell r="O752" t="str">
            <v/>
          </cell>
          <cell r="P752" t="e">
            <v>#N/A</v>
          </cell>
          <cell r="Q752" t="e">
            <v>#N/A</v>
          </cell>
          <cell r="R752">
            <v>0</v>
          </cell>
          <cell r="S752" t="str">
            <v/>
          </cell>
          <cell r="T752" t="str">
            <v>?</v>
          </cell>
          <cell r="V752" t="e">
            <v>#N/A</v>
          </cell>
          <cell r="W752" t="str">
            <v/>
          </cell>
        </row>
        <row r="753">
          <cell r="N753" t="e">
            <v>#N/A</v>
          </cell>
          <cell r="O753" t="str">
            <v/>
          </cell>
          <cell r="P753" t="e">
            <v>#N/A</v>
          </cell>
          <cell r="Q753" t="e">
            <v>#N/A</v>
          </cell>
          <cell r="R753">
            <v>0</v>
          </cell>
          <cell r="S753" t="str">
            <v/>
          </cell>
          <cell r="T753" t="str">
            <v>?</v>
          </cell>
          <cell r="V753" t="e">
            <v>#N/A</v>
          </cell>
          <cell r="W753" t="str">
            <v/>
          </cell>
        </row>
        <row r="754">
          <cell r="N754" t="e">
            <v>#N/A</v>
          </cell>
          <cell r="O754" t="str">
            <v/>
          </cell>
          <cell r="P754" t="e">
            <v>#N/A</v>
          </cell>
          <cell r="Q754" t="e">
            <v>#N/A</v>
          </cell>
          <cell r="R754">
            <v>0</v>
          </cell>
          <cell r="S754" t="str">
            <v/>
          </cell>
          <cell r="T754" t="str">
            <v>?</v>
          </cell>
          <cell r="V754" t="e">
            <v>#N/A</v>
          </cell>
          <cell r="W754" t="str">
            <v/>
          </cell>
        </row>
        <row r="755">
          <cell r="N755" t="e">
            <v>#N/A</v>
          </cell>
          <cell r="O755" t="str">
            <v/>
          </cell>
          <cell r="P755" t="e">
            <v>#N/A</v>
          </cell>
          <cell r="Q755" t="e">
            <v>#N/A</v>
          </cell>
          <cell r="R755">
            <v>0</v>
          </cell>
          <cell r="S755" t="str">
            <v/>
          </cell>
          <cell r="T755" t="str">
            <v>?</v>
          </cell>
          <cell r="V755" t="e">
            <v>#N/A</v>
          </cell>
          <cell r="W755" t="str">
            <v/>
          </cell>
        </row>
        <row r="756">
          <cell r="N756" t="e">
            <v>#N/A</v>
          </cell>
          <cell r="O756" t="str">
            <v/>
          </cell>
          <cell r="P756" t="e">
            <v>#N/A</v>
          </cell>
          <cell r="Q756" t="e">
            <v>#N/A</v>
          </cell>
          <cell r="R756">
            <v>0</v>
          </cell>
          <cell r="S756" t="str">
            <v/>
          </cell>
          <cell r="T756" t="str">
            <v>?</v>
          </cell>
          <cell r="V756" t="e">
            <v>#N/A</v>
          </cell>
          <cell r="W756" t="str">
            <v/>
          </cell>
        </row>
        <row r="757">
          <cell r="N757" t="e">
            <v>#N/A</v>
          </cell>
          <cell r="O757" t="str">
            <v/>
          </cell>
          <cell r="P757" t="e">
            <v>#N/A</v>
          </cell>
          <cell r="Q757" t="e">
            <v>#N/A</v>
          </cell>
          <cell r="R757">
            <v>0</v>
          </cell>
          <cell r="S757" t="str">
            <v/>
          </cell>
          <cell r="T757" t="str">
            <v>?</v>
          </cell>
          <cell r="V757" t="e">
            <v>#N/A</v>
          </cell>
          <cell r="W757" t="str">
            <v/>
          </cell>
        </row>
        <row r="758">
          <cell r="N758" t="e">
            <v>#N/A</v>
          </cell>
          <cell r="O758" t="str">
            <v/>
          </cell>
          <cell r="P758" t="e">
            <v>#N/A</v>
          </cell>
          <cell r="Q758" t="e">
            <v>#N/A</v>
          </cell>
          <cell r="R758">
            <v>0</v>
          </cell>
          <cell r="S758" t="str">
            <v/>
          </cell>
          <cell r="T758" t="str">
            <v>?</v>
          </cell>
          <cell r="V758" t="e">
            <v>#N/A</v>
          </cell>
          <cell r="W758" t="str">
            <v/>
          </cell>
        </row>
        <row r="759">
          <cell r="N759" t="e">
            <v>#N/A</v>
          </cell>
          <cell r="O759" t="str">
            <v/>
          </cell>
          <cell r="P759" t="e">
            <v>#N/A</v>
          </cell>
          <cell r="Q759" t="e">
            <v>#N/A</v>
          </cell>
          <cell r="R759">
            <v>0</v>
          </cell>
          <cell r="S759" t="str">
            <v/>
          </cell>
          <cell r="T759" t="str">
            <v>?</v>
          </cell>
          <cell r="V759" t="e">
            <v>#N/A</v>
          </cell>
          <cell r="W759" t="str">
            <v/>
          </cell>
        </row>
        <row r="760">
          <cell r="N760" t="e">
            <v>#N/A</v>
          </cell>
          <cell r="O760" t="str">
            <v/>
          </cell>
          <cell r="P760" t="e">
            <v>#N/A</v>
          </cell>
          <cell r="Q760" t="e">
            <v>#N/A</v>
          </cell>
          <cell r="R760">
            <v>0</v>
          </cell>
          <cell r="S760" t="str">
            <v/>
          </cell>
          <cell r="T760" t="str">
            <v>?</v>
          </cell>
          <cell r="V760" t="e">
            <v>#N/A</v>
          </cell>
          <cell r="W760" t="str">
            <v/>
          </cell>
        </row>
        <row r="761">
          <cell r="N761" t="e">
            <v>#N/A</v>
          </cell>
          <cell r="O761" t="str">
            <v/>
          </cell>
          <cell r="P761" t="e">
            <v>#N/A</v>
          </cell>
          <cell r="Q761" t="e">
            <v>#N/A</v>
          </cell>
          <cell r="R761">
            <v>0</v>
          </cell>
          <cell r="S761" t="str">
            <v/>
          </cell>
          <cell r="T761" t="str">
            <v>?</v>
          </cell>
          <cell r="V761" t="e">
            <v>#N/A</v>
          </cell>
          <cell r="W761" t="str">
            <v/>
          </cell>
        </row>
        <row r="762">
          <cell r="N762" t="e">
            <v>#N/A</v>
          </cell>
          <cell r="O762" t="str">
            <v/>
          </cell>
          <cell r="P762" t="e">
            <v>#N/A</v>
          </cell>
          <cell r="Q762" t="e">
            <v>#N/A</v>
          </cell>
          <cell r="R762">
            <v>0</v>
          </cell>
          <cell r="S762" t="str">
            <v/>
          </cell>
          <cell r="T762" t="str">
            <v>?</v>
          </cell>
          <cell r="V762" t="e">
            <v>#N/A</v>
          </cell>
          <cell r="W762" t="str">
            <v/>
          </cell>
        </row>
        <row r="763">
          <cell r="N763" t="e">
            <v>#N/A</v>
          </cell>
          <cell r="O763" t="str">
            <v/>
          </cell>
          <cell r="P763" t="e">
            <v>#N/A</v>
          </cell>
          <cell r="Q763" t="e">
            <v>#N/A</v>
          </cell>
          <cell r="R763">
            <v>0</v>
          </cell>
          <cell r="S763" t="str">
            <v/>
          </cell>
          <cell r="T763" t="str">
            <v>?</v>
          </cell>
          <cell r="V763" t="e">
            <v>#N/A</v>
          </cell>
          <cell r="W763" t="str">
            <v/>
          </cell>
        </row>
        <row r="764">
          <cell r="N764" t="e">
            <v>#N/A</v>
          </cell>
          <cell r="O764" t="str">
            <v/>
          </cell>
          <cell r="P764" t="e">
            <v>#N/A</v>
          </cell>
          <cell r="Q764" t="e">
            <v>#N/A</v>
          </cell>
          <cell r="R764">
            <v>0</v>
          </cell>
          <cell r="S764" t="str">
            <v/>
          </cell>
          <cell r="T764" t="str">
            <v>?</v>
          </cell>
          <cell r="V764" t="e">
            <v>#N/A</v>
          </cell>
          <cell r="W764" t="str">
            <v/>
          </cell>
        </row>
        <row r="765">
          <cell r="N765" t="e">
            <v>#N/A</v>
          </cell>
          <cell r="O765" t="str">
            <v/>
          </cell>
          <cell r="P765" t="e">
            <v>#N/A</v>
          </cell>
          <cell r="Q765" t="e">
            <v>#N/A</v>
          </cell>
          <cell r="R765">
            <v>0</v>
          </cell>
          <cell r="S765" t="str">
            <v/>
          </cell>
          <cell r="T765" t="str">
            <v>?</v>
          </cell>
          <cell r="V765" t="e">
            <v>#N/A</v>
          </cell>
          <cell r="W765" t="str">
            <v/>
          </cell>
        </row>
        <row r="766">
          <cell r="N766" t="e">
            <v>#N/A</v>
          </cell>
          <cell r="O766" t="str">
            <v/>
          </cell>
          <cell r="P766" t="e">
            <v>#N/A</v>
          </cell>
          <cell r="Q766" t="e">
            <v>#N/A</v>
          </cell>
          <cell r="R766">
            <v>0</v>
          </cell>
          <cell r="S766" t="str">
            <v/>
          </cell>
          <cell r="T766" t="str">
            <v>?</v>
          </cell>
          <cell r="V766" t="e">
            <v>#N/A</v>
          </cell>
          <cell r="W766" t="str">
            <v/>
          </cell>
        </row>
        <row r="767">
          <cell r="N767" t="e">
            <v>#N/A</v>
          </cell>
          <cell r="O767" t="str">
            <v/>
          </cell>
          <cell r="P767" t="e">
            <v>#N/A</v>
          </cell>
          <cell r="Q767" t="e">
            <v>#N/A</v>
          </cell>
          <cell r="R767">
            <v>0</v>
          </cell>
          <cell r="S767" t="str">
            <v/>
          </cell>
          <cell r="T767" t="str">
            <v>?</v>
          </cell>
          <cell r="V767" t="e">
            <v>#N/A</v>
          </cell>
          <cell r="W767" t="str">
            <v/>
          </cell>
        </row>
        <row r="768">
          <cell r="N768" t="e">
            <v>#N/A</v>
          </cell>
          <cell r="O768" t="str">
            <v/>
          </cell>
          <cell r="P768" t="e">
            <v>#N/A</v>
          </cell>
          <cell r="Q768" t="e">
            <v>#N/A</v>
          </cell>
          <cell r="R768">
            <v>0</v>
          </cell>
          <cell r="S768" t="str">
            <v/>
          </cell>
          <cell r="T768" t="str">
            <v>?</v>
          </cell>
          <cell r="V768" t="e">
            <v>#N/A</v>
          </cell>
          <cell r="W768" t="str">
            <v/>
          </cell>
        </row>
        <row r="769">
          <cell r="N769" t="e">
            <v>#N/A</v>
          </cell>
          <cell r="O769" t="str">
            <v/>
          </cell>
          <cell r="P769" t="e">
            <v>#N/A</v>
          </cell>
          <cell r="Q769" t="e">
            <v>#N/A</v>
          </cell>
          <cell r="R769">
            <v>0</v>
          </cell>
          <cell r="S769" t="str">
            <v/>
          </cell>
          <cell r="T769" t="str">
            <v>?</v>
          </cell>
          <cell r="V769" t="e">
            <v>#N/A</v>
          </cell>
          <cell r="W769" t="str">
            <v/>
          </cell>
        </row>
        <row r="770">
          <cell r="N770" t="e">
            <v>#N/A</v>
          </cell>
          <cell r="O770" t="str">
            <v/>
          </cell>
          <cell r="P770" t="e">
            <v>#N/A</v>
          </cell>
          <cell r="Q770" t="e">
            <v>#N/A</v>
          </cell>
          <cell r="R770">
            <v>0</v>
          </cell>
          <cell r="S770" t="str">
            <v/>
          </cell>
          <cell r="T770" t="str">
            <v>?</v>
          </cell>
          <cell r="V770" t="e">
            <v>#N/A</v>
          </cell>
          <cell r="W770" t="str">
            <v/>
          </cell>
        </row>
        <row r="771">
          <cell r="N771" t="e">
            <v>#N/A</v>
          </cell>
          <cell r="O771" t="str">
            <v/>
          </cell>
          <cell r="P771" t="e">
            <v>#N/A</v>
          </cell>
          <cell r="Q771" t="e">
            <v>#N/A</v>
          </cell>
          <cell r="R771">
            <v>0</v>
          </cell>
          <cell r="S771" t="str">
            <v/>
          </cell>
          <cell r="T771" t="str">
            <v>?</v>
          </cell>
          <cell r="V771" t="e">
            <v>#N/A</v>
          </cell>
          <cell r="W771" t="str">
            <v/>
          </cell>
        </row>
        <row r="772">
          <cell r="N772" t="e">
            <v>#N/A</v>
          </cell>
          <cell r="O772" t="str">
            <v/>
          </cell>
          <cell r="P772" t="e">
            <v>#N/A</v>
          </cell>
          <cell r="Q772" t="e">
            <v>#N/A</v>
          </cell>
          <cell r="R772">
            <v>0</v>
          </cell>
          <cell r="S772" t="str">
            <v/>
          </cell>
          <cell r="T772" t="str">
            <v>?</v>
          </cell>
          <cell r="V772" t="e">
            <v>#N/A</v>
          </cell>
          <cell r="W772" t="str">
            <v/>
          </cell>
        </row>
        <row r="773">
          <cell r="N773" t="e">
            <v>#N/A</v>
          </cell>
          <cell r="O773" t="str">
            <v/>
          </cell>
          <cell r="P773" t="e">
            <v>#N/A</v>
          </cell>
          <cell r="Q773" t="e">
            <v>#N/A</v>
          </cell>
          <cell r="R773">
            <v>0</v>
          </cell>
          <cell r="S773" t="str">
            <v/>
          </cell>
          <cell r="T773" t="str">
            <v>?</v>
          </cell>
          <cell r="V773" t="e">
            <v>#N/A</v>
          </cell>
          <cell r="W773" t="str">
            <v/>
          </cell>
        </row>
        <row r="774">
          <cell r="N774" t="e">
            <v>#N/A</v>
          </cell>
          <cell r="O774" t="str">
            <v/>
          </cell>
          <cell r="P774" t="e">
            <v>#N/A</v>
          </cell>
          <cell r="Q774" t="e">
            <v>#N/A</v>
          </cell>
          <cell r="R774">
            <v>0</v>
          </cell>
          <cell r="S774" t="str">
            <v/>
          </cell>
          <cell r="T774" t="str">
            <v>?</v>
          </cell>
          <cell r="V774" t="e">
            <v>#N/A</v>
          </cell>
          <cell r="W774" t="str">
            <v/>
          </cell>
        </row>
        <row r="775">
          <cell r="N775" t="e">
            <v>#N/A</v>
          </cell>
          <cell r="O775" t="str">
            <v/>
          </cell>
          <cell r="P775" t="e">
            <v>#N/A</v>
          </cell>
          <cell r="Q775" t="e">
            <v>#N/A</v>
          </cell>
          <cell r="R775">
            <v>0</v>
          </cell>
          <cell r="S775" t="str">
            <v/>
          </cell>
          <cell r="T775" t="str">
            <v>?</v>
          </cell>
          <cell r="V775" t="e">
            <v>#N/A</v>
          </cell>
          <cell r="W775" t="str">
            <v/>
          </cell>
        </row>
        <row r="776">
          <cell r="N776" t="e">
            <v>#N/A</v>
          </cell>
          <cell r="O776" t="str">
            <v/>
          </cell>
          <cell r="P776" t="e">
            <v>#N/A</v>
          </cell>
          <cell r="Q776" t="e">
            <v>#N/A</v>
          </cell>
          <cell r="R776">
            <v>0</v>
          </cell>
          <cell r="S776" t="str">
            <v/>
          </cell>
          <cell r="T776" t="str">
            <v>?</v>
          </cell>
          <cell r="V776" t="e">
            <v>#N/A</v>
          </cell>
          <cell r="W776" t="str">
            <v/>
          </cell>
        </row>
        <row r="777">
          <cell r="N777" t="e">
            <v>#N/A</v>
          </cell>
          <cell r="O777" t="str">
            <v/>
          </cell>
          <cell r="P777" t="e">
            <v>#N/A</v>
          </cell>
          <cell r="Q777" t="e">
            <v>#N/A</v>
          </cell>
          <cell r="R777">
            <v>0</v>
          </cell>
          <cell r="S777" t="str">
            <v/>
          </cell>
          <cell r="T777" t="str">
            <v>?</v>
          </cell>
          <cell r="V777" t="e">
            <v>#N/A</v>
          </cell>
          <cell r="W777" t="str">
            <v/>
          </cell>
        </row>
        <row r="778">
          <cell r="N778" t="e">
            <v>#N/A</v>
          </cell>
          <cell r="O778" t="str">
            <v/>
          </cell>
          <cell r="P778" t="e">
            <v>#N/A</v>
          </cell>
          <cell r="Q778" t="e">
            <v>#N/A</v>
          </cell>
          <cell r="R778">
            <v>0</v>
          </cell>
          <cell r="S778" t="str">
            <v/>
          </cell>
          <cell r="T778" t="str">
            <v>?</v>
          </cell>
          <cell r="V778" t="e">
            <v>#N/A</v>
          </cell>
          <cell r="W778" t="str">
            <v/>
          </cell>
        </row>
        <row r="779">
          <cell r="N779" t="e">
            <v>#N/A</v>
          </cell>
          <cell r="O779" t="str">
            <v/>
          </cell>
          <cell r="P779" t="e">
            <v>#N/A</v>
          </cell>
          <cell r="Q779" t="e">
            <v>#N/A</v>
          </cell>
          <cell r="R779">
            <v>0</v>
          </cell>
          <cell r="S779" t="str">
            <v/>
          </cell>
          <cell r="T779" t="str">
            <v>?</v>
          </cell>
          <cell r="V779" t="e">
            <v>#N/A</v>
          </cell>
          <cell r="W779" t="str">
            <v/>
          </cell>
        </row>
        <row r="780">
          <cell r="N780" t="e">
            <v>#N/A</v>
          </cell>
          <cell r="O780" t="str">
            <v/>
          </cell>
          <cell r="P780" t="e">
            <v>#N/A</v>
          </cell>
          <cell r="Q780" t="e">
            <v>#N/A</v>
          </cell>
          <cell r="R780">
            <v>0</v>
          </cell>
          <cell r="S780" t="str">
            <v/>
          </cell>
          <cell r="T780" t="str">
            <v>?</v>
          </cell>
          <cell r="V780" t="e">
            <v>#N/A</v>
          </cell>
          <cell r="W780" t="str">
            <v/>
          </cell>
        </row>
        <row r="781">
          <cell r="N781" t="e">
            <v>#N/A</v>
          </cell>
          <cell r="O781" t="str">
            <v/>
          </cell>
          <cell r="P781" t="e">
            <v>#N/A</v>
          </cell>
          <cell r="Q781" t="e">
            <v>#N/A</v>
          </cell>
          <cell r="R781">
            <v>0</v>
          </cell>
          <cell r="S781" t="str">
            <v/>
          </cell>
          <cell r="T781" t="str">
            <v>?</v>
          </cell>
          <cell r="V781" t="e">
            <v>#N/A</v>
          </cell>
          <cell r="W781" t="str">
            <v/>
          </cell>
        </row>
        <row r="782">
          <cell r="N782" t="e">
            <v>#N/A</v>
          </cell>
          <cell r="O782" t="str">
            <v/>
          </cell>
          <cell r="P782" t="e">
            <v>#N/A</v>
          </cell>
          <cell r="Q782" t="e">
            <v>#N/A</v>
          </cell>
          <cell r="R782">
            <v>0</v>
          </cell>
          <cell r="S782" t="str">
            <v/>
          </cell>
          <cell r="T782" t="str">
            <v>?</v>
          </cell>
          <cell r="V782" t="e">
            <v>#N/A</v>
          </cell>
          <cell r="W782" t="str">
            <v/>
          </cell>
        </row>
        <row r="783">
          <cell r="N783" t="e">
            <v>#N/A</v>
          </cell>
          <cell r="O783" t="str">
            <v/>
          </cell>
          <cell r="P783" t="e">
            <v>#N/A</v>
          </cell>
          <cell r="Q783" t="e">
            <v>#N/A</v>
          </cell>
          <cell r="R783">
            <v>0</v>
          </cell>
          <cell r="S783" t="str">
            <v/>
          </cell>
          <cell r="T783" t="str">
            <v>?</v>
          </cell>
          <cell r="V783" t="e">
            <v>#N/A</v>
          </cell>
          <cell r="W783" t="str">
            <v/>
          </cell>
        </row>
        <row r="784">
          <cell r="N784" t="e">
            <v>#N/A</v>
          </cell>
          <cell r="O784" t="str">
            <v/>
          </cell>
          <cell r="P784" t="e">
            <v>#N/A</v>
          </cell>
          <cell r="Q784" t="e">
            <v>#N/A</v>
          </cell>
          <cell r="R784">
            <v>0</v>
          </cell>
          <cell r="S784" t="str">
            <v/>
          </cell>
          <cell r="T784" t="str">
            <v>?</v>
          </cell>
          <cell r="V784" t="e">
            <v>#N/A</v>
          </cell>
          <cell r="W784" t="str">
            <v/>
          </cell>
        </row>
        <row r="785">
          <cell r="N785" t="e">
            <v>#N/A</v>
          </cell>
          <cell r="O785" t="str">
            <v/>
          </cell>
          <cell r="P785" t="e">
            <v>#N/A</v>
          </cell>
          <cell r="Q785" t="e">
            <v>#N/A</v>
          </cell>
          <cell r="R785">
            <v>0</v>
          </cell>
          <cell r="S785" t="str">
            <v/>
          </cell>
          <cell r="T785" t="str">
            <v>?</v>
          </cell>
          <cell r="V785" t="e">
            <v>#N/A</v>
          </cell>
          <cell r="W785" t="str">
            <v/>
          </cell>
        </row>
        <row r="786">
          <cell r="N786" t="e">
            <v>#N/A</v>
          </cell>
          <cell r="O786" t="str">
            <v/>
          </cell>
          <cell r="P786" t="e">
            <v>#N/A</v>
          </cell>
          <cell r="Q786" t="e">
            <v>#N/A</v>
          </cell>
          <cell r="R786">
            <v>0</v>
          </cell>
          <cell r="S786" t="str">
            <v/>
          </cell>
          <cell r="T786" t="str">
            <v>?</v>
          </cell>
          <cell r="V786" t="e">
            <v>#N/A</v>
          </cell>
          <cell r="W786" t="str">
            <v/>
          </cell>
        </row>
        <row r="787">
          <cell r="N787" t="e">
            <v>#N/A</v>
          </cell>
          <cell r="O787" t="str">
            <v/>
          </cell>
          <cell r="P787" t="e">
            <v>#N/A</v>
          </cell>
          <cell r="Q787" t="e">
            <v>#N/A</v>
          </cell>
          <cell r="R787">
            <v>0</v>
          </cell>
          <cell r="S787" t="str">
            <v/>
          </cell>
          <cell r="T787" t="str">
            <v>?</v>
          </cell>
          <cell r="V787" t="e">
            <v>#N/A</v>
          </cell>
          <cell r="W787" t="str">
            <v/>
          </cell>
        </row>
        <row r="788">
          <cell r="N788" t="e">
            <v>#N/A</v>
          </cell>
          <cell r="O788" t="str">
            <v/>
          </cell>
          <cell r="P788" t="e">
            <v>#N/A</v>
          </cell>
          <cell r="Q788" t="e">
            <v>#N/A</v>
          </cell>
          <cell r="R788">
            <v>0</v>
          </cell>
          <cell r="S788" t="str">
            <v/>
          </cell>
          <cell r="T788" t="str">
            <v>?</v>
          </cell>
          <cell r="V788" t="e">
            <v>#N/A</v>
          </cell>
          <cell r="W788" t="str">
            <v/>
          </cell>
        </row>
        <row r="789">
          <cell r="N789" t="e">
            <v>#N/A</v>
          </cell>
          <cell r="O789" t="str">
            <v/>
          </cell>
          <cell r="P789" t="e">
            <v>#N/A</v>
          </cell>
          <cell r="Q789" t="e">
            <v>#N/A</v>
          </cell>
          <cell r="R789">
            <v>0</v>
          </cell>
          <cell r="S789" t="str">
            <v/>
          </cell>
          <cell r="T789" t="str">
            <v>?</v>
          </cell>
          <cell r="V789" t="e">
            <v>#N/A</v>
          </cell>
          <cell r="W789" t="str">
            <v/>
          </cell>
        </row>
        <row r="790">
          <cell r="N790" t="e">
            <v>#N/A</v>
          </cell>
          <cell r="O790" t="str">
            <v/>
          </cell>
          <cell r="P790" t="e">
            <v>#N/A</v>
          </cell>
          <cell r="Q790" t="e">
            <v>#N/A</v>
          </cell>
          <cell r="R790">
            <v>0</v>
          </cell>
          <cell r="S790" t="str">
            <v/>
          </cell>
          <cell r="T790" t="str">
            <v>?</v>
          </cell>
          <cell r="V790" t="e">
            <v>#N/A</v>
          </cell>
          <cell r="W790" t="str">
            <v/>
          </cell>
        </row>
        <row r="791">
          <cell r="N791" t="e">
            <v>#N/A</v>
          </cell>
          <cell r="O791" t="str">
            <v/>
          </cell>
          <cell r="P791" t="e">
            <v>#N/A</v>
          </cell>
          <cell r="Q791" t="e">
            <v>#N/A</v>
          </cell>
          <cell r="R791">
            <v>0</v>
          </cell>
          <cell r="S791" t="str">
            <v/>
          </cell>
          <cell r="T791" t="str">
            <v>?</v>
          </cell>
          <cell r="V791" t="e">
            <v>#N/A</v>
          </cell>
          <cell r="W791" t="str">
            <v/>
          </cell>
        </row>
        <row r="792">
          <cell r="N792" t="e">
            <v>#N/A</v>
          </cell>
          <cell r="O792" t="str">
            <v/>
          </cell>
          <cell r="P792" t="e">
            <v>#N/A</v>
          </cell>
          <cell r="Q792" t="e">
            <v>#N/A</v>
          </cell>
          <cell r="R792">
            <v>0</v>
          </cell>
          <cell r="S792" t="str">
            <v/>
          </cell>
          <cell r="T792" t="str">
            <v>?</v>
          </cell>
          <cell r="V792" t="e">
            <v>#N/A</v>
          </cell>
          <cell r="W792" t="str">
            <v/>
          </cell>
        </row>
        <row r="793">
          <cell r="N793" t="e">
            <v>#N/A</v>
          </cell>
          <cell r="O793" t="str">
            <v/>
          </cell>
          <cell r="P793" t="e">
            <v>#N/A</v>
          </cell>
          <cell r="Q793" t="e">
            <v>#N/A</v>
          </cell>
          <cell r="R793">
            <v>0</v>
          </cell>
          <cell r="S793" t="str">
            <v/>
          </cell>
          <cell r="T793" t="str">
            <v>?</v>
          </cell>
          <cell r="V793" t="e">
            <v>#N/A</v>
          </cell>
          <cell r="W793" t="str">
            <v/>
          </cell>
        </row>
        <row r="794">
          <cell r="N794" t="e">
            <v>#N/A</v>
          </cell>
          <cell r="O794" t="str">
            <v/>
          </cell>
          <cell r="P794" t="e">
            <v>#N/A</v>
          </cell>
          <cell r="Q794" t="e">
            <v>#N/A</v>
          </cell>
          <cell r="R794">
            <v>0</v>
          </cell>
          <cell r="S794" t="str">
            <v/>
          </cell>
          <cell r="T794" t="str">
            <v>?</v>
          </cell>
          <cell r="V794" t="e">
            <v>#N/A</v>
          </cell>
          <cell r="W794" t="str">
            <v/>
          </cell>
        </row>
        <row r="795">
          <cell r="N795" t="e">
            <v>#N/A</v>
          </cell>
          <cell r="O795" t="str">
            <v/>
          </cell>
          <cell r="P795" t="e">
            <v>#N/A</v>
          </cell>
          <cell r="Q795" t="e">
            <v>#N/A</v>
          </cell>
          <cell r="R795">
            <v>0</v>
          </cell>
          <cell r="S795" t="str">
            <v/>
          </cell>
          <cell r="T795" t="str">
            <v>?</v>
          </cell>
          <cell r="V795" t="e">
            <v>#N/A</v>
          </cell>
          <cell r="W795" t="str">
            <v/>
          </cell>
        </row>
        <row r="796">
          <cell r="N796" t="e">
            <v>#N/A</v>
          </cell>
          <cell r="O796" t="str">
            <v/>
          </cell>
          <cell r="P796" t="e">
            <v>#N/A</v>
          </cell>
          <cell r="Q796" t="e">
            <v>#N/A</v>
          </cell>
          <cell r="R796">
            <v>0</v>
          </cell>
          <cell r="S796" t="str">
            <v/>
          </cell>
          <cell r="T796" t="str">
            <v>?</v>
          </cell>
          <cell r="V796" t="e">
            <v>#N/A</v>
          </cell>
          <cell r="W796" t="str">
            <v/>
          </cell>
        </row>
        <row r="797">
          <cell r="N797" t="e">
            <v>#N/A</v>
          </cell>
          <cell r="O797" t="str">
            <v/>
          </cell>
          <cell r="P797" t="e">
            <v>#N/A</v>
          </cell>
          <cell r="Q797" t="e">
            <v>#N/A</v>
          </cell>
          <cell r="R797">
            <v>0</v>
          </cell>
          <cell r="S797" t="str">
            <v/>
          </cell>
          <cell r="T797" t="str">
            <v>?</v>
          </cell>
          <cell r="V797" t="e">
            <v>#N/A</v>
          </cell>
          <cell r="W797" t="str">
            <v/>
          </cell>
        </row>
        <row r="798">
          <cell r="N798" t="e">
            <v>#N/A</v>
          </cell>
          <cell r="O798" t="str">
            <v/>
          </cell>
          <cell r="P798" t="e">
            <v>#N/A</v>
          </cell>
          <cell r="Q798" t="e">
            <v>#N/A</v>
          </cell>
          <cell r="R798">
            <v>0</v>
          </cell>
          <cell r="S798" t="str">
            <v/>
          </cell>
          <cell r="T798" t="str">
            <v>?</v>
          </cell>
          <cell r="V798" t="e">
            <v>#N/A</v>
          </cell>
          <cell r="W798" t="str">
            <v/>
          </cell>
        </row>
        <row r="799">
          <cell r="N799" t="e">
            <v>#N/A</v>
          </cell>
          <cell r="O799" t="str">
            <v/>
          </cell>
          <cell r="P799" t="e">
            <v>#N/A</v>
          </cell>
          <cell r="Q799" t="e">
            <v>#N/A</v>
          </cell>
          <cell r="R799">
            <v>0</v>
          </cell>
          <cell r="S799" t="str">
            <v/>
          </cell>
          <cell r="T799" t="str">
            <v>?</v>
          </cell>
          <cell r="V799" t="e">
            <v>#N/A</v>
          </cell>
          <cell r="W799" t="str">
            <v/>
          </cell>
        </row>
        <row r="800">
          <cell r="N800" t="e">
            <v>#N/A</v>
          </cell>
          <cell r="O800" t="str">
            <v/>
          </cell>
          <cell r="P800" t="e">
            <v>#N/A</v>
          </cell>
          <cell r="Q800" t="e">
            <v>#N/A</v>
          </cell>
          <cell r="R800">
            <v>0</v>
          </cell>
          <cell r="S800" t="str">
            <v/>
          </cell>
          <cell r="T800" t="str">
            <v>?</v>
          </cell>
          <cell r="V800" t="e">
            <v>#N/A</v>
          </cell>
          <cell r="W800" t="str">
            <v/>
          </cell>
        </row>
        <row r="801">
          <cell r="N801" t="e">
            <v>#N/A</v>
          </cell>
          <cell r="O801" t="str">
            <v/>
          </cell>
          <cell r="P801" t="e">
            <v>#N/A</v>
          </cell>
          <cell r="Q801" t="e">
            <v>#N/A</v>
          </cell>
          <cell r="R801">
            <v>0</v>
          </cell>
          <cell r="S801" t="str">
            <v/>
          </cell>
          <cell r="T801" t="str">
            <v>?</v>
          </cell>
          <cell r="V801" t="e">
            <v>#N/A</v>
          </cell>
          <cell r="W801" t="str">
            <v/>
          </cell>
        </row>
        <row r="802">
          <cell r="N802" t="e">
            <v>#N/A</v>
          </cell>
          <cell r="O802" t="str">
            <v/>
          </cell>
          <cell r="P802" t="e">
            <v>#N/A</v>
          </cell>
          <cell r="Q802" t="e">
            <v>#N/A</v>
          </cell>
          <cell r="R802">
            <v>0</v>
          </cell>
          <cell r="S802" t="str">
            <v/>
          </cell>
          <cell r="T802" t="str">
            <v>?</v>
          </cell>
          <cell r="V802" t="e">
            <v>#N/A</v>
          </cell>
          <cell r="W802" t="str">
            <v/>
          </cell>
        </row>
        <row r="803">
          <cell r="N803" t="e">
            <v>#N/A</v>
          </cell>
          <cell r="O803" t="str">
            <v/>
          </cell>
          <cell r="P803" t="e">
            <v>#N/A</v>
          </cell>
          <cell r="Q803" t="e">
            <v>#N/A</v>
          </cell>
          <cell r="R803">
            <v>0</v>
          </cell>
          <cell r="S803" t="str">
            <v/>
          </cell>
          <cell r="T803" t="str">
            <v>?</v>
          </cell>
          <cell r="V803" t="e">
            <v>#N/A</v>
          </cell>
          <cell r="W803" t="str">
            <v/>
          </cell>
        </row>
        <row r="804">
          <cell r="N804" t="e">
            <v>#N/A</v>
          </cell>
          <cell r="O804" t="str">
            <v/>
          </cell>
          <cell r="P804" t="e">
            <v>#N/A</v>
          </cell>
          <cell r="Q804" t="e">
            <v>#N/A</v>
          </cell>
          <cell r="R804">
            <v>0</v>
          </cell>
          <cell r="S804" t="str">
            <v/>
          </cell>
          <cell r="T804" t="str">
            <v>?</v>
          </cell>
          <cell r="V804" t="e">
            <v>#N/A</v>
          </cell>
          <cell r="W804" t="str">
            <v/>
          </cell>
        </row>
        <row r="805">
          <cell r="N805" t="e">
            <v>#N/A</v>
          </cell>
          <cell r="O805" t="str">
            <v/>
          </cell>
          <cell r="P805" t="e">
            <v>#N/A</v>
          </cell>
          <cell r="Q805" t="e">
            <v>#N/A</v>
          </cell>
          <cell r="R805">
            <v>0</v>
          </cell>
          <cell r="S805" t="str">
            <v/>
          </cell>
          <cell r="T805" t="str">
            <v>?</v>
          </cell>
          <cell r="V805" t="e">
            <v>#N/A</v>
          </cell>
          <cell r="W805" t="str">
            <v/>
          </cell>
        </row>
        <row r="806">
          <cell r="N806" t="e">
            <v>#N/A</v>
          </cell>
          <cell r="O806" t="str">
            <v/>
          </cell>
          <cell r="P806" t="e">
            <v>#N/A</v>
          </cell>
          <cell r="Q806" t="e">
            <v>#N/A</v>
          </cell>
          <cell r="R806">
            <v>0</v>
          </cell>
          <cell r="S806" t="str">
            <v/>
          </cell>
          <cell r="T806" t="str">
            <v>?</v>
          </cell>
          <cell r="V806" t="e">
            <v>#N/A</v>
          </cell>
          <cell r="W806" t="str">
            <v/>
          </cell>
        </row>
        <row r="807">
          <cell r="N807" t="e">
            <v>#N/A</v>
          </cell>
          <cell r="O807" t="str">
            <v/>
          </cell>
          <cell r="P807" t="e">
            <v>#N/A</v>
          </cell>
          <cell r="Q807" t="e">
            <v>#N/A</v>
          </cell>
          <cell r="R807">
            <v>0</v>
          </cell>
          <cell r="S807" t="str">
            <v/>
          </cell>
          <cell r="T807" t="str">
            <v>?</v>
          </cell>
          <cell r="V807" t="e">
            <v>#N/A</v>
          </cell>
          <cell r="W807" t="str">
            <v/>
          </cell>
        </row>
        <row r="808">
          <cell r="N808" t="e">
            <v>#N/A</v>
          </cell>
          <cell r="O808" t="str">
            <v/>
          </cell>
          <cell r="P808" t="e">
            <v>#N/A</v>
          </cell>
          <cell r="Q808" t="e">
            <v>#N/A</v>
          </cell>
          <cell r="R808">
            <v>0</v>
          </cell>
          <cell r="S808" t="str">
            <v/>
          </cell>
          <cell r="T808" t="str">
            <v>?</v>
          </cell>
          <cell r="V808" t="e">
            <v>#N/A</v>
          </cell>
          <cell r="W808" t="str">
            <v/>
          </cell>
        </row>
        <row r="809">
          <cell r="N809" t="e">
            <v>#N/A</v>
          </cell>
          <cell r="O809" t="str">
            <v/>
          </cell>
          <cell r="P809" t="e">
            <v>#N/A</v>
          </cell>
          <cell r="Q809" t="e">
            <v>#N/A</v>
          </cell>
          <cell r="R809">
            <v>0</v>
          </cell>
          <cell r="S809" t="str">
            <v/>
          </cell>
          <cell r="T809" t="str">
            <v>?</v>
          </cell>
          <cell r="V809" t="e">
            <v>#N/A</v>
          </cell>
          <cell r="W809" t="str">
            <v/>
          </cell>
        </row>
        <row r="810">
          <cell r="N810" t="e">
            <v>#N/A</v>
          </cell>
          <cell r="O810" t="str">
            <v/>
          </cell>
          <cell r="P810" t="e">
            <v>#N/A</v>
          </cell>
          <cell r="Q810" t="e">
            <v>#N/A</v>
          </cell>
          <cell r="R810">
            <v>0</v>
          </cell>
          <cell r="S810" t="str">
            <v/>
          </cell>
          <cell r="T810" t="str">
            <v>?</v>
          </cell>
          <cell r="V810" t="e">
            <v>#N/A</v>
          </cell>
          <cell r="W810" t="str">
            <v/>
          </cell>
        </row>
        <row r="811">
          <cell r="N811" t="e">
            <v>#N/A</v>
          </cell>
          <cell r="O811" t="str">
            <v/>
          </cell>
          <cell r="P811" t="e">
            <v>#N/A</v>
          </cell>
          <cell r="Q811" t="e">
            <v>#N/A</v>
          </cell>
          <cell r="R811">
            <v>0</v>
          </cell>
          <cell r="S811" t="str">
            <v/>
          </cell>
          <cell r="T811" t="str">
            <v>?</v>
          </cell>
          <cell r="V811" t="e">
            <v>#N/A</v>
          </cell>
          <cell r="W811" t="str">
            <v/>
          </cell>
        </row>
        <row r="812">
          <cell r="N812" t="e">
            <v>#N/A</v>
          </cell>
          <cell r="O812" t="str">
            <v/>
          </cell>
          <cell r="P812" t="e">
            <v>#N/A</v>
          </cell>
          <cell r="Q812" t="e">
            <v>#N/A</v>
          </cell>
          <cell r="R812">
            <v>0</v>
          </cell>
          <cell r="S812" t="str">
            <v/>
          </cell>
          <cell r="T812" t="str">
            <v>?</v>
          </cell>
          <cell r="V812" t="e">
            <v>#N/A</v>
          </cell>
          <cell r="W812" t="str">
            <v/>
          </cell>
        </row>
        <row r="813">
          <cell r="N813" t="e">
            <v>#N/A</v>
          </cell>
          <cell r="O813" t="str">
            <v/>
          </cell>
          <cell r="P813" t="e">
            <v>#N/A</v>
          </cell>
          <cell r="Q813" t="e">
            <v>#N/A</v>
          </cell>
          <cell r="R813">
            <v>0</v>
          </cell>
          <cell r="S813" t="str">
            <v/>
          </cell>
          <cell r="T813" t="str">
            <v>?</v>
          </cell>
          <cell r="V813" t="e">
            <v>#N/A</v>
          </cell>
          <cell r="W813" t="str">
            <v/>
          </cell>
        </row>
        <row r="814">
          <cell r="N814" t="e">
            <v>#N/A</v>
          </cell>
          <cell r="O814" t="str">
            <v/>
          </cell>
          <cell r="P814" t="e">
            <v>#N/A</v>
          </cell>
          <cell r="Q814" t="e">
            <v>#N/A</v>
          </cell>
          <cell r="R814">
            <v>0</v>
          </cell>
          <cell r="S814" t="str">
            <v/>
          </cell>
          <cell r="T814" t="str">
            <v>?</v>
          </cell>
          <cell r="V814" t="e">
            <v>#N/A</v>
          </cell>
          <cell r="W814" t="str">
            <v/>
          </cell>
        </row>
        <row r="815">
          <cell r="N815" t="e">
            <v>#N/A</v>
          </cell>
          <cell r="O815" t="str">
            <v/>
          </cell>
          <cell r="P815" t="e">
            <v>#N/A</v>
          </cell>
          <cell r="Q815" t="e">
            <v>#N/A</v>
          </cell>
          <cell r="R815">
            <v>0</v>
          </cell>
          <cell r="S815" t="str">
            <v/>
          </cell>
          <cell r="T815" t="str">
            <v>?</v>
          </cell>
          <cell r="V815" t="e">
            <v>#N/A</v>
          </cell>
          <cell r="W815" t="str">
            <v/>
          </cell>
        </row>
        <row r="816">
          <cell r="N816" t="e">
            <v>#N/A</v>
          </cell>
          <cell r="O816" t="str">
            <v/>
          </cell>
          <cell r="P816" t="e">
            <v>#N/A</v>
          </cell>
          <cell r="Q816" t="e">
            <v>#N/A</v>
          </cell>
          <cell r="R816">
            <v>0</v>
          </cell>
          <cell r="S816" t="str">
            <v/>
          </cell>
          <cell r="T816" t="str">
            <v>?</v>
          </cell>
          <cell r="V816" t="e">
            <v>#N/A</v>
          </cell>
          <cell r="W816" t="str">
            <v/>
          </cell>
        </row>
        <row r="817">
          <cell r="N817" t="e">
            <v>#N/A</v>
          </cell>
          <cell r="O817" t="str">
            <v/>
          </cell>
          <cell r="P817" t="e">
            <v>#N/A</v>
          </cell>
          <cell r="Q817" t="e">
            <v>#N/A</v>
          </cell>
          <cell r="R817">
            <v>0</v>
          </cell>
          <cell r="S817" t="str">
            <v/>
          </cell>
          <cell r="T817" t="str">
            <v>?</v>
          </cell>
          <cell r="V817" t="e">
            <v>#N/A</v>
          </cell>
          <cell r="W817" t="str">
            <v/>
          </cell>
        </row>
        <row r="818">
          <cell r="N818" t="e">
            <v>#N/A</v>
          </cell>
          <cell r="O818" t="str">
            <v/>
          </cell>
          <cell r="P818" t="e">
            <v>#N/A</v>
          </cell>
          <cell r="Q818" t="e">
            <v>#N/A</v>
          </cell>
          <cell r="R818">
            <v>0</v>
          </cell>
          <cell r="S818" t="str">
            <v/>
          </cell>
          <cell r="T818" t="str">
            <v>?</v>
          </cell>
          <cell r="V818" t="e">
            <v>#N/A</v>
          </cell>
          <cell r="W818" t="str">
            <v/>
          </cell>
        </row>
        <row r="819">
          <cell r="N819" t="e">
            <v>#N/A</v>
          </cell>
          <cell r="O819" t="str">
            <v/>
          </cell>
          <cell r="P819" t="e">
            <v>#N/A</v>
          </cell>
          <cell r="Q819" t="e">
            <v>#N/A</v>
          </cell>
          <cell r="R819">
            <v>0</v>
          </cell>
          <cell r="S819" t="str">
            <v/>
          </cell>
          <cell r="T819" t="str">
            <v>?</v>
          </cell>
          <cell r="V819" t="e">
            <v>#N/A</v>
          </cell>
          <cell r="W819" t="str">
            <v/>
          </cell>
        </row>
        <row r="820">
          <cell r="N820" t="e">
            <v>#N/A</v>
          </cell>
          <cell r="O820" t="str">
            <v/>
          </cell>
          <cell r="P820" t="e">
            <v>#N/A</v>
          </cell>
          <cell r="Q820" t="e">
            <v>#N/A</v>
          </cell>
          <cell r="R820">
            <v>0</v>
          </cell>
          <cell r="S820" t="str">
            <v/>
          </cell>
          <cell r="T820" t="str">
            <v>?</v>
          </cell>
          <cell r="V820" t="e">
            <v>#N/A</v>
          </cell>
          <cell r="W820" t="str">
            <v/>
          </cell>
        </row>
        <row r="821">
          <cell r="N821" t="e">
            <v>#N/A</v>
          </cell>
          <cell r="O821" t="str">
            <v/>
          </cell>
          <cell r="P821" t="e">
            <v>#N/A</v>
          </cell>
          <cell r="Q821" t="e">
            <v>#N/A</v>
          </cell>
          <cell r="R821">
            <v>0</v>
          </cell>
          <cell r="S821" t="str">
            <v/>
          </cell>
          <cell r="T821" t="str">
            <v>?</v>
          </cell>
          <cell r="V821" t="e">
            <v>#N/A</v>
          </cell>
          <cell r="W821" t="str">
            <v/>
          </cell>
        </row>
        <row r="822">
          <cell r="N822" t="e">
            <v>#N/A</v>
          </cell>
          <cell r="O822" t="str">
            <v/>
          </cell>
          <cell r="P822" t="e">
            <v>#N/A</v>
          </cell>
          <cell r="Q822" t="e">
            <v>#N/A</v>
          </cell>
          <cell r="R822">
            <v>0</v>
          </cell>
          <cell r="S822" t="str">
            <v/>
          </cell>
          <cell r="T822" t="str">
            <v>?</v>
          </cell>
          <cell r="V822" t="e">
            <v>#N/A</v>
          </cell>
          <cell r="W822" t="str">
            <v/>
          </cell>
        </row>
        <row r="823">
          <cell r="N823" t="e">
            <v>#N/A</v>
          </cell>
          <cell r="O823" t="str">
            <v/>
          </cell>
          <cell r="P823" t="e">
            <v>#N/A</v>
          </cell>
          <cell r="Q823" t="e">
            <v>#N/A</v>
          </cell>
          <cell r="R823">
            <v>0</v>
          </cell>
          <cell r="S823" t="str">
            <v/>
          </cell>
          <cell r="T823" t="str">
            <v>?</v>
          </cell>
          <cell r="V823" t="e">
            <v>#N/A</v>
          </cell>
          <cell r="W823" t="str">
            <v/>
          </cell>
        </row>
        <row r="824">
          <cell r="N824" t="e">
            <v>#N/A</v>
          </cell>
          <cell r="O824" t="str">
            <v/>
          </cell>
          <cell r="P824" t="e">
            <v>#N/A</v>
          </cell>
          <cell r="Q824" t="e">
            <v>#N/A</v>
          </cell>
          <cell r="R824">
            <v>0</v>
          </cell>
          <cell r="S824" t="str">
            <v/>
          </cell>
          <cell r="T824" t="str">
            <v>?</v>
          </cell>
          <cell r="V824" t="e">
            <v>#N/A</v>
          </cell>
          <cell r="W824" t="str">
            <v/>
          </cell>
        </row>
        <row r="825">
          <cell r="N825" t="e">
            <v>#N/A</v>
          </cell>
          <cell r="O825" t="str">
            <v/>
          </cell>
          <cell r="P825" t="e">
            <v>#N/A</v>
          </cell>
          <cell r="Q825" t="e">
            <v>#N/A</v>
          </cell>
          <cell r="R825">
            <v>0</v>
          </cell>
          <cell r="S825" t="str">
            <v/>
          </cell>
          <cell r="T825" t="str">
            <v>?</v>
          </cell>
          <cell r="V825" t="e">
            <v>#N/A</v>
          </cell>
          <cell r="W825" t="str">
            <v/>
          </cell>
        </row>
        <row r="826">
          <cell r="N826" t="e">
            <v>#N/A</v>
          </cell>
          <cell r="O826" t="str">
            <v/>
          </cell>
          <cell r="P826" t="e">
            <v>#N/A</v>
          </cell>
          <cell r="Q826" t="e">
            <v>#N/A</v>
          </cell>
          <cell r="R826">
            <v>0</v>
          </cell>
          <cell r="S826" t="str">
            <v/>
          </cell>
          <cell r="T826" t="str">
            <v>?</v>
          </cell>
          <cell r="V826" t="e">
            <v>#N/A</v>
          </cell>
          <cell r="W826" t="str">
            <v/>
          </cell>
        </row>
        <row r="827">
          <cell r="N827" t="e">
            <v>#N/A</v>
          </cell>
          <cell r="O827" t="str">
            <v/>
          </cell>
          <cell r="P827" t="e">
            <v>#N/A</v>
          </cell>
          <cell r="Q827" t="e">
            <v>#N/A</v>
          </cell>
          <cell r="R827">
            <v>0</v>
          </cell>
          <cell r="S827" t="str">
            <v/>
          </cell>
          <cell r="T827" t="str">
            <v>?</v>
          </cell>
          <cell r="V827" t="e">
            <v>#N/A</v>
          </cell>
          <cell r="W827" t="str">
            <v/>
          </cell>
        </row>
        <row r="828">
          <cell r="N828" t="e">
            <v>#N/A</v>
          </cell>
          <cell r="O828" t="str">
            <v/>
          </cell>
          <cell r="P828" t="e">
            <v>#N/A</v>
          </cell>
          <cell r="Q828" t="e">
            <v>#N/A</v>
          </cell>
          <cell r="R828">
            <v>0</v>
          </cell>
          <cell r="S828" t="str">
            <v/>
          </cell>
          <cell r="T828" t="str">
            <v>?</v>
          </cell>
          <cell r="V828" t="e">
            <v>#N/A</v>
          </cell>
          <cell r="W828" t="str">
            <v/>
          </cell>
        </row>
        <row r="829">
          <cell r="N829" t="e">
            <v>#N/A</v>
          </cell>
          <cell r="O829" t="str">
            <v/>
          </cell>
          <cell r="P829" t="e">
            <v>#N/A</v>
          </cell>
          <cell r="Q829" t="e">
            <v>#N/A</v>
          </cell>
          <cell r="R829">
            <v>0</v>
          </cell>
          <cell r="S829" t="str">
            <v/>
          </cell>
          <cell r="T829" t="str">
            <v>?</v>
          </cell>
          <cell r="V829" t="e">
            <v>#N/A</v>
          </cell>
          <cell r="W829" t="str">
            <v/>
          </cell>
        </row>
        <row r="830">
          <cell r="N830" t="e">
            <v>#N/A</v>
          </cell>
          <cell r="O830" t="str">
            <v/>
          </cell>
          <cell r="P830" t="e">
            <v>#N/A</v>
          </cell>
          <cell r="Q830" t="e">
            <v>#N/A</v>
          </cell>
          <cell r="R830">
            <v>0</v>
          </cell>
          <cell r="S830" t="str">
            <v/>
          </cell>
          <cell r="T830" t="str">
            <v>?</v>
          </cell>
          <cell r="V830" t="e">
            <v>#N/A</v>
          </cell>
          <cell r="W830" t="str">
            <v/>
          </cell>
        </row>
        <row r="831">
          <cell r="N831" t="e">
            <v>#N/A</v>
          </cell>
          <cell r="O831" t="str">
            <v/>
          </cell>
          <cell r="P831" t="e">
            <v>#N/A</v>
          </cell>
          <cell r="Q831" t="e">
            <v>#N/A</v>
          </cell>
          <cell r="R831">
            <v>0</v>
          </cell>
          <cell r="S831" t="str">
            <v/>
          </cell>
          <cell r="T831" t="str">
            <v>?</v>
          </cell>
          <cell r="V831" t="e">
            <v>#N/A</v>
          </cell>
          <cell r="W831" t="str">
            <v/>
          </cell>
        </row>
        <row r="832">
          <cell r="N832" t="e">
            <v>#N/A</v>
          </cell>
          <cell r="O832" t="str">
            <v/>
          </cell>
          <cell r="P832" t="e">
            <v>#N/A</v>
          </cell>
          <cell r="Q832" t="e">
            <v>#N/A</v>
          </cell>
          <cell r="R832">
            <v>0</v>
          </cell>
          <cell r="S832" t="str">
            <v/>
          </cell>
          <cell r="T832" t="str">
            <v>?</v>
          </cell>
          <cell r="V832" t="e">
            <v>#N/A</v>
          </cell>
          <cell r="W832" t="str">
            <v/>
          </cell>
        </row>
        <row r="833">
          <cell r="N833" t="e">
            <v>#N/A</v>
          </cell>
          <cell r="O833" t="str">
            <v/>
          </cell>
          <cell r="P833" t="e">
            <v>#N/A</v>
          </cell>
          <cell r="Q833" t="e">
            <v>#N/A</v>
          </cell>
          <cell r="R833">
            <v>0</v>
          </cell>
          <cell r="S833" t="str">
            <v/>
          </cell>
          <cell r="T833" t="str">
            <v>?</v>
          </cell>
          <cell r="V833" t="e">
            <v>#N/A</v>
          </cell>
          <cell r="W833" t="str">
            <v/>
          </cell>
        </row>
        <row r="834">
          <cell r="N834" t="e">
            <v>#N/A</v>
          </cell>
          <cell r="O834" t="str">
            <v/>
          </cell>
          <cell r="P834" t="e">
            <v>#N/A</v>
          </cell>
          <cell r="Q834" t="e">
            <v>#N/A</v>
          </cell>
          <cell r="R834">
            <v>0</v>
          </cell>
          <cell r="S834" t="str">
            <v/>
          </cell>
          <cell r="T834" t="str">
            <v>?</v>
          </cell>
          <cell r="V834" t="e">
            <v>#N/A</v>
          </cell>
          <cell r="W834" t="str">
            <v/>
          </cell>
        </row>
        <row r="835">
          <cell r="N835" t="e">
            <v>#N/A</v>
          </cell>
          <cell r="O835" t="str">
            <v/>
          </cell>
          <cell r="P835" t="e">
            <v>#N/A</v>
          </cell>
          <cell r="Q835" t="e">
            <v>#N/A</v>
          </cell>
          <cell r="R835">
            <v>0</v>
          </cell>
          <cell r="S835" t="str">
            <v/>
          </cell>
          <cell r="T835" t="str">
            <v>?</v>
          </cell>
          <cell r="V835" t="e">
            <v>#N/A</v>
          </cell>
          <cell r="W835" t="str">
            <v/>
          </cell>
        </row>
        <row r="836">
          <cell r="N836" t="e">
            <v>#N/A</v>
          </cell>
          <cell r="O836" t="str">
            <v/>
          </cell>
          <cell r="P836" t="e">
            <v>#N/A</v>
          </cell>
          <cell r="Q836" t="e">
            <v>#N/A</v>
          </cell>
          <cell r="R836">
            <v>0</v>
          </cell>
          <cell r="S836" t="str">
            <v/>
          </cell>
          <cell r="T836" t="str">
            <v>?</v>
          </cell>
          <cell r="V836" t="e">
            <v>#N/A</v>
          </cell>
          <cell r="W836" t="str">
            <v/>
          </cell>
        </row>
        <row r="837">
          <cell r="N837" t="e">
            <v>#N/A</v>
          </cell>
          <cell r="O837" t="str">
            <v/>
          </cell>
          <cell r="P837" t="e">
            <v>#N/A</v>
          </cell>
          <cell r="Q837" t="e">
            <v>#N/A</v>
          </cell>
          <cell r="R837">
            <v>0</v>
          </cell>
          <cell r="S837" t="str">
            <v/>
          </cell>
          <cell r="T837" t="str">
            <v>?</v>
          </cell>
          <cell r="V837" t="e">
            <v>#N/A</v>
          </cell>
          <cell r="W837" t="str">
            <v/>
          </cell>
        </row>
        <row r="838">
          <cell r="N838" t="e">
            <v>#N/A</v>
          </cell>
          <cell r="O838" t="str">
            <v/>
          </cell>
          <cell r="P838" t="e">
            <v>#N/A</v>
          </cell>
          <cell r="Q838" t="e">
            <v>#N/A</v>
          </cell>
          <cell r="R838">
            <v>0</v>
          </cell>
          <cell r="S838" t="str">
            <v/>
          </cell>
          <cell r="T838" t="str">
            <v>?</v>
          </cell>
          <cell r="V838" t="e">
            <v>#N/A</v>
          </cell>
          <cell r="W838" t="str">
            <v/>
          </cell>
        </row>
        <row r="839">
          <cell r="N839" t="e">
            <v>#N/A</v>
          </cell>
          <cell r="O839" t="str">
            <v/>
          </cell>
          <cell r="P839" t="e">
            <v>#N/A</v>
          </cell>
          <cell r="Q839" t="e">
            <v>#N/A</v>
          </cell>
          <cell r="R839">
            <v>0</v>
          </cell>
          <cell r="S839" t="str">
            <v/>
          </cell>
          <cell r="T839" t="str">
            <v>?</v>
          </cell>
          <cell r="V839" t="e">
            <v>#N/A</v>
          </cell>
          <cell r="W839" t="str">
            <v/>
          </cell>
        </row>
        <row r="840">
          <cell r="N840" t="e">
            <v>#N/A</v>
          </cell>
          <cell r="O840" t="str">
            <v/>
          </cell>
          <cell r="P840" t="e">
            <v>#N/A</v>
          </cell>
          <cell r="Q840" t="e">
            <v>#N/A</v>
          </cell>
          <cell r="R840">
            <v>0</v>
          </cell>
          <cell r="S840" t="str">
            <v/>
          </cell>
          <cell r="T840" t="str">
            <v>?</v>
          </cell>
          <cell r="V840" t="e">
            <v>#N/A</v>
          </cell>
          <cell r="W840" t="str">
            <v/>
          </cell>
        </row>
        <row r="841">
          <cell r="N841" t="e">
            <v>#N/A</v>
          </cell>
          <cell r="O841" t="str">
            <v/>
          </cell>
          <cell r="P841" t="e">
            <v>#N/A</v>
          </cell>
          <cell r="Q841" t="e">
            <v>#N/A</v>
          </cell>
          <cell r="R841">
            <v>0</v>
          </cell>
          <cell r="S841" t="str">
            <v/>
          </cell>
          <cell r="T841" t="str">
            <v>?</v>
          </cell>
          <cell r="V841" t="e">
            <v>#N/A</v>
          </cell>
          <cell r="W841" t="str">
            <v/>
          </cell>
        </row>
        <row r="842">
          <cell r="N842" t="e">
            <v>#N/A</v>
          </cell>
          <cell r="O842" t="str">
            <v/>
          </cell>
          <cell r="P842" t="e">
            <v>#N/A</v>
          </cell>
          <cell r="Q842" t="e">
            <v>#N/A</v>
          </cell>
          <cell r="R842">
            <v>0</v>
          </cell>
          <cell r="S842" t="str">
            <v/>
          </cell>
          <cell r="T842" t="str">
            <v>?</v>
          </cell>
          <cell r="V842" t="e">
            <v>#N/A</v>
          </cell>
          <cell r="W842" t="str">
            <v/>
          </cell>
        </row>
        <row r="843">
          <cell r="N843" t="e">
            <v>#N/A</v>
          </cell>
          <cell r="O843" t="str">
            <v/>
          </cell>
          <cell r="P843" t="e">
            <v>#N/A</v>
          </cell>
          <cell r="Q843" t="e">
            <v>#N/A</v>
          </cell>
          <cell r="R843">
            <v>0</v>
          </cell>
          <cell r="S843" t="str">
            <v/>
          </cell>
          <cell r="T843" t="str">
            <v>?</v>
          </cell>
          <cell r="V843" t="e">
            <v>#N/A</v>
          </cell>
          <cell r="W843" t="str">
            <v/>
          </cell>
        </row>
        <row r="844">
          <cell r="N844" t="e">
            <v>#N/A</v>
          </cell>
          <cell r="O844" t="str">
            <v/>
          </cell>
          <cell r="P844" t="e">
            <v>#N/A</v>
          </cell>
          <cell r="Q844" t="e">
            <v>#N/A</v>
          </cell>
          <cell r="R844">
            <v>0</v>
          </cell>
          <cell r="S844" t="str">
            <v/>
          </cell>
          <cell r="T844" t="str">
            <v>?</v>
          </cell>
          <cell r="V844" t="e">
            <v>#N/A</v>
          </cell>
          <cell r="W844" t="str">
            <v/>
          </cell>
        </row>
        <row r="845">
          <cell r="N845" t="e">
            <v>#N/A</v>
          </cell>
          <cell r="O845" t="str">
            <v/>
          </cell>
          <cell r="P845" t="e">
            <v>#N/A</v>
          </cell>
          <cell r="Q845" t="e">
            <v>#N/A</v>
          </cell>
          <cell r="R845">
            <v>0</v>
          </cell>
          <cell r="S845" t="str">
            <v/>
          </cell>
          <cell r="T845" t="str">
            <v>?</v>
          </cell>
          <cell r="V845" t="e">
            <v>#N/A</v>
          </cell>
          <cell r="W845" t="str">
            <v/>
          </cell>
        </row>
        <row r="846">
          <cell r="N846" t="e">
            <v>#N/A</v>
          </cell>
          <cell r="O846" t="str">
            <v/>
          </cell>
          <cell r="P846" t="e">
            <v>#N/A</v>
          </cell>
          <cell r="Q846" t="e">
            <v>#N/A</v>
          </cell>
          <cell r="R846">
            <v>0</v>
          </cell>
          <cell r="S846" t="str">
            <v/>
          </cell>
          <cell r="T846" t="str">
            <v>?</v>
          </cell>
          <cell r="V846" t="e">
            <v>#N/A</v>
          </cell>
          <cell r="W846" t="str">
            <v/>
          </cell>
        </row>
        <row r="847">
          <cell r="N847" t="e">
            <v>#N/A</v>
          </cell>
          <cell r="O847" t="str">
            <v/>
          </cell>
          <cell r="P847" t="e">
            <v>#N/A</v>
          </cell>
          <cell r="Q847" t="e">
            <v>#N/A</v>
          </cell>
          <cell r="R847">
            <v>0</v>
          </cell>
          <cell r="S847" t="str">
            <v/>
          </cell>
          <cell r="T847" t="str">
            <v>?</v>
          </cell>
          <cell r="V847" t="e">
            <v>#N/A</v>
          </cell>
          <cell r="W847" t="str">
            <v/>
          </cell>
        </row>
        <row r="848">
          <cell r="N848" t="e">
            <v>#N/A</v>
          </cell>
          <cell r="O848" t="str">
            <v/>
          </cell>
          <cell r="P848" t="e">
            <v>#N/A</v>
          </cell>
          <cell r="Q848" t="e">
            <v>#N/A</v>
          </cell>
          <cell r="R848">
            <v>0</v>
          </cell>
          <cell r="S848" t="str">
            <v/>
          </cell>
          <cell r="T848" t="str">
            <v>?</v>
          </cell>
          <cell r="V848" t="e">
            <v>#N/A</v>
          </cell>
          <cell r="W848" t="str">
            <v/>
          </cell>
        </row>
        <row r="849">
          <cell r="N849" t="e">
            <v>#N/A</v>
          </cell>
          <cell r="O849" t="str">
            <v/>
          </cell>
          <cell r="P849" t="e">
            <v>#N/A</v>
          </cell>
          <cell r="Q849" t="e">
            <v>#N/A</v>
          </cell>
          <cell r="R849">
            <v>0</v>
          </cell>
          <cell r="S849" t="str">
            <v/>
          </cell>
          <cell r="T849" t="str">
            <v>?</v>
          </cell>
          <cell r="V849" t="e">
            <v>#N/A</v>
          </cell>
          <cell r="W849" t="str">
            <v/>
          </cell>
        </row>
        <row r="850">
          <cell r="N850" t="e">
            <v>#N/A</v>
          </cell>
          <cell r="O850" t="str">
            <v/>
          </cell>
          <cell r="P850" t="e">
            <v>#N/A</v>
          </cell>
          <cell r="Q850" t="e">
            <v>#N/A</v>
          </cell>
          <cell r="R850">
            <v>0</v>
          </cell>
          <cell r="S850" t="str">
            <v/>
          </cell>
          <cell r="T850" t="str">
            <v>?</v>
          </cell>
          <cell r="V850" t="e">
            <v>#N/A</v>
          </cell>
          <cell r="W850" t="str">
            <v/>
          </cell>
        </row>
        <row r="851">
          <cell r="N851" t="e">
            <v>#N/A</v>
          </cell>
          <cell r="O851" t="str">
            <v/>
          </cell>
          <cell r="P851" t="e">
            <v>#N/A</v>
          </cell>
          <cell r="Q851" t="e">
            <v>#N/A</v>
          </cell>
          <cell r="R851">
            <v>0</v>
          </cell>
          <cell r="S851" t="str">
            <v/>
          </cell>
          <cell r="T851" t="str">
            <v>?</v>
          </cell>
          <cell r="V851" t="e">
            <v>#N/A</v>
          </cell>
          <cell r="W851" t="str">
            <v/>
          </cell>
        </row>
        <row r="852">
          <cell r="N852" t="e">
            <v>#N/A</v>
          </cell>
          <cell r="O852" t="str">
            <v/>
          </cell>
          <cell r="P852" t="e">
            <v>#N/A</v>
          </cell>
          <cell r="Q852" t="e">
            <v>#N/A</v>
          </cell>
          <cell r="R852">
            <v>0</v>
          </cell>
          <cell r="S852" t="str">
            <v/>
          </cell>
          <cell r="T852" t="str">
            <v>?</v>
          </cell>
          <cell r="V852" t="e">
            <v>#N/A</v>
          </cell>
          <cell r="W852" t="str">
            <v/>
          </cell>
        </row>
        <row r="853">
          <cell r="N853" t="e">
            <v>#N/A</v>
          </cell>
          <cell r="O853" t="str">
            <v/>
          </cell>
          <cell r="P853" t="e">
            <v>#N/A</v>
          </cell>
          <cell r="Q853" t="e">
            <v>#N/A</v>
          </cell>
          <cell r="R853">
            <v>0</v>
          </cell>
          <cell r="S853" t="str">
            <v/>
          </cell>
          <cell r="T853" t="str">
            <v>?</v>
          </cell>
          <cell r="V853" t="e">
            <v>#N/A</v>
          </cell>
          <cell r="W853" t="str">
            <v/>
          </cell>
        </row>
        <row r="854">
          <cell r="N854" t="e">
            <v>#N/A</v>
          </cell>
          <cell r="O854" t="str">
            <v/>
          </cell>
          <cell r="P854" t="e">
            <v>#N/A</v>
          </cell>
          <cell r="Q854" t="e">
            <v>#N/A</v>
          </cell>
          <cell r="R854">
            <v>0</v>
          </cell>
          <cell r="S854" t="str">
            <v/>
          </cell>
          <cell r="T854" t="str">
            <v>?</v>
          </cell>
          <cell r="V854" t="e">
            <v>#N/A</v>
          </cell>
          <cell r="W854" t="str">
            <v/>
          </cell>
        </row>
        <row r="855">
          <cell r="N855" t="e">
            <v>#N/A</v>
          </cell>
          <cell r="O855" t="str">
            <v/>
          </cell>
          <cell r="P855" t="e">
            <v>#N/A</v>
          </cell>
          <cell r="Q855" t="e">
            <v>#N/A</v>
          </cell>
          <cell r="R855">
            <v>0</v>
          </cell>
          <cell r="S855" t="str">
            <v/>
          </cell>
          <cell r="T855" t="str">
            <v>?</v>
          </cell>
          <cell r="V855" t="e">
            <v>#N/A</v>
          </cell>
          <cell r="W855" t="str">
            <v/>
          </cell>
        </row>
        <row r="856">
          <cell r="N856" t="e">
            <v>#N/A</v>
          </cell>
          <cell r="O856" t="str">
            <v/>
          </cell>
          <cell r="P856" t="e">
            <v>#N/A</v>
          </cell>
          <cell r="Q856" t="e">
            <v>#N/A</v>
          </cell>
          <cell r="R856">
            <v>0</v>
          </cell>
          <cell r="S856" t="str">
            <v/>
          </cell>
          <cell r="T856" t="str">
            <v>?</v>
          </cell>
          <cell r="V856" t="e">
            <v>#N/A</v>
          </cell>
          <cell r="W856" t="str">
            <v/>
          </cell>
        </row>
        <row r="857">
          <cell r="N857" t="e">
            <v>#N/A</v>
          </cell>
          <cell r="O857" t="str">
            <v/>
          </cell>
          <cell r="P857" t="e">
            <v>#N/A</v>
          </cell>
          <cell r="Q857" t="e">
            <v>#N/A</v>
          </cell>
          <cell r="R857">
            <v>0</v>
          </cell>
          <cell r="S857" t="str">
            <v/>
          </cell>
          <cell r="T857" t="str">
            <v>?</v>
          </cell>
          <cell r="V857" t="e">
            <v>#N/A</v>
          </cell>
          <cell r="W857" t="str">
            <v/>
          </cell>
        </row>
        <row r="858">
          <cell r="N858" t="e">
            <v>#N/A</v>
          </cell>
          <cell r="O858" t="str">
            <v/>
          </cell>
          <cell r="P858" t="e">
            <v>#N/A</v>
          </cell>
          <cell r="Q858" t="e">
            <v>#N/A</v>
          </cell>
          <cell r="R858">
            <v>0</v>
          </cell>
          <cell r="S858" t="str">
            <v/>
          </cell>
          <cell r="T858" t="str">
            <v>?</v>
          </cell>
          <cell r="V858" t="e">
            <v>#N/A</v>
          </cell>
          <cell r="W858" t="str">
            <v/>
          </cell>
        </row>
        <row r="859">
          <cell r="N859" t="e">
            <v>#N/A</v>
          </cell>
          <cell r="O859" t="str">
            <v/>
          </cell>
          <cell r="P859" t="e">
            <v>#N/A</v>
          </cell>
          <cell r="Q859" t="e">
            <v>#N/A</v>
          </cell>
          <cell r="R859">
            <v>0</v>
          </cell>
          <cell r="S859" t="str">
            <v/>
          </cell>
          <cell r="T859" t="str">
            <v>?</v>
          </cell>
          <cell r="V859" t="e">
            <v>#N/A</v>
          </cell>
          <cell r="W859" t="str">
            <v/>
          </cell>
        </row>
        <row r="860">
          <cell r="N860" t="e">
            <v>#N/A</v>
          </cell>
          <cell r="O860" t="str">
            <v/>
          </cell>
          <cell r="P860" t="e">
            <v>#N/A</v>
          </cell>
          <cell r="Q860" t="e">
            <v>#N/A</v>
          </cell>
          <cell r="R860">
            <v>0</v>
          </cell>
          <cell r="S860" t="str">
            <v/>
          </cell>
          <cell r="T860" t="str">
            <v>?</v>
          </cell>
          <cell r="V860" t="e">
            <v>#N/A</v>
          </cell>
          <cell r="W860" t="str">
            <v/>
          </cell>
        </row>
        <row r="861">
          <cell r="N861" t="e">
            <v>#N/A</v>
          </cell>
          <cell r="O861" t="str">
            <v/>
          </cell>
          <cell r="P861" t="e">
            <v>#N/A</v>
          </cell>
          <cell r="Q861" t="e">
            <v>#N/A</v>
          </cell>
          <cell r="R861">
            <v>0</v>
          </cell>
          <cell r="S861" t="str">
            <v/>
          </cell>
          <cell r="T861" t="str">
            <v>?</v>
          </cell>
          <cell r="V861" t="e">
            <v>#N/A</v>
          </cell>
          <cell r="W861" t="str">
            <v/>
          </cell>
        </row>
        <row r="862">
          <cell r="N862" t="e">
            <v>#N/A</v>
          </cell>
          <cell r="O862" t="str">
            <v/>
          </cell>
          <cell r="P862" t="e">
            <v>#N/A</v>
          </cell>
          <cell r="Q862" t="e">
            <v>#N/A</v>
          </cell>
          <cell r="R862">
            <v>0</v>
          </cell>
          <cell r="S862" t="str">
            <v/>
          </cell>
          <cell r="T862" t="str">
            <v>?</v>
          </cell>
          <cell r="V862" t="e">
            <v>#N/A</v>
          </cell>
          <cell r="W862" t="str">
            <v/>
          </cell>
        </row>
        <row r="863">
          <cell r="N863" t="e">
            <v>#N/A</v>
          </cell>
          <cell r="O863" t="str">
            <v/>
          </cell>
          <cell r="P863" t="e">
            <v>#N/A</v>
          </cell>
          <cell r="Q863" t="e">
            <v>#N/A</v>
          </cell>
          <cell r="R863">
            <v>0</v>
          </cell>
          <cell r="S863" t="str">
            <v/>
          </cell>
          <cell r="T863" t="str">
            <v>?</v>
          </cell>
          <cell r="V863" t="e">
            <v>#N/A</v>
          </cell>
          <cell r="W863" t="str">
            <v/>
          </cell>
        </row>
        <row r="864">
          <cell r="N864" t="e">
            <v>#N/A</v>
          </cell>
          <cell r="O864" t="str">
            <v/>
          </cell>
          <cell r="P864" t="e">
            <v>#N/A</v>
          </cell>
          <cell r="Q864" t="e">
            <v>#N/A</v>
          </cell>
          <cell r="R864">
            <v>0</v>
          </cell>
          <cell r="S864" t="str">
            <v/>
          </cell>
          <cell r="T864" t="str">
            <v>?</v>
          </cell>
          <cell r="V864" t="e">
            <v>#N/A</v>
          </cell>
          <cell r="W864" t="str">
            <v/>
          </cell>
        </row>
        <row r="865">
          <cell r="N865" t="e">
            <v>#N/A</v>
          </cell>
          <cell r="O865" t="str">
            <v/>
          </cell>
          <cell r="P865" t="e">
            <v>#N/A</v>
          </cell>
          <cell r="Q865" t="e">
            <v>#N/A</v>
          </cell>
          <cell r="R865">
            <v>0</v>
          </cell>
          <cell r="S865" t="str">
            <v/>
          </cell>
          <cell r="T865" t="str">
            <v>?</v>
          </cell>
          <cell r="V865" t="e">
            <v>#N/A</v>
          </cell>
          <cell r="W865" t="str">
            <v/>
          </cell>
        </row>
        <row r="866">
          <cell r="N866" t="e">
            <v>#N/A</v>
          </cell>
          <cell r="O866" t="str">
            <v/>
          </cell>
          <cell r="P866" t="e">
            <v>#N/A</v>
          </cell>
          <cell r="Q866" t="e">
            <v>#N/A</v>
          </cell>
          <cell r="R866">
            <v>0</v>
          </cell>
          <cell r="S866" t="str">
            <v/>
          </cell>
          <cell r="T866" t="str">
            <v>?</v>
          </cell>
          <cell r="V866" t="e">
            <v>#N/A</v>
          </cell>
          <cell r="W866" t="str">
            <v/>
          </cell>
        </row>
        <row r="867">
          <cell r="N867" t="e">
            <v>#N/A</v>
          </cell>
          <cell r="O867" t="str">
            <v/>
          </cell>
          <cell r="P867" t="e">
            <v>#N/A</v>
          </cell>
          <cell r="Q867" t="e">
            <v>#N/A</v>
          </cell>
          <cell r="R867">
            <v>0</v>
          </cell>
          <cell r="S867" t="str">
            <v/>
          </cell>
          <cell r="T867" t="str">
            <v>?</v>
          </cell>
          <cell r="V867" t="e">
            <v>#N/A</v>
          </cell>
          <cell r="W867" t="str">
            <v/>
          </cell>
        </row>
        <row r="868">
          <cell r="N868" t="e">
            <v>#N/A</v>
          </cell>
          <cell r="O868" t="str">
            <v/>
          </cell>
          <cell r="P868" t="e">
            <v>#N/A</v>
          </cell>
          <cell r="Q868" t="e">
            <v>#N/A</v>
          </cell>
          <cell r="R868">
            <v>0</v>
          </cell>
          <cell r="S868" t="str">
            <v/>
          </cell>
          <cell r="T868" t="str">
            <v>?</v>
          </cell>
          <cell r="V868" t="e">
            <v>#N/A</v>
          </cell>
          <cell r="W868" t="str">
            <v/>
          </cell>
        </row>
        <row r="869">
          <cell r="N869" t="e">
            <v>#N/A</v>
          </cell>
          <cell r="O869" t="str">
            <v/>
          </cell>
          <cell r="P869" t="e">
            <v>#N/A</v>
          </cell>
          <cell r="Q869" t="e">
            <v>#N/A</v>
          </cell>
          <cell r="R869">
            <v>0</v>
          </cell>
          <cell r="S869" t="str">
            <v/>
          </cell>
          <cell r="T869" t="str">
            <v>?</v>
          </cell>
          <cell r="V869" t="e">
            <v>#N/A</v>
          </cell>
          <cell r="W869" t="str">
            <v/>
          </cell>
        </row>
        <row r="870">
          <cell r="N870" t="e">
            <v>#N/A</v>
          </cell>
          <cell r="O870" t="str">
            <v/>
          </cell>
          <cell r="P870" t="e">
            <v>#N/A</v>
          </cell>
          <cell r="Q870" t="e">
            <v>#N/A</v>
          </cell>
          <cell r="R870">
            <v>0</v>
          </cell>
          <cell r="S870" t="str">
            <v/>
          </cell>
          <cell r="T870" t="str">
            <v>?</v>
          </cell>
          <cell r="V870" t="e">
            <v>#N/A</v>
          </cell>
          <cell r="W870" t="str">
            <v/>
          </cell>
        </row>
        <row r="871">
          <cell r="N871" t="e">
            <v>#N/A</v>
          </cell>
          <cell r="O871" t="str">
            <v/>
          </cell>
          <cell r="P871" t="e">
            <v>#N/A</v>
          </cell>
          <cell r="Q871" t="e">
            <v>#N/A</v>
          </cell>
          <cell r="R871">
            <v>0</v>
          </cell>
          <cell r="S871" t="str">
            <v/>
          </cell>
          <cell r="T871" t="str">
            <v>?</v>
          </cell>
          <cell r="V871" t="e">
            <v>#N/A</v>
          </cell>
          <cell r="W871" t="str">
            <v/>
          </cell>
        </row>
        <row r="872">
          <cell r="N872" t="e">
            <v>#N/A</v>
          </cell>
          <cell r="O872" t="str">
            <v/>
          </cell>
          <cell r="P872" t="e">
            <v>#N/A</v>
          </cell>
          <cell r="Q872" t="e">
            <v>#N/A</v>
          </cell>
          <cell r="R872">
            <v>0</v>
          </cell>
          <cell r="S872" t="str">
            <v/>
          </cell>
          <cell r="T872" t="str">
            <v>?</v>
          </cell>
          <cell r="V872" t="e">
            <v>#N/A</v>
          </cell>
          <cell r="W872" t="str">
            <v/>
          </cell>
        </row>
        <row r="873">
          <cell r="N873" t="e">
            <v>#N/A</v>
          </cell>
          <cell r="O873" t="str">
            <v/>
          </cell>
          <cell r="P873" t="e">
            <v>#N/A</v>
          </cell>
          <cell r="Q873" t="e">
            <v>#N/A</v>
          </cell>
          <cell r="R873">
            <v>0</v>
          </cell>
          <cell r="S873" t="str">
            <v/>
          </cell>
          <cell r="T873" t="str">
            <v>?</v>
          </cell>
          <cell r="V873" t="e">
            <v>#N/A</v>
          </cell>
          <cell r="W873" t="str">
            <v/>
          </cell>
        </row>
        <row r="874">
          <cell r="N874" t="e">
            <v>#N/A</v>
          </cell>
          <cell r="O874" t="str">
            <v/>
          </cell>
          <cell r="P874" t="e">
            <v>#N/A</v>
          </cell>
          <cell r="Q874" t="e">
            <v>#N/A</v>
          </cell>
          <cell r="R874">
            <v>0</v>
          </cell>
          <cell r="S874" t="str">
            <v/>
          </cell>
          <cell r="T874" t="str">
            <v>?</v>
          </cell>
          <cell r="V874" t="e">
            <v>#N/A</v>
          </cell>
          <cell r="W874" t="str">
            <v/>
          </cell>
        </row>
        <row r="875">
          <cell r="N875" t="e">
            <v>#N/A</v>
          </cell>
          <cell r="O875" t="str">
            <v/>
          </cell>
          <cell r="P875" t="e">
            <v>#N/A</v>
          </cell>
          <cell r="Q875" t="e">
            <v>#N/A</v>
          </cell>
          <cell r="R875">
            <v>0</v>
          </cell>
          <cell r="S875" t="str">
            <v/>
          </cell>
          <cell r="T875" t="str">
            <v>?</v>
          </cell>
          <cell r="V875" t="e">
            <v>#N/A</v>
          </cell>
          <cell r="W875" t="str">
            <v/>
          </cell>
        </row>
        <row r="876">
          <cell r="N876" t="e">
            <v>#N/A</v>
          </cell>
          <cell r="O876" t="str">
            <v/>
          </cell>
          <cell r="P876" t="e">
            <v>#N/A</v>
          </cell>
          <cell r="Q876" t="e">
            <v>#N/A</v>
          </cell>
          <cell r="R876">
            <v>0</v>
          </cell>
          <cell r="S876" t="str">
            <v/>
          </cell>
          <cell r="T876" t="str">
            <v>?</v>
          </cell>
          <cell r="V876" t="e">
            <v>#N/A</v>
          </cell>
          <cell r="W876" t="str">
            <v/>
          </cell>
        </row>
        <row r="877">
          <cell r="N877" t="e">
            <v>#N/A</v>
          </cell>
          <cell r="O877" t="str">
            <v/>
          </cell>
          <cell r="P877" t="e">
            <v>#N/A</v>
          </cell>
          <cell r="Q877" t="e">
            <v>#N/A</v>
          </cell>
          <cell r="R877">
            <v>0</v>
          </cell>
          <cell r="S877" t="str">
            <v/>
          </cell>
          <cell r="T877" t="str">
            <v>?</v>
          </cell>
          <cell r="V877" t="e">
            <v>#N/A</v>
          </cell>
          <cell r="W877" t="str">
            <v/>
          </cell>
        </row>
        <row r="878">
          <cell r="N878" t="e">
            <v>#N/A</v>
          </cell>
          <cell r="O878" t="str">
            <v/>
          </cell>
          <cell r="P878" t="e">
            <v>#N/A</v>
          </cell>
          <cell r="Q878" t="e">
            <v>#N/A</v>
          </cell>
          <cell r="R878">
            <v>0</v>
          </cell>
          <cell r="S878" t="str">
            <v/>
          </cell>
          <cell r="T878" t="str">
            <v>?</v>
          </cell>
          <cell r="V878" t="e">
            <v>#N/A</v>
          </cell>
          <cell r="W878" t="str">
            <v/>
          </cell>
        </row>
        <row r="879">
          <cell r="N879" t="e">
            <v>#N/A</v>
          </cell>
          <cell r="O879" t="str">
            <v/>
          </cell>
          <cell r="P879" t="e">
            <v>#N/A</v>
          </cell>
          <cell r="Q879" t="e">
            <v>#N/A</v>
          </cell>
          <cell r="R879">
            <v>0</v>
          </cell>
          <cell r="S879" t="str">
            <v/>
          </cell>
          <cell r="T879" t="str">
            <v>?</v>
          </cell>
          <cell r="V879" t="e">
            <v>#N/A</v>
          </cell>
          <cell r="W879" t="str">
            <v/>
          </cell>
        </row>
        <row r="880">
          <cell r="N880" t="e">
            <v>#N/A</v>
          </cell>
          <cell r="O880" t="str">
            <v/>
          </cell>
          <cell r="P880" t="e">
            <v>#N/A</v>
          </cell>
          <cell r="Q880" t="e">
            <v>#N/A</v>
          </cell>
          <cell r="R880">
            <v>0</v>
          </cell>
          <cell r="S880" t="str">
            <v/>
          </cell>
          <cell r="T880" t="str">
            <v>?</v>
          </cell>
          <cell r="V880" t="e">
            <v>#N/A</v>
          </cell>
          <cell r="W880" t="str">
            <v/>
          </cell>
        </row>
        <row r="881">
          <cell r="N881" t="e">
            <v>#N/A</v>
          </cell>
          <cell r="O881" t="str">
            <v/>
          </cell>
          <cell r="P881" t="e">
            <v>#N/A</v>
          </cell>
          <cell r="Q881" t="e">
            <v>#N/A</v>
          </cell>
          <cell r="R881">
            <v>0</v>
          </cell>
          <cell r="S881" t="str">
            <v/>
          </cell>
          <cell r="T881" t="str">
            <v>?</v>
          </cell>
          <cell r="V881" t="e">
            <v>#N/A</v>
          </cell>
          <cell r="W881" t="str">
            <v/>
          </cell>
        </row>
        <row r="882">
          <cell r="N882" t="e">
            <v>#N/A</v>
          </cell>
          <cell r="O882" t="str">
            <v/>
          </cell>
          <cell r="P882" t="e">
            <v>#N/A</v>
          </cell>
          <cell r="Q882" t="e">
            <v>#N/A</v>
          </cell>
          <cell r="R882">
            <v>0</v>
          </cell>
          <cell r="S882" t="str">
            <v/>
          </cell>
          <cell r="T882" t="str">
            <v>?</v>
          </cell>
          <cell r="V882" t="e">
            <v>#N/A</v>
          </cell>
          <cell r="W882" t="str">
            <v/>
          </cell>
        </row>
        <row r="883">
          <cell r="N883" t="e">
            <v>#N/A</v>
          </cell>
          <cell r="O883" t="str">
            <v/>
          </cell>
          <cell r="P883" t="e">
            <v>#N/A</v>
          </cell>
          <cell r="Q883" t="e">
            <v>#N/A</v>
          </cell>
          <cell r="R883">
            <v>0</v>
          </cell>
          <cell r="S883" t="str">
            <v/>
          </cell>
          <cell r="T883" t="str">
            <v>?</v>
          </cell>
          <cell r="V883" t="e">
            <v>#N/A</v>
          </cell>
          <cell r="W883" t="str">
            <v/>
          </cell>
        </row>
        <row r="884">
          <cell r="N884" t="e">
            <v>#N/A</v>
          </cell>
          <cell r="O884" t="str">
            <v/>
          </cell>
          <cell r="P884" t="e">
            <v>#N/A</v>
          </cell>
          <cell r="Q884" t="e">
            <v>#N/A</v>
          </cell>
          <cell r="R884">
            <v>0</v>
          </cell>
          <cell r="S884" t="str">
            <v/>
          </cell>
          <cell r="T884" t="str">
            <v>?</v>
          </cell>
          <cell r="V884" t="e">
            <v>#N/A</v>
          </cell>
          <cell r="W884" t="str">
            <v/>
          </cell>
        </row>
        <row r="885">
          <cell r="N885" t="e">
            <v>#N/A</v>
          </cell>
          <cell r="O885" t="str">
            <v/>
          </cell>
          <cell r="P885" t="e">
            <v>#N/A</v>
          </cell>
          <cell r="Q885" t="e">
            <v>#N/A</v>
          </cell>
          <cell r="R885">
            <v>0</v>
          </cell>
          <cell r="S885" t="str">
            <v/>
          </cell>
          <cell r="T885" t="str">
            <v>?</v>
          </cell>
          <cell r="V885" t="e">
            <v>#N/A</v>
          </cell>
          <cell r="W885" t="str">
            <v/>
          </cell>
        </row>
        <row r="886">
          <cell r="N886" t="e">
            <v>#N/A</v>
          </cell>
          <cell r="O886" t="str">
            <v/>
          </cell>
          <cell r="P886" t="e">
            <v>#N/A</v>
          </cell>
          <cell r="Q886" t="e">
            <v>#N/A</v>
          </cell>
          <cell r="R886">
            <v>0</v>
          </cell>
          <cell r="S886" t="str">
            <v/>
          </cell>
          <cell r="T886" t="str">
            <v>?</v>
          </cell>
          <cell r="V886" t="e">
            <v>#N/A</v>
          </cell>
          <cell r="W886" t="str">
            <v/>
          </cell>
        </row>
        <row r="887">
          <cell r="N887" t="e">
            <v>#N/A</v>
          </cell>
          <cell r="O887" t="str">
            <v/>
          </cell>
          <cell r="P887" t="e">
            <v>#N/A</v>
          </cell>
          <cell r="Q887" t="e">
            <v>#N/A</v>
          </cell>
          <cell r="R887">
            <v>0</v>
          </cell>
          <cell r="S887" t="str">
            <v/>
          </cell>
          <cell r="T887" t="str">
            <v>?</v>
          </cell>
          <cell r="V887" t="e">
            <v>#N/A</v>
          </cell>
          <cell r="W887" t="str">
            <v/>
          </cell>
        </row>
        <row r="888">
          <cell r="N888" t="e">
            <v>#N/A</v>
          </cell>
          <cell r="O888" t="str">
            <v/>
          </cell>
          <cell r="P888" t="e">
            <v>#N/A</v>
          </cell>
          <cell r="Q888" t="e">
            <v>#N/A</v>
          </cell>
          <cell r="R888">
            <v>0</v>
          </cell>
          <cell r="S888" t="str">
            <v/>
          </cell>
          <cell r="T888" t="str">
            <v>?</v>
          </cell>
          <cell r="V888" t="e">
            <v>#N/A</v>
          </cell>
          <cell r="W888" t="str">
            <v/>
          </cell>
        </row>
        <row r="889">
          <cell r="N889" t="e">
            <v>#N/A</v>
          </cell>
          <cell r="O889" t="str">
            <v/>
          </cell>
          <cell r="P889" t="e">
            <v>#N/A</v>
          </cell>
          <cell r="Q889" t="e">
            <v>#N/A</v>
          </cell>
          <cell r="R889">
            <v>0</v>
          </cell>
          <cell r="S889" t="str">
            <v/>
          </cell>
          <cell r="T889" t="str">
            <v>?</v>
          </cell>
          <cell r="V889" t="e">
            <v>#N/A</v>
          </cell>
          <cell r="W889" t="str">
            <v/>
          </cell>
        </row>
        <row r="890">
          <cell r="N890" t="e">
            <v>#N/A</v>
          </cell>
          <cell r="O890" t="str">
            <v/>
          </cell>
          <cell r="P890" t="e">
            <v>#N/A</v>
          </cell>
          <cell r="Q890" t="e">
            <v>#N/A</v>
          </cell>
          <cell r="R890">
            <v>0</v>
          </cell>
          <cell r="S890" t="str">
            <v/>
          </cell>
          <cell r="T890" t="str">
            <v>?</v>
          </cell>
          <cell r="V890" t="e">
            <v>#N/A</v>
          </cell>
          <cell r="W890" t="str">
            <v/>
          </cell>
        </row>
        <row r="891">
          <cell r="N891" t="e">
            <v>#N/A</v>
          </cell>
          <cell r="O891" t="str">
            <v/>
          </cell>
          <cell r="P891" t="e">
            <v>#N/A</v>
          </cell>
          <cell r="Q891" t="e">
            <v>#N/A</v>
          </cell>
          <cell r="R891">
            <v>0</v>
          </cell>
          <cell r="S891" t="str">
            <v/>
          </cell>
          <cell r="T891" t="str">
            <v>?</v>
          </cell>
          <cell r="V891" t="e">
            <v>#N/A</v>
          </cell>
          <cell r="W891" t="str">
            <v/>
          </cell>
        </row>
        <row r="892">
          <cell r="N892" t="e">
            <v>#N/A</v>
          </cell>
          <cell r="O892" t="str">
            <v/>
          </cell>
          <cell r="P892" t="e">
            <v>#N/A</v>
          </cell>
          <cell r="Q892" t="e">
            <v>#N/A</v>
          </cell>
          <cell r="R892">
            <v>0</v>
          </cell>
          <cell r="S892" t="str">
            <v/>
          </cell>
          <cell r="T892" t="str">
            <v>?</v>
          </cell>
          <cell r="V892" t="e">
            <v>#N/A</v>
          </cell>
          <cell r="W892" t="str">
            <v/>
          </cell>
        </row>
        <row r="893">
          <cell r="N893" t="e">
            <v>#N/A</v>
          </cell>
          <cell r="O893" t="str">
            <v/>
          </cell>
          <cell r="P893" t="e">
            <v>#N/A</v>
          </cell>
          <cell r="Q893" t="e">
            <v>#N/A</v>
          </cell>
          <cell r="R893">
            <v>0</v>
          </cell>
          <cell r="S893" t="str">
            <v/>
          </cell>
          <cell r="T893" t="str">
            <v>?</v>
          </cell>
          <cell r="V893" t="e">
            <v>#N/A</v>
          </cell>
          <cell r="W893" t="str">
            <v/>
          </cell>
        </row>
        <row r="894">
          <cell r="N894" t="e">
            <v>#N/A</v>
          </cell>
          <cell r="O894" t="str">
            <v/>
          </cell>
          <cell r="P894" t="e">
            <v>#N/A</v>
          </cell>
          <cell r="Q894" t="e">
            <v>#N/A</v>
          </cell>
          <cell r="R894">
            <v>0</v>
          </cell>
          <cell r="S894" t="str">
            <v/>
          </cell>
          <cell r="T894" t="str">
            <v>?</v>
          </cell>
          <cell r="V894" t="e">
            <v>#N/A</v>
          </cell>
          <cell r="W894" t="str">
            <v/>
          </cell>
        </row>
        <row r="895">
          <cell r="N895" t="e">
            <v>#N/A</v>
          </cell>
          <cell r="O895" t="str">
            <v/>
          </cell>
          <cell r="P895" t="e">
            <v>#N/A</v>
          </cell>
          <cell r="Q895" t="e">
            <v>#N/A</v>
          </cell>
          <cell r="R895">
            <v>0</v>
          </cell>
          <cell r="S895" t="str">
            <v/>
          </cell>
          <cell r="T895" t="str">
            <v>?</v>
          </cell>
          <cell r="V895" t="e">
            <v>#N/A</v>
          </cell>
          <cell r="W895" t="str">
            <v/>
          </cell>
        </row>
        <row r="896">
          <cell r="N896" t="e">
            <v>#N/A</v>
          </cell>
          <cell r="O896" t="str">
            <v/>
          </cell>
          <cell r="P896" t="e">
            <v>#N/A</v>
          </cell>
          <cell r="Q896" t="e">
            <v>#N/A</v>
          </cell>
          <cell r="R896">
            <v>0</v>
          </cell>
          <cell r="S896" t="str">
            <v/>
          </cell>
          <cell r="T896" t="str">
            <v>?</v>
          </cell>
          <cell r="V896" t="e">
            <v>#N/A</v>
          </cell>
          <cell r="W896" t="str">
            <v/>
          </cell>
        </row>
        <row r="897">
          <cell r="N897" t="e">
            <v>#N/A</v>
          </cell>
          <cell r="O897" t="str">
            <v/>
          </cell>
          <cell r="P897" t="e">
            <v>#N/A</v>
          </cell>
          <cell r="Q897" t="e">
            <v>#N/A</v>
          </cell>
          <cell r="R897">
            <v>0</v>
          </cell>
          <cell r="S897" t="str">
            <v/>
          </cell>
          <cell r="T897" t="str">
            <v>?</v>
          </cell>
          <cell r="V897" t="e">
            <v>#N/A</v>
          </cell>
          <cell r="W897" t="str">
            <v/>
          </cell>
        </row>
        <row r="898">
          <cell r="N898" t="e">
            <v>#N/A</v>
          </cell>
          <cell r="O898" t="str">
            <v/>
          </cell>
          <cell r="P898" t="e">
            <v>#N/A</v>
          </cell>
          <cell r="Q898" t="e">
            <v>#N/A</v>
          </cell>
          <cell r="R898">
            <v>0</v>
          </cell>
          <cell r="S898" t="str">
            <v/>
          </cell>
          <cell r="T898" t="str">
            <v>?</v>
          </cell>
          <cell r="V898" t="e">
            <v>#N/A</v>
          </cell>
          <cell r="W898" t="str">
            <v/>
          </cell>
        </row>
        <row r="899">
          <cell r="N899" t="e">
            <v>#N/A</v>
          </cell>
          <cell r="O899" t="str">
            <v/>
          </cell>
          <cell r="P899" t="e">
            <v>#N/A</v>
          </cell>
          <cell r="Q899" t="e">
            <v>#N/A</v>
          </cell>
          <cell r="R899">
            <v>0</v>
          </cell>
          <cell r="S899" t="str">
            <v/>
          </cell>
          <cell r="T899" t="str">
            <v>?</v>
          </cell>
          <cell r="V899" t="e">
            <v>#N/A</v>
          </cell>
          <cell r="W899" t="str">
            <v/>
          </cell>
        </row>
        <row r="900">
          <cell r="N900" t="e">
            <v>#N/A</v>
          </cell>
          <cell r="O900" t="str">
            <v/>
          </cell>
          <cell r="P900" t="e">
            <v>#N/A</v>
          </cell>
          <cell r="Q900" t="e">
            <v>#N/A</v>
          </cell>
          <cell r="R900">
            <v>0</v>
          </cell>
          <cell r="S900" t="str">
            <v/>
          </cell>
          <cell r="T900" t="str">
            <v>?</v>
          </cell>
          <cell r="V900" t="e">
            <v>#N/A</v>
          </cell>
          <cell r="W900" t="str">
            <v/>
          </cell>
        </row>
        <row r="901">
          <cell r="N901" t="e">
            <v>#N/A</v>
          </cell>
          <cell r="O901" t="str">
            <v/>
          </cell>
          <cell r="P901" t="e">
            <v>#N/A</v>
          </cell>
          <cell r="Q901" t="e">
            <v>#N/A</v>
          </cell>
          <cell r="R901">
            <v>0</v>
          </cell>
          <cell r="S901" t="str">
            <v/>
          </cell>
          <cell r="T901" t="str">
            <v>?</v>
          </cell>
          <cell r="V901" t="e">
            <v>#N/A</v>
          </cell>
          <cell r="W901" t="str">
            <v/>
          </cell>
        </row>
        <row r="902">
          <cell r="N902" t="e">
            <v>#N/A</v>
          </cell>
          <cell r="O902" t="str">
            <v/>
          </cell>
          <cell r="P902" t="e">
            <v>#N/A</v>
          </cell>
          <cell r="Q902" t="e">
            <v>#N/A</v>
          </cell>
          <cell r="R902">
            <v>0</v>
          </cell>
          <cell r="S902" t="str">
            <v/>
          </cell>
          <cell r="T902" t="str">
            <v>?</v>
          </cell>
          <cell r="V902" t="e">
            <v>#N/A</v>
          </cell>
          <cell r="W902" t="str">
            <v/>
          </cell>
        </row>
        <row r="903">
          <cell r="N903" t="e">
            <v>#N/A</v>
          </cell>
          <cell r="O903" t="str">
            <v/>
          </cell>
          <cell r="P903" t="e">
            <v>#N/A</v>
          </cell>
          <cell r="Q903" t="e">
            <v>#N/A</v>
          </cell>
          <cell r="R903">
            <v>0</v>
          </cell>
          <cell r="S903" t="str">
            <v/>
          </cell>
          <cell r="T903" t="str">
            <v>?</v>
          </cell>
          <cell r="V903" t="e">
            <v>#N/A</v>
          </cell>
          <cell r="W903" t="str">
            <v/>
          </cell>
        </row>
        <row r="904">
          <cell r="N904" t="e">
            <v>#N/A</v>
          </cell>
          <cell r="O904" t="str">
            <v/>
          </cell>
          <cell r="P904" t="e">
            <v>#N/A</v>
          </cell>
          <cell r="Q904" t="e">
            <v>#N/A</v>
          </cell>
          <cell r="R904">
            <v>0</v>
          </cell>
          <cell r="S904" t="str">
            <v/>
          </cell>
          <cell r="T904" t="str">
            <v>?</v>
          </cell>
          <cell r="V904" t="e">
            <v>#N/A</v>
          </cell>
          <cell r="W904" t="str">
            <v/>
          </cell>
        </row>
        <row r="905">
          <cell r="N905" t="e">
            <v>#N/A</v>
          </cell>
          <cell r="O905" t="str">
            <v/>
          </cell>
          <cell r="P905" t="e">
            <v>#N/A</v>
          </cell>
          <cell r="Q905" t="e">
            <v>#N/A</v>
          </cell>
          <cell r="R905">
            <v>0</v>
          </cell>
          <cell r="S905" t="str">
            <v/>
          </cell>
          <cell r="T905" t="str">
            <v>?</v>
          </cell>
          <cell r="V905" t="e">
            <v>#N/A</v>
          </cell>
          <cell r="W905" t="str">
            <v/>
          </cell>
        </row>
        <row r="906">
          <cell r="N906" t="e">
            <v>#N/A</v>
          </cell>
          <cell r="O906" t="str">
            <v/>
          </cell>
          <cell r="P906" t="e">
            <v>#N/A</v>
          </cell>
          <cell r="Q906" t="e">
            <v>#N/A</v>
          </cell>
          <cell r="R906">
            <v>0</v>
          </cell>
          <cell r="S906" t="str">
            <v/>
          </cell>
          <cell r="T906" t="str">
            <v>?</v>
          </cell>
          <cell r="V906" t="e">
            <v>#N/A</v>
          </cell>
          <cell r="W906" t="str">
            <v/>
          </cell>
        </row>
        <row r="907">
          <cell r="N907" t="e">
            <v>#N/A</v>
          </cell>
          <cell r="O907" t="str">
            <v/>
          </cell>
          <cell r="P907" t="e">
            <v>#N/A</v>
          </cell>
          <cell r="Q907" t="e">
            <v>#N/A</v>
          </cell>
          <cell r="R907">
            <v>0</v>
          </cell>
          <cell r="S907" t="str">
            <v/>
          </cell>
          <cell r="T907" t="str">
            <v>?</v>
          </cell>
          <cell r="V907" t="e">
            <v>#N/A</v>
          </cell>
          <cell r="W907" t="str">
            <v/>
          </cell>
        </row>
        <row r="908">
          <cell r="N908" t="e">
            <v>#N/A</v>
          </cell>
          <cell r="O908" t="str">
            <v/>
          </cell>
          <cell r="P908" t="e">
            <v>#N/A</v>
          </cell>
          <cell r="Q908" t="e">
            <v>#N/A</v>
          </cell>
          <cell r="R908">
            <v>0</v>
          </cell>
          <cell r="S908" t="str">
            <v/>
          </cell>
          <cell r="T908" t="str">
            <v>?</v>
          </cell>
          <cell r="V908" t="e">
            <v>#N/A</v>
          </cell>
          <cell r="W908" t="str">
            <v/>
          </cell>
        </row>
        <row r="909">
          <cell r="N909" t="e">
            <v>#N/A</v>
          </cell>
          <cell r="O909" t="str">
            <v/>
          </cell>
          <cell r="P909" t="e">
            <v>#N/A</v>
          </cell>
          <cell r="Q909" t="e">
            <v>#N/A</v>
          </cell>
          <cell r="R909">
            <v>0</v>
          </cell>
          <cell r="S909" t="str">
            <v/>
          </cell>
          <cell r="T909" t="str">
            <v>?</v>
          </cell>
          <cell r="V909" t="e">
            <v>#N/A</v>
          </cell>
          <cell r="W909" t="str">
            <v/>
          </cell>
        </row>
        <row r="910">
          <cell r="N910" t="e">
            <v>#N/A</v>
          </cell>
          <cell r="O910" t="str">
            <v/>
          </cell>
          <cell r="P910" t="e">
            <v>#N/A</v>
          </cell>
          <cell r="Q910" t="e">
            <v>#N/A</v>
          </cell>
          <cell r="R910">
            <v>0</v>
          </cell>
          <cell r="S910" t="str">
            <v/>
          </cell>
          <cell r="T910" t="str">
            <v>?</v>
          </cell>
          <cell r="V910" t="e">
            <v>#N/A</v>
          </cell>
          <cell r="W910" t="str">
            <v/>
          </cell>
        </row>
        <row r="911">
          <cell r="N911" t="e">
            <v>#N/A</v>
          </cell>
          <cell r="O911" t="str">
            <v/>
          </cell>
          <cell r="P911" t="e">
            <v>#N/A</v>
          </cell>
          <cell r="Q911" t="e">
            <v>#N/A</v>
          </cell>
          <cell r="R911">
            <v>0</v>
          </cell>
          <cell r="S911" t="str">
            <v/>
          </cell>
          <cell r="T911" t="str">
            <v>?</v>
          </cell>
          <cell r="V911" t="e">
            <v>#N/A</v>
          </cell>
          <cell r="W911" t="str">
            <v/>
          </cell>
        </row>
        <row r="912">
          <cell r="N912" t="e">
            <v>#N/A</v>
          </cell>
          <cell r="O912" t="str">
            <v/>
          </cell>
          <cell r="P912" t="e">
            <v>#N/A</v>
          </cell>
          <cell r="Q912" t="e">
            <v>#N/A</v>
          </cell>
          <cell r="R912">
            <v>0</v>
          </cell>
          <cell r="S912" t="str">
            <v/>
          </cell>
          <cell r="T912" t="str">
            <v>?</v>
          </cell>
          <cell r="V912" t="e">
            <v>#N/A</v>
          </cell>
          <cell r="W912" t="str">
            <v/>
          </cell>
        </row>
        <row r="913">
          <cell r="N913" t="e">
            <v>#N/A</v>
          </cell>
          <cell r="O913" t="str">
            <v/>
          </cell>
          <cell r="P913" t="e">
            <v>#N/A</v>
          </cell>
          <cell r="Q913" t="e">
            <v>#N/A</v>
          </cell>
          <cell r="R913">
            <v>0</v>
          </cell>
          <cell r="S913" t="str">
            <v/>
          </cell>
          <cell r="T913" t="str">
            <v>?</v>
          </cell>
          <cell r="V913" t="e">
            <v>#N/A</v>
          </cell>
          <cell r="W913" t="str">
            <v/>
          </cell>
        </row>
        <row r="914">
          <cell r="N914" t="e">
            <v>#N/A</v>
          </cell>
          <cell r="O914" t="str">
            <v/>
          </cell>
          <cell r="P914" t="e">
            <v>#N/A</v>
          </cell>
          <cell r="Q914" t="e">
            <v>#N/A</v>
          </cell>
          <cell r="R914">
            <v>0</v>
          </cell>
          <cell r="S914" t="str">
            <v/>
          </cell>
          <cell r="T914" t="str">
            <v>?</v>
          </cell>
          <cell r="V914" t="e">
            <v>#N/A</v>
          </cell>
          <cell r="W914" t="str">
            <v/>
          </cell>
        </row>
        <row r="915">
          <cell r="N915" t="e">
            <v>#N/A</v>
          </cell>
          <cell r="O915" t="str">
            <v/>
          </cell>
          <cell r="P915" t="e">
            <v>#N/A</v>
          </cell>
          <cell r="Q915" t="e">
            <v>#N/A</v>
          </cell>
          <cell r="R915">
            <v>0</v>
          </cell>
          <cell r="S915" t="str">
            <v/>
          </cell>
          <cell r="T915" t="str">
            <v>?</v>
          </cell>
          <cell r="V915" t="e">
            <v>#N/A</v>
          </cell>
          <cell r="W915" t="str">
            <v/>
          </cell>
        </row>
        <row r="916">
          <cell r="N916" t="e">
            <v>#N/A</v>
          </cell>
          <cell r="O916" t="str">
            <v/>
          </cell>
          <cell r="P916" t="e">
            <v>#N/A</v>
          </cell>
          <cell r="Q916" t="e">
            <v>#N/A</v>
          </cell>
          <cell r="R916">
            <v>0</v>
          </cell>
          <cell r="S916" t="str">
            <v/>
          </cell>
          <cell r="T916" t="str">
            <v>?</v>
          </cell>
          <cell r="V916" t="e">
            <v>#N/A</v>
          </cell>
          <cell r="W916" t="str">
            <v/>
          </cell>
        </row>
        <row r="917">
          <cell r="N917" t="e">
            <v>#N/A</v>
          </cell>
          <cell r="O917" t="str">
            <v/>
          </cell>
          <cell r="P917" t="e">
            <v>#N/A</v>
          </cell>
          <cell r="Q917" t="e">
            <v>#N/A</v>
          </cell>
          <cell r="R917">
            <v>0</v>
          </cell>
          <cell r="S917" t="str">
            <v/>
          </cell>
          <cell r="T917" t="str">
            <v>?</v>
          </cell>
          <cell r="V917" t="e">
            <v>#N/A</v>
          </cell>
          <cell r="W917" t="str">
            <v/>
          </cell>
        </row>
        <row r="918">
          <cell r="N918" t="e">
            <v>#N/A</v>
          </cell>
          <cell r="O918" t="str">
            <v/>
          </cell>
          <cell r="P918" t="e">
            <v>#N/A</v>
          </cell>
          <cell r="Q918" t="e">
            <v>#N/A</v>
          </cell>
          <cell r="R918">
            <v>0</v>
          </cell>
          <cell r="S918" t="str">
            <v/>
          </cell>
          <cell r="T918" t="str">
            <v>?</v>
          </cell>
          <cell r="V918" t="e">
            <v>#N/A</v>
          </cell>
          <cell r="W918" t="str">
            <v/>
          </cell>
        </row>
        <row r="919">
          <cell r="N919" t="e">
            <v>#N/A</v>
          </cell>
          <cell r="O919" t="str">
            <v/>
          </cell>
          <cell r="P919" t="e">
            <v>#N/A</v>
          </cell>
          <cell r="Q919" t="e">
            <v>#N/A</v>
          </cell>
          <cell r="R919">
            <v>0</v>
          </cell>
          <cell r="S919" t="str">
            <v/>
          </cell>
          <cell r="T919" t="str">
            <v>?</v>
          </cell>
          <cell r="V919" t="e">
            <v>#N/A</v>
          </cell>
          <cell r="W919" t="str">
            <v/>
          </cell>
        </row>
        <row r="920">
          <cell r="N920" t="e">
            <v>#N/A</v>
          </cell>
          <cell r="O920" t="str">
            <v/>
          </cell>
          <cell r="P920" t="e">
            <v>#N/A</v>
          </cell>
          <cell r="Q920" t="e">
            <v>#N/A</v>
          </cell>
          <cell r="R920">
            <v>0</v>
          </cell>
          <cell r="S920" t="str">
            <v/>
          </cell>
          <cell r="T920" t="str">
            <v>?</v>
          </cell>
          <cell r="V920" t="e">
            <v>#N/A</v>
          </cell>
          <cell r="W920" t="str">
            <v/>
          </cell>
        </row>
        <row r="921">
          <cell r="N921" t="e">
            <v>#N/A</v>
          </cell>
          <cell r="O921" t="str">
            <v/>
          </cell>
          <cell r="P921" t="e">
            <v>#N/A</v>
          </cell>
          <cell r="Q921" t="e">
            <v>#N/A</v>
          </cell>
          <cell r="R921">
            <v>0</v>
          </cell>
          <cell r="S921" t="str">
            <v/>
          </cell>
          <cell r="T921" t="str">
            <v>?</v>
          </cell>
          <cell r="V921" t="e">
            <v>#N/A</v>
          </cell>
          <cell r="W921" t="str">
            <v/>
          </cell>
        </row>
        <row r="922">
          <cell r="N922" t="e">
            <v>#N/A</v>
          </cell>
          <cell r="O922" t="str">
            <v/>
          </cell>
          <cell r="P922" t="e">
            <v>#N/A</v>
          </cell>
          <cell r="Q922" t="e">
            <v>#N/A</v>
          </cell>
          <cell r="R922">
            <v>0</v>
          </cell>
          <cell r="S922" t="str">
            <v/>
          </cell>
          <cell r="T922" t="str">
            <v>?</v>
          </cell>
          <cell r="V922" t="e">
            <v>#N/A</v>
          </cell>
          <cell r="W922" t="str">
            <v/>
          </cell>
        </row>
        <row r="923">
          <cell r="N923" t="e">
            <v>#N/A</v>
          </cell>
          <cell r="O923" t="str">
            <v/>
          </cell>
          <cell r="P923" t="e">
            <v>#N/A</v>
          </cell>
          <cell r="Q923" t="e">
            <v>#N/A</v>
          </cell>
          <cell r="R923">
            <v>0</v>
          </cell>
          <cell r="S923" t="str">
            <v/>
          </cell>
          <cell r="T923" t="str">
            <v>?</v>
          </cell>
          <cell r="V923" t="e">
            <v>#N/A</v>
          </cell>
          <cell r="W923" t="str">
            <v/>
          </cell>
        </row>
        <row r="924">
          <cell r="N924" t="e">
            <v>#N/A</v>
          </cell>
          <cell r="O924" t="str">
            <v/>
          </cell>
          <cell r="P924" t="e">
            <v>#N/A</v>
          </cell>
          <cell r="Q924" t="e">
            <v>#N/A</v>
          </cell>
          <cell r="R924">
            <v>0</v>
          </cell>
          <cell r="S924" t="str">
            <v/>
          </cell>
          <cell r="T924" t="str">
            <v>?</v>
          </cell>
          <cell r="V924" t="e">
            <v>#N/A</v>
          </cell>
          <cell r="W924" t="str">
            <v/>
          </cell>
        </row>
        <row r="925">
          <cell r="N925" t="e">
            <v>#N/A</v>
          </cell>
          <cell r="O925" t="str">
            <v/>
          </cell>
          <cell r="P925" t="e">
            <v>#N/A</v>
          </cell>
          <cell r="Q925" t="e">
            <v>#N/A</v>
          </cell>
          <cell r="R925">
            <v>0</v>
          </cell>
          <cell r="S925" t="str">
            <v/>
          </cell>
          <cell r="T925" t="str">
            <v>?</v>
          </cell>
          <cell r="V925" t="e">
            <v>#N/A</v>
          </cell>
          <cell r="W925" t="str">
            <v/>
          </cell>
        </row>
        <row r="926">
          <cell r="N926" t="e">
            <v>#N/A</v>
          </cell>
          <cell r="O926" t="str">
            <v/>
          </cell>
          <cell r="P926" t="e">
            <v>#N/A</v>
          </cell>
          <cell r="Q926" t="e">
            <v>#N/A</v>
          </cell>
          <cell r="R926">
            <v>0</v>
          </cell>
          <cell r="S926" t="str">
            <v/>
          </cell>
          <cell r="T926" t="str">
            <v>?</v>
          </cell>
          <cell r="V926" t="e">
            <v>#N/A</v>
          </cell>
          <cell r="W926" t="str">
            <v/>
          </cell>
        </row>
        <row r="927">
          <cell r="N927" t="e">
            <v>#N/A</v>
          </cell>
          <cell r="O927" t="str">
            <v/>
          </cell>
          <cell r="P927" t="e">
            <v>#N/A</v>
          </cell>
          <cell r="Q927" t="e">
            <v>#N/A</v>
          </cell>
          <cell r="R927">
            <v>0</v>
          </cell>
          <cell r="S927" t="str">
            <v/>
          </cell>
          <cell r="T927" t="str">
            <v>?</v>
          </cell>
          <cell r="V927" t="e">
            <v>#N/A</v>
          </cell>
          <cell r="W927" t="str">
            <v/>
          </cell>
        </row>
        <row r="928">
          <cell r="N928" t="e">
            <v>#N/A</v>
          </cell>
          <cell r="O928" t="str">
            <v/>
          </cell>
          <cell r="P928" t="e">
            <v>#N/A</v>
          </cell>
          <cell r="Q928" t="e">
            <v>#N/A</v>
          </cell>
          <cell r="R928">
            <v>0</v>
          </cell>
          <cell r="S928" t="str">
            <v/>
          </cell>
          <cell r="T928" t="str">
            <v>?</v>
          </cell>
          <cell r="V928" t="e">
            <v>#N/A</v>
          </cell>
          <cell r="W928" t="str">
            <v/>
          </cell>
        </row>
        <row r="929">
          <cell r="N929" t="e">
            <v>#N/A</v>
          </cell>
          <cell r="O929" t="str">
            <v/>
          </cell>
          <cell r="P929" t="e">
            <v>#N/A</v>
          </cell>
          <cell r="Q929" t="e">
            <v>#N/A</v>
          </cell>
          <cell r="R929">
            <v>0</v>
          </cell>
          <cell r="S929" t="str">
            <v/>
          </cell>
          <cell r="T929" t="str">
            <v>?</v>
          </cell>
          <cell r="V929" t="e">
            <v>#N/A</v>
          </cell>
          <cell r="W929" t="str">
            <v/>
          </cell>
        </row>
        <row r="930">
          <cell r="N930" t="e">
            <v>#N/A</v>
          </cell>
          <cell r="O930" t="str">
            <v/>
          </cell>
          <cell r="P930" t="e">
            <v>#N/A</v>
          </cell>
          <cell r="Q930" t="e">
            <v>#N/A</v>
          </cell>
          <cell r="R930">
            <v>0</v>
          </cell>
          <cell r="S930" t="str">
            <v/>
          </cell>
          <cell r="T930" t="str">
            <v>?</v>
          </cell>
          <cell r="V930" t="e">
            <v>#N/A</v>
          </cell>
          <cell r="W930" t="str">
            <v/>
          </cell>
        </row>
        <row r="931">
          <cell r="N931" t="e">
            <v>#N/A</v>
          </cell>
          <cell r="O931" t="str">
            <v/>
          </cell>
          <cell r="P931" t="e">
            <v>#N/A</v>
          </cell>
          <cell r="Q931" t="e">
            <v>#N/A</v>
          </cell>
          <cell r="R931">
            <v>0</v>
          </cell>
          <cell r="S931" t="str">
            <v/>
          </cell>
          <cell r="T931" t="str">
            <v>?</v>
          </cell>
          <cell r="V931" t="e">
            <v>#N/A</v>
          </cell>
          <cell r="W931" t="str">
            <v/>
          </cell>
        </row>
        <row r="932">
          <cell r="N932" t="e">
            <v>#N/A</v>
          </cell>
          <cell r="O932" t="str">
            <v/>
          </cell>
          <cell r="P932" t="e">
            <v>#N/A</v>
          </cell>
          <cell r="Q932" t="e">
            <v>#N/A</v>
          </cell>
          <cell r="R932">
            <v>0</v>
          </cell>
          <cell r="S932" t="str">
            <v/>
          </cell>
          <cell r="T932" t="str">
            <v>?</v>
          </cell>
          <cell r="V932" t="e">
            <v>#N/A</v>
          </cell>
          <cell r="W932" t="str">
            <v/>
          </cell>
        </row>
        <row r="933">
          <cell r="N933" t="e">
            <v>#N/A</v>
          </cell>
          <cell r="O933" t="str">
            <v/>
          </cell>
          <cell r="P933" t="e">
            <v>#N/A</v>
          </cell>
          <cell r="Q933" t="e">
            <v>#N/A</v>
          </cell>
          <cell r="R933">
            <v>0</v>
          </cell>
          <cell r="S933" t="str">
            <v/>
          </cell>
          <cell r="T933" t="str">
            <v>?</v>
          </cell>
          <cell r="V933" t="e">
            <v>#N/A</v>
          </cell>
          <cell r="W933" t="str">
            <v/>
          </cell>
        </row>
        <row r="934">
          <cell r="N934" t="e">
            <v>#N/A</v>
          </cell>
          <cell r="O934" t="str">
            <v/>
          </cell>
          <cell r="P934" t="e">
            <v>#N/A</v>
          </cell>
          <cell r="Q934" t="e">
            <v>#N/A</v>
          </cell>
          <cell r="R934">
            <v>0</v>
          </cell>
          <cell r="S934" t="str">
            <v/>
          </cell>
          <cell r="T934" t="str">
            <v>?</v>
          </cell>
          <cell r="V934" t="e">
            <v>#N/A</v>
          </cell>
          <cell r="W934" t="str">
            <v/>
          </cell>
        </row>
        <row r="935">
          <cell r="N935" t="e">
            <v>#N/A</v>
          </cell>
          <cell r="O935" t="str">
            <v/>
          </cell>
          <cell r="P935" t="e">
            <v>#N/A</v>
          </cell>
          <cell r="Q935" t="e">
            <v>#N/A</v>
          </cell>
          <cell r="R935">
            <v>0</v>
          </cell>
          <cell r="S935" t="str">
            <v/>
          </cell>
          <cell r="T935" t="str">
            <v>?</v>
          </cell>
          <cell r="V935" t="e">
            <v>#N/A</v>
          </cell>
          <cell r="W935" t="str">
            <v/>
          </cell>
        </row>
        <row r="936">
          <cell r="N936" t="e">
            <v>#N/A</v>
          </cell>
          <cell r="O936" t="str">
            <v/>
          </cell>
          <cell r="P936" t="e">
            <v>#N/A</v>
          </cell>
          <cell r="Q936" t="e">
            <v>#N/A</v>
          </cell>
          <cell r="R936">
            <v>0</v>
          </cell>
          <cell r="S936" t="str">
            <v/>
          </cell>
          <cell r="T936" t="str">
            <v>?</v>
          </cell>
          <cell r="V936" t="e">
            <v>#N/A</v>
          </cell>
          <cell r="W936" t="str">
            <v/>
          </cell>
        </row>
        <row r="937">
          <cell r="N937" t="e">
            <v>#N/A</v>
          </cell>
          <cell r="O937" t="str">
            <v/>
          </cell>
          <cell r="P937" t="e">
            <v>#N/A</v>
          </cell>
          <cell r="Q937" t="e">
            <v>#N/A</v>
          </cell>
          <cell r="R937">
            <v>0</v>
          </cell>
          <cell r="S937" t="str">
            <v/>
          </cell>
          <cell r="T937" t="str">
            <v>?</v>
          </cell>
          <cell r="V937" t="e">
            <v>#N/A</v>
          </cell>
          <cell r="W937" t="str">
            <v/>
          </cell>
        </row>
        <row r="938">
          <cell r="N938" t="e">
            <v>#N/A</v>
          </cell>
          <cell r="O938" t="str">
            <v/>
          </cell>
          <cell r="P938" t="e">
            <v>#N/A</v>
          </cell>
          <cell r="Q938" t="e">
            <v>#N/A</v>
          </cell>
          <cell r="R938">
            <v>0</v>
          </cell>
          <cell r="S938" t="str">
            <v/>
          </cell>
          <cell r="T938" t="str">
            <v>?</v>
          </cell>
          <cell r="V938" t="e">
            <v>#N/A</v>
          </cell>
          <cell r="W938" t="str">
            <v/>
          </cell>
        </row>
        <row r="939">
          <cell r="N939" t="e">
            <v>#N/A</v>
          </cell>
          <cell r="O939" t="str">
            <v/>
          </cell>
          <cell r="P939" t="e">
            <v>#N/A</v>
          </cell>
          <cell r="Q939" t="e">
            <v>#N/A</v>
          </cell>
          <cell r="R939">
            <v>0</v>
          </cell>
          <cell r="S939" t="str">
            <v/>
          </cell>
          <cell r="T939" t="str">
            <v>?</v>
          </cell>
          <cell r="V939" t="e">
            <v>#N/A</v>
          </cell>
          <cell r="W939" t="str">
            <v/>
          </cell>
        </row>
        <row r="940">
          <cell r="N940" t="e">
            <v>#N/A</v>
          </cell>
          <cell r="O940" t="str">
            <v/>
          </cell>
          <cell r="P940" t="e">
            <v>#N/A</v>
          </cell>
          <cell r="Q940" t="e">
            <v>#N/A</v>
          </cell>
          <cell r="R940">
            <v>0</v>
          </cell>
          <cell r="S940" t="str">
            <v/>
          </cell>
          <cell r="T940" t="str">
            <v>?</v>
          </cell>
          <cell r="V940" t="e">
            <v>#N/A</v>
          </cell>
          <cell r="W940" t="str">
            <v/>
          </cell>
        </row>
        <row r="941">
          <cell r="N941" t="e">
            <v>#N/A</v>
          </cell>
          <cell r="O941" t="str">
            <v/>
          </cell>
          <cell r="P941" t="e">
            <v>#N/A</v>
          </cell>
          <cell r="Q941" t="e">
            <v>#N/A</v>
          </cell>
          <cell r="R941">
            <v>0</v>
          </cell>
          <cell r="S941" t="str">
            <v/>
          </cell>
          <cell r="T941" t="str">
            <v>?</v>
          </cell>
          <cell r="V941" t="e">
            <v>#N/A</v>
          </cell>
          <cell r="W941" t="str">
            <v/>
          </cell>
        </row>
        <row r="942">
          <cell r="N942" t="e">
            <v>#N/A</v>
          </cell>
          <cell r="O942" t="str">
            <v/>
          </cell>
          <cell r="P942" t="e">
            <v>#N/A</v>
          </cell>
          <cell r="Q942" t="e">
            <v>#N/A</v>
          </cell>
          <cell r="R942">
            <v>0</v>
          </cell>
          <cell r="S942" t="str">
            <v/>
          </cell>
          <cell r="T942" t="str">
            <v>?</v>
          </cell>
          <cell r="V942" t="e">
            <v>#N/A</v>
          </cell>
          <cell r="W942" t="str">
            <v/>
          </cell>
        </row>
        <row r="943">
          <cell r="N943" t="e">
            <v>#N/A</v>
          </cell>
          <cell r="O943" t="str">
            <v/>
          </cell>
          <cell r="P943" t="e">
            <v>#N/A</v>
          </cell>
          <cell r="Q943" t="e">
            <v>#N/A</v>
          </cell>
          <cell r="R943">
            <v>0</v>
          </cell>
          <cell r="S943" t="str">
            <v/>
          </cell>
          <cell r="T943" t="str">
            <v>?</v>
          </cell>
          <cell r="V943" t="e">
            <v>#N/A</v>
          </cell>
          <cell r="W943" t="str">
            <v/>
          </cell>
        </row>
        <row r="944">
          <cell r="N944" t="e">
            <v>#N/A</v>
          </cell>
          <cell r="O944" t="str">
            <v/>
          </cell>
          <cell r="P944" t="e">
            <v>#N/A</v>
          </cell>
          <cell r="Q944" t="e">
            <v>#N/A</v>
          </cell>
          <cell r="R944">
            <v>0</v>
          </cell>
          <cell r="S944" t="str">
            <v/>
          </cell>
          <cell r="T944" t="str">
            <v>?</v>
          </cell>
          <cell r="V944" t="e">
            <v>#N/A</v>
          </cell>
          <cell r="W944" t="str">
            <v/>
          </cell>
        </row>
        <row r="945">
          <cell r="N945" t="e">
            <v>#N/A</v>
          </cell>
          <cell r="O945" t="str">
            <v/>
          </cell>
          <cell r="P945" t="e">
            <v>#N/A</v>
          </cell>
          <cell r="Q945" t="e">
            <v>#N/A</v>
          </cell>
          <cell r="R945">
            <v>0</v>
          </cell>
          <cell r="S945" t="str">
            <v/>
          </cell>
          <cell r="T945" t="str">
            <v>?</v>
          </cell>
          <cell r="V945" t="e">
            <v>#N/A</v>
          </cell>
          <cell r="W945" t="str">
            <v/>
          </cell>
        </row>
        <row r="946">
          <cell r="N946" t="e">
            <v>#N/A</v>
          </cell>
          <cell r="O946" t="str">
            <v/>
          </cell>
          <cell r="P946" t="e">
            <v>#N/A</v>
          </cell>
          <cell r="Q946" t="e">
            <v>#N/A</v>
          </cell>
          <cell r="R946">
            <v>0</v>
          </cell>
          <cell r="S946" t="str">
            <v/>
          </cell>
          <cell r="T946" t="str">
            <v>?</v>
          </cell>
          <cell r="V946" t="e">
            <v>#N/A</v>
          </cell>
          <cell r="W946" t="str">
            <v/>
          </cell>
        </row>
        <row r="947">
          <cell r="N947" t="e">
            <v>#N/A</v>
          </cell>
          <cell r="O947" t="str">
            <v/>
          </cell>
          <cell r="P947" t="e">
            <v>#N/A</v>
          </cell>
          <cell r="Q947" t="e">
            <v>#N/A</v>
          </cell>
          <cell r="R947">
            <v>0</v>
          </cell>
          <cell r="S947" t="str">
            <v/>
          </cell>
          <cell r="T947" t="str">
            <v>?</v>
          </cell>
          <cell r="V947" t="e">
            <v>#N/A</v>
          </cell>
          <cell r="W947" t="str">
            <v/>
          </cell>
        </row>
        <row r="948">
          <cell r="N948" t="e">
            <v>#N/A</v>
          </cell>
          <cell r="O948" t="str">
            <v/>
          </cell>
          <cell r="P948" t="e">
            <v>#N/A</v>
          </cell>
          <cell r="Q948" t="e">
            <v>#N/A</v>
          </cell>
          <cell r="R948">
            <v>0</v>
          </cell>
          <cell r="S948" t="str">
            <v/>
          </cell>
          <cell r="T948" t="str">
            <v>?</v>
          </cell>
          <cell r="V948" t="e">
            <v>#N/A</v>
          </cell>
          <cell r="W948" t="str">
            <v/>
          </cell>
        </row>
        <row r="949">
          <cell r="N949" t="e">
            <v>#N/A</v>
          </cell>
          <cell r="O949" t="str">
            <v/>
          </cell>
          <cell r="P949" t="e">
            <v>#N/A</v>
          </cell>
          <cell r="Q949" t="e">
            <v>#N/A</v>
          </cell>
          <cell r="R949">
            <v>0</v>
          </cell>
          <cell r="S949" t="str">
            <v/>
          </cell>
          <cell r="T949" t="str">
            <v>?</v>
          </cell>
          <cell r="V949" t="e">
            <v>#N/A</v>
          </cell>
          <cell r="W949" t="str">
            <v/>
          </cell>
        </row>
        <row r="950">
          <cell r="N950" t="e">
            <v>#N/A</v>
          </cell>
          <cell r="O950" t="str">
            <v/>
          </cell>
          <cell r="P950" t="e">
            <v>#N/A</v>
          </cell>
          <cell r="Q950" t="e">
            <v>#N/A</v>
          </cell>
          <cell r="R950">
            <v>0</v>
          </cell>
          <cell r="S950" t="str">
            <v/>
          </cell>
          <cell r="T950" t="str">
            <v>?</v>
          </cell>
          <cell r="V950" t="e">
            <v>#N/A</v>
          </cell>
          <cell r="W950" t="str">
            <v/>
          </cell>
        </row>
        <row r="951">
          <cell r="N951" t="e">
            <v>#N/A</v>
          </cell>
          <cell r="O951" t="str">
            <v/>
          </cell>
          <cell r="P951" t="e">
            <v>#N/A</v>
          </cell>
          <cell r="Q951" t="e">
            <v>#N/A</v>
          </cell>
          <cell r="R951">
            <v>0</v>
          </cell>
          <cell r="S951" t="str">
            <v/>
          </cell>
          <cell r="T951" t="str">
            <v>?</v>
          </cell>
          <cell r="V951" t="e">
            <v>#N/A</v>
          </cell>
          <cell r="W951" t="str">
            <v/>
          </cell>
        </row>
        <row r="952">
          <cell r="N952" t="e">
            <v>#N/A</v>
          </cell>
          <cell r="O952" t="str">
            <v/>
          </cell>
          <cell r="P952" t="e">
            <v>#N/A</v>
          </cell>
          <cell r="Q952" t="e">
            <v>#N/A</v>
          </cell>
          <cell r="R952">
            <v>0</v>
          </cell>
          <cell r="S952" t="str">
            <v/>
          </cell>
          <cell r="T952" t="str">
            <v>?</v>
          </cell>
          <cell r="V952" t="e">
            <v>#N/A</v>
          </cell>
          <cell r="W952" t="str">
            <v/>
          </cell>
        </row>
        <row r="953">
          <cell r="N953" t="e">
            <v>#N/A</v>
          </cell>
          <cell r="O953" t="str">
            <v/>
          </cell>
          <cell r="P953" t="e">
            <v>#N/A</v>
          </cell>
          <cell r="Q953" t="e">
            <v>#N/A</v>
          </cell>
          <cell r="R953">
            <v>0</v>
          </cell>
          <cell r="S953" t="str">
            <v/>
          </cell>
          <cell r="T953" t="str">
            <v>?</v>
          </cell>
          <cell r="V953" t="e">
            <v>#N/A</v>
          </cell>
          <cell r="W953" t="str">
            <v/>
          </cell>
        </row>
        <row r="954">
          <cell r="N954" t="e">
            <v>#N/A</v>
          </cell>
          <cell r="O954" t="str">
            <v/>
          </cell>
          <cell r="P954" t="e">
            <v>#N/A</v>
          </cell>
          <cell r="Q954" t="e">
            <v>#N/A</v>
          </cell>
          <cell r="R954">
            <v>0</v>
          </cell>
          <cell r="S954" t="str">
            <v/>
          </cell>
          <cell r="T954" t="str">
            <v>?</v>
          </cell>
          <cell r="V954" t="e">
            <v>#N/A</v>
          </cell>
          <cell r="W954" t="str">
            <v/>
          </cell>
        </row>
        <row r="955">
          <cell r="N955" t="e">
            <v>#N/A</v>
          </cell>
          <cell r="O955" t="str">
            <v/>
          </cell>
          <cell r="P955" t="e">
            <v>#N/A</v>
          </cell>
          <cell r="Q955" t="e">
            <v>#N/A</v>
          </cell>
          <cell r="R955">
            <v>0</v>
          </cell>
          <cell r="S955" t="str">
            <v/>
          </cell>
          <cell r="T955" t="str">
            <v>?</v>
          </cell>
          <cell r="V955" t="e">
            <v>#N/A</v>
          </cell>
          <cell r="W955" t="str">
            <v/>
          </cell>
        </row>
        <row r="956">
          <cell r="N956" t="e">
            <v>#N/A</v>
          </cell>
          <cell r="O956" t="str">
            <v/>
          </cell>
          <cell r="P956" t="e">
            <v>#N/A</v>
          </cell>
          <cell r="Q956" t="e">
            <v>#N/A</v>
          </cell>
          <cell r="R956">
            <v>0</v>
          </cell>
          <cell r="S956" t="str">
            <v/>
          </cell>
          <cell r="T956" t="str">
            <v>?</v>
          </cell>
          <cell r="V956" t="e">
            <v>#N/A</v>
          </cell>
          <cell r="W956" t="str">
            <v/>
          </cell>
        </row>
        <row r="957">
          <cell r="N957" t="e">
            <v>#N/A</v>
          </cell>
          <cell r="O957" t="str">
            <v/>
          </cell>
          <cell r="P957" t="e">
            <v>#N/A</v>
          </cell>
          <cell r="Q957" t="e">
            <v>#N/A</v>
          </cell>
          <cell r="R957">
            <v>0</v>
          </cell>
          <cell r="S957" t="str">
            <v/>
          </cell>
          <cell r="T957" t="str">
            <v>?</v>
          </cell>
          <cell r="V957" t="e">
            <v>#N/A</v>
          </cell>
          <cell r="W957" t="str">
            <v/>
          </cell>
        </row>
        <row r="958">
          <cell r="N958" t="e">
            <v>#N/A</v>
          </cell>
          <cell r="O958" t="str">
            <v/>
          </cell>
          <cell r="P958" t="e">
            <v>#N/A</v>
          </cell>
          <cell r="Q958" t="e">
            <v>#N/A</v>
          </cell>
          <cell r="R958">
            <v>0</v>
          </cell>
          <cell r="S958" t="str">
            <v/>
          </cell>
          <cell r="T958" t="str">
            <v>?</v>
          </cell>
          <cell r="V958" t="e">
            <v>#N/A</v>
          </cell>
          <cell r="W958" t="str">
            <v/>
          </cell>
        </row>
        <row r="959">
          <cell r="N959" t="e">
            <v>#N/A</v>
          </cell>
          <cell r="O959" t="str">
            <v/>
          </cell>
          <cell r="P959" t="e">
            <v>#N/A</v>
          </cell>
          <cell r="Q959" t="e">
            <v>#N/A</v>
          </cell>
          <cell r="R959">
            <v>0</v>
          </cell>
          <cell r="S959" t="str">
            <v/>
          </cell>
          <cell r="T959" t="str">
            <v>?</v>
          </cell>
          <cell r="V959" t="e">
            <v>#N/A</v>
          </cell>
          <cell r="W959" t="str">
            <v/>
          </cell>
        </row>
        <row r="960">
          <cell r="N960" t="e">
            <v>#N/A</v>
          </cell>
          <cell r="O960" t="str">
            <v/>
          </cell>
          <cell r="P960" t="e">
            <v>#N/A</v>
          </cell>
          <cell r="Q960" t="e">
            <v>#N/A</v>
          </cell>
          <cell r="R960">
            <v>0</v>
          </cell>
          <cell r="S960" t="str">
            <v/>
          </cell>
          <cell r="T960" t="str">
            <v>?</v>
          </cell>
          <cell r="V960" t="e">
            <v>#N/A</v>
          </cell>
          <cell r="W960" t="str">
            <v/>
          </cell>
        </row>
        <row r="961">
          <cell r="N961" t="e">
            <v>#N/A</v>
          </cell>
          <cell r="O961" t="str">
            <v/>
          </cell>
          <cell r="P961" t="e">
            <v>#N/A</v>
          </cell>
          <cell r="Q961" t="e">
            <v>#N/A</v>
          </cell>
          <cell r="R961">
            <v>0</v>
          </cell>
          <cell r="S961" t="str">
            <v/>
          </cell>
          <cell r="T961" t="str">
            <v>?</v>
          </cell>
          <cell r="V961" t="e">
            <v>#N/A</v>
          </cell>
          <cell r="W961" t="str">
            <v/>
          </cell>
        </row>
        <row r="962">
          <cell r="N962" t="e">
            <v>#N/A</v>
          </cell>
          <cell r="O962" t="str">
            <v/>
          </cell>
          <cell r="P962" t="e">
            <v>#N/A</v>
          </cell>
          <cell r="Q962" t="e">
            <v>#N/A</v>
          </cell>
          <cell r="R962">
            <v>0</v>
          </cell>
          <cell r="S962" t="str">
            <v/>
          </cell>
          <cell r="T962" t="str">
            <v>?</v>
          </cell>
          <cell r="V962" t="e">
            <v>#N/A</v>
          </cell>
          <cell r="W962" t="str">
            <v/>
          </cell>
        </row>
        <row r="963">
          <cell r="N963" t="e">
            <v>#N/A</v>
          </cell>
          <cell r="O963" t="str">
            <v/>
          </cell>
          <cell r="P963" t="e">
            <v>#N/A</v>
          </cell>
          <cell r="Q963" t="e">
            <v>#N/A</v>
          </cell>
          <cell r="R963">
            <v>0</v>
          </cell>
          <cell r="S963" t="str">
            <v/>
          </cell>
          <cell r="T963" t="str">
            <v>?</v>
          </cell>
          <cell r="V963" t="e">
            <v>#N/A</v>
          </cell>
          <cell r="W963" t="str">
            <v/>
          </cell>
        </row>
        <row r="964">
          <cell r="N964" t="e">
            <v>#N/A</v>
          </cell>
          <cell r="O964" t="str">
            <v/>
          </cell>
          <cell r="P964" t="e">
            <v>#N/A</v>
          </cell>
          <cell r="Q964" t="e">
            <v>#N/A</v>
          </cell>
          <cell r="R964">
            <v>0</v>
          </cell>
          <cell r="S964" t="str">
            <v/>
          </cell>
          <cell r="T964" t="str">
            <v>?</v>
          </cell>
          <cell r="V964" t="e">
            <v>#N/A</v>
          </cell>
          <cell r="W964" t="str">
            <v/>
          </cell>
        </row>
        <row r="965">
          <cell r="N965" t="e">
            <v>#N/A</v>
          </cell>
          <cell r="O965" t="str">
            <v/>
          </cell>
          <cell r="P965" t="e">
            <v>#N/A</v>
          </cell>
          <cell r="Q965" t="e">
            <v>#N/A</v>
          </cell>
          <cell r="R965">
            <v>0</v>
          </cell>
          <cell r="S965" t="str">
            <v/>
          </cell>
          <cell r="T965" t="str">
            <v>?</v>
          </cell>
          <cell r="V965" t="e">
            <v>#N/A</v>
          </cell>
          <cell r="W965" t="str">
            <v/>
          </cell>
        </row>
        <row r="966">
          <cell r="N966" t="e">
            <v>#N/A</v>
          </cell>
          <cell r="O966" t="str">
            <v/>
          </cell>
          <cell r="P966" t="e">
            <v>#N/A</v>
          </cell>
          <cell r="Q966" t="e">
            <v>#N/A</v>
          </cell>
          <cell r="R966">
            <v>0</v>
          </cell>
          <cell r="S966" t="str">
            <v/>
          </cell>
          <cell r="T966" t="str">
            <v>?</v>
          </cell>
          <cell r="V966" t="e">
            <v>#N/A</v>
          </cell>
          <cell r="W966" t="str">
            <v/>
          </cell>
        </row>
        <row r="967">
          <cell r="N967" t="e">
            <v>#N/A</v>
          </cell>
          <cell r="O967" t="str">
            <v/>
          </cell>
          <cell r="P967" t="e">
            <v>#N/A</v>
          </cell>
          <cell r="Q967" t="e">
            <v>#N/A</v>
          </cell>
          <cell r="R967">
            <v>0</v>
          </cell>
          <cell r="S967" t="str">
            <v/>
          </cell>
          <cell r="T967" t="str">
            <v>?</v>
          </cell>
          <cell r="V967" t="e">
            <v>#N/A</v>
          </cell>
          <cell r="W967" t="str">
            <v/>
          </cell>
        </row>
        <row r="968">
          <cell r="N968" t="e">
            <v>#N/A</v>
          </cell>
          <cell r="O968" t="str">
            <v/>
          </cell>
          <cell r="P968" t="e">
            <v>#N/A</v>
          </cell>
          <cell r="Q968" t="e">
            <v>#N/A</v>
          </cell>
          <cell r="R968">
            <v>0</v>
          </cell>
          <cell r="S968" t="str">
            <v/>
          </cell>
          <cell r="T968" t="str">
            <v>?</v>
          </cell>
          <cell r="V968" t="e">
            <v>#N/A</v>
          </cell>
          <cell r="W968" t="str">
            <v/>
          </cell>
        </row>
        <row r="969">
          <cell r="N969" t="e">
            <v>#N/A</v>
          </cell>
          <cell r="O969" t="str">
            <v/>
          </cell>
          <cell r="P969" t="e">
            <v>#N/A</v>
          </cell>
          <cell r="Q969" t="e">
            <v>#N/A</v>
          </cell>
          <cell r="R969">
            <v>0</v>
          </cell>
          <cell r="S969" t="str">
            <v/>
          </cell>
          <cell r="T969" t="str">
            <v>?</v>
          </cell>
          <cell r="V969" t="e">
            <v>#N/A</v>
          </cell>
          <cell r="W969" t="str">
            <v/>
          </cell>
        </row>
        <row r="970">
          <cell r="N970" t="e">
            <v>#N/A</v>
          </cell>
          <cell r="O970" t="str">
            <v/>
          </cell>
          <cell r="P970" t="e">
            <v>#N/A</v>
          </cell>
          <cell r="Q970" t="e">
            <v>#N/A</v>
          </cell>
          <cell r="R970">
            <v>0</v>
          </cell>
          <cell r="S970" t="str">
            <v/>
          </cell>
          <cell r="T970" t="str">
            <v>?</v>
          </cell>
          <cell r="V970" t="e">
            <v>#N/A</v>
          </cell>
          <cell r="W970" t="str">
            <v/>
          </cell>
        </row>
        <row r="971">
          <cell r="N971" t="e">
            <v>#N/A</v>
          </cell>
          <cell r="O971" t="str">
            <v/>
          </cell>
          <cell r="P971" t="e">
            <v>#N/A</v>
          </cell>
          <cell r="Q971" t="e">
            <v>#N/A</v>
          </cell>
          <cell r="R971">
            <v>0</v>
          </cell>
          <cell r="S971" t="str">
            <v/>
          </cell>
          <cell r="T971" t="str">
            <v>?</v>
          </cell>
          <cell r="V971" t="e">
            <v>#N/A</v>
          </cell>
          <cell r="W971" t="str">
            <v/>
          </cell>
        </row>
        <row r="972">
          <cell r="N972" t="e">
            <v>#N/A</v>
          </cell>
          <cell r="O972" t="str">
            <v/>
          </cell>
          <cell r="P972" t="e">
            <v>#N/A</v>
          </cell>
          <cell r="Q972" t="e">
            <v>#N/A</v>
          </cell>
          <cell r="R972">
            <v>0</v>
          </cell>
          <cell r="S972" t="str">
            <v/>
          </cell>
          <cell r="T972" t="str">
            <v>?</v>
          </cell>
          <cell r="V972" t="e">
            <v>#N/A</v>
          </cell>
          <cell r="W972" t="str">
            <v/>
          </cell>
        </row>
        <row r="973">
          <cell r="N973" t="e">
            <v>#N/A</v>
          </cell>
          <cell r="O973" t="str">
            <v/>
          </cell>
          <cell r="P973" t="e">
            <v>#N/A</v>
          </cell>
          <cell r="Q973" t="e">
            <v>#N/A</v>
          </cell>
          <cell r="R973">
            <v>0</v>
          </cell>
          <cell r="S973" t="str">
            <v/>
          </cell>
          <cell r="T973" t="str">
            <v>?</v>
          </cell>
          <cell r="V973" t="e">
            <v>#N/A</v>
          </cell>
          <cell r="W973" t="str">
            <v/>
          </cell>
        </row>
        <row r="974">
          <cell r="N974" t="e">
            <v>#N/A</v>
          </cell>
          <cell r="O974" t="str">
            <v/>
          </cell>
          <cell r="P974" t="e">
            <v>#N/A</v>
          </cell>
          <cell r="Q974" t="e">
            <v>#N/A</v>
          </cell>
          <cell r="R974">
            <v>0</v>
          </cell>
          <cell r="S974" t="str">
            <v/>
          </cell>
          <cell r="T974" t="str">
            <v>?</v>
          </cell>
          <cell r="V974" t="e">
            <v>#N/A</v>
          </cell>
          <cell r="W974" t="str">
            <v/>
          </cell>
        </row>
        <row r="975">
          <cell r="N975" t="e">
            <v>#N/A</v>
          </cell>
          <cell r="O975" t="str">
            <v/>
          </cell>
          <cell r="P975" t="e">
            <v>#N/A</v>
          </cell>
          <cell r="Q975" t="e">
            <v>#N/A</v>
          </cell>
          <cell r="R975">
            <v>0</v>
          </cell>
          <cell r="S975" t="str">
            <v/>
          </cell>
          <cell r="T975" t="str">
            <v>?</v>
          </cell>
          <cell r="V975" t="e">
            <v>#N/A</v>
          </cell>
          <cell r="W975" t="str">
            <v/>
          </cell>
        </row>
        <row r="976">
          <cell r="N976" t="e">
            <v>#N/A</v>
          </cell>
          <cell r="O976" t="str">
            <v/>
          </cell>
          <cell r="P976" t="e">
            <v>#N/A</v>
          </cell>
          <cell r="Q976" t="e">
            <v>#N/A</v>
          </cell>
          <cell r="R976">
            <v>0</v>
          </cell>
          <cell r="S976" t="str">
            <v/>
          </cell>
          <cell r="T976" t="str">
            <v>?</v>
          </cell>
          <cell r="V976" t="e">
            <v>#N/A</v>
          </cell>
          <cell r="W976" t="str">
            <v/>
          </cell>
        </row>
        <row r="977">
          <cell r="N977" t="e">
            <v>#N/A</v>
          </cell>
          <cell r="O977" t="str">
            <v/>
          </cell>
          <cell r="P977" t="e">
            <v>#N/A</v>
          </cell>
          <cell r="Q977" t="e">
            <v>#N/A</v>
          </cell>
          <cell r="R977">
            <v>0</v>
          </cell>
          <cell r="S977" t="str">
            <v/>
          </cell>
          <cell r="T977" t="str">
            <v>?</v>
          </cell>
          <cell r="V977" t="e">
            <v>#N/A</v>
          </cell>
          <cell r="W977" t="str">
            <v/>
          </cell>
        </row>
        <row r="978">
          <cell r="N978" t="e">
            <v>#N/A</v>
          </cell>
          <cell r="O978" t="str">
            <v/>
          </cell>
          <cell r="P978" t="e">
            <v>#N/A</v>
          </cell>
          <cell r="Q978" t="e">
            <v>#N/A</v>
          </cell>
          <cell r="R978">
            <v>0</v>
          </cell>
          <cell r="S978" t="str">
            <v/>
          </cell>
          <cell r="T978" t="str">
            <v>?</v>
          </cell>
          <cell r="V978" t="e">
            <v>#N/A</v>
          </cell>
          <cell r="W978" t="str">
            <v/>
          </cell>
        </row>
        <row r="979">
          <cell r="N979" t="e">
            <v>#N/A</v>
          </cell>
          <cell r="O979" t="str">
            <v/>
          </cell>
          <cell r="P979" t="e">
            <v>#N/A</v>
          </cell>
          <cell r="Q979" t="e">
            <v>#N/A</v>
          </cell>
          <cell r="R979">
            <v>0</v>
          </cell>
          <cell r="S979" t="str">
            <v/>
          </cell>
          <cell r="T979" t="str">
            <v>?</v>
          </cell>
          <cell r="V979" t="e">
            <v>#N/A</v>
          </cell>
          <cell r="W979" t="str">
            <v/>
          </cell>
        </row>
        <row r="980">
          <cell r="N980" t="e">
            <v>#N/A</v>
          </cell>
          <cell r="O980" t="str">
            <v/>
          </cell>
          <cell r="P980" t="e">
            <v>#N/A</v>
          </cell>
          <cell r="Q980" t="e">
            <v>#N/A</v>
          </cell>
          <cell r="R980">
            <v>0</v>
          </cell>
          <cell r="S980" t="str">
            <v/>
          </cell>
          <cell r="T980" t="str">
            <v>?</v>
          </cell>
          <cell r="V980" t="e">
            <v>#N/A</v>
          </cell>
          <cell r="W980" t="str">
            <v/>
          </cell>
        </row>
        <row r="981">
          <cell r="N981" t="e">
            <v>#N/A</v>
          </cell>
          <cell r="O981" t="str">
            <v/>
          </cell>
          <cell r="P981" t="e">
            <v>#N/A</v>
          </cell>
          <cell r="Q981" t="e">
            <v>#N/A</v>
          </cell>
          <cell r="R981">
            <v>0</v>
          </cell>
          <cell r="S981" t="str">
            <v/>
          </cell>
          <cell r="T981" t="str">
            <v>?</v>
          </cell>
          <cell r="V981" t="e">
            <v>#N/A</v>
          </cell>
          <cell r="W981" t="str">
            <v/>
          </cell>
        </row>
        <row r="982">
          <cell r="N982" t="e">
            <v>#N/A</v>
          </cell>
          <cell r="O982" t="str">
            <v/>
          </cell>
          <cell r="P982" t="e">
            <v>#N/A</v>
          </cell>
          <cell r="Q982" t="e">
            <v>#N/A</v>
          </cell>
          <cell r="R982">
            <v>0</v>
          </cell>
          <cell r="S982" t="str">
            <v/>
          </cell>
          <cell r="T982" t="str">
            <v>?</v>
          </cell>
          <cell r="V982" t="e">
            <v>#N/A</v>
          </cell>
          <cell r="W982" t="str">
            <v/>
          </cell>
        </row>
        <row r="983">
          <cell r="N983" t="e">
            <v>#N/A</v>
          </cell>
          <cell r="O983" t="str">
            <v/>
          </cell>
          <cell r="P983" t="e">
            <v>#N/A</v>
          </cell>
          <cell r="Q983" t="e">
            <v>#N/A</v>
          </cell>
          <cell r="R983">
            <v>0</v>
          </cell>
          <cell r="S983" t="str">
            <v/>
          </cell>
          <cell r="T983" t="str">
            <v>?</v>
          </cell>
          <cell r="V983" t="e">
            <v>#N/A</v>
          </cell>
          <cell r="W983" t="str">
            <v/>
          </cell>
        </row>
        <row r="984">
          <cell r="N984" t="e">
            <v>#N/A</v>
          </cell>
          <cell r="O984" t="str">
            <v/>
          </cell>
          <cell r="P984" t="e">
            <v>#N/A</v>
          </cell>
          <cell r="Q984" t="e">
            <v>#N/A</v>
          </cell>
          <cell r="R984">
            <v>0</v>
          </cell>
          <cell r="S984" t="str">
            <v/>
          </cell>
          <cell r="T984" t="str">
            <v>?</v>
          </cell>
          <cell r="V984" t="e">
            <v>#N/A</v>
          </cell>
          <cell r="W984" t="str">
            <v/>
          </cell>
        </row>
        <row r="985">
          <cell r="N985" t="e">
            <v>#N/A</v>
          </cell>
          <cell r="O985" t="str">
            <v/>
          </cell>
          <cell r="P985" t="e">
            <v>#N/A</v>
          </cell>
          <cell r="Q985" t="e">
            <v>#N/A</v>
          </cell>
          <cell r="R985">
            <v>0</v>
          </cell>
          <cell r="S985" t="str">
            <v/>
          </cell>
          <cell r="T985" t="str">
            <v>?</v>
          </cell>
          <cell r="V985" t="e">
            <v>#N/A</v>
          </cell>
          <cell r="W985" t="str">
            <v/>
          </cell>
        </row>
        <row r="986">
          <cell r="N986" t="e">
            <v>#N/A</v>
          </cell>
          <cell r="O986" t="str">
            <v/>
          </cell>
          <cell r="P986" t="e">
            <v>#N/A</v>
          </cell>
          <cell r="Q986" t="e">
            <v>#N/A</v>
          </cell>
          <cell r="R986">
            <v>0</v>
          </cell>
          <cell r="S986" t="str">
            <v/>
          </cell>
          <cell r="T986" t="str">
            <v>?</v>
          </cell>
          <cell r="V986" t="e">
            <v>#N/A</v>
          </cell>
          <cell r="W986" t="str">
            <v/>
          </cell>
        </row>
        <row r="987">
          <cell r="N987" t="e">
            <v>#N/A</v>
          </cell>
          <cell r="O987" t="str">
            <v/>
          </cell>
          <cell r="P987" t="e">
            <v>#N/A</v>
          </cell>
          <cell r="Q987" t="e">
            <v>#N/A</v>
          </cell>
          <cell r="R987">
            <v>0</v>
          </cell>
          <cell r="S987" t="str">
            <v/>
          </cell>
          <cell r="T987" t="str">
            <v>?</v>
          </cell>
          <cell r="V987" t="e">
            <v>#N/A</v>
          </cell>
          <cell r="W987" t="str">
            <v/>
          </cell>
        </row>
        <row r="988">
          <cell r="N988" t="e">
            <v>#N/A</v>
          </cell>
          <cell r="O988" t="str">
            <v/>
          </cell>
          <cell r="P988" t="e">
            <v>#N/A</v>
          </cell>
          <cell r="Q988" t="e">
            <v>#N/A</v>
          </cell>
          <cell r="R988">
            <v>0</v>
          </cell>
          <cell r="S988" t="str">
            <v/>
          </cell>
          <cell r="T988" t="str">
            <v>?</v>
          </cell>
          <cell r="V988" t="e">
            <v>#N/A</v>
          </cell>
          <cell r="W988" t="str">
            <v/>
          </cell>
        </row>
        <row r="989">
          <cell r="N989" t="e">
            <v>#N/A</v>
          </cell>
          <cell r="O989" t="str">
            <v/>
          </cell>
          <cell r="P989" t="e">
            <v>#N/A</v>
          </cell>
          <cell r="Q989" t="e">
            <v>#N/A</v>
          </cell>
          <cell r="R989">
            <v>0</v>
          </cell>
          <cell r="S989" t="str">
            <v/>
          </cell>
          <cell r="T989" t="str">
            <v>?</v>
          </cell>
          <cell r="V989" t="e">
            <v>#N/A</v>
          </cell>
          <cell r="W989" t="str">
            <v/>
          </cell>
        </row>
        <row r="990">
          <cell r="N990" t="e">
            <v>#N/A</v>
          </cell>
          <cell r="O990" t="str">
            <v/>
          </cell>
          <cell r="P990" t="e">
            <v>#N/A</v>
          </cell>
          <cell r="Q990" t="e">
            <v>#N/A</v>
          </cell>
          <cell r="R990">
            <v>0</v>
          </cell>
          <cell r="S990" t="str">
            <v/>
          </cell>
          <cell r="T990" t="str">
            <v>?</v>
          </cell>
          <cell r="V990" t="e">
            <v>#N/A</v>
          </cell>
          <cell r="W990" t="str">
            <v/>
          </cell>
        </row>
        <row r="991">
          <cell r="N991" t="e">
            <v>#N/A</v>
          </cell>
          <cell r="O991" t="str">
            <v/>
          </cell>
          <cell r="P991" t="e">
            <v>#N/A</v>
          </cell>
          <cell r="Q991" t="e">
            <v>#N/A</v>
          </cell>
          <cell r="R991">
            <v>0</v>
          </cell>
          <cell r="S991" t="str">
            <v/>
          </cell>
          <cell r="T991" t="str">
            <v>?</v>
          </cell>
          <cell r="V991" t="e">
            <v>#N/A</v>
          </cell>
          <cell r="W991" t="str">
            <v/>
          </cell>
        </row>
        <row r="992">
          <cell r="N992" t="e">
            <v>#N/A</v>
          </cell>
          <cell r="O992" t="str">
            <v/>
          </cell>
          <cell r="P992" t="e">
            <v>#N/A</v>
          </cell>
          <cell r="Q992" t="e">
            <v>#N/A</v>
          </cell>
          <cell r="R992">
            <v>0</v>
          </cell>
          <cell r="S992" t="str">
            <v/>
          </cell>
          <cell r="T992" t="str">
            <v>?</v>
          </cell>
          <cell r="V992" t="e">
            <v>#N/A</v>
          </cell>
          <cell r="W992" t="str">
            <v/>
          </cell>
        </row>
        <row r="993">
          <cell r="N993" t="e">
            <v>#N/A</v>
          </cell>
          <cell r="O993" t="str">
            <v/>
          </cell>
          <cell r="P993" t="e">
            <v>#N/A</v>
          </cell>
          <cell r="Q993" t="e">
            <v>#N/A</v>
          </cell>
          <cell r="R993">
            <v>0</v>
          </cell>
          <cell r="S993" t="str">
            <v/>
          </cell>
          <cell r="T993" t="str">
            <v>?</v>
          </cell>
          <cell r="V993" t="e">
            <v>#N/A</v>
          </cell>
          <cell r="W993" t="str">
            <v/>
          </cell>
        </row>
        <row r="994">
          <cell r="N994" t="e">
            <v>#N/A</v>
          </cell>
          <cell r="O994" t="str">
            <v/>
          </cell>
          <cell r="P994" t="e">
            <v>#N/A</v>
          </cell>
          <cell r="Q994" t="e">
            <v>#N/A</v>
          </cell>
          <cell r="R994">
            <v>0</v>
          </cell>
          <cell r="S994" t="str">
            <v/>
          </cell>
          <cell r="T994" t="str">
            <v>?</v>
          </cell>
          <cell r="V994" t="e">
            <v>#N/A</v>
          </cell>
          <cell r="W994" t="str">
            <v/>
          </cell>
        </row>
        <row r="995">
          <cell r="N995" t="e">
            <v>#N/A</v>
          </cell>
          <cell r="O995" t="str">
            <v/>
          </cell>
          <cell r="P995" t="e">
            <v>#N/A</v>
          </cell>
          <cell r="Q995" t="e">
            <v>#N/A</v>
          </cell>
          <cell r="R995">
            <v>0</v>
          </cell>
          <cell r="S995" t="str">
            <v/>
          </cell>
          <cell r="T995" t="str">
            <v>?</v>
          </cell>
          <cell r="V995" t="e">
            <v>#N/A</v>
          </cell>
          <cell r="W995" t="str">
            <v/>
          </cell>
        </row>
        <row r="996">
          <cell r="N996" t="e">
            <v>#N/A</v>
          </cell>
          <cell r="O996" t="str">
            <v/>
          </cell>
          <cell r="P996" t="e">
            <v>#N/A</v>
          </cell>
          <cell r="Q996" t="e">
            <v>#N/A</v>
          </cell>
          <cell r="R996">
            <v>0</v>
          </cell>
          <cell r="S996" t="str">
            <v/>
          </cell>
          <cell r="T996" t="str">
            <v>?</v>
          </cell>
          <cell r="V996" t="e">
            <v>#N/A</v>
          </cell>
          <cell r="W996" t="str">
            <v/>
          </cell>
        </row>
        <row r="997">
          <cell r="N997" t="e">
            <v>#N/A</v>
          </cell>
          <cell r="O997" t="str">
            <v/>
          </cell>
          <cell r="P997" t="e">
            <v>#N/A</v>
          </cell>
          <cell r="Q997" t="e">
            <v>#N/A</v>
          </cell>
          <cell r="R997">
            <v>0</v>
          </cell>
          <cell r="S997" t="str">
            <v/>
          </cell>
          <cell r="T997" t="str">
            <v>?</v>
          </cell>
          <cell r="V997" t="e">
            <v>#N/A</v>
          </cell>
          <cell r="W997" t="str">
            <v/>
          </cell>
        </row>
        <row r="998">
          <cell r="N998" t="e">
            <v>#N/A</v>
          </cell>
          <cell r="O998" t="str">
            <v/>
          </cell>
          <cell r="P998" t="e">
            <v>#N/A</v>
          </cell>
          <cell r="Q998" t="e">
            <v>#N/A</v>
          </cell>
          <cell r="R998">
            <v>0</v>
          </cell>
          <cell r="S998" t="str">
            <v/>
          </cell>
          <cell r="T998" t="str">
            <v>?</v>
          </cell>
          <cell r="V998" t="e">
            <v>#N/A</v>
          </cell>
          <cell r="W998" t="str">
            <v/>
          </cell>
        </row>
        <row r="999">
          <cell r="N999" t="e">
            <v>#N/A</v>
          </cell>
          <cell r="O999" t="str">
            <v/>
          </cell>
          <cell r="P999" t="e">
            <v>#N/A</v>
          </cell>
          <cell r="Q999" t="e">
            <v>#N/A</v>
          </cell>
          <cell r="R999">
            <v>0</v>
          </cell>
          <cell r="S999" t="str">
            <v/>
          </cell>
          <cell r="T999" t="str">
            <v>?</v>
          </cell>
          <cell r="V999" t="e">
            <v>#N/A</v>
          </cell>
          <cell r="W999" t="str">
            <v/>
          </cell>
        </row>
        <row r="1000">
          <cell r="N1000" t="e">
            <v>#N/A</v>
          </cell>
          <cell r="O1000" t="str">
            <v/>
          </cell>
          <cell r="P1000" t="e">
            <v>#N/A</v>
          </cell>
          <cell r="Q1000" t="e">
            <v>#N/A</v>
          </cell>
          <cell r="R1000">
            <v>0</v>
          </cell>
          <cell r="S1000" t="str">
            <v/>
          </cell>
          <cell r="T1000" t="str">
            <v>?</v>
          </cell>
          <cell r="V1000" t="e">
            <v>#N/A</v>
          </cell>
          <cell r="W1000" t="str">
            <v/>
          </cell>
        </row>
      </sheetData>
      <sheetData sheetId="1" refreshError="1">
        <row r="3">
          <cell r="C3" t="str">
            <v>2017/18</v>
          </cell>
        </row>
        <row r="8">
          <cell r="C8" t="str">
            <v>Yellow Background</v>
          </cell>
          <cell r="G8" t="str">
            <v>Required value</v>
          </cell>
        </row>
        <row r="9">
          <cell r="C9" t="str">
            <v>Blue row (at page bottom/side)</v>
          </cell>
          <cell r="G9" t="str">
            <v>bottom/side of look-up table - never insert data below/to the right</v>
          </cell>
        </row>
        <row r="12">
          <cell r="B12" t="str">
            <v>Change Log</v>
          </cell>
        </row>
        <row r="13">
          <cell r="C13">
            <v>1</v>
          </cell>
          <cell r="D13" t="str">
            <v>Task</v>
          </cell>
          <cell r="H13" t="str">
            <v>By</v>
          </cell>
          <cell r="I13" t="str">
            <v>Date</v>
          </cell>
        </row>
        <row r="14">
          <cell r="C14">
            <v>2</v>
          </cell>
          <cell r="D14" t="str">
            <v>Updated for 2007/8 forecast year</v>
          </cell>
          <cell r="H14" t="str">
            <v>N. Bessant</v>
          </cell>
          <cell r="I14">
            <v>39468</v>
          </cell>
        </row>
        <row r="15">
          <cell r="C15">
            <v>3</v>
          </cell>
          <cell r="D15" t="str">
            <v>Updated for 2008/9 forecast year</v>
          </cell>
          <cell r="H15" t="str">
            <v>S. Chapman</v>
          </cell>
          <cell r="I15">
            <v>39825</v>
          </cell>
        </row>
        <row r="16">
          <cell r="C16">
            <v>4</v>
          </cell>
          <cell r="D16" t="str">
            <v>Updated for 2010/11 forecast year</v>
          </cell>
          <cell r="H16" t="str">
            <v>M. Thacker</v>
          </cell>
          <cell r="I16">
            <v>40590</v>
          </cell>
        </row>
        <row r="17">
          <cell r="C17">
            <v>5</v>
          </cell>
          <cell r="D17" t="str">
            <v>Updated for 2011/12 forecast year</v>
          </cell>
          <cell r="H17" t="str">
            <v>W. Monnaie</v>
          </cell>
          <cell r="I17">
            <v>41057</v>
          </cell>
        </row>
        <row r="18">
          <cell r="C18">
            <v>6</v>
          </cell>
          <cell r="D18" t="str">
            <v>Updated for 2012/13 forecast year</v>
          </cell>
          <cell r="H18" t="str">
            <v>W. Monnaie</v>
          </cell>
          <cell r="I18">
            <v>41383</v>
          </cell>
        </row>
        <row r="19">
          <cell r="C19">
            <v>7</v>
          </cell>
          <cell r="D19" t="str">
            <v>Updated for 2013/14 forecast year</v>
          </cell>
          <cell r="H19" t="str">
            <v>W. Monnaie</v>
          </cell>
          <cell r="I19">
            <v>41357</v>
          </cell>
        </row>
        <row r="20">
          <cell r="C20">
            <v>8</v>
          </cell>
          <cell r="D20" t="str">
            <v>Updated for 2013/14 forecast year</v>
          </cell>
          <cell r="H20" t="str">
            <v>W. Monnaie</v>
          </cell>
          <cell r="I20">
            <v>41803</v>
          </cell>
        </row>
        <row r="21">
          <cell r="C21">
            <v>9</v>
          </cell>
          <cell r="D21" t="str">
            <v>Updated for 2014/15 forecast year</v>
          </cell>
          <cell r="H21" t="str">
            <v>W. Monnaie</v>
          </cell>
          <cell r="I21">
            <v>42130</v>
          </cell>
        </row>
        <row r="22">
          <cell r="C22">
            <v>10</v>
          </cell>
          <cell r="D22" t="str">
            <v>Updated for 2014/15 forecast year</v>
          </cell>
          <cell r="H22" t="str">
            <v>W. Monnaie</v>
          </cell>
          <cell r="I22">
            <v>42543</v>
          </cell>
        </row>
        <row r="23">
          <cell r="C23">
            <v>11</v>
          </cell>
          <cell r="D23" t="str">
            <v>Updated for 2016/17 forecast year</v>
          </cell>
          <cell r="H23" t="str">
            <v>D. Mills</v>
          </cell>
          <cell r="I23">
            <v>42814</v>
          </cell>
        </row>
        <row r="24">
          <cell r="C24">
            <v>12</v>
          </cell>
          <cell r="D24" t="str">
            <v>Corrected 2016/17 forecast year data</v>
          </cell>
          <cell r="H24" t="str">
            <v>K Markman</v>
          </cell>
          <cell r="I24">
            <v>43007</v>
          </cell>
        </row>
        <row r="25">
          <cell r="C25">
            <v>13</v>
          </cell>
          <cell r="D25" t="str">
            <v>Updated for 2014/15 forecast year</v>
          </cell>
          <cell r="H25" t="str">
            <v>W. Monnaie</v>
          </cell>
          <cell r="I25">
            <v>43249</v>
          </cell>
        </row>
        <row r="26">
          <cell r="C26">
            <v>14</v>
          </cell>
        </row>
        <row r="27">
          <cell r="C27">
            <v>15</v>
          </cell>
        </row>
        <row r="28">
          <cell r="C28">
            <v>16</v>
          </cell>
        </row>
      </sheetData>
      <sheetData sheetId="2" refreshError="1">
        <row r="3">
          <cell r="C3">
            <v>0.06</v>
          </cell>
        </row>
        <row r="8">
          <cell r="B8" t="str">
            <v>Date</v>
          </cell>
          <cell r="C8" t="str">
            <v>Temp Z1</v>
          </cell>
          <cell r="D8" t="str">
            <v>Temp Z2</v>
          </cell>
          <cell r="E8" t="str">
            <v>Temp Z3</v>
          </cell>
          <cell r="F8" t="str">
            <v>Temp Z4</v>
          </cell>
          <cell r="G8" t="str">
            <v>Temp Z5</v>
          </cell>
          <cell r="H8" t="str">
            <v>Temp Z6</v>
          </cell>
          <cell r="I8" t="str">
            <v>Temp Z7</v>
          </cell>
          <cell r="J8" t="str">
            <v>Temp Z8</v>
          </cell>
          <cell r="K8" t="str">
            <v>Temp Z9</v>
          </cell>
          <cell r="L8" t="str">
            <v>Temp Z0</v>
          </cell>
          <cell r="N8" t="str">
            <v>Weighted Average</v>
          </cell>
          <cell r="O8" t="str">
            <v>Weighted Average</v>
          </cell>
          <cell r="P8" t="str">
            <v>Weighted Average</v>
          </cell>
          <cell r="Q8" t="str">
            <v>Weighted Average</v>
          </cell>
          <cell r="R8" t="str">
            <v>Weighted Average</v>
          </cell>
          <cell r="S8" t="str">
            <v>Weighted Average</v>
          </cell>
          <cell r="T8" t="str">
            <v>Weighted Average</v>
          </cell>
          <cell r="U8" t="str">
            <v>Weighted Average</v>
          </cell>
          <cell r="V8" t="str">
            <v>Weighted Average</v>
          </cell>
          <cell r="W8" t="str">
            <v>Weighted Average</v>
          </cell>
          <cell r="Y8" t="str">
            <v>Z1 Factor</v>
          </cell>
          <cell r="Z8" t="str">
            <v>Z2 Factor</v>
          </cell>
          <cell r="AA8" t="str">
            <v>Z3 Factor</v>
          </cell>
          <cell r="AB8" t="str">
            <v>Z4 Factor</v>
          </cell>
          <cell r="AC8" t="str">
            <v>Z5 Factor</v>
          </cell>
          <cell r="AD8" t="str">
            <v>Z6 Factor</v>
          </cell>
          <cell r="AE8" t="str">
            <v>Z7 Factor</v>
          </cell>
          <cell r="AF8" t="str">
            <v>Z8 Factor</v>
          </cell>
          <cell r="AG8" t="str">
            <v>Z9 Factor</v>
          </cell>
          <cell r="AH8" t="str">
            <v>Z0 Factor</v>
          </cell>
        </row>
        <row r="9">
          <cell r="B9">
            <v>43040</v>
          </cell>
          <cell r="Y9">
            <v>1.0906</v>
          </cell>
          <cell r="Z9">
            <v>1.0906</v>
          </cell>
          <cell r="AA9">
            <v>1.0906</v>
          </cell>
          <cell r="AB9">
            <v>1.0906</v>
          </cell>
          <cell r="AC9">
            <v>1.0906</v>
          </cell>
          <cell r="AD9">
            <v>1.0906</v>
          </cell>
          <cell r="AE9">
            <v>1.0906</v>
          </cell>
          <cell r="AF9">
            <v>1.0906</v>
          </cell>
          <cell r="AG9">
            <v>1.0906</v>
          </cell>
          <cell r="AH9">
            <v>1.0906</v>
          </cell>
        </row>
        <row r="10">
          <cell r="B10">
            <v>43041</v>
          </cell>
          <cell r="Y10">
            <v>1.0906</v>
          </cell>
          <cell r="Z10">
            <v>1.0906</v>
          </cell>
          <cell r="AA10">
            <v>1.0906</v>
          </cell>
          <cell r="AB10">
            <v>1.0906</v>
          </cell>
          <cell r="AC10">
            <v>1.0906</v>
          </cell>
          <cell r="AD10">
            <v>1.0906</v>
          </cell>
          <cell r="AE10">
            <v>1.0906</v>
          </cell>
          <cell r="AF10">
            <v>1.0906</v>
          </cell>
          <cell r="AG10">
            <v>1.0906</v>
          </cell>
          <cell r="AH10">
            <v>1.0906</v>
          </cell>
        </row>
        <row r="11">
          <cell r="B11">
            <v>43042</v>
          </cell>
          <cell r="Y11">
            <v>1.0906</v>
          </cell>
          <cell r="Z11">
            <v>1.0906</v>
          </cell>
          <cell r="AA11">
            <v>1.0906</v>
          </cell>
          <cell r="AB11">
            <v>1.0906</v>
          </cell>
          <cell r="AC11">
            <v>1.0906</v>
          </cell>
          <cell r="AD11">
            <v>1.0906</v>
          </cell>
          <cell r="AE11">
            <v>1.0906</v>
          </cell>
          <cell r="AF11">
            <v>1.0906</v>
          </cell>
          <cell r="AG11">
            <v>1.0906</v>
          </cell>
          <cell r="AH11">
            <v>1.0906</v>
          </cell>
        </row>
        <row r="12">
          <cell r="B12">
            <v>43043</v>
          </cell>
          <cell r="Y12">
            <v>1.0906</v>
          </cell>
          <cell r="Z12">
            <v>1.0906</v>
          </cell>
          <cell r="AA12">
            <v>1.0906</v>
          </cell>
          <cell r="AB12">
            <v>1.0906</v>
          </cell>
          <cell r="AC12">
            <v>1.0906</v>
          </cell>
          <cell r="AD12">
            <v>1.0906</v>
          </cell>
          <cell r="AE12">
            <v>1.0906</v>
          </cell>
          <cell r="AF12">
            <v>1.0906</v>
          </cell>
          <cell r="AG12">
            <v>1.0906</v>
          </cell>
          <cell r="AH12">
            <v>1.0906</v>
          </cell>
        </row>
        <row r="13">
          <cell r="B13">
            <v>43044</v>
          </cell>
          <cell r="Y13">
            <v>1.0906</v>
          </cell>
          <cell r="Z13">
            <v>1.0906</v>
          </cell>
          <cell r="AA13">
            <v>1.0906</v>
          </cell>
          <cell r="AB13">
            <v>1.0906</v>
          </cell>
          <cell r="AC13">
            <v>1.0906</v>
          </cell>
          <cell r="AD13">
            <v>1.0906</v>
          </cell>
          <cell r="AE13">
            <v>1.0906</v>
          </cell>
          <cell r="AF13">
            <v>1.0906</v>
          </cell>
          <cell r="AG13">
            <v>1.0906</v>
          </cell>
          <cell r="AH13">
            <v>1.0906</v>
          </cell>
        </row>
        <row r="14">
          <cell r="B14">
            <v>43045</v>
          </cell>
          <cell r="Y14">
            <v>1.0906</v>
          </cell>
          <cell r="Z14">
            <v>1.0906</v>
          </cell>
          <cell r="AA14">
            <v>1.0906</v>
          </cell>
          <cell r="AB14">
            <v>1.0906</v>
          </cell>
          <cell r="AC14">
            <v>1.0906</v>
          </cell>
          <cell r="AD14">
            <v>1.0906</v>
          </cell>
          <cell r="AE14">
            <v>1.0906</v>
          </cell>
          <cell r="AF14">
            <v>1.0906</v>
          </cell>
          <cell r="AG14">
            <v>1.0906</v>
          </cell>
          <cell r="AH14">
            <v>1.0906</v>
          </cell>
        </row>
        <row r="15">
          <cell r="B15">
            <v>43046</v>
          </cell>
          <cell r="Y15">
            <v>1.0906</v>
          </cell>
          <cell r="Z15">
            <v>1.0906</v>
          </cell>
          <cell r="AA15">
            <v>1.0906</v>
          </cell>
          <cell r="AB15">
            <v>1.0906</v>
          </cell>
          <cell r="AC15">
            <v>1.0906</v>
          </cell>
          <cell r="AD15">
            <v>1.0906</v>
          </cell>
          <cell r="AE15">
            <v>1.0906</v>
          </cell>
          <cell r="AF15">
            <v>1.0906</v>
          </cell>
          <cell r="AG15">
            <v>1.0906</v>
          </cell>
          <cell r="AH15">
            <v>1.0906</v>
          </cell>
        </row>
        <row r="16">
          <cell r="B16">
            <v>43047</v>
          </cell>
          <cell r="Y16">
            <v>1.0906</v>
          </cell>
          <cell r="Z16">
            <v>1.0906</v>
          </cell>
          <cell r="AA16">
            <v>1.0906</v>
          </cell>
          <cell r="AB16">
            <v>1.0906</v>
          </cell>
          <cell r="AC16">
            <v>1.0906</v>
          </cell>
          <cell r="AD16">
            <v>1.0906</v>
          </cell>
          <cell r="AE16">
            <v>1.0906</v>
          </cell>
          <cell r="AF16">
            <v>1.0906</v>
          </cell>
          <cell r="AG16">
            <v>1.0906</v>
          </cell>
          <cell r="AH16">
            <v>1.0906</v>
          </cell>
        </row>
        <row r="17">
          <cell r="B17">
            <v>43048</v>
          </cell>
          <cell r="Y17">
            <v>1.0906</v>
          </cell>
          <cell r="Z17">
            <v>1.0906</v>
          </cell>
          <cell r="AA17">
            <v>1.0906</v>
          </cell>
          <cell r="AB17">
            <v>1.0906</v>
          </cell>
          <cell r="AC17">
            <v>1.0906</v>
          </cell>
          <cell r="AD17">
            <v>1.0906</v>
          </cell>
          <cell r="AE17">
            <v>1.0906</v>
          </cell>
          <cell r="AF17">
            <v>1.0906</v>
          </cell>
          <cell r="AG17">
            <v>1.0906</v>
          </cell>
          <cell r="AH17">
            <v>1.0906</v>
          </cell>
        </row>
        <row r="18">
          <cell r="B18">
            <v>43049</v>
          </cell>
          <cell r="Y18">
            <v>1.0906</v>
          </cell>
          <cell r="Z18">
            <v>1.0906</v>
          </cell>
          <cell r="AA18">
            <v>1.0906</v>
          </cell>
          <cell r="AB18">
            <v>1.0906</v>
          </cell>
          <cell r="AC18">
            <v>1.0906</v>
          </cell>
          <cell r="AD18">
            <v>1.0906</v>
          </cell>
          <cell r="AE18">
            <v>1.0906</v>
          </cell>
          <cell r="AF18">
            <v>1.0906</v>
          </cell>
          <cell r="AG18">
            <v>1.0906</v>
          </cell>
          <cell r="AH18">
            <v>1.0906</v>
          </cell>
        </row>
        <row r="19">
          <cell r="B19">
            <v>43050</v>
          </cell>
          <cell r="Y19">
            <v>1.0906</v>
          </cell>
          <cell r="Z19">
            <v>1.0906</v>
          </cell>
          <cell r="AA19">
            <v>1.0906</v>
          </cell>
          <cell r="AB19">
            <v>1.0906</v>
          </cell>
          <cell r="AC19">
            <v>1.0906</v>
          </cell>
          <cell r="AD19">
            <v>1.0906</v>
          </cell>
          <cell r="AE19">
            <v>1.0906</v>
          </cell>
          <cell r="AF19">
            <v>1.0906</v>
          </cell>
          <cell r="AG19">
            <v>1.0906</v>
          </cell>
          <cell r="AH19">
            <v>1.0906</v>
          </cell>
        </row>
        <row r="20">
          <cell r="B20">
            <v>43051</v>
          </cell>
          <cell r="Y20">
            <v>1.0906</v>
          </cell>
          <cell r="Z20">
            <v>1.0906</v>
          </cell>
          <cell r="AA20">
            <v>1.0906</v>
          </cell>
          <cell r="AB20">
            <v>1.0906</v>
          </cell>
          <cell r="AC20">
            <v>1.0906</v>
          </cell>
          <cell r="AD20">
            <v>1.0906</v>
          </cell>
          <cell r="AE20">
            <v>1.0906</v>
          </cell>
          <cell r="AF20">
            <v>1.0906</v>
          </cell>
          <cell r="AG20">
            <v>1.0906</v>
          </cell>
          <cell r="AH20">
            <v>1.0906</v>
          </cell>
        </row>
        <row r="21">
          <cell r="B21">
            <v>43052</v>
          </cell>
          <cell r="Y21">
            <v>1.0906</v>
          </cell>
          <cell r="Z21">
            <v>1.0906</v>
          </cell>
          <cell r="AA21">
            <v>1.0906</v>
          </cell>
          <cell r="AB21">
            <v>1.0906</v>
          </cell>
          <cell r="AC21">
            <v>1.0782683333333334</v>
          </cell>
          <cell r="AD21">
            <v>1.0906</v>
          </cell>
          <cell r="AE21">
            <v>1.0906</v>
          </cell>
          <cell r="AF21">
            <v>1.0878316666666668</v>
          </cell>
          <cell r="AG21">
            <v>1.0906</v>
          </cell>
          <cell r="AH21">
            <v>1.0906</v>
          </cell>
        </row>
        <row r="22">
          <cell r="B22">
            <v>43053</v>
          </cell>
          <cell r="Y22">
            <v>1.0906</v>
          </cell>
          <cell r="Z22">
            <v>1.0906</v>
          </cell>
          <cell r="AA22">
            <v>1.0906</v>
          </cell>
          <cell r="AB22">
            <v>1.0906</v>
          </cell>
          <cell r="AC22">
            <v>1.0906</v>
          </cell>
          <cell r="AD22">
            <v>1.0906</v>
          </cell>
          <cell r="AE22">
            <v>1.0906</v>
          </cell>
          <cell r="AF22">
            <v>1.0906</v>
          </cell>
          <cell r="AG22">
            <v>1.0906</v>
          </cell>
          <cell r="AH22">
            <v>1.0906</v>
          </cell>
        </row>
        <row r="23">
          <cell r="B23">
            <v>43054</v>
          </cell>
          <cell r="Y23">
            <v>1.0906</v>
          </cell>
          <cell r="Z23">
            <v>1.0906</v>
          </cell>
          <cell r="AA23">
            <v>1.0906</v>
          </cell>
          <cell r="AB23">
            <v>1.0906</v>
          </cell>
          <cell r="AC23">
            <v>1.0906</v>
          </cell>
          <cell r="AD23">
            <v>1.0906</v>
          </cell>
          <cell r="AE23">
            <v>1.0906</v>
          </cell>
          <cell r="AF23">
            <v>1.0906</v>
          </cell>
          <cell r="AG23">
            <v>1.0906</v>
          </cell>
          <cell r="AH23">
            <v>1.0906</v>
          </cell>
        </row>
        <row r="24">
          <cell r="B24">
            <v>43055</v>
          </cell>
          <cell r="Y24">
            <v>1.0906</v>
          </cell>
          <cell r="Z24">
            <v>1.0906</v>
          </cell>
          <cell r="AA24">
            <v>1.0906</v>
          </cell>
          <cell r="AB24">
            <v>1.0906</v>
          </cell>
          <cell r="AC24">
            <v>1.0906</v>
          </cell>
          <cell r="AD24">
            <v>1.0906</v>
          </cell>
          <cell r="AE24">
            <v>1.0906</v>
          </cell>
          <cell r="AF24">
            <v>1.0906</v>
          </cell>
          <cell r="AG24">
            <v>1.0906</v>
          </cell>
          <cell r="AH24">
            <v>1.0906</v>
          </cell>
        </row>
        <row r="25">
          <cell r="B25">
            <v>43056</v>
          </cell>
          <cell r="Y25">
            <v>1.0906</v>
          </cell>
          <cell r="Z25">
            <v>1.0906</v>
          </cell>
          <cell r="AA25">
            <v>1.0906</v>
          </cell>
          <cell r="AB25">
            <v>1.0906</v>
          </cell>
          <cell r="AC25">
            <v>1.0906</v>
          </cell>
          <cell r="AD25">
            <v>1.0906</v>
          </cell>
          <cell r="AE25">
            <v>1.0906</v>
          </cell>
          <cell r="AF25">
            <v>1.0906</v>
          </cell>
          <cell r="AG25">
            <v>1.0906</v>
          </cell>
          <cell r="AH25">
            <v>1.0906</v>
          </cell>
        </row>
        <row r="26">
          <cell r="B26">
            <v>43057</v>
          </cell>
          <cell r="Y26">
            <v>1.0906</v>
          </cell>
          <cell r="Z26">
            <v>1.0906</v>
          </cell>
          <cell r="AA26">
            <v>1.0906</v>
          </cell>
          <cell r="AB26">
            <v>1.0906</v>
          </cell>
          <cell r="AC26">
            <v>1.0906</v>
          </cell>
          <cell r="AD26">
            <v>1.0906</v>
          </cell>
          <cell r="AE26">
            <v>1.0906</v>
          </cell>
          <cell r="AF26">
            <v>1.0906</v>
          </cell>
          <cell r="AG26">
            <v>1.0906</v>
          </cell>
          <cell r="AH26">
            <v>1.0906</v>
          </cell>
        </row>
        <row r="27">
          <cell r="B27">
            <v>43058</v>
          </cell>
          <cell r="Y27">
            <v>1.0906</v>
          </cell>
          <cell r="Z27">
            <v>1.0906</v>
          </cell>
          <cell r="AA27">
            <v>1.0906</v>
          </cell>
          <cell r="AB27">
            <v>1.0906</v>
          </cell>
          <cell r="AC27">
            <v>1.0906</v>
          </cell>
          <cell r="AD27">
            <v>1.0906</v>
          </cell>
          <cell r="AE27">
            <v>1.0906</v>
          </cell>
          <cell r="AF27">
            <v>1.0906</v>
          </cell>
          <cell r="AG27">
            <v>1.0906</v>
          </cell>
          <cell r="AH27">
            <v>1.0906</v>
          </cell>
        </row>
        <row r="28">
          <cell r="B28">
            <v>43059</v>
          </cell>
          <cell r="Y28">
            <v>1.0906</v>
          </cell>
          <cell r="Z28">
            <v>1.0906</v>
          </cell>
          <cell r="AA28">
            <v>1.0906</v>
          </cell>
          <cell r="AB28">
            <v>1.0906</v>
          </cell>
          <cell r="AC28">
            <v>1.0906</v>
          </cell>
          <cell r="AD28">
            <v>1.0906</v>
          </cell>
          <cell r="AE28">
            <v>1.0906</v>
          </cell>
          <cell r="AF28">
            <v>1.0906</v>
          </cell>
          <cell r="AG28">
            <v>1.0906</v>
          </cell>
          <cell r="AH28">
            <v>1.0906</v>
          </cell>
        </row>
        <row r="29">
          <cell r="B29">
            <v>43060</v>
          </cell>
          <cell r="Y29">
            <v>1.0906</v>
          </cell>
          <cell r="Z29">
            <v>1.0906</v>
          </cell>
          <cell r="AA29">
            <v>1.0906</v>
          </cell>
          <cell r="AB29">
            <v>1.0906</v>
          </cell>
          <cell r="AC29">
            <v>1.0906</v>
          </cell>
          <cell r="AD29">
            <v>1.0906</v>
          </cell>
          <cell r="AE29">
            <v>1.0906</v>
          </cell>
          <cell r="AF29">
            <v>1.0906</v>
          </cell>
          <cell r="AG29">
            <v>1.0906</v>
          </cell>
          <cell r="AH29">
            <v>1.0906</v>
          </cell>
        </row>
        <row r="30">
          <cell r="B30">
            <v>43061</v>
          </cell>
          <cell r="Y30">
            <v>1.0906</v>
          </cell>
          <cell r="Z30">
            <v>1.0906</v>
          </cell>
          <cell r="AA30">
            <v>1.0906</v>
          </cell>
          <cell r="AB30">
            <v>1.0906</v>
          </cell>
          <cell r="AC30">
            <v>1.0906</v>
          </cell>
          <cell r="AD30">
            <v>1.0906</v>
          </cell>
          <cell r="AE30">
            <v>1.0906</v>
          </cell>
          <cell r="AF30">
            <v>1.0906</v>
          </cell>
          <cell r="AG30">
            <v>1.0906</v>
          </cell>
          <cell r="AH30">
            <v>1.0906</v>
          </cell>
        </row>
        <row r="31">
          <cell r="B31">
            <v>43062</v>
          </cell>
          <cell r="Y31">
            <v>1.0906</v>
          </cell>
          <cell r="Z31">
            <v>1.0906</v>
          </cell>
          <cell r="AA31">
            <v>1.0906</v>
          </cell>
          <cell r="AB31">
            <v>1.0906</v>
          </cell>
          <cell r="AC31">
            <v>1.0906</v>
          </cell>
          <cell r="AD31">
            <v>1.0906</v>
          </cell>
          <cell r="AE31">
            <v>1.0906</v>
          </cell>
          <cell r="AF31">
            <v>1.0906</v>
          </cell>
          <cell r="AG31">
            <v>1.0906</v>
          </cell>
          <cell r="AH31">
            <v>1.0906</v>
          </cell>
        </row>
        <row r="32">
          <cell r="B32">
            <v>43063</v>
          </cell>
          <cell r="Y32">
            <v>1.0906</v>
          </cell>
          <cell r="Z32">
            <v>1.0906</v>
          </cell>
          <cell r="AA32">
            <v>1.0906</v>
          </cell>
          <cell r="AB32">
            <v>1.0906</v>
          </cell>
          <cell r="AC32">
            <v>1.0906</v>
          </cell>
          <cell r="AD32">
            <v>1.0906</v>
          </cell>
          <cell r="AE32">
            <v>1.0906</v>
          </cell>
          <cell r="AF32">
            <v>1.0906</v>
          </cell>
          <cell r="AG32">
            <v>1.0906</v>
          </cell>
          <cell r="AH32">
            <v>1.0906</v>
          </cell>
        </row>
        <row r="33">
          <cell r="B33">
            <v>43064</v>
          </cell>
          <cell r="Y33">
            <v>1.0906</v>
          </cell>
          <cell r="Z33">
            <v>1.0906</v>
          </cell>
          <cell r="AA33">
            <v>1.0906</v>
          </cell>
          <cell r="AB33">
            <v>1.0906</v>
          </cell>
          <cell r="AC33">
            <v>1.0817916666666667</v>
          </cell>
          <cell r="AD33">
            <v>1.0906</v>
          </cell>
          <cell r="AE33">
            <v>1.0906</v>
          </cell>
          <cell r="AF33">
            <v>1.0903483333333333</v>
          </cell>
          <cell r="AG33">
            <v>1.0906</v>
          </cell>
          <cell r="AH33">
            <v>1.0906</v>
          </cell>
        </row>
        <row r="34">
          <cell r="B34">
            <v>43065</v>
          </cell>
          <cell r="Y34">
            <v>1.0890899999999999</v>
          </cell>
          <cell r="Z34">
            <v>1.0906</v>
          </cell>
          <cell r="AA34">
            <v>1.0906</v>
          </cell>
          <cell r="AB34">
            <v>1.0906</v>
          </cell>
          <cell r="AC34">
            <v>1.0737383333333332</v>
          </cell>
          <cell r="AD34">
            <v>1.0906</v>
          </cell>
          <cell r="AE34">
            <v>1.0906</v>
          </cell>
          <cell r="AF34">
            <v>1.0858183333333333</v>
          </cell>
          <cell r="AG34">
            <v>1.0906</v>
          </cell>
          <cell r="AH34">
            <v>1.0906</v>
          </cell>
        </row>
        <row r="35">
          <cell r="B35">
            <v>43066</v>
          </cell>
          <cell r="Y35">
            <v>1.0906</v>
          </cell>
          <cell r="Z35">
            <v>1.0906</v>
          </cell>
          <cell r="AA35">
            <v>1.0906</v>
          </cell>
          <cell r="AB35">
            <v>1.0906</v>
          </cell>
          <cell r="AC35">
            <v>1.0906</v>
          </cell>
          <cell r="AD35">
            <v>1.0906</v>
          </cell>
          <cell r="AE35">
            <v>1.0906</v>
          </cell>
          <cell r="AF35">
            <v>1.0906</v>
          </cell>
          <cell r="AG35">
            <v>1.0906</v>
          </cell>
          <cell r="AH35">
            <v>1.0906</v>
          </cell>
        </row>
        <row r="36">
          <cell r="B36">
            <v>43067</v>
          </cell>
          <cell r="Y36">
            <v>1.0906</v>
          </cell>
          <cell r="Z36">
            <v>1.0906</v>
          </cell>
          <cell r="AA36">
            <v>1.0906</v>
          </cell>
          <cell r="AB36">
            <v>1.0906</v>
          </cell>
          <cell r="AC36">
            <v>1.0906</v>
          </cell>
          <cell r="AD36">
            <v>1.0906</v>
          </cell>
          <cell r="AE36">
            <v>1.0906</v>
          </cell>
          <cell r="AF36">
            <v>1.0906</v>
          </cell>
          <cell r="AG36">
            <v>1.0906</v>
          </cell>
          <cell r="AH36">
            <v>1.0906</v>
          </cell>
        </row>
        <row r="37">
          <cell r="B37">
            <v>43068</v>
          </cell>
          <cell r="Y37">
            <v>1.0860700000000001</v>
          </cell>
          <cell r="Z37">
            <v>1.0906</v>
          </cell>
          <cell r="AA37">
            <v>1.0906</v>
          </cell>
          <cell r="AB37">
            <v>1.0906</v>
          </cell>
          <cell r="AC37">
            <v>1.0749966666666666</v>
          </cell>
          <cell r="AD37">
            <v>1.0906</v>
          </cell>
          <cell r="AE37">
            <v>1.0906</v>
          </cell>
          <cell r="AF37">
            <v>1.0840566666666667</v>
          </cell>
          <cell r="AG37">
            <v>1.0900966666666667</v>
          </cell>
          <cell r="AH37">
            <v>1.0906</v>
          </cell>
        </row>
        <row r="38">
          <cell r="B38">
            <v>43069</v>
          </cell>
          <cell r="Y38">
            <v>1.0676983333333334</v>
          </cell>
          <cell r="Z38">
            <v>1.0747450000000001</v>
          </cell>
          <cell r="AA38">
            <v>1.0458033333333334</v>
          </cell>
          <cell r="AB38">
            <v>1.0651816666666667</v>
          </cell>
          <cell r="AC38">
            <v>1.0435383333333332</v>
          </cell>
          <cell r="AD38">
            <v>1.0671949999999999</v>
          </cell>
          <cell r="AE38">
            <v>1.0747450000000001</v>
          </cell>
          <cell r="AF38">
            <v>1.0578833333333333</v>
          </cell>
          <cell r="AG38">
            <v>1.0631683333333333</v>
          </cell>
          <cell r="AH38">
            <v>1.0833016666666666</v>
          </cell>
        </row>
        <row r="39">
          <cell r="B39">
            <v>43070</v>
          </cell>
          <cell r="Y39">
            <v>1.0621616666666667</v>
          </cell>
          <cell r="Z39">
            <v>1.0782683333333334</v>
          </cell>
          <cell r="AA39">
            <v>1.0558700000000001</v>
          </cell>
          <cell r="AB39">
            <v>1.0744933333333333</v>
          </cell>
          <cell r="AC39">
            <v>1.0465583333333333</v>
          </cell>
          <cell r="AD39">
            <v>1.0641750000000001</v>
          </cell>
          <cell r="AE39">
            <v>1.0782683333333334</v>
          </cell>
          <cell r="AF39">
            <v>1.0548633333333333</v>
          </cell>
          <cell r="AG39">
            <v>1.0621616666666667</v>
          </cell>
          <cell r="AH39">
            <v>1.0802816666666666</v>
          </cell>
        </row>
        <row r="40">
          <cell r="B40">
            <v>43071</v>
          </cell>
          <cell r="Y40">
            <v>1.0754999999999999</v>
          </cell>
          <cell r="Z40">
            <v>1.0785199999999999</v>
          </cell>
          <cell r="AA40">
            <v>1.0719766666666666</v>
          </cell>
          <cell r="AB40">
            <v>1.0815399999999999</v>
          </cell>
          <cell r="AC40">
            <v>1.0609033333333333</v>
          </cell>
          <cell r="AD40">
            <v>1.0593933333333334</v>
          </cell>
          <cell r="AE40">
            <v>1.0785199999999999</v>
          </cell>
          <cell r="AF40">
            <v>1.0576316666666667</v>
          </cell>
          <cell r="AG40">
            <v>1.0684533333333333</v>
          </cell>
          <cell r="AH40">
            <v>1.0838049999999999</v>
          </cell>
        </row>
        <row r="41">
          <cell r="B41">
            <v>43072</v>
          </cell>
          <cell r="Y41">
            <v>1.0906</v>
          </cell>
          <cell r="Z41">
            <v>1.0906</v>
          </cell>
          <cell r="AA41">
            <v>1.0906</v>
          </cell>
          <cell r="AB41">
            <v>1.0906</v>
          </cell>
          <cell r="AC41">
            <v>1.0906</v>
          </cell>
          <cell r="AD41">
            <v>1.0906</v>
          </cell>
          <cell r="AE41">
            <v>1.0906</v>
          </cell>
          <cell r="AF41">
            <v>1.0906</v>
          </cell>
          <cell r="AG41">
            <v>1.0906</v>
          </cell>
          <cell r="AH41">
            <v>1.0906</v>
          </cell>
        </row>
        <row r="42">
          <cell r="B42">
            <v>43073</v>
          </cell>
          <cell r="Y42">
            <v>1.0906</v>
          </cell>
          <cell r="Z42">
            <v>1.0906</v>
          </cell>
          <cell r="AA42">
            <v>1.0906</v>
          </cell>
          <cell r="AB42">
            <v>1.0906</v>
          </cell>
          <cell r="AC42">
            <v>1.0906</v>
          </cell>
          <cell r="AD42">
            <v>1.0906</v>
          </cell>
          <cell r="AE42">
            <v>1.0906</v>
          </cell>
          <cell r="AF42">
            <v>1.0906</v>
          </cell>
          <cell r="AG42">
            <v>1.0906</v>
          </cell>
          <cell r="AH42">
            <v>1.0906</v>
          </cell>
        </row>
        <row r="43">
          <cell r="B43">
            <v>43074</v>
          </cell>
          <cell r="Y43">
            <v>1.0906</v>
          </cell>
          <cell r="Z43">
            <v>1.0906</v>
          </cell>
          <cell r="AA43">
            <v>1.0906</v>
          </cell>
          <cell r="AB43">
            <v>1.0906</v>
          </cell>
          <cell r="AC43">
            <v>1.0906</v>
          </cell>
          <cell r="AD43">
            <v>1.0906</v>
          </cell>
          <cell r="AE43">
            <v>1.0906</v>
          </cell>
          <cell r="AF43">
            <v>1.0906</v>
          </cell>
          <cell r="AG43">
            <v>1.0906</v>
          </cell>
          <cell r="AH43">
            <v>1.0906</v>
          </cell>
        </row>
        <row r="44">
          <cell r="B44">
            <v>43075</v>
          </cell>
          <cell r="Y44">
            <v>1.0906</v>
          </cell>
          <cell r="Z44">
            <v>1.0906</v>
          </cell>
          <cell r="AA44">
            <v>1.0906</v>
          </cell>
          <cell r="AB44">
            <v>1.0906</v>
          </cell>
          <cell r="AC44">
            <v>1.0906</v>
          </cell>
          <cell r="AD44">
            <v>1.0906</v>
          </cell>
          <cell r="AE44">
            <v>1.0906</v>
          </cell>
          <cell r="AF44">
            <v>1.0906</v>
          </cell>
          <cell r="AG44">
            <v>1.0906</v>
          </cell>
          <cell r="AH44">
            <v>1.0906</v>
          </cell>
        </row>
        <row r="45">
          <cell r="B45">
            <v>43076</v>
          </cell>
          <cell r="Y45">
            <v>1.0906</v>
          </cell>
          <cell r="Z45">
            <v>1.0906</v>
          </cell>
          <cell r="AA45">
            <v>1.0906</v>
          </cell>
          <cell r="AB45">
            <v>1.0906</v>
          </cell>
          <cell r="AC45">
            <v>1.0906</v>
          </cell>
          <cell r="AD45">
            <v>1.0906</v>
          </cell>
          <cell r="AE45">
            <v>1.0906</v>
          </cell>
          <cell r="AF45">
            <v>1.0906</v>
          </cell>
          <cell r="AG45">
            <v>1.0906</v>
          </cell>
          <cell r="AH45">
            <v>1.0906</v>
          </cell>
        </row>
        <row r="46">
          <cell r="B46">
            <v>43077</v>
          </cell>
          <cell r="Y46">
            <v>1.0900966666666667</v>
          </cell>
          <cell r="Z46">
            <v>1.0906</v>
          </cell>
          <cell r="AA46">
            <v>1.0906</v>
          </cell>
          <cell r="AB46">
            <v>1.0906</v>
          </cell>
          <cell r="AC46">
            <v>1.0641750000000001</v>
          </cell>
          <cell r="AD46">
            <v>1.0906</v>
          </cell>
          <cell r="AE46">
            <v>1.0906</v>
          </cell>
          <cell r="AF46">
            <v>1.0878316666666668</v>
          </cell>
          <cell r="AG46">
            <v>1.0888383333333334</v>
          </cell>
          <cell r="AH46">
            <v>1.0906</v>
          </cell>
        </row>
        <row r="47">
          <cell r="B47">
            <v>43078</v>
          </cell>
          <cell r="Y47">
            <v>1.0518433333333332</v>
          </cell>
          <cell r="Z47">
            <v>1.0802816666666666</v>
          </cell>
          <cell r="AA47">
            <v>1.0883350000000001</v>
          </cell>
          <cell r="AB47">
            <v>1.0830500000000001</v>
          </cell>
          <cell r="AC47">
            <v>1.0357366666666667</v>
          </cell>
          <cell r="AD47">
            <v>1.071725</v>
          </cell>
          <cell r="AE47">
            <v>1.0802816666666666</v>
          </cell>
          <cell r="AF47">
            <v>1.0465583333333333</v>
          </cell>
          <cell r="AG47">
            <v>1.049075</v>
          </cell>
          <cell r="AH47">
            <v>1.0757516666666667</v>
          </cell>
        </row>
        <row r="48">
          <cell r="B48">
            <v>43079</v>
          </cell>
          <cell r="Y48">
            <v>1.0666916666666666</v>
          </cell>
          <cell r="Z48">
            <v>1.0900966666666667</v>
          </cell>
          <cell r="AA48">
            <v>1.0906</v>
          </cell>
          <cell r="AB48">
            <v>1.0372466666666667</v>
          </cell>
          <cell r="AC48">
            <v>1.0103183333333334</v>
          </cell>
          <cell r="AD48">
            <v>1.0732349999999999</v>
          </cell>
          <cell r="AE48">
            <v>1.0900966666666667</v>
          </cell>
          <cell r="AF48">
            <v>1.0140933333333333</v>
          </cell>
          <cell r="AG48">
            <v>1.01963</v>
          </cell>
          <cell r="AH48">
            <v>1.07701</v>
          </cell>
        </row>
        <row r="49">
          <cell r="B49">
            <v>43080</v>
          </cell>
          <cell r="Y49">
            <v>1.0440416666666668</v>
          </cell>
          <cell r="Z49">
            <v>1.0689566666666668</v>
          </cell>
          <cell r="AA49">
            <v>1.07097</v>
          </cell>
          <cell r="AB49">
            <v>1.0299483333333332</v>
          </cell>
          <cell r="AC49">
            <v>0.99546999999999997</v>
          </cell>
          <cell r="AD49">
            <v>1.0538566666666667</v>
          </cell>
          <cell r="AE49">
            <v>1.0689566666666668</v>
          </cell>
          <cell r="AF49">
            <v>1.0090600000000001</v>
          </cell>
          <cell r="AG49">
            <v>1.0163583333333333</v>
          </cell>
          <cell r="AH49">
            <v>1.0588899999999999</v>
          </cell>
        </row>
        <row r="50">
          <cell r="B50">
            <v>43081</v>
          </cell>
          <cell r="Y50">
            <v>1.04681</v>
          </cell>
          <cell r="Z50">
            <v>1.0644266666666666</v>
          </cell>
          <cell r="AA50">
            <v>1.0636716666666666</v>
          </cell>
          <cell r="AB50">
            <v>1.0352333333333332</v>
          </cell>
          <cell r="AC50">
            <v>0.9843966666666667</v>
          </cell>
          <cell r="AD50">
            <v>1.0445450000000001</v>
          </cell>
          <cell r="AE50">
            <v>1.0644266666666666</v>
          </cell>
          <cell r="AF50">
            <v>1.0178683333333334</v>
          </cell>
          <cell r="AG50">
            <v>1.0095633333333334</v>
          </cell>
          <cell r="AH50">
            <v>1.0538566666666667</v>
          </cell>
        </row>
        <row r="51">
          <cell r="B51">
            <v>43082</v>
          </cell>
          <cell r="Y51">
            <v>1.07399</v>
          </cell>
          <cell r="Z51">
            <v>1.0906</v>
          </cell>
          <cell r="AA51">
            <v>1.0906</v>
          </cell>
          <cell r="AB51">
            <v>1.0785199999999999</v>
          </cell>
          <cell r="AC51">
            <v>1.0201333333333333</v>
          </cell>
          <cell r="AD51">
            <v>1.0729833333333334</v>
          </cell>
          <cell r="AE51">
            <v>1.0906</v>
          </cell>
          <cell r="AF51">
            <v>1.062665</v>
          </cell>
          <cell r="AG51">
            <v>1.04681</v>
          </cell>
          <cell r="AH51">
            <v>1.0890899999999999</v>
          </cell>
        </row>
        <row r="52">
          <cell r="B52">
            <v>43083</v>
          </cell>
          <cell r="Y52">
            <v>1.0757516666666667</v>
          </cell>
          <cell r="Z52">
            <v>1.0906</v>
          </cell>
          <cell r="AA52">
            <v>1.0906</v>
          </cell>
          <cell r="AB52">
            <v>1.0906</v>
          </cell>
          <cell r="AC52">
            <v>1.0458033333333334</v>
          </cell>
          <cell r="AD52">
            <v>1.0782683333333334</v>
          </cell>
          <cell r="AE52">
            <v>1.0906</v>
          </cell>
          <cell r="AF52">
            <v>1.0639233333333333</v>
          </cell>
          <cell r="AG52">
            <v>1.0727316666666666</v>
          </cell>
          <cell r="AH52">
            <v>1.0906</v>
          </cell>
        </row>
        <row r="53">
          <cell r="B53">
            <v>43084</v>
          </cell>
          <cell r="Y53">
            <v>1.0765066666666667</v>
          </cell>
          <cell r="Z53">
            <v>1.0906</v>
          </cell>
          <cell r="AA53">
            <v>1.0906</v>
          </cell>
          <cell r="AB53">
            <v>1.0890899999999999</v>
          </cell>
          <cell r="AC53">
            <v>1.052095</v>
          </cell>
          <cell r="AD53">
            <v>1.0795266666666667</v>
          </cell>
          <cell r="AE53">
            <v>1.0906</v>
          </cell>
          <cell r="AF53">
            <v>1.0609033333333333</v>
          </cell>
          <cell r="AG53">
            <v>1.0712216666666667</v>
          </cell>
          <cell r="AH53">
            <v>1.0906</v>
          </cell>
        </row>
        <row r="54">
          <cell r="B54">
            <v>43085</v>
          </cell>
          <cell r="Y54">
            <v>1.076255</v>
          </cell>
          <cell r="Z54">
            <v>1.0807850000000001</v>
          </cell>
          <cell r="AA54">
            <v>1.0906</v>
          </cell>
          <cell r="AB54">
            <v>1.0714733333333333</v>
          </cell>
          <cell r="AC54">
            <v>1.0452999999999999</v>
          </cell>
          <cell r="AD54">
            <v>1.0654333333333332</v>
          </cell>
          <cell r="AE54">
            <v>1.0807850000000001</v>
          </cell>
          <cell r="AF54">
            <v>1.0649299999999999</v>
          </cell>
          <cell r="AG54">
            <v>1.0671949999999999</v>
          </cell>
          <cell r="AH54">
            <v>1.0906</v>
          </cell>
        </row>
        <row r="55">
          <cell r="B55">
            <v>43086</v>
          </cell>
          <cell r="Y55">
            <v>1.0888383333333334</v>
          </cell>
          <cell r="Z55">
            <v>1.0674466666666667</v>
          </cell>
          <cell r="AA55">
            <v>1.0906</v>
          </cell>
          <cell r="AB55">
            <v>1.0639233333333333</v>
          </cell>
          <cell r="AC55">
            <v>1.0452999999999999</v>
          </cell>
          <cell r="AD55">
            <v>1.055115</v>
          </cell>
          <cell r="AE55">
            <v>1.0674466666666667</v>
          </cell>
          <cell r="AF55">
            <v>1.071725</v>
          </cell>
          <cell r="AG55">
            <v>1.0515916666666667</v>
          </cell>
          <cell r="AH55">
            <v>1.0906</v>
          </cell>
        </row>
        <row r="56">
          <cell r="B56">
            <v>43087</v>
          </cell>
          <cell r="Y56">
            <v>1.0906</v>
          </cell>
          <cell r="Z56">
            <v>1.0848116666666667</v>
          </cell>
          <cell r="AA56">
            <v>1.0906</v>
          </cell>
          <cell r="AB56">
            <v>1.0797783333333333</v>
          </cell>
          <cell r="AC56">
            <v>1.0659366666666668</v>
          </cell>
          <cell r="AD56">
            <v>1.0757516666666667</v>
          </cell>
          <cell r="AE56">
            <v>1.0848116666666667</v>
          </cell>
          <cell r="AF56">
            <v>1.0782683333333334</v>
          </cell>
          <cell r="AG56">
            <v>1.0727316666666666</v>
          </cell>
          <cell r="AH56">
            <v>1.0906</v>
          </cell>
        </row>
        <row r="57">
          <cell r="B57">
            <v>43088</v>
          </cell>
          <cell r="Y57">
            <v>1.0906</v>
          </cell>
          <cell r="Z57">
            <v>1.0427833333333334</v>
          </cell>
          <cell r="AA57">
            <v>1.0785199999999999</v>
          </cell>
          <cell r="AB57">
            <v>1.08758</v>
          </cell>
          <cell r="AC57">
            <v>1.0684533333333333</v>
          </cell>
          <cell r="AD57">
            <v>1.06795</v>
          </cell>
          <cell r="AE57">
            <v>1.0427833333333334</v>
          </cell>
          <cell r="AF57">
            <v>1.0749966666666666</v>
          </cell>
          <cell r="AG57">
            <v>1.0704666666666667</v>
          </cell>
          <cell r="AH57">
            <v>1.0888383333333334</v>
          </cell>
        </row>
        <row r="58">
          <cell r="B58">
            <v>43089</v>
          </cell>
          <cell r="Y58">
            <v>1.0906</v>
          </cell>
          <cell r="Z58">
            <v>1.0833016666666666</v>
          </cell>
          <cell r="AA58">
            <v>1.0906</v>
          </cell>
          <cell r="AB58">
            <v>1.0906</v>
          </cell>
          <cell r="AC58">
            <v>1.0906</v>
          </cell>
          <cell r="AD58">
            <v>1.0906</v>
          </cell>
          <cell r="AE58">
            <v>1.0833016666666666</v>
          </cell>
          <cell r="AF58">
            <v>1.0906</v>
          </cell>
          <cell r="AG58">
            <v>1.0906</v>
          </cell>
          <cell r="AH58">
            <v>1.0906</v>
          </cell>
        </row>
        <row r="59">
          <cell r="B59">
            <v>43090</v>
          </cell>
          <cell r="Y59">
            <v>1.0906</v>
          </cell>
          <cell r="Z59">
            <v>1.0906</v>
          </cell>
          <cell r="AA59">
            <v>1.0906</v>
          </cell>
          <cell r="AB59">
            <v>1.0906</v>
          </cell>
          <cell r="AC59">
            <v>1.0906</v>
          </cell>
          <cell r="AD59">
            <v>1.0906</v>
          </cell>
          <cell r="AE59">
            <v>1.0906</v>
          </cell>
          <cell r="AF59">
            <v>1.0906</v>
          </cell>
          <cell r="AG59">
            <v>1.0906</v>
          </cell>
          <cell r="AH59">
            <v>1.0906</v>
          </cell>
        </row>
        <row r="60">
          <cell r="B60">
            <v>43091</v>
          </cell>
          <cell r="Y60">
            <v>1.0906</v>
          </cell>
          <cell r="Z60">
            <v>1.0906</v>
          </cell>
          <cell r="AA60">
            <v>1.0906</v>
          </cell>
          <cell r="AB60">
            <v>1.0906</v>
          </cell>
          <cell r="AC60">
            <v>1.0906</v>
          </cell>
          <cell r="AD60">
            <v>1.0906</v>
          </cell>
          <cell r="AE60">
            <v>1.0906</v>
          </cell>
          <cell r="AF60">
            <v>1.0906</v>
          </cell>
          <cell r="AG60">
            <v>1.0906</v>
          </cell>
          <cell r="AH60">
            <v>1.0906</v>
          </cell>
        </row>
        <row r="61">
          <cell r="B61">
            <v>43092</v>
          </cell>
          <cell r="Y61">
            <v>1.0906</v>
          </cell>
          <cell r="Z61">
            <v>1.0906</v>
          </cell>
          <cell r="AA61">
            <v>1.0906</v>
          </cell>
          <cell r="AB61">
            <v>1.0906</v>
          </cell>
          <cell r="AC61">
            <v>1.0906</v>
          </cell>
          <cell r="AD61">
            <v>1.0906</v>
          </cell>
          <cell r="AE61">
            <v>1.0906</v>
          </cell>
          <cell r="AF61">
            <v>1.0906</v>
          </cell>
          <cell r="AG61">
            <v>1.0906</v>
          </cell>
          <cell r="AH61">
            <v>1.0906</v>
          </cell>
        </row>
        <row r="62">
          <cell r="B62">
            <v>43093</v>
          </cell>
          <cell r="Y62">
            <v>1.0906</v>
          </cell>
          <cell r="Z62">
            <v>1.0906</v>
          </cell>
          <cell r="AA62">
            <v>1.0906</v>
          </cell>
          <cell r="AB62">
            <v>1.0906</v>
          </cell>
          <cell r="AC62">
            <v>1.0906</v>
          </cell>
          <cell r="AD62">
            <v>1.0906</v>
          </cell>
          <cell r="AE62">
            <v>1.0906</v>
          </cell>
          <cell r="AF62">
            <v>1.0906</v>
          </cell>
          <cell r="AG62">
            <v>1.0906</v>
          </cell>
          <cell r="AH62">
            <v>1.0906</v>
          </cell>
        </row>
        <row r="63">
          <cell r="B63">
            <v>43094</v>
          </cell>
          <cell r="Y63">
            <v>1.0906</v>
          </cell>
          <cell r="Z63">
            <v>1.0906</v>
          </cell>
          <cell r="AA63">
            <v>1.0906</v>
          </cell>
          <cell r="AB63">
            <v>1.0906</v>
          </cell>
          <cell r="AC63">
            <v>1.0906</v>
          </cell>
          <cell r="AD63">
            <v>1.0906</v>
          </cell>
          <cell r="AE63">
            <v>1.0906</v>
          </cell>
          <cell r="AF63">
            <v>1.0906</v>
          </cell>
          <cell r="AG63">
            <v>1.0906</v>
          </cell>
          <cell r="AH63">
            <v>1.0906</v>
          </cell>
        </row>
        <row r="64">
          <cell r="B64">
            <v>43095</v>
          </cell>
          <cell r="Y64">
            <v>1.0906</v>
          </cell>
          <cell r="Z64">
            <v>1.0906</v>
          </cell>
          <cell r="AA64">
            <v>1.0906</v>
          </cell>
          <cell r="AB64">
            <v>1.0906</v>
          </cell>
          <cell r="AC64">
            <v>1.0906</v>
          </cell>
          <cell r="AD64">
            <v>1.0906</v>
          </cell>
          <cell r="AE64">
            <v>1.0906</v>
          </cell>
          <cell r="AF64">
            <v>1.0906</v>
          </cell>
          <cell r="AG64">
            <v>1.0906</v>
          </cell>
          <cell r="AH64">
            <v>1.0906</v>
          </cell>
        </row>
        <row r="65">
          <cell r="B65">
            <v>43096</v>
          </cell>
          <cell r="Y65">
            <v>1.0702149999999999</v>
          </cell>
          <cell r="Z65">
            <v>1.0906</v>
          </cell>
          <cell r="AA65">
            <v>1.0906</v>
          </cell>
          <cell r="AB65">
            <v>1.0807849999999999</v>
          </cell>
          <cell r="AC65">
            <v>1.0561216666666666</v>
          </cell>
          <cell r="AD65">
            <v>1.076255</v>
          </cell>
          <cell r="AE65">
            <v>1.0906</v>
          </cell>
          <cell r="AF65">
            <v>1.0692083333333333</v>
          </cell>
          <cell r="AG65">
            <v>1.0780166666666666</v>
          </cell>
          <cell r="AH65">
            <v>1.0906</v>
          </cell>
        </row>
        <row r="66">
          <cell r="B66">
            <v>43097</v>
          </cell>
          <cell r="Y66">
            <v>1.0485716666666667</v>
          </cell>
          <cell r="Z66">
            <v>1.0729833333333334</v>
          </cell>
          <cell r="AA66">
            <v>1.0795266666666667</v>
          </cell>
          <cell r="AB66">
            <v>1.0611550000000001</v>
          </cell>
          <cell r="AC66">
            <v>1.0291933333333334</v>
          </cell>
          <cell r="AD66">
            <v>1.0556183333333333</v>
          </cell>
          <cell r="AE66">
            <v>1.0729833333333334</v>
          </cell>
          <cell r="AF66">
            <v>1.0488233333333334</v>
          </cell>
          <cell r="AG66">
            <v>1.0531016666666666</v>
          </cell>
          <cell r="AH66">
            <v>1.07097</v>
          </cell>
        </row>
        <row r="67">
          <cell r="B67">
            <v>43098</v>
          </cell>
          <cell r="Y67">
            <v>1.0609033333333333</v>
          </cell>
          <cell r="Z67">
            <v>1.0906</v>
          </cell>
          <cell r="AA67">
            <v>1.0833016666666666</v>
          </cell>
          <cell r="AB67">
            <v>1.0906</v>
          </cell>
          <cell r="AC67">
            <v>1.0478166666666666</v>
          </cell>
          <cell r="AD67">
            <v>1.0795266666666667</v>
          </cell>
          <cell r="AE67">
            <v>1.0906</v>
          </cell>
          <cell r="AF67">
            <v>1.0697116666666666</v>
          </cell>
          <cell r="AG67">
            <v>1.0780166666666666</v>
          </cell>
          <cell r="AH67">
            <v>1.0754999999999999</v>
          </cell>
        </row>
        <row r="68">
          <cell r="B68">
            <v>43099</v>
          </cell>
          <cell r="Y68">
            <v>1.0906</v>
          </cell>
          <cell r="Z68">
            <v>1.0906</v>
          </cell>
          <cell r="AA68">
            <v>1.0906</v>
          </cell>
          <cell r="AB68">
            <v>1.0906</v>
          </cell>
          <cell r="AC68">
            <v>1.0906</v>
          </cell>
          <cell r="AD68">
            <v>1.0906</v>
          </cell>
          <cell r="AE68">
            <v>1.0906</v>
          </cell>
          <cell r="AF68">
            <v>1.0906</v>
          </cell>
          <cell r="AG68">
            <v>1.0906</v>
          </cell>
          <cell r="AH68">
            <v>1.0906</v>
          </cell>
        </row>
        <row r="69">
          <cell r="B69">
            <v>43100</v>
          </cell>
          <cell r="Y69">
            <v>1.0906</v>
          </cell>
          <cell r="Z69">
            <v>1.0906</v>
          </cell>
          <cell r="AA69">
            <v>1.0906</v>
          </cell>
          <cell r="AB69">
            <v>1.0906</v>
          </cell>
          <cell r="AC69">
            <v>1.0906</v>
          </cell>
          <cell r="AD69">
            <v>1.0906</v>
          </cell>
          <cell r="AE69">
            <v>1.0906</v>
          </cell>
          <cell r="AF69">
            <v>1.0906</v>
          </cell>
          <cell r="AG69">
            <v>1.0906</v>
          </cell>
          <cell r="AH69">
            <v>1.0906</v>
          </cell>
        </row>
        <row r="70">
          <cell r="B70">
            <v>43101</v>
          </cell>
          <cell r="Y70">
            <v>1.0906</v>
          </cell>
          <cell r="Z70">
            <v>1.0906</v>
          </cell>
          <cell r="AA70">
            <v>1.0906</v>
          </cell>
          <cell r="AB70">
            <v>1.0906</v>
          </cell>
          <cell r="AC70">
            <v>1.0906</v>
          </cell>
          <cell r="AD70">
            <v>1.0906</v>
          </cell>
          <cell r="AE70">
            <v>1.0906</v>
          </cell>
          <cell r="AF70">
            <v>1.0906</v>
          </cell>
          <cell r="AG70">
            <v>1.0906</v>
          </cell>
          <cell r="AH70">
            <v>1.0906</v>
          </cell>
        </row>
        <row r="71">
          <cell r="B71">
            <v>43102</v>
          </cell>
          <cell r="Y71">
            <v>1.0906</v>
          </cell>
          <cell r="Z71">
            <v>1.0906</v>
          </cell>
          <cell r="AA71">
            <v>1.0906</v>
          </cell>
          <cell r="AB71">
            <v>1.0906</v>
          </cell>
          <cell r="AC71">
            <v>1.0858183333333333</v>
          </cell>
          <cell r="AD71">
            <v>1.0906</v>
          </cell>
          <cell r="AE71">
            <v>1.0906</v>
          </cell>
          <cell r="AF71">
            <v>1.0906</v>
          </cell>
          <cell r="AG71">
            <v>1.0906</v>
          </cell>
          <cell r="AH71">
            <v>1.0906</v>
          </cell>
        </row>
        <row r="72">
          <cell r="B72">
            <v>43103</v>
          </cell>
          <cell r="Y72">
            <v>1.0906</v>
          </cell>
          <cell r="Z72">
            <v>1.0906</v>
          </cell>
          <cell r="AA72">
            <v>1.0906</v>
          </cell>
          <cell r="AB72">
            <v>1.0906</v>
          </cell>
          <cell r="AC72">
            <v>1.0906</v>
          </cell>
          <cell r="AD72">
            <v>1.0906</v>
          </cell>
          <cell r="AE72">
            <v>1.0906</v>
          </cell>
          <cell r="AF72">
            <v>1.0906</v>
          </cell>
          <cell r="AG72">
            <v>1.0906</v>
          </cell>
          <cell r="AH72">
            <v>1.0906</v>
          </cell>
        </row>
        <row r="73">
          <cell r="B73">
            <v>43104</v>
          </cell>
          <cell r="Y73">
            <v>1.0906</v>
          </cell>
          <cell r="Z73">
            <v>1.0906</v>
          </cell>
          <cell r="AA73">
            <v>1.0906</v>
          </cell>
          <cell r="AB73">
            <v>1.0906</v>
          </cell>
          <cell r="AC73">
            <v>1.0906</v>
          </cell>
          <cell r="AD73">
            <v>1.0906</v>
          </cell>
          <cell r="AE73">
            <v>1.0906</v>
          </cell>
          <cell r="AF73">
            <v>1.0906</v>
          </cell>
          <cell r="AG73">
            <v>1.0906</v>
          </cell>
          <cell r="AH73">
            <v>1.0906</v>
          </cell>
        </row>
        <row r="74">
          <cell r="B74">
            <v>43105</v>
          </cell>
          <cell r="Y74">
            <v>1.0906</v>
          </cell>
          <cell r="Z74">
            <v>1.0906</v>
          </cell>
          <cell r="AA74">
            <v>1.0906</v>
          </cell>
          <cell r="AB74">
            <v>1.0906</v>
          </cell>
          <cell r="AC74">
            <v>1.0906</v>
          </cell>
          <cell r="AD74">
            <v>1.0906</v>
          </cell>
          <cell r="AE74">
            <v>1.0906</v>
          </cell>
          <cell r="AF74">
            <v>1.0906</v>
          </cell>
          <cell r="AG74">
            <v>1.0906</v>
          </cell>
          <cell r="AH74">
            <v>1.0906</v>
          </cell>
        </row>
        <row r="75">
          <cell r="B75">
            <v>43106</v>
          </cell>
          <cell r="Y75">
            <v>1.0704666666666667</v>
          </cell>
          <cell r="Z75">
            <v>1.0906</v>
          </cell>
          <cell r="AA75">
            <v>1.0906</v>
          </cell>
          <cell r="AB75">
            <v>1.0906</v>
          </cell>
          <cell r="AC75">
            <v>1.058135</v>
          </cell>
          <cell r="AD75">
            <v>1.0906</v>
          </cell>
          <cell r="AE75">
            <v>1.0906</v>
          </cell>
          <cell r="AF75">
            <v>1.0707183333333332</v>
          </cell>
          <cell r="AG75">
            <v>1.0893416666666667</v>
          </cell>
          <cell r="AH75">
            <v>1.0906</v>
          </cell>
        </row>
        <row r="76">
          <cell r="B76">
            <v>43107</v>
          </cell>
          <cell r="Y76">
            <v>1.0412733333333333</v>
          </cell>
          <cell r="Z76">
            <v>1.0906</v>
          </cell>
          <cell r="AA76">
            <v>1.0827983333333333</v>
          </cell>
          <cell r="AB76">
            <v>1.0790233333333332</v>
          </cell>
          <cell r="AC76">
            <v>1.0400149999999999</v>
          </cell>
          <cell r="AD76">
            <v>1.0651816666666667</v>
          </cell>
          <cell r="AE76">
            <v>1.0906</v>
          </cell>
          <cell r="AF76">
            <v>1.0495783333333333</v>
          </cell>
          <cell r="AG76">
            <v>1.0631683333333333</v>
          </cell>
          <cell r="AH76">
            <v>1.0682016666666667</v>
          </cell>
        </row>
        <row r="77">
          <cell r="B77">
            <v>43108</v>
          </cell>
          <cell r="Y77">
            <v>1.0357366666666667</v>
          </cell>
          <cell r="Z77">
            <v>1.0734866666666667</v>
          </cell>
          <cell r="AA77">
            <v>1.0669433333333334</v>
          </cell>
          <cell r="AB77">
            <v>1.0727316666666666</v>
          </cell>
          <cell r="AC77">
            <v>1.0221466666666668</v>
          </cell>
          <cell r="AD77">
            <v>1.0568766666666667</v>
          </cell>
          <cell r="AE77">
            <v>1.0734866666666667</v>
          </cell>
          <cell r="AF77">
            <v>1.0296966666666667</v>
          </cell>
          <cell r="AG77">
            <v>1.0397633333333334</v>
          </cell>
          <cell r="AH77">
            <v>1.0601483333333332</v>
          </cell>
        </row>
        <row r="78">
          <cell r="B78">
            <v>43109</v>
          </cell>
          <cell r="Y78">
            <v>1.0372466666666667</v>
          </cell>
          <cell r="Z78">
            <v>1.0858183333333333</v>
          </cell>
          <cell r="AA78">
            <v>1.0835533333333334</v>
          </cell>
          <cell r="AB78">
            <v>1.0752483333333334</v>
          </cell>
          <cell r="AC78">
            <v>1.0291933333333334</v>
          </cell>
          <cell r="AD78">
            <v>1.0621616666666667</v>
          </cell>
          <cell r="AE78">
            <v>1.0858183333333333</v>
          </cell>
          <cell r="AF78">
            <v>1.0387566666666666</v>
          </cell>
          <cell r="AG78">
            <v>1.0435383333333332</v>
          </cell>
          <cell r="AH78">
            <v>1.0724800000000001</v>
          </cell>
        </row>
        <row r="79">
          <cell r="B79">
            <v>43110</v>
          </cell>
          <cell r="Y79">
            <v>1.0807849999999999</v>
          </cell>
          <cell r="Z79">
            <v>1.0906</v>
          </cell>
          <cell r="AA79">
            <v>1.0906</v>
          </cell>
          <cell r="AB79">
            <v>1.0906</v>
          </cell>
          <cell r="AC79">
            <v>1.0636716666666666</v>
          </cell>
          <cell r="AD79">
            <v>1.0827983333333333</v>
          </cell>
          <cell r="AE79">
            <v>1.0906</v>
          </cell>
          <cell r="AF79">
            <v>1.0682016666666667</v>
          </cell>
          <cell r="AG79">
            <v>1.07399</v>
          </cell>
          <cell r="AH79">
            <v>1.0906</v>
          </cell>
        </row>
        <row r="80">
          <cell r="B80">
            <v>43111</v>
          </cell>
          <cell r="Y80">
            <v>1.0807850000000001</v>
          </cell>
          <cell r="Z80">
            <v>1.0906</v>
          </cell>
          <cell r="AA80">
            <v>1.0906</v>
          </cell>
          <cell r="AB80">
            <v>1.0906</v>
          </cell>
          <cell r="AC80">
            <v>1.0729833333333334</v>
          </cell>
          <cell r="AD80">
            <v>1.0744933333333333</v>
          </cell>
          <cell r="AE80">
            <v>1.0906</v>
          </cell>
          <cell r="AF80">
            <v>1.07097</v>
          </cell>
          <cell r="AG80">
            <v>1.0827983333333333</v>
          </cell>
          <cell r="AH80">
            <v>1.0835533333333334</v>
          </cell>
        </row>
        <row r="81">
          <cell r="B81">
            <v>43112</v>
          </cell>
          <cell r="Y81">
            <v>1.0767583333333333</v>
          </cell>
          <cell r="Z81">
            <v>1.0906</v>
          </cell>
          <cell r="AA81">
            <v>1.0906</v>
          </cell>
          <cell r="AB81">
            <v>1.0906</v>
          </cell>
          <cell r="AC81">
            <v>1.0729833333333334</v>
          </cell>
          <cell r="AD81">
            <v>1.0810366666666666</v>
          </cell>
          <cell r="AE81">
            <v>1.0906</v>
          </cell>
          <cell r="AF81">
            <v>1.0777650000000001</v>
          </cell>
          <cell r="AG81">
            <v>1.0812883333333334</v>
          </cell>
          <cell r="AH81">
            <v>1.0568766666666667</v>
          </cell>
        </row>
        <row r="82">
          <cell r="B82">
            <v>43113</v>
          </cell>
          <cell r="Y82">
            <v>1.0760033333333334</v>
          </cell>
          <cell r="Z82">
            <v>1.0906</v>
          </cell>
          <cell r="AA82">
            <v>1.0906</v>
          </cell>
          <cell r="AB82">
            <v>1.0906</v>
          </cell>
          <cell r="AC82">
            <v>1.0732349999999999</v>
          </cell>
          <cell r="AD82">
            <v>1.0906</v>
          </cell>
          <cell r="AE82">
            <v>1.0906</v>
          </cell>
          <cell r="AF82">
            <v>1.0868249999999999</v>
          </cell>
          <cell r="AG82">
            <v>1.0888383333333334</v>
          </cell>
          <cell r="AH82">
            <v>1.08003</v>
          </cell>
        </row>
        <row r="83">
          <cell r="B83">
            <v>43114</v>
          </cell>
          <cell r="Y83">
            <v>1.0689566666666668</v>
          </cell>
          <cell r="Z83">
            <v>1.0906</v>
          </cell>
          <cell r="AA83">
            <v>1.0906</v>
          </cell>
          <cell r="AB83">
            <v>1.0906</v>
          </cell>
          <cell r="AC83">
            <v>1.0586383333333333</v>
          </cell>
          <cell r="AD83">
            <v>1.0858183333333333</v>
          </cell>
          <cell r="AE83">
            <v>1.0906</v>
          </cell>
          <cell r="AF83">
            <v>1.0699633333333334</v>
          </cell>
          <cell r="AG83">
            <v>1.0780166666666666</v>
          </cell>
          <cell r="AH83">
            <v>1.0827983333333333</v>
          </cell>
        </row>
        <row r="84">
          <cell r="B84">
            <v>43115</v>
          </cell>
          <cell r="Y84">
            <v>1.0906</v>
          </cell>
          <cell r="Z84">
            <v>1.0906</v>
          </cell>
          <cell r="AA84">
            <v>1.0906</v>
          </cell>
          <cell r="AB84">
            <v>1.0906</v>
          </cell>
          <cell r="AC84">
            <v>1.0906</v>
          </cell>
          <cell r="AD84">
            <v>1.0906</v>
          </cell>
          <cell r="AE84">
            <v>1.0906</v>
          </cell>
          <cell r="AF84">
            <v>1.0906</v>
          </cell>
          <cell r="AG84">
            <v>1.0906</v>
          </cell>
          <cell r="AH84">
            <v>1.0906</v>
          </cell>
        </row>
        <row r="85">
          <cell r="B85">
            <v>43116</v>
          </cell>
          <cell r="Y85">
            <v>1.0906</v>
          </cell>
          <cell r="Z85">
            <v>1.0906</v>
          </cell>
          <cell r="AA85">
            <v>1.0906</v>
          </cell>
          <cell r="AB85">
            <v>1.0906</v>
          </cell>
          <cell r="AC85">
            <v>1.0895933333333334</v>
          </cell>
          <cell r="AD85">
            <v>1.0906</v>
          </cell>
          <cell r="AE85">
            <v>1.0906</v>
          </cell>
          <cell r="AF85">
            <v>1.0906</v>
          </cell>
          <cell r="AG85">
            <v>1.0906</v>
          </cell>
          <cell r="AH85">
            <v>1.0906</v>
          </cell>
        </row>
        <row r="86">
          <cell r="B86">
            <v>43117</v>
          </cell>
          <cell r="Y86">
            <v>1.0873283333333335</v>
          </cell>
          <cell r="Z86">
            <v>1.0906</v>
          </cell>
          <cell r="AA86">
            <v>1.0906</v>
          </cell>
          <cell r="AB86">
            <v>1.024915</v>
          </cell>
          <cell r="AC86">
            <v>1.0820433333333332</v>
          </cell>
          <cell r="AD86">
            <v>1.0906</v>
          </cell>
          <cell r="AE86">
            <v>1.0906</v>
          </cell>
          <cell r="AF86">
            <v>1.0906</v>
          </cell>
          <cell r="AG86">
            <v>1.0906</v>
          </cell>
          <cell r="AH86">
            <v>1.0906</v>
          </cell>
        </row>
        <row r="87">
          <cell r="B87">
            <v>43118</v>
          </cell>
          <cell r="Y87">
            <v>1.0870766666666667</v>
          </cell>
          <cell r="Z87">
            <v>1.0906</v>
          </cell>
          <cell r="AA87">
            <v>1.0906</v>
          </cell>
          <cell r="AB87">
            <v>1.0596449999999999</v>
          </cell>
          <cell r="AC87">
            <v>1.0850633333333333</v>
          </cell>
          <cell r="AD87">
            <v>1.0906</v>
          </cell>
          <cell r="AE87">
            <v>1.0906</v>
          </cell>
          <cell r="AF87">
            <v>1.0906</v>
          </cell>
          <cell r="AG87">
            <v>1.0906</v>
          </cell>
          <cell r="AH87">
            <v>1.0906</v>
          </cell>
        </row>
        <row r="88">
          <cell r="B88">
            <v>43119</v>
          </cell>
          <cell r="Y88">
            <v>1.082295</v>
          </cell>
          <cell r="Z88">
            <v>1.0906</v>
          </cell>
          <cell r="AA88">
            <v>1.0906</v>
          </cell>
          <cell r="AB88">
            <v>1.076255</v>
          </cell>
          <cell r="AC88">
            <v>1.0757516666666667</v>
          </cell>
          <cell r="AD88">
            <v>1.0906</v>
          </cell>
          <cell r="AE88">
            <v>1.0906</v>
          </cell>
          <cell r="AF88">
            <v>1.0906</v>
          </cell>
          <cell r="AG88">
            <v>1.0906</v>
          </cell>
          <cell r="AH88">
            <v>1.0906</v>
          </cell>
        </row>
        <row r="89">
          <cell r="B89">
            <v>43120</v>
          </cell>
          <cell r="Y89">
            <v>1.0906</v>
          </cell>
          <cell r="Z89">
            <v>1.0906</v>
          </cell>
          <cell r="AA89">
            <v>1.0906</v>
          </cell>
          <cell r="AB89">
            <v>1.0860700000000001</v>
          </cell>
          <cell r="AC89">
            <v>1.0576316666666667</v>
          </cell>
          <cell r="AD89">
            <v>1.0860700000000001</v>
          </cell>
          <cell r="AE89">
            <v>1.0906</v>
          </cell>
          <cell r="AF89">
            <v>1.08003</v>
          </cell>
          <cell r="AG89">
            <v>1.0790233333333332</v>
          </cell>
          <cell r="AH89">
            <v>1.0906</v>
          </cell>
        </row>
        <row r="90">
          <cell r="B90">
            <v>43121</v>
          </cell>
          <cell r="Y90">
            <v>1.0906</v>
          </cell>
          <cell r="Z90">
            <v>1.0906</v>
          </cell>
          <cell r="AA90">
            <v>1.0906</v>
          </cell>
          <cell r="AB90">
            <v>1.0473133333333333</v>
          </cell>
          <cell r="AC90">
            <v>1.0239083333333334</v>
          </cell>
          <cell r="AD90">
            <v>1.0704666666666667</v>
          </cell>
          <cell r="AE90">
            <v>1.0906</v>
          </cell>
          <cell r="AF90">
            <v>1.0609033333333333</v>
          </cell>
          <cell r="AG90">
            <v>1.0402666666666667</v>
          </cell>
          <cell r="AH90">
            <v>1.0906</v>
          </cell>
        </row>
        <row r="91">
          <cell r="B91">
            <v>43122</v>
          </cell>
          <cell r="Y91">
            <v>1.0906</v>
          </cell>
          <cell r="Z91">
            <v>1.0906</v>
          </cell>
          <cell r="AA91">
            <v>1.0906</v>
          </cell>
          <cell r="AB91">
            <v>1.0888383333333334</v>
          </cell>
          <cell r="AC91">
            <v>1.0664400000000001</v>
          </cell>
          <cell r="AD91">
            <v>1.0906</v>
          </cell>
          <cell r="AE91">
            <v>1.0906</v>
          </cell>
          <cell r="AF91">
            <v>1.0906</v>
          </cell>
          <cell r="AG91">
            <v>1.0815399999999999</v>
          </cell>
          <cell r="AH91">
            <v>1.0906</v>
          </cell>
        </row>
        <row r="92">
          <cell r="B92">
            <v>43123</v>
          </cell>
          <cell r="Y92">
            <v>1.0906</v>
          </cell>
          <cell r="Z92">
            <v>1.0906</v>
          </cell>
          <cell r="AA92">
            <v>1.0906</v>
          </cell>
          <cell r="AB92">
            <v>1.0906</v>
          </cell>
          <cell r="AC92">
            <v>1.0906</v>
          </cell>
          <cell r="AD92">
            <v>1.0906</v>
          </cell>
          <cell r="AE92">
            <v>1.0906</v>
          </cell>
          <cell r="AF92">
            <v>1.0906</v>
          </cell>
          <cell r="AG92">
            <v>1.0906</v>
          </cell>
          <cell r="AH92">
            <v>1.0906</v>
          </cell>
        </row>
        <row r="93">
          <cell r="B93">
            <v>43124</v>
          </cell>
          <cell r="Y93">
            <v>1.0906</v>
          </cell>
          <cell r="Z93">
            <v>1.0906</v>
          </cell>
          <cell r="AA93">
            <v>1.0906</v>
          </cell>
          <cell r="AB93">
            <v>1.0906</v>
          </cell>
          <cell r="AC93">
            <v>1.0906</v>
          </cell>
          <cell r="AD93">
            <v>1.0906</v>
          </cell>
          <cell r="AE93">
            <v>1.0906</v>
          </cell>
          <cell r="AF93">
            <v>1.0906</v>
          </cell>
          <cell r="AG93">
            <v>1.0906</v>
          </cell>
          <cell r="AH93">
            <v>1.0906</v>
          </cell>
        </row>
        <row r="94">
          <cell r="B94">
            <v>43125</v>
          </cell>
          <cell r="Y94">
            <v>1.0906</v>
          </cell>
          <cell r="Z94">
            <v>1.0906</v>
          </cell>
          <cell r="AA94">
            <v>1.0906</v>
          </cell>
          <cell r="AB94">
            <v>1.0906</v>
          </cell>
          <cell r="AC94">
            <v>1.0906</v>
          </cell>
          <cell r="AD94">
            <v>1.0906</v>
          </cell>
          <cell r="AE94">
            <v>1.0906</v>
          </cell>
          <cell r="AF94">
            <v>1.0906</v>
          </cell>
          <cell r="AG94">
            <v>1.0906</v>
          </cell>
          <cell r="AH94">
            <v>1.0906</v>
          </cell>
        </row>
        <row r="95">
          <cell r="B95">
            <v>43126</v>
          </cell>
          <cell r="Y95">
            <v>1.0906</v>
          </cell>
          <cell r="Z95">
            <v>1.0906</v>
          </cell>
          <cell r="AA95">
            <v>1.0906</v>
          </cell>
          <cell r="AB95">
            <v>1.0906</v>
          </cell>
          <cell r="AC95">
            <v>1.0906</v>
          </cell>
          <cell r="AD95">
            <v>1.0906</v>
          </cell>
          <cell r="AE95">
            <v>1.0906</v>
          </cell>
          <cell r="AF95">
            <v>1.0906</v>
          </cell>
          <cell r="AG95">
            <v>1.0906</v>
          </cell>
          <cell r="AH95">
            <v>1.0906</v>
          </cell>
        </row>
        <row r="96">
          <cell r="B96">
            <v>43127</v>
          </cell>
          <cell r="Y96">
            <v>1.0906</v>
          </cell>
          <cell r="Z96">
            <v>1.0906</v>
          </cell>
          <cell r="AA96">
            <v>1.0906</v>
          </cell>
          <cell r="AB96">
            <v>1.0906</v>
          </cell>
          <cell r="AC96">
            <v>1.0906</v>
          </cell>
          <cell r="AD96">
            <v>1.0906</v>
          </cell>
          <cell r="AE96">
            <v>1.0906</v>
          </cell>
          <cell r="AF96">
            <v>1.0906</v>
          </cell>
          <cell r="AG96">
            <v>1.0906</v>
          </cell>
          <cell r="AH96">
            <v>1.0906</v>
          </cell>
        </row>
        <row r="97">
          <cell r="B97">
            <v>43128</v>
          </cell>
          <cell r="Y97">
            <v>1.0906</v>
          </cell>
          <cell r="Z97">
            <v>1.0906</v>
          </cell>
          <cell r="AA97">
            <v>1.0906</v>
          </cell>
          <cell r="AB97">
            <v>1.0906</v>
          </cell>
          <cell r="AC97">
            <v>1.0906</v>
          </cell>
          <cell r="AD97">
            <v>1.0906</v>
          </cell>
          <cell r="AE97">
            <v>1.0906</v>
          </cell>
          <cell r="AF97">
            <v>1.0906</v>
          </cell>
          <cell r="AG97">
            <v>1.0906</v>
          </cell>
          <cell r="AH97">
            <v>1.0906</v>
          </cell>
        </row>
        <row r="98">
          <cell r="B98">
            <v>43129</v>
          </cell>
          <cell r="Y98">
            <v>1.0906</v>
          </cell>
          <cell r="Z98">
            <v>1.0906</v>
          </cell>
          <cell r="AA98">
            <v>1.0906</v>
          </cell>
          <cell r="AB98">
            <v>1.0906</v>
          </cell>
          <cell r="AC98">
            <v>1.0906</v>
          </cell>
          <cell r="AD98">
            <v>1.0906</v>
          </cell>
          <cell r="AE98">
            <v>1.0906</v>
          </cell>
          <cell r="AF98">
            <v>1.0906</v>
          </cell>
          <cell r="AG98">
            <v>1.0906</v>
          </cell>
          <cell r="AH98">
            <v>1.0906</v>
          </cell>
        </row>
        <row r="99">
          <cell r="B99">
            <v>43130</v>
          </cell>
          <cell r="Y99">
            <v>1.0906</v>
          </cell>
          <cell r="Z99">
            <v>1.0906</v>
          </cell>
          <cell r="AA99">
            <v>1.0906</v>
          </cell>
          <cell r="AB99">
            <v>1.0906</v>
          </cell>
          <cell r="AC99">
            <v>1.0906</v>
          </cell>
          <cell r="AD99">
            <v>1.0906</v>
          </cell>
          <cell r="AE99">
            <v>1.0906</v>
          </cell>
          <cell r="AF99">
            <v>1.0906</v>
          </cell>
          <cell r="AG99">
            <v>1.0906</v>
          </cell>
          <cell r="AH99">
            <v>1.0906</v>
          </cell>
        </row>
        <row r="100">
          <cell r="B100">
            <v>43131</v>
          </cell>
          <cell r="Y100">
            <v>1.0802816666666666</v>
          </cell>
          <cell r="Z100">
            <v>1.0906</v>
          </cell>
          <cell r="AA100">
            <v>1.0906</v>
          </cell>
          <cell r="AB100">
            <v>1.0906</v>
          </cell>
          <cell r="AC100">
            <v>1.0802816666666666</v>
          </cell>
          <cell r="AD100">
            <v>1.0906</v>
          </cell>
          <cell r="AE100">
            <v>1.0906</v>
          </cell>
          <cell r="AF100">
            <v>1.0860700000000001</v>
          </cell>
          <cell r="AG100">
            <v>1.0906</v>
          </cell>
          <cell r="AH100">
            <v>1.0906</v>
          </cell>
        </row>
        <row r="101">
          <cell r="B101">
            <v>43132</v>
          </cell>
          <cell r="Y101">
            <v>1.0749966666666666</v>
          </cell>
          <cell r="Z101">
            <v>1.0906</v>
          </cell>
          <cell r="AA101">
            <v>1.0906</v>
          </cell>
          <cell r="AB101">
            <v>1.0906</v>
          </cell>
          <cell r="AC101">
            <v>1.0676983333333334</v>
          </cell>
          <cell r="AD101">
            <v>1.0906</v>
          </cell>
          <cell r="AE101">
            <v>1.0906</v>
          </cell>
          <cell r="AF101">
            <v>1.0843083333333334</v>
          </cell>
          <cell r="AG101">
            <v>1.0888383333333334</v>
          </cell>
          <cell r="AH101">
            <v>1.0906</v>
          </cell>
        </row>
        <row r="102">
          <cell r="B102">
            <v>43133</v>
          </cell>
          <cell r="Y102">
            <v>1.0807849999999999</v>
          </cell>
          <cell r="Z102">
            <v>1.0906</v>
          </cell>
          <cell r="AA102">
            <v>1.0906</v>
          </cell>
          <cell r="AB102">
            <v>1.0906</v>
          </cell>
          <cell r="AC102">
            <v>1.0767583333333333</v>
          </cell>
          <cell r="AD102">
            <v>1.0906</v>
          </cell>
          <cell r="AE102">
            <v>1.0906</v>
          </cell>
          <cell r="AF102">
            <v>1.0890899999999999</v>
          </cell>
          <cell r="AG102">
            <v>1.0906</v>
          </cell>
          <cell r="AH102">
            <v>1.0906</v>
          </cell>
        </row>
        <row r="103">
          <cell r="B103">
            <v>43134</v>
          </cell>
          <cell r="Y103">
            <v>1.0817916666666667</v>
          </cell>
          <cell r="Z103">
            <v>1.0888383333333334</v>
          </cell>
          <cell r="AA103">
            <v>1.0906</v>
          </cell>
          <cell r="AB103">
            <v>1.0812883333333334</v>
          </cell>
          <cell r="AC103">
            <v>1.0616583333333334</v>
          </cell>
          <cell r="AD103">
            <v>1.08758</v>
          </cell>
          <cell r="AE103">
            <v>1.0888383333333334</v>
          </cell>
          <cell r="AF103">
            <v>1.076255</v>
          </cell>
          <cell r="AG103">
            <v>1.07701</v>
          </cell>
          <cell r="AH103">
            <v>1.0906</v>
          </cell>
        </row>
        <row r="104">
          <cell r="B104">
            <v>43135</v>
          </cell>
          <cell r="Y104">
            <v>1.0644266666666666</v>
          </cell>
          <cell r="Z104">
            <v>1.0817916666666667</v>
          </cell>
          <cell r="AA104">
            <v>1.0906</v>
          </cell>
          <cell r="AB104">
            <v>1.0722283333333333</v>
          </cell>
          <cell r="AC104">
            <v>1.052095</v>
          </cell>
          <cell r="AD104">
            <v>1.07399</v>
          </cell>
          <cell r="AE104">
            <v>1.0817916666666667</v>
          </cell>
          <cell r="AF104">
            <v>1.0601483333333332</v>
          </cell>
          <cell r="AG104">
            <v>1.0661883333333333</v>
          </cell>
          <cell r="AH104">
            <v>1.0888383333333334</v>
          </cell>
        </row>
        <row r="105">
          <cell r="B105">
            <v>43136</v>
          </cell>
          <cell r="Y105">
            <v>1.0425316666666666</v>
          </cell>
          <cell r="Z105">
            <v>1.0621616666666667</v>
          </cell>
          <cell r="AA105">
            <v>1.0724800000000001</v>
          </cell>
          <cell r="AB105">
            <v>1.0604</v>
          </cell>
          <cell r="AC105">
            <v>1.0410216666666667</v>
          </cell>
          <cell r="AD105">
            <v>1.062665</v>
          </cell>
          <cell r="AE105">
            <v>1.0621616666666667</v>
          </cell>
          <cell r="AF105">
            <v>1.0470616666666668</v>
          </cell>
          <cell r="AG105">
            <v>1.055115</v>
          </cell>
          <cell r="AH105">
            <v>1.0692083333333333</v>
          </cell>
        </row>
        <row r="106">
          <cell r="B106">
            <v>43137</v>
          </cell>
          <cell r="Y106">
            <v>1.0291933333333334</v>
          </cell>
          <cell r="Z106">
            <v>1.0568766666666667</v>
          </cell>
          <cell r="AA106">
            <v>1.0593933333333334</v>
          </cell>
          <cell r="AB106">
            <v>1.0518433333333332</v>
          </cell>
          <cell r="AC106">
            <v>1.0236566666666667</v>
          </cell>
          <cell r="AD106">
            <v>1.0458033333333334</v>
          </cell>
          <cell r="AE106">
            <v>1.0568766666666667</v>
          </cell>
          <cell r="AF106">
            <v>1.0309550000000001</v>
          </cell>
          <cell r="AG106">
            <v>1.0402666666666667</v>
          </cell>
          <cell r="AH106">
            <v>1.0478166666666666</v>
          </cell>
        </row>
        <row r="107">
          <cell r="B107">
            <v>43138</v>
          </cell>
          <cell r="Y107">
            <v>1.0352333333333332</v>
          </cell>
          <cell r="Z107">
            <v>1.062665</v>
          </cell>
          <cell r="AA107">
            <v>1.0561216666666666</v>
          </cell>
          <cell r="AB107">
            <v>1.0538566666666667</v>
          </cell>
          <cell r="AC107">
            <v>1.0183716666666667</v>
          </cell>
          <cell r="AD107">
            <v>1.0420283333333333</v>
          </cell>
          <cell r="AE107">
            <v>1.062665</v>
          </cell>
          <cell r="AF107">
            <v>1.0294449999999999</v>
          </cell>
          <cell r="AG107">
            <v>1.0382533333333333</v>
          </cell>
          <cell r="AH107">
            <v>1.0505850000000001</v>
          </cell>
        </row>
        <row r="108">
          <cell r="B108">
            <v>43139</v>
          </cell>
          <cell r="Y108">
            <v>1.0666916666666666</v>
          </cell>
          <cell r="Z108">
            <v>1.0885866666666666</v>
          </cell>
          <cell r="AA108">
            <v>1.0838049999999999</v>
          </cell>
          <cell r="AB108">
            <v>1.0704666666666667</v>
          </cell>
          <cell r="AC108">
            <v>1.0410216666666667</v>
          </cell>
          <cell r="AD108">
            <v>1.0659366666666668</v>
          </cell>
          <cell r="AE108">
            <v>1.0885866666666666</v>
          </cell>
          <cell r="AF108">
            <v>1.0578833333333333</v>
          </cell>
          <cell r="AG108">
            <v>1.0644266666666666</v>
          </cell>
          <cell r="AH108">
            <v>1.0906</v>
          </cell>
        </row>
        <row r="109">
          <cell r="B109">
            <v>43140</v>
          </cell>
          <cell r="Y109">
            <v>1.0641750000000001</v>
          </cell>
          <cell r="Z109">
            <v>1.0843083333333334</v>
          </cell>
          <cell r="AA109">
            <v>1.0838049999999999</v>
          </cell>
          <cell r="AB109">
            <v>1.0780166666666666</v>
          </cell>
          <cell r="AC109">
            <v>1.0473133333333333</v>
          </cell>
          <cell r="AD109">
            <v>1.0621616666666667</v>
          </cell>
          <cell r="AE109">
            <v>1.0843083333333334</v>
          </cell>
          <cell r="AF109">
            <v>1.0566249999999999</v>
          </cell>
          <cell r="AG109">
            <v>1.0649299999999999</v>
          </cell>
          <cell r="AH109">
            <v>1.0906</v>
          </cell>
        </row>
        <row r="110">
          <cell r="B110">
            <v>43141</v>
          </cell>
          <cell r="Y110">
            <v>1.0838049999999999</v>
          </cell>
          <cell r="Z110">
            <v>1.0906</v>
          </cell>
          <cell r="AA110">
            <v>1.0906</v>
          </cell>
          <cell r="AB110">
            <v>1.0858183333333333</v>
          </cell>
          <cell r="AC110">
            <v>1.05738</v>
          </cell>
          <cell r="AD110">
            <v>1.0827983333333333</v>
          </cell>
          <cell r="AE110">
            <v>1.0906</v>
          </cell>
          <cell r="AF110">
            <v>1.0752483333333334</v>
          </cell>
          <cell r="AG110">
            <v>1.0772616666666666</v>
          </cell>
          <cell r="AH110">
            <v>1.0906</v>
          </cell>
        </row>
        <row r="111">
          <cell r="B111">
            <v>43142</v>
          </cell>
          <cell r="Y111">
            <v>1.0719766666666666</v>
          </cell>
          <cell r="Z111">
            <v>1.0906</v>
          </cell>
          <cell r="AA111">
            <v>1.0855666666666668</v>
          </cell>
          <cell r="AB111">
            <v>1.0906</v>
          </cell>
          <cell r="AC111">
            <v>1.0578833333333333</v>
          </cell>
          <cell r="AD111">
            <v>1.085315</v>
          </cell>
          <cell r="AE111">
            <v>1.0906</v>
          </cell>
          <cell r="AF111">
            <v>1.0734866666666667</v>
          </cell>
          <cell r="AG111">
            <v>1.0843083333333334</v>
          </cell>
          <cell r="AH111">
            <v>1.0906</v>
          </cell>
        </row>
        <row r="112">
          <cell r="B112">
            <v>43143</v>
          </cell>
          <cell r="Y112">
            <v>1.0661883333333333</v>
          </cell>
          <cell r="Z112">
            <v>1.0906</v>
          </cell>
          <cell r="AA112">
            <v>1.0906</v>
          </cell>
          <cell r="AB112">
            <v>1.0906</v>
          </cell>
          <cell r="AC112">
            <v>1.06342</v>
          </cell>
          <cell r="AD112">
            <v>1.0880833333333333</v>
          </cell>
          <cell r="AE112">
            <v>1.0906</v>
          </cell>
          <cell r="AF112">
            <v>1.0797783333333333</v>
          </cell>
          <cell r="AG112">
            <v>1.0883350000000001</v>
          </cell>
          <cell r="AH112">
            <v>1.0906</v>
          </cell>
        </row>
        <row r="113">
          <cell r="B113">
            <v>43144</v>
          </cell>
          <cell r="Y113">
            <v>1.0566249999999999</v>
          </cell>
          <cell r="Z113">
            <v>1.08456</v>
          </cell>
          <cell r="AA113">
            <v>1.0906</v>
          </cell>
          <cell r="AB113">
            <v>1.08003</v>
          </cell>
          <cell r="AC113">
            <v>1.0561216666666666</v>
          </cell>
          <cell r="AD113">
            <v>1.0757516666666667</v>
          </cell>
          <cell r="AE113">
            <v>1.08456</v>
          </cell>
          <cell r="AF113">
            <v>1.0639233333333333</v>
          </cell>
          <cell r="AG113">
            <v>1.0772616666666668</v>
          </cell>
          <cell r="AH113">
            <v>1.0873283333333335</v>
          </cell>
        </row>
        <row r="114">
          <cell r="B114">
            <v>43145</v>
          </cell>
          <cell r="Y114">
            <v>1.0649299999999999</v>
          </cell>
          <cell r="Z114">
            <v>1.0749966666666666</v>
          </cell>
          <cell r="AA114">
            <v>1.0833016666666666</v>
          </cell>
          <cell r="AB114">
            <v>1.0843083333333334</v>
          </cell>
          <cell r="AC114">
            <v>1.04379</v>
          </cell>
          <cell r="AD114">
            <v>1.0641750000000001</v>
          </cell>
          <cell r="AE114">
            <v>1.0749966666666666</v>
          </cell>
          <cell r="AF114">
            <v>1.055115</v>
          </cell>
          <cell r="AG114">
            <v>1.0636716666666666</v>
          </cell>
          <cell r="AH114">
            <v>1.0906</v>
          </cell>
        </row>
        <row r="115">
          <cell r="B115">
            <v>43146</v>
          </cell>
          <cell r="Y115">
            <v>1.0843083333333334</v>
          </cell>
          <cell r="Z115">
            <v>1.0906</v>
          </cell>
          <cell r="AA115">
            <v>1.0906</v>
          </cell>
          <cell r="AB115">
            <v>1.0906</v>
          </cell>
          <cell r="AC115">
            <v>1.0704666666666667</v>
          </cell>
          <cell r="AD115">
            <v>1.0848116666666667</v>
          </cell>
          <cell r="AE115">
            <v>1.0906</v>
          </cell>
          <cell r="AF115">
            <v>1.0777650000000001</v>
          </cell>
          <cell r="AG115">
            <v>1.0906</v>
          </cell>
          <cell r="AH115">
            <v>1.0906</v>
          </cell>
        </row>
        <row r="116">
          <cell r="B116">
            <v>43147</v>
          </cell>
          <cell r="Y116">
            <v>1.0906</v>
          </cell>
          <cell r="Z116">
            <v>1.0906</v>
          </cell>
          <cell r="AA116">
            <v>1.0906</v>
          </cell>
          <cell r="AB116">
            <v>1.0906</v>
          </cell>
          <cell r="AC116">
            <v>1.0827983333333333</v>
          </cell>
          <cell r="AD116">
            <v>1.0906</v>
          </cell>
          <cell r="AE116">
            <v>1.0906</v>
          </cell>
          <cell r="AF116">
            <v>1.0906</v>
          </cell>
          <cell r="AG116">
            <v>1.0906</v>
          </cell>
          <cell r="AH116">
            <v>1.0906</v>
          </cell>
        </row>
        <row r="117">
          <cell r="B117">
            <v>43148</v>
          </cell>
          <cell r="Y117">
            <v>1.0906</v>
          </cell>
          <cell r="Z117">
            <v>1.0906</v>
          </cell>
          <cell r="AA117">
            <v>1.0880833333333333</v>
          </cell>
          <cell r="AB117">
            <v>1.0906</v>
          </cell>
          <cell r="AC117">
            <v>1.0906</v>
          </cell>
          <cell r="AD117">
            <v>1.0906</v>
          </cell>
          <cell r="AE117">
            <v>1.0906</v>
          </cell>
          <cell r="AF117">
            <v>1.0906</v>
          </cell>
          <cell r="AG117">
            <v>1.0906</v>
          </cell>
          <cell r="AH117">
            <v>1.0906</v>
          </cell>
        </row>
        <row r="118">
          <cell r="B118">
            <v>43149</v>
          </cell>
          <cell r="Y118">
            <v>1.0906</v>
          </cell>
          <cell r="Z118">
            <v>1.0906</v>
          </cell>
          <cell r="AA118">
            <v>1.0906</v>
          </cell>
          <cell r="AB118">
            <v>1.0906</v>
          </cell>
          <cell r="AC118">
            <v>1.0906</v>
          </cell>
          <cell r="AD118">
            <v>1.0906</v>
          </cell>
          <cell r="AE118">
            <v>1.0906</v>
          </cell>
          <cell r="AF118">
            <v>1.0906</v>
          </cell>
          <cell r="AG118">
            <v>1.0906</v>
          </cell>
          <cell r="AH118">
            <v>1.0906</v>
          </cell>
        </row>
        <row r="119">
          <cell r="B119">
            <v>43150</v>
          </cell>
          <cell r="Y119">
            <v>1.0906</v>
          </cell>
          <cell r="Z119">
            <v>1.0906</v>
          </cell>
          <cell r="AA119">
            <v>1.0906</v>
          </cell>
          <cell r="AB119">
            <v>1.0906</v>
          </cell>
          <cell r="AC119">
            <v>1.0906</v>
          </cell>
          <cell r="AD119">
            <v>1.0906</v>
          </cell>
          <cell r="AE119">
            <v>1.0906</v>
          </cell>
          <cell r="AF119">
            <v>1.0906</v>
          </cell>
          <cell r="AG119">
            <v>1.0906</v>
          </cell>
          <cell r="AH119">
            <v>1.0906</v>
          </cell>
        </row>
        <row r="120">
          <cell r="B120">
            <v>43151</v>
          </cell>
          <cell r="Y120">
            <v>1.0906</v>
          </cell>
          <cell r="Z120">
            <v>1.0906</v>
          </cell>
          <cell r="AA120">
            <v>1.0906</v>
          </cell>
          <cell r="AB120">
            <v>1.0906</v>
          </cell>
          <cell r="AC120">
            <v>1.0906</v>
          </cell>
          <cell r="AD120">
            <v>1.0906</v>
          </cell>
          <cell r="AE120">
            <v>1.0906</v>
          </cell>
          <cell r="AF120">
            <v>1.0906</v>
          </cell>
          <cell r="AG120">
            <v>1.0906</v>
          </cell>
          <cell r="AH120">
            <v>1.0906</v>
          </cell>
        </row>
        <row r="121">
          <cell r="B121">
            <v>43152</v>
          </cell>
          <cell r="Y121">
            <v>1.0906</v>
          </cell>
          <cell r="Z121">
            <v>1.0906</v>
          </cell>
          <cell r="AA121">
            <v>1.0906</v>
          </cell>
          <cell r="AB121">
            <v>1.0906</v>
          </cell>
          <cell r="AC121">
            <v>1.0906</v>
          </cell>
          <cell r="AD121">
            <v>1.0906</v>
          </cell>
          <cell r="AE121">
            <v>1.0906</v>
          </cell>
          <cell r="AF121">
            <v>1.0906</v>
          </cell>
          <cell r="AG121">
            <v>1.0906</v>
          </cell>
          <cell r="AH121">
            <v>1.0906</v>
          </cell>
        </row>
        <row r="122">
          <cell r="B122">
            <v>43153</v>
          </cell>
          <cell r="Y122">
            <v>1.0671949999999999</v>
          </cell>
          <cell r="Z122">
            <v>1.0906</v>
          </cell>
          <cell r="AA122">
            <v>1.0890899999999999</v>
          </cell>
          <cell r="AB122">
            <v>1.0848116666666667</v>
          </cell>
          <cell r="AC122">
            <v>1.0493266666666667</v>
          </cell>
          <cell r="AD122">
            <v>1.0827983333333333</v>
          </cell>
          <cell r="AE122">
            <v>1.0906</v>
          </cell>
          <cell r="AF122">
            <v>1.0588899999999999</v>
          </cell>
          <cell r="AG122">
            <v>1.0676983333333334</v>
          </cell>
          <cell r="AH122">
            <v>1.0906</v>
          </cell>
        </row>
        <row r="123">
          <cell r="B123">
            <v>43154</v>
          </cell>
          <cell r="Y123">
            <v>1.0432866666666667</v>
          </cell>
          <cell r="Z123">
            <v>1.0760033333333334</v>
          </cell>
          <cell r="AA123">
            <v>1.0697116666666666</v>
          </cell>
          <cell r="AB123">
            <v>1.0661883333333333</v>
          </cell>
          <cell r="AC123">
            <v>1.0344783333333334</v>
          </cell>
          <cell r="AD123">
            <v>1.0659366666666668</v>
          </cell>
          <cell r="AE123">
            <v>1.0760033333333334</v>
          </cell>
          <cell r="AF123">
            <v>1.0440416666666668</v>
          </cell>
          <cell r="AG123">
            <v>1.0518433333333332</v>
          </cell>
          <cell r="AH123">
            <v>1.0697116666666666</v>
          </cell>
        </row>
        <row r="124">
          <cell r="B124">
            <v>43155</v>
          </cell>
          <cell r="Y124">
            <v>1.0291933333333334</v>
          </cell>
          <cell r="Z124">
            <v>1.0682016666666667</v>
          </cell>
          <cell r="AA124">
            <v>1.0697116666666666</v>
          </cell>
          <cell r="AB124">
            <v>1.06342</v>
          </cell>
          <cell r="AC124">
            <v>1.0269283333333332</v>
          </cell>
          <cell r="AD124">
            <v>1.0536049999999999</v>
          </cell>
          <cell r="AE124">
            <v>1.0682016666666667</v>
          </cell>
          <cell r="AF124">
            <v>1.0347299999999999</v>
          </cell>
          <cell r="AG124">
            <v>1.0397633333333334</v>
          </cell>
          <cell r="AH124">
            <v>1.0561216666666666</v>
          </cell>
        </row>
        <row r="125">
          <cell r="B125">
            <v>43156</v>
          </cell>
          <cell r="Y125">
            <v>1.0322133333333334</v>
          </cell>
          <cell r="Z125">
            <v>1.0619099999999999</v>
          </cell>
          <cell r="AA125">
            <v>1.0659366666666668</v>
          </cell>
          <cell r="AB125">
            <v>1.0629166666666667</v>
          </cell>
          <cell r="AC125">
            <v>1.0269283333333332</v>
          </cell>
          <cell r="AD125">
            <v>1.0546116666666667</v>
          </cell>
          <cell r="AE125">
            <v>1.0619099999999999</v>
          </cell>
          <cell r="AF125">
            <v>1.0374983333333334</v>
          </cell>
          <cell r="AG125">
            <v>1.0322133333333334</v>
          </cell>
          <cell r="AH125">
            <v>1.0548633333333333</v>
          </cell>
        </row>
        <row r="126">
          <cell r="B126">
            <v>43157</v>
          </cell>
          <cell r="Y126">
            <v>1.00604</v>
          </cell>
          <cell r="Z126">
            <v>1.0339750000000001</v>
          </cell>
          <cell r="AA126">
            <v>1.0432866666666667</v>
          </cell>
          <cell r="AB126">
            <v>1.04681</v>
          </cell>
          <cell r="AC126">
            <v>1.0067950000000001</v>
          </cell>
          <cell r="AD126">
            <v>1.027935</v>
          </cell>
          <cell r="AE126">
            <v>1.0339750000000001</v>
          </cell>
          <cell r="AF126">
            <v>1.0171133333333333</v>
          </cell>
          <cell r="AG126">
            <v>1.0193783333333333</v>
          </cell>
          <cell r="AH126">
            <v>1.0329683333333333</v>
          </cell>
        </row>
        <row r="127">
          <cell r="B127">
            <v>43158</v>
          </cell>
          <cell r="Y127">
            <v>0.98943000000000003</v>
          </cell>
          <cell r="Z127">
            <v>1.0186233333333334</v>
          </cell>
          <cell r="AA127">
            <v>1.0216433333333332</v>
          </cell>
          <cell r="AB127">
            <v>1.0211399999999999</v>
          </cell>
          <cell r="AC127">
            <v>0.99119166666666669</v>
          </cell>
          <cell r="AD127">
            <v>1.0065433333333333</v>
          </cell>
          <cell r="AE127">
            <v>1.0186233333333334</v>
          </cell>
          <cell r="AF127">
            <v>0.99899333333333329</v>
          </cell>
          <cell r="AG127">
            <v>1.0047816666666667</v>
          </cell>
          <cell r="AH127">
            <v>1.0229016666666666</v>
          </cell>
        </row>
        <row r="128">
          <cell r="B128">
            <v>43159</v>
          </cell>
          <cell r="Y128">
            <v>0.9786083333333333</v>
          </cell>
          <cell r="Z128">
            <v>0.9994966666666667</v>
          </cell>
          <cell r="AA128">
            <v>1.0057883333333333</v>
          </cell>
          <cell r="AB128">
            <v>0.98666166666666666</v>
          </cell>
          <cell r="AC128">
            <v>0.97911166666666671</v>
          </cell>
          <cell r="AD128">
            <v>0.9849</v>
          </cell>
          <cell r="AE128">
            <v>0.9994966666666667</v>
          </cell>
          <cell r="AF128">
            <v>0.9843966666666667</v>
          </cell>
          <cell r="AG128">
            <v>0.99068833333333328</v>
          </cell>
          <cell r="AH128">
            <v>1.00604</v>
          </cell>
        </row>
        <row r="129">
          <cell r="B129">
            <v>43160</v>
          </cell>
          <cell r="Y129">
            <v>0.94916333333333336</v>
          </cell>
          <cell r="Z129">
            <v>0.97483333333333333</v>
          </cell>
          <cell r="AA129">
            <v>0.97684666666666664</v>
          </cell>
          <cell r="AB129">
            <v>0.96652833333333332</v>
          </cell>
          <cell r="AC129">
            <v>0.94765333333333335</v>
          </cell>
          <cell r="AD129">
            <v>0.96149499999999999</v>
          </cell>
          <cell r="AE129">
            <v>0.97483333333333333</v>
          </cell>
          <cell r="AF129">
            <v>0.95595833333333335</v>
          </cell>
          <cell r="AG129">
            <v>0.9635083333333333</v>
          </cell>
          <cell r="AH129">
            <v>0.97835666666666665</v>
          </cell>
        </row>
        <row r="130">
          <cell r="B130">
            <v>43161</v>
          </cell>
          <cell r="Y130">
            <v>0.94991833333333331</v>
          </cell>
          <cell r="Z130">
            <v>0.97407833333333338</v>
          </cell>
          <cell r="AA130">
            <v>0.97835666666666665</v>
          </cell>
          <cell r="AB130">
            <v>0.9698</v>
          </cell>
          <cell r="AC130">
            <v>0.94513666666666662</v>
          </cell>
          <cell r="AD130">
            <v>0.96451500000000001</v>
          </cell>
          <cell r="AE130">
            <v>0.97407833333333338</v>
          </cell>
          <cell r="AF130">
            <v>0.95369333333333328</v>
          </cell>
          <cell r="AG130">
            <v>0.96375999999999995</v>
          </cell>
          <cell r="AH130">
            <v>0.9776016666666667</v>
          </cell>
        </row>
        <row r="131">
          <cell r="B131">
            <v>43162</v>
          </cell>
          <cell r="Y131">
            <v>0.98565499999999995</v>
          </cell>
          <cell r="Z131">
            <v>1.0312066666666666</v>
          </cell>
          <cell r="AA131">
            <v>1.0208883333333334</v>
          </cell>
          <cell r="AB131">
            <v>1.015855</v>
          </cell>
          <cell r="AC131">
            <v>0.97307166666666667</v>
          </cell>
          <cell r="AD131">
            <v>1.0050333333333332</v>
          </cell>
          <cell r="AE131">
            <v>1.0312066666666666</v>
          </cell>
          <cell r="AF131">
            <v>0.98892666666666662</v>
          </cell>
          <cell r="AG131">
            <v>0.99622500000000003</v>
          </cell>
          <cell r="AH131">
            <v>1.0100666666666667</v>
          </cell>
        </row>
        <row r="132">
          <cell r="B132">
            <v>43163</v>
          </cell>
          <cell r="Y132">
            <v>1.035485</v>
          </cell>
          <cell r="Z132">
            <v>1.0858183333333333</v>
          </cell>
          <cell r="AA132">
            <v>1.0893416666666667</v>
          </cell>
          <cell r="AB132">
            <v>1.0858183333333333</v>
          </cell>
          <cell r="AC132">
            <v>1.0359883333333333</v>
          </cell>
          <cell r="AD132">
            <v>1.0790233333333332</v>
          </cell>
          <cell r="AE132">
            <v>1.0858183333333333</v>
          </cell>
          <cell r="AF132">
            <v>1.0629166666666667</v>
          </cell>
          <cell r="AG132">
            <v>1.0712216666666667</v>
          </cell>
          <cell r="AH132">
            <v>1.0790233333333332</v>
          </cell>
        </row>
        <row r="133">
          <cell r="B133">
            <v>43164</v>
          </cell>
          <cell r="Y133">
            <v>1.0727316666666666</v>
          </cell>
          <cell r="Z133">
            <v>1.0906</v>
          </cell>
          <cell r="AA133">
            <v>1.0906</v>
          </cell>
          <cell r="AB133">
            <v>1.0906</v>
          </cell>
          <cell r="AC133">
            <v>1.0855666666666668</v>
          </cell>
          <cell r="AD133">
            <v>1.0906</v>
          </cell>
          <cell r="AE133">
            <v>1.0906</v>
          </cell>
          <cell r="AF133">
            <v>1.0906</v>
          </cell>
          <cell r="AG133">
            <v>1.0906</v>
          </cell>
          <cell r="AH133">
            <v>1.0906</v>
          </cell>
        </row>
        <row r="134">
          <cell r="B134">
            <v>43165</v>
          </cell>
          <cell r="Y134">
            <v>1.0639233333333333</v>
          </cell>
          <cell r="Z134">
            <v>1.0906</v>
          </cell>
          <cell r="AA134">
            <v>1.0906</v>
          </cell>
          <cell r="AB134">
            <v>1.0906</v>
          </cell>
          <cell r="AC134">
            <v>1.0906</v>
          </cell>
          <cell r="AD134">
            <v>1.0906</v>
          </cell>
          <cell r="AE134">
            <v>1.0906</v>
          </cell>
          <cell r="AF134">
            <v>1.0906</v>
          </cell>
          <cell r="AG134">
            <v>1.0906</v>
          </cell>
          <cell r="AH134">
            <v>1.0906</v>
          </cell>
        </row>
        <row r="135">
          <cell r="B135">
            <v>43166</v>
          </cell>
          <cell r="Y135">
            <v>1.0797783333333333</v>
          </cell>
          <cell r="Z135">
            <v>1.0906</v>
          </cell>
          <cell r="AA135">
            <v>1.0906</v>
          </cell>
          <cell r="AB135">
            <v>1.0906</v>
          </cell>
          <cell r="AC135">
            <v>1.0906</v>
          </cell>
          <cell r="AD135">
            <v>1.0906</v>
          </cell>
          <cell r="AE135">
            <v>1.0906</v>
          </cell>
          <cell r="AF135">
            <v>1.0906</v>
          </cell>
          <cell r="AG135">
            <v>1.0906</v>
          </cell>
          <cell r="AH135">
            <v>1.0906</v>
          </cell>
        </row>
        <row r="136">
          <cell r="B136">
            <v>43167</v>
          </cell>
          <cell r="Y136">
            <v>1.0906</v>
          </cell>
          <cell r="Z136">
            <v>1.0906</v>
          </cell>
          <cell r="AA136">
            <v>1.0906</v>
          </cell>
          <cell r="AB136">
            <v>1.0906</v>
          </cell>
          <cell r="AC136">
            <v>1.0906</v>
          </cell>
          <cell r="AD136">
            <v>1.0906</v>
          </cell>
          <cell r="AE136">
            <v>1.0906</v>
          </cell>
          <cell r="AF136">
            <v>1.0906</v>
          </cell>
          <cell r="AG136">
            <v>1.0906</v>
          </cell>
          <cell r="AH136">
            <v>1.0906</v>
          </cell>
        </row>
        <row r="137">
          <cell r="B137">
            <v>43168</v>
          </cell>
          <cell r="Y137">
            <v>1.0906</v>
          </cell>
          <cell r="Z137">
            <v>1.0906</v>
          </cell>
          <cell r="AA137">
            <v>1.0906</v>
          </cell>
          <cell r="AB137">
            <v>1.0906</v>
          </cell>
          <cell r="AC137">
            <v>1.0893416666666667</v>
          </cell>
          <cell r="AD137">
            <v>1.0906</v>
          </cell>
          <cell r="AE137">
            <v>1.0906</v>
          </cell>
          <cell r="AF137">
            <v>1.0906</v>
          </cell>
          <cell r="AG137">
            <v>1.0906</v>
          </cell>
          <cell r="AH137">
            <v>1.0906</v>
          </cell>
        </row>
        <row r="138">
          <cell r="B138">
            <v>43169</v>
          </cell>
          <cell r="Y138">
            <v>1.0906</v>
          </cell>
          <cell r="Z138">
            <v>1.0906</v>
          </cell>
          <cell r="AA138">
            <v>1.0906</v>
          </cell>
          <cell r="AB138">
            <v>1.0906</v>
          </cell>
          <cell r="AC138">
            <v>1.0906</v>
          </cell>
          <cell r="AD138">
            <v>1.0906</v>
          </cell>
          <cell r="AE138">
            <v>1.0906</v>
          </cell>
          <cell r="AF138">
            <v>1.0906</v>
          </cell>
          <cell r="AG138">
            <v>1.0906</v>
          </cell>
          <cell r="AH138">
            <v>1.0906</v>
          </cell>
        </row>
        <row r="139">
          <cell r="B139">
            <v>43170</v>
          </cell>
          <cell r="Y139">
            <v>1.0906</v>
          </cell>
          <cell r="Z139">
            <v>1.0906</v>
          </cell>
          <cell r="AA139">
            <v>1.0906</v>
          </cell>
          <cell r="AB139">
            <v>1.0906</v>
          </cell>
          <cell r="AC139">
            <v>1.0906</v>
          </cell>
          <cell r="AD139">
            <v>1.0906</v>
          </cell>
          <cell r="AE139">
            <v>1.0906</v>
          </cell>
          <cell r="AF139">
            <v>1.0906</v>
          </cell>
          <cell r="AG139">
            <v>1.0906</v>
          </cell>
          <cell r="AH139">
            <v>1.0906</v>
          </cell>
        </row>
        <row r="140">
          <cell r="B140">
            <v>43171</v>
          </cell>
          <cell r="Y140">
            <v>1.0906</v>
          </cell>
          <cell r="Z140">
            <v>1.0906</v>
          </cell>
          <cell r="AA140">
            <v>1.0906</v>
          </cell>
          <cell r="AB140">
            <v>1.0906</v>
          </cell>
          <cell r="AC140">
            <v>1.0906</v>
          </cell>
          <cell r="AD140">
            <v>1.0906</v>
          </cell>
          <cell r="AE140">
            <v>1.0906</v>
          </cell>
          <cell r="AF140">
            <v>1.0906</v>
          </cell>
          <cell r="AG140">
            <v>1.0906</v>
          </cell>
          <cell r="AH140">
            <v>1.0906</v>
          </cell>
        </row>
        <row r="141">
          <cell r="B141">
            <v>43172</v>
          </cell>
          <cell r="Y141">
            <v>1.0906</v>
          </cell>
          <cell r="Z141">
            <v>1.0906</v>
          </cell>
          <cell r="AA141">
            <v>1.0906</v>
          </cell>
          <cell r="AB141">
            <v>1.0906</v>
          </cell>
          <cell r="AC141">
            <v>1.0906</v>
          </cell>
          <cell r="AD141">
            <v>1.0906</v>
          </cell>
          <cell r="AE141">
            <v>1.0906</v>
          </cell>
          <cell r="AF141">
            <v>1.0906</v>
          </cell>
          <cell r="AG141">
            <v>1.0906</v>
          </cell>
          <cell r="AH141">
            <v>1.0906</v>
          </cell>
        </row>
        <row r="142">
          <cell r="B142">
            <v>43173</v>
          </cell>
          <cell r="Y142">
            <v>1.0906</v>
          </cell>
          <cell r="Z142">
            <v>1.0906</v>
          </cell>
          <cell r="AA142">
            <v>1.0906</v>
          </cell>
          <cell r="AB142">
            <v>1.0906</v>
          </cell>
          <cell r="AC142">
            <v>1.0906</v>
          </cell>
          <cell r="AD142">
            <v>1.0906</v>
          </cell>
          <cell r="AE142">
            <v>1.0906</v>
          </cell>
          <cell r="AF142">
            <v>1.0906</v>
          </cell>
          <cell r="AG142">
            <v>1.0906</v>
          </cell>
          <cell r="AH142">
            <v>1.0906</v>
          </cell>
        </row>
        <row r="143">
          <cell r="B143">
            <v>43174</v>
          </cell>
          <cell r="Y143">
            <v>1.0906</v>
          </cell>
          <cell r="Z143">
            <v>1.0906</v>
          </cell>
          <cell r="AA143">
            <v>1.0906</v>
          </cell>
          <cell r="AB143">
            <v>1.0906</v>
          </cell>
          <cell r="AC143">
            <v>1.0906</v>
          </cell>
          <cell r="AD143">
            <v>1.0906</v>
          </cell>
          <cell r="AE143">
            <v>1.0906</v>
          </cell>
          <cell r="AF143">
            <v>1.0906</v>
          </cell>
          <cell r="AG143">
            <v>1.0906</v>
          </cell>
          <cell r="AH143">
            <v>1.0906</v>
          </cell>
        </row>
        <row r="144">
          <cell r="B144">
            <v>43175</v>
          </cell>
          <cell r="Y144">
            <v>1.0906</v>
          </cell>
          <cell r="Z144">
            <v>1.0906</v>
          </cell>
          <cell r="AA144">
            <v>1.0906</v>
          </cell>
          <cell r="AB144">
            <v>1.0906</v>
          </cell>
          <cell r="AC144">
            <v>1.0906</v>
          </cell>
          <cell r="AD144">
            <v>1.0906</v>
          </cell>
          <cell r="AE144">
            <v>1.0906</v>
          </cell>
          <cell r="AF144">
            <v>1.0906</v>
          </cell>
          <cell r="AG144">
            <v>1.0906</v>
          </cell>
          <cell r="AH144">
            <v>1.0906</v>
          </cell>
        </row>
        <row r="145">
          <cell r="B145">
            <v>43176</v>
          </cell>
          <cell r="Y145">
            <v>1.0669433333333334</v>
          </cell>
          <cell r="Z145">
            <v>1.079275</v>
          </cell>
          <cell r="AA145">
            <v>1.0906</v>
          </cell>
          <cell r="AB145">
            <v>1.0858183333333333</v>
          </cell>
          <cell r="AC145">
            <v>1.0624133333333334</v>
          </cell>
          <cell r="AD145">
            <v>1.0812883333333334</v>
          </cell>
          <cell r="AE145">
            <v>1.079275</v>
          </cell>
          <cell r="AF145">
            <v>1.0760033333333334</v>
          </cell>
          <cell r="AG145">
            <v>1.0838049999999999</v>
          </cell>
          <cell r="AH145">
            <v>1.0906</v>
          </cell>
        </row>
        <row r="146">
          <cell r="B146">
            <v>43177</v>
          </cell>
          <cell r="Y146">
            <v>1.0025166666666667</v>
          </cell>
          <cell r="Z146">
            <v>1.0349816666666667</v>
          </cell>
          <cell r="AA146">
            <v>1.0397633333333334</v>
          </cell>
          <cell r="AB146">
            <v>1.0317099999999999</v>
          </cell>
          <cell r="AC146">
            <v>1.0017616666666667</v>
          </cell>
          <cell r="AD146">
            <v>1.0281866666666666</v>
          </cell>
          <cell r="AE146">
            <v>1.0349816666666667</v>
          </cell>
          <cell r="AF146">
            <v>1.01359</v>
          </cell>
          <cell r="AG146">
            <v>1.0246633333333333</v>
          </cell>
          <cell r="AH146">
            <v>1.0380016666666667</v>
          </cell>
        </row>
        <row r="147">
          <cell r="B147">
            <v>43178</v>
          </cell>
          <cell r="Y147">
            <v>0.97533666666666663</v>
          </cell>
          <cell r="Z147">
            <v>1.0120800000000001</v>
          </cell>
          <cell r="AA147">
            <v>1.011325</v>
          </cell>
          <cell r="AB147">
            <v>1.0213916666666667</v>
          </cell>
          <cell r="AC147">
            <v>0.99521833333333332</v>
          </cell>
          <cell r="AD147">
            <v>1.0062916666666666</v>
          </cell>
          <cell r="AE147">
            <v>1.0120800000000001</v>
          </cell>
          <cell r="AF147">
            <v>0.9937083333333333</v>
          </cell>
          <cell r="AG147">
            <v>1.0090600000000001</v>
          </cell>
          <cell r="AH147">
            <v>1.0115766666666666</v>
          </cell>
        </row>
        <row r="148">
          <cell r="B148">
            <v>43179</v>
          </cell>
          <cell r="Y148">
            <v>1.0148483333333334</v>
          </cell>
          <cell r="Z148">
            <v>1.0576316666666667</v>
          </cell>
          <cell r="AA148">
            <v>1.0531016666666666</v>
          </cell>
          <cell r="AB148">
            <v>1.0629166666666667</v>
          </cell>
          <cell r="AC148">
            <v>1.0367433333333334</v>
          </cell>
          <cell r="AD148">
            <v>1.0480683333333334</v>
          </cell>
          <cell r="AE148">
            <v>1.0576316666666667</v>
          </cell>
          <cell r="AF148">
            <v>1.038505</v>
          </cell>
          <cell r="AG148">
            <v>1.055115</v>
          </cell>
          <cell r="AH148">
            <v>1.0541083333333334</v>
          </cell>
        </row>
        <row r="149">
          <cell r="B149">
            <v>43180</v>
          </cell>
          <cell r="Y149">
            <v>1.0546116666666667</v>
          </cell>
          <cell r="Z149">
            <v>1.0906</v>
          </cell>
          <cell r="AA149">
            <v>1.0906</v>
          </cell>
          <cell r="AB149">
            <v>1.0906</v>
          </cell>
          <cell r="AC149">
            <v>1.079275</v>
          </cell>
          <cell r="AD149">
            <v>1.0906</v>
          </cell>
          <cell r="AE149">
            <v>1.0906</v>
          </cell>
          <cell r="AF149">
            <v>1.0805333333333333</v>
          </cell>
          <cell r="AG149">
            <v>1.0906</v>
          </cell>
          <cell r="AH149">
            <v>1.0900966666666667</v>
          </cell>
        </row>
        <row r="150">
          <cell r="B150">
            <v>43181</v>
          </cell>
          <cell r="Y150">
            <v>1.0787716666666667</v>
          </cell>
          <cell r="Z150">
            <v>1.0906</v>
          </cell>
          <cell r="AA150">
            <v>1.0906</v>
          </cell>
          <cell r="AB150">
            <v>1.0906</v>
          </cell>
          <cell r="AC150">
            <v>1.0906</v>
          </cell>
          <cell r="AD150">
            <v>1.0906</v>
          </cell>
          <cell r="AE150">
            <v>1.0906</v>
          </cell>
          <cell r="AF150">
            <v>1.0906</v>
          </cell>
          <cell r="AG150">
            <v>1.0906</v>
          </cell>
          <cell r="AH150">
            <v>1.0906</v>
          </cell>
        </row>
        <row r="151">
          <cell r="B151">
            <v>43182</v>
          </cell>
          <cell r="Y151">
            <v>1.0906</v>
          </cell>
          <cell r="Z151">
            <v>1.0906</v>
          </cell>
          <cell r="AA151">
            <v>1.0906</v>
          </cell>
          <cell r="AB151">
            <v>1.0906</v>
          </cell>
          <cell r="AC151">
            <v>1.0906</v>
          </cell>
          <cell r="AD151">
            <v>1.0906</v>
          </cell>
          <cell r="AE151">
            <v>1.0906</v>
          </cell>
          <cell r="AF151">
            <v>1.0906</v>
          </cell>
          <cell r="AG151">
            <v>1.0906</v>
          </cell>
          <cell r="AH151">
            <v>1.0906</v>
          </cell>
        </row>
        <row r="152">
          <cell r="B152">
            <v>43183</v>
          </cell>
          <cell r="Y152">
            <v>1.0906</v>
          </cell>
          <cell r="Z152">
            <v>1.0906</v>
          </cell>
          <cell r="AA152">
            <v>1.0906</v>
          </cell>
          <cell r="AB152">
            <v>1.0906</v>
          </cell>
          <cell r="AC152">
            <v>1.0906</v>
          </cell>
          <cell r="AD152">
            <v>1.0906</v>
          </cell>
          <cell r="AE152">
            <v>1.0906</v>
          </cell>
          <cell r="AF152">
            <v>1.0906</v>
          </cell>
          <cell r="AG152">
            <v>1.0906</v>
          </cell>
          <cell r="AH152">
            <v>1.0906</v>
          </cell>
        </row>
        <row r="153">
          <cell r="B153">
            <v>43184</v>
          </cell>
          <cell r="Y153">
            <v>1.0906</v>
          </cell>
          <cell r="Z153">
            <v>1.0906</v>
          </cell>
          <cell r="AA153">
            <v>1.0906</v>
          </cell>
          <cell r="AB153">
            <v>1.0906</v>
          </cell>
          <cell r="AC153">
            <v>1.0906</v>
          </cell>
          <cell r="AD153">
            <v>1.0906</v>
          </cell>
          <cell r="AE153">
            <v>1.0906</v>
          </cell>
          <cell r="AF153">
            <v>1.0906</v>
          </cell>
          <cell r="AG153">
            <v>1.0906</v>
          </cell>
          <cell r="AH153">
            <v>1.0906</v>
          </cell>
        </row>
        <row r="154">
          <cell r="B154">
            <v>43185</v>
          </cell>
          <cell r="Y154">
            <v>1.0906</v>
          </cell>
          <cell r="Z154">
            <v>1.0906</v>
          </cell>
          <cell r="AA154">
            <v>1.0906</v>
          </cell>
          <cell r="AB154">
            <v>1.0906</v>
          </cell>
          <cell r="AC154">
            <v>1.0906</v>
          </cell>
          <cell r="AD154">
            <v>1.0906</v>
          </cell>
          <cell r="AE154">
            <v>1.0906</v>
          </cell>
          <cell r="AF154">
            <v>1.0906</v>
          </cell>
          <cell r="AG154">
            <v>1.0906</v>
          </cell>
          <cell r="AH154">
            <v>1.0906</v>
          </cell>
        </row>
        <row r="155">
          <cell r="B155">
            <v>43186</v>
          </cell>
          <cell r="Y155">
            <v>1.0906</v>
          </cell>
          <cell r="Z155">
            <v>1.0906</v>
          </cell>
          <cell r="AA155">
            <v>1.0906</v>
          </cell>
          <cell r="AB155">
            <v>1.0906</v>
          </cell>
          <cell r="AC155">
            <v>1.0906</v>
          </cell>
          <cell r="AD155">
            <v>1.0906</v>
          </cell>
          <cell r="AE155">
            <v>1.0906</v>
          </cell>
          <cell r="AF155">
            <v>1.0906</v>
          </cell>
          <cell r="AG155">
            <v>1.0906</v>
          </cell>
          <cell r="AH155">
            <v>1.0906</v>
          </cell>
        </row>
        <row r="156">
          <cell r="B156">
            <v>43187</v>
          </cell>
          <cell r="Y156">
            <v>1.0906</v>
          </cell>
          <cell r="Z156">
            <v>1.0906</v>
          </cell>
          <cell r="AA156">
            <v>1.0906</v>
          </cell>
          <cell r="AB156">
            <v>1.0906</v>
          </cell>
          <cell r="AC156">
            <v>1.0906</v>
          </cell>
          <cell r="AD156">
            <v>1.0906</v>
          </cell>
          <cell r="AE156">
            <v>1.0906</v>
          </cell>
          <cell r="AF156">
            <v>1.0906</v>
          </cell>
          <cell r="AG156">
            <v>1.0906</v>
          </cell>
          <cell r="AH156">
            <v>1.0906</v>
          </cell>
        </row>
        <row r="157">
          <cell r="B157">
            <v>43188</v>
          </cell>
          <cell r="Y157">
            <v>1.0820433333333332</v>
          </cell>
          <cell r="Z157">
            <v>1.0906</v>
          </cell>
          <cell r="AA157">
            <v>1.0906</v>
          </cell>
          <cell r="AB157">
            <v>1.0906</v>
          </cell>
          <cell r="AC157">
            <v>1.0810366666666666</v>
          </cell>
          <cell r="AD157">
            <v>1.0906</v>
          </cell>
          <cell r="AE157">
            <v>1.0906</v>
          </cell>
          <cell r="AF157">
            <v>1.0906</v>
          </cell>
          <cell r="AG157">
            <v>1.0906</v>
          </cell>
          <cell r="AH157">
            <v>1.0906</v>
          </cell>
        </row>
        <row r="158">
          <cell r="B158">
            <v>43189</v>
          </cell>
          <cell r="Y158">
            <v>1.0553666666666666</v>
          </cell>
          <cell r="Z158">
            <v>1.0906</v>
          </cell>
          <cell r="AA158">
            <v>1.0906</v>
          </cell>
          <cell r="AB158">
            <v>1.0906</v>
          </cell>
          <cell r="AC158">
            <v>1.06342</v>
          </cell>
          <cell r="AD158">
            <v>1.0906</v>
          </cell>
          <cell r="AE158">
            <v>1.0906</v>
          </cell>
          <cell r="AF158">
            <v>1.0863216666666666</v>
          </cell>
          <cell r="AG158">
            <v>1.0906</v>
          </cell>
          <cell r="AH158">
            <v>1.0906</v>
          </cell>
        </row>
        <row r="159">
          <cell r="B159">
            <v>43190</v>
          </cell>
          <cell r="Y159" t="e">
            <v>#N/A</v>
          </cell>
          <cell r="Z159" t="e">
            <v>#N/A</v>
          </cell>
          <cell r="AA159" t="e">
            <v>#N/A</v>
          </cell>
          <cell r="AB159" t="e">
            <v>#N/A</v>
          </cell>
          <cell r="AC159" t="e">
            <v>#N/A</v>
          </cell>
          <cell r="AD159" t="e">
            <v>#N/A</v>
          </cell>
          <cell r="AE159" t="e">
            <v>#N/A</v>
          </cell>
          <cell r="AF159" t="e">
            <v>#N/A</v>
          </cell>
          <cell r="AG159" t="e">
            <v>#N/A</v>
          </cell>
          <cell r="AH159" t="e">
            <v>#N/A</v>
          </cell>
        </row>
      </sheetData>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F0"/>
  </sheetPr>
  <dimension ref="A1:AT1719"/>
  <sheetViews>
    <sheetView tabSelected="1" topLeftCell="E1" zoomScale="85" zoomScaleNormal="85" workbookViewId="0">
      <selection activeCell="Z27" sqref="Z27"/>
    </sheetView>
  </sheetViews>
  <sheetFormatPr defaultRowHeight="12.75" x14ac:dyDescent="0.2"/>
  <cols>
    <col min="1" max="1" width="26.28515625" style="157" bestFit="1" customWidth="1"/>
    <col min="2" max="2" width="9.140625" style="157"/>
    <col min="3" max="3" width="31.7109375" style="157" bestFit="1" customWidth="1"/>
    <col min="4" max="4" width="18.85546875" style="157" bestFit="1" customWidth="1"/>
    <col min="5" max="5" width="18.5703125" style="157" customWidth="1"/>
    <col min="6" max="6" width="9.140625" style="157"/>
    <col min="7" max="7" width="12.85546875" style="157" bestFit="1" customWidth="1"/>
    <col min="8" max="8" width="13.28515625" style="157" customWidth="1"/>
    <col min="9" max="25" width="9.140625" style="157" customWidth="1"/>
    <col min="26" max="26" width="20.7109375" style="157" customWidth="1"/>
    <col min="27" max="27" width="18" style="157" customWidth="1"/>
    <col min="28" max="28" width="15.5703125" style="157" customWidth="1"/>
    <col min="29" max="29" width="15.42578125" style="157" bestFit="1" customWidth="1"/>
    <col min="30" max="38" width="9.140625" style="157"/>
    <col min="39" max="16384" width="9.140625" style="241"/>
  </cols>
  <sheetData>
    <row r="1" spans="1:40" s="157" customFormat="1" ht="15.75" x14ac:dyDescent="0.2">
      <c r="A1" s="149" t="s">
        <v>38</v>
      </c>
      <c r="B1" s="5"/>
      <c r="C1" s="150"/>
      <c r="D1" s="151"/>
      <c r="E1" s="152"/>
      <c r="F1" s="154"/>
      <c r="G1" s="152"/>
      <c r="H1" s="417"/>
      <c r="I1" s="152"/>
      <c r="J1" s="152"/>
      <c r="K1" s="152"/>
      <c r="L1" s="420" t="s">
        <v>1642</v>
      </c>
      <c r="M1" s="152"/>
      <c r="N1" s="152"/>
      <c r="O1" s="152"/>
      <c r="P1" s="152"/>
      <c r="Q1" s="152"/>
      <c r="R1" s="152"/>
      <c r="S1" s="155"/>
      <c r="T1" s="155"/>
      <c r="U1" s="155"/>
      <c r="V1" s="152"/>
      <c r="W1" s="155"/>
      <c r="X1" s="155"/>
      <c r="Y1" s="152"/>
      <c r="Z1" s="156"/>
      <c r="AA1" s="152"/>
      <c r="AB1" s="152"/>
      <c r="AC1" s="152"/>
      <c r="AD1" s="152"/>
      <c r="AE1" s="152"/>
      <c r="AF1" s="152"/>
      <c r="AG1" s="152"/>
      <c r="AH1" s="152"/>
      <c r="AI1" s="152"/>
      <c r="AJ1" s="152"/>
      <c r="AK1" s="152"/>
      <c r="AL1" s="152"/>
    </row>
    <row r="2" spans="1:40" s="157" customFormat="1" x14ac:dyDescent="0.2">
      <c r="A2" s="152"/>
      <c r="B2" s="25"/>
      <c r="C2" s="158"/>
      <c r="D2" s="152"/>
      <c r="E2" s="152"/>
      <c r="F2" s="154"/>
      <c r="G2" s="152"/>
      <c r="H2" s="416"/>
      <c r="I2" s="152"/>
      <c r="J2" s="152"/>
      <c r="K2" s="152"/>
      <c r="L2" s="7" t="s">
        <v>0</v>
      </c>
      <c r="M2" s="159"/>
      <c r="N2" s="159"/>
      <c r="O2" s="159"/>
      <c r="P2" s="159"/>
      <c r="Q2" s="159"/>
      <c r="R2" s="159"/>
      <c r="S2" s="159"/>
      <c r="T2" s="159"/>
      <c r="U2" s="159"/>
      <c r="V2" s="159"/>
      <c r="W2" s="159"/>
      <c r="X2" s="159"/>
      <c r="Y2" s="159"/>
      <c r="Z2" s="156"/>
      <c r="AA2" s="152"/>
      <c r="AB2" s="152"/>
      <c r="AC2" s="152"/>
      <c r="AD2" s="152"/>
      <c r="AE2" s="152"/>
      <c r="AF2" s="152"/>
      <c r="AG2" s="152"/>
      <c r="AH2" s="152"/>
      <c r="AI2" s="152"/>
      <c r="AJ2" s="152"/>
      <c r="AK2" s="152"/>
      <c r="AL2" s="152"/>
    </row>
    <row r="3" spans="1:40" s="157" customFormat="1" ht="60.75" x14ac:dyDescent="0.2">
      <c r="A3" s="20" t="s">
        <v>39</v>
      </c>
      <c r="B3" s="21" t="s">
        <v>657</v>
      </c>
      <c r="C3" s="20" t="s">
        <v>2</v>
      </c>
      <c r="D3" s="18" t="s">
        <v>3</v>
      </c>
      <c r="E3" s="18" t="s">
        <v>4</v>
      </c>
      <c r="F3" s="18" t="s">
        <v>5</v>
      </c>
      <c r="G3" s="22" t="s">
        <v>6</v>
      </c>
      <c r="H3" s="22" t="str">
        <f ca="1">$L$1&amp;" Peak (MW)"</f>
        <v>2019 / 20 Peak (MW)</v>
      </c>
      <c r="I3" s="16" t="s">
        <v>7</v>
      </c>
      <c r="J3" s="24" t="s">
        <v>8</v>
      </c>
      <c r="K3" s="17" t="s">
        <v>9</v>
      </c>
      <c r="L3" s="22" t="str">
        <f ca="1">LEFTB($L$1,FIND(" / ",$L$1,1))&amp;" / "&amp;LEFTB($L$1,FIND(" / ",$L$1,1))+1</f>
        <v>2019  / 2020</v>
      </c>
      <c r="M3" s="22" t="str">
        <f ca="1">LEFTB($L$1,FIND(" / ",$L$1,1))+1&amp;" / "&amp;LEFTB($L$1,FIND(" / ",$L$1,1))+2</f>
        <v>2020 / 2021</v>
      </c>
      <c r="N3" s="22" t="str">
        <f ca="1">LEFTB($L$1,FIND(" / ",$L$1,1))+2&amp;" / "&amp;LEFTB($L$1,FIND(" / ",$L$1,1))+3</f>
        <v>2021 / 2022</v>
      </c>
      <c r="O3" s="22" t="str">
        <f ca="1">LEFTB($L$1,FIND(" / ",$L$1,1))+3&amp;" / "&amp;LEFTB($L$1,FIND(" / ",$L$1,1))+4</f>
        <v>2022 / 2023</v>
      </c>
      <c r="P3" s="22" t="str">
        <f ca="1">LEFTB($L$1,FIND(" / ",$L$1,1))+4&amp;" / "&amp;LEFTB($L$1,FIND(" / ",$L$1,1))+5</f>
        <v>2023 / 2024</v>
      </c>
      <c r="Q3" s="22" t="str">
        <f ca="1">LEFTB($L$1,FIND(" / ",$L$1,1))+5&amp;" / "&amp;LEFTB($L$1,FIND(" / ",$L$1,1))+6</f>
        <v>2024 / 2025</v>
      </c>
      <c r="R3" s="22" t="str">
        <f ca="1">LEFTB($L$1,FIND(" / ",$L$1,1))+6&amp;" / "&amp;LEFTB($L$1,FIND(" / ",$L$1,1))+7</f>
        <v>2025 / 2026</v>
      </c>
      <c r="S3" s="22" t="str">
        <f ca="1">LEFTB($L$1,FIND(" / ",$L$1,1))+7&amp;" / "&amp;LEFTB($L$1,FIND(" / ",$L$1,1))+8</f>
        <v>2026 / 2027</v>
      </c>
      <c r="T3" s="22" t="str">
        <f ca="1">LEFTB($L$1,FIND(" / ",$L$1,1))+8&amp;" / "&amp;LEFTB($L$1,FIND(" / ",$L$1,1))+9</f>
        <v>2027 / 2028</v>
      </c>
      <c r="U3" s="22" t="str">
        <f ca="1">LEFTB($L$1,FIND(" / ",$L$1,1))+9&amp;" / "&amp;LEFTB($L$1,FIND(" / ",$L$1,1))+10</f>
        <v>2028 / 2029</v>
      </c>
      <c r="V3" s="22" t="str">
        <f ca="1">LEFTB($L$1,FIND(" / ",$L$1,1))+10&amp;" / "&amp;LEFTB($L$1,FIND(" / ",$L$1,1))+11</f>
        <v>2029 / 2030</v>
      </c>
      <c r="W3" s="22" t="str">
        <f ca="1">LEFTB($L$1,FIND(" / ",$L$1,1))+11&amp;" / "&amp;LEFTB($L$1,FIND(" / ",$L$1,1))+12</f>
        <v>2030 / 2031</v>
      </c>
      <c r="X3" s="22" t="str">
        <f ca="1">LEFTB($L$1,FIND(" / ",$L$1,1))+12&amp;" / "&amp;LEFTB($L$1,FIND(" / ",$L$1,1))+13</f>
        <v>2031 / 2032</v>
      </c>
      <c r="Y3" s="22" t="str">
        <f ca="1">LEFTB($L$1,FIND(" / ",$L$1,1))+13&amp;" / "&amp;LEFTB($L$1,FIND(" / ",$L$1,1))+14</f>
        <v>2032 / 2033</v>
      </c>
      <c r="Z3" s="23" t="s">
        <v>11</v>
      </c>
      <c r="AA3" s="19" t="s">
        <v>12</v>
      </c>
      <c r="AB3" s="19" t="s">
        <v>13</v>
      </c>
      <c r="AC3" s="19" t="s">
        <v>14</v>
      </c>
      <c r="AD3" s="160"/>
      <c r="AE3" s="19" t="s">
        <v>15</v>
      </c>
      <c r="AF3" s="19" t="s">
        <v>16</v>
      </c>
      <c r="AG3" s="19" t="s">
        <v>17</v>
      </c>
      <c r="AH3" s="19" t="s">
        <v>18</v>
      </c>
      <c r="AI3" s="19" t="s">
        <v>19</v>
      </c>
      <c r="AJ3" s="19" t="s">
        <v>20</v>
      </c>
      <c r="AK3" s="19" t="s">
        <v>21</v>
      </c>
      <c r="AL3" s="19" t="s">
        <v>22</v>
      </c>
      <c r="AM3" s="19" t="str">
        <f ca="1">IF('MASTER 2018-19 '!H3="","",'MASTER 2018-19 '!H3)</f>
        <v>2018/19 Peak (MW)</v>
      </c>
      <c r="AN3" s="19" t="s">
        <v>825</v>
      </c>
    </row>
    <row r="4" spans="1:40" s="157" customFormat="1" x14ac:dyDescent="0.2">
      <c r="A4" s="6"/>
      <c r="B4" s="161"/>
      <c r="C4" s="162"/>
      <c r="D4" s="161"/>
      <c r="E4" s="161"/>
      <c r="F4" s="161"/>
      <c r="G4" s="163"/>
      <c r="H4" s="161"/>
      <c r="I4" s="164"/>
      <c r="J4" s="165"/>
      <c r="K4" s="161"/>
      <c r="L4" s="161"/>
      <c r="M4" s="161"/>
      <c r="N4" s="161"/>
      <c r="O4" s="161"/>
      <c r="P4" s="161"/>
      <c r="Q4" s="161"/>
      <c r="R4" s="161"/>
      <c r="S4" s="161"/>
      <c r="T4" s="161"/>
      <c r="U4" s="161"/>
      <c r="V4" s="161"/>
      <c r="W4" s="161"/>
      <c r="X4" s="161"/>
      <c r="Y4" s="161"/>
      <c r="Z4" s="160"/>
      <c r="AA4" s="160"/>
      <c r="AB4" s="160"/>
      <c r="AC4" s="160"/>
      <c r="AD4" s="160"/>
      <c r="AE4" s="160"/>
      <c r="AF4" s="160"/>
      <c r="AG4" s="160"/>
      <c r="AH4" s="160"/>
      <c r="AI4" s="160"/>
      <c r="AJ4" s="160"/>
      <c r="AK4" s="160"/>
      <c r="AL4" s="160"/>
      <c r="AM4" s="157" t="str">
        <f ca="1">IF('MASTER 2018-19 '!H4="","",'MASTER 2018-19 '!H4)</f>
        <v/>
      </c>
    </row>
    <row r="5" spans="1:40" s="157" customFormat="1" x14ac:dyDescent="0.2">
      <c r="A5" s="142" t="s">
        <v>40</v>
      </c>
      <c r="B5" s="166">
        <v>242</v>
      </c>
      <c r="C5" s="167"/>
      <c r="D5" s="168" t="s">
        <v>23</v>
      </c>
      <c r="E5" s="169" t="s">
        <v>839</v>
      </c>
      <c r="F5" s="170"/>
      <c r="G5" s="284">
        <f ca="1">VLOOKUP(A5,SubstationLoad_Max_GSPs!$A$3:$Z$100,19,FALSE)</f>
        <v>43788.715277777781</v>
      </c>
      <c r="H5" s="282">
        <f ca="1">VLOOKUP(A5,SubstationLoad_Max_GSPs!$A$3:$Z$100,18,FALSE)</f>
        <v>36.462983684192061</v>
      </c>
      <c r="I5" s="136">
        <v>1</v>
      </c>
      <c r="J5" s="171"/>
      <c r="K5" s="172" t="s">
        <v>24</v>
      </c>
      <c r="L5" s="37">
        <f ca="1">IF(OR($A5="",ISNA($I5)),,$H5*$I5)</f>
        <v>36.462983684192061</v>
      </c>
      <c r="M5" s="37">
        <f t="shared" ref="M5:Y5" ca="1" si="0">M6/IFERROR($L6/$L5,1)</f>
        <v>36.547244614940212</v>
      </c>
      <c r="N5" s="37">
        <f t="shared" ca="1" si="0"/>
        <v>36.633561672882472</v>
      </c>
      <c r="O5" s="37">
        <f t="shared" ca="1" si="0"/>
        <v>36.721988909042715</v>
      </c>
      <c r="P5" s="37">
        <f t="shared" ca="1" si="0"/>
        <v>36.812581816640311</v>
      </c>
      <c r="Q5" s="37">
        <f t="shared" ca="1" si="0"/>
        <v>36.905397369691208</v>
      </c>
      <c r="R5" s="37">
        <f t="shared" ca="1" si="0"/>
        <v>37.000494062642971</v>
      </c>
      <c r="S5" s="37">
        <f t="shared" ca="1" si="0"/>
        <v>37.097931951071303</v>
      </c>
      <c r="T5" s="37">
        <f t="shared" ca="1" si="0"/>
        <v>37.197772693466554</v>
      </c>
      <c r="U5" s="37">
        <f t="shared" ca="1" si="0"/>
        <v>37.300079594139369</v>
      </c>
      <c r="V5" s="37">
        <f t="shared" ca="1" si="0"/>
        <v>37.40491764727561</v>
      </c>
      <c r="W5" s="37">
        <f t="shared" ca="1" si="0"/>
        <v>37.512353582171066</v>
      </c>
      <c r="X5" s="37">
        <f t="shared" ca="1" si="0"/>
        <v>37.622455909677811</v>
      </c>
      <c r="Y5" s="37">
        <f t="shared" ca="1" si="0"/>
        <v>37.73529496989444</v>
      </c>
      <c r="Z5" s="38" t="str">
        <f ca="1">"Diversity/Losses: "&amp;ROUND(L6/L5,3)</f>
        <v>Diversity/Losses: 1.164</v>
      </c>
      <c r="AA5" s="173">
        <f ca="1">IFERROR(IF($H5="",,AA6/$L5),0)</f>
        <v>0.90169534927368278</v>
      </c>
      <c r="AB5" s="173">
        <f ca="1">IFERROR(IF($H5="",,AB6/$L5),0)</f>
        <v>0.67679354303956296</v>
      </c>
      <c r="AC5" s="174">
        <f ca="1">IFERROR(IF($H5="",,AC6/$L5),0)</f>
        <v>0.20043130944430346</v>
      </c>
      <c r="AD5" s="175"/>
      <c r="AE5" s="42">
        <v>10130</v>
      </c>
      <c r="AF5" s="43"/>
      <c r="AG5" s="43"/>
      <c r="AH5" s="43"/>
      <c r="AI5" s="43"/>
      <c r="AJ5" s="43"/>
      <c r="AK5" s="43"/>
      <c r="AL5" s="44"/>
      <c r="AM5" s="157">
        <f ca="1">IF('MASTER 2018-19 '!H5="","",'MASTER 2018-19 '!H5)</f>
        <v>38.1</v>
      </c>
      <c r="AN5" s="216">
        <f ca="1">H5-AM5</f>
        <v>-1.6370163158079407</v>
      </c>
    </row>
    <row r="6" spans="1:40" s="157" customFormat="1" x14ac:dyDescent="0.2">
      <c r="A6" s="217" t="str">
        <f ca="1">IFERROR(IF(H5="","No PI or No Data",""),"Substation was not found in SubstationLoad")</f>
        <v/>
      </c>
      <c r="B6" s="176"/>
      <c r="C6" s="177"/>
      <c r="D6" s="178"/>
      <c r="E6" s="178"/>
      <c r="F6" s="178"/>
      <c r="G6" s="329">
        <f ca="1">VLOOKUP(A5,SubstationLoad_Max_GSPs!$A$3:$Z$100,19,FALSE)</f>
        <v>43788.715277777781</v>
      </c>
      <c r="H6" s="180"/>
      <c r="I6" s="181"/>
      <c r="J6" s="182"/>
      <c r="K6" s="183" t="s">
        <v>25</v>
      </c>
      <c r="L6" s="53">
        <f ca="1">L10+L13+L16+L19+L22+L25+L28+L31</f>
        <v>42.426215130199026</v>
      </c>
      <c r="M6" s="53">
        <f t="shared" ref="M6:Y6" ca="1" si="1">M10+M13+M16+M19+M22+M25+M28+M31</f>
        <v>42.524256267094302</v>
      </c>
      <c r="N6" s="53">
        <f t="shared" ca="1" si="1"/>
        <v>42.624689794459528</v>
      </c>
      <c r="O6" s="53">
        <f t="shared" ca="1" si="1"/>
        <v>42.727578602934351</v>
      </c>
      <c r="P6" s="53">
        <f t="shared" ca="1" si="1"/>
        <v>42.832987261213518</v>
      </c>
      <c r="Q6" s="53">
        <f t="shared" ca="1" si="1"/>
        <v>42.940982060960877</v>
      </c>
      <c r="R6" s="53">
        <f t="shared" ca="1" si="1"/>
        <v>43.051631062926432</v>
      </c>
      <c r="S6" s="53">
        <f t="shared" ca="1" si="1"/>
        <v>43.1650041442984</v>
      </c>
      <c r="T6" s="53">
        <f t="shared" ca="1" si="1"/>
        <v>43.281173047323634</v>
      </c>
      <c r="U6" s="53">
        <f t="shared" ca="1" si="1"/>
        <v>43.400211429230119</v>
      </c>
      <c r="V6" s="53">
        <f t="shared" ca="1" si="1"/>
        <v>43.522194913486722</v>
      </c>
      <c r="W6" s="53">
        <f t="shared" ca="1" si="1"/>
        <v>43.647201142435698</v>
      </c>
      <c r="X6" s="53">
        <f t="shared" ca="1" si="1"/>
        <v>43.775309831334951</v>
      </c>
      <c r="Y6" s="53">
        <f t="shared" ca="1" si="1"/>
        <v>43.90660282384767</v>
      </c>
      <c r="Z6" s="184"/>
      <c r="AA6" s="419">
        <f ca="1">MAX(VLOOKUP(A5,SubstationLoad_Max_GSPs!$A$3:$Z$100,3,FALSE),VLOOKUP(A5,SubstationLoad_Max_GSPs!$A$3:$Z$100,5,FALSE))</f>
        <v>32.878502808678157</v>
      </c>
      <c r="AB6" s="282">
        <f ca="1">VLOOKUP(A5,SubstationLoad_Max_GSPs!$A$3:$Z$100,4,FALSE)</f>
        <v>24.677911917418122</v>
      </c>
      <c r="AC6" s="282">
        <f ca="1">VLOOKUP(A5,SubstationLoad_Min_GSPs!$A$3:$Z$100,18,FALSE)</f>
        <v>7.3083235660688874</v>
      </c>
      <c r="AD6" s="175"/>
      <c r="AE6" s="186">
        <v>1</v>
      </c>
      <c r="AF6" s="187">
        <v>0</v>
      </c>
      <c r="AG6" s="187">
        <v>0</v>
      </c>
      <c r="AH6" s="187">
        <v>0</v>
      </c>
      <c r="AI6" s="187">
        <v>0</v>
      </c>
      <c r="AJ6" s="187">
        <v>0</v>
      </c>
      <c r="AK6" s="187">
        <v>0</v>
      </c>
      <c r="AL6" s="188">
        <v>0</v>
      </c>
      <c r="AM6" s="157" t="str">
        <f ca="1">IF('MASTER 2018-19 '!H6="","",'MASTER 2018-19 '!H6)</f>
        <v/>
      </c>
    </row>
    <row r="7" spans="1:40" s="157" customFormat="1" x14ac:dyDescent="0.2">
      <c r="A7" s="11"/>
      <c r="B7" s="176"/>
      <c r="C7" s="189"/>
      <c r="D7" s="190" t="s">
        <v>26</v>
      </c>
      <c r="E7" s="63"/>
      <c r="F7" s="191"/>
      <c r="G7" s="192"/>
      <c r="H7" s="193"/>
      <c r="I7" s="194"/>
      <c r="J7" s="194"/>
      <c r="K7" s="194"/>
      <c r="L7" s="194"/>
      <c r="M7" s="194"/>
      <c r="N7" s="195"/>
      <c r="O7" s="195"/>
      <c r="P7" s="195"/>
      <c r="Q7" s="195"/>
      <c r="R7" s="196" t="s">
        <v>27</v>
      </c>
      <c r="S7" s="330">
        <f ca="1">VLOOKUP(A5,SubstationLoad_Max_GSPs!$A$3:$Z$100,20,FALSE)</f>
        <v>0.76480914051330084</v>
      </c>
      <c r="T7" s="185"/>
      <c r="U7" s="185"/>
      <c r="V7" s="185"/>
      <c r="W7" s="185"/>
      <c r="X7" s="185"/>
      <c r="Y7" s="185"/>
      <c r="Z7" s="184"/>
      <c r="AA7" s="418">
        <f ca="1">IF(AA6=VLOOKUP(A5,SubstationLoad_Max_GSPs!$A$3:$Z$100,3,FALSE),VLOOKUP(A5,SubstationLoad_Max_GSPs!$A$3:$Z$100,8,FALSE),IF(AA6=VLOOKUP(A5,SubstationLoad_Max_GSPs!$A$3:$Z$100,5,FALSE),VLOOKUP(A5,SubstationLoad_Max_GSPs!$A$3:$Z$100,10,FALSE),""))</f>
        <v>43768.726388888892</v>
      </c>
      <c r="AB7" s="418">
        <f ca="1">VLOOKUP(A5,SubstationLoad_Max_GSPs!$A$3:$Z$100,9,FALSE)</f>
        <v>43708.454861111109</v>
      </c>
      <c r="AC7" s="418">
        <f ca="1">VLOOKUP(A5,SubstationLoad_Min_GSPs!$A$3:$Z$100,19,FALSE)</f>
        <v>43695.122916666667</v>
      </c>
      <c r="AD7" s="175"/>
      <c r="AE7" s="175"/>
      <c r="AF7" s="175"/>
      <c r="AG7" s="175"/>
      <c r="AH7" s="175"/>
      <c r="AI7" s="175"/>
      <c r="AJ7" s="175"/>
      <c r="AK7" s="175"/>
      <c r="AL7" s="175"/>
      <c r="AM7" s="157" t="str">
        <f ca="1">IF('MASTER 2018-19 '!H7="","",'MASTER 2018-19 '!H7)</f>
        <v/>
      </c>
    </row>
    <row r="8" spans="1:40" s="157" customFormat="1" x14ac:dyDescent="0.2">
      <c r="A8" s="14"/>
      <c r="B8" s="197"/>
      <c r="C8" s="198"/>
      <c r="D8" s="198"/>
      <c r="E8" s="198"/>
      <c r="F8" s="199"/>
      <c r="G8" s="200" t="s">
        <v>28</v>
      </c>
      <c r="H8" s="201">
        <v>0.98</v>
      </c>
      <c r="I8" s="197"/>
      <c r="J8" s="202"/>
      <c r="K8" s="203" t="s">
        <v>29</v>
      </c>
      <c r="L8" s="78">
        <f ca="1">L5*$H8</f>
        <v>35.733724010508219</v>
      </c>
      <c r="M8" s="78">
        <f t="shared" ref="M8:T8" ca="1" si="2">M5*$H8</f>
        <v>35.816299722641403</v>
      </c>
      <c r="N8" s="78">
        <f t="shared" ca="1" si="2"/>
        <v>35.90089043942482</v>
      </c>
      <c r="O8" s="78">
        <f t="shared" ca="1" si="2"/>
        <v>35.987549130861858</v>
      </c>
      <c r="P8" s="78">
        <f t="shared" ca="1" si="2"/>
        <v>36.076330180307501</v>
      </c>
      <c r="Q8" s="78">
        <f t="shared" ca="1" si="2"/>
        <v>36.167289422297387</v>
      </c>
      <c r="R8" s="78">
        <f ca="1">R5*$H8</f>
        <v>36.260484181390112</v>
      </c>
      <c r="S8" s="78">
        <f t="shared" ca="1" si="2"/>
        <v>36.355973312049876</v>
      </c>
      <c r="T8" s="78">
        <f t="shared" ca="1" si="2"/>
        <v>36.453817239597221</v>
      </c>
      <c r="U8" s="78">
        <f ca="1">U5*$H8</f>
        <v>36.554078002256581</v>
      </c>
      <c r="V8" s="78">
        <f ca="1">V5*$H8</f>
        <v>36.656819294330099</v>
      </c>
      <c r="W8" s="78">
        <f t="shared" ref="W8" ca="1" si="3">W5*$H8</f>
        <v>36.762106510527644</v>
      </c>
      <c r="X8" s="78">
        <f ca="1">X5*$H8</f>
        <v>36.870006791484251</v>
      </c>
      <c r="Y8" s="78">
        <f ca="1">Y5*$H8</f>
        <v>36.980589070496549</v>
      </c>
      <c r="Z8" s="204"/>
      <c r="AA8" s="205"/>
      <c r="AB8" s="198"/>
      <c r="AC8" s="206"/>
      <c r="AD8" s="175"/>
      <c r="AE8" s="175"/>
      <c r="AF8" s="175"/>
      <c r="AG8" s="175"/>
      <c r="AH8" s="175"/>
      <c r="AI8" s="175"/>
      <c r="AJ8" s="175"/>
      <c r="AK8" s="175"/>
      <c r="AL8" s="175"/>
    </row>
    <row r="9" spans="1:40" s="157" customFormat="1" x14ac:dyDescent="0.2">
      <c r="A9" s="2"/>
      <c r="C9" s="207"/>
      <c r="D9" s="208"/>
      <c r="E9" s="208"/>
      <c r="F9" s="208"/>
      <c r="G9" s="209"/>
      <c r="H9" s="210"/>
      <c r="I9" s="211"/>
      <c r="J9" s="212"/>
      <c r="K9" s="208"/>
      <c r="Z9" s="175"/>
      <c r="AA9" s="175"/>
      <c r="AB9" s="175"/>
      <c r="AC9" s="175"/>
      <c r="AD9" s="175"/>
      <c r="AE9" s="175"/>
      <c r="AF9" s="175"/>
      <c r="AG9" s="175"/>
      <c r="AH9" s="175"/>
      <c r="AI9" s="175"/>
      <c r="AJ9" s="175"/>
      <c r="AK9" s="175"/>
      <c r="AL9" s="175"/>
      <c r="AM9" s="157" t="str">
        <f ca="1">IF('MASTER 2018-19 '!H9="","",'MASTER 2018-19 '!H9)</f>
        <v/>
      </c>
    </row>
    <row r="10" spans="1:40" s="157" customFormat="1" x14ac:dyDescent="0.2">
      <c r="A10" s="152"/>
      <c r="B10" s="213">
        <v>242</v>
      </c>
      <c r="C10" s="86" t="str">
        <f ca="1">VLOOKUP(B10,'GSP List'!$D$2:$E$485,2,FALSE)</f>
        <v>ABERNETHY</v>
      </c>
      <c r="D10" s="117" t="s">
        <v>30</v>
      </c>
      <c r="E10" s="117" t="s">
        <v>530</v>
      </c>
      <c r="F10" s="214"/>
      <c r="G10" s="284">
        <f ca="1">IF(AND(VLOOKUP(C10,SubstationLoad_Max_Primaries!$B$3:$Z$495,3,FALSE),ISNUMBER(VLOOKUP(C10,'Manual Calculation'!$B$2:$G$222,3,FALSE))),VLOOKUP(C10,'Manual Calculation'!$B$2:$G$222,4,FALSE),VLOOKUP(C10,SubstationLoad_Max_Primaries!$B$3:$Z$500,23,FALSE))</f>
        <v>43791.333333333328</v>
      </c>
      <c r="H10" s="282">
        <f ca="1">IF(AND(VLOOKUP(C10,SubstationLoad_Max_Primaries!$B$3:$Z$495,3,FALSE),ISNUMBER(VLOOKUP(C10,'Manual Calculation'!$B$2:$G$222,3,FALSE))),VLOOKUP(C10,'Manual Calculation'!$B$2:$G$222,3,FALSE),VLOOKUP(C10,SubstationLoad_Max_Primaries!$B$3:$Z$500,22,FALSE))</f>
        <v>3.2556371249999998</v>
      </c>
      <c r="I10" s="136">
        <v>1</v>
      </c>
      <c r="J10" s="89" t="s">
        <v>829</v>
      </c>
      <c r="K10" s="90" t="s">
        <v>829</v>
      </c>
      <c r="L10" s="143">
        <f ca="1">IF(OR($B10="",ISNA($I10)),,$H10*$I10)</f>
        <v>3.2556371249999998</v>
      </c>
      <c r="M10" s="143">
        <f ca="1">IF($B10 ="",,VLOOKUP($K10,'Growth Rates'!$C$5:$D$8,2,FALSE))^COLUMNS($M10:M10)*$L10+SUM($L11:M11)*IFERROR($L$5/$L$6,1)</f>
        <v>3.3428472129862934</v>
      </c>
      <c r="N10" s="143">
        <f ca="1">IF($B10 ="",,VLOOKUP($K10,'Growth Rates'!$C$5:$D$8,2,FALSE))^COLUMNS($M10:N10)*$L10+SUM($L11:N11)*IFERROR($L$5/$L$6,1)</f>
        <v>3.4323934333959993</v>
      </c>
      <c r="O10" s="143">
        <f ca="1">IF($B10 ="",,VLOOKUP($K10,'Growth Rates'!$C$5:$D$8,2,FALSE))^COLUMNS($M10:O10)*$L10+SUM($L11:O11)*IFERROR($L$5/$L$6,1)</f>
        <v>3.5243383651672398</v>
      </c>
      <c r="P10" s="143">
        <f ca="1">IF($B10 ="",,VLOOKUP($K10,'Growth Rates'!$C$5:$D$8,2,FALSE))^COLUMNS($M10:P10)*$L10+SUM($L11:P11)*IFERROR($L$5/$L$6,1)</f>
        <v>3.6187462635658374</v>
      </c>
      <c r="Q10" s="143">
        <f ca="1">IF($B10 ="",,VLOOKUP($K10,'Growth Rates'!$C$5:$D$8,2,FALSE))^COLUMNS($M10:Q10)*$L10+SUM($L11:Q11)*IFERROR($L$5/$L$6,1)</f>
        <v>3.7156831050897985</v>
      </c>
      <c r="R10" s="143">
        <f ca="1">IF($B10 ="",,VLOOKUP($K10,'Growth Rates'!$C$5:$D$8,2,FALSE))^COLUMNS($M10:R10)*$L10+SUM($L11:R11)*IFERROR($L$5/$L$6,1)</f>
        <v>3.8152166335766577</v>
      </c>
      <c r="S10" s="143">
        <f ca="1">IF($B10 ="",,VLOOKUP($K10,'Growth Rates'!$C$5:$D$8,2,FALSE))^COLUMNS($M10:S10)*$L10+SUM($L11:S11)*IFERROR($L$5/$L$6,1)</f>
        <v>3.9174164075459363</v>
      </c>
      <c r="T10" s="143">
        <f ca="1">IF($B10 ="",,VLOOKUP($K10,'Growth Rates'!$C$5:$D$8,2,FALSE))^COLUMNS($M10:T10)*$L10+SUM($L11:T11)*IFERROR($L$5/$L$6,1)</f>
        <v>4.0223538488097663</v>
      </c>
      <c r="U10" s="143">
        <f ca="1">IF($B10 ="",,VLOOKUP($K10,'Growth Rates'!$C$5:$D$8,2,FALSE))^COLUMNS($M10:U10)*$L10+SUM($L11:U11)*IFERROR($L$5/$L$6,1)</f>
        <v>4.1301022923856783</v>
      </c>
      <c r="V10" s="143">
        <f ca="1">IF($B10 ="",,VLOOKUP($K10,'Growth Rates'!$C$5:$D$8,2,FALSE))^COLUMNS($M10:V10)*$L10+SUM($L11:V11)*IFERROR($L$5/$L$6,1)</f>
        <v>4.2407370377464177</v>
      </c>
      <c r="W10" s="143">
        <f ca="1">IF($B10 ="",,VLOOKUP($K10,'Growth Rates'!$C$5:$D$8,2,FALSE))^COLUMNS($M10:W10)*$L10+SUM($L11:W11)*IFERROR($L$5/$L$6,1)</f>
        <v>4.3543354014426177</v>
      </c>
      <c r="X10" s="143">
        <f ca="1">IF($B10 ="",,VLOOKUP($K10,'Growth Rates'!$C$5:$D$8,2,FALSE))^COLUMNS($M10:X10)*$L10+SUM($L11:X11)*IFERROR($L$5/$L$6,1)</f>
        <v>4.4709767711350841</v>
      </c>
      <c r="Y10" s="143">
        <f ca="1">IF($B10 ="",,VLOOKUP($K10,'Growth Rates'!$C$5:$D$8,2,FALSE))^COLUMNS($M10:Y10)*$L10+SUM($L11:Y11)*IFERROR($L$5/$L$6,1)</f>
        <v>4.590742661074481</v>
      </c>
      <c r="Z10" s="215"/>
      <c r="AA10" s="173">
        <f ca="1">IFERROR(IF($H10="",,AA11/$L10),0)</f>
        <v>0</v>
      </c>
      <c r="AB10" s="173">
        <f ca="1">IFERROR(IF($H10="",,AB11/$L10),0)</f>
        <v>0</v>
      </c>
      <c r="AC10" s="174">
        <f ca="1">IFERROR(IF($H10="",,AC11/$L10),0)</f>
        <v>3.3484293800096045E-3</v>
      </c>
      <c r="AD10" s="175"/>
      <c r="AE10" s="42">
        <v>80048</v>
      </c>
      <c r="AF10" s="43"/>
      <c r="AG10" s="43"/>
      <c r="AH10" s="43"/>
      <c r="AI10" s="43"/>
      <c r="AJ10" s="43"/>
      <c r="AK10" s="43"/>
      <c r="AL10" s="44"/>
      <c r="AM10" s="157">
        <f ca="1">IF('MASTER 2018-19 '!H10="","",'MASTER 2018-19 '!H10)</f>
        <v>2.78</v>
      </c>
      <c r="AN10" s="216">
        <f ca="1">H10-AM10</f>
        <v>0.47563712499999999</v>
      </c>
    </row>
    <row r="11" spans="1:40" s="157" customFormat="1" x14ac:dyDescent="0.2">
      <c r="A11" s="152"/>
      <c r="C11" s="217" t="str">
        <f ca="1">IFERROR(IF(H10="","No PI or No Data",""),"Substation was not found in SubstationLoad")</f>
        <v/>
      </c>
      <c r="D11" s="139"/>
      <c r="E11" s="139"/>
      <c r="F11" s="139"/>
      <c r="G11" s="285">
        <f ca="1">IF(AND(VLOOKUP(C10,SubstationLoad_Max_Primaries!$B$3:$Z$495,3,FALSE),ISNUMBER(VLOOKUP(C10,'Manual Calculation'!$B$2:$G$222,3,FALSE))),VLOOKUP(C10,'Manual Calculation'!$B$2:$G$222,4,FALSE),VLOOKUP(C10,SubstationLoad_Max_Primaries!$B$3:$Z$500,23,FALSE))</f>
        <v>43791.333333333328</v>
      </c>
      <c r="H11" s="219"/>
      <c r="I11" s="220"/>
      <c r="J11" s="220"/>
      <c r="K11" s="220"/>
      <c r="L11" s="220" t="s">
        <v>32</v>
      </c>
      <c r="M11" s="221"/>
      <c r="N11" s="221"/>
      <c r="O11" s="221"/>
      <c r="P11" s="221"/>
      <c r="Q11" s="221"/>
      <c r="R11" s="221"/>
      <c r="S11" s="221"/>
      <c r="T11" s="221"/>
      <c r="U11" s="221"/>
      <c r="V11" s="221"/>
      <c r="W11" s="221"/>
      <c r="X11" s="221"/>
      <c r="Y11" s="221"/>
      <c r="Z11" s="222"/>
      <c r="AA11" s="419" t="str">
        <f ca="1">IF(AND(VLOOKUP(C10,SubstationLoad_Min_Primaries!$B$3:$Z$495,3,FALSE),ISNUMBER(VLOOKUP(C10,'Manual Calculation'!$B$2:$G$222,5,FALSE))),"Manual Calculation",MAX(VLOOKUP(C10,SubstationLoad_Max_Primaries!$B$3:$Z$500,5,FALSE),VLOOKUP(C10,SubstationLoad_Max_Primaries!$B$3:$Z$500,7,FALSE)))</f>
        <v>Manual Calculation</v>
      </c>
      <c r="AB11" s="419" t="str">
        <f ca="1">IF(AND(VLOOKUP(C10,SubstationLoad_Min_Primaries!$B$3:$Z$495,3,FALSE),ISNUMBER(VLOOKUP(C10,'Manual Calculation'!$B$2:$G$222,5,FALSE))),"Manual Calculation",VLOOKUP(C10,SubstationLoad_Max_Primaries!$B$3:$Z$500,6,FALSE))</f>
        <v>Manual Calculation</v>
      </c>
      <c r="AC11" s="282">
        <f ca="1">IF(AND(VLOOKUP(C10,SubstationLoad_Min_Primaries!$B$3:$Z$495,3,FALSE),ISNUMBER(VLOOKUP(C10,'Manual Calculation'!$B$2:$G$222,5,FALSE))),VLOOKUP(C10,'Manual Calculation'!$B$2:$G$222,5,FALSE),VLOOKUP(C10,SubstationLoad_Min_Primaries!$B$3:$Z$500,22,FALSE))</f>
        <v>1.0901271000000001E-2</v>
      </c>
      <c r="AD11" s="175"/>
      <c r="AE11" s="186">
        <v>1</v>
      </c>
      <c r="AF11" s="187">
        <v>0</v>
      </c>
      <c r="AG11" s="187">
        <v>0</v>
      </c>
      <c r="AH11" s="187">
        <v>0</v>
      </c>
      <c r="AI11" s="187">
        <v>0</v>
      </c>
      <c r="AJ11" s="187">
        <v>0</v>
      </c>
      <c r="AK11" s="187">
        <v>0</v>
      </c>
      <c r="AL11" s="188">
        <v>0</v>
      </c>
      <c r="AM11" s="157" t="str">
        <f ca="1">IF('MASTER 2018-19 '!H11="","",'MASTER 2018-19 '!H11)</f>
        <v/>
      </c>
      <c r="AN11" s="216"/>
    </row>
    <row r="12" spans="1:40" s="157" customFormat="1" x14ac:dyDescent="0.2">
      <c r="A12" s="152"/>
      <c r="C12" s="223" t="s">
        <v>33</v>
      </c>
      <c r="D12" s="224"/>
      <c r="E12" s="225"/>
      <c r="F12" s="225"/>
      <c r="G12" s="226"/>
      <c r="H12" s="227"/>
      <c r="I12" s="228"/>
      <c r="J12" s="228"/>
      <c r="K12" s="228"/>
      <c r="L12" s="228"/>
      <c r="M12" s="229"/>
      <c r="N12" s="229"/>
      <c r="O12" s="230"/>
      <c r="P12" s="230"/>
      <c r="Q12" s="230"/>
      <c r="R12" s="231" t="s">
        <v>34</v>
      </c>
      <c r="S12" s="283">
        <f ca="1">VLOOKUP(C10,SubstationLoad_Max_Primaries!$B$3:$Z$500,24,FALSE)</f>
        <v>2.6978965343475343E-2</v>
      </c>
      <c r="T12" s="233"/>
      <c r="U12" s="233"/>
      <c r="V12" s="233"/>
      <c r="W12" s="233"/>
      <c r="X12" s="233"/>
      <c r="Y12" s="233"/>
      <c r="Z12" s="234"/>
      <c r="AA12" s="418" t="str">
        <f ca="1">IF(AND(VLOOKUP(C10,SubstationLoad_Min_Primaries!$B$3:$Z$495,3,FALSE),ISNUMBER(VLOOKUP(C10,'Manual Calculation'!$B$2:$G$222,5,FALSE))),"",IF(AA11=VLOOKUP(C10,SubstationLoad_Max_Primaries!$B$3:$Z$500,5,FALSE),VLOOKUP(C10,SubstationLoad_Max_Primaries!$B$3:$Z$500,10,FALSE),IF(AA11=VLOOKUP(C10,SubstationLoad_Max_Primaries!$B$3:$Z$500,7,FALSE),VLOOKUP(C10,SubstationLoad_Max_Primaries!$B$3:$Z$500,12,FALSE),"")))</f>
        <v/>
      </c>
      <c r="AB12" s="418" t="str">
        <f ca="1">IF(AND(VLOOKUP(C10,SubstationLoad_Min_Primaries!$B$3:$Z$495,3,FALSE),ISNUMBER(VLOOKUP(C10,'Manual Calculation'!$B$2:$G$222,5,FALSE))),"",VLOOKUP(C10,SubstationLoad_Max_Primaries!$B$3:$Z$500,11,FALSE))</f>
        <v/>
      </c>
      <c r="AC12" s="418">
        <f ca="1">IF(AND(VLOOKUP(C10,SubstationLoad_Min_Primaries!$B$3:$Z$495,3,FALSE),ISNUMBER(VLOOKUP(C10,'Manual Calculation'!$B$2:$G$222,5,FALSE))),VLOOKUP(C10,'Manual Calculation'!$B$2:$G$222,6,FALSE),VLOOKUP(C10,SubstationLoad_Min_Primaries!$B$3:$Z$500,23,FALSE))</f>
        <v>43732.770833333328</v>
      </c>
      <c r="AD12" s="175"/>
      <c r="AE12" s="175"/>
      <c r="AF12" s="175"/>
      <c r="AG12" s="175"/>
      <c r="AH12" s="175"/>
      <c r="AI12" s="175"/>
      <c r="AJ12" s="175"/>
      <c r="AK12" s="175"/>
      <c r="AL12" s="175"/>
      <c r="AM12" s="157" t="str">
        <f ca="1">IF('MASTER 2018-19 '!H12="","",'MASTER 2018-19 '!H12)</f>
        <v/>
      </c>
      <c r="AN12" s="216"/>
    </row>
    <row r="13" spans="1:40" s="157" customFormat="1" x14ac:dyDescent="0.2">
      <c r="A13" s="152"/>
      <c r="B13" s="213">
        <v>255</v>
      </c>
      <c r="C13" s="86" t="str">
        <f ca="1">VLOOKUP(B13,'GSP List'!$D$2:$E$485,2,FALSE)</f>
        <v>BALBEGGIE</v>
      </c>
      <c r="D13" s="117" t="s">
        <v>30</v>
      </c>
      <c r="E13" s="117" t="s">
        <v>531</v>
      </c>
      <c r="F13" s="214"/>
      <c r="G13" s="284">
        <f ca="1">IF(AND(VLOOKUP(C13,SubstationLoad_Max_Primaries!$B$3:$Z$495,3,FALSE),ISNUMBER(VLOOKUP(C13,'Manual Calculation'!$B$2:$G$222,3,FALSE))),VLOOKUP(C13,'Manual Calculation'!$B$2:$G$222,4,FALSE),VLOOKUP(C13,SubstationLoad_Max_Primaries!$B$3:$Z$500,23,FALSE))</f>
        <v>43789.715277777781</v>
      </c>
      <c r="H13" s="282">
        <f ca="1">IF(AND(VLOOKUP(C13,SubstationLoad_Max_Primaries!$B$3:$Z$495,3,FALSE),ISNUMBER(VLOOKUP(C13,'Manual Calculation'!$B$2:$G$222,3,FALSE))),VLOOKUP(C13,'Manual Calculation'!$B$2:$G$222,3,FALSE),VLOOKUP(C13,SubstationLoad_Max_Primaries!$B$3:$Z$500,22,FALSE))</f>
        <v>4.060985445075989</v>
      </c>
      <c r="I13" s="136">
        <v>1</v>
      </c>
      <c r="J13" s="89">
        <v>0</v>
      </c>
      <c r="K13" s="90">
        <v>0</v>
      </c>
      <c r="L13" s="143">
        <f ca="1">IF(OR($B13="",ISNA($I13)),,$H13*$I13)</f>
        <v>4.060985445075989</v>
      </c>
      <c r="M13" s="143">
        <f ca="1">IF($B13 ="",,VLOOKUP($K13,'Growth Rates'!$C$5:$D$8,2,FALSE))^COLUMNS($M13:M13)*$L13+SUM($L14:M14)*IFERROR($L$5/$L$6,1)</f>
        <v>4.0610595855474187</v>
      </c>
      <c r="N13" s="143">
        <f ca="1">IF($B13 ="",,VLOOKUP($K13,'Growth Rates'!$C$5:$D$8,2,FALSE))^COLUMNS($M13:N13)*$L13+SUM($L14:N14)*IFERROR($L$5/$L$6,1)</f>
        <v>4.0611337273724137</v>
      </c>
      <c r="O13" s="143">
        <f ca="1">IF($B13 ="",,VLOOKUP($K13,'Growth Rates'!$C$5:$D$8,2,FALSE))^COLUMNS($M13:O13)*$L13+SUM($L14:O14)*IFERROR($L$5/$L$6,1)</f>
        <v>4.0612078705509989</v>
      </c>
      <c r="P13" s="143">
        <f ca="1">IF($B13 ="",,VLOOKUP($K13,'Growth Rates'!$C$5:$D$8,2,FALSE))^COLUMNS($M13:P13)*$L13+SUM($L14:P14)*IFERROR($L$5/$L$6,1)</f>
        <v>4.0612820150831999</v>
      </c>
      <c r="Q13" s="143">
        <f ca="1">IF($B13 ="",,VLOOKUP($K13,'Growth Rates'!$C$5:$D$8,2,FALSE))^COLUMNS($M13:Q13)*$L13+SUM($L14:Q14)*IFERROR($L$5/$L$6,1)</f>
        <v>4.0613561609690398</v>
      </c>
      <c r="R13" s="143">
        <f ca="1">IF($B13 ="",,VLOOKUP($K13,'Growth Rates'!$C$5:$D$8,2,FALSE))^COLUMNS($M13:R13)*$L13+SUM($L14:R14)*IFERROR($L$5/$L$6,1)</f>
        <v>4.0614303082085437</v>
      </c>
      <c r="S13" s="143">
        <f ca="1">IF($B13 ="",,VLOOKUP($K13,'Growth Rates'!$C$5:$D$8,2,FALSE))^COLUMNS($M13:S13)*$L13+SUM($L14:S14)*IFERROR($L$5/$L$6,1)</f>
        <v>4.0615044568017371</v>
      </c>
      <c r="T13" s="143">
        <f ca="1">IF($B13 ="",,VLOOKUP($K13,'Growth Rates'!$C$5:$D$8,2,FALSE))^COLUMNS($M13:T13)*$L13+SUM($L14:T14)*IFERROR($L$5/$L$6,1)</f>
        <v>4.0615786067486441</v>
      </c>
      <c r="U13" s="143">
        <f ca="1">IF($B13 ="",,VLOOKUP($K13,'Growth Rates'!$C$5:$D$8,2,FALSE))^COLUMNS($M13:U13)*$L13+SUM($L14:U14)*IFERROR($L$5/$L$6,1)</f>
        <v>4.0616527580492887</v>
      </c>
      <c r="V13" s="143">
        <f ca="1">IF($B13 ="",,VLOOKUP($K13,'Growth Rates'!$C$5:$D$8,2,FALSE))^COLUMNS($M13:V13)*$L13+SUM($L14:V14)*IFERROR($L$5/$L$6,1)</f>
        <v>4.0617269107036975</v>
      </c>
      <c r="W13" s="143">
        <f ca="1">IF($B13 ="",,VLOOKUP($K13,'Growth Rates'!$C$5:$D$8,2,FALSE))^COLUMNS($M13:W13)*$L13+SUM($L14:W14)*IFERROR($L$5/$L$6,1)</f>
        <v>4.0618010647118927</v>
      </c>
      <c r="X13" s="143">
        <f ca="1">IF($B13 ="",,VLOOKUP($K13,'Growth Rates'!$C$5:$D$8,2,FALSE))^COLUMNS($M13:X13)*$L13+SUM($L14:X14)*IFERROR($L$5/$L$6,1)</f>
        <v>4.0618752200739037</v>
      </c>
      <c r="Y13" s="143">
        <f ca="1">IF($B13 ="",,VLOOKUP($K13,'Growth Rates'!$C$5:$D$8,2,FALSE))^COLUMNS($M13:Y13)*$L13+SUM($L14:Y14)*IFERROR($L$5/$L$6,1)</f>
        <v>4.061949376789749</v>
      </c>
      <c r="Z13" s="215"/>
      <c r="AA13" s="173">
        <f ca="1">IFERROR(IF($H13="",,AA14/$L13),0)</f>
        <v>0.87651989204688241</v>
      </c>
      <c r="AB13" s="173">
        <f ca="1">IFERROR(IF($H13="",,AB14/$L13),0)</f>
        <v>0.78969719820471496</v>
      </c>
      <c r="AC13" s="174">
        <f ca="1">IFERROR(IF($H13="",,AC14/$L13),0)</f>
        <v>0</v>
      </c>
      <c r="AD13" s="175"/>
      <c r="AE13" s="42">
        <v>80005</v>
      </c>
      <c r="AF13" s="43"/>
      <c r="AG13" s="43"/>
      <c r="AH13" s="43"/>
      <c r="AI13" s="43"/>
      <c r="AJ13" s="43"/>
      <c r="AK13" s="43"/>
      <c r="AL13" s="44"/>
      <c r="AM13" s="157">
        <f ca="1">IF('MASTER 2018-19 '!H13="","",'MASTER 2018-19 '!H13)</f>
        <v>3.89</v>
      </c>
      <c r="AN13" s="216">
        <f t="shared" ref="AN13:AN70" ca="1" si="4">H13-AM13</f>
        <v>0.1709854450759889</v>
      </c>
    </row>
    <row r="14" spans="1:40" s="157" customFormat="1" x14ac:dyDescent="0.2">
      <c r="C14" s="217" t="str">
        <f ca="1">IFERROR(IF(H13="","No PI or No Data",""),"Substation was not found in SubstationLoad")</f>
        <v/>
      </c>
      <c r="D14" s="139"/>
      <c r="E14" s="139"/>
      <c r="F14" s="139"/>
      <c r="G14" s="285">
        <f ca="1">IF(AND(VLOOKUP(C13,SubstationLoad_Max_Primaries!$B$3:$Z$495,3,FALSE),ISNUMBER(VLOOKUP(C13,'Manual Calculation'!$B$2:$G$222,3,FALSE))),VLOOKUP(C13,'Manual Calculation'!$B$2:$G$222,4,FALSE),VLOOKUP(C13,SubstationLoad_Max_Primaries!$B$3:$Z$500,23,FALSE))</f>
        <v>43789.715277777781</v>
      </c>
      <c r="H14" s="219"/>
      <c r="I14" s="220"/>
      <c r="J14" s="220"/>
      <c r="K14" s="220"/>
      <c r="L14" s="220" t="s">
        <v>32</v>
      </c>
      <c r="M14" s="235"/>
      <c r="N14" s="221"/>
      <c r="O14" s="221"/>
      <c r="P14" s="221"/>
      <c r="Q14" s="221"/>
      <c r="R14" s="221"/>
      <c r="S14" s="221"/>
      <c r="T14" s="221"/>
      <c r="U14" s="221"/>
      <c r="V14" s="221"/>
      <c r="W14" s="221"/>
      <c r="X14" s="221"/>
      <c r="Y14" s="221"/>
      <c r="Z14" s="222"/>
      <c r="AA14" s="419">
        <f ca="1">IF(AND(VLOOKUP(C13,SubstationLoad_Min_Primaries!$B$3:$Z$495,3,FALSE),ISNUMBER(VLOOKUP(C13,'Manual Calculation'!$B$2:$G$222,5,FALSE))),"Manual Calculation",MAX(VLOOKUP(C13,SubstationLoad_Max_Primaries!$B$3:$Z$500,5,FALSE),VLOOKUP(C13,SubstationLoad_Max_Primaries!$B$3:$Z$500,7,FALSE)))</f>
        <v>3.5595345239219665</v>
      </c>
      <c r="AB14" s="419">
        <f ca="1">IF(AND(VLOOKUP(C13,SubstationLoad_Min_Primaries!$B$3:$Z$495,3,FALSE),ISNUMBER(VLOOKUP(C13,'Manual Calculation'!$B$2:$G$222,5,FALSE))),"Manual Calculation",VLOOKUP(C13,SubstationLoad_Max_Primaries!$B$3:$Z$500,6,FALSE))</f>
        <v>3.2069488279266358</v>
      </c>
      <c r="AC14" s="282">
        <f ca="1">IF(AND(VLOOKUP(C13,SubstationLoad_Min_Primaries!$B$3:$Z$495,3,FALSE),ISNUMBER(VLOOKUP(C13,'Manual Calculation'!$B$2:$G$222,5,FALSE))),VLOOKUP(C13,'Manual Calculation'!$B$2:$G$222,5,FALSE),VLOOKUP(C13,SubstationLoad_Min_Primaries!$B$3:$Z$500,22,FALSE))</f>
        <v>0</v>
      </c>
      <c r="AD14" s="175"/>
      <c r="AE14" s="186">
        <v>1</v>
      </c>
      <c r="AF14" s="187">
        <v>0</v>
      </c>
      <c r="AG14" s="187">
        <v>0</v>
      </c>
      <c r="AH14" s="187">
        <v>0</v>
      </c>
      <c r="AI14" s="187">
        <v>0</v>
      </c>
      <c r="AJ14" s="187">
        <v>0</v>
      </c>
      <c r="AK14" s="187">
        <v>0</v>
      </c>
      <c r="AL14" s="188">
        <v>0</v>
      </c>
      <c r="AM14" s="157" t="str">
        <f ca="1">IF('MASTER 2018-19 '!H14="","",'MASTER 2018-19 '!H14)</f>
        <v/>
      </c>
      <c r="AN14" s="216"/>
    </row>
    <row r="15" spans="1:40" s="157" customFormat="1" x14ac:dyDescent="0.2">
      <c r="C15" s="223" t="s">
        <v>33</v>
      </c>
      <c r="D15" s="224"/>
      <c r="E15" s="225"/>
      <c r="F15" s="225"/>
      <c r="G15" s="226"/>
      <c r="H15" s="227"/>
      <c r="I15" s="228"/>
      <c r="J15" s="228"/>
      <c r="K15" s="228"/>
      <c r="L15" s="228"/>
      <c r="M15" s="229"/>
      <c r="N15" s="229"/>
      <c r="O15" s="230"/>
      <c r="P15" s="230"/>
      <c r="Q15" s="230"/>
      <c r="R15" s="231" t="s">
        <v>34</v>
      </c>
      <c r="S15" s="283">
        <f ca="1">VLOOKUP(C13,SubstationLoad_Max_Primaries!$B$3:$Z$500,24,FALSE)</f>
        <v>0.17772543340301514</v>
      </c>
      <c r="T15" s="233"/>
      <c r="U15" s="233"/>
      <c r="V15" s="233"/>
      <c r="W15" s="233"/>
      <c r="X15" s="233"/>
      <c r="Y15" s="233"/>
      <c r="Z15" s="234"/>
      <c r="AA15" s="418">
        <f ca="1">IF(AND(VLOOKUP(C13,SubstationLoad_Min_Primaries!$B$3:$Z$495,3,FALSE),ISNUMBER(VLOOKUP(C13,'Manual Calculation'!$B$2:$G$222,5,FALSE))),"",IF(AA14=VLOOKUP(C13,SubstationLoad_Max_Primaries!$B$3:$Z$500,5,FALSE),VLOOKUP(C13,SubstationLoad_Max_Primaries!$B$3:$Z$500,10,FALSE),IF(AA14=VLOOKUP(C13,SubstationLoad_Max_Primaries!$B$3:$Z$500,7,FALSE),VLOOKUP(C13,SubstationLoad_Max_Primaries!$B$3:$Z$500,12,FALSE),"")))</f>
        <v>43769.713194444441</v>
      </c>
      <c r="AB15" s="418">
        <f ca="1">IF(AND(VLOOKUP(C13,SubstationLoad_Min_Primaries!$B$3:$Z$495,3,FALSE),ISNUMBER(VLOOKUP(C13,'Manual Calculation'!$B$2:$G$222,5,FALSE))),"",VLOOKUP(C13,SubstationLoad_Max_Primaries!$B$3:$Z$500,11,FALSE))</f>
        <v>43629.35</v>
      </c>
      <c r="AC15" s="418">
        <f ca="1">IF(AND(VLOOKUP(C13,SubstationLoad_Min_Primaries!$B$3:$Z$495,3,FALSE),ISNUMBER(VLOOKUP(C13,'Manual Calculation'!$B$2:$G$222,5,FALSE))),VLOOKUP(C13,'Manual Calculation'!$B$2:$G$222,6,FALSE),VLOOKUP(C13,SubstationLoad_Min_Primaries!$B$3:$Z$500,23,FALSE))</f>
        <v>0</v>
      </c>
      <c r="AD15" s="175"/>
      <c r="AE15" s="175"/>
      <c r="AF15" s="175"/>
      <c r="AG15" s="175"/>
      <c r="AH15" s="175"/>
      <c r="AI15" s="175"/>
      <c r="AJ15" s="175"/>
      <c r="AK15" s="175"/>
      <c r="AL15" s="175"/>
      <c r="AM15" s="157" t="str">
        <f ca="1">IF('MASTER 2018-19 '!H15="","",'MASTER 2018-19 '!H15)</f>
        <v/>
      </c>
      <c r="AN15" s="216"/>
    </row>
    <row r="16" spans="1:40" s="157" customFormat="1" x14ac:dyDescent="0.2">
      <c r="B16" s="213">
        <v>279</v>
      </c>
      <c r="C16" s="86" t="str">
        <f ca="1">VLOOKUP(B16,'GSP List'!$D$2:$E$485,2,FALSE)</f>
        <v>BRIDGE OF EARN</v>
      </c>
      <c r="D16" s="117" t="s">
        <v>30</v>
      </c>
      <c r="E16" s="117" t="s">
        <v>532</v>
      </c>
      <c r="F16" s="214"/>
      <c r="G16" s="284">
        <f ca="1">IF(AND(VLOOKUP(C16,SubstationLoad_Max_Primaries!$B$3:$Z$495,3,FALSE),ISNUMBER(VLOOKUP(C16,'Manual Calculation'!$B$2:$G$222,3,FALSE))),VLOOKUP(C16,'Manual Calculation'!$B$2:$G$222,4,FALSE),VLOOKUP(C16,SubstationLoad_Max_Primaries!$B$3:$Z$500,23,FALSE))</f>
        <v>43788.741666666669</v>
      </c>
      <c r="H16" s="282">
        <f ca="1">IF(AND(VLOOKUP(C16,SubstationLoad_Max_Primaries!$B$3:$Z$495,3,FALSE),ISNUMBER(VLOOKUP(C16,'Manual Calculation'!$B$2:$G$222,3,FALSE))),VLOOKUP(C16,'Manual Calculation'!$B$2:$G$222,3,FALSE),VLOOKUP(C16,SubstationLoad_Max_Primaries!$B$3:$Z$500,22,FALSE))</f>
        <v>3.2864699999999996</v>
      </c>
      <c r="I16" s="136">
        <v>1</v>
      </c>
      <c r="J16" s="89">
        <v>0</v>
      </c>
      <c r="K16" s="90">
        <v>0</v>
      </c>
      <c r="L16" s="143">
        <f ca="1">IF(OR($B16="",ISNA($I16)),,$H16*$I16)</f>
        <v>3.2864699999999996</v>
      </c>
      <c r="M16" s="143">
        <f ca="1">IF($B16 ="",,VLOOKUP($K16,'Growth Rates'!$C$5:$D$8,2,FALSE))^COLUMNS($M16:M16)*$L16+SUM($L17:M17)*IFERROR($L$5/$L$6,1)</f>
        <v>3.286530000322196</v>
      </c>
      <c r="N16" s="143">
        <f ca="1">IF($B16 ="",,VLOOKUP($K16,'Growth Rates'!$C$5:$D$8,2,FALSE))^COLUMNS($M16:N16)*$L16+SUM($L17:N17)*IFERROR($L$5/$L$6,1)</f>
        <v>3.2865900017398046</v>
      </c>
      <c r="O16" s="143">
        <f ca="1">IF($B16 ="",,VLOOKUP($K16,'Growth Rates'!$C$5:$D$8,2,FALSE))^COLUMNS($M16:O16)*$L16+SUM($L17:O17)*IFERROR($L$5/$L$6,1)</f>
        <v>3.286650004252845</v>
      </c>
      <c r="P16" s="143">
        <f ca="1">IF($B16 ="",,VLOOKUP($K16,'Growth Rates'!$C$5:$D$8,2,FALSE))^COLUMNS($M16:P16)*$L16+SUM($L17:P17)*IFERROR($L$5/$L$6,1)</f>
        <v>3.286710007861338</v>
      </c>
      <c r="Q16" s="143">
        <f ca="1">IF($B16 ="",,VLOOKUP($K16,'Growth Rates'!$C$5:$D$8,2,FALSE))^COLUMNS($M16:Q16)*$L16+SUM($L17:Q17)*IFERROR($L$5/$L$6,1)</f>
        <v>3.2867700125653023</v>
      </c>
      <c r="R16" s="143">
        <f ca="1">IF($B16 ="",,VLOOKUP($K16,'Growth Rates'!$C$5:$D$8,2,FALSE))^COLUMNS($M16:R16)*$L16+SUM($L17:R17)*IFERROR($L$5/$L$6,1)</f>
        <v>3.2868300183647587</v>
      </c>
      <c r="S16" s="143">
        <f ca="1">IF($B16 ="",,VLOOKUP($K16,'Growth Rates'!$C$5:$D$8,2,FALSE))^COLUMNS($M16:S16)*$L16+SUM($L17:S17)*IFERROR($L$5/$L$6,1)</f>
        <v>3.2868900252597273</v>
      </c>
      <c r="T16" s="143">
        <f ca="1">IF($B16 ="",,VLOOKUP($K16,'Growth Rates'!$C$5:$D$8,2,FALSE))^COLUMNS($M16:T16)*$L16+SUM($L17:T17)*IFERROR($L$5/$L$6,1)</f>
        <v>3.2869500332502279</v>
      </c>
      <c r="U16" s="143">
        <f ca="1">IF($B16 ="",,VLOOKUP($K16,'Growth Rates'!$C$5:$D$8,2,FALSE))^COLUMNS($M16:U16)*$L16+SUM($L17:U17)*IFERROR($L$5/$L$6,1)</f>
        <v>3.2870100423362802</v>
      </c>
      <c r="V16" s="143">
        <f ca="1">IF($B16 ="",,VLOOKUP($K16,'Growth Rates'!$C$5:$D$8,2,FALSE))^COLUMNS($M16:V16)*$L16+SUM($L17:V17)*IFERROR($L$5/$L$6,1)</f>
        <v>3.2870700525179055</v>
      </c>
      <c r="W16" s="143">
        <f ca="1">IF($B16 ="",,VLOOKUP($K16,'Growth Rates'!$C$5:$D$8,2,FALSE))^COLUMNS($M16:W16)*$L16+SUM($L17:W17)*IFERROR($L$5/$L$6,1)</f>
        <v>3.2871300637951211</v>
      </c>
      <c r="X16" s="143">
        <f ca="1">IF($B16 ="",,VLOOKUP($K16,'Growth Rates'!$C$5:$D$8,2,FALSE))^COLUMNS($M16:X16)*$L16+SUM($L17:X17)*IFERROR($L$5/$L$6,1)</f>
        <v>3.2871900761679509</v>
      </c>
      <c r="Y16" s="143">
        <f ca="1">IF($B16 ="",,VLOOKUP($K16,'Growth Rates'!$C$5:$D$8,2,FALSE))^COLUMNS($M16:Y16)*$L16+SUM($L17:Y17)*IFERROR($L$5/$L$6,1)</f>
        <v>3.287250089636411</v>
      </c>
      <c r="Z16" s="215"/>
      <c r="AA16" s="173">
        <f ca="1">IFERROR(IF($H16="",,AA17/$L16),0)</f>
        <v>0.91884057971014499</v>
      </c>
      <c r="AB16" s="173">
        <f ca="1">IFERROR(IF($H16="",,AB17/$L16),0)</f>
        <v>0.65942028985507251</v>
      </c>
      <c r="AC16" s="174">
        <f ca="1">IFERROR(IF($H16="",,AC17/$L16),0)</f>
        <v>0</v>
      </c>
      <c r="AD16" s="175"/>
      <c r="AE16" s="42">
        <v>80028</v>
      </c>
      <c r="AF16" s="43"/>
      <c r="AG16" s="43"/>
      <c r="AH16" s="43"/>
      <c r="AI16" s="43"/>
      <c r="AJ16" s="43"/>
      <c r="AK16" s="43"/>
      <c r="AL16" s="44"/>
      <c r="AM16" s="157">
        <f ca="1">IF('MASTER 2018-19 '!H16="","",'MASTER 2018-19 '!H16)</f>
        <v>3.28</v>
      </c>
      <c r="AN16" s="216">
        <f t="shared" ca="1" si="4"/>
        <v>6.4699999999997537E-3</v>
      </c>
    </row>
    <row r="17" spans="2:46" s="157" customFormat="1" x14ac:dyDescent="0.2">
      <c r="C17" s="217" t="str">
        <f ca="1">IFERROR(IF(H16="","No PI or No Data",""),"Substation was not found in SubstationLoad")</f>
        <v/>
      </c>
      <c r="D17" s="139"/>
      <c r="E17" s="139"/>
      <c r="F17" s="139"/>
      <c r="G17" s="285">
        <f ca="1">IF(AND(VLOOKUP(C16,SubstationLoad_Max_Primaries!$B$3:$Z$495,3,FALSE),ISNUMBER(VLOOKUP(C16,'Manual Calculation'!$B$2:$G$222,3,FALSE))),VLOOKUP(C16,'Manual Calculation'!$B$2:$G$222,4,FALSE),VLOOKUP(C16,SubstationLoad_Max_Primaries!$B$3:$Z$500,23,FALSE))</f>
        <v>43788.741666666669</v>
      </c>
      <c r="H17" s="219"/>
      <c r="I17" s="220"/>
      <c r="J17" s="220"/>
      <c r="K17" s="220"/>
      <c r="L17" s="220" t="s">
        <v>32</v>
      </c>
      <c r="M17" s="235"/>
      <c r="N17" s="221"/>
      <c r="O17" s="221"/>
      <c r="P17" s="221"/>
      <c r="Q17" s="221"/>
      <c r="R17" s="221"/>
      <c r="S17" s="221"/>
      <c r="T17" s="221"/>
      <c r="U17" s="221"/>
      <c r="V17" s="221"/>
      <c r="W17" s="221"/>
      <c r="X17" s="221"/>
      <c r="Y17" s="221"/>
      <c r="Z17" s="222"/>
      <c r="AA17" s="419">
        <f ca="1">IF(AND(VLOOKUP(C16,SubstationLoad_Min_Primaries!$B$3:$Z$495,3,FALSE),ISNUMBER(VLOOKUP(C16,'Manual Calculation'!$B$2:$G$222,5,FALSE))),"Manual Calculation",MAX(VLOOKUP(C16,SubstationLoad_Max_Primaries!$B$3:$Z$500,5,FALSE),VLOOKUP(C16,SubstationLoad_Max_Primaries!$B$3:$Z$500,7,FALSE)))</f>
        <v>3.0197419999999999</v>
      </c>
      <c r="AB17" s="419">
        <f ca="1">IF(AND(VLOOKUP(C16,SubstationLoad_Min_Primaries!$B$3:$Z$495,3,FALSE),ISNUMBER(VLOOKUP(C16,'Manual Calculation'!$B$2:$G$222,5,FALSE))),"Manual Calculation",VLOOKUP(C16,SubstationLoad_Max_Primaries!$B$3:$Z$500,6,FALSE))</f>
        <v>2.1671649999999998</v>
      </c>
      <c r="AC17" s="282">
        <f ca="1">IF(AND(VLOOKUP(C16,SubstationLoad_Min_Primaries!$B$3:$Z$495,3,FALSE),ISNUMBER(VLOOKUP(C16,'Manual Calculation'!$B$2:$G$222,5,FALSE))),VLOOKUP(C16,'Manual Calculation'!$B$2:$G$222,5,FALSE),VLOOKUP(C16,SubstationLoad_Min_Primaries!$B$3:$Z$500,22,FALSE))</f>
        <v>0</v>
      </c>
      <c r="AD17" s="175"/>
      <c r="AE17" s="186">
        <v>1</v>
      </c>
      <c r="AF17" s="187">
        <v>0</v>
      </c>
      <c r="AG17" s="187">
        <v>0</v>
      </c>
      <c r="AH17" s="187">
        <v>0</v>
      </c>
      <c r="AI17" s="187">
        <v>0</v>
      </c>
      <c r="AJ17" s="187">
        <v>0</v>
      </c>
      <c r="AK17" s="187">
        <v>0</v>
      </c>
      <c r="AL17" s="188">
        <v>0</v>
      </c>
      <c r="AM17" s="157" t="str">
        <f ca="1">IF('MASTER 2018-19 '!H17="","",'MASTER 2018-19 '!H17)</f>
        <v/>
      </c>
      <c r="AN17" s="216"/>
    </row>
    <row r="18" spans="2:46" s="157" customFormat="1" x14ac:dyDescent="0.2">
      <c r="C18" s="223" t="s">
        <v>33</v>
      </c>
      <c r="D18" s="224"/>
      <c r="E18" s="225"/>
      <c r="F18" s="225"/>
      <c r="G18" s="226"/>
      <c r="H18" s="227"/>
      <c r="I18" s="228"/>
      <c r="J18" s="228"/>
      <c r="K18" s="228"/>
      <c r="L18" s="228"/>
      <c r="M18" s="229"/>
      <c r="N18" s="229"/>
      <c r="O18" s="230"/>
      <c r="P18" s="230"/>
      <c r="Q18" s="230"/>
      <c r="R18" s="231" t="s">
        <v>34</v>
      </c>
      <c r="S18" s="283">
        <f ca="1">VLOOKUP(C16,SubstationLoad_Max_Primaries!$B$3:$Z$500,24,FALSE)</f>
        <v>0</v>
      </c>
      <c r="T18" s="233"/>
      <c r="U18" s="233"/>
      <c r="V18" s="233"/>
      <c r="W18" s="233"/>
      <c r="X18" s="233"/>
      <c r="Y18" s="233"/>
      <c r="Z18" s="234"/>
      <c r="AA18" s="418">
        <f ca="1">IF(AND(VLOOKUP(C16,SubstationLoad_Min_Primaries!$B$3:$Z$495,3,FALSE),ISNUMBER(VLOOKUP(C16,'Manual Calculation'!$B$2:$G$222,5,FALSE))),"",IF(AA17=VLOOKUP(C16,SubstationLoad_Max_Primaries!$B$3:$Z$500,5,FALSE),VLOOKUP(C16,SubstationLoad_Max_Primaries!$B$3:$Z$500,10,FALSE),IF(AA17=VLOOKUP(C16,SubstationLoad_Max_Primaries!$B$3:$Z$500,7,FALSE),VLOOKUP(C16,SubstationLoad_Max_Primaries!$B$3:$Z$500,12,FALSE),"")))</f>
        <v>43768.724305555559</v>
      </c>
      <c r="AB18" s="418">
        <f ca="1">IF(AND(VLOOKUP(C16,SubstationLoad_Min_Primaries!$B$3:$Z$495,3,FALSE),ISNUMBER(VLOOKUP(C16,'Manual Calculation'!$B$2:$G$222,5,FALSE))),"",VLOOKUP(C16,SubstationLoad_Max_Primaries!$B$3:$Z$500,11,FALSE))</f>
        <v>43629.724305555559</v>
      </c>
      <c r="AC18" s="418">
        <f ca="1">IF(AND(VLOOKUP(C16,SubstationLoad_Min_Primaries!$B$3:$Z$495,3,FALSE),ISNUMBER(VLOOKUP(C16,'Manual Calculation'!$B$2:$G$222,5,FALSE))),VLOOKUP(C16,'Manual Calculation'!$B$2:$G$222,6,FALSE),VLOOKUP(C16,SubstationLoad_Min_Primaries!$B$3:$Z$500,23,FALSE))</f>
        <v>0</v>
      </c>
      <c r="AD18" s="175"/>
      <c r="AE18" s="175"/>
      <c r="AF18" s="175"/>
      <c r="AG18" s="175"/>
      <c r="AH18" s="175"/>
      <c r="AI18" s="175"/>
      <c r="AJ18" s="175"/>
      <c r="AK18" s="175"/>
      <c r="AL18" s="175"/>
      <c r="AM18" s="157" t="str">
        <f ca="1">IF('MASTER 2018-19 '!H18="","",'MASTER 2018-19 '!H18)</f>
        <v/>
      </c>
      <c r="AN18" s="216"/>
    </row>
    <row r="19" spans="2:46" s="157" customFormat="1" x14ac:dyDescent="0.2">
      <c r="B19" s="236">
        <v>254</v>
      </c>
      <c r="C19" s="86" t="str">
        <f ca="1">VLOOKUP(B19,'GSP List'!$D$2:$E$485,2,FALSE)</f>
        <v>ERROL</v>
      </c>
      <c r="D19" s="117" t="s">
        <v>30</v>
      </c>
      <c r="E19" s="117" t="s">
        <v>533</v>
      </c>
      <c r="F19" s="214"/>
      <c r="G19" s="284">
        <f ca="1">IF(AND(VLOOKUP(C19,SubstationLoad_Max_Primaries!$B$3:$Z$495,3,FALSE),ISNUMBER(VLOOKUP(C19,'Manual Calculation'!$B$2:$G$222,3,FALSE))),VLOOKUP(C19,'Manual Calculation'!$B$2:$G$222,4,FALSE),VLOOKUP(C19,SubstationLoad_Max_Primaries!$B$3:$Z$500,23,FALSE))</f>
        <v>43850.3125</v>
      </c>
      <c r="H19" s="282">
        <f ca="1">IF(AND(VLOOKUP(C19,SubstationLoad_Max_Primaries!$B$3:$Z$495,3,FALSE),ISNUMBER(VLOOKUP(C19,'Manual Calculation'!$B$2:$G$222,3,FALSE))),VLOOKUP(C19,'Manual Calculation'!$B$2:$G$222,3,FALSE),VLOOKUP(C19,SubstationLoad_Max_Primaries!$B$3:$Z$500,22,FALSE))</f>
        <v>4.5322877689999999</v>
      </c>
      <c r="I19" s="136">
        <v>1</v>
      </c>
      <c r="J19" s="89">
        <v>0</v>
      </c>
      <c r="K19" s="90">
        <v>0</v>
      </c>
      <c r="L19" s="143">
        <f ca="1">IF(OR($B19="",ISNA($I19)),,$H19*$I19)</f>
        <v>4.5322877689999999</v>
      </c>
      <c r="M19" s="143">
        <f ca="1">IF($B19 ="",,VLOOKUP($K19,'Growth Rates'!$C$5:$D$8,2,FALSE))^COLUMNS($M19:M19)*$L19+SUM($L20:M20)*IFERROR($L$5/$L$6,1)</f>
        <v>4.5323705139288837</v>
      </c>
      <c r="N19" s="143">
        <f ca="1">IF($B19 ="",,VLOOKUP($K19,'Growth Rates'!$C$5:$D$8,2,FALSE))^COLUMNS($M19:N19)*$L19+SUM($L20:N20)*IFERROR($L$5/$L$6,1)</f>
        <v>4.5324532603684213</v>
      </c>
      <c r="O19" s="143">
        <f ca="1">IF($B19 ="",,VLOOKUP($K19,'Growth Rates'!$C$5:$D$8,2,FALSE))^COLUMNS($M19:O19)*$L19+SUM($L20:O20)*IFERROR($L$5/$L$6,1)</f>
        <v>4.5325360083186421</v>
      </c>
      <c r="P19" s="143">
        <f ca="1">IF($B19 ="",,VLOOKUP($K19,'Growth Rates'!$C$5:$D$8,2,FALSE))^COLUMNS($M19:P19)*$L19+SUM($L20:P20)*IFERROR($L$5/$L$6,1)</f>
        <v>4.5326187577795745</v>
      </c>
      <c r="Q19" s="143">
        <f ca="1">IF($B19 ="",,VLOOKUP($K19,'Growth Rates'!$C$5:$D$8,2,FALSE))^COLUMNS($M19:Q19)*$L19+SUM($L20:Q20)*IFERROR($L$5/$L$6,1)</f>
        <v>4.5327015087512432</v>
      </c>
      <c r="R19" s="143">
        <f ca="1">IF($B19 ="",,VLOOKUP($K19,'Growth Rates'!$C$5:$D$8,2,FALSE))^COLUMNS($M19:R19)*$L19+SUM($L20:R20)*IFERROR($L$5/$L$6,1)</f>
        <v>4.5327842612336768</v>
      </c>
      <c r="S19" s="143">
        <f ca="1">IF($B19 ="",,VLOOKUP($K19,'Growth Rates'!$C$5:$D$8,2,FALSE))^COLUMNS($M19:S19)*$L19+SUM($L20:S20)*IFERROR($L$5/$L$6,1)</f>
        <v>4.5328670152269046</v>
      </c>
      <c r="T19" s="143">
        <f ca="1">IF($B19 ="",,VLOOKUP($K19,'Growth Rates'!$C$5:$D$8,2,FALSE))^COLUMNS($M19:T19)*$L19+SUM($L20:T20)*IFERROR($L$5/$L$6,1)</f>
        <v>4.5329497707309523</v>
      </c>
      <c r="U19" s="143">
        <f ca="1">IF($B19 ="",,VLOOKUP($K19,'Growth Rates'!$C$5:$D$8,2,FALSE))^COLUMNS($M19:U19)*$L19+SUM($L20:U20)*IFERROR($L$5/$L$6,1)</f>
        <v>4.5330325277458483</v>
      </c>
      <c r="V19" s="143">
        <f ca="1">IF($B19 ="",,VLOOKUP($K19,'Growth Rates'!$C$5:$D$8,2,FALSE))^COLUMNS($M19:V19)*$L19+SUM($L20:V20)*IFERROR($L$5/$L$6,1)</f>
        <v>4.5331152862716202</v>
      </c>
      <c r="W19" s="143">
        <f ca="1">IF($B19 ="",,VLOOKUP($K19,'Growth Rates'!$C$5:$D$8,2,FALSE))^COLUMNS($M19:W19)*$L19+SUM($L20:W20)*IFERROR($L$5/$L$6,1)</f>
        <v>4.5331980463082937</v>
      </c>
      <c r="X19" s="143">
        <f ca="1">IF($B19 ="",,VLOOKUP($K19,'Growth Rates'!$C$5:$D$8,2,FALSE))^COLUMNS($M19:X19)*$L19+SUM($L20:X20)*IFERROR($L$5/$L$6,1)</f>
        <v>4.5332808078559008</v>
      </c>
      <c r="Y19" s="143">
        <f ca="1">IF($B19 ="",,VLOOKUP($K19,'Growth Rates'!$C$5:$D$8,2,FALSE))^COLUMNS($M19:Y19)*$L19+SUM($L20:Y20)*IFERROR($L$5/$L$6,1)</f>
        <v>4.5333635709144646</v>
      </c>
      <c r="Z19" s="215"/>
      <c r="AA19" s="173">
        <f ca="1">IFERROR(IF($H19="",,AA20/$L19),0)</f>
        <v>0</v>
      </c>
      <c r="AB19" s="173">
        <f ca="1">IFERROR(IF($H19="",,AB20/$L19),0)</f>
        <v>0</v>
      </c>
      <c r="AC19" s="174">
        <f ca="1">IFERROR(IF($H19="",,AC20/$L19),0)</f>
        <v>0.24561389517541907</v>
      </c>
      <c r="AD19" s="175"/>
      <c r="AE19" s="42">
        <v>80013</v>
      </c>
      <c r="AF19" s="43"/>
      <c r="AG19" s="43"/>
      <c r="AH19" s="43"/>
      <c r="AI19" s="43"/>
      <c r="AJ19" s="43"/>
      <c r="AK19" s="43"/>
      <c r="AL19" s="44"/>
      <c r="AM19" s="157">
        <f ca="1">IF('MASTER 2018-19 '!H19="","",'MASTER 2018-19 '!H19)</f>
        <v>4.55</v>
      </c>
      <c r="AN19" s="216">
        <f t="shared" ca="1" si="4"/>
        <v>-1.7712230999999967E-2</v>
      </c>
    </row>
    <row r="20" spans="2:46" s="157" customFormat="1" x14ac:dyDescent="0.2">
      <c r="C20" s="217" t="str">
        <f ca="1">IFERROR(IF(H19="","No PI or No Data",""),"Substation was not found in SubstationLoad")</f>
        <v/>
      </c>
      <c r="D20" s="139"/>
      <c r="E20" s="139"/>
      <c r="F20" s="139"/>
      <c r="G20" s="285">
        <f ca="1">IF(AND(VLOOKUP(C19,SubstationLoad_Max_Primaries!$B$3:$Z$495,3,FALSE),ISNUMBER(VLOOKUP(C19,'Manual Calculation'!$B$2:$G$222,3,FALSE))),VLOOKUP(C19,'Manual Calculation'!$B$2:$G$222,4,FALSE),VLOOKUP(C19,SubstationLoad_Max_Primaries!$B$3:$Z$500,23,FALSE))</f>
        <v>43850.3125</v>
      </c>
      <c r="H20" s="219"/>
      <c r="I20" s="220"/>
      <c r="J20" s="220"/>
      <c r="K20" s="220"/>
      <c r="L20" s="220" t="s">
        <v>32</v>
      </c>
      <c r="M20" s="235"/>
      <c r="N20" s="221"/>
      <c r="O20" s="221"/>
      <c r="P20" s="221"/>
      <c r="Q20" s="221"/>
      <c r="R20" s="221"/>
      <c r="S20" s="221"/>
      <c r="T20" s="221"/>
      <c r="U20" s="221"/>
      <c r="V20" s="221"/>
      <c r="W20" s="221"/>
      <c r="X20" s="221"/>
      <c r="Y20" s="221"/>
      <c r="Z20" s="222"/>
      <c r="AA20" s="419" t="str">
        <f ca="1">IF(AND(VLOOKUP(C19,SubstationLoad_Min_Primaries!$B$3:$Z$495,3,FALSE),ISNUMBER(VLOOKUP(C19,'Manual Calculation'!$B$2:$G$222,5,FALSE))),"Manual Calculation",MAX(VLOOKUP(C19,SubstationLoad_Max_Primaries!$B$3:$Z$500,5,FALSE),VLOOKUP(C19,SubstationLoad_Max_Primaries!$B$3:$Z$500,7,FALSE)))</f>
        <v>Manual Calculation</v>
      </c>
      <c r="AB20" s="419" t="str">
        <f ca="1">IF(AND(VLOOKUP(C19,SubstationLoad_Min_Primaries!$B$3:$Z$495,3,FALSE),ISNUMBER(VLOOKUP(C19,'Manual Calculation'!$B$2:$G$222,5,FALSE))),"Manual Calculation",VLOOKUP(C19,SubstationLoad_Max_Primaries!$B$3:$Z$500,6,FALSE))</f>
        <v>Manual Calculation</v>
      </c>
      <c r="AC20" s="282">
        <f ca="1">IF(AND(VLOOKUP(C19,SubstationLoad_Min_Primaries!$B$3:$Z$495,3,FALSE),ISNUMBER(VLOOKUP(C19,'Manual Calculation'!$B$2:$G$222,5,FALSE))),VLOOKUP(C19,'Manual Calculation'!$B$2:$G$222,5,FALSE),VLOOKUP(C19,SubstationLoad_Min_Primaries!$B$3:$Z$500,22,FALSE))</f>
        <v>1.1131928529999999</v>
      </c>
      <c r="AD20" s="175"/>
      <c r="AE20" s="186">
        <v>1</v>
      </c>
      <c r="AF20" s="187">
        <v>0</v>
      </c>
      <c r="AG20" s="187">
        <v>0</v>
      </c>
      <c r="AH20" s="187">
        <v>0</v>
      </c>
      <c r="AI20" s="187">
        <v>0</v>
      </c>
      <c r="AJ20" s="187">
        <v>0</v>
      </c>
      <c r="AK20" s="187">
        <v>0</v>
      </c>
      <c r="AL20" s="188">
        <v>0</v>
      </c>
      <c r="AM20" s="157" t="str">
        <f ca="1">IF('MASTER 2018-19 '!H20="","",'MASTER 2018-19 '!H20)</f>
        <v/>
      </c>
      <c r="AN20" s="216"/>
    </row>
    <row r="21" spans="2:46" s="157" customFormat="1" x14ac:dyDescent="0.2">
      <c r="C21" s="223" t="s">
        <v>33</v>
      </c>
      <c r="D21" s="224"/>
      <c r="E21" s="225"/>
      <c r="F21" s="225"/>
      <c r="G21" s="226"/>
      <c r="H21" s="227"/>
      <c r="I21" s="228"/>
      <c r="J21" s="228"/>
      <c r="K21" s="228"/>
      <c r="L21" s="228"/>
      <c r="M21" s="229"/>
      <c r="N21" s="229"/>
      <c r="O21" s="230"/>
      <c r="P21" s="230"/>
      <c r="Q21" s="230"/>
      <c r="R21" s="231" t="s">
        <v>34</v>
      </c>
      <c r="S21" s="283">
        <f ca="1">VLOOKUP(C19,SubstationLoad_Max_Primaries!$B$3:$Z$500,24,FALSE)</f>
        <v>5.1882501691579819E-2</v>
      </c>
      <c r="T21" s="233"/>
      <c r="U21" s="233"/>
      <c r="V21" s="233"/>
      <c r="W21" s="233"/>
      <c r="X21" s="233"/>
      <c r="Y21" s="233"/>
      <c r="Z21" s="234"/>
      <c r="AA21" s="418" t="str">
        <f ca="1">IF(AND(VLOOKUP(C19,SubstationLoad_Min_Primaries!$B$3:$Z$495,3,FALSE),ISNUMBER(VLOOKUP(C19,'Manual Calculation'!$B$2:$G$222,5,FALSE))),"",IF(AA20=VLOOKUP(C19,SubstationLoad_Max_Primaries!$B$3:$Z$500,5,FALSE),VLOOKUP(C19,SubstationLoad_Max_Primaries!$B$3:$Z$500,10,FALSE),IF(AA20=VLOOKUP(C19,SubstationLoad_Max_Primaries!$B$3:$Z$500,7,FALSE),VLOOKUP(C19,SubstationLoad_Max_Primaries!$B$3:$Z$500,12,FALSE),"")))</f>
        <v/>
      </c>
      <c r="AB21" s="418" t="str">
        <f ca="1">IF(AND(VLOOKUP(C19,SubstationLoad_Min_Primaries!$B$3:$Z$495,3,FALSE),ISNUMBER(VLOOKUP(C19,'Manual Calculation'!$B$2:$G$222,5,FALSE))),"",VLOOKUP(C19,SubstationLoad_Max_Primaries!$B$3:$Z$500,11,FALSE))</f>
        <v/>
      </c>
      <c r="AC21" s="418">
        <f ca="1">IF(AND(VLOOKUP(C19,SubstationLoad_Min_Primaries!$B$3:$Z$495,3,FALSE),ISNUMBER(VLOOKUP(C19,'Manual Calculation'!$B$2:$G$222,5,FALSE))),VLOOKUP(C19,'Manual Calculation'!$B$2:$G$222,6,FALSE),VLOOKUP(C19,SubstationLoad_Min_Primaries!$B$3:$Z$500,23,FALSE))</f>
        <v>43662.083333333328</v>
      </c>
      <c r="AD21" s="175"/>
      <c r="AE21" s="175"/>
      <c r="AF21" s="175"/>
      <c r="AG21" s="175"/>
      <c r="AH21" s="175"/>
      <c r="AI21" s="175"/>
      <c r="AJ21" s="175"/>
      <c r="AK21" s="175"/>
      <c r="AL21" s="175"/>
      <c r="AM21" s="157" t="str">
        <f ca="1">IF('MASTER 2018-19 '!H21="","",'MASTER 2018-19 '!H21)</f>
        <v/>
      </c>
      <c r="AN21" s="216"/>
    </row>
    <row r="22" spans="2:46" s="157" customFormat="1" x14ac:dyDescent="0.2">
      <c r="B22" s="236">
        <v>273</v>
      </c>
      <c r="C22" s="86" t="str">
        <f ca="1">VLOOKUP(B22,'GSP List'!$D$2:$E$485,2,FALSE)</f>
        <v>GLENDEVON</v>
      </c>
      <c r="D22" s="117" t="s">
        <v>30</v>
      </c>
      <c r="E22" s="117" t="s">
        <v>534</v>
      </c>
      <c r="F22" s="214"/>
      <c r="G22" s="284">
        <f ca="1">IF(AND(VLOOKUP(C22,SubstationLoad_Max_Primaries!$B$3:$Z$495,3,FALSE),ISNUMBER(VLOOKUP(C22,'Manual Calculation'!$B$2:$G$222,3,FALSE))),VLOOKUP(C22,'Manual Calculation'!$B$2:$G$222,4,FALSE),VLOOKUP(C22,SubstationLoad_Max_Primaries!$B$3:$Z$500,23,FALSE))</f>
        <v>43781.729166666672</v>
      </c>
      <c r="H22" s="282">
        <f ca="1">IF(AND(VLOOKUP(C22,SubstationLoad_Max_Primaries!$B$3:$Z$495,3,FALSE),ISNUMBER(VLOOKUP(C22,'Manual Calculation'!$B$2:$G$222,3,FALSE))),VLOOKUP(C22,'Manual Calculation'!$B$2:$G$222,3,FALSE),VLOOKUP(C22,SubstationLoad_Max_Primaries!$B$3:$Z$500,22,FALSE))</f>
        <v>1.8314221399999999</v>
      </c>
      <c r="I22" s="136">
        <v>1</v>
      </c>
      <c r="J22" s="89" t="s">
        <v>31</v>
      </c>
      <c r="K22" s="90" t="s">
        <v>31</v>
      </c>
      <c r="L22" s="143">
        <f ca="1">IF(OR($B22="",ISNA($I22)),,$H22*$I22)</f>
        <v>1.8314221399999999</v>
      </c>
      <c r="M22" s="143">
        <f ca="1">IF($B22 ="",,VLOOKUP($K22,'Growth Rates'!$C$5:$D$8,2,FALSE))^COLUMNS($M22:M22)*$L22+SUM($L23:M23)*IFERROR($L$5/$L$6,1)</f>
        <v>1.8415714965818111</v>
      </c>
      <c r="N22" s="143">
        <f ca="1">IF($B22 ="",,VLOOKUP($K22,'Growth Rates'!$C$5:$D$8,2,FALSE))^COLUMNS($M22:N22)*$L22+SUM($L23:N23)*IFERROR($L$5/$L$6,1)</f>
        <v>1.8517770987646638</v>
      </c>
      <c r="O22" s="143">
        <f ca="1">IF($B22 ="",,VLOOKUP($K22,'Growth Rates'!$C$5:$D$8,2,FALSE))^COLUMNS($M22:O22)*$L22+SUM($L23:O23)*IFERROR($L$5/$L$6,1)</f>
        <v>1.8620392582498571</v>
      </c>
      <c r="P22" s="143">
        <f ca="1">IF($B22 ="",,VLOOKUP($K22,'Growth Rates'!$C$5:$D$8,2,FALSE))^COLUMNS($M22:P22)*$L22+SUM($L23:P23)*IFERROR($L$5/$L$6,1)</f>
        <v>1.8723582884660743</v>
      </c>
      <c r="Q22" s="143">
        <f ca="1">IF($B22 ="",,VLOOKUP($K22,'Growth Rates'!$C$5:$D$8,2,FALSE))^COLUMNS($M22:Q22)*$L22+SUM($L23:Q23)*IFERROR($L$5/$L$6,1)</f>
        <v>1.8827345045789534</v>
      </c>
      <c r="R22" s="143">
        <f ca="1">IF($B22 ="",,VLOOKUP($K22,'Growth Rates'!$C$5:$D$8,2,FALSE))^COLUMNS($M22:R22)*$L22+SUM($L23:R23)*IFERROR($L$5/$L$6,1)</f>
        <v>1.8931682235007157</v>
      </c>
      <c r="S22" s="143">
        <f ca="1">IF($B22 ="",,VLOOKUP($K22,'Growth Rates'!$C$5:$D$8,2,FALSE))^COLUMNS($M22:S22)*$L22+SUM($L23:S23)*IFERROR($L$5/$L$6,1)</f>
        <v>1.9036597638998405</v>
      </c>
      <c r="T22" s="143">
        <f ca="1">IF($B22 ="",,VLOOKUP($K22,'Growth Rates'!$C$5:$D$8,2,FALSE))^COLUMNS($M22:T22)*$L22+SUM($L23:T23)*IFERROR($L$5/$L$6,1)</f>
        <v>1.9142094462108048</v>
      </c>
      <c r="U22" s="143">
        <f ca="1">IF($B22 ="",,VLOOKUP($K22,'Growth Rates'!$C$5:$D$8,2,FALSE))^COLUMNS($M22:U22)*$L22+SUM($L23:U23)*IFERROR($L$5/$L$6,1)</f>
        <v>1.9248175926438629</v>
      </c>
      <c r="V22" s="143">
        <f ca="1">IF($B22 ="",,VLOOKUP($K22,'Growth Rates'!$C$5:$D$8,2,FALSE))^COLUMNS($M22:V22)*$L22+SUM($L23:V23)*IFERROR($L$5/$L$6,1)</f>
        <v>1.9354845271948926</v>
      </c>
      <c r="W22" s="143">
        <f ca="1">IF($B22 ="",,VLOOKUP($K22,'Growth Rates'!$C$5:$D$8,2,FALSE))^COLUMNS($M22:W22)*$L22+SUM($L23:W23)*IFERROR($L$5/$L$6,1)</f>
        <v>1.9462105756552865</v>
      </c>
      <c r="X22" s="143">
        <f ca="1">IF($B22 ="",,VLOOKUP($K22,'Growth Rates'!$C$5:$D$8,2,FALSE))^COLUMNS($M22:X22)*$L22+SUM($L23:X23)*IFERROR($L$5/$L$6,1)</f>
        <v>1.9569960656219079</v>
      </c>
      <c r="Y22" s="143">
        <f ca="1">IF($B22 ="",,VLOOKUP($K22,'Growth Rates'!$C$5:$D$8,2,FALSE))^COLUMNS($M22:Y22)*$L22+SUM($L23:Y23)*IFERROR($L$5/$L$6,1)</f>
        <v>1.9678413265070895</v>
      </c>
      <c r="Z22" s="237"/>
      <c r="AA22" s="173">
        <f ca="1">IFERROR(IF($H22="",,AA23/$L22),0)</f>
        <v>0</v>
      </c>
      <c r="AB22" s="173">
        <f ca="1">IFERROR(IF($H22="",,AB23/$L22),0)</f>
        <v>0</v>
      </c>
      <c r="AC22" s="174">
        <f ca="1">IFERROR(IF($H22="",,AC23/$L22),0)</f>
        <v>0</v>
      </c>
      <c r="AD22" s="175"/>
      <c r="AE22" s="42">
        <v>80033</v>
      </c>
      <c r="AF22" s="43"/>
      <c r="AG22" s="43"/>
      <c r="AH22" s="43"/>
      <c r="AI22" s="43"/>
      <c r="AJ22" s="43"/>
      <c r="AK22" s="43"/>
      <c r="AL22" s="44"/>
      <c r="AM22" s="157">
        <f ca="1">IF('MASTER 2018-19 '!H22="","",'MASTER 2018-19 '!H22)</f>
        <v>1.794273029</v>
      </c>
      <c r="AN22" s="210">
        <f t="shared" ca="1" si="4"/>
        <v>3.7149110999999957E-2</v>
      </c>
    </row>
    <row r="23" spans="2:46" s="157" customFormat="1" x14ac:dyDescent="0.2">
      <c r="C23" s="217" t="str">
        <f ca="1">IFERROR(IF(H22="","No PI or No Data",""),"Substation was not found in SubstationLoad")</f>
        <v/>
      </c>
      <c r="D23" s="139"/>
      <c r="E23" s="139"/>
      <c r="F23" s="139"/>
      <c r="G23" s="285">
        <f ca="1">IF(AND(VLOOKUP(C22,SubstationLoad_Max_Primaries!$B$3:$Z$495,3,FALSE),ISNUMBER(VLOOKUP(C22,'Manual Calculation'!$B$2:$G$222,3,FALSE))),VLOOKUP(C22,'Manual Calculation'!$B$2:$G$222,4,FALSE),VLOOKUP(C22,SubstationLoad_Max_Primaries!$B$3:$Z$500,23,FALSE))</f>
        <v>43781.729166666672</v>
      </c>
      <c r="H23" s="219"/>
      <c r="I23" s="220"/>
      <c r="J23" s="220"/>
      <c r="K23" s="220"/>
      <c r="L23" s="220" t="s">
        <v>32</v>
      </c>
      <c r="M23" s="235"/>
      <c r="N23" s="221"/>
      <c r="O23" s="221"/>
      <c r="P23" s="221"/>
      <c r="Q23" s="221"/>
      <c r="R23" s="221"/>
      <c r="S23" s="221"/>
      <c r="T23" s="221"/>
      <c r="U23" s="221"/>
      <c r="V23" s="221"/>
      <c r="W23" s="221"/>
      <c r="X23" s="221"/>
      <c r="Y23" s="221"/>
      <c r="Z23" s="222"/>
      <c r="AA23" s="419" t="str">
        <f ca="1">IF(AND(VLOOKUP(C22,SubstationLoad_Min_Primaries!$B$3:$Z$495,3,FALSE),ISNUMBER(VLOOKUP(C22,'Manual Calculation'!$B$2:$G$222,5,FALSE))),"Manual Calculation",MAX(VLOOKUP(C22,SubstationLoad_Max_Primaries!$B$3:$Z$500,5,FALSE),VLOOKUP(C22,SubstationLoad_Max_Primaries!$B$3:$Z$500,7,FALSE)))</f>
        <v>Manual Calculation</v>
      </c>
      <c r="AB23" s="419" t="str">
        <f ca="1">IF(AND(VLOOKUP(C22,SubstationLoad_Min_Primaries!$B$3:$Z$495,3,FALSE),ISNUMBER(VLOOKUP(C22,'Manual Calculation'!$B$2:$G$222,5,FALSE))),"Manual Calculation",VLOOKUP(C22,SubstationLoad_Max_Primaries!$B$3:$Z$500,6,FALSE))</f>
        <v>Manual Calculation</v>
      </c>
      <c r="AC23" s="282">
        <f ca="1">IF(AND(VLOOKUP(C22,SubstationLoad_Min_Primaries!$B$3:$Z$495,3,FALSE),ISNUMBER(VLOOKUP(C22,'Manual Calculation'!$B$2:$G$222,5,FALSE))),VLOOKUP(C22,'Manual Calculation'!$B$2:$G$222,5,FALSE),VLOOKUP(C22,SubstationLoad_Min_Primaries!$B$3:$Z$500,22,FALSE))</f>
        <v>0</v>
      </c>
      <c r="AD23" s="175"/>
      <c r="AE23" s="186">
        <v>1</v>
      </c>
      <c r="AF23" s="187">
        <v>0</v>
      </c>
      <c r="AG23" s="187">
        <v>0</v>
      </c>
      <c r="AH23" s="187">
        <v>0</v>
      </c>
      <c r="AI23" s="187">
        <v>0</v>
      </c>
      <c r="AJ23" s="187">
        <v>0</v>
      </c>
      <c r="AK23" s="187">
        <v>0</v>
      </c>
      <c r="AL23" s="188">
        <v>0</v>
      </c>
      <c r="AM23" s="157" t="str">
        <f ca="1">IF('MASTER 2018-19 '!H23="","",'MASTER 2018-19 '!H23)</f>
        <v/>
      </c>
      <c r="AN23" s="216"/>
    </row>
    <row r="24" spans="2:46" s="157" customFormat="1" x14ac:dyDescent="0.2">
      <c r="C24" s="223" t="s">
        <v>33</v>
      </c>
      <c r="D24" s="224"/>
      <c r="E24" s="225"/>
      <c r="F24" s="225"/>
      <c r="G24" s="226"/>
      <c r="H24" s="227"/>
      <c r="I24" s="228"/>
      <c r="J24" s="228"/>
      <c r="K24" s="228"/>
      <c r="L24" s="228"/>
      <c r="M24" s="229"/>
      <c r="N24" s="229"/>
      <c r="O24" s="230"/>
      <c r="P24" s="230"/>
      <c r="Q24" s="230"/>
      <c r="R24" s="231" t="s">
        <v>34</v>
      </c>
      <c r="S24" s="283">
        <f ca="1">VLOOKUP(C22,SubstationLoad_Max_Primaries!$B$3:$Z$500,24,FALSE)</f>
        <v>0.48199883327484128</v>
      </c>
      <c r="T24" s="233"/>
      <c r="U24" s="233"/>
      <c r="V24" s="233"/>
      <c r="W24" s="233"/>
      <c r="X24" s="233"/>
      <c r="Y24" s="233"/>
      <c r="Z24" s="234"/>
      <c r="AA24" s="418" t="str">
        <f ca="1">IF(AND(VLOOKUP(C22,SubstationLoad_Min_Primaries!$B$3:$Z$495,3,FALSE),ISNUMBER(VLOOKUP(C22,'Manual Calculation'!$B$2:$G$222,5,FALSE))),"",IF(AA23=VLOOKUP(C22,SubstationLoad_Max_Primaries!$B$3:$Z$500,5,FALSE),VLOOKUP(C22,SubstationLoad_Max_Primaries!$B$3:$Z$500,10,FALSE),IF(AA23=VLOOKUP(C22,SubstationLoad_Max_Primaries!$B$3:$Z$500,7,FALSE),VLOOKUP(C22,SubstationLoad_Max_Primaries!$B$3:$Z$500,12,FALSE),"")))</f>
        <v/>
      </c>
      <c r="AB24" s="418" t="str">
        <f ca="1">IF(AND(VLOOKUP(C22,SubstationLoad_Min_Primaries!$B$3:$Z$495,3,FALSE),ISNUMBER(VLOOKUP(C22,'Manual Calculation'!$B$2:$G$222,5,FALSE))),"",VLOOKUP(C22,SubstationLoad_Max_Primaries!$B$3:$Z$500,11,FALSE))</f>
        <v/>
      </c>
      <c r="AC24" s="418">
        <f ca="1">IF(AND(VLOOKUP(C22,SubstationLoad_Min_Primaries!$B$3:$Z$495,3,FALSE),ISNUMBER(VLOOKUP(C22,'Manual Calculation'!$B$2:$G$222,5,FALSE))),VLOOKUP(C22,'Manual Calculation'!$B$2:$G$222,6,FALSE),VLOOKUP(C22,SubstationLoad_Min_Primaries!$B$3:$Z$500,23,FALSE))</f>
        <v>43627.770833333328</v>
      </c>
      <c r="AD24" s="175"/>
      <c r="AE24" s="175"/>
      <c r="AF24" s="175"/>
      <c r="AG24" s="175"/>
      <c r="AH24" s="175"/>
      <c r="AI24" s="175"/>
      <c r="AJ24" s="175"/>
      <c r="AK24" s="175"/>
      <c r="AL24" s="175"/>
      <c r="AM24" s="157" t="str">
        <f ca="1">IF('MASTER 2018-19 '!H24="","",'MASTER 2018-19 '!H24)</f>
        <v/>
      </c>
      <c r="AN24" s="216"/>
    </row>
    <row r="25" spans="2:46" s="157" customFormat="1" x14ac:dyDescent="0.2">
      <c r="B25" s="236">
        <v>251</v>
      </c>
      <c r="C25" s="86" t="str">
        <f ca="1">VLOOKUP(B25,'GSP List'!$D$2:$E$485,2,FALSE)</f>
        <v>MILNATHORT</v>
      </c>
      <c r="D25" s="117" t="s">
        <v>30</v>
      </c>
      <c r="E25" s="117" t="s">
        <v>532</v>
      </c>
      <c r="F25" s="214"/>
      <c r="G25" s="284">
        <f ca="1">IF(AND(VLOOKUP(C25,SubstationLoad_Max_Primaries!$B$3:$Z$495,3,FALSE),ISNUMBER(VLOOKUP(C25,'Manual Calculation'!$B$2:$G$222,3,FALSE))),VLOOKUP(C25,'Manual Calculation'!$B$2:$G$222,4,FALSE),VLOOKUP(C25,SubstationLoad_Max_Primaries!$B$3:$Z$500,23,FALSE))</f>
        <v>43788.729166666672</v>
      </c>
      <c r="H25" s="282">
        <f ca="1">IF(AND(VLOOKUP(C25,SubstationLoad_Max_Primaries!$B$3:$Z$495,3,FALSE),ISNUMBER(VLOOKUP(C25,'Manual Calculation'!$B$2:$G$222,3,FALSE))),VLOOKUP(C25,'Manual Calculation'!$B$2:$G$222,3,FALSE),VLOOKUP(C25,SubstationLoad_Max_Primaries!$B$3:$Z$500,22,FALSE))</f>
        <v>11.49654675</v>
      </c>
      <c r="I25" s="136">
        <v>1</v>
      </c>
      <c r="J25" s="89">
        <v>0</v>
      </c>
      <c r="K25" s="90">
        <v>0</v>
      </c>
      <c r="L25" s="143">
        <f ca="1">IF(OR($B25="",ISNA($I25)),,$H25*$I25)</f>
        <v>11.49654675</v>
      </c>
      <c r="M25" s="143">
        <f ca="1">IF($B25 ="",,VLOOKUP($K25,'Growth Rates'!$C$5:$D$8,2,FALSE))^COLUMNS($M25:M25)*$L25+SUM($L26:M26)*IFERROR($L$5/$L$6,1)</f>
        <v>11.496756639793348</v>
      </c>
      <c r="N25" s="143">
        <f ca="1">IF($B25 ="",,VLOOKUP($K25,'Growth Rates'!$C$5:$D$8,2,FALSE))^COLUMNS($M25:N25)*$L25+SUM($L26:N26)*IFERROR($L$5/$L$6,1)</f>
        <v>11.496966533418608</v>
      </c>
      <c r="O25" s="143">
        <f ca="1">IF($B25 ="",,VLOOKUP($K25,'Growth Rates'!$C$5:$D$8,2,FALSE))^COLUMNS($M25:O25)*$L25+SUM($L26:O26)*IFERROR($L$5/$L$6,1)</f>
        <v>11.497176430875845</v>
      </c>
      <c r="P25" s="143">
        <f ca="1">IF($B25 ="",,VLOOKUP($K25,'Growth Rates'!$C$5:$D$8,2,FALSE))^COLUMNS($M25:P25)*$L25+SUM($L26:P26)*IFERROR($L$5/$L$6,1)</f>
        <v>11.497386332165133</v>
      </c>
      <c r="Q25" s="143">
        <f ca="1">IF($B25 ="",,VLOOKUP($K25,'Growth Rates'!$C$5:$D$8,2,FALSE))^COLUMNS($M25:Q25)*$L25+SUM($L26:Q26)*IFERROR($L$5/$L$6,1)</f>
        <v>11.497596237286539</v>
      </c>
      <c r="R25" s="143">
        <f ca="1">IF($B25 ="",,VLOOKUP($K25,'Growth Rates'!$C$5:$D$8,2,FALSE))^COLUMNS($M25:R25)*$L25+SUM($L26:R26)*IFERROR($L$5/$L$6,1)</f>
        <v>11.497806146240134</v>
      </c>
      <c r="S25" s="143">
        <f ca="1">IF($B25 ="",,VLOOKUP($K25,'Growth Rates'!$C$5:$D$8,2,FALSE))^COLUMNS($M25:S25)*$L25+SUM($L26:S26)*IFERROR($L$5/$L$6,1)</f>
        <v>11.498016059025989</v>
      </c>
      <c r="T25" s="143">
        <f ca="1">IF($B25 ="",,VLOOKUP($K25,'Growth Rates'!$C$5:$D$8,2,FALSE))^COLUMNS($M25:T25)*$L25+SUM($L26:T26)*IFERROR($L$5/$L$6,1)</f>
        <v>11.498225975644173</v>
      </c>
      <c r="U25" s="143">
        <f ca="1">IF($B25 ="",,VLOOKUP($K25,'Growth Rates'!$C$5:$D$8,2,FALSE))^COLUMNS($M25:U25)*$L25+SUM($L26:U26)*IFERROR($L$5/$L$6,1)</f>
        <v>11.498435896094756</v>
      </c>
      <c r="V25" s="143">
        <f ca="1">IF($B25 ="",,VLOOKUP($K25,'Growth Rates'!$C$5:$D$8,2,FALSE))^COLUMNS($M25:V25)*$L25+SUM($L26:V26)*IFERROR($L$5/$L$6,1)</f>
        <v>11.49864582037781</v>
      </c>
      <c r="W25" s="143">
        <f ca="1">IF($B25 ="",,VLOOKUP($K25,'Growth Rates'!$C$5:$D$8,2,FALSE))^COLUMNS($M25:W25)*$L25+SUM($L26:W26)*IFERROR($L$5/$L$6,1)</f>
        <v>11.498855748493398</v>
      </c>
      <c r="X25" s="143">
        <f ca="1">IF($B25 ="",,VLOOKUP($K25,'Growth Rates'!$C$5:$D$8,2,FALSE))^COLUMNS($M25:X25)*$L25+SUM($L26:X26)*IFERROR($L$5/$L$6,1)</f>
        <v>11.499065680441602</v>
      </c>
      <c r="Y25" s="143">
        <f ca="1">IF($B25 ="",,VLOOKUP($K25,'Growth Rates'!$C$5:$D$8,2,FALSE))^COLUMNS($M25:Y25)*$L25+SUM($L26:Y26)*IFERROR($L$5/$L$6,1)</f>
        <v>11.49927561622248</v>
      </c>
      <c r="Z25" s="111"/>
      <c r="AA25" s="173">
        <f ca="1">IFERROR(IF($H25="",,AA26/$L25),0)</f>
        <v>0</v>
      </c>
      <c r="AB25" s="173">
        <f ca="1">IFERROR(IF($H25="",,AB26/$L25),0)</f>
        <v>0</v>
      </c>
      <c r="AC25" s="174">
        <f ca="1">IFERROR(IF($H25="",,AC26/$L25),0)</f>
        <v>0.19622344953279122</v>
      </c>
      <c r="AD25" s="175"/>
      <c r="AE25" s="42">
        <v>80037</v>
      </c>
      <c r="AF25" s="43"/>
      <c r="AG25" s="43"/>
      <c r="AH25" s="43"/>
      <c r="AI25" s="43"/>
      <c r="AJ25" s="43"/>
      <c r="AK25" s="43"/>
      <c r="AL25" s="44"/>
      <c r="AM25" s="157">
        <f ca="1">IF('MASTER 2018-19 '!H25="","",'MASTER 2018-19 '!H25)</f>
        <v>11.064664329999999</v>
      </c>
      <c r="AN25" s="216">
        <f t="shared" ca="1" si="4"/>
        <v>0.43188242000000088</v>
      </c>
    </row>
    <row r="26" spans="2:46" s="157" customFormat="1" x14ac:dyDescent="0.2">
      <c r="C26" s="217" t="str">
        <f ca="1">IFERROR(IF(H25="","No PI or No Data",""),"Substation was not found in SubstationLoad")</f>
        <v/>
      </c>
      <c r="D26" s="139"/>
      <c r="E26" s="139"/>
      <c r="F26" s="139"/>
      <c r="G26" s="285">
        <f ca="1">IF(AND(VLOOKUP(C25,SubstationLoad_Max_Primaries!$B$3:$Z$495,3,FALSE),ISNUMBER(VLOOKUP(C25,'Manual Calculation'!$B$2:$G$222,3,FALSE))),VLOOKUP(C25,'Manual Calculation'!$B$2:$G$222,4,FALSE),VLOOKUP(C25,SubstationLoad_Max_Primaries!$B$3:$Z$500,23,FALSE))</f>
        <v>43788.729166666672</v>
      </c>
      <c r="H26" s="219"/>
      <c r="I26" s="220"/>
      <c r="J26" s="220"/>
      <c r="K26" s="220"/>
      <c r="L26" s="220" t="s">
        <v>32</v>
      </c>
      <c r="M26" s="235"/>
      <c r="N26" s="221"/>
      <c r="O26" s="221"/>
      <c r="P26" s="221"/>
      <c r="Q26" s="221"/>
      <c r="R26" s="221"/>
      <c r="S26" s="221"/>
      <c r="T26" s="221"/>
      <c r="U26" s="221"/>
      <c r="V26" s="221"/>
      <c r="W26" s="221"/>
      <c r="X26" s="221"/>
      <c r="Y26" s="221"/>
      <c r="Z26" s="222"/>
      <c r="AA26" s="419" t="str">
        <f ca="1">IF(AND(VLOOKUP(C25,SubstationLoad_Min_Primaries!$B$3:$Z$495,3,FALSE),ISNUMBER(VLOOKUP(C25,'Manual Calculation'!$B$2:$G$222,5,FALSE))),"Manual Calculation",MAX(VLOOKUP(C25,SubstationLoad_Max_Primaries!$B$3:$Z$500,5,FALSE),VLOOKUP(C25,SubstationLoad_Max_Primaries!$B$3:$Z$500,7,FALSE)))</f>
        <v>Manual Calculation</v>
      </c>
      <c r="AB26" s="419" t="str">
        <f ca="1">IF(AND(VLOOKUP(C25,SubstationLoad_Min_Primaries!$B$3:$Z$495,3,FALSE),ISNUMBER(VLOOKUP(C25,'Manual Calculation'!$B$2:$G$222,5,FALSE))),"Manual Calculation",VLOOKUP(C25,SubstationLoad_Max_Primaries!$B$3:$Z$500,6,FALSE))</f>
        <v>Manual Calculation</v>
      </c>
      <c r="AC26" s="282">
        <f ca="1">IF(AND(VLOOKUP(C25,SubstationLoad_Min_Primaries!$B$3:$Z$495,3,FALSE),ISNUMBER(VLOOKUP(C25,'Manual Calculation'!$B$2:$G$222,5,FALSE))),VLOOKUP(C25,'Manual Calculation'!$B$2:$G$222,5,FALSE),VLOOKUP(C25,SubstationLoad_Min_Primaries!$B$3:$Z$500,22,FALSE))</f>
        <v>2.2558920609999999</v>
      </c>
      <c r="AD26" s="175"/>
      <c r="AE26" s="186">
        <v>1</v>
      </c>
      <c r="AF26" s="187">
        <v>0</v>
      </c>
      <c r="AG26" s="187">
        <v>0</v>
      </c>
      <c r="AH26" s="187">
        <v>0</v>
      </c>
      <c r="AI26" s="187">
        <v>0</v>
      </c>
      <c r="AJ26" s="187">
        <v>0</v>
      </c>
      <c r="AK26" s="187">
        <v>0</v>
      </c>
      <c r="AL26" s="188">
        <v>0</v>
      </c>
      <c r="AM26" s="157" t="str">
        <f ca="1">IF('MASTER 2018-19 '!H26="","",'MASTER 2018-19 '!H26)</f>
        <v/>
      </c>
      <c r="AN26" s="216"/>
    </row>
    <row r="27" spans="2:46" s="157" customFormat="1" x14ac:dyDescent="0.2">
      <c r="C27" s="223" t="s">
        <v>33</v>
      </c>
      <c r="D27" s="224"/>
      <c r="E27" s="225"/>
      <c r="F27" s="225"/>
      <c r="G27" s="226"/>
      <c r="H27" s="227"/>
      <c r="I27" s="228"/>
      <c r="J27" s="228"/>
      <c r="K27" s="228"/>
      <c r="L27" s="228"/>
      <c r="M27" s="229"/>
      <c r="N27" s="229"/>
      <c r="O27" s="230"/>
      <c r="P27" s="230"/>
      <c r="Q27" s="230"/>
      <c r="R27" s="231" t="s">
        <v>34</v>
      </c>
      <c r="S27" s="283">
        <f ca="1">VLOOKUP(C25,SubstationLoad_Max_Primaries!$B$3:$Z$500,24,FALSE)</f>
        <v>0.15074094456100465</v>
      </c>
      <c r="T27" s="233"/>
      <c r="U27" s="233"/>
      <c r="V27" s="233"/>
      <c r="W27" s="233"/>
      <c r="X27" s="233"/>
      <c r="Y27" s="233"/>
      <c r="Z27" s="239"/>
      <c r="AA27" s="418" t="str">
        <f ca="1">IF(AND(VLOOKUP(C25,SubstationLoad_Min_Primaries!$B$3:$Z$495,3,FALSE),ISNUMBER(VLOOKUP(C25,'Manual Calculation'!$B$2:$G$222,5,FALSE))),"",IF(AA26=VLOOKUP(C25,SubstationLoad_Max_Primaries!$B$3:$Z$500,5,FALSE),VLOOKUP(C25,SubstationLoad_Max_Primaries!$B$3:$Z$500,10,FALSE),IF(AA26=VLOOKUP(C25,SubstationLoad_Max_Primaries!$B$3:$Z$500,7,FALSE),VLOOKUP(C25,SubstationLoad_Max_Primaries!$B$3:$Z$500,12,FALSE),"")))</f>
        <v/>
      </c>
      <c r="AB27" s="418" t="str">
        <f ca="1">IF(AND(VLOOKUP(C25,SubstationLoad_Min_Primaries!$B$3:$Z$495,3,FALSE),ISNUMBER(VLOOKUP(C25,'Manual Calculation'!$B$2:$G$222,5,FALSE))),"",VLOOKUP(C25,SubstationLoad_Max_Primaries!$B$3:$Z$500,11,FALSE))</f>
        <v/>
      </c>
      <c r="AC27" s="418">
        <f ca="1">IF(AND(VLOOKUP(C25,SubstationLoad_Min_Primaries!$B$3:$Z$495,3,FALSE),ISNUMBER(VLOOKUP(C25,'Manual Calculation'!$B$2:$G$222,5,FALSE))),VLOOKUP(C25,'Manual Calculation'!$B$2:$G$222,6,FALSE),VLOOKUP(C25,SubstationLoad_Min_Primaries!$B$3:$Z$500,23,FALSE))</f>
        <v>43647.208333333328</v>
      </c>
      <c r="AD27" s="175"/>
      <c r="AE27" s="175"/>
      <c r="AF27" s="175"/>
      <c r="AG27" s="175"/>
      <c r="AH27" s="175"/>
      <c r="AI27" s="175"/>
      <c r="AJ27" s="175"/>
      <c r="AK27" s="175"/>
      <c r="AL27" s="175"/>
      <c r="AM27" s="157" t="str">
        <f ca="1">IF('MASTER 2018-19 '!H27="","",'MASTER 2018-19 '!H27)</f>
        <v/>
      </c>
      <c r="AN27" s="216"/>
    </row>
    <row r="28" spans="2:46" s="157" customFormat="1" x14ac:dyDescent="0.2">
      <c r="B28" s="236">
        <v>247</v>
      </c>
      <c r="C28" s="86" t="str">
        <f ca="1">VLOOKUP(B28,'GSP List'!$D$2:$E$485,2,FALSE)</f>
        <v>HARBOUR</v>
      </c>
      <c r="D28" s="117" t="s">
        <v>30</v>
      </c>
      <c r="E28" s="117" t="s">
        <v>535</v>
      </c>
      <c r="F28" s="214"/>
      <c r="G28" s="284">
        <f ca="1">IF(AND(VLOOKUP(C28,SubstationLoad_Max_Primaries!$B$3:$Z$495,3,FALSE),ISNUMBER(VLOOKUP(C28,'Manual Calculation'!$B$2:$G$222,3,FALSE))),VLOOKUP(C28,'Manual Calculation'!$B$2:$G$222,4,FALSE),VLOOKUP(C28,SubstationLoad_Max_Primaries!$B$3:$Z$500,23,FALSE))</f>
        <v>43817.613194444442</v>
      </c>
      <c r="H28" s="282">
        <f ca="1">IF(AND(VLOOKUP(C28,SubstationLoad_Max_Primaries!$B$3:$Z$495,3,FALSE),ISNUMBER(VLOOKUP(C28,'Manual Calculation'!$B$2:$G$222,3,FALSE))),VLOOKUP(C28,'Manual Calculation'!$B$2:$G$222,3,FALSE),VLOOKUP(C28,SubstationLoad_Max_Primaries!$B$3:$Z$500,22,FALSE))</f>
        <v>9.8875810053710929</v>
      </c>
      <c r="I28" s="136">
        <v>1</v>
      </c>
      <c r="J28" s="89">
        <v>0</v>
      </c>
      <c r="K28" s="90">
        <v>0</v>
      </c>
      <c r="L28" s="143">
        <f ca="1">IF(OR($B28="",ISNA($I28)),,$H28*$I28)</f>
        <v>9.8875810053710929</v>
      </c>
      <c r="M28" s="143">
        <f ca="1">IF($B28 ="",,VLOOKUP($K28,'Growth Rates'!$C$5:$D$8,2,FALSE))^COLUMNS($M28:M28)*$L28+SUM($L29:M29)*IFERROR($L$5/$L$6,1)</f>
        <v>9.8877615206492084</v>
      </c>
      <c r="N28" s="143">
        <f ca="1">IF($B28 ="",,VLOOKUP($K28,'Growth Rates'!$C$5:$D$8,2,FALSE))^COLUMNS($M28:N28)*$L28+SUM($L29:N29)*IFERROR($L$5/$L$6,1)</f>
        <v>9.8879420392229491</v>
      </c>
      <c r="O28" s="143">
        <f ca="1">IF($B28 ="",,VLOOKUP($K28,'Growth Rates'!$C$5:$D$8,2,FALSE))^COLUMNS($M28:O28)*$L28+SUM($L29:O29)*IFERROR($L$5/$L$6,1)</f>
        <v>9.8881225610923735</v>
      </c>
      <c r="P28" s="143">
        <f ca="1">IF($B28 ="",,VLOOKUP($K28,'Growth Rates'!$C$5:$D$8,2,FALSE))^COLUMNS($M28:P28)*$L28+SUM($L29:P29)*IFERROR($L$5/$L$6,1)</f>
        <v>9.8883030862575492</v>
      </c>
      <c r="Q28" s="143">
        <f ca="1">IF($B28 ="",,VLOOKUP($K28,'Growth Rates'!$C$5:$D$8,2,FALSE))^COLUMNS($M28:Q28)*$L28+SUM($L29:Q29)*IFERROR($L$5/$L$6,1)</f>
        <v>9.8884836147185258</v>
      </c>
      <c r="R28" s="143">
        <f ca="1">IF($B28 ="",,VLOOKUP($K28,'Growth Rates'!$C$5:$D$8,2,FALSE))^COLUMNS($M28:R28)*$L28+SUM($L29:R29)*IFERROR($L$5/$L$6,1)</f>
        <v>9.8886641464753708</v>
      </c>
      <c r="S28" s="143">
        <f ca="1">IF($B28 ="",,VLOOKUP($K28,'Growth Rates'!$C$5:$D$8,2,FALSE))^COLUMNS($M28:S28)*$L28+SUM($L29:S29)*IFERROR($L$5/$L$6,1)</f>
        <v>9.888844681528143</v>
      </c>
      <c r="T28" s="143">
        <f ca="1">IF($B28 ="",,VLOOKUP($K28,'Growth Rates'!$C$5:$D$8,2,FALSE))^COLUMNS($M28:T28)*$L28+SUM($L29:T29)*IFERROR($L$5/$L$6,1)</f>
        <v>9.8890252198769026</v>
      </c>
      <c r="U28" s="143">
        <f ca="1">IF($B28 ="",,VLOOKUP($K28,'Growth Rates'!$C$5:$D$8,2,FALSE))^COLUMNS($M28:U28)*$L28+SUM($L29:U29)*IFERROR($L$5/$L$6,1)</f>
        <v>9.8892057615217066</v>
      </c>
      <c r="V28" s="143">
        <f ca="1">IF($B28 ="",,VLOOKUP($K28,'Growth Rates'!$C$5:$D$8,2,FALSE))^COLUMNS($M28:V28)*$L28+SUM($L29:V29)*IFERROR($L$5/$L$6,1)</f>
        <v>9.8893863064626188</v>
      </c>
      <c r="W28" s="143">
        <f ca="1">IF($B28 ="",,VLOOKUP($K28,'Growth Rates'!$C$5:$D$8,2,FALSE))^COLUMNS($M28:W28)*$L28+SUM($L29:W29)*IFERROR($L$5/$L$6,1)</f>
        <v>9.8895668546996962</v>
      </c>
      <c r="X28" s="143">
        <f ca="1">IF($B28 ="",,VLOOKUP($K28,'Growth Rates'!$C$5:$D$8,2,FALSE))^COLUMNS($M28:X28)*$L28+SUM($L29:X29)*IFERROR($L$5/$L$6,1)</f>
        <v>9.8897474062330062</v>
      </c>
      <c r="Y28" s="143">
        <f ca="1">IF($B28 ="",,VLOOKUP($K28,'Growth Rates'!$C$5:$D$8,2,FALSE))^COLUMNS($M28:Y28)*$L28+SUM($L29:Y29)*IFERROR($L$5/$L$6,1)</f>
        <v>9.8899279610626003</v>
      </c>
      <c r="Z28" s="215"/>
      <c r="AA28" s="173">
        <f ca="1">IFERROR(IF($H28="",,AA29/$L28),0)</f>
        <v>0.79960486636043548</v>
      </c>
      <c r="AB28" s="173">
        <f ca="1">IFERROR(IF($H28="",,AB29/$L28),0)</f>
        <v>0.68388367984460918</v>
      </c>
      <c r="AC28" s="174">
        <f ca="1">IFERROR(IF($H28="",,AC29/$L28),0)</f>
        <v>0</v>
      </c>
      <c r="AD28" s="175"/>
      <c r="AE28" s="42">
        <v>80019</v>
      </c>
      <c r="AF28" s="43"/>
      <c r="AG28" s="43"/>
      <c r="AH28" s="43"/>
      <c r="AI28" s="43"/>
      <c r="AJ28" s="43"/>
      <c r="AK28" s="43"/>
      <c r="AL28" s="44"/>
      <c r="AM28" s="157">
        <f ca="1">IF('MASTER 2018-19 '!H28="","",'MASTER 2018-19 '!H28)</f>
        <v>9.2331062530000008</v>
      </c>
      <c r="AN28" s="240">
        <f ca="1">H28-AM28</f>
        <v>0.65447475237109209</v>
      </c>
    </row>
    <row r="29" spans="2:46" s="157" customFormat="1" x14ac:dyDescent="0.2">
      <c r="C29" s="217" t="str">
        <f ca="1">IFERROR(IF(H28="","No PI or No Data",""),"Substation was not found in SubstationLoad")</f>
        <v/>
      </c>
      <c r="D29" s="139"/>
      <c r="E29" s="139"/>
      <c r="F29" s="139"/>
      <c r="G29" s="285">
        <f ca="1">IF(AND(VLOOKUP(C28,SubstationLoad_Max_Primaries!$B$3:$Z$495,3,FALSE),ISNUMBER(VLOOKUP(C28,'Manual Calculation'!$B$2:$G$222,3,FALSE))),VLOOKUP(C28,'Manual Calculation'!$B$2:$G$222,4,FALSE),VLOOKUP(C28,SubstationLoad_Max_Primaries!$B$3:$Z$500,23,FALSE))</f>
        <v>43817.613194444442</v>
      </c>
      <c r="H29" s="219"/>
      <c r="I29" s="220"/>
      <c r="J29" s="220"/>
      <c r="K29" s="220"/>
      <c r="L29" s="220" t="s">
        <v>32</v>
      </c>
      <c r="M29" s="235"/>
      <c r="N29" s="221"/>
      <c r="O29" s="221"/>
      <c r="P29" s="221"/>
      <c r="Q29" s="221"/>
      <c r="R29" s="221"/>
      <c r="S29" s="221"/>
      <c r="T29" s="221"/>
      <c r="U29" s="221"/>
      <c r="V29" s="221"/>
      <c r="W29" s="221"/>
      <c r="X29" s="221"/>
      <c r="Y29" s="221"/>
      <c r="Z29" s="222"/>
      <c r="AA29" s="419">
        <f ca="1">IF(AND(VLOOKUP(C28,SubstationLoad_Min_Primaries!$B$3:$Z$495,3,FALSE),ISNUMBER(VLOOKUP(C28,'Manual Calculation'!$B$2:$G$222,5,FALSE))),"Manual Calculation",MAX(VLOOKUP(C28,SubstationLoad_Max_Primaries!$B$3:$Z$500,5,FALSE),VLOOKUP(C28,SubstationLoad_Max_Primaries!$B$3:$Z$500,7,FALSE)))</f>
        <v>7.9061578884277335</v>
      </c>
      <c r="AB29" s="419">
        <f ca="1">IF(AND(VLOOKUP(C28,SubstationLoad_Min_Primaries!$B$3:$Z$495,3,FALSE),ISNUMBER(VLOOKUP(C28,'Manual Calculation'!$B$2:$G$222,5,FALSE))),"Manual Calculation",VLOOKUP(C28,SubstationLoad_Max_Primaries!$B$3:$Z$500,6,FALSE))</f>
        <v>6.761955282714843</v>
      </c>
      <c r="AC29" s="282">
        <f ca="1">IF(AND(VLOOKUP(C28,SubstationLoad_Min_Primaries!$B$3:$Z$495,3,FALSE),ISNUMBER(VLOOKUP(C28,'Manual Calculation'!$B$2:$G$222,5,FALSE))),VLOOKUP(C28,'Manual Calculation'!$B$2:$G$222,5,FALSE),VLOOKUP(C28,SubstationLoad_Min_Primaries!$B$3:$Z$500,22,FALSE))</f>
        <v>0</v>
      </c>
      <c r="AD29" s="175"/>
      <c r="AE29" s="186">
        <v>1</v>
      </c>
      <c r="AF29" s="187">
        <v>0</v>
      </c>
      <c r="AG29" s="187">
        <v>0</v>
      </c>
      <c r="AH29" s="187">
        <v>0</v>
      </c>
      <c r="AI29" s="187">
        <v>0</v>
      </c>
      <c r="AJ29" s="187">
        <v>0</v>
      </c>
      <c r="AK29" s="187">
        <v>0</v>
      </c>
      <c r="AL29" s="188">
        <v>0</v>
      </c>
      <c r="AM29" s="157" t="str">
        <f ca="1">IF('MASTER 2018-19 '!H29="","",'MASTER 2018-19 '!H29)</f>
        <v/>
      </c>
      <c r="AN29" s="216"/>
    </row>
    <row r="30" spans="2:46" s="157" customFormat="1" x14ac:dyDescent="0.2">
      <c r="C30" s="223" t="s">
        <v>33</v>
      </c>
      <c r="D30" s="224"/>
      <c r="E30" s="225"/>
      <c r="F30" s="225"/>
      <c r="G30" s="226"/>
      <c r="H30" s="227"/>
      <c r="I30" s="228"/>
      <c r="J30" s="228"/>
      <c r="K30" s="228"/>
      <c r="L30" s="228"/>
      <c r="M30" s="229"/>
      <c r="N30" s="229"/>
      <c r="O30" s="230"/>
      <c r="P30" s="230"/>
      <c r="Q30" s="230"/>
      <c r="R30" s="231" t="s">
        <v>34</v>
      </c>
      <c r="S30" s="283">
        <f ca="1">VLOOKUP(C28,SubstationLoad_Max_Primaries!$B$3:$Z$500,24,FALSE)</f>
        <v>0</v>
      </c>
      <c r="T30" s="233"/>
      <c r="U30" s="233"/>
      <c r="V30" s="233"/>
      <c r="W30" s="233"/>
      <c r="X30" s="233"/>
      <c r="Y30" s="233"/>
      <c r="Z30" s="234"/>
      <c r="AA30" s="418">
        <f ca="1">IF(AND(VLOOKUP(C28,SubstationLoad_Min_Primaries!$B$3:$Z$495,3,FALSE),ISNUMBER(VLOOKUP(C28,'Manual Calculation'!$B$2:$G$222,5,FALSE))),"",IF(AA29=VLOOKUP(C28,SubstationLoad_Max_Primaries!$B$3:$Z$500,5,FALSE),VLOOKUP(C28,SubstationLoad_Max_Primaries!$B$3:$Z$500,10,FALSE),IF(AA29=VLOOKUP(C28,SubstationLoad_Max_Primaries!$B$3:$Z$500,7,FALSE),VLOOKUP(C28,SubstationLoad_Max_Primaries!$B$3:$Z$500,12,FALSE),"")))</f>
        <v>43768.723611111112</v>
      </c>
      <c r="AB30" s="418">
        <f ca="1">IF(AND(VLOOKUP(C28,SubstationLoad_Min_Primaries!$B$3:$Z$495,3,FALSE),ISNUMBER(VLOOKUP(C28,'Manual Calculation'!$B$2:$G$222,5,FALSE))),"",VLOOKUP(C28,SubstationLoad_Max_Primaries!$B$3:$Z$500,11,FALSE))</f>
        <v>43640.501388888886</v>
      </c>
      <c r="AC30" s="418">
        <f ca="1">IF(AND(VLOOKUP(C28,SubstationLoad_Min_Primaries!$B$3:$Z$495,3,FALSE),ISNUMBER(VLOOKUP(C28,'Manual Calculation'!$B$2:$G$222,5,FALSE))),VLOOKUP(C28,'Manual Calculation'!$B$2:$G$222,6,FALSE),VLOOKUP(C28,SubstationLoad_Min_Primaries!$B$3:$Z$500,23,FALSE))</f>
        <v>0</v>
      </c>
      <c r="AD30" s="175"/>
      <c r="AE30" s="175"/>
      <c r="AF30" s="175"/>
      <c r="AG30" s="175"/>
      <c r="AH30" s="175"/>
      <c r="AI30" s="175"/>
      <c r="AJ30" s="175"/>
      <c r="AK30" s="175"/>
      <c r="AL30" s="175"/>
      <c r="AM30" s="157" t="str">
        <f ca="1">IF('MASTER 2018-19 '!H30="","",'MASTER 2018-19 '!H30)</f>
        <v/>
      </c>
      <c r="AN30" s="216"/>
    </row>
    <row r="31" spans="2:46" s="157" customFormat="1" x14ac:dyDescent="0.2">
      <c r="B31" s="236">
        <v>271</v>
      </c>
      <c r="C31" s="86" t="str">
        <f ca="1">VLOOKUP(B31,'GSP List'!$D$2:$E$485,2,FALSE)</f>
        <v>SCONE</v>
      </c>
      <c r="D31" s="117" t="s">
        <v>30</v>
      </c>
      <c r="E31" s="117" t="s">
        <v>536</v>
      </c>
      <c r="F31" s="214"/>
      <c r="G31" s="284">
        <f ca="1">IF(AND(VLOOKUP(C31,SubstationLoad_Max_Primaries!$B$3:$Z$495,3,FALSE),ISNUMBER(VLOOKUP(C31,'Manual Calculation'!$B$2:$G$222,3,FALSE))),VLOOKUP(C31,'Manual Calculation'!$B$2:$G$222,4,FALSE),VLOOKUP(C31,SubstationLoad_Max_Primaries!$B$3:$Z$500,23,FALSE))</f>
        <v>43800.718055555553</v>
      </c>
      <c r="H31" s="282">
        <f ca="1">IF(AND(VLOOKUP(C31,SubstationLoad_Max_Primaries!$B$3:$Z$495,3,FALSE),ISNUMBER(VLOOKUP(C31,'Manual Calculation'!$B$2:$G$222,3,FALSE))),VLOOKUP(C31,'Manual Calculation'!$B$2:$G$222,3,FALSE),VLOOKUP(C31,SubstationLoad_Max_Primaries!$B$3:$Z$500,22,FALSE))</f>
        <v>4.0752848957519525</v>
      </c>
      <c r="I31" s="136">
        <v>1</v>
      </c>
      <c r="J31" s="89">
        <v>0</v>
      </c>
      <c r="K31" s="90">
        <v>0</v>
      </c>
      <c r="L31" s="143">
        <f ca="1">IF(OR($B31="",ISNA($I31)),,$H31*$I31)</f>
        <v>4.0752848957519525</v>
      </c>
      <c r="M31" s="143">
        <f ca="1">IF($B31 ="",,VLOOKUP($K31,'Growth Rates'!$C$5:$D$8,2,FALSE))^COLUMNS($M31:M31)*$L31+SUM($L32:M32)*IFERROR($L$5/$L$6,1)</f>
        <v>4.0753592972851438</v>
      </c>
      <c r="N31" s="143">
        <f ca="1">IF($B31 ="",,VLOOKUP($K31,'Growth Rates'!$C$5:$D$8,2,FALSE))^COLUMNS($M31:N31)*$L31+SUM($L32:N32)*IFERROR($L$5/$L$6,1)</f>
        <v>4.0754337001766672</v>
      </c>
      <c r="O31" s="143">
        <f ca="1">IF($B31 ="",,VLOOKUP($K31,'Growth Rates'!$C$5:$D$8,2,FALSE))^COLUMNS($M31:O31)*$L31+SUM($L32:O32)*IFERROR($L$5/$L$6,1)</f>
        <v>4.0755081044265458</v>
      </c>
      <c r="P31" s="143">
        <f ca="1">IF($B31 ="",,VLOOKUP($K31,'Growth Rates'!$C$5:$D$8,2,FALSE))^COLUMNS($M31:P31)*$L31+SUM($L32:P32)*IFERROR($L$5/$L$6,1)</f>
        <v>4.0755825100348071</v>
      </c>
      <c r="Q31" s="143">
        <f ca="1">IF($B31 ="",,VLOOKUP($K31,'Growth Rates'!$C$5:$D$8,2,FALSE))^COLUMNS($M31:Q31)*$L31+SUM($L32:Q32)*IFERROR($L$5/$L$6,1)</f>
        <v>4.0756569170014734</v>
      </c>
      <c r="R31" s="143">
        <f ca="1">IF($B31 ="",,VLOOKUP($K31,'Growth Rates'!$C$5:$D$8,2,FALSE))^COLUMNS($M31:R31)*$L31+SUM($L32:R32)*IFERROR($L$5/$L$6,1)</f>
        <v>4.0757313253265712</v>
      </c>
      <c r="S31" s="143">
        <f ca="1">IF($B31 ="",,VLOOKUP($K31,'Growth Rates'!$C$5:$D$8,2,FALSE))^COLUMNS($M31:S31)*$L31+SUM($L32:S32)*IFERROR($L$5/$L$6,1)</f>
        <v>4.0758057350101238</v>
      </c>
      <c r="T31" s="143">
        <f ca="1">IF($B31 ="",,VLOOKUP($K31,'Growth Rates'!$C$5:$D$8,2,FALSE))^COLUMNS($M31:T31)*$L31+SUM($L32:T32)*IFERROR($L$5/$L$6,1)</f>
        <v>4.0758801460521576</v>
      </c>
      <c r="U31" s="143">
        <f ca="1">IF($B31 ="",,VLOOKUP($K31,'Growth Rates'!$C$5:$D$8,2,FALSE))^COLUMNS($M31:U31)*$L31+SUM($L32:U32)*IFERROR($L$5/$L$6,1)</f>
        <v>4.0759545584526959</v>
      </c>
      <c r="V31" s="143">
        <f ca="1">IF($B31 ="",,VLOOKUP($K31,'Growth Rates'!$C$5:$D$8,2,FALSE))^COLUMNS($M31:V31)*$L31+SUM($L32:V32)*IFERROR($L$5/$L$6,1)</f>
        <v>4.0760289722117644</v>
      </c>
      <c r="W31" s="143">
        <f ca="1">IF($B31 ="",,VLOOKUP($K31,'Growth Rates'!$C$5:$D$8,2,FALSE))^COLUMNS($M31:W31)*$L31+SUM($L32:W32)*IFERROR($L$5/$L$6,1)</f>
        <v>4.076103387329387</v>
      </c>
      <c r="X31" s="143">
        <f ca="1">IF($B31 ="",,VLOOKUP($K31,'Growth Rates'!$C$5:$D$8,2,FALSE))^COLUMNS($M31:X31)*$L31+SUM($L32:X32)*IFERROR($L$5/$L$6,1)</f>
        <v>4.0761778038055914</v>
      </c>
      <c r="Y31" s="143">
        <f ca="1">IF($B31 ="",,VLOOKUP($K31,'Growth Rates'!$C$5:$D$8,2,FALSE))^COLUMNS($M31:Y31)*$L31+SUM($L32:Y32)*IFERROR($L$5/$L$6,1)</f>
        <v>4.0762522216403978</v>
      </c>
      <c r="Z31" s="215"/>
      <c r="AA31" s="173">
        <f ca="1">IFERROR(IF($H31="",,AA32/$L31),0)</f>
        <v>0.91028931764077459</v>
      </c>
      <c r="AB31" s="173">
        <f ca="1">IFERROR(IF($H31="",,AB32/$L31),0)</f>
        <v>0.6075158270965143</v>
      </c>
      <c r="AC31" s="174">
        <f ca="1">IFERROR(IF($H31="",,AC32/$L31),0)</f>
        <v>0</v>
      </c>
      <c r="AD31" s="175"/>
      <c r="AE31" s="42">
        <v>80008</v>
      </c>
      <c r="AF31" s="43"/>
      <c r="AG31" s="43"/>
      <c r="AH31" s="43"/>
      <c r="AI31" s="43"/>
      <c r="AJ31" s="43"/>
      <c r="AK31" s="43"/>
      <c r="AL31" s="44"/>
      <c r="AM31" s="157">
        <f ca="1">IF('MASTER 2018-19 '!H31="","",'MASTER 2018-19 '!H31)</f>
        <v>4.13</v>
      </c>
      <c r="AN31" s="216">
        <f t="shared" ca="1" si="4"/>
        <v>-5.4715104248047375E-2</v>
      </c>
    </row>
    <row r="32" spans="2:46" s="157" customFormat="1" x14ac:dyDescent="0.2">
      <c r="C32" s="217" t="str">
        <f ca="1">IFERROR(IF(H31="","No PI or No Data",""),"Substation was not found in SubstationLoad")</f>
        <v/>
      </c>
      <c r="D32" s="139"/>
      <c r="E32" s="139"/>
      <c r="F32" s="139"/>
      <c r="G32" s="285">
        <f ca="1">IF(AND(VLOOKUP(C31,SubstationLoad_Max_Primaries!$B$3:$Z$495,3,FALSE),ISNUMBER(VLOOKUP(C31,'Manual Calculation'!$B$2:$G$222,3,FALSE))),VLOOKUP(C31,'Manual Calculation'!$B$2:$G$222,4,FALSE),VLOOKUP(C31,SubstationLoad_Max_Primaries!$B$3:$Z$500,23,FALSE))</f>
        <v>43800.718055555553</v>
      </c>
      <c r="H32" s="219"/>
      <c r="I32" s="220"/>
      <c r="J32" s="220"/>
      <c r="K32" s="220"/>
      <c r="L32" s="220" t="s">
        <v>32</v>
      </c>
      <c r="M32" s="235"/>
      <c r="N32" s="221"/>
      <c r="O32" s="221"/>
      <c r="P32" s="221"/>
      <c r="Q32" s="221"/>
      <c r="R32" s="221"/>
      <c r="S32" s="221"/>
      <c r="T32" s="221"/>
      <c r="U32" s="221"/>
      <c r="V32" s="221"/>
      <c r="W32" s="221"/>
      <c r="X32" s="221"/>
      <c r="Y32" s="221"/>
      <c r="Z32" s="222"/>
      <c r="AA32" s="419">
        <f ca="1">IF(AND(VLOOKUP(C31,SubstationLoad_Min_Primaries!$B$3:$Z$495,3,FALSE),ISNUMBER(VLOOKUP(C31,'Manual Calculation'!$B$2:$G$222,5,FALSE))),"Manual Calculation",MAX(VLOOKUP(C31,SubstationLoad_Max_Primaries!$B$3:$Z$500,5,FALSE),VLOOKUP(C31,SubstationLoad_Max_Primaries!$B$3:$Z$500,7,FALSE)))</f>
        <v>3.7096883069458002</v>
      </c>
      <c r="AB32" s="419">
        <f ca="1">IF(AND(VLOOKUP(C31,SubstationLoad_Min_Primaries!$B$3:$Z$495,3,FALSE),ISNUMBER(VLOOKUP(C31,'Manual Calculation'!$B$2:$G$222,5,FALSE))),"Manual Calculation",VLOOKUP(C31,SubstationLoad_Max_Primaries!$B$3:$Z$500,6,FALSE))</f>
        <v>2.4758000740966795</v>
      </c>
      <c r="AC32" s="282">
        <f ca="1">IF(AND(VLOOKUP(C31,SubstationLoad_Min_Primaries!$B$3:$Z$495,3,FALSE),ISNUMBER(VLOOKUP(C31,'Manual Calculation'!$B$2:$G$222,5,FALSE))),VLOOKUP(C31,'Manual Calculation'!$B$2:$G$222,5,FALSE),VLOOKUP(C31,SubstationLoad_Min_Primaries!$B$3:$Z$500,22,FALSE))</f>
        <v>0</v>
      </c>
      <c r="AD32" s="175"/>
      <c r="AE32" s="186">
        <v>1</v>
      </c>
      <c r="AF32" s="187">
        <v>0</v>
      </c>
      <c r="AG32" s="187">
        <v>0</v>
      </c>
      <c r="AH32" s="187">
        <v>0</v>
      </c>
      <c r="AI32" s="187">
        <v>0</v>
      </c>
      <c r="AJ32" s="187">
        <v>0</v>
      </c>
      <c r="AK32" s="187">
        <v>0</v>
      </c>
      <c r="AL32" s="188">
        <v>0</v>
      </c>
      <c r="AM32" s="157" t="str">
        <f ca="1">IF('MASTER 2018-19 '!H32="","",'MASTER 2018-19 '!H32)</f>
        <v/>
      </c>
      <c r="AN32" s="216"/>
      <c r="AT32" s="241"/>
    </row>
    <row r="33" spans="1:40" s="157" customFormat="1" x14ac:dyDescent="0.2">
      <c r="C33" s="223" t="s">
        <v>33</v>
      </c>
      <c r="D33" s="224"/>
      <c r="E33" s="225"/>
      <c r="F33" s="225"/>
      <c r="G33" s="226"/>
      <c r="H33" s="227"/>
      <c r="I33" s="228"/>
      <c r="J33" s="228"/>
      <c r="K33" s="228"/>
      <c r="L33" s="228"/>
      <c r="M33" s="229"/>
      <c r="N33" s="229"/>
      <c r="O33" s="230"/>
      <c r="P33" s="230"/>
      <c r="Q33" s="230"/>
      <c r="R33" s="231" t="s">
        <v>34</v>
      </c>
      <c r="S33" s="283">
        <f ca="1">VLOOKUP(C31,SubstationLoad_Max_Primaries!$B$3:$Z$500,24,FALSE)</f>
        <v>0</v>
      </c>
      <c r="T33" s="233"/>
      <c r="U33" s="233"/>
      <c r="V33" s="233"/>
      <c r="W33" s="233"/>
      <c r="X33" s="233"/>
      <c r="Y33" s="233"/>
      <c r="Z33" s="234"/>
      <c r="AA33" s="418">
        <f ca="1">IF(AND(VLOOKUP(C31,SubstationLoad_Min_Primaries!$B$3:$Z$495,3,FALSE),ISNUMBER(VLOOKUP(C31,'Manual Calculation'!$B$2:$G$222,5,FALSE))),"",IF(AA32=VLOOKUP(C31,SubstationLoad_Max_Primaries!$B$3:$Z$500,5,FALSE),VLOOKUP(C31,SubstationLoad_Max_Primaries!$B$3:$Z$500,10,FALSE),IF(AA32=VLOOKUP(C31,SubstationLoad_Max_Primaries!$B$3:$Z$500,7,FALSE),VLOOKUP(C31,SubstationLoad_Max_Primaries!$B$3:$Z$500,12,FALSE),"")))</f>
        <v>43765.728472222225</v>
      </c>
      <c r="AB33" s="418">
        <f ca="1">IF(AND(VLOOKUP(C31,SubstationLoad_Min_Primaries!$B$3:$Z$495,3,FALSE),ISNUMBER(VLOOKUP(C31,'Manual Calculation'!$B$2:$G$222,5,FALSE))),"",VLOOKUP(C31,SubstationLoad_Max_Primaries!$B$3:$Z$500,11,FALSE))</f>
        <v>43688.722916666666</v>
      </c>
      <c r="AC33" s="418">
        <f ca="1">IF(AND(VLOOKUP(C31,SubstationLoad_Min_Primaries!$B$3:$Z$495,3,FALSE),ISNUMBER(VLOOKUP(C31,'Manual Calculation'!$B$2:$G$222,5,FALSE))),VLOOKUP(C31,'Manual Calculation'!$B$2:$G$222,6,FALSE),VLOOKUP(C31,SubstationLoad_Min_Primaries!$B$3:$Z$500,23,FALSE))</f>
        <v>0</v>
      </c>
      <c r="AD33" s="175"/>
      <c r="AE33" s="175"/>
      <c r="AF33" s="175"/>
      <c r="AG33" s="175"/>
      <c r="AH33" s="175"/>
      <c r="AI33" s="175"/>
      <c r="AJ33" s="175"/>
      <c r="AK33" s="175"/>
      <c r="AL33" s="175"/>
      <c r="AM33" s="157" t="str">
        <f ca="1">IF('MASTER 2018-19 '!H33="","",'MASTER 2018-19 '!H33)</f>
        <v/>
      </c>
      <c r="AN33" s="216"/>
    </row>
    <row r="34" spans="1:40" s="157" customFormat="1" x14ac:dyDescent="0.2">
      <c r="A34" s="246"/>
      <c r="B34" s="246"/>
      <c r="C34" s="246"/>
      <c r="D34" s="246"/>
      <c r="E34" s="246"/>
      <c r="F34" s="246"/>
      <c r="G34" s="246"/>
      <c r="H34" s="246"/>
      <c r="I34" s="246"/>
      <c r="J34" s="246"/>
      <c r="K34" s="246"/>
      <c r="L34" s="246"/>
      <c r="M34" s="246"/>
      <c r="N34" s="246"/>
      <c r="O34" s="246"/>
      <c r="P34" s="246"/>
      <c r="Q34" s="246"/>
      <c r="R34" s="246"/>
      <c r="S34" s="246"/>
      <c r="T34" s="246"/>
      <c r="U34" s="246"/>
      <c r="V34" s="246"/>
      <c r="W34" s="246"/>
      <c r="X34" s="246"/>
      <c r="Y34" s="246"/>
      <c r="Z34" s="246"/>
      <c r="AA34" s="246"/>
      <c r="AB34" s="246"/>
      <c r="AC34" s="246"/>
      <c r="AD34" s="246"/>
      <c r="AE34" s="246"/>
      <c r="AF34" s="246"/>
      <c r="AG34" s="246"/>
      <c r="AH34" s="246"/>
      <c r="AI34" s="246"/>
      <c r="AJ34" s="246"/>
      <c r="AK34" s="246"/>
      <c r="AL34" s="246"/>
      <c r="AM34" s="157" t="str">
        <f ca="1">IF('MASTER 2018-19 '!H37="","",'MASTER 2018-19 '!H37)</f>
        <v/>
      </c>
      <c r="AN34" s="216"/>
    </row>
    <row r="35" spans="1:40" s="157" customFormat="1" x14ac:dyDescent="0.2">
      <c r="A35" s="152"/>
      <c r="B35" s="25"/>
      <c r="C35" s="158"/>
      <c r="D35" s="152"/>
      <c r="E35" s="152"/>
      <c r="F35" s="152"/>
      <c r="G35" s="152"/>
      <c r="H35" s="152"/>
      <c r="I35" s="152"/>
      <c r="J35" s="152"/>
      <c r="K35" s="152"/>
      <c r="L35" s="7" t="s">
        <v>0</v>
      </c>
      <c r="M35" s="159"/>
      <c r="N35" s="159"/>
      <c r="O35" s="159"/>
      <c r="P35" s="159"/>
      <c r="Q35" s="159"/>
      <c r="R35" s="159"/>
      <c r="S35" s="159"/>
      <c r="T35" s="159"/>
      <c r="U35" s="159"/>
      <c r="V35" s="159"/>
      <c r="W35" s="159"/>
      <c r="X35" s="159"/>
      <c r="Y35" s="159"/>
      <c r="Z35" s="156"/>
      <c r="AA35" s="152"/>
      <c r="AB35" s="152"/>
      <c r="AC35" s="152"/>
      <c r="AD35" s="152"/>
      <c r="AE35" s="152"/>
      <c r="AF35" s="152"/>
      <c r="AG35" s="152"/>
      <c r="AH35" s="152"/>
      <c r="AI35" s="152"/>
      <c r="AJ35" s="152"/>
      <c r="AK35" s="152"/>
      <c r="AL35" s="152"/>
      <c r="AM35" s="157" t="str">
        <f ca="1">IF('MASTER 2018-19 '!H38="","",'MASTER 2018-19 '!H38)</f>
        <v/>
      </c>
      <c r="AN35" s="216"/>
    </row>
    <row r="36" spans="1:40" s="157" customFormat="1" ht="60.75" x14ac:dyDescent="0.2">
      <c r="A36" s="20" t="s">
        <v>39</v>
      </c>
      <c r="B36" s="21" t="s">
        <v>657</v>
      </c>
      <c r="C36" s="20" t="s">
        <v>2</v>
      </c>
      <c r="D36" s="18" t="s">
        <v>3</v>
      </c>
      <c r="E36" s="18" t="s">
        <v>4</v>
      </c>
      <c r="F36" s="18" t="s">
        <v>5</v>
      </c>
      <c r="G36" s="22" t="s">
        <v>6</v>
      </c>
      <c r="H36" s="22" t="str">
        <f ca="1">$L$1&amp;" Peak (MW)"</f>
        <v>2019 / 20 Peak (MW)</v>
      </c>
      <c r="I36" s="16" t="s">
        <v>7</v>
      </c>
      <c r="J36" s="24" t="s">
        <v>8</v>
      </c>
      <c r="K36" s="17" t="s">
        <v>9</v>
      </c>
      <c r="L36" s="22" t="str">
        <f ca="1">LEFTB($L$1,FIND(" / ",$L$1,1))&amp;" / "&amp;LEFTB($L$1,FIND(" / ",$L$1,1))+1</f>
        <v>2019  / 2020</v>
      </c>
      <c r="M36" s="22" t="str">
        <f ca="1">LEFTB($L$1,FIND(" / ",$L$1,1))+1&amp;" / "&amp;LEFTB($L$1,FIND(" / ",$L$1,1))+2</f>
        <v>2020 / 2021</v>
      </c>
      <c r="N36" s="22" t="str">
        <f ca="1">LEFTB($L$1,FIND(" / ",$L$1,1))+2&amp;" / "&amp;LEFTB($L$1,FIND(" / ",$L$1,1))+3</f>
        <v>2021 / 2022</v>
      </c>
      <c r="O36" s="22" t="str">
        <f ca="1">LEFTB($L$1,FIND(" / ",$L$1,1))+3&amp;" / "&amp;LEFTB($L$1,FIND(" / ",$L$1,1))+4</f>
        <v>2022 / 2023</v>
      </c>
      <c r="P36" s="22" t="str">
        <f ca="1">LEFTB($L$1,FIND(" / ",$L$1,1))+4&amp;" / "&amp;LEFTB($L$1,FIND(" / ",$L$1,1))+5</f>
        <v>2023 / 2024</v>
      </c>
      <c r="Q36" s="22" t="str">
        <f ca="1">LEFTB($L$1,FIND(" / ",$L$1,1))+5&amp;" / "&amp;LEFTB($L$1,FIND(" / ",$L$1,1))+6</f>
        <v>2024 / 2025</v>
      </c>
      <c r="R36" s="22" t="str">
        <f ca="1">LEFTB($L$1,FIND(" / ",$L$1,1))+6&amp;" / "&amp;LEFTB($L$1,FIND(" / ",$L$1,1))+7</f>
        <v>2025 / 2026</v>
      </c>
      <c r="S36" s="22" t="str">
        <f ca="1">LEFTB($L$1,FIND(" / ",$L$1,1))+7&amp;" / "&amp;LEFTB($L$1,FIND(" / ",$L$1,1))+8</f>
        <v>2026 / 2027</v>
      </c>
      <c r="T36" s="22" t="str">
        <f ca="1">LEFTB($L$1,FIND(" / ",$L$1,1))+8&amp;" / "&amp;LEFTB($L$1,FIND(" / ",$L$1,1))+9</f>
        <v>2027 / 2028</v>
      </c>
      <c r="U36" s="22" t="str">
        <f ca="1">LEFTB($L$1,FIND(" / ",$L$1,1))+9&amp;" / "&amp;LEFTB($L$1,FIND(" / ",$L$1,1))+10</f>
        <v>2028 / 2029</v>
      </c>
      <c r="V36" s="22" t="str">
        <f ca="1">LEFTB($L$1,FIND(" / ",$L$1,1))+10&amp;" / "&amp;LEFTB($L$1,FIND(" / ",$L$1,1))+11</f>
        <v>2029 / 2030</v>
      </c>
      <c r="W36" s="22" t="str">
        <f ca="1">LEFTB($L$1,FIND(" / ",$L$1,1))+11&amp;" / "&amp;LEFTB($L$1,FIND(" / ",$L$1,1))+12</f>
        <v>2030 / 2031</v>
      </c>
      <c r="X36" s="22" t="str">
        <f ca="1">LEFTB($L$1,FIND(" / ",$L$1,1))+12&amp;" / "&amp;LEFTB($L$1,FIND(" / ",$L$1,1))+13</f>
        <v>2031 / 2032</v>
      </c>
      <c r="Y36" s="22" t="str">
        <f ca="1">LEFTB($L$1,FIND(" / ",$L$1,1))+13&amp;" / "&amp;LEFTB($L$1,FIND(" / ",$L$1,1))+14</f>
        <v>2032 / 2033</v>
      </c>
      <c r="Z36" s="23" t="s">
        <v>11</v>
      </c>
      <c r="AA36" s="19" t="s">
        <v>12</v>
      </c>
      <c r="AB36" s="19" t="s">
        <v>13</v>
      </c>
      <c r="AC36" s="19" t="s">
        <v>14</v>
      </c>
      <c r="AD36" s="160"/>
      <c r="AE36" s="19" t="s">
        <v>15</v>
      </c>
      <c r="AF36" s="19" t="s">
        <v>16</v>
      </c>
      <c r="AG36" s="19" t="s">
        <v>17</v>
      </c>
      <c r="AH36" s="19" t="s">
        <v>18</v>
      </c>
      <c r="AI36" s="19" t="s">
        <v>19</v>
      </c>
      <c r="AJ36" s="19" t="s">
        <v>20</v>
      </c>
      <c r="AK36" s="19" t="s">
        <v>21</v>
      </c>
      <c r="AL36" s="19" t="s">
        <v>22</v>
      </c>
      <c r="AM36" s="19" t="str">
        <f ca="1">IF('MASTER 2018-19 '!H39="","",'MASTER 2018-19 '!H39)</f>
        <v>2018/19 Peak (MW)</v>
      </c>
      <c r="AN36" s="19" t="s">
        <v>825</v>
      </c>
    </row>
    <row r="37" spans="1:40" s="157" customFormat="1" x14ac:dyDescent="0.2">
      <c r="A37" s="6"/>
      <c r="B37" s="161"/>
      <c r="C37" s="162"/>
      <c r="D37" s="161"/>
      <c r="E37" s="161"/>
      <c r="F37" s="161"/>
      <c r="G37" s="163"/>
      <c r="H37" s="161"/>
      <c r="I37" s="164"/>
      <c r="J37" s="165"/>
      <c r="K37" s="161"/>
      <c r="L37" s="161"/>
      <c r="M37" s="161"/>
      <c r="N37" s="161"/>
      <c r="O37" s="161"/>
      <c r="P37" s="161"/>
      <c r="Q37" s="161"/>
      <c r="R37" s="161"/>
      <c r="S37" s="161"/>
      <c r="T37" s="161"/>
      <c r="U37" s="161"/>
      <c r="V37" s="161"/>
      <c r="W37" s="161"/>
      <c r="X37" s="161"/>
      <c r="Y37" s="161"/>
      <c r="Z37" s="160"/>
      <c r="AA37" s="160"/>
      <c r="AB37" s="160"/>
      <c r="AC37" s="160"/>
      <c r="AD37" s="160"/>
      <c r="AE37" s="160"/>
      <c r="AF37" s="160"/>
      <c r="AG37" s="160"/>
      <c r="AH37" s="160"/>
      <c r="AI37" s="160"/>
      <c r="AJ37" s="160"/>
      <c r="AK37" s="160"/>
      <c r="AL37" s="160"/>
      <c r="AM37" s="157" t="str">
        <f ca="1">IF('MASTER 2018-19 '!H40="","",'MASTER 2018-19 '!H40)</f>
        <v/>
      </c>
    </row>
    <row r="38" spans="1:40" s="157" customFormat="1" x14ac:dyDescent="0.2">
      <c r="A38" s="142" t="s">
        <v>537</v>
      </c>
      <c r="B38" s="166">
        <v>502</v>
      </c>
      <c r="C38" s="167"/>
      <c r="D38" s="168" t="s">
        <v>23</v>
      </c>
      <c r="E38" s="169" t="s">
        <v>845</v>
      </c>
      <c r="F38" s="170"/>
      <c r="G38" s="284">
        <f ca="1">VLOOKUP(A38,SubstationLoad_Max_GSPs!$A$3:$Z$100,19,FALSE)</f>
        <v>43840.565972222219</v>
      </c>
      <c r="H38" s="282">
        <f ca="1">VLOOKUP(A38,SubstationLoad_Max_GSPs!$A$3:$Z$100,18,FALSE)</f>
        <v>137.56085861370849</v>
      </c>
      <c r="I38" s="136">
        <v>1</v>
      </c>
      <c r="J38" s="171"/>
      <c r="K38" s="172" t="s">
        <v>24</v>
      </c>
      <c r="L38" s="37">
        <f ca="1">IF(OR($A38="",ISNA($I38)),,$H38*$I38)</f>
        <v>137.56085861370849</v>
      </c>
      <c r="M38" s="37">
        <f t="shared" ref="M38:Y38" ca="1" si="5">M39/IFERROR($L39/$L38,1)</f>
        <v>138.09124435273674</v>
      </c>
      <c r="N38" s="37">
        <f t="shared" ca="1" si="5"/>
        <v>138.63578016103816</v>
      </c>
      <c r="O38" s="37">
        <f t="shared" ca="1" si="5"/>
        <v>139.1948450812751</v>
      </c>
      <c r="P38" s="37">
        <f t="shared" ca="1" si="5"/>
        <v>139.76882830968123</v>
      </c>
      <c r="Q38" s="37">
        <f t="shared" ca="1" si="5"/>
        <v>140.3581294680493</v>
      </c>
      <c r="R38" s="37">
        <f t="shared" ca="1" si="5"/>
        <v>140.96315888300529</v>
      </c>
      <c r="S38" s="37">
        <f t="shared" ca="1" si="5"/>
        <v>141.58433787276269</v>
      </c>
      <c r="T38" s="37">
        <f t="shared" ca="1" si="5"/>
        <v>142.22209904155901</v>
      </c>
      <c r="U38" s="37">
        <f t="shared" ca="1" si="5"/>
        <v>142.87688658197899</v>
      </c>
      <c r="V38" s="37">
        <f t="shared" ca="1" si="5"/>
        <v>143.54915658537647</v>
      </c>
      <c r="W38" s="37">
        <f t="shared" ca="1" si="5"/>
        <v>144.23937736061148</v>
      </c>
      <c r="X38" s="37">
        <f t="shared" ca="1" si="5"/>
        <v>144.9480297613259</v>
      </c>
      <c r="Y38" s="37">
        <f t="shared" ca="1" si="5"/>
        <v>145.6756075219852</v>
      </c>
      <c r="Z38" s="38" t="str">
        <f ca="1">"Diversity/Losses: "&amp;ROUND(L39/L38,3)</f>
        <v>Diversity/Losses: 0.236</v>
      </c>
      <c r="AA38" s="173">
        <f ca="1">IFERROR(IF($H38="",,AA39/$L38),0)</f>
        <v>0.75367309994801779</v>
      </c>
      <c r="AB38" s="173">
        <f ca="1">IFERROR(IF($H38="",,AB39/$L38),0)</f>
        <v>0.76565386424261461</v>
      </c>
      <c r="AC38" s="174">
        <f ca="1">IFERROR(IF($H38="",,AC39/$L38),0)</f>
        <v>-0.23734333564599347</v>
      </c>
      <c r="AD38" s="175"/>
      <c r="AE38" s="42">
        <v>10330</v>
      </c>
      <c r="AF38" s="43"/>
      <c r="AG38" s="43"/>
      <c r="AH38" s="43"/>
      <c r="AI38" s="43"/>
      <c r="AJ38" s="43"/>
      <c r="AK38" s="43"/>
      <c r="AL38" s="44"/>
      <c r="AM38" s="157">
        <f ca="1">IF('MASTER 2018-19 '!H41="","",'MASTER 2018-19 '!H41)</f>
        <v>35.1</v>
      </c>
      <c r="AN38" s="216">
        <f ca="1">H38-AM38</f>
        <v>102.4608586137085</v>
      </c>
    </row>
    <row r="39" spans="1:40" s="157" customFormat="1" x14ac:dyDescent="0.2">
      <c r="A39" s="217" t="str">
        <f ca="1">IFERROR(IF(H38="","No PI or No Data",""),"Substation was not found in SubstationLoad")</f>
        <v/>
      </c>
      <c r="B39" s="176"/>
      <c r="C39" s="177"/>
      <c r="D39" s="178"/>
      <c r="E39" s="178"/>
      <c r="F39" s="178"/>
      <c r="G39" s="329">
        <f ca="1">VLOOKUP(A38,SubstationLoad_Max_GSPs!$A$3:$Z$100,19,FALSE)</f>
        <v>43840.565972222219</v>
      </c>
      <c r="H39" s="180"/>
      <c r="I39" s="181"/>
      <c r="J39" s="182"/>
      <c r="K39" s="183" t="s">
        <v>25</v>
      </c>
      <c r="L39" s="53">
        <f ca="1">L43+L46+L49+L52+L55+L58+L61+L64+L67+L70+L73</f>
        <v>32.512729981499433</v>
      </c>
      <c r="M39" s="53">
        <f t="shared" ref="M39:Y39" ca="1" si="6">M43+M46+M49+M52+M55+M58+M61+M64+M67+M70+M73</f>
        <v>32.638087503201795</v>
      </c>
      <c r="N39" s="53">
        <f t="shared" ca="1" si="6"/>
        <v>32.766789416514783</v>
      </c>
      <c r="O39" s="53">
        <f t="shared" ca="1" si="6"/>
        <v>32.898925308780733</v>
      </c>
      <c r="P39" s="53">
        <f t="shared" ca="1" si="6"/>
        <v>33.034587167154868</v>
      </c>
      <c r="Q39" s="53">
        <f t="shared" ca="1" si="6"/>
        <v>33.173869442890073</v>
      </c>
      <c r="R39" s="53">
        <f t="shared" ca="1" si="6"/>
        <v>33.316869117343749</v>
      </c>
      <c r="S39" s="53">
        <f t="shared" ca="1" si="6"/>
        <v>33.463685769752679</v>
      </c>
      <c r="T39" s="53">
        <f t="shared" ca="1" si="6"/>
        <v>33.614421646823558</v>
      </c>
      <c r="U39" s="53">
        <f t="shared" ca="1" si="6"/>
        <v>33.769181734187562</v>
      </c>
      <c r="V39" s="53">
        <f t="shared" ca="1" si="6"/>
        <v>33.928073829769069</v>
      </c>
      <c r="W39" s="53">
        <f t="shared" ca="1" si="6"/>
        <v>34.091208619119691</v>
      </c>
      <c r="X39" s="53">
        <f t="shared" ca="1" si="6"/>
        <v>34.258699752770355</v>
      </c>
      <c r="Y39" s="53">
        <f t="shared" ca="1" si="6"/>
        <v>34.430663925655374</v>
      </c>
      <c r="Z39" s="184"/>
      <c r="AA39" s="419">
        <f ca="1">MAX(VLOOKUP(A38,SubstationLoad_Max_GSPs!$A$3:$Z$100,3,FALSE),VLOOKUP(A38,SubstationLoad_Max_GSPs!$A$3:$Z$100,5,FALSE))</f>
        <v>103.67591874290466</v>
      </c>
      <c r="AB39" s="282">
        <f ca="1">VLOOKUP(A38,SubstationLoad_Max_GSPs!$A$3:$Z$100,4,FALSE)</f>
        <v>105.32400296611786</v>
      </c>
      <c r="AC39" s="282">
        <f ca="1">VLOOKUP(A38,SubstationLoad_Min_GSPs!$A$3:$Z$100,18,FALSE)</f>
        <v>-32.649153037704465</v>
      </c>
      <c r="AD39" s="175"/>
      <c r="AE39" s="186">
        <v>1</v>
      </c>
      <c r="AF39" s="187">
        <v>0</v>
      </c>
      <c r="AG39" s="187">
        <v>0</v>
      </c>
      <c r="AH39" s="187">
        <v>0</v>
      </c>
      <c r="AI39" s="187">
        <v>0</v>
      </c>
      <c r="AJ39" s="187">
        <v>0</v>
      </c>
      <c r="AK39" s="187">
        <v>0</v>
      </c>
      <c r="AL39" s="188">
        <v>0</v>
      </c>
      <c r="AM39" s="157" t="str">
        <f ca="1">IF('MASTER 2018-19 '!H42="","",'MASTER 2018-19 '!H42)</f>
        <v/>
      </c>
      <c r="AN39" s="216"/>
    </row>
    <row r="40" spans="1:40" s="157" customFormat="1" x14ac:dyDescent="0.2">
      <c r="A40" s="11"/>
      <c r="B40" s="176"/>
      <c r="C40" s="189"/>
      <c r="D40" s="190" t="s">
        <v>26</v>
      </c>
      <c r="E40" s="63"/>
      <c r="F40" s="191"/>
      <c r="G40" s="192"/>
      <c r="H40" s="193"/>
      <c r="I40" s="194"/>
      <c r="J40" s="194"/>
      <c r="K40" s="194"/>
      <c r="L40" s="194"/>
      <c r="M40" s="194"/>
      <c r="N40" s="195"/>
      <c r="O40" s="195"/>
      <c r="P40" s="195"/>
      <c r="Q40" s="195"/>
      <c r="R40" s="196" t="s">
        <v>27</v>
      </c>
      <c r="S40" s="330">
        <f ca="1">VLOOKUP(A38,SubstationLoad_Max_GSPs!$A$3:$Z$100,20,FALSE)</f>
        <v>80.132653123596185</v>
      </c>
      <c r="T40" s="185"/>
      <c r="U40" s="185"/>
      <c r="V40" s="185"/>
      <c r="W40" s="185"/>
      <c r="X40" s="185"/>
      <c r="Y40" s="185"/>
      <c r="Z40" s="184"/>
      <c r="AA40" s="418">
        <f ca="1">IF(AA39=VLOOKUP(A38,SubstationLoad_Max_GSPs!$A$3:$Z$100,3,FALSE),VLOOKUP(A38,SubstationLoad_Max_GSPs!$A$3:$Z$100,8,FALSE),IF(AA39=VLOOKUP(A38,SubstationLoad_Max_GSPs!$A$3:$Z$100,5,FALSE),VLOOKUP(A38,SubstationLoad_Max_GSPs!$A$3:$Z$100,10,FALSE),""))</f>
        <v>43710.570138888892</v>
      </c>
      <c r="AB40" s="418">
        <f ca="1">VLOOKUP(A38,SubstationLoad_Max_GSPs!$A$3:$Z$100,9,FALSE)</f>
        <v>43707.121527777781</v>
      </c>
      <c r="AC40" s="418">
        <f ca="1">VLOOKUP(A38,SubstationLoad_Min_GSPs!$A$3:$Z$100,19,FALSE)</f>
        <v>43814.893750000003</v>
      </c>
      <c r="AD40" s="175"/>
      <c r="AE40" s="175"/>
      <c r="AF40" s="175"/>
      <c r="AG40" s="175"/>
      <c r="AH40" s="175"/>
      <c r="AI40" s="175"/>
      <c r="AJ40" s="175"/>
      <c r="AK40" s="175"/>
      <c r="AL40" s="175"/>
      <c r="AM40" s="157" t="str">
        <f ca="1">IF('MASTER 2018-19 '!H43="","",'MASTER 2018-19 '!H43)</f>
        <v/>
      </c>
      <c r="AN40" s="216"/>
    </row>
    <row r="41" spans="1:40" s="157" customFormat="1" x14ac:dyDescent="0.2">
      <c r="A41" s="14"/>
      <c r="B41" s="197"/>
      <c r="C41" s="198"/>
      <c r="D41" s="198"/>
      <c r="E41" s="198"/>
      <c r="F41" s="199"/>
      <c r="G41" s="200" t="s">
        <v>28</v>
      </c>
      <c r="H41" s="201">
        <v>0.98</v>
      </c>
      <c r="I41" s="197"/>
      <c r="J41" s="202"/>
      <c r="K41" s="203" t="s">
        <v>29</v>
      </c>
      <c r="L41" s="78">
        <f ca="1">L38*$H41</f>
        <v>134.80964144143431</v>
      </c>
      <c r="M41" s="78">
        <f ca="1">M38*$H41</f>
        <v>135.32941946568201</v>
      </c>
      <c r="N41" s="78">
        <f t="shared" ref="N41:T41" ca="1" si="7">N38*$H41</f>
        <v>135.86306455781738</v>
      </c>
      <c r="O41" s="78">
        <f t="shared" ca="1" si="7"/>
        <v>136.41094817964961</v>
      </c>
      <c r="P41" s="78">
        <f t="shared" ca="1" si="7"/>
        <v>136.9734517434876</v>
      </c>
      <c r="Q41" s="78">
        <f t="shared" ca="1" si="7"/>
        <v>137.55096687868831</v>
      </c>
      <c r="R41" s="78">
        <f t="shared" ca="1" si="7"/>
        <v>138.14389570534519</v>
      </c>
      <c r="S41" s="78">
        <f t="shared" ca="1" si="7"/>
        <v>138.75265111530743</v>
      </c>
      <c r="T41" s="78">
        <f t="shared" ca="1" si="7"/>
        <v>139.37765706072781</v>
      </c>
      <c r="U41" s="78">
        <f ca="1">U38*$H41</f>
        <v>140.01934885033941</v>
      </c>
      <c r="V41" s="78">
        <f ca="1">V38*$H41</f>
        <v>140.67817345366893</v>
      </c>
      <c r="W41" s="78">
        <f t="shared" ref="W41" ca="1" si="8">W38*$H41</f>
        <v>141.35458981339926</v>
      </c>
      <c r="X41" s="78">
        <f ca="1">X38*$H41</f>
        <v>142.04906916609937</v>
      </c>
      <c r="Y41" s="78">
        <f ca="1">Y38*$H41</f>
        <v>142.76209537154548</v>
      </c>
      <c r="Z41" s="204"/>
      <c r="AA41" s="205"/>
      <c r="AB41" s="198"/>
      <c r="AC41" s="206"/>
      <c r="AD41" s="175"/>
      <c r="AE41" s="175"/>
      <c r="AF41" s="175"/>
      <c r="AG41" s="175"/>
      <c r="AH41" s="175"/>
      <c r="AI41" s="175"/>
      <c r="AJ41" s="175"/>
      <c r="AK41" s="175"/>
      <c r="AL41" s="175"/>
      <c r="AN41" s="216"/>
    </row>
    <row r="42" spans="1:40" s="157" customFormat="1" x14ac:dyDescent="0.2">
      <c r="A42" s="2"/>
      <c r="C42" s="207"/>
      <c r="D42" s="208"/>
      <c r="E42" s="208"/>
      <c r="F42" s="208"/>
      <c r="G42" s="209"/>
      <c r="H42" s="241"/>
      <c r="I42" s="211"/>
      <c r="J42" s="212"/>
      <c r="K42" s="208"/>
      <c r="Z42" s="175"/>
      <c r="AA42" s="175"/>
      <c r="AB42" s="175"/>
      <c r="AC42" s="175"/>
      <c r="AD42" s="175"/>
      <c r="AE42" s="175"/>
      <c r="AF42" s="175"/>
      <c r="AG42" s="175"/>
      <c r="AH42" s="175"/>
      <c r="AI42" s="175"/>
      <c r="AJ42" s="175"/>
      <c r="AK42" s="175"/>
      <c r="AL42" s="175"/>
      <c r="AM42" s="157" t="str">
        <f ca="1">IF('MASTER 2018-19 '!H45="","",'MASTER 2018-19 '!H45)</f>
        <v/>
      </c>
      <c r="AN42" s="216"/>
    </row>
    <row r="43" spans="1:40" s="157" customFormat="1" x14ac:dyDescent="0.2">
      <c r="A43" s="152"/>
      <c r="B43" s="247">
        <v>552</v>
      </c>
      <c r="C43" s="86" t="str">
        <f ca="1">VLOOKUP(B43,'GSP List'!$D$2:$E$485,2,FALSE)</f>
        <v>BALALDIE</v>
      </c>
      <c r="D43" s="117" t="s">
        <v>30</v>
      </c>
      <c r="E43" s="117" t="s">
        <v>538</v>
      </c>
      <c r="F43" s="214"/>
      <c r="G43" s="284">
        <f ca="1">IF(AND(VLOOKUP(C43,SubstationLoad_Max_Primaries!$B$3:$Z$495,3,FALSE),ISNUMBER(VLOOKUP(C43,'Manual Calculation'!$B$2:$G$222,3,FALSE))),VLOOKUP(C43,'Manual Calculation'!$B$2:$G$222,4,FALSE),VLOOKUP(C43,SubstationLoad_Max_Primaries!$B$3:$Z$500,23,FALSE))</f>
        <v>43824.463194444441</v>
      </c>
      <c r="H43" s="282">
        <f ca="1">IF(AND(VLOOKUP(C43,SubstationLoad_Max_Primaries!$B$3:$Z$495,3,FALSE),ISNUMBER(VLOOKUP(C43,'Manual Calculation'!$B$2:$G$222,3,FALSE))),VLOOKUP(C43,'Manual Calculation'!$B$2:$G$222,3,FALSE),VLOOKUP(C43,SubstationLoad_Max_Primaries!$B$3:$Z$500,22,FALSE))</f>
        <v>3.0002469572753907</v>
      </c>
      <c r="I43" s="136">
        <v>1</v>
      </c>
      <c r="J43" s="89" t="s">
        <v>829</v>
      </c>
      <c r="K43" s="90" t="s">
        <v>829</v>
      </c>
      <c r="L43" s="143">
        <f ca="1">IF(OR($B43="",ISNA($I43)),,$H43*$I43)</f>
        <v>3.0002469572753907</v>
      </c>
      <c r="M43" s="143">
        <f ca="1">IF($B43 ="",,VLOOKUP($K43,'Growth Rates'!$C$5:$D$8,2,FALSE))^COLUMNS($M43:M43)*$L43+SUM($L44:M44)*IFERROR($L$5/$L$6,1)</f>
        <v>3.0806158040106042</v>
      </c>
      <c r="N43" s="143">
        <f ca="1">IF($B43 ="",,VLOOKUP($K43,'Growth Rates'!$C$5:$D$8,2,FALSE))^COLUMNS($M43:N43)*$L43+SUM($L44:N44)*IFERROR($L$5/$L$6,1)</f>
        <v>3.1631375240317601</v>
      </c>
      <c r="O43" s="143">
        <f ca="1">IF($B43 ="",,VLOOKUP($K43,'Growth Rates'!$C$5:$D$8,2,FALSE))^COLUMNS($M43:O43)*$L43+SUM($L44:O44)*IFERROR($L$5/$L$6,1)</f>
        <v>3.2478697872392446</v>
      </c>
      <c r="P43" s="143">
        <f ca="1">IF($B43 ="",,VLOOKUP($K43,'Growth Rates'!$C$5:$D$8,2,FALSE))^COLUMNS($M43:P43)*$L43+SUM($L44:P44)*IFERROR($L$5/$L$6,1)</f>
        <v>3.3348718083607349</v>
      </c>
      <c r="Q43" s="143">
        <f ca="1">IF($B43 ="",,VLOOKUP($K43,'Growth Rates'!$C$5:$D$8,2,FALSE))^COLUMNS($M43:Q43)*$L43+SUM($L44:Q44)*IFERROR($L$5/$L$6,1)</f>
        <v>3.4242043883331266</v>
      </c>
      <c r="R43" s="143">
        <f ca="1">IF($B43 ="",,VLOOKUP($K43,'Growth Rates'!$C$5:$D$8,2,FALSE))^COLUMNS($M43:R43)*$L43+SUM($L44:R44)*IFERROR($L$5/$L$6,1)</f>
        <v>3.5159299567929665</v>
      </c>
      <c r="S43" s="143">
        <f ca="1">IF($B43 ="",,VLOOKUP($K43,'Growth Rates'!$C$5:$D$8,2,FALSE))^COLUMNS($M43:S43)*$L43+SUM($L44:S44)*IFERROR($L$5/$L$6,1)</f>
        <v>3.610112615705102</v>
      </c>
      <c r="T43" s="143">
        <f ca="1">IF($B43 ="",,VLOOKUP($K43,'Growth Rates'!$C$5:$D$8,2,FALSE))^COLUMNS($M43:T43)*$L43+SUM($L44:T44)*IFERROR($L$5/$L$6,1)</f>
        <v>3.706818184160023</v>
      </c>
      <c r="U43" s="143">
        <f ca="1">IF($B43 ="",,VLOOKUP($K43,'Growth Rates'!$C$5:$D$8,2,FALSE))^COLUMNS($M43:U43)*$L43+SUM($L44:U44)*IFERROR($L$5/$L$6,1)</f>
        <v>3.8061142443712144</v>
      </c>
      <c r="V43" s="143">
        <f ca="1">IF($B43 ="",,VLOOKUP($K43,'Growth Rates'!$C$5:$D$8,2,FALSE))^COLUMNS($M43:V43)*$L43+SUM($L44:V44)*IFERROR($L$5/$L$6,1)</f>
        <v>3.908070188904651</v>
      </c>
      <c r="W43" s="143">
        <f ca="1">IF($B43 ="",,VLOOKUP($K43,'Growth Rates'!$C$5:$D$8,2,FALSE))^COLUMNS($M43:W43)*$L43+SUM($L44:W44)*IFERROR($L$5/$L$6,1)</f>
        <v>4.0127572691734592</v>
      </c>
      <c r="X43" s="143">
        <f ca="1">IF($B43 ="",,VLOOKUP($K43,'Growth Rates'!$C$5:$D$8,2,FALSE))^COLUMNS($M43:X43)*$L43+SUM($L44:X44)*IFERROR($L$5/$L$6,1)</f>
        <v>4.1202486452316114</v>
      </c>
      <c r="Y43" s="143">
        <f ca="1">IF($B43 ="",,VLOOKUP($K43,'Growth Rates'!$C$5:$D$8,2,FALSE))^COLUMNS($M43:Y43)*$L43+SUM($L44:Y44)*IFERROR($L$5/$L$6,1)</f>
        <v>4.2306194369014767</v>
      </c>
      <c r="Z43" s="237"/>
      <c r="AA43" s="173">
        <f ca="1">IFERROR(IF($H43="",,AA44/$L43),0)</f>
        <v>0.87906979296143284</v>
      </c>
      <c r="AB43" s="173">
        <f ca="1">IFERROR(IF($H43="",,AB44/$L43),0)</f>
        <v>0.60837212544944974</v>
      </c>
      <c r="AC43" s="174">
        <f ca="1">IFERROR(IF($H43="",,AC44/$L43),0)</f>
        <v>0</v>
      </c>
      <c r="AD43" s="175"/>
      <c r="AE43" s="42">
        <v>80109</v>
      </c>
      <c r="AF43" s="43"/>
      <c r="AG43" s="43"/>
      <c r="AH43" s="43"/>
      <c r="AI43" s="43"/>
      <c r="AJ43" s="43"/>
      <c r="AK43" s="43"/>
      <c r="AL43" s="44"/>
      <c r="AM43" s="157">
        <f ca="1">IF('MASTER 2018-19 '!H46="","",'MASTER 2018-19 '!H46)</f>
        <v>2.98</v>
      </c>
      <c r="AN43" s="216">
        <f t="shared" ca="1" si="4"/>
        <v>2.024695727539072E-2</v>
      </c>
    </row>
    <row r="44" spans="1:40" s="157" customFormat="1" x14ac:dyDescent="0.2">
      <c r="A44" s="152"/>
      <c r="C44" s="217" t="str">
        <f ca="1">IFERROR(IF(H43="","No PI or No Data",""),"Substation was not found in SubstationLoad")</f>
        <v/>
      </c>
      <c r="D44" s="139"/>
      <c r="E44" s="139"/>
      <c r="F44" s="139"/>
      <c r="G44" s="285">
        <f ca="1">IF(AND(VLOOKUP(C43,SubstationLoad_Max_Primaries!$B$3:$Z$495,3,FALSE),ISNUMBER(VLOOKUP(C43,'Manual Calculation'!$B$2:$G$222,3,FALSE))),VLOOKUP(C43,'Manual Calculation'!$B$2:$G$222,4,FALSE),VLOOKUP(C43,SubstationLoad_Max_Primaries!$B$3:$Z$500,23,FALSE))</f>
        <v>43824.463194444441</v>
      </c>
      <c r="H44" s="248"/>
      <c r="I44" s="220"/>
      <c r="J44" s="220"/>
      <c r="K44" s="220"/>
      <c r="L44" s="220" t="s">
        <v>32</v>
      </c>
      <c r="M44" s="235"/>
      <c r="N44" s="221"/>
      <c r="O44" s="221"/>
      <c r="P44" s="221"/>
      <c r="Q44" s="221"/>
      <c r="R44" s="221"/>
      <c r="S44" s="221"/>
      <c r="T44" s="221"/>
      <c r="U44" s="221"/>
      <c r="V44" s="221"/>
      <c r="W44" s="221"/>
      <c r="X44" s="221"/>
      <c r="Y44" s="221"/>
      <c r="Z44" s="222"/>
      <c r="AA44" s="419">
        <f ca="1">IF(AND(VLOOKUP(C43,SubstationLoad_Min_Primaries!$B$3:$Z$495,3,FALSE),ISNUMBER(VLOOKUP(C43,'Manual Calculation'!$B$2:$G$222,5,FALSE))),"Manual Calculation",MAX(VLOOKUP(C43,SubstationLoad_Max_Primaries!$B$3:$Z$500,5,FALSE),VLOOKUP(C43,SubstationLoad_Max_Primaries!$B$3:$Z$500,7,FALSE)))</f>
        <v>2.6374264715652465</v>
      </c>
      <c r="AB44" s="419">
        <f ca="1">IF(AND(VLOOKUP(C43,SubstationLoad_Min_Primaries!$B$3:$Z$495,3,FALSE),ISNUMBER(VLOOKUP(C43,'Manual Calculation'!$B$2:$G$222,5,FALSE))),"Manual Calculation",VLOOKUP(C43,SubstationLoad_Max_Primaries!$B$3:$Z$500,6,FALSE))</f>
        <v>1.8252666182708739</v>
      </c>
      <c r="AC44" s="282">
        <f ca="1">IF(AND(VLOOKUP(C43,SubstationLoad_Min_Primaries!$B$3:$Z$495,3,FALSE),ISNUMBER(VLOOKUP(C43,'Manual Calculation'!$B$2:$G$222,5,FALSE))),VLOOKUP(C43,'Manual Calculation'!$B$2:$G$222,5,FALSE),VLOOKUP(C43,SubstationLoad_Min_Primaries!$B$3:$Z$500,22,FALSE))</f>
        <v>0</v>
      </c>
      <c r="AD44" s="175"/>
      <c r="AE44" s="186">
        <v>1</v>
      </c>
      <c r="AF44" s="187">
        <v>0</v>
      </c>
      <c r="AG44" s="187">
        <v>0</v>
      </c>
      <c r="AH44" s="187">
        <v>0</v>
      </c>
      <c r="AI44" s="187">
        <v>0</v>
      </c>
      <c r="AJ44" s="187">
        <v>0</v>
      </c>
      <c r="AK44" s="187">
        <v>0</v>
      </c>
      <c r="AL44" s="188">
        <v>0</v>
      </c>
      <c r="AM44" s="157" t="str">
        <f ca="1">IF('MASTER 2018-19 '!H47="","",'MASTER 2018-19 '!H47)</f>
        <v/>
      </c>
      <c r="AN44" s="216"/>
    </row>
    <row r="45" spans="1:40" s="157" customFormat="1" x14ac:dyDescent="0.2">
      <c r="A45" s="152"/>
      <c r="C45" s="223" t="s">
        <v>33</v>
      </c>
      <c r="D45" s="224"/>
      <c r="E45" s="225"/>
      <c r="F45" s="225"/>
      <c r="G45" s="226"/>
      <c r="H45" s="249"/>
      <c r="I45" s="228"/>
      <c r="J45" s="228"/>
      <c r="K45" s="228"/>
      <c r="L45" s="228"/>
      <c r="M45" s="229"/>
      <c r="N45" s="229"/>
      <c r="O45" s="230"/>
      <c r="P45" s="230"/>
      <c r="Q45" s="230"/>
      <c r="R45" s="231" t="s">
        <v>34</v>
      </c>
      <c r="S45" s="283">
        <f ca="1">VLOOKUP(C43,SubstationLoad_Max_Primaries!$B$3:$Z$500,24,FALSE)</f>
        <v>0</v>
      </c>
      <c r="T45" s="233"/>
      <c r="U45" s="233"/>
      <c r="V45" s="233"/>
      <c r="W45" s="233"/>
      <c r="X45" s="233"/>
      <c r="Y45" s="233"/>
      <c r="Z45" s="234"/>
      <c r="AA45" s="418">
        <f ca="1">IF(AND(VLOOKUP(C43,SubstationLoad_Min_Primaries!$B$3:$Z$495,3,FALSE),ISNUMBER(VLOOKUP(C43,'Manual Calculation'!$B$2:$G$222,5,FALSE))),"",IF(AA44=VLOOKUP(C43,SubstationLoad_Max_Primaries!$B$3:$Z$500,5,FALSE),VLOOKUP(C43,SubstationLoad_Max_Primaries!$B$3:$Z$500,10,FALSE),IF(AA44=VLOOKUP(C43,SubstationLoad_Max_Primaries!$B$3:$Z$500,7,FALSE),VLOOKUP(C43,SubstationLoad_Max_Primaries!$B$3:$Z$500,12,FALSE),"")))</f>
        <v>43767.837500000001</v>
      </c>
      <c r="AB45" s="418">
        <f ca="1">IF(AND(VLOOKUP(C43,SubstationLoad_Min_Primaries!$B$3:$Z$495,3,FALSE),ISNUMBER(VLOOKUP(C43,'Manual Calculation'!$B$2:$G$222,5,FALSE))),"",VLOOKUP(C43,SubstationLoad_Max_Primaries!$B$3:$Z$500,11,FALSE))</f>
        <v>43629.723611111112</v>
      </c>
      <c r="AC45" s="418">
        <f ca="1">IF(AND(VLOOKUP(C43,SubstationLoad_Min_Primaries!$B$3:$Z$495,3,FALSE),ISNUMBER(VLOOKUP(C43,'Manual Calculation'!$B$2:$G$222,5,FALSE))),VLOOKUP(C43,'Manual Calculation'!$B$2:$G$222,6,FALSE),VLOOKUP(C43,SubstationLoad_Min_Primaries!$B$3:$Z$500,23,FALSE))</f>
        <v>0</v>
      </c>
      <c r="AD45" s="175"/>
      <c r="AE45" s="175"/>
      <c r="AF45" s="175"/>
      <c r="AG45" s="175"/>
      <c r="AH45" s="175"/>
      <c r="AI45" s="175"/>
      <c r="AJ45" s="175"/>
      <c r="AK45" s="175"/>
      <c r="AL45" s="175"/>
      <c r="AM45" s="157" t="str">
        <f ca="1">IF('MASTER 2018-19 '!H48="","",'MASTER 2018-19 '!H48)</f>
        <v/>
      </c>
      <c r="AN45" s="216"/>
    </row>
    <row r="46" spans="1:40" s="157" customFormat="1" x14ac:dyDescent="0.2">
      <c r="A46" s="152"/>
      <c r="B46" s="213">
        <v>509</v>
      </c>
      <c r="C46" s="86" t="str">
        <f ca="1">VLOOKUP(B46,'GSP List'!$D$2:$E$485,2,FALSE)</f>
        <v>BLACKSTAND</v>
      </c>
      <c r="D46" s="117" t="s">
        <v>30</v>
      </c>
      <c r="E46" s="117" t="s">
        <v>543</v>
      </c>
      <c r="F46" s="214"/>
      <c r="G46" s="284">
        <f ca="1">IF(AND(VLOOKUP(C46,SubstationLoad_Max_Primaries!$B$3:$Z$495,3,FALSE),ISNUMBER(VLOOKUP(C46,'Manual Calculation'!$B$2:$G$222,3,FALSE))),VLOOKUP(C46,'Manual Calculation'!$B$2:$G$222,4,FALSE),VLOOKUP(C46,SubstationLoad_Max_Primaries!$B$3:$Z$500,23,FALSE))</f>
        <v>43824.461111111108</v>
      </c>
      <c r="H46" s="282">
        <f ca="1">IF(AND(VLOOKUP(C46,SubstationLoad_Max_Primaries!$B$3:$Z$495,3,FALSE),ISNUMBER(VLOOKUP(C46,'Manual Calculation'!$B$2:$G$222,3,FALSE))),VLOOKUP(C46,'Manual Calculation'!$B$2:$G$222,3,FALSE),VLOOKUP(C46,SubstationLoad_Max_Primaries!$B$3:$Z$500,22,FALSE))</f>
        <v>2.795106256652832</v>
      </c>
      <c r="I46" s="136">
        <v>1</v>
      </c>
      <c r="J46" s="89">
        <v>0</v>
      </c>
      <c r="K46" s="90">
        <v>0</v>
      </c>
      <c r="L46" s="143">
        <f ca="1">IF(OR($B46="",ISNA($I46)),,$H46*$I46)</f>
        <v>2.795106256652832</v>
      </c>
      <c r="M46" s="143">
        <f ca="1">IF($B46 ="",,VLOOKUP($K46,'Growth Rates'!$C$5:$D$8,2,FALSE))^COLUMNS($M46:M46)*$L46+SUM($L47:M47)*IFERROR($L$5/$L$6,1)</f>
        <v>2.7951572862608836</v>
      </c>
      <c r="N46" s="143">
        <f ca="1">IF($B46 ="",,VLOOKUP($K46,'Growth Rates'!$C$5:$D$8,2,FALSE))^COLUMNS($M46:N46)*$L46+SUM($L47:N47)*IFERROR($L$5/$L$6,1)</f>
        <v>2.7952083168005704</v>
      </c>
      <c r="O46" s="143">
        <f ca="1">IF($B46 ="",,VLOOKUP($K46,'Growth Rates'!$C$5:$D$8,2,FALSE))^COLUMNS($M46:O46)*$L46+SUM($L47:O47)*IFERROR($L$5/$L$6,1)</f>
        <v>2.7952593482719101</v>
      </c>
      <c r="P46" s="143">
        <f ca="1">IF($B46 ="",,VLOOKUP($K46,'Growth Rates'!$C$5:$D$8,2,FALSE))^COLUMNS($M46:P46)*$L46+SUM($L47:P47)*IFERROR($L$5/$L$6,1)</f>
        <v>2.7953103806749202</v>
      </c>
      <c r="Q46" s="143">
        <f ca="1">IF($B46 ="",,VLOOKUP($K46,'Growth Rates'!$C$5:$D$8,2,FALSE))^COLUMNS($M46:Q46)*$L46+SUM($L47:Q47)*IFERROR($L$5/$L$6,1)</f>
        <v>2.7953614140096166</v>
      </c>
      <c r="R46" s="143">
        <f ca="1">IF($B46 ="",,VLOOKUP($K46,'Growth Rates'!$C$5:$D$8,2,FALSE))^COLUMNS($M46:R46)*$L46+SUM($L47:R47)*IFERROR($L$5/$L$6,1)</f>
        <v>2.795412448276017</v>
      </c>
      <c r="S46" s="143">
        <f ca="1">IF($B46 ="",,VLOOKUP($K46,'Growth Rates'!$C$5:$D$8,2,FALSE))^COLUMNS($M46:S46)*$L46+SUM($L47:S47)*IFERROR($L$5/$L$6,1)</f>
        <v>2.7954634834741379</v>
      </c>
      <c r="T46" s="143">
        <f ca="1">IF($B46 ="",,VLOOKUP($K46,'Growth Rates'!$C$5:$D$8,2,FALSE))^COLUMNS($M46:T46)*$L46+SUM($L47:T47)*IFERROR($L$5/$L$6,1)</f>
        <v>2.795514519603997</v>
      </c>
      <c r="U46" s="143">
        <f ca="1">IF($B46 ="",,VLOOKUP($K46,'Growth Rates'!$C$5:$D$8,2,FALSE))^COLUMNS($M46:U46)*$L46+SUM($L47:U47)*IFERROR($L$5/$L$6,1)</f>
        <v>2.7955655566656104</v>
      </c>
      <c r="V46" s="143">
        <f ca="1">IF($B46 ="",,VLOOKUP($K46,'Growth Rates'!$C$5:$D$8,2,FALSE))^COLUMNS($M46:V46)*$L46+SUM($L47:V47)*IFERROR($L$5/$L$6,1)</f>
        <v>2.7956165946589961</v>
      </c>
      <c r="W46" s="143">
        <f ca="1">IF($B46 ="",,VLOOKUP($K46,'Growth Rates'!$C$5:$D$8,2,FALSE))^COLUMNS($M46:W46)*$L46+SUM($L47:W47)*IFERROR($L$5/$L$6,1)</f>
        <v>2.7956676335841699</v>
      </c>
      <c r="X46" s="143">
        <f ca="1">IF($B46 ="",,VLOOKUP($K46,'Growth Rates'!$C$5:$D$8,2,FALSE))^COLUMNS($M46:X46)*$L46+SUM($L47:X47)*IFERROR($L$5/$L$6,1)</f>
        <v>2.7957186734411512</v>
      </c>
      <c r="Y46" s="143">
        <f ca="1">IF($B46 ="",,VLOOKUP($K46,'Growth Rates'!$C$5:$D$8,2,FALSE))^COLUMNS($M46:Y46)*$L46+SUM($L47:Y47)*IFERROR($L$5/$L$6,1)</f>
        <v>2.7957697142299538</v>
      </c>
      <c r="Z46" s="215"/>
      <c r="AA46" s="173">
        <f ca="1">IFERROR(IF($H46="",,AA47/$L46),0)</f>
        <v>0.84429604618656995</v>
      </c>
      <c r="AB46" s="173">
        <f ca="1">IFERROR(IF($H46="",,AB47/$L46),0)</f>
        <v>0.6850973551763162</v>
      </c>
      <c r="AC46" s="174">
        <f ca="1">IFERROR(IF($H46="",,AC47/$L46),0)</f>
        <v>0</v>
      </c>
      <c r="AD46" s="175"/>
      <c r="AE46" s="42">
        <v>80157</v>
      </c>
      <c r="AF46" s="43"/>
      <c r="AG46" s="43"/>
      <c r="AH46" s="43"/>
      <c r="AI46" s="43"/>
      <c r="AJ46" s="43"/>
      <c r="AK46" s="43"/>
      <c r="AL46" s="44"/>
      <c r="AM46" s="157">
        <f ca="1">IF('MASTER 2018-19 '!H49="","",'MASTER 2018-19 '!H49)</f>
        <v>2.65</v>
      </c>
      <c r="AN46" s="216">
        <f t="shared" ca="1" si="4"/>
        <v>0.14510625665283206</v>
      </c>
    </row>
    <row r="47" spans="1:40" s="157" customFormat="1" x14ac:dyDescent="0.2">
      <c r="A47" s="152"/>
      <c r="C47" s="217" t="str">
        <f ca="1">IFERROR(IF(H46="","No PI or No Data",""),"Substation was not found in SubstationLoad")</f>
        <v/>
      </c>
      <c r="D47" s="139"/>
      <c r="E47" s="139"/>
      <c r="F47" s="139"/>
      <c r="G47" s="285">
        <f ca="1">IF(AND(VLOOKUP(C46,SubstationLoad_Max_Primaries!$B$3:$Z$495,3,FALSE),ISNUMBER(VLOOKUP(C46,'Manual Calculation'!$B$2:$G$222,3,FALSE))),VLOOKUP(C46,'Manual Calculation'!$B$2:$G$222,4,FALSE),VLOOKUP(C46,SubstationLoad_Max_Primaries!$B$3:$Z$500,23,FALSE))</f>
        <v>43824.461111111108</v>
      </c>
      <c r="H47" s="250"/>
      <c r="I47" s="220"/>
      <c r="J47" s="220"/>
      <c r="K47" s="220"/>
      <c r="L47" s="220" t="s">
        <v>32</v>
      </c>
      <c r="M47" s="221"/>
      <c r="N47" s="221"/>
      <c r="O47" s="221"/>
      <c r="P47" s="221"/>
      <c r="Q47" s="221"/>
      <c r="R47" s="221"/>
      <c r="S47" s="221"/>
      <c r="T47" s="221"/>
      <c r="U47" s="221"/>
      <c r="V47" s="221"/>
      <c r="W47" s="221"/>
      <c r="X47" s="221"/>
      <c r="Y47" s="221"/>
      <c r="Z47" s="222"/>
      <c r="AA47" s="419">
        <f ca="1">IF(AND(VLOOKUP(C46,SubstationLoad_Min_Primaries!$B$3:$Z$495,3,FALSE),ISNUMBER(VLOOKUP(C46,'Manual Calculation'!$B$2:$G$222,5,FALSE))),"Manual Calculation",MAX(VLOOKUP(C46,SubstationLoad_Max_Primaries!$B$3:$Z$500,5,FALSE),VLOOKUP(C46,SubstationLoad_Max_Primaries!$B$3:$Z$500,7,FALSE)))</f>
        <v>2.3598971611633299</v>
      </c>
      <c r="AB47" s="419">
        <f ca="1">IF(AND(VLOOKUP(C46,SubstationLoad_Min_Primaries!$B$3:$Z$495,3,FALSE),ISNUMBER(VLOOKUP(C46,'Manual Calculation'!$B$2:$G$222,5,FALSE))),"Manual Calculation",VLOOKUP(C46,SubstationLoad_Max_Primaries!$B$3:$Z$500,6,FALSE))</f>
        <v>1.9149199038696287</v>
      </c>
      <c r="AC47" s="282">
        <f ca="1">IF(AND(VLOOKUP(C46,SubstationLoad_Min_Primaries!$B$3:$Z$495,3,FALSE),ISNUMBER(VLOOKUP(C46,'Manual Calculation'!$B$2:$G$222,5,FALSE))),VLOOKUP(C46,'Manual Calculation'!$B$2:$G$222,5,FALSE),VLOOKUP(C46,SubstationLoad_Min_Primaries!$B$3:$Z$500,22,FALSE))</f>
        <v>0</v>
      </c>
      <c r="AD47" s="175"/>
      <c r="AE47" s="186">
        <v>1</v>
      </c>
      <c r="AF47" s="187">
        <v>0</v>
      </c>
      <c r="AG47" s="187">
        <v>0</v>
      </c>
      <c r="AH47" s="187">
        <v>0</v>
      </c>
      <c r="AI47" s="187">
        <v>0</v>
      </c>
      <c r="AJ47" s="187">
        <v>0</v>
      </c>
      <c r="AK47" s="187">
        <v>0</v>
      </c>
      <c r="AL47" s="188">
        <v>0</v>
      </c>
      <c r="AM47" s="157" t="str">
        <f ca="1">IF('MASTER 2018-19 '!H50="","",'MASTER 2018-19 '!H50)</f>
        <v/>
      </c>
      <c r="AN47" s="216"/>
    </row>
    <row r="48" spans="1:40" s="157" customFormat="1" x14ac:dyDescent="0.2">
      <c r="A48" s="152"/>
      <c r="C48" s="223" t="s">
        <v>33</v>
      </c>
      <c r="D48" s="224"/>
      <c r="E48" s="225"/>
      <c r="F48" s="225"/>
      <c r="G48" s="226"/>
      <c r="H48" s="249"/>
      <c r="I48" s="228"/>
      <c r="J48" s="228"/>
      <c r="K48" s="228"/>
      <c r="L48" s="228"/>
      <c r="M48" s="229"/>
      <c r="N48" s="229"/>
      <c r="O48" s="230"/>
      <c r="P48" s="230"/>
      <c r="Q48" s="230"/>
      <c r="R48" s="231" t="s">
        <v>34</v>
      </c>
      <c r="S48" s="283">
        <f ca="1">VLOOKUP(C46,SubstationLoad_Max_Primaries!$B$3:$Z$500,24,FALSE)</f>
        <v>0</v>
      </c>
      <c r="T48" s="233"/>
      <c r="U48" s="233"/>
      <c r="V48" s="233"/>
      <c r="W48" s="233"/>
      <c r="X48" s="233"/>
      <c r="Y48" s="233"/>
      <c r="Z48" s="234"/>
      <c r="AA48" s="418">
        <f ca="1">IF(AND(VLOOKUP(C46,SubstationLoad_Min_Primaries!$B$3:$Z$495,3,FALSE),ISNUMBER(VLOOKUP(C46,'Manual Calculation'!$B$2:$G$222,5,FALSE))),"",IF(AA47=VLOOKUP(C46,SubstationLoad_Max_Primaries!$B$3:$Z$500,5,FALSE),VLOOKUP(C46,SubstationLoad_Max_Primaries!$B$3:$Z$500,10,FALSE),IF(AA47=VLOOKUP(C46,SubstationLoad_Max_Primaries!$B$3:$Z$500,7,FALSE),VLOOKUP(C46,SubstationLoad_Max_Primaries!$B$3:$Z$500,12,FALSE),"")))</f>
        <v>43558.836111111108</v>
      </c>
      <c r="AB48" s="418">
        <f ca="1">IF(AND(VLOOKUP(C46,SubstationLoad_Min_Primaries!$B$3:$Z$495,3,FALSE),ISNUMBER(VLOOKUP(C46,'Manual Calculation'!$B$2:$G$222,5,FALSE))),"",VLOOKUP(C46,SubstationLoad_Max_Primaries!$B$3:$Z$500,11,FALSE))</f>
        <v>43640.73333333333</v>
      </c>
      <c r="AC48" s="418">
        <f ca="1">IF(AND(VLOOKUP(C46,SubstationLoad_Min_Primaries!$B$3:$Z$495,3,FALSE),ISNUMBER(VLOOKUP(C46,'Manual Calculation'!$B$2:$G$222,5,FALSE))),VLOOKUP(C46,'Manual Calculation'!$B$2:$G$222,6,FALSE),VLOOKUP(C46,SubstationLoad_Min_Primaries!$B$3:$Z$500,23,FALSE))</f>
        <v>0</v>
      </c>
      <c r="AD48" s="175"/>
      <c r="AE48" s="175"/>
      <c r="AF48" s="175"/>
      <c r="AG48" s="175"/>
      <c r="AH48" s="175"/>
      <c r="AI48" s="175"/>
      <c r="AJ48" s="175"/>
      <c r="AK48" s="175"/>
      <c r="AL48" s="175"/>
      <c r="AM48" s="157" t="str">
        <f ca="1">IF('MASTER 2018-19 '!H51="","",'MASTER 2018-19 '!H51)</f>
        <v/>
      </c>
      <c r="AN48" s="216"/>
    </row>
    <row r="49" spans="1:40" s="157" customFormat="1" x14ac:dyDescent="0.2">
      <c r="A49" s="152"/>
      <c r="B49" s="213">
        <v>541</v>
      </c>
      <c r="C49" s="86" t="str">
        <f ca="1">VLOOKUP(B49,'GSP List'!$D$2:$E$485,2,FALSE)</f>
        <v>CONTULLICH</v>
      </c>
      <c r="D49" s="117" t="s">
        <v>30</v>
      </c>
      <c r="E49" s="117" t="s">
        <v>541</v>
      </c>
      <c r="F49" s="214"/>
      <c r="G49" s="284" t="str">
        <f ca="1">IF(AND(VLOOKUP(C49,SubstationLoad_Max_Primaries!$B$3:$Z$495,3,FALSE),ISNUMBER(VLOOKUP(C49,'Manual Calculation'!$B$2:$G$222,3,FALSE))),VLOOKUP(C49,'Manual Calculation'!$B$2:$G$222,4,FALSE),VLOOKUP(C49,SubstationLoad_Max_Primaries!$B$3:$Z$500,23,FALSE))</f>
        <v>No PI</v>
      </c>
      <c r="H49" s="282">
        <f ca="1">IF(AND(VLOOKUP(C49,SubstationLoad_Max_Primaries!$B$3:$Z$495,3,FALSE),ISNUMBER(VLOOKUP(C49,'Manual Calculation'!$B$2:$G$222,3,FALSE))),VLOOKUP(C49,'Manual Calculation'!$B$2:$G$222,3,FALSE),VLOOKUP(C49,SubstationLoad_Max_Primaries!$B$3:$Z$500,22,FALSE))</f>
        <v>3.9331716551313498E-2</v>
      </c>
      <c r="I49" s="136">
        <v>1</v>
      </c>
      <c r="J49" s="89">
        <v>0</v>
      </c>
      <c r="K49" s="90">
        <v>0</v>
      </c>
      <c r="L49" s="143">
        <f ca="1">IF(OR($B49="",ISNA($I49)),,$H49*$I49)</f>
        <v>3.9331716551313498E-2</v>
      </c>
      <c r="M49" s="143">
        <f ca="1">IF($B49 ="",,VLOOKUP($K49,'Growth Rates'!$C$5:$D$8,2,FALSE))^COLUMNS($M49:M49)*$L49+SUM($L50:M50)*IFERROR($L$5/$L$6,1)</f>
        <v>3.933243462135997E-2</v>
      </c>
      <c r="N49" s="143">
        <f ca="1">IF($B49 ="",,VLOOKUP($K49,'Growth Rates'!$C$5:$D$8,2,FALSE))^COLUMNS($M49:N49)*$L49+SUM($L50:N50)*IFERROR($L$5/$L$6,1)</f>
        <v>3.9333152704516074E-2</v>
      </c>
      <c r="O49" s="143">
        <f ca="1">IF($B49 ="",,VLOOKUP($K49,'Growth Rates'!$C$5:$D$8,2,FALSE))^COLUMNS($M49:O49)*$L49+SUM($L50:O50)*IFERROR($L$5/$L$6,1)</f>
        <v>3.9333870800782059E-2</v>
      </c>
      <c r="P49" s="143">
        <f ca="1">IF($B49 ="",,VLOOKUP($K49,'Growth Rates'!$C$5:$D$8,2,FALSE))^COLUMNS($M49:P49)*$L49+SUM($L50:P50)*IFERROR($L$5/$L$6,1)</f>
        <v>3.9334588910158168E-2</v>
      </c>
      <c r="Q49" s="143">
        <f ca="1">IF($B49 ="",,VLOOKUP($K49,'Growth Rates'!$C$5:$D$8,2,FALSE))^COLUMNS($M49:Q49)*$L49+SUM($L50:Q50)*IFERROR($L$5/$L$6,1)</f>
        <v>3.933530703264463E-2</v>
      </c>
      <c r="R49" s="143">
        <f ca="1">IF($B49 ="",,VLOOKUP($K49,'Growth Rates'!$C$5:$D$8,2,FALSE))^COLUMNS($M49:R49)*$L49+SUM($L50:R50)*IFERROR($L$5/$L$6,1)</f>
        <v>3.9336025168241681E-2</v>
      </c>
      <c r="S49" s="143">
        <f ca="1">IF($B49 ="",,VLOOKUP($K49,'Growth Rates'!$C$5:$D$8,2,FALSE))^COLUMNS($M49:S49)*$L49+SUM($L50:S50)*IFERROR($L$5/$L$6,1)</f>
        <v>3.9336743316949578E-2</v>
      </c>
      <c r="T49" s="143">
        <f ca="1">IF($B49 ="",,VLOOKUP($K49,'Growth Rates'!$C$5:$D$8,2,FALSE))^COLUMNS($M49:T49)*$L49+SUM($L50:T50)*IFERROR($L$5/$L$6,1)</f>
        <v>3.933746147876855E-2</v>
      </c>
      <c r="U49" s="143">
        <f ca="1">IF($B49 ="",,VLOOKUP($K49,'Growth Rates'!$C$5:$D$8,2,FALSE))^COLUMNS($M49:U49)*$L49+SUM($L50:U50)*IFERROR($L$5/$L$6,1)</f>
        <v>3.9338179653698825E-2</v>
      </c>
      <c r="V49" s="143">
        <f ca="1">IF($B49 ="",,VLOOKUP($K49,'Growth Rates'!$C$5:$D$8,2,FALSE))^COLUMNS($M49:V49)*$L49+SUM($L50:V50)*IFERROR($L$5/$L$6,1)</f>
        <v>3.9338897841740661E-2</v>
      </c>
      <c r="W49" s="143">
        <f ca="1">IF($B49 ="",,VLOOKUP($K49,'Growth Rates'!$C$5:$D$8,2,FALSE))^COLUMNS($M49:W49)*$L49+SUM($L50:W50)*IFERROR($L$5/$L$6,1)</f>
        <v>3.9339616042894279E-2</v>
      </c>
      <c r="X49" s="143">
        <f ca="1">IF($B49 ="",,VLOOKUP($K49,'Growth Rates'!$C$5:$D$8,2,FALSE))^COLUMNS($M49:X49)*$L49+SUM($L50:X50)*IFERROR($L$5/$L$6,1)</f>
        <v>3.9340334257159958E-2</v>
      </c>
      <c r="Y49" s="143">
        <f ca="1">IF($B49 ="",,VLOOKUP($K49,'Growth Rates'!$C$5:$D$8,2,FALSE))^COLUMNS($M49:Y49)*$L49+SUM($L50:Y50)*IFERROR($L$5/$L$6,1)</f>
        <v>3.9341052484537883E-2</v>
      </c>
      <c r="Z49" s="215"/>
      <c r="AA49" s="173">
        <f ca="1">IFERROR(IF($H49="",,AA50/$L49),0)</f>
        <v>0</v>
      </c>
      <c r="AB49" s="173">
        <f ca="1">IFERROR(IF($H49="",,AB50/$L49),0)</f>
        <v>0</v>
      </c>
      <c r="AC49" s="174">
        <f ca="1">IFERROR(IF($H49="",,AC50/$L49),0)</f>
        <v>0</v>
      </c>
      <c r="AD49" s="175"/>
      <c r="AE49" s="42">
        <v>80128</v>
      </c>
      <c r="AF49" s="43"/>
      <c r="AG49" s="43"/>
      <c r="AH49" s="43"/>
      <c r="AI49" s="43"/>
      <c r="AJ49" s="43"/>
      <c r="AK49" s="43"/>
      <c r="AL49" s="44"/>
      <c r="AM49" s="157">
        <f ca="1">IF('MASTER 2018-19 '!H52="","",'MASTER 2018-19 '!H52)</f>
        <v>3.9331716551313498E-2</v>
      </c>
      <c r="AN49" s="216">
        <f t="shared" ca="1" si="4"/>
        <v>0</v>
      </c>
    </row>
    <row r="50" spans="1:40" s="157" customFormat="1" x14ac:dyDescent="0.2">
      <c r="C50" s="217" t="str">
        <f ca="1">IFERROR(IF(H49="","No PI or No Data",""),"Substation was not found in SubstationLoad")</f>
        <v/>
      </c>
      <c r="D50" s="139"/>
      <c r="E50" s="139"/>
      <c r="F50" s="139"/>
      <c r="G50" s="285" t="str">
        <f ca="1">IF(AND(VLOOKUP(C49,SubstationLoad_Max_Primaries!$B$3:$Z$495,3,FALSE),ISNUMBER(VLOOKUP(C49,'Manual Calculation'!$B$2:$G$222,3,FALSE))),VLOOKUP(C49,'Manual Calculation'!$B$2:$G$222,4,FALSE),VLOOKUP(C49,SubstationLoad_Max_Primaries!$B$3:$Z$500,23,FALSE))</f>
        <v>No PI</v>
      </c>
      <c r="H50" s="250"/>
      <c r="I50" s="220"/>
      <c r="J50" s="220"/>
      <c r="K50" s="220"/>
      <c r="L50" s="220" t="s">
        <v>32</v>
      </c>
      <c r="M50" s="235"/>
      <c r="N50" s="221"/>
      <c r="O50" s="221"/>
      <c r="P50" s="221"/>
      <c r="Q50" s="221"/>
      <c r="R50" s="221"/>
      <c r="S50" s="221"/>
      <c r="T50" s="221"/>
      <c r="U50" s="221"/>
      <c r="V50" s="221"/>
      <c r="W50" s="221"/>
      <c r="X50" s="221"/>
      <c r="Y50" s="221"/>
      <c r="Z50" s="222"/>
      <c r="AA50" s="419">
        <f ca="1">IF(AND(VLOOKUP(C49,SubstationLoad_Min_Primaries!$B$3:$Z$495,3,FALSE),ISNUMBER(VLOOKUP(C49,'Manual Calculation'!$B$2:$G$222,5,FALSE))),"Manual Calculation",MAX(VLOOKUP(C49,SubstationLoad_Max_Primaries!$B$3:$Z$500,5,FALSE),VLOOKUP(C49,SubstationLoad_Max_Primaries!$B$3:$Z$500,7,FALSE)))</f>
        <v>0</v>
      </c>
      <c r="AB50" s="419">
        <f ca="1">IF(AND(VLOOKUP(C49,SubstationLoad_Min_Primaries!$B$3:$Z$495,3,FALSE),ISNUMBER(VLOOKUP(C49,'Manual Calculation'!$B$2:$G$222,5,FALSE))),"Manual Calculation",VLOOKUP(C49,SubstationLoad_Max_Primaries!$B$3:$Z$500,6,FALSE))</f>
        <v>0</v>
      </c>
      <c r="AC50" s="282">
        <f ca="1">IF(AND(VLOOKUP(C49,SubstationLoad_Min_Primaries!$B$3:$Z$495,3,FALSE),ISNUMBER(VLOOKUP(C49,'Manual Calculation'!$B$2:$G$222,5,FALSE))),VLOOKUP(C49,'Manual Calculation'!$B$2:$G$222,5,FALSE),VLOOKUP(C49,SubstationLoad_Min_Primaries!$B$3:$Z$500,22,FALSE))</f>
        <v>0</v>
      </c>
      <c r="AD50" s="175"/>
      <c r="AE50" s="186">
        <v>1</v>
      </c>
      <c r="AF50" s="187">
        <v>0</v>
      </c>
      <c r="AG50" s="187">
        <v>0</v>
      </c>
      <c r="AH50" s="187">
        <v>0</v>
      </c>
      <c r="AI50" s="187">
        <v>0</v>
      </c>
      <c r="AJ50" s="187">
        <v>0</v>
      </c>
      <c r="AK50" s="187">
        <v>0</v>
      </c>
      <c r="AL50" s="188">
        <v>0</v>
      </c>
      <c r="AM50" s="157" t="str">
        <f ca="1">IF('MASTER 2018-19 '!H53="","",'MASTER 2018-19 '!H53)</f>
        <v/>
      </c>
      <c r="AN50" s="216"/>
    </row>
    <row r="51" spans="1:40" s="157" customFormat="1" x14ac:dyDescent="0.2">
      <c r="C51" s="223" t="s">
        <v>33</v>
      </c>
      <c r="D51" s="224"/>
      <c r="E51" s="225"/>
      <c r="F51" s="225"/>
      <c r="G51" s="226"/>
      <c r="H51" s="249"/>
      <c r="I51" s="228"/>
      <c r="J51" s="228"/>
      <c r="K51" s="228"/>
      <c r="L51" s="228"/>
      <c r="M51" s="229"/>
      <c r="N51" s="229"/>
      <c r="O51" s="230"/>
      <c r="P51" s="230"/>
      <c r="Q51" s="230"/>
      <c r="R51" s="231" t="s">
        <v>34</v>
      </c>
      <c r="S51" s="283" t="str">
        <f ca="1">VLOOKUP(C49,SubstationLoad_Max_Primaries!$B$3:$Z$500,24,FALSE)</f>
        <v/>
      </c>
      <c r="T51" s="233"/>
      <c r="U51" s="233"/>
      <c r="V51" s="233"/>
      <c r="W51" s="233"/>
      <c r="X51" s="233"/>
      <c r="Y51" s="233"/>
      <c r="Z51" s="234"/>
      <c r="AA51" s="418">
        <f ca="1">IF(AND(VLOOKUP(C49,SubstationLoad_Min_Primaries!$B$3:$Z$495,3,FALSE),ISNUMBER(VLOOKUP(C49,'Manual Calculation'!$B$2:$G$222,5,FALSE))),"",IF(AA50=VLOOKUP(C49,SubstationLoad_Max_Primaries!$B$3:$Z$500,5,FALSE),VLOOKUP(C49,SubstationLoad_Max_Primaries!$B$3:$Z$500,10,FALSE),IF(AA50=VLOOKUP(C49,SubstationLoad_Max_Primaries!$B$3:$Z$500,7,FALSE),VLOOKUP(C49,SubstationLoad_Max_Primaries!$B$3:$Z$500,12,FALSE),"")))</f>
        <v>0</v>
      </c>
      <c r="AB51" s="418">
        <f ca="1">IF(AND(VLOOKUP(C49,SubstationLoad_Min_Primaries!$B$3:$Z$495,3,FALSE),ISNUMBER(VLOOKUP(C49,'Manual Calculation'!$B$2:$G$222,5,FALSE))),"",VLOOKUP(C49,SubstationLoad_Max_Primaries!$B$3:$Z$500,11,FALSE))</f>
        <v>0</v>
      </c>
      <c r="AC51" s="418">
        <f ca="1">IF(AND(VLOOKUP(C49,SubstationLoad_Min_Primaries!$B$3:$Z$495,3,FALSE),ISNUMBER(VLOOKUP(C49,'Manual Calculation'!$B$2:$G$222,5,FALSE))),VLOOKUP(C49,'Manual Calculation'!$B$2:$G$222,6,FALSE),VLOOKUP(C49,SubstationLoad_Min_Primaries!$B$3:$Z$500,23,FALSE))</f>
        <v>0</v>
      </c>
      <c r="AD51" s="175"/>
      <c r="AE51" s="175"/>
      <c r="AF51" s="175"/>
      <c r="AG51" s="175"/>
      <c r="AH51" s="175"/>
      <c r="AI51" s="175"/>
      <c r="AJ51" s="175"/>
      <c r="AK51" s="175"/>
      <c r="AL51" s="175"/>
      <c r="AM51" s="157" t="str">
        <f ca="1">IF('MASTER 2018-19 '!H54="","",'MASTER 2018-19 '!H54)</f>
        <v/>
      </c>
      <c r="AN51" s="216"/>
    </row>
    <row r="52" spans="1:40" s="157" customFormat="1" x14ac:dyDescent="0.2">
      <c r="B52" s="213">
        <v>551</v>
      </c>
      <c r="C52" s="86" t="str">
        <f ca="1">VLOOKUP(B52,'GSP List'!$D$2:$E$485,2,FALSE)</f>
        <v>CROSSHILLS</v>
      </c>
      <c r="D52" s="117" t="s">
        <v>30</v>
      </c>
      <c r="E52" s="117" t="s">
        <v>532</v>
      </c>
      <c r="F52" s="214"/>
      <c r="G52" s="284">
        <f ca="1">IF(AND(VLOOKUP(C52,SubstationLoad_Max_Primaries!$B$3:$Z$495,3,FALSE),ISNUMBER(VLOOKUP(C52,'Manual Calculation'!$B$2:$G$222,3,FALSE))),VLOOKUP(C52,'Manual Calculation'!$B$2:$G$222,4,FALSE),VLOOKUP(C52,SubstationLoad_Max_Primaries!$B$3:$Z$500,23,FALSE))</f>
        <v>43845.574999999997</v>
      </c>
      <c r="H52" s="282">
        <f ca="1">IF(AND(VLOOKUP(C52,SubstationLoad_Max_Primaries!$B$3:$Z$495,3,FALSE),ISNUMBER(VLOOKUP(C52,'Manual Calculation'!$B$2:$G$222,3,FALSE))),VLOOKUP(C52,'Manual Calculation'!$B$2:$G$222,3,FALSE),VLOOKUP(C52,SubstationLoad_Max_Primaries!$B$3:$Z$500,22,FALSE))</f>
        <v>6.912655509643554</v>
      </c>
      <c r="I52" s="136">
        <v>1</v>
      </c>
      <c r="J52" s="89">
        <v>0</v>
      </c>
      <c r="K52" s="90">
        <v>0</v>
      </c>
      <c r="L52" s="143">
        <f ca="1">IF(OR($B52="",ISNA($I52)),,$H52*$I52)</f>
        <v>6.912655509643554</v>
      </c>
      <c r="M52" s="143">
        <f ca="1">IF($B52 ="",,VLOOKUP($K52,'Growth Rates'!$C$5:$D$8,2,FALSE))^COLUMNS($M52:M52)*$L52+SUM($L53:M53)*IFERROR($L$5/$L$6,1)</f>
        <v>6.9127817123953861</v>
      </c>
      <c r="N52" s="143">
        <f ca="1">IF($B52 ="",,VLOOKUP($K52,'Growth Rates'!$C$5:$D$8,2,FALSE))^COLUMNS($M52:N52)*$L52+SUM($L53:N53)*IFERROR($L$5/$L$6,1)</f>
        <v>6.912907917451272</v>
      </c>
      <c r="O52" s="143">
        <f ca="1">IF($B52 ="",,VLOOKUP($K52,'Growth Rates'!$C$5:$D$8,2,FALSE))^COLUMNS($M52:O52)*$L52+SUM($L53:O53)*IFERROR($L$5/$L$6,1)</f>
        <v>6.9130341248112535</v>
      </c>
      <c r="P52" s="143">
        <f ca="1">IF($B52 ="",,VLOOKUP($K52,'Growth Rates'!$C$5:$D$8,2,FALSE))^COLUMNS($M52:P52)*$L52+SUM($L53:P53)*IFERROR($L$5/$L$6,1)</f>
        <v>6.9131603344753758</v>
      </c>
      <c r="Q52" s="143">
        <f ca="1">IF($B52 ="",,VLOOKUP($K52,'Growth Rates'!$C$5:$D$8,2,FALSE))^COLUMNS($M52:Q52)*$L52+SUM($L53:Q53)*IFERROR($L$5/$L$6,1)</f>
        <v>6.9132865464436772</v>
      </c>
      <c r="R52" s="143">
        <f ca="1">IF($B52 ="",,VLOOKUP($K52,'Growth Rates'!$C$5:$D$8,2,FALSE))^COLUMNS($M52:R52)*$L52+SUM($L53:R53)*IFERROR($L$5/$L$6,1)</f>
        <v>6.9134127607162021</v>
      </c>
      <c r="S52" s="143">
        <f ca="1">IF($B52 ="",,VLOOKUP($K52,'Growth Rates'!$C$5:$D$8,2,FALSE))^COLUMNS($M52:S52)*$L52+SUM($L53:S53)*IFERROR($L$5/$L$6,1)</f>
        <v>6.9135389772929914</v>
      </c>
      <c r="T52" s="143">
        <f ca="1">IF($B52 ="",,VLOOKUP($K52,'Growth Rates'!$C$5:$D$8,2,FALSE))^COLUMNS($M52:T52)*$L52+SUM($L53:T53)*IFERROR($L$5/$L$6,1)</f>
        <v>6.9136651961740885</v>
      </c>
      <c r="U52" s="143">
        <f ca="1">IF($B52 ="",,VLOOKUP($K52,'Growth Rates'!$C$5:$D$8,2,FALSE))^COLUMNS($M52:U52)*$L52+SUM($L53:U53)*IFERROR($L$5/$L$6,1)</f>
        <v>6.9137914173595325</v>
      </c>
      <c r="V52" s="143">
        <f ca="1">IF($B52 ="",,VLOOKUP($K52,'Growth Rates'!$C$5:$D$8,2,FALSE))^COLUMNS($M52:V52)*$L52+SUM($L53:V53)*IFERROR($L$5/$L$6,1)</f>
        <v>6.9139176408493697</v>
      </c>
      <c r="W52" s="143">
        <f ca="1">IF($B52 ="",,VLOOKUP($K52,'Growth Rates'!$C$5:$D$8,2,FALSE))^COLUMNS($M52:W52)*$L52+SUM($L53:W53)*IFERROR($L$5/$L$6,1)</f>
        <v>6.9140438666436372</v>
      </c>
      <c r="X52" s="143">
        <f ca="1">IF($B52 ="",,VLOOKUP($K52,'Growth Rates'!$C$5:$D$8,2,FALSE))^COLUMNS($M52:X52)*$L52+SUM($L53:X53)*IFERROR($L$5/$L$6,1)</f>
        <v>6.9141700947423841</v>
      </c>
      <c r="Y52" s="143">
        <f ca="1">IF($B52 ="",,VLOOKUP($K52,'Growth Rates'!$C$5:$D$8,2,FALSE))^COLUMNS($M52:Y52)*$L52+SUM($L53:Y53)*IFERROR($L$5/$L$6,1)</f>
        <v>6.914296325145644</v>
      </c>
      <c r="Z52" s="215"/>
      <c r="AA52" s="173">
        <f ca="1">IFERROR(IF($H52="",,AA53/$L52),0)</f>
        <v>0.98102545620012038</v>
      </c>
      <c r="AB52" s="173">
        <f ca="1">IFERROR(IF($H52="",,AB53/$L52),0)</f>
        <v>0.81873230806497799</v>
      </c>
      <c r="AC52" s="174">
        <f ca="1">IFERROR(IF($H52="",,AC53/$L52),0)</f>
        <v>0</v>
      </c>
      <c r="AD52" s="175"/>
      <c r="AE52" s="42">
        <v>80125</v>
      </c>
      <c r="AF52" s="43"/>
      <c r="AG52" s="43"/>
      <c r="AH52" s="43"/>
      <c r="AI52" s="43"/>
      <c r="AJ52" s="43"/>
      <c r="AK52" s="43"/>
      <c r="AL52" s="44"/>
      <c r="AM52" s="157">
        <f ca="1">IF('MASTER 2018-19 '!H55="","",'MASTER 2018-19 '!H55)</f>
        <v>6.54</v>
      </c>
      <c r="AN52" s="216">
        <f t="shared" ca="1" si="4"/>
        <v>0.37265550964355398</v>
      </c>
    </row>
    <row r="53" spans="1:40" s="157" customFormat="1" x14ac:dyDescent="0.2">
      <c r="C53" s="217" t="str">
        <f ca="1">IFERROR(IF(H52="","No PI or No Data",""),"Substation was not found in SubstationLoad")</f>
        <v/>
      </c>
      <c r="D53" s="139"/>
      <c r="E53" s="139"/>
      <c r="F53" s="139"/>
      <c r="G53" s="285">
        <f ca="1">IF(AND(VLOOKUP(C52,SubstationLoad_Max_Primaries!$B$3:$Z$495,3,FALSE),ISNUMBER(VLOOKUP(C52,'Manual Calculation'!$B$2:$G$222,3,FALSE))),VLOOKUP(C52,'Manual Calculation'!$B$2:$G$222,4,FALSE),VLOOKUP(C52,SubstationLoad_Max_Primaries!$B$3:$Z$500,23,FALSE))</f>
        <v>43845.574999999997</v>
      </c>
      <c r="H53" s="250"/>
      <c r="I53" s="220"/>
      <c r="J53" s="220"/>
      <c r="K53" s="220"/>
      <c r="L53" s="220" t="s">
        <v>32</v>
      </c>
      <c r="M53" s="235"/>
      <c r="N53" s="221"/>
      <c r="O53" s="221"/>
      <c r="P53" s="221"/>
      <c r="Q53" s="221"/>
      <c r="R53" s="221"/>
      <c r="S53" s="221"/>
      <c r="T53" s="221"/>
      <c r="U53" s="221"/>
      <c r="V53" s="221"/>
      <c r="W53" s="221"/>
      <c r="X53" s="221"/>
      <c r="Y53" s="221"/>
      <c r="Z53" s="222"/>
      <c r="AA53" s="419">
        <f ca="1">IF(AND(VLOOKUP(C52,SubstationLoad_Min_Primaries!$B$3:$Z$495,3,FALSE),ISNUMBER(VLOOKUP(C52,'Manual Calculation'!$B$2:$G$222,5,FALSE))),"Manual Calculation",MAX(VLOOKUP(C52,SubstationLoad_Max_Primaries!$B$3:$Z$500,5,FALSE),VLOOKUP(C52,SubstationLoad_Max_Primaries!$B$3:$Z$500,7,FALSE)))</f>
        <v>6.7814910249023432</v>
      </c>
      <c r="AB53" s="419">
        <f ca="1">IF(AND(VLOOKUP(C52,SubstationLoad_Min_Primaries!$B$3:$Z$495,3,FALSE),ISNUMBER(VLOOKUP(C52,'Manual Calculation'!$B$2:$G$222,5,FALSE))),"Manual Calculation",VLOOKUP(C52,SubstationLoad_Max_Primaries!$B$3:$Z$500,6,FALSE))</f>
        <v>5.6596144002685538</v>
      </c>
      <c r="AC53" s="282">
        <f ca="1">IF(AND(VLOOKUP(C52,SubstationLoad_Min_Primaries!$B$3:$Z$495,3,FALSE),ISNUMBER(VLOOKUP(C52,'Manual Calculation'!$B$2:$G$222,5,FALSE))),VLOOKUP(C52,'Manual Calculation'!$B$2:$G$222,5,FALSE),VLOOKUP(C52,SubstationLoad_Min_Primaries!$B$3:$Z$500,22,FALSE))</f>
        <v>0</v>
      </c>
      <c r="AD53" s="175"/>
      <c r="AE53" s="186">
        <v>1</v>
      </c>
      <c r="AF53" s="187">
        <v>0</v>
      </c>
      <c r="AG53" s="187">
        <v>0</v>
      </c>
      <c r="AH53" s="187">
        <v>0</v>
      </c>
      <c r="AI53" s="187">
        <v>0</v>
      </c>
      <c r="AJ53" s="187">
        <v>0</v>
      </c>
      <c r="AK53" s="187">
        <v>0</v>
      </c>
      <c r="AL53" s="188">
        <v>0</v>
      </c>
      <c r="AM53" s="157" t="str">
        <f ca="1">IF('MASTER 2018-19 '!H56="","",'MASTER 2018-19 '!H56)</f>
        <v/>
      </c>
      <c r="AN53" s="216"/>
    </row>
    <row r="54" spans="1:40" s="157" customFormat="1" x14ac:dyDescent="0.2">
      <c r="C54" s="223" t="s">
        <v>33</v>
      </c>
      <c r="D54" s="224"/>
      <c r="E54" s="225"/>
      <c r="F54" s="225"/>
      <c r="G54" s="226"/>
      <c r="H54" s="249"/>
      <c r="I54" s="228"/>
      <c r="J54" s="228"/>
      <c r="K54" s="228"/>
      <c r="L54" s="228"/>
      <c r="M54" s="229"/>
      <c r="N54" s="229"/>
      <c r="O54" s="230"/>
      <c r="P54" s="230"/>
      <c r="Q54" s="230"/>
      <c r="R54" s="231" t="s">
        <v>34</v>
      </c>
      <c r="S54" s="283">
        <f ca="1">VLOOKUP(C52,SubstationLoad_Max_Primaries!$B$3:$Z$500,24,FALSE)</f>
        <v>0</v>
      </c>
      <c r="T54" s="233"/>
      <c r="U54" s="233"/>
      <c r="V54" s="233"/>
      <c r="W54" s="233"/>
      <c r="X54" s="233"/>
      <c r="Y54" s="233"/>
      <c r="Z54" s="234"/>
      <c r="AA54" s="418">
        <f ca="1">IF(AND(VLOOKUP(C52,SubstationLoad_Min_Primaries!$B$3:$Z$495,3,FALSE),ISNUMBER(VLOOKUP(C52,'Manual Calculation'!$B$2:$G$222,5,FALSE))),"",IF(AA53=VLOOKUP(C52,SubstationLoad_Max_Primaries!$B$3:$Z$500,5,FALSE),VLOOKUP(C52,SubstationLoad_Max_Primaries!$B$3:$Z$500,10,FALSE),IF(AA53=VLOOKUP(C52,SubstationLoad_Max_Primaries!$B$3:$Z$500,7,FALSE),VLOOKUP(C52,SubstationLoad_Max_Primaries!$B$3:$Z$500,12,FALSE),"")))</f>
        <v>43559.508333333331</v>
      </c>
      <c r="AB54" s="418">
        <f ca="1">IF(AND(VLOOKUP(C52,SubstationLoad_Min_Primaries!$B$3:$Z$495,3,FALSE),ISNUMBER(VLOOKUP(C52,'Manual Calculation'!$B$2:$G$222,5,FALSE))),"",VLOOKUP(C52,SubstationLoad_Max_Primaries!$B$3:$Z$500,11,FALSE))</f>
        <v>43622.506944444445</v>
      </c>
      <c r="AC54" s="418">
        <f ca="1">IF(AND(VLOOKUP(C52,SubstationLoad_Min_Primaries!$B$3:$Z$495,3,FALSE),ISNUMBER(VLOOKUP(C52,'Manual Calculation'!$B$2:$G$222,5,FALSE))),VLOOKUP(C52,'Manual Calculation'!$B$2:$G$222,6,FALSE),VLOOKUP(C52,SubstationLoad_Min_Primaries!$B$3:$Z$500,23,FALSE))</f>
        <v>0</v>
      </c>
      <c r="AD54" s="175"/>
      <c r="AE54" s="175"/>
      <c r="AF54" s="175"/>
      <c r="AG54" s="175"/>
      <c r="AH54" s="175"/>
      <c r="AI54" s="175"/>
      <c r="AJ54" s="175"/>
      <c r="AK54" s="175"/>
      <c r="AL54" s="175"/>
      <c r="AM54" s="157" t="str">
        <f ca="1">IF('MASTER 2018-19 '!H57="","",'MASTER 2018-19 '!H57)</f>
        <v/>
      </c>
      <c r="AN54" s="216"/>
    </row>
    <row r="55" spans="1:40" s="157" customFormat="1" x14ac:dyDescent="0.2">
      <c r="B55" s="236">
        <v>522</v>
      </c>
      <c r="C55" s="86" t="str">
        <f ca="1">VLOOKUP(B55,'GSP List'!$D$2:$E$485,2,FALSE)</f>
        <v>GLASTULLICH</v>
      </c>
      <c r="D55" s="117" t="s">
        <v>30</v>
      </c>
      <c r="E55" s="117" t="s">
        <v>534</v>
      </c>
      <c r="F55" s="214"/>
      <c r="G55" s="284">
        <f ca="1">IF(AND(VLOOKUP(C55,SubstationLoad_Max_Primaries!$B$3:$Z$495,3,FALSE),ISNUMBER(VLOOKUP(C55,'Manual Calculation'!$B$2:$G$222,3,FALSE))),VLOOKUP(C55,'Manual Calculation'!$B$2:$G$222,4,FALSE),VLOOKUP(C55,SubstationLoad_Max_Primaries!$B$3:$Z$500,23,FALSE))</f>
        <v>43846.354166666672</v>
      </c>
      <c r="H55" s="282">
        <f ca="1">IF(AND(VLOOKUP(C55,SubstationLoad_Max_Primaries!$B$3:$Z$495,3,FALSE),ISNUMBER(VLOOKUP(C55,'Manual Calculation'!$B$2:$G$222,3,FALSE))),VLOOKUP(C55,'Manual Calculation'!$B$2:$G$222,3,FALSE),VLOOKUP(C55,SubstationLoad_Max_Primaries!$B$3:$Z$500,22,FALSE))</f>
        <v>1.4999441979999999</v>
      </c>
      <c r="I55" s="136">
        <v>1</v>
      </c>
      <c r="J55" s="89">
        <v>0</v>
      </c>
      <c r="K55" s="90">
        <v>0</v>
      </c>
      <c r="L55" s="143">
        <f ca="1">IF(OR($B55="",ISNA($I55)),,$H55*$I55)</f>
        <v>1.4999441979999999</v>
      </c>
      <c r="M55" s="143">
        <f ca="1">IF($B55 ="",,VLOOKUP($K55,'Growth Rates'!$C$5:$D$8,2,FALSE))^COLUMNS($M55:M55)*$L55+SUM($L56:M56)*IFERROR($L$5/$L$6,1)</f>
        <v>1.499971582134088</v>
      </c>
      <c r="N55" s="143">
        <f ca="1">IF($B55 ="",,VLOOKUP($K55,'Growth Rates'!$C$5:$D$8,2,FALSE))^COLUMNS($M55:N55)*$L55+SUM($L56:N56)*IFERROR($L$5/$L$6,1)</f>
        <v>1.4999989667681222</v>
      </c>
      <c r="O55" s="143">
        <f ca="1">IF($B55 ="",,VLOOKUP($K55,'Growth Rates'!$C$5:$D$8,2,FALSE))^COLUMNS($M55:O55)*$L55+SUM($L56:O56)*IFERROR($L$5/$L$6,1)</f>
        <v>1.5000263519021109</v>
      </c>
      <c r="P55" s="143">
        <f ca="1">IF($B55 ="",,VLOOKUP($K55,'Growth Rates'!$C$5:$D$8,2,FALSE))^COLUMNS($M55:P55)*$L55+SUM($L56:P56)*IFERROR($L$5/$L$6,1)</f>
        <v>1.5000537375360641</v>
      </c>
      <c r="Q55" s="143">
        <f ca="1">IF($B55 ="",,VLOOKUP($K55,'Growth Rates'!$C$5:$D$8,2,FALSE))^COLUMNS($M55:Q55)*$L55+SUM($L56:Q56)*IFERROR($L$5/$L$6,1)</f>
        <v>1.50008112366999</v>
      </c>
      <c r="R55" s="143">
        <f ca="1">IF($B55 ="",,VLOOKUP($K55,'Growth Rates'!$C$5:$D$8,2,FALSE))^COLUMNS($M55:R55)*$L55+SUM($L56:R56)*IFERROR($L$5/$L$6,1)</f>
        <v>1.5001085103038987</v>
      </c>
      <c r="S55" s="143">
        <f ca="1">IF($B55 ="",,VLOOKUP($K55,'Growth Rates'!$C$5:$D$8,2,FALSE))^COLUMNS($M55:S55)*$L55+SUM($L56:S56)*IFERROR($L$5/$L$6,1)</f>
        <v>1.5001358974377985</v>
      </c>
      <c r="T55" s="143">
        <f ca="1">IF($B55 ="",,VLOOKUP($K55,'Growth Rates'!$C$5:$D$8,2,FALSE))^COLUMNS($M55:T55)*$L55+SUM($L56:T56)*IFERROR($L$5/$L$6,1)</f>
        <v>1.500163285071699</v>
      </c>
      <c r="U55" s="143">
        <f ca="1">IF($B55 ="",,VLOOKUP($K55,'Growth Rates'!$C$5:$D$8,2,FALSE))^COLUMNS($M55:U55)*$L55+SUM($L56:U56)*IFERROR($L$5/$L$6,1)</f>
        <v>1.5001906732056092</v>
      </c>
      <c r="V55" s="143">
        <f ca="1">IF($B55 ="",,VLOOKUP($K55,'Growth Rates'!$C$5:$D$8,2,FALSE))^COLUMNS($M55:V55)*$L55+SUM($L56:V56)*IFERROR($L$5/$L$6,1)</f>
        <v>1.5002180618395384</v>
      </c>
      <c r="W55" s="143">
        <f ca="1">IF($B55 ="",,VLOOKUP($K55,'Growth Rates'!$C$5:$D$8,2,FALSE))^COLUMNS($M55:W55)*$L55+SUM($L56:W56)*IFERROR($L$5/$L$6,1)</f>
        <v>1.5002454509734948</v>
      </c>
      <c r="X55" s="143">
        <f ca="1">IF($B55 ="",,VLOOKUP($K55,'Growth Rates'!$C$5:$D$8,2,FALSE))^COLUMNS($M55:X55)*$L55+SUM($L56:X56)*IFERROR($L$5/$L$6,1)</f>
        <v>1.5002728406074894</v>
      </c>
      <c r="Y55" s="143">
        <f ca="1">IF($B55 ="",,VLOOKUP($K55,'Growth Rates'!$C$5:$D$8,2,FALSE))^COLUMNS($M55:Y55)*$L55+SUM($L56:Y56)*IFERROR($L$5/$L$6,1)</f>
        <v>1.5003002307415296</v>
      </c>
      <c r="Z55" s="215"/>
      <c r="AA55" s="173">
        <f ca="1">IFERROR(IF($H55="",,AA56/$L55),0)</f>
        <v>0</v>
      </c>
      <c r="AB55" s="173">
        <f ca="1">IFERROR(IF($H55="",,AB56/$L55),0)</f>
        <v>0</v>
      </c>
      <c r="AC55" s="174">
        <f ca="1">IFERROR(IF($H55="",,AC56/$L55),0)</f>
        <v>2.0095191567919918E-2</v>
      </c>
      <c r="AD55" s="175"/>
      <c r="AE55" s="42">
        <v>80111</v>
      </c>
      <c r="AF55" s="43"/>
      <c r="AG55" s="43"/>
      <c r="AH55" s="43"/>
      <c r="AI55" s="43"/>
      <c r="AJ55" s="43"/>
      <c r="AK55" s="43"/>
      <c r="AL55" s="44"/>
      <c r="AM55" s="157">
        <f ca="1">IF('MASTER 2018-19 '!H58="","",'MASTER 2018-19 '!H58)</f>
        <v>1.35</v>
      </c>
      <c r="AN55" s="216">
        <f t="shared" ca="1" si="4"/>
        <v>0.14994419799999981</v>
      </c>
    </row>
    <row r="56" spans="1:40" s="157" customFormat="1" x14ac:dyDescent="0.2">
      <c r="C56" s="217" t="str">
        <f ca="1">IFERROR(IF(H55="","No PI or No Data",""),"Substation was not found in SubstationLoad")</f>
        <v/>
      </c>
      <c r="D56" s="139"/>
      <c r="E56" s="139"/>
      <c r="F56" s="139"/>
      <c r="G56" s="285">
        <f ca="1">IF(AND(VLOOKUP(C55,SubstationLoad_Max_Primaries!$B$3:$Z$495,3,FALSE),ISNUMBER(VLOOKUP(C55,'Manual Calculation'!$B$2:$G$222,3,FALSE))),VLOOKUP(C55,'Manual Calculation'!$B$2:$G$222,4,FALSE),VLOOKUP(C55,SubstationLoad_Max_Primaries!$B$3:$Z$500,23,FALSE))</f>
        <v>43846.354166666672</v>
      </c>
      <c r="H56" s="250"/>
      <c r="I56" s="220"/>
      <c r="J56" s="220"/>
      <c r="K56" s="220"/>
      <c r="L56" s="220" t="s">
        <v>32</v>
      </c>
      <c r="M56" s="235"/>
      <c r="N56" s="221"/>
      <c r="O56" s="221"/>
      <c r="P56" s="221"/>
      <c r="Q56" s="221"/>
      <c r="R56" s="221"/>
      <c r="S56" s="221"/>
      <c r="T56" s="221"/>
      <c r="U56" s="221"/>
      <c r="V56" s="221"/>
      <c r="W56" s="221"/>
      <c r="X56" s="221"/>
      <c r="Y56" s="221"/>
      <c r="Z56" s="222"/>
      <c r="AA56" s="419" t="str">
        <f ca="1">IF(AND(VLOOKUP(C55,SubstationLoad_Min_Primaries!$B$3:$Z$495,3,FALSE),ISNUMBER(VLOOKUP(C55,'Manual Calculation'!$B$2:$G$222,5,FALSE))),"Manual Calculation",MAX(VLOOKUP(C55,SubstationLoad_Max_Primaries!$B$3:$Z$500,5,FALSE),VLOOKUP(C55,SubstationLoad_Max_Primaries!$B$3:$Z$500,7,FALSE)))</f>
        <v>Manual Calculation</v>
      </c>
      <c r="AB56" s="419" t="str">
        <f ca="1">IF(AND(VLOOKUP(C55,SubstationLoad_Min_Primaries!$B$3:$Z$495,3,FALSE),ISNUMBER(VLOOKUP(C55,'Manual Calculation'!$B$2:$G$222,5,FALSE))),"Manual Calculation",VLOOKUP(C55,SubstationLoad_Max_Primaries!$B$3:$Z$500,6,FALSE))</f>
        <v>Manual Calculation</v>
      </c>
      <c r="AC56" s="282">
        <f ca="1">IF(AND(VLOOKUP(C55,SubstationLoad_Min_Primaries!$B$3:$Z$495,3,FALSE),ISNUMBER(VLOOKUP(C55,'Manual Calculation'!$B$2:$G$222,5,FALSE))),VLOOKUP(C55,'Manual Calculation'!$B$2:$G$222,5,FALSE),VLOOKUP(C55,SubstationLoad_Min_Primaries!$B$3:$Z$500,22,FALSE))</f>
        <v>3.0141666000000001E-2</v>
      </c>
      <c r="AD56" s="175"/>
      <c r="AE56" s="186">
        <v>1</v>
      </c>
      <c r="AF56" s="187">
        <v>0</v>
      </c>
      <c r="AG56" s="187">
        <v>0</v>
      </c>
      <c r="AH56" s="187">
        <v>0</v>
      </c>
      <c r="AI56" s="187">
        <v>0</v>
      </c>
      <c r="AJ56" s="187">
        <v>0</v>
      </c>
      <c r="AK56" s="187">
        <v>0</v>
      </c>
      <c r="AL56" s="188">
        <v>0</v>
      </c>
      <c r="AM56" s="157" t="str">
        <f ca="1">IF('MASTER 2018-19 '!H59="","",'MASTER 2018-19 '!H59)</f>
        <v/>
      </c>
      <c r="AN56" s="216"/>
    </row>
    <row r="57" spans="1:40" s="157" customFormat="1" x14ac:dyDescent="0.2">
      <c r="C57" s="223" t="s">
        <v>33</v>
      </c>
      <c r="D57" s="224"/>
      <c r="E57" s="225"/>
      <c r="F57" s="225"/>
      <c r="G57" s="226"/>
      <c r="H57" s="249"/>
      <c r="I57" s="228"/>
      <c r="J57" s="228"/>
      <c r="K57" s="228"/>
      <c r="L57" s="228"/>
      <c r="M57" s="229"/>
      <c r="N57" s="229"/>
      <c r="O57" s="230"/>
      <c r="P57" s="230"/>
      <c r="Q57" s="230"/>
      <c r="R57" s="231" t="s">
        <v>34</v>
      </c>
      <c r="S57" s="283">
        <f ca="1">VLOOKUP(C55,SubstationLoad_Max_Primaries!$B$3:$Z$500,24,FALSE)</f>
        <v>0</v>
      </c>
      <c r="T57" s="233"/>
      <c r="U57" s="233"/>
      <c r="V57" s="233"/>
      <c r="W57" s="233"/>
      <c r="X57" s="233"/>
      <c r="Y57" s="233"/>
      <c r="Z57" s="234"/>
      <c r="AA57" s="418" t="str">
        <f ca="1">IF(AND(VLOOKUP(C55,SubstationLoad_Min_Primaries!$B$3:$Z$495,3,FALSE),ISNUMBER(VLOOKUP(C55,'Manual Calculation'!$B$2:$G$222,5,FALSE))),"",IF(AA56=VLOOKUP(C55,SubstationLoad_Max_Primaries!$B$3:$Z$500,5,FALSE),VLOOKUP(C55,SubstationLoad_Max_Primaries!$B$3:$Z$500,10,FALSE),IF(AA56=VLOOKUP(C55,SubstationLoad_Max_Primaries!$B$3:$Z$500,7,FALSE),VLOOKUP(C55,SubstationLoad_Max_Primaries!$B$3:$Z$500,12,FALSE),"")))</f>
        <v/>
      </c>
      <c r="AB57" s="418" t="str">
        <f ca="1">IF(AND(VLOOKUP(C55,SubstationLoad_Min_Primaries!$B$3:$Z$495,3,FALSE),ISNUMBER(VLOOKUP(C55,'Manual Calculation'!$B$2:$G$222,5,FALSE))),"",VLOOKUP(C55,SubstationLoad_Max_Primaries!$B$3:$Z$500,11,FALSE))</f>
        <v/>
      </c>
      <c r="AC57" s="418">
        <f ca="1">IF(AND(VLOOKUP(C55,SubstationLoad_Min_Primaries!$B$3:$Z$495,3,FALSE),ISNUMBER(VLOOKUP(C55,'Manual Calculation'!$B$2:$G$222,5,FALSE))),VLOOKUP(C55,'Manual Calculation'!$B$2:$G$222,6,FALSE),VLOOKUP(C55,SubstationLoad_Min_Primaries!$B$3:$Z$500,23,FALSE))</f>
        <v>43619.520833333328</v>
      </c>
      <c r="AD57" s="175"/>
      <c r="AE57" s="175"/>
      <c r="AF57" s="175"/>
      <c r="AG57" s="175"/>
      <c r="AH57" s="175"/>
      <c r="AI57" s="175"/>
      <c r="AJ57" s="175"/>
      <c r="AK57" s="175"/>
      <c r="AL57" s="175"/>
      <c r="AM57" s="157" t="str">
        <f ca="1">IF('MASTER 2018-19 '!H60="","",'MASTER 2018-19 '!H60)</f>
        <v/>
      </c>
      <c r="AN57" s="216"/>
    </row>
    <row r="58" spans="1:40" s="157" customFormat="1" x14ac:dyDescent="0.2">
      <c r="B58" s="236">
        <v>559</v>
      </c>
      <c r="C58" s="86" t="str">
        <f ca="1">VLOOKUP(B58,'GSP List'!$D$2:$E$485,2,FALSE)</f>
        <v>INVERGORDON</v>
      </c>
      <c r="D58" s="117" t="s">
        <v>30</v>
      </c>
      <c r="E58" s="117" t="s">
        <v>532</v>
      </c>
      <c r="F58" s="214"/>
      <c r="G58" s="284">
        <f ca="1">IF(AND(VLOOKUP(C58,SubstationLoad_Max_Primaries!$B$3:$Z$495,3,FALSE),ISNUMBER(VLOOKUP(C58,'Manual Calculation'!$B$2:$G$222,3,FALSE))),VLOOKUP(C58,'Manual Calculation'!$B$2:$G$222,4,FALSE),VLOOKUP(C58,SubstationLoad_Max_Primaries!$B$3:$Z$500,23,FALSE))</f>
        <v>43858.6875</v>
      </c>
      <c r="H58" s="282">
        <f ca="1">IF(AND(VLOOKUP(C58,SubstationLoad_Max_Primaries!$B$3:$Z$495,3,FALSE),ISNUMBER(VLOOKUP(C58,'Manual Calculation'!$B$2:$G$222,3,FALSE))),VLOOKUP(C58,'Manual Calculation'!$B$2:$G$222,3,FALSE),VLOOKUP(C58,SubstationLoad_Max_Primaries!$B$3:$Z$500,22,FALSE))</f>
        <v>5.7607396670000002</v>
      </c>
      <c r="I58" s="136">
        <v>1</v>
      </c>
      <c r="J58" s="89">
        <v>0</v>
      </c>
      <c r="K58" s="90">
        <v>0</v>
      </c>
      <c r="L58" s="143">
        <f ca="1">IF(OR($B58="",ISNA($I58)),,$H58*$I58)</f>
        <v>5.7607396670000002</v>
      </c>
      <c r="M58" s="143">
        <f ca="1">IF($B58 ="",,VLOOKUP($K58,'Growth Rates'!$C$5:$D$8,2,FALSE))^COLUMNS($M58:M58)*$L58+SUM($L59:M59)*IFERROR($L$5/$L$6,1)</f>
        <v>5.7608448394908827</v>
      </c>
      <c r="N58" s="143">
        <f ca="1">IF($B58 ="",,VLOOKUP($K58,'Growth Rates'!$C$5:$D$8,2,FALSE))^COLUMNS($M58:N58)*$L58+SUM($L59:N59)*IFERROR($L$5/$L$6,1)</f>
        <v>5.7609500139018746</v>
      </c>
      <c r="O58" s="143">
        <f ca="1">IF($B58 ="",,VLOOKUP($K58,'Growth Rates'!$C$5:$D$8,2,FALSE))^COLUMNS($M58:O58)*$L58+SUM($L59:O59)*IFERROR($L$5/$L$6,1)</f>
        <v>5.7610551902330114</v>
      </c>
      <c r="P58" s="143">
        <f ca="1">IF($B58 ="",,VLOOKUP($K58,'Growth Rates'!$C$5:$D$8,2,FALSE))^COLUMNS($M58:P58)*$L58+SUM($L59:P59)*IFERROR($L$5/$L$6,1)</f>
        <v>5.7611603684843296</v>
      </c>
      <c r="Q58" s="143">
        <f ca="1">IF($B58 ="",,VLOOKUP($K58,'Growth Rates'!$C$5:$D$8,2,FALSE))^COLUMNS($M58:Q58)*$L58+SUM($L59:Q59)*IFERROR($L$5/$L$6,1)</f>
        <v>5.761265548655861</v>
      </c>
      <c r="R58" s="143">
        <f ca="1">IF($B58 ="",,VLOOKUP($K58,'Growth Rates'!$C$5:$D$8,2,FALSE))^COLUMNS($M58:R58)*$L58+SUM($L59:R59)*IFERROR($L$5/$L$6,1)</f>
        <v>5.7613707307476432</v>
      </c>
      <c r="S58" s="143">
        <f ca="1">IF($B58 ="",,VLOOKUP($K58,'Growth Rates'!$C$5:$D$8,2,FALSE))^COLUMNS($M58:S58)*$L58+SUM($L59:S59)*IFERROR($L$5/$L$6,1)</f>
        <v>5.7614759147597105</v>
      </c>
      <c r="T58" s="143">
        <f ca="1">IF($B58 ="",,VLOOKUP($K58,'Growth Rates'!$C$5:$D$8,2,FALSE))^COLUMNS($M58:T58)*$L58+SUM($L59:T59)*IFERROR($L$5/$L$6,1)</f>
        <v>5.7615811006920987</v>
      </c>
      <c r="U58" s="143">
        <f ca="1">IF($B58 ="",,VLOOKUP($K58,'Growth Rates'!$C$5:$D$8,2,FALSE))^COLUMNS($M58:U58)*$L58+SUM($L59:U59)*IFERROR($L$5/$L$6,1)</f>
        <v>5.7616862885448406</v>
      </c>
      <c r="V58" s="143">
        <f ca="1">IF($B58 ="",,VLOOKUP($K58,'Growth Rates'!$C$5:$D$8,2,FALSE))^COLUMNS($M58:V58)*$L58+SUM($L59:V59)*IFERROR($L$5/$L$6,1)</f>
        <v>5.7617914783179742</v>
      </c>
      <c r="W58" s="143">
        <f ca="1">IF($B58 ="",,VLOOKUP($K58,'Growth Rates'!$C$5:$D$8,2,FALSE))^COLUMNS($M58:W58)*$L58+SUM($L59:W59)*IFERROR($L$5/$L$6,1)</f>
        <v>5.7618966700115308</v>
      </c>
      <c r="X58" s="143">
        <f ca="1">IF($B58 ="",,VLOOKUP($K58,'Growth Rates'!$C$5:$D$8,2,FALSE))^COLUMNS($M58:X58)*$L58+SUM($L59:X59)*IFERROR($L$5/$L$6,1)</f>
        <v>5.7620018636255521</v>
      </c>
      <c r="Y58" s="143">
        <f ca="1">IF($B58 ="",,VLOOKUP($K58,'Growth Rates'!$C$5:$D$8,2,FALSE))^COLUMNS($M58:Y58)*$L58+SUM($L59:Y59)*IFERROR($L$5/$L$6,1)</f>
        <v>5.7621070591600656</v>
      </c>
      <c r="Z58" s="237"/>
      <c r="AA58" s="173">
        <f ca="1">IFERROR(IF($H58="",,AA59/$L58),0)</f>
        <v>0</v>
      </c>
      <c r="AB58" s="173">
        <f ca="1">IFERROR(IF($H58="",,AB59/$L58),0)</f>
        <v>0</v>
      </c>
      <c r="AC58" s="174">
        <f ca="1">IFERROR(IF($H58="",,AC59/$L58),0)</f>
        <v>0.19548100488742323</v>
      </c>
      <c r="AD58" s="175"/>
      <c r="AE58" s="42">
        <v>80138</v>
      </c>
      <c r="AF58" s="43"/>
      <c r="AG58" s="43"/>
      <c r="AH58" s="43"/>
      <c r="AI58" s="43"/>
      <c r="AJ58" s="43"/>
      <c r="AK58" s="43"/>
      <c r="AL58" s="44"/>
      <c r="AM58" s="157">
        <f ca="1">IF('MASTER 2018-19 '!H61="","",'MASTER 2018-19 '!H61)</f>
        <v>8.5</v>
      </c>
      <c r="AN58" s="240">
        <f t="shared" ca="1" si="4"/>
        <v>-2.7392603329999998</v>
      </c>
    </row>
    <row r="59" spans="1:40" s="157" customFormat="1" x14ac:dyDescent="0.2">
      <c r="C59" s="217" t="str">
        <f ca="1">IFERROR(IF(H58="","No PI or No Data",""),"Substation was not found in SubstationLoad")</f>
        <v/>
      </c>
      <c r="D59" s="139"/>
      <c r="E59" s="139"/>
      <c r="F59" s="139"/>
      <c r="G59" s="285">
        <f ca="1">IF(AND(VLOOKUP(C58,SubstationLoad_Max_Primaries!$B$3:$Z$495,3,FALSE),ISNUMBER(VLOOKUP(C58,'Manual Calculation'!$B$2:$G$222,3,FALSE))),VLOOKUP(C58,'Manual Calculation'!$B$2:$G$222,4,FALSE),VLOOKUP(C58,SubstationLoad_Max_Primaries!$B$3:$Z$500,23,FALSE))</f>
        <v>43858.6875</v>
      </c>
      <c r="H59" s="250"/>
      <c r="I59" s="220"/>
      <c r="J59" s="220"/>
      <c r="K59" s="220"/>
      <c r="L59" s="220" t="s">
        <v>32</v>
      </c>
      <c r="M59" s="235"/>
      <c r="N59" s="221"/>
      <c r="O59" s="221"/>
      <c r="P59" s="221"/>
      <c r="Q59" s="221"/>
      <c r="R59" s="221"/>
      <c r="S59" s="221"/>
      <c r="T59" s="221"/>
      <c r="U59" s="221"/>
      <c r="V59" s="221"/>
      <c r="W59" s="221"/>
      <c r="X59" s="221"/>
      <c r="Y59" s="221"/>
      <c r="Z59" s="222"/>
      <c r="AA59" s="419" t="str">
        <f ca="1">IF(AND(VLOOKUP(C58,SubstationLoad_Min_Primaries!$B$3:$Z$495,3,FALSE),ISNUMBER(VLOOKUP(C58,'Manual Calculation'!$B$2:$G$222,5,FALSE))),"Manual Calculation",MAX(VLOOKUP(C58,SubstationLoad_Max_Primaries!$B$3:$Z$500,5,FALSE),VLOOKUP(C58,SubstationLoad_Max_Primaries!$B$3:$Z$500,7,FALSE)))</f>
        <v>Manual Calculation</v>
      </c>
      <c r="AB59" s="419" t="str">
        <f ca="1">IF(AND(VLOOKUP(C58,SubstationLoad_Min_Primaries!$B$3:$Z$495,3,FALSE),ISNUMBER(VLOOKUP(C58,'Manual Calculation'!$B$2:$G$222,5,FALSE))),"Manual Calculation",VLOOKUP(C58,SubstationLoad_Max_Primaries!$B$3:$Z$500,6,FALSE))</f>
        <v>Manual Calculation</v>
      </c>
      <c r="AC59" s="282">
        <f ca="1">IF(AND(VLOOKUP(C58,SubstationLoad_Min_Primaries!$B$3:$Z$495,3,FALSE),ISNUMBER(VLOOKUP(C58,'Manual Calculation'!$B$2:$G$222,5,FALSE))),VLOOKUP(C58,'Manual Calculation'!$B$2:$G$222,5,FALSE),VLOOKUP(C58,SubstationLoad_Min_Primaries!$B$3:$Z$500,22,FALSE))</f>
        <v>1.1261151789999999</v>
      </c>
      <c r="AD59" s="175"/>
      <c r="AE59" s="186">
        <v>1</v>
      </c>
      <c r="AF59" s="187">
        <v>0</v>
      </c>
      <c r="AG59" s="187">
        <v>0</v>
      </c>
      <c r="AH59" s="187">
        <v>0</v>
      </c>
      <c r="AI59" s="187">
        <v>0</v>
      </c>
      <c r="AJ59" s="187">
        <v>0</v>
      </c>
      <c r="AK59" s="187">
        <v>0</v>
      </c>
      <c r="AL59" s="188">
        <v>0</v>
      </c>
      <c r="AM59" s="157" t="str">
        <f ca="1">IF('MASTER 2018-19 '!H62="","",'MASTER 2018-19 '!H62)</f>
        <v/>
      </c>
      <c r="AN59" s="216"/>
    </row>
    <row r="60" spans="1:40" s="157" customFormat="1" x14ac:dyDescent="0.2">
      <c r="C60" s="223" t="s">
        <v>33</v>
      </c>
      <c r="D60" s="224"/>
      <c r="E60" s="225"/>
      <c r="F60" s="225"/>
      <c r="G60" s="226"/>
      <c r="H60" s="249"/>
      <c r="I60" s="228"/>
      <c r="J60" s="228"/>
      <c r="K60" s="228"/>
      <c r="L60" s="228"/>
      <c r="M60" s="229"/>
      <c r="N60" s="229"/>
      <c r="O60" s="230"/>
      <c r="P60" s="230"/>
      <c r="Q60" s="230"/>
      <c r="R60" s="231" t="s">
        <v>34</v>
      </c>
      <c r="S60" s="283">
        <f ca="1">VLOOKUP(C58,SubstationLoad_Max_Primaries!$B$3:$Z$500,24,FALSE)</f>
        <v>6.9749999046325684</v>
      </c>
      <c r="T60" s="233"/>
      <c r="U60" s="233"/>
      <c r="V60" s="233"/>
      <c r="W60" s="233"/>
      <c r="X60" s="233"/>
      <c r="Y60" s="233"/>
      <c r="Z60" s="234"/>
      <c r="AA60" s="418" t="str">
        <f ca="1">IF(AND(VLOOKUP(C58,SubstationLoad_Min_Primaries!$B$3:$Z$495,3,FALSE),ISNUMBER(VLOOKUP(C58,'Manual Calculation'!$B$2:$G$222,5,FALSE))),"",IF(AA59=VLOOKUP(C58,SubstationLoad_Max_Primaries!$B$3:$Z$500,5,FALSE),VLOOKUP(C58,SubstationLoad_Max_Primaries!$B$3:$Z$500,10,FALSE),IF(AA59=VLOOKUP(C58,SubstationLoad_Max_Primaries!$B$3:$Z$500,7,FALSE),VLOOKUP(C58,SubstationLoad_Max_Primaries!$B$3:$Z$500,12,FALSE),"")))</f>
        <v/>
      </c>
      <c r="AB60" s="418" t="str">
        <f ca="1">IF(AND(VLOOKUP(C58,SubstationLoad_Min_Primaries!$B$3:$Z$495,3,FALSE),ISNUMBER(VLOOKUP(C58,'Manual Calculation'!$B$2:$G$222,5,FALSE))),"",VLOOKUP(C58,SubstationLoad_Max_Primaries!$B$3:$Z$500,11,FALSE))</f>
        <v/>
      </c>
      <c r="AC60" s="418">
        <f ca="1">IF(AND(VLOOKUP(C58,SubstationLoad_Min_Primaries!$B$3:$Z$495,3,FALSE),ISNUMBER(VLOOKUP(C58,'Manual Calculation'!$B$2:$G$222,5,FALSE))),VLOOKUP(C58,'Manual Calculation'!$B$2:$G$222,6,FALSE),VLOOKUP(C58,SubstationLoad_Min_Primaries!$B$3:$Z$500,23,FALSE))</f>
        <v>43667.0625</v>
      </c>
      <c r="AD60" s="175"/>
      <c r="AE60" s="175"/>
      <c r="AF60" s="175"/>
      <c r="AG60" s="175"/>
      <c r="AH60" s="175"/>
      <c r="AI60" s="175"/>
      <c r="AJ60" s="175"/>
      <c r="AK60" s="175"/>
      <c r="AL60" s="175"/>
      <c r="AM60" s="157" t="str">
        <f ca="1">IF('MASTER 2018-19 '!H63="","",'MASTER 2018-19 '!H63)</f>
        <v/>
      </c>
      <c r="AN60" s="216"/>
    </row>
    <row r="61" spans="1:40" s="157" customFormat="1" x14ac:dyDescent="0.2">
      <c r="B61" s="236">
        <v>576</v>
      </c>
      <c r="C61" s="86" t="str">
        <f ca="1">VLOOKUP(B61,'GSP List'!$D$2:$E$485,2,FALSE)</f>
        <v>LEALTY</v>
      </c>
      <c r="D61" s="117" t="s">
        <v>30</v>
      </c>
      <c r="E61" s="117" t="s">
        <v>540</v>
      </c>
      <c r="F61" s="214"/>
      <c r="G61" s="284" t="str">
        <f ca="1">IF(AND(VLOOKUP(C61,SubstationLoad_Max_Primaries!$B$3:$Z$495,3,FALSE),ISNUMBER(VLOOKUP(C61,'Manual Calculation'!$B$2:$G$222,3,FALSE))),VLOOKUP(C61,'Manual Calculation'!$B$2:$G$222,4,FALSE),VLOOKUP(C61,SubstationLoad_Max_Primaries!$B$3:$Z$500,23,FALSE))</f>
        <v>No PI</v>
      </c>
      <c r="H61" s="282">
        <f ca="1">IF(AND(VLOOKUP(C61,SubstationLoad_Max_Primaries!$B$3:$Z$495,3,FALSE),ISNUMBER(VLOOKUP(C61,'Manual Calculation'!$B$2:$G$222,3,FALSE))),VLOOKUP(C61,'Manual Calculation'!$B$2:$G$222,3,FALSE),VLOOKUP(C61,SubstationLoad_Max_Primaries!$B$3:$Z$500,22,FALSE))</f>
        <v>0</v>
      </c>
      <c r="I61" s="136">
        <v>1</v>
      </c>
      <c r="J61" s="89" t="s">
        <v>1589</v>
      </c>
      <c r="K61" s="90">
        <v>0</v>
      </c>
      <c r="L61" s="37">
        <f ca="1">IF(OR($B61="",ISNA($I61)),,$H61*$I61)</f>
        <v>0</v>
      </c>
      <c r="M61" s="37">
        <f ca="1">IF($B61 ="",,VLOOKUP($K61,'Growth Rates'!$C$5:$D$8,2,FALSE))^COLUMNS($M61:M61)*$L61+SUM($L62:M62)*IFERROR($L$5/$L$6,1)</f>
        <v>0</v>
      </c>
      <c r="N61" s="37">
        <f ca="1">IF($B61 ="",,VLOOKUP($K61,'Growth Rates'!$C$5:$D$8,2,FALSE))^COLUMNS($M61:N61)*$L61+SUM($L62:N62)*IFERROR($L$5/$L$6,1)</f>
        <v>0</v>
      </c>
      <c r="O61" s="37">
        <f ca="1">IF($B61 ="",,VLOOKUP($K61,'Growth Rates'!$C$5:$D$8,2,FALSE))^COLUMNS($M61:O61)*$L61+SUM($L62:O62)*IFERROR($L$5/$L$6,1)</f>
        <v>0</v>
      </c>
      <c r="P61" s="37">
        <f ca="1">IF($B61 ="",,VLOOKUP($K61,'Growth Rates'!$C$5:$D$8,2,FALSE))^COLUMNS($M61:P61)*$L61+SUM($L62:P62)*IFERROR($L$5/$L$6,1)</f>
        <v>0</v>
      </c>
      <c r="Q61" s="37">
        <f ca="1">IF($B61 ="",,VLOOKUP($K61,'Growth Rates'!$C$5:$D$8,2,FALSE))^COLUMNS($M61:Q61)*$L61+SUM($L62:Q62)*IFERROR($L$5/$L$6,1)</f>
        <v>0</v>
      </c>
      <c r="R61" s="37">
        <f ca="1">IF($B61 ="",,VLOOKUP($K61,'Growth Rates'!$C$5:$D$8,2,FALSE))^COLUMNS($M61:R61)*$L61+SUM($L62:R62)*IFERROR($L$5/$L$6,1)</f>
        <v>0</v>
      </c>
      <c r="S61" s="37">
        <f ca="1">IF($B61 ="",,VLOOKUP($K61,'Growth Rates'!$C$5:$D$8,2,FALSE))^COLUMNS($M61:S61)*$L61+SUM($L62:S62)*IFERROR($L$5/$L$6,1)</f>
        <v>0</v>
      </c>
      <c r="T61" s="37">
        <f ca="1">IF($B61 ="",,VLOOKUP($K61,'Growth Rates'!$C$5:$D$8,2,FALSE))^COLUMNS($M61:T61)*$L61+SUM($L62:T62)*IFERROR($L$5/$L$6,1)</f>
        <v>0</v>
      </c>
      <c r="U61" s="37">
        <f ca="1">IF($B61 ="",,VLOOKUP($K61,'Growth Rates'!$C$5:$D$8,2,FALSE))^COLUMNS($M61:U61)*$L61+SUM($L62:U62)*IFERROR($L$5/$L$6,1)</f>
        <v>0</v>
      </c>
      <c r="V61" s="37">
        <f ca="1">IF($B61 ="",,VLOOKUP($K61,'Growth Rates'!$C$5:$D$8,2,FALSE))^COLUMNS($M61:V61)*$L61+SUM($L62:V62)*IFERROR($L$5/$L$6,1)</f>
        <v>0</v>
      </c>
      <c r="W61" s="37">
        <f ca="1">IF($B61 ="",,VLOOKUP($K61,'Growth Rates'!$C$5:$D$8,2,FALSE))^COLUMNS($M61:W61)*$L61+SUM($L62:W62)*IFERROR($L$5/$L$6,1)</f>
        <v>0</v>
      </c>
      <c r="X61" s="37">
        <f ca="1">IF($B61 ="",,VLOOKUP($K61,'Growth Rates'!$C$5:$D$8,2,FALSE))^COLUMNS($M61:X61)*$L61+SUM($L62:X62)*IFERROR($L$5/$L$6,1)</f>
        <v>0</v>
      </c>
      <c r="Y61" s="37">
        <f ca="1">IF($B61 ="",,VLOOKUP($K61,'Growth Rates'!$C$5:$D$8,2,FALSE))^COLUMNS($M61:Y61)*$L61+SUM($L62:Y62)*IFERROR($L$5/$L$6,1)</f>
        <v>0</v>
      </c>
      <c r="Z61" s="111"/>
      <c r="AA61" s="173">
        <f ca="1">IFERROR(IF($H61="",,AA62/$L61),0)</f>
        <v>0</v>
      </c>
      <c r="AB61" s="173">
        <f ca="1">IFERROR(IF($H61="",,AB62/$L61),0)</f>
        <v>0</v>
      </c>
      <c r="AC61" s="174">
        <f ca="1">IFERROR(IF($H61="",,AC62/$L61),0)</f>
        <v>0</v>
      </c>
      <c r="AD61" s="175"/>
      <c r="AE61" s="42">
        <v>80150</v>
      </c>
      <c r="AF61" s="43"/>
      <c r="AG61" s="43"/>
      <c r="AH61" s="43"/>
      <c r="AI61" s="43"/>
      <c r="AJ61" s="43"/>
      <c r="AK61" s="43"/>
      <c r="AL61" s="44"/>
      <c r="AM61" s="157">
        <f ca="1">IF('MASTER 2018-19 '!H64="","",'MASTER 2018-19 '!H64)</f>
        <v>0</v>
      </c>
      <c r="AN61" s="216">
        <f t="shared" ca="1" si="4"/>
        <v>0</v>
      </c>
    </row>
    <row r="62" spans="1:40" s="157" customFormat="1" x14ac:dyDescent="0.2">
      <c r="C62" s="217" t="str">
        <f ca="1">IFERROR(IF(H61="","No PI or No Data",""),"Substation was not found in SubstationLoad")</f>
        <v/>
      </c>
      <c r="D62" s="139"/>
      <c r="E62" s="139"/>
      <c r="F62" s="139"/>
      <c r="G62" s="285" t="str">
        <f ca="1">IF(AND(VLOOKUP(C61,SubstationLoad_Max_Primaries!$B$3:$Z$495,3,FALSE),ISNUMBER(VLOOKUP(C61,'Manual Calculation'!$B$2:$G$222,3,FALSE))),VLOOKUP(C61,'Manual Calculation'!$B$2:$G$222,4,FALSE),VLOOKUP(C61,SubstationLoad_Max_Primaries!$B$3:$Z$500,23,FALSE))</f>
        <v>No PI</v>
      </c>
      <c r="H62" s="250"/>
      <c r="I62" s="220"/>
      <c r="J62" s="220"/>
      <c r="K62" s="220"/>
      <c r="L62" s="220" t="s">
        <v>32</v>
      </c>
      <c r="M62" s="235"/>
      <c r="N62" s="221"/>
      <c r="O62" s="221"/>
      <c r="P62" s="221"/>
      <c r="Q62" s="221"/>
      <c r="R62" s="221"/>
      <c r="S62" s="221"/>
      <c r="T62" s="221"/>
      <c r="U62" s="221"/>
      <c r="V62" s="221"/>
      <c r="W62" s="221"/>
      <c r="X62" s="221"/>
      <c r="Y62" s="221"/>
      <c r="Z62" s="222"/>
      <c r="AA62" s="419">
        <f ca="1">IF(AND(VLOOKUP(C61,SubstationLoad_Min_Primaries!$B$3:$Z$495,3,FALSE),ISNUMBER(VLOOKUP(C61,'Manual Calculation'!$B$2:$G$222,5,FALSE))),"Manual Calculation",MAX(VLOOKUP(C61,SubstationLoad_Max_Primaries!$B$3:$Z$500,5,FALSE),VLOOKUP(C61,SubstationLoad_Max_Primaries!$B$3:$Z$500,7,FALSE)))</f>
        <v>0</v>
      </c>
      <c r="AB62" s="419">
        <f ca="1">IF(AND(VLOOKUP(C61,SubstationLoad_Min_Primaries!$B$3:$Z$495,3,FALSE),ISNUMBER(VLOOKUP(C61,'Manual Calculation'!$B$2:$G$222,5,FALSE))),"Manual Calculation",VLOOKUP(C61,SubstationLoad_Max_Primaries!$B$3:$Z$500,6,FALSE))</f>
        <v>0</v>
      </c>
      <c r="AC62" s="282">
        <f ca="1">IF(AND(VLOOKUP(C61,SubstationLoad_Min_Primaries!$B$3:$Z$495,3,FALSE),ISNUMBER(VLOOKUP(C61,'Manual Calculation'!$B$2:$G$222,5,FALSE))),VLOOKUP(C61,'Manual Calculation'!$B$2:$G$222,5,FALSE),VLOOKUP(C61,SubstationLoad_Min_Primaries!$B$3:$Z$500,22,FALSE))</f>
        <v>0</v>
      </c>
      <c r="AD62" s="175"/>
      <c r="AE62" s="186">
        <v>1</v>
      </c>
      <c r="AF62" s="187">
        <v>0</v>
      </c>
      <c r="AG62" s="187">
        <v>0</v>
      </c>
      <c r="AH62" s="187">
        <v>0</v>
      </c>
      <c r="AI62" s="187">
        <v>0</v>
      </c>
      <c r="AJ62" s="187">
        <v>0</v>
      </c>
      <c r="AK62" s="187">
        <v>0</v>
      </c>
      <c r="AL62" s="188">
        <v>0</v>
      </c>
      <c r="AM62" s="157" t="str">
        <f ca="1">IF('MASTER 2018-19 '!H65="","",'MASTER 2018-19 '!H65)</f>
        <v/>
      </c>
      <c r="AN62" s="216"/>
    </row>
    <row r="63" spans="1:40" s="157" customFormat="1" x14ac:dyDescent="0.2">
      <c r="C63" s="223" t="s">
        <v>33</v>
      </c>
      <c r="D63" s="224"/>
      <c r="E63" s="225"/>
      <c r="F63" s="225"/>
      <c r="G63" s="226"/>
      <c r="H63" s="249"/>
      <c r="I63" s="228"/>
      <c r="J63" s="228"/>
      <c r="K63" s="228"/>
      <c r="L63" s="228"/>
      <c r="M63" s="229"/>
      <c r="N63" s="229"/>
      <c r="O63" s="230"/>
      <c r="P63" s="230"/>
      <c r="Q63" s="230"/>
      <c r="R63" s="231" t="s">
        <v>34</v>
      </c>
      <c r="S63" s="283" t="str">
        <f ca="1">VLOOKUP(C61,SubstationLoad_Max_Primaries!$B$3:$Z$500,24,FALSE)</f>
        <v/>
      </c>
      <c r="T63" s="233"/>
      <c r="U63" s="233"/>
      <c r="V63" s="233"/>
      <c r="W63" s="233"/>
      <c r="X63" s="233"/>
      <c r="Y63" s="233"/>
      <c r="Z63" s="239"/>
      <c r="AA63" s="418">
        <f ca="1">IF(AND(VLOOKUP(C61,SubstationLoad_Min_Primaries!$B$3:$Z$495,3,FALSE),ISNUMBER(VLOOKUP(C61,'Manual Calculation'!$B$2:$G$222,5,FALSE))),"",IF(AA62=VLOOKUP(C61,SubstationLoad_Max_Primaries!$B$3:$Z$500,5,FALSE),VLOOKUP(C61,SubstationLoad_Max_Primaries!$B$3:$Z$500,10,FALSE),IF(AA62=VLOOKUP(C61,SubstationLoad_Max_Primaries!$B$3:$Z$500,7,FALSE),VLOOKUP(C61,SubstationLoad_Max_Primaries!$B$3:$Z$500,12,FALSE),"")))</f>
        <v>0</v>
      </c>
      <c r="AB63" s="418">
        <f ca="1">IF(AND(VLOOKUP(C61,SubstationLoad_Min_Primaries!$B$3:$Z$495,3,FALSE),ISNUMBER(VLOOKUP(C61,'Manual Calculation'!$B$2:$G$222,5,FALSE))),"",VLOOKUP(C61,SubstationLoad_Max_Primaries!$B$3:$Z$500,11,FALSE))</f>
        <v>0</v>
      </c>
      <c r="AC63" s="418">
        <f ca="1">IF(AND(VLOOKUP(C61,SubstationLoad_Min_Primaries!$B$3:$Z$495,3,FALSE),ISNUMBER(VLOOKUP(C61,'Manual Calculation'!$B$2:$G$222,5,FALSE))),VLOOKUP(C61,'Manual Calculation'!$B$2:$G$222,6,FALSE),VLOOKUP(C61,SubstationLoad_Min_Primaries!$B$3:$Z$500,23,FALSE))</f>
        <v>0</v>
      </c>
      <c r="AD63" s="175"/>
      <c r="AE63" s="175"/>
      <c r="AF63" s="175"/>
      <c r="AG63" s="175"/>
      <c r="AH63" s="175"/>
      <c r="AI63" s="175"/>
      <c r="AJ63" s="175"/>
      <c r="AK63" s="175"/>
      <c r="AL63" s="175"/>
      <c r="AM63" s="157" t="str">
        <f ca="1">IF('MASTER 2018-19 '!H66="","",'MASTER 2018-19 '!H66)</f>
        <v/>
      </c>
      <c r="AN63" s="216"/>
    </row>
    <row r="64" spans="1:40" s="157" customFormat="1" x14ac:dyDescent="0.2">
      <c r="B64" s="236">
        <v>542</v>
      </c>
      <c r="C64" s="86" t="str">
        <f ca="1">VLOOKUP(B64,'GSP List'!$D$2:$E$485,2,FALSE)</f>
        <v>MUIREND</v>
      </c>
      <c r="D64" s="117" t="s">
        <v>30</v>
      </c>
      <c r="E64" s="117" t="s">
        <v>543</v>
      </c>
      <c r="F64" s="214"/>
      <c r="G64" s="284">
        <f ca="1">IF(AND(VLOOKUP(C64,SubstationLoad_Max_Primaries!$B$3:$Z$495,3,FALSE),ISNUMBER(VLOOKUP(C64,'Manual Calculation'!$B$2:$G$222,3,FALSE))),VLOOKUP(C64,'Manual Calculation'!$B$2:$G$222,4,FALSE),VLOOKUP(C64,SubstationLoad_Max_Primaries!$B$3:$Z$500,23,FALSE))</f>
        <v>43824.461111111108</v>
      </c>
      <c r="H64" s="282">
        <f ca="1">IF(AND(VLOOKUP(C64,SubstationLoad_Max_Primaries!$B$3:$Z$495,3,FALSE),ISNUMBER(VLOOKUP(C64,'Manual Calculation'!$B$2:$G$222,3,FALSE))),VLOOKUP(C64,'Manual Calculation'!$B$2:$G$222,3,FALSE),VLOOKUP(C64,SubstationLoad_Max_Primaries!$B$3:$Z$500,22,FALSE))</f>
        <v>2.6198014601440427</v>
      </c>
      <c r="I64" s="136">
        <v>1</v>
      </c>
      <c r="J64" s="89">
        <v>0</v>
      </c>
      <c r="K64" s="90">
        <v>0</v>
      </c>
      <c r="L64" s="143">
        <f ca="1">IF(OR($B64="",ISNA($I64)),,$H64*$I64)</f>
        <v>2.6198014601440427</v>
      </c>
      <c r="M64" s="143">
        <f ca="1">IF($B64 ="",,VLOOKUP($K64,'Growth Rates'!$C$5:$D$8,2,FALSE))^COLUMNS($M64:M64)*$L64+SUM($L65:M65)*IFERROR($L$5/$L$6,1)</f>
        <v>2.6198492892529952</v>
      </c>
      <c r="N64" s="143">
        <f ca="1">IF($B64 ="",,VLOOKUP($K64,'Growth Rates'!$C$5:$D$8,2,FALSE))^COLUMNS($M64:N64)*$L64+SUM($L65:N65)*IFERROR($L$5/$L$6,1)</f>
        <v>2.6198971192351528</v>
      </c>
      <c r="O64" s="143">
        <f ca="1">IF($B64 ="",,VLOOKUP($K64,'Growth Rates'!$C$5:$D$8,2,FALSE))^COLUMNS($M64:O64)*$L64+SUM($L65:O65)*IFERROR($L$5/$L$6,1)</f>
        <v>2.6199449500905314</v>
      </c>
      <c r="P64" s="143">
        <f ca="1">IF($B64 ="",,VLOOKUP($K64,'Growth Rates'!$C$5:$D$8,2,FALSE))^COLUMNS($M64:P64)*$L64+SUM($L65:P65)*IFERROR($L$5/$L$6,1)</f>
        <v>2.6199927818191471</v>
      </c>
      <c r="Q64" s="143">
        <f ca="1">IF($B64 ="",,VLOOKUP($K64,'Growth Rates'!$C$5:$D$8,2,FALSE))^COLUMNS($M64:Q64)*$L64+SUM($L65:Q65)*IFERROR($L$5/$L$6,1)</f>
        <v>2.6200406144210149</v>
      </c>
      <c r="R64" s="143">
        <f ca="1">IF($B64 ="",,VLOOKUP($K64,'Growth Rates'!$C$5:$D$8,2,FALSE))^COLUMNS($M64:R64)*$L64+SUM($L65:R65)*IFERROR($L$5/$L$6,1)</f>
        <v>2.6200884478961521</v>
      </c>
      <c r="S64" s="143">
        <f ca="1">IF($B64 ="",,VLOOKUP($K64,'Growth Rates'!$C$5:$D$8,2,FALSE))^COLUMNS($M64:S64)*$L64+SUM($L65:S65)*IFERROR($L$5/$L$6,1)</f>
        <v>2.6201362822445735</v>
      </c>
      <c r="T64" s="143">
        <f ca="1">IF($B64 ="",,VLOOKUP($K64,'Growth Rates'!$C$5:$D$8,2,FALSE))^COLUMNS($M64:T64)*$L64+SUM($L65:T65)*IFERROR($L$5/$L$6,1)</f>
        <v>2.6201841174662963</v>
      </c>
      <c r="U64" s="143">
        <f ca="1">IF($B64 ="",,VLOOKUP($K64,'Growth Rates'!$C$5:$D$8,2,FALSE))^COLUMNS($M64:U64)*$L64+SUM($L65:U65)*IFERROR($L$5/$L$6,1)</f>
        <v>2.6202319535613348</v>
      </c>
      <c r="V64" s="143">
        <f ca="1">IF($B64 ="",,VLOOKUP($K64,'Growth Rates'!$C$5:$D$8,2,FALSE))^COLUMNS($M64:V64)*$L64+SUM($L65:V65)*IFERROR($L$5/$L$6,1)</f>
        <v>2.6202797905297066</v>
      </c>
      <c r="W64" s="143">
        <f ca="1">IF($B64 ="",,VLOOKUP($K64,'Growth Rates'!$C$5:$D$8,2,FALSE))^COLUMNS($M64:W64)*$L64+SUM($L65:W65)*IFERROR($L$5/$L$6,1)</f>
        <v>2.6203276283714256</v>
      </c>
      <c r="X64" s="143">
        <f ca="1">IF($B64 ="",,VLOOKUP($K64,'Growth Rates'!$C$5:$D$8,2,FALSE))^COLUMNS($M64:X64)*$L64+SUM($L65:X65)*IFERROR($L$5/$L$6,1)</f>
        <v>2.6203754670865109</v>
      </c>
      <c r="Y64" s="143">
        <f ca="1">IF($B64 ="",,VLOOKUP($K64,'Growth Rates'!$C$5:$D$8,2,FALSE))^COLUMNS($M64:Y64)*$L64+SUM($L65:Y65)*IFERROR($L$5/$L$6,1)</f>
        <v>2.6204233066749749</v>
      </c>
      <c r="Z64" s="215"/>
      <c r="AA64" s="173">
        <f ca="1">IFERROR(IF($H64="",,AA65/$L64),0)</f>
        <v>0.87708907099986777</v>
      </c>
      <c r="AB64" s="173">
        <f ca="1">IFERROR(IF($H64="",,AB65/$L64),0)</f>
        <v>0.61874962618128104</v>
      </c>
      <c r="AC64" s="174">
        <f ca="1">IFERROR(IF($H64="",,AC65/$L64),0)</f>
        <v>0</v>
      </c>
      <c r="AD64" s="175"/>
      <c r="AE64" s="42">
        <v>80160</v>
      </c>
      <c r="AF64" s="43"/>
      <c r="AG64" s="43"/>
      <c r="AH64" s="43"/>
      <c r="AI64" s="43"/>
      <c r="AJ64" s="43"/>
      <c r="AK64" s="43"/>
      <c r="AL64" s="44"/>
      <c r="AM64" s="157">
        <f ca="1">IF('MASTER 2018-19 '!H67="","",'MASTER 2018-19 '!H67)</f>
        <v>2.4282293359999998</v>
      </c>
      <c r="AN64" s="216">
        <f t="shared" ca="1" si="4"/>
        <v>0.1915721241440429</v>
      </c>
    </row>
    <row r="65" spans="1:40" s="157" customFormat="1" x14ac:dyDescent="0.2">
      <c r="C65" s="217" t="str">
        <f ca="1">IFERROR(IF(H64="","No PI or No Data",""),"Substation was not found in SubstationLoad")</f>
        <v/>
      </c>
      <c r="D65" s="139"/>
      <c r="E65" s="139"/>
      <c r="F65" s="139"/>
      <c r="G65" s="285">
        <f ca="1">IF(AND(VLOOKUP(C64,SubstationLoad_Max_Primaries!$B$3:$Z$495,3,FALSE),ISNUMBER(VLOOKUP(C64,'Manual Calculation'!$B$2:$G$222,3,FALSE))),VLOOKUP(C64,'Manual Calculation'!$B$2:$G$222,4,FALSE),VLOOKUP(C64,SubstationLoad_Max_Primaries!$B$3:$Z$500,23,FALSE))</f>
        <v>43824.461111111108</v>
      </c>
      <c r="H65" s="250"/>
      <c r="I65" s="220"/>
      <c r="J65" s="220"/>
      <c r="K65" s="220"/>
      <c r="L65" s="220" t="s">
        <v>32</v>
      </c>
      <c r="M65" s="235"/>
      <c r="N65" s="221"/>
      <c r="O65" s="221"/>
      <c r="P65" s="221"/>
      <c r="Q65" s="221"/>
      <c r="R65" s="221"/>
      <c r="S65" s="221"/>
      <c r="T65" s="221"/>
      <c r="U65" s="221"/>
      <c r="V65" s="221"/>
      <c r="W65" s="221"/>
      <c r="X65" s="221"/>
      <c r="Y65" s="221"/>
      <c r="Z65" s="222"/>
      <c r="AA65" s="419">
        <f ca="1">IF(AND(VLOOKUP(C64,SubstationLoad_Min_Primaries!$B$3:$Z$495,3,FALSE),ISNUMBER(VLOOKUP(C64,'Manual Calculation'!$B$2:$G$222,5,FALSE))),"Manual Calculation",MAX(VLOOKUP(C64,SubstationLoad_Max_Primaries!$B$3:$Z$500,5,FALSE),VLOOKUP(C64,SubstationLoad_Max_Primaries!$B$3:$Z$500,7,FALSE)))</f>
        <v>2.2977992288818356</v>
      </c>
      <c r="AB65" s="419">
        <f ca="1">IF(AND(VLOOKUP(C64,SubstationLoad_Min_Primaries!$B$3:$Z$495,3,FALSE),ISNUMBER(VLOOKUP(C64,'Manual Calculation'!$B$2:$G$222,5,FALSE))),"Manual Calculation",VLOOKUP(C64,SubstationLoad_Max_Primaries!$B$3:$Z$500,6,FALSE))</f>
        <v>1.6210011741333006</v>
      </c>
      <c r="AC65" s="282">
        <f ca="1">IF(AND(VLOOKUP(C64,SubstationLoad_Min_Primaries!$B$3:$Z$495,3,FALSE),ISNUMBER(VLOOKUP(C64,'Manual Calculation'!$B$2:$G$222,5,FALSE))),VLOOKUP(C64,'Manual Calculation'!$B$2:$G$222,5,FALSE),VLOOKUP(C64,SubstationLoad_Min_Primaries!$B$3:$Z$500,22,FALSE))</f>
        <v>0</v>
      </c>
      <c r="AD65" s="175"/>
      <c r="AE65" s="186">
        <v>1</v>
      </c>
      <c r="AF65" s="187">
        <v>0</v>
      </c>
      <c r="AG65" s="187">
        <v>0</v>
      </c>
      <c r="AH65" s="187">
        <v>0</v>
      </c>
      <c r="AI65" s="187">
        <v>0</v>
      </c>
      <c r="AJ65" s="187">
        <v>0</v>
      </c>
      <c r="AK65" s="187">
        <v>0</v>
      </c>
      <c r="AL65" s="188">
        <v>0</v>
      </c>
      <c r="AM65" s="157" t="str">
        <f ca="1">IF('MASTER 2018-19 '!H68="","",'MASTER 2018-19 '!H68)</f>
        <v/>
      </c>
      <c r="AN65" s="216"/>
    </row>
    <row r="66" spans="1:40" s="157" customFormat="1" x14ac:dyDescent="0.2">
      <c r="C66" s="223" t="s">
        <v>33</v>
      </c>
      <c r="D66" s="224"/>
      <c r="E66" s="225"/>
      <c r="F66" s="225"/>
      <c r="G66" s="226"/>
      <c r="H66" s="249"/>
      <c r="I66" s="228"/>
      <c r="J66" s="228"/>
      <c r="K66" s="228"/>
      <c r="L66" s="228"/>
      <c r="M66" s="229"/>
      <c r="N66" s="229"/>
      <c r="O66" s="230"/>
      <c r="P66" s="230"/>
      <c r="Q66" s="230"/>
      <c r="R66" s="231" t="s">
        <v>34</v>
      </c>
      <c r="S66" s="283">
        <f ca="1">VLOOKUP(C64,SubstationLoad_Max_Primaries!$B$3:$Z$500,24,FALSE)</f>
        <v>0</v>
      </c>
      <c r="T66" s="233"/>
      <c r="U66" s="233"/>
      <c r="V66" s="233"/>
      <c r="W66" s="233"/>
      <c r="X66" s="233"/>
      <c r="Y66" s="233"/>
      <c r="Z66" s="234"/>
      <c r="AA66" s="418">
        <f ca="1">IF(AND(VLOOKUP(C64,SubstationLoad_Min_Primaries!$B$3:$Z$495,3,FALSE),ISNUMBER(VLOOKUP(C64,'Manual Calculation'!$B$2:$G$222,5,FALSE))),"",IF(AA65=VLOOKUP(C64,SubstationLoad_Max_Primaries!$B$3:$Z$500,5,FALSE),VLOOKUP(C64,SubstationLoad_Max_Primaries!$B$3:$Z$500,10,FALSE),IF(AA65=VLOOKUP(C64,SubstationLoad_Max_Primaries!$B$3:$Z$500,7,FALSE),VLOOKUP(C64,SubstationLoad_Max_Primaries!$B$3:$Z$500,12,FALSE),"")))</f>
        <v>43767.763194444444</v>
      </c>
      <c r="AB66" s="418">
        <f ca="1">IF(AND(VLOOKUP(C64,SubstationLoad_Min_Primaries!$B$3:$Z$495,3,FALSE),ISNUMBER(VLOOKUP(C64,'Manual Calculation'!$B$2:$G$222,5,FALSE))),"",VLOOKUP(C64,SubstationLoad_Max_Primaries!$B$3:$Z$500,11,FALSE))</f>
        <v>43621.759722222225</v>
      </c>
      <c r="AC66" s="418">
        <f ca="1">IF(AND(VLOOKUP(C64,SubstationLoad_Min_Primaries!$B$3:$Z$495,3,FALSE),ISNUMBER(VLOOKUP(C64,'Manual Calculation'!$B$2:$G$222,5,FALSE))),VLOOKUP(C64,'Manual Calculation'!$B$2:$G$222,6,FALSE),VLOOKUP(C64,SubstationLoad_Min_Primaries!$B$3:$Z$500,23,FALSE))</f>
        <v>0</v>
      </c>
      <c r="AD66" s="175"/>
      <c r="AE66" s="175"/>
      <c r="AF66" s="175"/>
      <c r="AG66" s="175"/>
      <c r="AH66" s="175"/>
      <c r="AI66" s="175"/>
      <c r="AJ66" s="175"/>
      <c r="AK66" s="175"/>
      <c r="AL66" s="175"/>
      <c r="AM66" s="157" t="str">
        <f ca="1">IF('MASTER 2018-19 '!H69="","",'MASTER 2018-19 '!H69)</f>
        <v/>
      </c>
      <c r="AN66" s="216"/>
    </row>
    <row r="67" spans="1:40" s="157" customFormat="1" x14ac:dyDescent="0.2">
      <c r="B67" s="236">
        <v>554</v>
      </c>
      <c r="C67" s="86" t="str">
        <f ca="1">VLOOKUP(B67,'GSP List'!$D$2:$E$485,2,FALSE)</f>
        <v>NIGG</v>
      </c>
      <c r="D67" s="117" t="s">
        <v>30</v>
      </c>
      <c r="E67" s="117" t="s">
        <v>539</v>
      </c>
      <c r="F67" s="214"/>
      <c r="G67" s="284">
        <f ca="1">IF(AND(VLOOKUP(C67,SubstationLoad_Max_Primaries!$B$3:$Z$495,3,FALSE),ISNUMBER(VLOOKUP(C67,'Manual Calculation'!$B$2:$G$222,3,FALSE))),VLOOKUP(C67,'Manual Calculation'!$B$2:$G$222,4,FALSE),VLOOKUP(C67,SubstationLoad_Max_Primaries!$B$3:$Z$500,23,FALSE))</f>
        <v>43558.57916666667</v>
      </c>
      <c r="H67" s="282">
        <f ca="1">IF(AND(VLOOKUP(C67,SubstationLoad_Max_Primaries!$B$3:$Z$495,3,FALSE),ISNUMBER(VLOOKUP(C67,'Manual Calculation'!$B$2:$G$222,3,FALSE))),VLOOKUP(C67,'Manual Calculation'!$B$2:$G$222,3,FALSE),VLOOKUP(C67,SubstationLoad_Max_Primaries!$B$3:$Z$500,22,FALSE))</f>
        <v>1.6604885198059081</v>
      </c>
      <c r="I67" s="136">
        <v>1</v>
      </c>
      <c r="J67" s="89" t="s">
        <v>829</v>
      </c>
      <c r="K67" s="90" t="s">
        <v>829</v>
      </c>
      <c r="L67" s="143">
        <f ca="1">IF(OR($B67="",ISNA($I67)),,$H67*$I67)</f>
        <v>1.6604885198059081</v>
      </c>
      <c r="M67" s="143">
        <f ca="1">IF($B67 ="",,VLOOKUP($K67,'Growth Rates'!$C$5:$D$8,2,FALSE))^COLUMNS($M67:M67)*$L67+SUM($L68:M68)*IFERROR($L$5/$L$6,1)</f>
        <v>1.7049687073552202</v>
      </c>
      <c r="N67" s="143">
        <f ca="1">IF($B67 ="",,VLOOKUP($K67,'Growth Rates'!$C$5:$D$8,2,FALSE))^COLUMNS($M67:N67)*$L67+SUM($L68:N68)*IFERROR($L$5/$L$6,1)</f>
        <v>1.7506404039458918</v>
      </c>
      <c r="O67" s="143">
        <f ca="1">IF($B67 ="",,VLOOKUP($K67,'Growth Rates'!$C$5:$D$8,2,FALSE))^COLUMNS($M67:O67)*$L67+SUM($L68:O68)*IFERROR($L$5/$L$6,1)</f>
        <v>1.797535527019684</v>
      </c>
      <c r="P67" s="143">
        <f ca="1">IF($B67 ="",,VLOOKUP($K67,'Growth Rates'!$C$5:$D$8,2,FALSE))^COLUMNS($M67:P67)*$L67+SUM($L68:P68)*IFERROR($L$5/$L$6,1)</f>
        <v>1.8456868490039713</v>
      </c>
      <c r="Q67" s="143">
        <f ca="1">IF($B67 ="",,VLOOKUP($K67,'Growth Rates'!$C$5:$D$8,2,FALSE))^COLUMNS($M67:Q67)*$L67+SUM($L68:Q68)*IFERROR($L$5/$L$6,1)</f>
        <v>1.8951280202145933</v>
      </c>
      <c r="R67" s="143">
        <f ca="1">IF($B67 ="",,VLOOKUP($K67,'Growth Rates'!$C$5:$D$8,2,FALSE))^COLUMNS($M67:R67)*$L67+SUM($L68:R68)*IFERROR($L$5/$L$6,1)</f>
        <v>1.9458935923722103</v>
      </c>
      <c r="S67" s="143">
        <f ca="1">IF($B67 ="",,VLOOKUP($K67,'Growth Rates'!$C$5:$D$8,2,FALSE))^COLUMNS($M67:S67)*$L67+SUM($L68:S68)*IFERROR($L$5/$L$6,1)</f>
        <v>1.998019042748608</v>
      </c>
      <c r="T67" s="143">
        <f ca="1">IF($B67 ="",,VLOOKUP($K67,'Growth Rates'!$C$5:$D$8,2,FALSE))^COLUMNS($M67:T67)*$L67+SUM($L68:T68)*IFERROR($L$5/$L$6,1)</f>
        <v>2.0515407989598122</v>
      </c>
      <c r="U67" s="143">
        <f ca="1">IF($B67 ="",,VLOOKUP($K67,'Growth Rates'!$C$5:$D$8,2,FALSE))^COLUMNS($M67:U67)*$L67+SUM($L68:U68)*IFERROR($L$5/$L$6,1)</f>
        <v>2.1064962644233525</v>
      </c>
      <c r="V67" s="143">
        <f ca="1">IF($B67 ="",,VLOOKUP($K67,'Growth Rates'!$C$5:$D$8,2,FALSE))^COLUMNS($M67:V67)*$L67+SUM($L68:V68)*IFERROR($L$5/$L$6,1)</f>
        <v>2.1629238444974548</v>
      </c>
      <c r="W67" s="143">
        <f ca="1">IF($B67 ="",,VLOOKUP($K67,'Growth Rates'!$C$5:$D$8,2,FALSE))^COLUMNS($M67:W67)*$L67+SUM($L68:W68)*IFERROR($L$5/$L$6,1)</f>
        <v>2.2208629733204428</v>
      </c>
      <c r="X67" s="143">
        <f ca="1">IF($B67 ="",,VLOOKUP($K67,'Growth Rates'!$C$5:$D$8,2,FALSE))^COLUMNS($M67:X67)*$L67+SUM($L68:X68)*IFERROR($L$5/$L$6,1)</f>
        <v>2.2803541413690858</v>
      </c>
      <c r="Y67" s="143">
        <f ca="1">IF($B67 ="",,VLOOKUP($K67,'Growth Rates'!$C$5:$D$8,2,FALSE))^COLUMNS($M67:Y67)*$L67+SUM($L68:Y68)*IFERROR($L$5/$L$6,1)</f>
        <v>2.3414389237551778</v>
      </c>
      <c r="Z67" s="215"/>
      <c r="AA67" s="173">
        <f ca="1">IFERROR(IF($H67="",,AA68/$L67),0)</f>
        <v>1</v>
      </c>
      <c r="AB67" s="173">
        <f ca="1">IFERROR(IF($H67="",,AB68/$L67),0)</f>
        <v>0.76134450441841794</v>
      </c>
      <c r="AC67" s="174">
        <f ca="1">IFERROR(IF($H67="",,AC68/$L67),0)</f>
        <v>0</v>
      </c>
      <c r="AD67" s="175"/>
      <c r="AE67" s="42">
        <v>80117</v>
      </c>
      <c r="AF67" s="43"/>
      <c r="AG67" s="43"/>
      <c r="AH67" s="43"/>
      <c r="AI67" s="43"/>
      <c r="AJ67" s="43"/>
      <c r="AK67" s="43"/>
      <c r="AL67" s="44"/>
      <c r="AM67" s="157">
        <f ca="1">IF('MASTER 2018-19 '!H70="","",'MASTER 2018-19 '!H70)</f>
        <v>2.213837936</v>
      </c>
      <c r="AN67" s="216">
        <f t="shared" ca="1" si="4"/>
        <v>-0.55334941619409195</v>
      </c>
    </row>
    <row r="68" spans="1:40" s="157" customFormat="1" x14ac:dyDescent="0.2">
      <c r="C68" s="217" t="str">
        <f ca="1">IFERROR(IF(H67="","No PI or No Data",""),"Substation was not found in SubstationLoad")</f>
        <v/>
      </c>
      <c r="D68" s="139"/>
      <c r="E68" s="139"/>
      <c r="F68" s="139"/>
      <c r="G68" s="285">
        <f ca="1">IF(AND(VLOOKUP(C67,SubstationLoad_Max_Primaries!$B$3:$Z$495,3,FALSE),ISNUMBER(VLOOKUP(C67,'Manual Calculation'!$B$2:$G$222,3,FALSE))),VLOOKUP(C67,'Manual Calculation'!$B$2:$G$222,4,FALSE),VLOOKUP(C67,SubstationLoad_Max_Primaries!$B$3:$Z$500,23,FALSE))</f>
        <v>43558.57916666667</v>
      </c>
      <c r="H68" s="250"/>
      <c r="I68" s="220"/>
      <c r="J68" s="220"/>
      <c r="K68" s="220"/>
      <c r="L68" s="220" t="s">
        <v>32</v>
      </c>
      <c r="M68" s="235"/>
      <c r="N68" s="221"/>
      <c r="O68" s="221"/>
      <c r="P68" s="221"/>
      <c r="Q68" s="221"/>
      <c r="R68" s="221"/>
      <c r="S68" s="221"/>
      <c r="T68" s="221"/>
      <c r="U68" s="221"/>
      <c r="V68" s="221"/>
      <c r="W68" s="221"/>
      <c r="X68" s="221"/>
      <c r="Y68" s="221"/>
      <c r="Z68" s="222"/>
      <c r="AA68" s="419">
        <f ca="1">IF(AND(VLOOKUP(C67,SubstationLoad_Min_Primaries!$B$3:$Z$495,3,FALSE),ISNUMBER(VLOOKUP(C67,'Manual Calculation'!$B$2:$G$222,5,FALSE))),"Manual Calculation",MAX(VLOOKUP(C67,SubstationLoad_Max_Primaries!$B$3:$Z$500,5,FALSE),VLOOKUP(C67,SubstationLoad_Max_Primaries!$B$3:$Z$500,7,FALSE)))</f>
        <v>1.6604885198059081</v>
      </c>
      <c r="AB68" s="419">
        <f ca="1">IF(AND(VLOOKUP(C67,SubstationLoad_Min_Primaries!$B$3:$Z$495,3,FALSE),ISNUMBER(VLOOKUP(C67,'Manual Calculation'!$B$2:$G$222,5,FALSE))),"Manual Calculation",VLOOKUP(C67,SubstationLoad_Max_Primaries!$B$3:$Z$500,6,FALSE))</f>
        <v>1.2642038092041015</v>
      </c>
      <c r="AC68" s="282">
        <f ca="1">IF(AND(VLOOKUP(C67,SubstationLoad_Min_Primaries!$B$3:$Z$495,3,FALSE),ISNUMBER(VLOOKUP(C67,'Manual Calculation'!$B$2:$G$222,5,FALSE))),VLOOKUP(C67,'Manual Calculation'!$B$2:$G$222,5,FALSE),VLOOKUP(C67,SubstationLoad_Min_Primaries!$B$3:$Z$500,22,FALSE))</f>
        <v>0</v>
      </c>
      <c r="AD68" s="175"/>
      <c r="AE68" s="186">
        <v>1</v>
      </c>
      <c r="AF68" s="187">
        <v>0</v>
      </c>
      <c r="AG68" s="187">
        <v>0</v>
      </c>
      <c r="AH68" s="187">
        <v>0</v>
      </c>
      <c r="AI68" s="187">
        <v>0</v>
      </c>
      <c r="AJ68" s="187">
        <v>0</v>
      </c>
      <c r="AK68" s="187">
        <v>0</v>
      </c>
      <c r="AL68" s="188">
        <v>0</v>
      </c>
      <c r="AM68" s="157" t="str">
        <f ca="1">IF('MASTER 2018-19 '!H71="","",'MASTER 2018-19 '!H71)</f>
        <v/>
      </c>
      <c r="AN68" s="216"/>
    </row>
    <row r="69" spans="1:40" s="157" customFormat="1" x14ac:dyDescent="0.2">
      <c r="C69" s="223" t="s">
        <v>33</v>
      </c>
      <c r="D69" s="224"/>
      <c r="E69" s="225"/>
      <c r="F69" s="225"/>
      <c r="G69" s="226"/>
      <c r="H69" s="249"/>
      <c r="I69" s="228"/>
      <c r="J69" s="228"/>
      <c r="K69" s="228"/>
      <c r="L69" s="228"/>
      <c r="M69" s="229"/>
      <c r="N69" s="229"/>
      <c r="O69" s="230"/>
      <c r="P69" s="230"/>
      <c r="Q69" s="230"/>
      <c r="R69" s="231" t="s">
        <v>34</v>
      </c>
      <c r="S69" s="283">
        <f ca="1">VLOOKUP(C67,SubstationLoad_Max_Primaries!$B$3:$Z$500,24,FALSE)</f>
        <v>0</v>
      </c>
      <c r="T69" s="233"/>
      <c r="U69" s="233"/>
      <c r="V69" s="233"/>
      <c r="W69" s="233"/>
      <c r="X69" s="233"/>
      <c r="Y69" s="233"/>
      <c r="Z69" s="234"/>
      <c r="AA69" s="418">
        <f ca="1">IF(AND(VLOOKUP(C67,SubstationLoad_Min_Primaries!$B$3:$Z$495,3,FALSE),ISNUMBER(VLOOKUP(C67,'Manual Calculation'!$B$2:$G$222,5,FALSE))),"",IF(AA68=VLOOKUP(C67,SubstationLoad_Max_Primaries!$B$3:$Z$500,5,FALSE),VLOOKUP(C67,SubstationLoad_Max_Primaries!$B$3:$Z$500,10,FALSE),IF(AA68=VLOOKUP(C67,SubstationLoad_Max_Primaries!$B$3:$Z$500,7,FALSE),VLOOKUP(C67,SubstationLoad_Max_Primaries!$B$3:$Z$500,12,FALSE),"")))</f>
        <v>43558.57916666667</v>
      </c>
      <c r="AB69" s="418">
        <f ca="1">IF(AND(VLOOKUP(C67,SubstationLoad_Min_Primaries!$B$3:$Z$495,3,FALSE),ISNUMBER(VLOOKUP(C67,'Manual Calculation'!$B$2:$G$222,5,FALSE))),"",VLOOKUP(C67,SubstationLoad_Max_Primaries!$B$3:$Z$500,11,FALSE))</f>
        <v>43626.452777777777</v>
      </c>
      <c r="AC69" s="418">
        <f ca="1">IF(AND(VLOOKUP(C67,SubstationLoad_Min_Primaries!$B$3:$Z$495,3,FALSE),ISNUMBER(VLOOKUP(C67,'Manual Calculation'!$B$2:$G$222,5,FALSE))),VLOOKUP(C67,'Manual Calculation'!$B$2:$G$222,6,FALSE),VLOOKUP(C67,SubstationLoad_Min_Primaries!$B$3:$Z$500,23,FALSE))</f>
        <v>0</v>
      </c>
      <c r="AD69" s="175"/>
      <c r="AE69" s="175"/>
      <c r="AF69" s="175"/>
      <c r="AG69" s="175"/>
      <c r="AH69" s="175"/>
      <c r="AI69" s="175"/>
      <c r="AJ69" s="175"/>
      <c r="AK69" s="175"/>
      <c r="AL69" s="175"/>
      <c r="AM69" s="157" t="str">
        <f ca="1">IF('MASTER 2018-19 '!H72="","",'MASTER 2018-19 '!H72)</f>
        <v/>
      </c>
      <c r="AN69" s="216"/>
    </row>
    <row r="70" spans="1:40" s="157" customFormat="1" x14ac:dyDescent="0.2">
      <c r="B70" s="236">
        <v>553</v>
      </c>
      <c r="C70" s="86" t="str">
        <f ca="1">VLOOKUP(B70,'GSP List'!$D$2:$E$485,2,FALSE)</f>
        <v>PEDDIESTON</v>
      </c>
      <c r="D70" s="117" t="s">
        <v>30</v>
      </c>
      <c r="E70" s="117" t="s">
        <v>542</v>
      </c>
      <c r="F70" s="214"/>
      <c r="G70" s="284">
        <f ca="1">IF(AND(VLOOKUP(C70,SubstationLoad_Max_Primaries!$B$3:$Z$495,3,FALSE),ISNUMBER(VLOOKUP(C70,'Manual Calculation'!$B$2:$G$222,3,FALSE))),VLOOKUP(C70,'Manual Calculation'!$B$2:$G$222,4,FALSE),VLOOKUP(C70,SubstationLoad_Max_Primaries!$B$3:$Z$500,23,FALSE))</f>
        <v>43816.838194444441</v>
      </c>
      <c r="H70" s="282">
        <f ca="1">IF(AND(VLOOKUP(C70,SubstationLoad_Max_Primaries!$B$3:$Z$495,3,FALSE),ISNUMBER(VLOOKUP(C70,'Manual Calculation'!$B$2:$G$222,3,FALSE))),VLOOKUP(C70,'Manual Calculation'!$B$2:$G$222,3,FALSE),VLOOKUP(C70,SubstationLoad_Max_Primaries!$B$3:$Z$500,22,FALSE))</f>
        <v>1.865381026382446</v>
      </c>
      <c r="I70" s="136">
        <v>1</v>
      </c>
      <c r="J70" s="89">
        <v>0</v>
      </c>
      <c r="K70" s="90">
        <v>0</v>
      </c>
      <c r="L70" s="143">
        <f ca="1">IF(OR($B70="",ISNA($I70)),,$H70*$I70)</f>
        <v>1.865381026382446</v>
      </c>
      <c r="M70" s="143">
        <f ca="1">IF($B70 ="",,VLOOKUP($K70,'Growth Rates'!$C$5:$D$8,2,FALSE))^COLUMNS($M70:M70)*$L70+SUM($L71:M71)*IFERROR($L$5/$L$6,1)</f>
        <v>1.8654150822121363</v>
      </c>
      <c r="N70" s="143">
        <f ca="1">IF($B70 ="",,VLOOKUP($K70,'Growth Rates'!$C$5:$D$8,2,FALSE))^COLUMNS($M70:N70)*$L70+SUM($L71:N71)*IFERROR($L$5/$L$6,1)</f>
        <v>1.8654491386635759</v>
      </c>
      <c r="O70" s="143">
        <f ca="1">IF($B70 ="",,VLOOKUP($K70,'Growth Rates'!$C$5:$D$8,2,FALSE))^COLUMNS($M70:O70)*$L70+SUM($L71:O71)*IFERROR($L$5/$L$6,1)</f>
        <v>1.8654831957367761</v>
      </c>
      <c r="P70" s="143">
        <f ca="1">IF($B70 ="",,VLOOKUP($K70,'Growth Rates'!$C$5:$D$8,2,FALSE))^COLUMNS($M70:P70)*$L70+SUM($L71:P71)*IFERROR($L$5/$L$6,1)</f>
        <v>1.865517253431749</v>
      </c>
      <c r="Q70" s="143">
        <f ca="1">IF($B70 ="",,VLOOKUP($K70,'Growth Rates'!$C$5:$D$8,2,FALSE))^COLUMNS($M70:Q70)*$L70+SUM($L71:Q71)*IFERROR($L$5/$L$6,1)</f>
        <v>1.865551311748505</v>
      </c>
      <c r="R70" s="143">
        <f ca="1">IF($B70 ="",,VLOOKUP($K70,'Growth Rates'!$C$5:$D$8,2,FALSE))^COLUMNS($M70:R70)*$L70+SUM($L71:R71)*IFERROR($L$5/$L$6,1)</f>
        <v>1.8655853706870558</v>
      </c>
      <c r="S70" s="143">
        <f ca="1">IF($B70 ="",,VLOOKUP($K70,'Growth Rates'!$C$5:$D$8,2,FALSE))^COLUMNS($M70:S70)*$L70+SUM($L71:S71)*IFERROR($L$5/$L$6,1)</f>
        <v>1.8656194302474127</v>
      </c>
      <c r="T70" s="143">
        <f ca="1">IF($B70 ="",,VLOOKUP($K70,'Growth Rates'!$C$5:$D$8,2,FALSE))^COLUMNS($M70:T70)*$L70+SUM($L71:T71)*IFERROR($L$5/$L$6,1)</f>
        <v>1.8656534904295874</v>
      </c>
      <c r="U70" s="143">
        <f ca="1">IF($B70 ="",,VLOOKUP($K70,'Growth Rates'!$C$5:$D$8,2,FALSE))^COLUMNS($M70:U70)*$L70+SUM($L71:U71)*IFERROR($L$5/$L$6,1)</f>
        <v>1.8656875512335906</v>
      </c>
      <c r="V70" s="143">
        <f ca="1">IF($B70 ="",,VLOOKUP($K70,'Growth Rates'!$C$5:$D$8,2,FALSE))^COLUMNS($M70:V70)*$L70+SUM($L71:V71)*IFERROR($L$5/$L$6,1)</f>
        <v>1.8657216126594345</v>
      </c>
      <c r="W70" s="143">
        <f ca="1">IF($B70 ="",,VLOOKUP($K70,'Growth Rates'!$C$5:$D$8,2,FALSE))^COLUMNS($M70:W70)*$L70+SUM($L71:W71)*IFERROR($L$5/$L$6,1)</f>
        <v>1.8657556747071291</v>
      </c>
      <c r="X70" s="143">
        <f ca="1">IF($B70 ="",,VLOOKUP($K70,'Growth Rates'!$C$5:$D$8,2,FALSE))^COLUMNS($M70:X70)*$L70+SUM($L71:X71)*IFERROR($L$5/$L$6,1)</f>
        <v>1.8657897373766879</v>
      </c>
      <c r="Y70" s="143">
        <f ca="1">IF($B70 ="",,VLOOKUP($K70,'Growth Rates'!$C$5:$D$8,2,FALSE))^COLUMNS($M70:Y70)*$L70+SUM($L71:Y71)*IFERROR($L$5/$L$6,1)</f>
        <v>1.86582380066812</v>
      </c>
      <c r="Z70" s="215"/>
      <c r="AA70" s="173">
        <f ca="1">IFERROR(IF($H70="",,AA71/$L70),0)</f>
        <v>0.81129607973657514</v>
      </c>
      <c r="AB70" s="173">
        <f ca="1">IFERROR(IF($H70="",,AB71/$L70),0)</f>
        <v>0.58116703806496528</v>
      </c>
      <c r="AC70" s="174">
        <f ca="1">IFERROR(IF($H70="",,AC71/$L70),0)</f>
        <v>0</v>
      </c>
      <c r="AD70" s="175"/>
      <c r="AE70" s="42">
        <v>80132</v>
      </c>
      <c r="AF70" s="43"/>
      <c r="AG70" s="43"/>
      <c r="AH70" s="43"/>
      <c r="AI70" s="43"/>
      <c r="AJ70" s="43"/>
      <c r="AK70" s="43"/>
      <c r="AL70" s="44"/>
      <c r="AM70" s="157">
        <f ca="1">IF('MASTER 2018-19 '!H73="","",'MASTER 2018-19 '!H73)</f>
        <v>1.7017807309999999</v>
      </c>
      <c r="AN70" s="216">
        <f t="shared" ca="1" si="4"/>
        <v>0.16360029538244603</v>
      </c>
    </row>
    <row r="71" spans="1:40" s="157" customFormat="1" x14ac:dyDescent="0.2">
      <c r="C71" s="217" t="str">
        <f ca="1">IFERROR(IF(H70="","No PI or No Data",""),"Substation was not found in SubstationLoad")</f>
        <v/>
      </c>
      <c r="D71" s="139"/>
      <c r="E71" s="139"/>
      <c r="F71" s="139"/>
      <c r="G71" s="285">
        <f ca="1">IF(AND(VLOOKUP(C70,SubstationLoad_Max_Primaries!$B$3:$Z$495,3,FALSE),ISNUMBER(VLOOKUP(C70,'Manual Calculation'!$B$2:$G$222,3,FALSE))),VLOOKUP(C70,'Manual Calculation'!$B$2:$G$222,4,FALSE),VLOOKUP(C70,SubstationLoad_Max_Primaries!$B$3:$Z$500,23,FALSE))</f>
        <v>43816.838194444441</v>
      </c>
      <c r="H71" s="250"/>
      <c r="I71" s="220"/>
      <c r="J71" s="220"/>
      <c r="K71" s="220"/>
      <c r="L71" s="220" t="s">
        <v>32</v>
      </c>
      <c r="M71" s="235"/>
      <c r="N71" s="221"/>
      <c r="O71" s="221"/>
      <c r="P71" s="221"/>
      <c r="Q71" s="221"/>
      <c r="R71" s="221"/>
      <c r="S71" s="221"/>
      <c r="T71" s="221"/>
      <c r="U71" s="221"/>
      <c r="V71" s="221"/>
      <c r="W71" s="221"/>
      <c r="X71" s="221"/>
      <c r="Y71" s="221"/>
      <c r="Z71" s="222"/>
      <c r="AA71" s="419">
        <f ca="1">IF(AND(VLOOKUP(C70,SubstationLoad_Min_Primaries!$B$3:$Z$495,3,FALSE),ISNUMBER(VLOOKUP(C70,'Manual Calculation'!$B$2:$G$222,5,FALSE))),"Manual Calculation",MAX(VLOOKUP(C70,SubstationLoad_Max_Primaries!$B$3:$Z$500,5,FALSE),VLOOKUP(C70,SubstationLoad_Max_Primaries!$B$3:$Z$500,7,FALSE)))</f>
        <v>1.5133763139190672</v>
      </c>
      <c r="AB71" s="419">
        <f ca="1">IF(AND(VLOOKUP(C70,SubstationLoad_Min_Primaries!$B$3:$Z$495,3,FALSE),ISNUMBER(VLOOKUP(C70,'Manual Calculation'!$B$2:$G$222,5,FALSE))),"Manual Calculation",VLOOKUP(C70,SubstationLoad_Max_Primaries!$B$3:$Z$500,6,FALSE))</f>
        <v>1.084097965965271</v>
      </c>
      <c r="AC71" s="282">
        <f ca="1">IF(AND(VLOOKUP(C70,SubstationLoad_Min_Primaries!$B$3:$Z$495,3,FALSE),ISNUMBER(VLOOKUP(C70,'Manual Calculation'!$B$2:$G$222,5,FALSE))),VLOOKUP(C70,'Manual Calculation'!$B$2:$G$222,5,FALSE),VLOOKUP(C70,SubstationLoad_Min_Primaries!$B$3:$Z$500,22,FALSE))</f>
        <v>0</v>
      </c>
      <c r="AD71" s="175"/>
      <c r="AE71" s="186">
        <v>1</v>
      </c>
      <c r="AF71" s="187">
        <v>0</v>
      </c>
      <c r="AG71" s="187">
        <v>0</v>
      </c>
      <c r="AH71" s="187">
        <v>0</v>
      </c>
      <c r="AI71" s="187">
        <v>0</v>
      </c>
      <c r="AJ71" s="187">
        <v>0</v>
      </c>
      <c r="AK71" s="187">
        <v>0</v>
      </c>
      <c r="AL71" s="188">
        <v>0</v>
      </c>
      <c r="AM71" s="157" t="str">
        <f ca="1">IF('MASTER 2018-19 '!H74="","",'MASTER 2018-19 '!H74)</f>
        <v/>
      </c>
      <c r="AN71" s="216"/>
    </row>
    <row r="72" spans="1:40" s="157" customFormat="1" x14ac:dyDescent="0.2">
      <c r="C72" s="223" t="s">
        <v>33</v>
      </c>
      <c r="D72" s="224"/>
      <c r="E72" s="225"/>
      <c r="F72" s="225"/>
      <c r="G72" s="226"/>
      <c r="H72" s="249"/>
      <c r="I72" s="228"/>
      <c r="J72" s="228"/>
      <c r="K72" s="228"/>
      <c r="L72" s="228"/>
      <c r="M72" s="229"/>
      <c r="N72" s="229"/>
      <c r="O72" s="230"/>
      <c r="P72" s="230"/>
      <c r="Q72" s="230"/>
      <c r="R72" s="231" t="s">
        <v>34</v>
      </c>
      <c r="S72" s="283">
        <f ca="1">VLOOKUP(C70,SubstationLoad_Max_Primaries!$B$3:$Z$500,24,FALSE)</f>
        <v>0</v>
      </c>
      <c r="T72" s="233"/>
      <c r="U72" s="233"/>
      <c r="V72" s="233"/>
      <c r="W72" s="233"/>
      <c r="X72" s="233"/>
      <c r="Y72" s="233"/>
      <c r="Z72" s="234"/>
      <c r="AA72" s="418">
        <f ca="1">IF(AND(VLOOKUP(C70,SubstationLoad_Min_Primaries!$B$3:$Z$495,3,FALSE),ISNUMBER(VLOOKUP(C70,'Manual Calculation'!$B$2:$G$222,5,FALSE))),"",IF(AA71=VLOOKUP(C70,SubstationLoad_Max_Primaries!$B$3:$Z$500,5,FALSE),VLOOKUP(C70,SubstationLoad_Max_Primaries!$B$3:$Z$500,10,FALSE),IF(AA71=VLOOKUP(C70,SubstationLoad_Max_Primaries!$B$3:$Z$500,7,FALSE),VLOOKUP(C70,SubstationLoad_Max_Primaries!$B$3:$Z$500,12,FALSE),"")))</f>
        <v>43765.836111111108</v>
      </c>
      <c r="AB72" s="418">
        <f ca="1">IF(AND(VLOOKUP(C70,SubstationLoad_Min_Primaries!$B$3:$Z$495,3,FALSE),ISNUMBER(VLOOKUP(C70,'Manual Calculation'!$B$2:$G$222,5,FALSE))),"",VLOOKUP(C70,SubstationLoad_Max_Primaries!$B$3:$Z$500,11,FALSE))</f>
        <v>43700.782638888886</v>
      </c>
      <c r="AC72" s="418">
        <f ca="1">IF(AND(VLOOKUP(C70,SubstationLoad_Min_Primaries!$B$3:$Z$495,3,FALSE),ISNUMBER(VLOOKUP(C70,'Manual Calculation'!$B$2:$G$222,5,FALSE))),VLOOKUP(C70,'Manual Calculation'!$B$2:$G$222,6,FALSE),VLOOKUP(C70,SubstationLoad_Min_Primaries!$B$3:$Z$500,23,FALSE))</f>
        <v>0</v>
      </c>
      <c r="AD72" s="175"/>
      <c r="AE72" s="175"/>
      <c r="AF72" s="175"/>
      <c r="AG72" s="175"/>
      <c r="AH72" s="175"/>
      <c r="AI72" s="175"/>
      <c r="AJ72" s="175"/>
      <c r="AK72" s="175"/>
      <c r="AL72" s="175"/>
      <c r="AM72" s="157" t="str">
        <f ca="1">IF('MASTER 2018-19 '!H75="","",'MASTER 2018-19 '!H75)</f>
        <v/>
      </c>
      <c r="AN72" s="216"/>
    </row>
    <row r="73" spans="1:40" s="157" customFormat="1" x14ac:dyDescent="0.2">
      <c r="B73" s="236">
        <v>546</v>
      </c>
      <c r="C73" s="86" t="str">
        <f ca="1">VLOOKUP(B73,'GSP List'!$D$2:$E$485,2,FALSE)</f>
        <v>TAIN</v>
      </c>
      <c r="D73" s="117" t="s">
        <v>30</v>
      </c>
      <c r="E73" s="117" t="s">
        <v>532</v>
      </c>
      <c r="F73" s="214"/>
      <c r="G73" s="284">
        <f ca="1">IF(AND(VLOOKUP(C73,SubstationLoad_Max_Primaries!$B$3:$Z$495,3,FALSE),ISNUMBER(VLOOKUP(C73,'Manual Calculation'!$B$2:$G$222,3,FALSE))),VLOOKUP(C73,'Manual Calculation'!$B$2:$G$222,4,FALSE),VLOOKUP(C73,SubstationLoad_Max_Primaries!$B$3:$Z$500,23,FALSE))</f>
        <v>43788.851388888892</v>
      </c>
      <c r="H73" s="282">
        <f ca="1">IF(AND(VLOOKUP(C73,SubstationLoad_Max_Primaries!$B$3:$Z$495,3,FALSE),ISNUMBER(VLOOKUP(C73,'Manual Calculation'!$B$2:$G$222,3,FALSE))),VLOOKUP(C73,'Manual Calculation'!$B$2:$G$222,3,FALSE),VLOOKUP(C73,SubstationLoad_Max_Primaries!$B$3:$Z$500,22,FALSE))</f>
        <v>6.3590346700439451</v>
      </c>
      <c r="I73" s="136">
        <v>1</v>
      </c>
      <c r="J73" s="89">
        <v>0</v>
      </c>
      <c r="K73" s="90">
        <v>0</v>
      </c>
      <c r="L73" s="143">
        <f ca="1">IF(OR($B73="",ISNA($I73)),,$H73*$I73)</f>
        <v>6.3590346700439451</v>
      </c>
      <c r="M73" s="143">
        <f ca="1">IF($B73 ="",,VLOOKUP($K73,'Growth Rates'!$C$5:$D$8,2,FALSE))^COLUMNS($M73:M73)*$L73+SUM($L74:M74)*IFERROR($L$5/$L$6,1)</f>
        <v>6.3591507654682333</v>
      </c>
      <c r="N73" s="143">
        <f ca="1">IF($B73 ="",,VLOOKUP($K73,'Growth Rates'!$C$5:$D$8,2,FALSE))^COLUMNS($M73:N73)*$L73+SUM($L74:N74)*IFERROR($L$5/$L$6,1)</f>
        <v>6.3592668630120492</v>
      </c>
      <c r="O73" s="143">
        <f ca="1">IF($B73 ="",,VLOOKUP($K73,'Growth Rates'!$C$5:$D$8,2,FALSE))^COLUMNS($M73:O73)*$L73+SUM($L74:O74)*IFERROR($L$5/$L$6,1)</f>
        <v>6.359382962675431</v>
      </c>
      <c r="P73" s="143">
        <f ca="1">IF($B73 ="",,VLOOKUP($K73,'Growth Rates'!$C$5:$D$8,2,FALSE))^COLUMNS($M73:P73)*$L73+SUM($L74:P74)*IFERROR($L$5/$L$6,1)</f>
        <v>6.3594990644584186</v>
      </c>
      <c r="Q73" s="143">
        <f ca="1">IF($B73 ="",,VLOOKUP($K73,'Growth Rates'!$C$5:$D$8,2,FALSE))^COLUMNS($M73:Q73)*$L73+SUM($L74:Q74)*IFERROR($L$5/$L$6,1)</f>
        <v>6.3596151683610476</v>
      </c>
      <c r="R73" s="143">
        <f ca="1">IF($B73 ="",,VLOOKUP($K73,'Growth Rates'!$C$5:$D$8,2,FALSE))^COLUMNS($M73:R73)*$L73+SUM($L74:R74)*IFERROR($L$5/$L$6,1)</f>
        <v>6.3597312743833596</v>
      </c>
      <c r="S73" s="143">
        <f ca="1">IF($B73 ="",,VLOOKUP($K73,'Growth Rates'!$C$5:$D$8,2,FALSE))^COLUMNS($M73:S73)*$L73+SUM($L74:S74)*IFERROR($L$5/$L$6,1)</f>
        <v>6.3598473825253921</v>
      </c>
      <c r="T73" s="143">
        <f ca="1">IF($B73 ="",,VLOOKUP($K73,'Growth Rates'!$C$5:$D$8,2,FALSE))^COLUMNS($M73:T73)*$L73+SUM($L74:T74)*IFERROR($L$5/$L$6,1)</f>
        <v>6.3599634927871858</v>
      </c>
      <c r="U73" s="143">
        <f ca="1">IF($B73 ="",,VLOOKUP($K73,'Growth Rates'!$C$5:$D$8,2,FALSE))^COLUMNS($M73:U73)*$L73+SUM($L74:U74)*IFERROR($L$5/$L$6,1)</f>
        <v>6.3600796051687754</v>
      </c>
      <c r="V73" s="143">
        <f ca="1">IF($B73 ="",,VLOOKUP($K73,'Growth Rates'!$C$5:$D$8,2,FALSE))^COLUMNS($M73:V73)*$L73+SUM($L74:V74)*IFERROR($L$5/$L$6,1)</f>
        <v>6.3601957196702035</v>
      </c>
      <c r="W73" s="143">
        <f ca="1">IF($B73 ="",,VLOOKUP($K73,'Growth Rates'!$C$5:$D$8,2,FALSE))^COLUMNS($M73:W73)*$L73+SUM($L74:W74)*IFERROR($L$5/$L$6,1)</f>
        <v>6.3603118362915048</v>
      </c>
      <c r="X73" s="143">
        <f ca="1">IF($B73 ="",,VLOOKUP($K73,'Growth Rates'!$C$5:$D$8,2,FALSE))^COLUMNS($M73:X73)*$L73+SUM($L74:X74)*IFERROR($L$5/$L$6,1)</f>
        <v>6.3604279550327245</v>
      </c>
      <c r="Y73" s="143">
        <f ca="1">IF($B73 ="",,VLOOKUP($K73,'Growth Rates'!$C$5:$D$8,2,FALSE))^COLUMNS($M73:Y73)*$L73+SUM($L74:Y74)*IFERROR($L$5/$L$6,1)</f>
        <v>6.3605440758938938</v>
      </c>
      <c r="Z73" s="215"/>
      <c r="AA73" s="173">
        <f ca="1">IFERROR(IF($H73="",,AA74/$L73),0)</f>
        <v>0.82265150073708115</v>
      </c>
      <c r="AB73" s="173">
        <f ca="1">IFERROR(IF($H73="",,AB74/$L73),0)</f>
        <v>0.61106235231975981</v>
      </c>
      <c r="AC73" s="174">
        <f ca="1">IFERROR(IF($H73="",,AC74/$L73),0)</f>
        <v>0</v>
      </c>
      <c r="AD73" s="175"/>
      <c r="AE73" s="42">
        <v>80105</v>
      </c>
      <c r="AF73" s="43"/>
      <c r="AG73" s="43"/>
      <c r="AH73" s="43"/>
      <c r="AI73" s="43"/>
      <c r="AJ73" s="43"/>
      <c r="AK73" s="43"/>
      <c r="AL73" s="44"/>
      <c r="AM73" s="157">
        <f ca="1">IF('MASTER 2018-19 '!H76="","",'MASTER 2018-19 '!H76)</f>
        <v>6.48</v>
      </c>
      <c r="AN73" s="216">
        <f t="shared" ref="AN73:AN133" ca="1" si="9">H73-AM73</f>
        <v>-0.12096532995605536</v>
      </c>
    </row>
    <row r="74" spans="1:40" s="157" customFormat="1" x14ac:dyDescent="0.2">
      <c r="C74" s="217" t="str">
        <f ca="1">IFERROR(IF(H73="","No PI or No Data",""),"Substation was not found in SubstationLoad")</f>
        <v/>
      </c>
      <c r="D74" s="139"/>
      <c r="E74" s="139"/>
      <c r="F74" s="139"/>
      <c r="G74" s="285">
        <f ca="1">IF(AND(VLOOKUP(C73,SubstationLoad_Max_Primaries!$B$3:$Z$495,3,FALSE),ISNUMBER(VLOOKUP(C73,'Manual Calculation'!$B$2:$G$222,3,FALSE))),VLOOKUP(C73,'Manual Calculation'!$B$2:$G$222,4,FALSE),VLOOKUP(C73,SubstationLoad_Max_Primaries!$B$3:$Z$500,23,FALSE))</f>
        <v>43788.851388888892</v>
      </c>
      <c r="H74" s="250"/>
      <c r="I74" s="220"/>
      <c r="J74" s="220"/>
      <c r="K74" s="220"/>
      <c r="L74" s="220" t="s">
        <v>32</v>
      </c>
      <c r="M74" s="235"/>
      <c r="N74" s="221"/>
      <c r="O74" s="221"/>
      <c r="P74" s="221"/>
      <c r="Q74" s="221"/>
      <c r="R74" s="221"/>
      <c r="S74" s="221"/>
      <c r="T74" s="221"/>
      <c r="U74" s="221"/>
      <c r="V74" s="221"/>
      <c r="W74" s="221"/>
      <c r="X74" s="221"/>
      <c r="Y74" s="221"/>
      <c r="Z74" s="222"/>
      <c r="AA74" s="419">
        <f ca="1">IF(AND(VLOOKUP(C73,SubstationLoad_Min_Primaries!$B$3:$Z$495,3,FALSE),ISNUMBER(VLOOKUP(C73,'Manual Calculation'!$B$2:$G$222,5,FALSE))),"Manual Calculation",MAX(VLOOKUP(C73,SubstationLoad_Max_Primaries!$B$3:$Z$500,5,FALSE),VLOOKUP(C73,SubstationLoad_Max_Primaries!$B$3:$Z$500,7,FALSE)))</f>
        <v>5.2312694145507814</v>
      </c>
      <c r="AB74" s="419">
        <f ca="1">IF(AND(VLOOKUP(C73,SubstationLoad_Min_Primaries!$B$3:$Z$495,3,FALSE),ISNUMBER(VLOOKUP(C73,'Manual Calculation'!$B$2:$G$222,5,FALSE))),"Manual Calculation",VLOOKUP(C73,SubstationLoad_Max_Primaries!$B$3:$Z$500,6,FALSE))</f>
        <v>3.8857666839599605</v>
      </c>
      <c r="AC74" s="282">
        <f ca="1">IF(AND(VLOOKUP(C73,SubstationLoad_Min_Primaries!$B$3:$Z$495,3,FALSE),ISNUMBER(VLOOKUP(C73,'Manual Calculation'!$B$2:$G$222,5,FALSE))),VLOOKUP(C73,'Manual Calculation'!$B$2:$G$222,5,FALSE),VLOOKUP(C73,SubstationLoad_Min_Primaries!$B$3:$Z$500,22,FALSE))</f>
        <v>0</v>
      </c>
      <c r="AD74" s="175"/>
      <c r="AE74" s="186">
        <v>1</v>
      </c>
      <c r="AF74" s="187">
        <v>0</v>
      </c>
      <c r="AG74" s="187">
        <v>0</v>
      </c>
      <c r="AH74" s="187">
        <v>0</v>
      </c>
      <c r="AI74" s="187">
        <v>0</v>
      </c>
      <c r="AJ74" s="187">
        <v>0</v>
      </c>
      <c r="AK74" s="187">
        <v>0</v>
      </c>
      <c r="AL74" s="188">
        <v>0</v>
      </c>
      <c r="AM74" s="157" t="str">
        <f ca="1">IF('MASTER 2018-19 '!H77="","",'MASTER 2018-19 '!H77)</f>
        <v/>
      </c>
      <c r="AN74" s="216"/>
    </row>
    <row r="75" spans="1:40" s="157" customFormat="1" x14ac:dyDescent="0.2">
      <c r="C75" s="223" t="s">
        <v>33</v>
      </c>
      <c r="D75" s="224"/>
      <c r="E75" s="225"/>
      <c r="F75" s="225"/>
      <c r="G75" s="244"/>
      <c r="H75" s="225"/>
      <c r="I75" s="228"/>
      <c r="J75" s="228"/>
      <c r="K75" s="228"/>
      <c r="L75" s="228"/>
      <c r="M75" s="229"/>
      <c r="N75" s="229"/>
      <c r="O75" s="230"/>
      <c r="P75" s="230"/>
      <c r="Q75" s="230"/>
      <c r="R75" s="231" t="s">
        <v>34</v>
      </c>
      <c r="S75" s="283">
        <f ca="1">VLOOKUP(C73,SubstationLoad_Max_Primaries!$B$3:$Z$500,24,FALSE)</f>
        <v>0</v>
      </c>
      <c r="T75" s="245"/>
      <c r="U75" s="245"/>
      <c r="V75" s="245"/>
      <c r="W75" s="245"/>
      <c r="X75" s="245"/>
      <c r="Y75" s="245"/>
      <c r="Z75" s="234"/>
      <c r="AA75" s="418">
        <f ca="1">IF(AND(VLOOKUP(C73,SubstationLoad_Min_Primaries!$B$3:$Z$495,3,FALSE),ISNUMBER(VLOOKUP(C73,'Manual Calculation'!$B$2:$G$222,5,FALSE))),"",IF(AA74=VLOOKUP(C73,SubstationLoad_Max_Primaries!$B$3:$Z$500,5,FALSE),VLOOKUP(C73,SubstationLoad_Max_Primaries!$B$3:$Z$500,10,FALSE),IF(AA74=VLOOKUP(C73,SubstationLoad_Max_Primaries!$B$3:$Z$500,7,FALSE),VLOOKUP(C73,SubstationLoad_Max_Primaries!$B$3:$Z$500,12,FALSE),"")))</f>
        <v>43558.505555555559</v>
      </c>
      <c r="AB75" s="418">
        <f ca="1">IF(AND(VLOOKUP(C73,SubstationLoad_Min_Primaries!$B$3:$Z$495,3,FALSE),ISNUMBER(VLOOKUP(C73,'Manual Calculation'!$B$2:$G$222,5,FALSE))),"",VLOOKUP(C73,SubstationLoad_Max_Primaries!$B$3:$Z$500,11,FALSE))</f>
        <v>43629.836111111108</v>
      </c>
      <c r="AC75" s="418">
        <f ca="1">IF(AND(VLOOKUP(C73,SubstationLoad_Min_Primaries!$B$3:$Z$495,3,FALSE),ISNUMBER(VLOOKUP(C73,'Manual Calculation'!$B$2:$G$222,5,FALSE))),VLOOKUP(C73,'Manual Calculation'!$B$2:$G$222,6,FALSE),VLOOKUP(C73,SubstationLoad_Min_Primaries!$B$3:$Z$500,23,FALSE))</f>
        <v>0</v>
      </c>
      <c r="AD75" s="175"/>
      <c r="AE75" s="175"/>
      <c r="AF75" s="175"/>
      <c r="AG75" s="175"/>
      <c r="AH75" s="175"/>
      <c r="AI75" s="175"/>
      <c r="AJ75" s="175"/>
      <c r="AK75" s="175"/>
      <c r="AL75" s="175"/>
      <c r="AM75" s="157" t="str">
        <f ca="1">IF('MASTER 2018-19 '!H78="","",'MASTER 2018-19 '!H78)</f>
        <v/>
      </c>
      <c r="AN75" s="216"/>
    </row>
    <row r="76" spans="1:40" s="157" customFormat="1" x14ac:dyDescent="0.2">
      <c r="A76" s="246"/>
      <c r="B76" s="246"/>
      <c r="C76" s="246"/>
      <c r="D76" s="246"/>
      <c r="E76" s="246"/>
      <c r="F76" s="246"/>
      <c r="G76" s="246"/>
      <c r="H76" s="246"/>
      <c r="I76" s="246"/>
      <c r="J76" s="246"/>
      <c r="K76" s="246"/>
      <c r="L76" s="246"/>
      <c r="M76" s="246"/>
      <c r="N76" s="246"/>
      <c r="O76" s="246"/>
      <c r="P76" s="246"/>
      <c r="Q76" s="246"/>
      <c r="R76" s="246"/>
      <c r="S76" s="246"/>
      <c r="T76" s="246"/>
      <c r="U76" s="246"/>
      <c r="V76" s="246"/>
      <c r="W76" s="246"/>
      <c r="X76" s="246"/>
      <c r="Y76" s="246"/>
      <c r="Z76" s="246"/>
      <c r="AA76" s="246"/>
      <c r="AB76" s="246"/>
      <c r="AC76" s="246"/>
      <c r="AD76" s="246"/>
      <c r="AE76" s="246"/>
      <c r="AF76" s="246"/>
      <c r="AG76" s="246"/>
      <c r="AH76" s="246"/>
      <c r="AI76" s="246"/>
      <c r="AJ76" s="246"/>
      <c r="AK76" s="246"/>
      <c r="AL76" s="246"/>
      <c r="AM76" s="157" t="str">
        <f ca="1">IF('MASTER 2018-19 '!H79="","",'MASTER 2018-19 '!H79)</f>
        <v/>
      </c>
      <c r="AN76" s="216"/>
    </row>
    <row r="77" spans="1:40" s="157" customFormat="1" x14ac:dyDescent="0.2">
      <c r="A77" s="152"/>
      <c r="B77" s="25"/>
      <c r="C77" s="158"/>
      <c r="D77" s="152"/>
      <c r="E77" s="152"/>
      <c r="F77" s="152"/>
      <c r="G77" s="152"/>
      <c r="H77" s="152"/>
      <c r="I77" s="152"/>
      <c r="J77" s="152"/>
      <c r="K77" s="152"/>
      <c r="L77" s="7" t="s">
        <v>0</v>
      </c>
      <c r="M77" s="159"/>
      <c r="N77" s="159"/>
      <c r="O77" s="159"/>
      <c r="P77" s="159"/>
      <c r="Q77" s="159"/>
      <c r="R77" s="159"/>
      <c r="S77" s="159"/>
      <c r="T77" s="159"/>
      <c r="U77" s="159"/>
      <c r="V77" s="159"/>
      <c r="W77" s="159"/>
      <c r="X77" s="159"/>
      <c r="Y77" s="159"/>
      <c r="Z77" s="156"/>
      <c r="AA77" s="152"/>
      <c r="AB77" s="152"/>
      <c r="AC77" s="152"/>
      <c r="AD77" s="152"/>
      <c r="AE77" s="152"/>
      <c r="AF77" s="152"/>
      <c r="AG77" s="152"/>
      <c r="AH77" s="152"/>
      <c r="AI77" s="152"/>
      <c r="AJ77" s="152"/>
      <c r="AK77" s="152"/>
      <c r="AL77" s="152"/>
      <c r="AM77" s="157" t="str">
        <f ca="1">IF('MASTER 2018-19 '!H80="","",'MASTER 2018-19 '!H80)</f>
        <v/>
      </c>
      <c r="AN77" s="216"/>
    </row>
    <row r="78" spans="1:40" s="157" customFormat="1" ht="61.5" x14ac:dyDescent="0.2">
      <c r="A78" s="20" t="s">
        <v>39</v>
      </c>
      <c r="B78" s="21" t="s">
        <v>657</v>
      </c>
      <c r="C78" s="20" t="s">
        <v>2</v>
      </c>
      <c r="D78" s="18" t="s">
        <v>3</v>
      </c>
      <c r="E78" s="18" t="s">
        <v>4</v>
      </c>
      <c r="F78" s="18" t="s">
        <v>5</v>
      </c>
      <c r="G78" s="22" t="s">
        <v>6</v>
      </c>
      <c r="H78" s="22" t="str">
        <f ca="1">$L$1&amp;" Peak (MW)"</f>
        <v>2019 / 20 Peak (MW)</v>
      </c>
      <c r="I78" s="16" t="s">
        <v>7</v>
      </c>
      <c r="J78" s="24" t="s">
        <v>8</v>
      </c>
      <c r="K78" s="17" t="s">
        <v>9</v>
      </c>
      <c r="L78" s="22" t="str">
        <f ca="1">LEFTB($L$1,FIND(" / ",$L$1,1))&amp;" / "&amp;LEFTB($L$1,FIND(" / ",$L$1,1))+1</f>
        <v>2019  / 2020</v>
      </c>
      <c r="M78" s="22" t="str">
        <f ca="1">LEFTB($L$1,FIND(" / ",$L$1,1))+1&amp;" / "&amp;LEFTB($L$1,FIND(" / ",$L$1,1))+2</f>
        <v>2020 / 2021</v>
      </c>
      <c r="N78" s="22" t="str">
        <f ca="1">LEFTB($L$1,FIND(" / ",$L$1,1))+2&amp;" / "&amp;LEFTB($L$1,FIND(" / ",$L$1,1))+3</f>
        <v>2021 / 2022</v>
      </c>
      <c r="O78" s="22" t="str">
        <f ca="1">LEFTB($L$1,FIND(" / ",$L$1,1))+3&amp;" / "&amp;LEFTB($L$1,FIND(" / ",$L$1,1))+4</f>
        <v>2022 / 2023</v>
      </c>
      <c r="P78" s="22" t="str">
        <f ca="1">LEFTB($L$1,FIND(" / ",$L$1,1))+4&amp;" / "&amp;LEFTB($L$1,FIND(" / ",$L$1,1))+5</f>
        <v>2023 / 2024</v>
      </c>
      <c r="Q78" s="22" t="str">
        <f ca="1">LEFTB($L$1,FIND(" / ",$L$1,1))+5&amp;" / "&amp;LEFTB($L$1,FIND(" / ",$L$1,1))+6</f>
        <v>2024 / 2025</v>
      </c>
      <c r="R78" s="22" t="str">
        <f ca="1">LEFTB($L$1,FIND(" / ",$L$1,1))+6&amp;" / "&amp;LEFTB($L$1,FIND(" / ",$L$1,1))+7</f>
        <v>2025 / 2026</v>
      </c>
      <c r="S78" s="22" t="str">
        <f ca="1">LEFTB($L$1,FIND(" / ",$L$1,1))+7&amp;" / "&amp;LEFTB($L$1,FIND(" / ",$L$1,1))+8</f>
        <v>2026 / 2027</v>
      </c>
      <c r="T78" s="22" t="str">
        <f ca="1">LEFTB($L$1,FIND(" / ",$L$1,1))+8&amp;" / "&amp;LEFTB($L$1,FIND(" / ",$L$1,1))+9</f>
        <v>2027 / 2028</v>
      </c>
      <c r="U78" s="22" t="str">
        <f ca="1">LEFTB($L$1,FIND(" / ",$L$1,1))+9&amp;" / "&amp;LEFTB($L$1,FIND(" / ",$L$1,1))+10</f>
        <v>2028 / 2029</v>
      </c>
      <c r="V78" s="22" t="str">
        <f ca="1">LEFTB($L$1,FIND(" / ",$L$1,1))+10&amp;" / "&amp;LEFTB($L$1,FIND(" / ",$L$1,1))+11</f>
        <v>2029 / 2030</v>
      </c>
      <c r="W78" s="22" t="str">
        <f ca="1">LEFTB($L$1,FIND(" / ",$L$1,1))+11&amp;" / "&amp;LEFTB($L$1,FIND(" / ",$L$1,1))+12</f>
        <v>2030 / 2031</v>
      </c>
      <c r="X78" s="22" t="str">
        <f ca="1">LEFTB($L$1,FIND(" / ",$L$1,1))+12&amp;" / "&amp;LEFTB($L$1,FIND(" / ",$L$1,1))+13</f>
        <v>2031 / 2032</v>
      </c>
      <c r="Y78" s="22" t="str">
        <f ca="1">LEFTB($L$1,FIND(" / ",$L$1,1))+13&amp;" / "&amp;LEFTB($L$1,FIND(" / ",$L$1,1))+14</f>
        <v>2032 / 2033</v>
      </c>
      <c r="Z78" s="23" t="s">
        <v>11</v>
      </c>
      <c r="AA78" s="19" t="s">
        <v>12</v>
      </c>
      <c r="AB78" s="19" t="s">
        <v>13</v>
      </c>
      <c r="AC78" s="19" t="s">
        <v>14</v>
      </c>
      <c r="AD78" s="160"/>
      <c r="AE78" s="19" t="s">
        <v>15</v>
      </c>
      <c r="AF78" s="19" t="s">
        <v>16</v>
      </c>
      <c r="AG78" s="19" t="s">
        <v>17</v>
      </c>
      <c r="AH78" s="19" t="s">
        <v>18</v>
      </c>
      <c r="AI78" s="19" t="s">
        <v>19</v>
      </c>
      <c r="AJ78" s="19" t="s">
        <v>20</v>
      </c>
      <c r="AK78" s="19" t="s">
        <v>21</v>
      </c>
      <c r="AL78" s="19" t="s">
        <v>22</v>
      </c>
      <c r="AM78" s="19" t="str">
        <f ca="1">IF('MASTER 2018-19 '!H81="","",'MASTER 2018-19 '!H81)</f>
        <v>2018/19 Peak (MW)</v>
      </c>
      <c r="AN78" s="19" t="s">
        <v>825</v>
      </c>
    </row>
    <row r="79" spans="1:40" s="157" customFormat="1" x14ac:dyDescent="0.2">
      <c r="A79" s="6"/>
      <c r="B79" s="161"/>
      <c r="C79" s="162"/>
      <c r="D79" s="161"/>
      <c r="E79" s="161"/>
      <c r="F79" s="161"/>
      <c r="G79" s="163"/>
      <c r="H79" s="161"/>
      <c r="I79" s="164"/>
      <c r="J79" s="165"/>
      <c r="K79" s="161"/>
      <c r="L79" s="161"/>
      <c r="M79" s="161"/>
      <c r="N79" s="161"/>
      <c r="O79" s="161"/>
      <c r="P79" s="161"/>
      <c r="Q79" s="161"/>
      <c r="R79" s="161"/>
      <c r="S79" s="161"/>
      <c r="T79" s="161"/>
      <c r="U79" s="161"/>
      <c r="V79" s="161"/>
      <c r="W79" s="161"/>
      <c r="X79" s="161"/>
      <c r="Y79" s="161"/>
      <c r="Z79" s="160"/>
      <c r="AA79" s="160"/>
      <c r="AB79" s="160"/>
      <c r="AC79" s="160"/>
      <c r="AD79" s="160"/>
      <c r="AE79" s="160"/>
      <c r="AF79" s="160"/>
      <c r="AG79" s="160"/>
      <c r="AH79" s="160"/>
      <c r="AI79" s="160"/>
      <c r="AJ79" s="160"/>
      <c r="AK79" s="160"/>
      <c r="AL79" s="160"/>
      <c r="AM79" s="157" t="str">
        <f ca="1">IF('MASTER 2018-19 '!H82="","",'MASTER 2018-19 '!H82)</f>
        <v/>
      </c>
    </row>
    <row r="80" spans="1:40" s="157" customFormat="1" x14ac:dyDescent="0.2">
      <c r="A80" s="142" t="s">
        <v>544</v>
      </c>
      <c r="B80" s="166">
        <v>61</v>
      </c>
      <c r="C80" s="167"/>
      <c r="D80" s="168" t="s">
        <v>23</v>
      </c>
      <c r="E80" s="169" t="s">
        <v>841</v>
      </c>
      <c r="F80" s="170"/>
      <c r="G80" s="284">
        <f ca="1">VLOOKUP(A80,SubstationLoad_Max_GSPs!$A$3:$Z$100,19,FALSE)</f>
        <v>43822.507638888892</v>
      </c>
      <c r="H80" s="282">
        <f ca="1">VLOOKUP(A80,SubstationLoad_Max_GSPs!$A$3:$Z$100,18,FALSE)</f>
        <v>31.535795610398054</v>
      </c>
      <c r="I80" s="136">
        <v>1</v>
      </c>
      <c r="J80" s="171"/>
      <c r="K80" s="172" t="s">
        <v>24</v>
      </c>
      <c r="L80" s="37">
        <f ca="1">IF(OR($A80="",ISNA($I80)),,$H80*$I80)</f>
        <v>31.535795610398054</v>
      </c>
      <c r="M80" s="37">
        <f ca="1">M81/IFERROR($L81/$L80,1)</f>
        <v>31.536371352120128</v>
      </c>
      <c r="N80" s="37">
        <f t="shared" ref="N80:Y80" ca="1" si="10">N81/IFERROR($L81/$L80,1)</f>
        <v>31.536947104353384</v>
      </c>
      <c r="O80" s="37">
        <f t="shared" ca="1" si="10"/>
        <v>31.537522867098016</v>
      </c>
      <c r="P80" s="37">
        <f t="shared" ca="1" si="10"/>
        <v>31.538098640354221</v>
      </c>
      <c r="Q80" s="37">
        <f t="shared" ca="1" si="10"/>
        <v>31.538674424122185</v>
      </c>
      <c r="R80" s="37">
        <f t="shared" ca="1" si="10"/>
        <v>31.539250218402092</v>
      </c>
      <c r="S80" s="37">
        <f t="shared" ca="1" si="10"/>
        <v>31.539826023194145</v>
      </c>
      <c r="T80" s="37">
        <f t="shared" ca="1" si="10"/>
        <v>31.540401838498536</v>
      </c>
      <c r="U80" s="37">
        <f t="shared" ca="1" si="10"/>
        <v>31.540977664315456</v>
      </c>
      <c r="V80" s="37">
        <f t="shared" ca="1" si="10"/>
        <v>31.541553500645087</v>
      </c>
      <c r="W80" s="37">
        <f t="shared" ca="1" si="10"/>
        <v>31.542129347487627</v>
      </c>
      <c r="X80" s="37">
        <f t="shared" ca="1" si="10"/>
        <v>31.542705204843276</v>
      </c>
      <c r="Y80" s="37">
        <f t="shared" ca="1" si="10"/>
        <v>31.543281072712226</v>
      </c>
      <c r="Z80" s="38" t="str">
        <f ca="1">"Diversity/Losses: "&amp;ROUND(L81/L80,3)</f>
        <v>Diversity/Losses: 1.081</v>
      </c>
      <c r="AA80" s="173">
        <f ca="1">IFERROR(IF($H80="",,AA81/$L80),0)</f>
        <v>0.95858767323798211</v>
      </c>
      <c r="AB80" s="173">
        <f ca="1">IFERROR(IF($H80="",,AB81/$L80),0)</f>
        <v>0.74792287173287042</v>
      </c>
      <c r="AC80" s="174">
        <f ca="1">IFERROR(IF($H80="",,AC81/$L80),0)</f>
        <v>0.24737809275128686</v>
      </c>
      <c r="AD80" s="175"/>
      <c r="AE80" s="42">
        <v>10430</v>
      </c>
      <c r="AF80" s="43"/>
      <c r="AG80" s="43"/>
      <c r="AH80" s="43"/>
      <c r="AI80" s="43"/>
      <c r="AJ80" s="43"/>
      <c r="AK80" s="43"/>
      <c r="AL80" s="44"/>
      <c r="AM80" s="157">
        <f ca="1">IF('MASTER 2018-19 '!H83="","",'MASTER 2018-19 '!H83)</f>
        <v>30.9</v>
      </c>
      <c r="AN80" s="216">
        <f ca="1">H80-AM80</f>
        <v>0.63579561039805554</v>
      </c>
    </row>
    <row r="81" spans="1:40" s="157" customFormat="1" x14ac:dyDescent="0.2">
      <c r="A81" s="217" t="str">
        <f ca="1">IFERROR(IF(H80="","No PI or No Data",""),"Substation was not found in SubstationLoad")</f>
        <v/>
      </c>
      <c r="B81" s="176"/>
      <c r="C81" s="177"/>
      <c r="D81" s="178"/>
      <c r="E81" s="178"/>
      <c r="F81" s="178"/>
      <c r="G81" s="329">
        <f ca="1">VLOOKUP(A80,SubstationLoad_Max_GSPs!$A$3:$Z$100,19,FALSE)</f>
        <v>43822.507638888892</v>
      </c>
      <c r="H81" s="180"/>
      <c r="I81" s="181"/>
      <c r="J81" s="182"/>
      <c r="K81" s="183" t="s">
        <v>25</v>
      </c>
      <c r="L81" s="53">
        <f ca="1">L85+L88+L91+L94+L97</f>
        <v>34.089572792689204</v>
      </c>
      <c r="M81" s="53">
        <f t="shared" ref="M81:X81" ca="1" si="11">M85+M88+M91+M94+M97</f>
        <v>34.090195158130271</v>
      </c>
      <c r="N81" s="53">
        <f t="shared" ca="1" si="11"/>
        <v>34.09081753493372</v>
      </c>
      <c r="O81" s="53">
        <f t="shared" ca="1" si="11"/>
        <v>34.091439923099756</v>
      </c>
      <c r="P81" s="53">
        <f t="shared" ca="1" si="11"/>
        <v>34.092062322628593</v>
      </c>
      <c r="Q81" s="53">
        <f t="shared" ca="1" si="11"/>
        <v>34.092684733520436</v>
      </c>
      <c r="R81" s="53">
        <f t="shared" ca="1" si="11"/>
        <v>34.093307155775484</v>
      </c>
      <c r="S81" s="53">
        <f t="shared" ca="1" si="11"/>
        <v>34.093929589393952</v>
      </c>
      <c r="T81" s="53">
        <f t="shared" ca="1" si="11"/>
        <v>34.094552034376051</v>
      </c>
      <c r="U81" s="53">
        <f t="shared" ca="1" si="11"/>
        <v>34.095174490721988</v>
      </c>
      <c r="V81" s="53">
        <f t="shared" ca="1" si="11"/>
        <v>34.095796958431954</v>
      </c>
      <c r="W81" s="53">
        <f t="shared" ca="1" si="11"/>
        <v>34.096419437506171</v>
      </c>
      <c r="X81" s="53">
        <f t="shared" ca="1" si="11"/>
        <v>34.097041927944851</v>
      </c>
      <c r="Y81" s="53">
        <f ca="1">Y85+Y88+Y91+Y94+Y97</f>
        <v>34.0976644297482</v>
      </c>
      <c r="Z81" s="184"/>
      <c r="AA81" s="419">
        <f ca="1">MAX(VLOOKUP(A80,SubstationLoad_Max_GSPs!$A$3:$Z$100,3,FALSE),VLOOKUP(A80,SubstationLoad_Max_GSPs!$A$3:$Z$100,5,FALSE))</f>
        <v>30.229824937880039</v>
      </c>
      <c r="AB81" s="282">
        <f ca="1">VLOOKUP(A80,SubstationLoad_Max_GSPs!$A$3:$Z$100,4,FALSE)</f>
        <v>23.586342815309763</v>
      </c>
      <c r="AC81" s="282">
        <f ca="1">VLOOKUP(A80,SubstationLoad_Min_GSPs!$A$3:$Z$100,18,FALSE)</f>
        <v>7.8012649714946747</v>
      </c>
      <c r="AD81" s="175"/>
      <c r="AE81" s="186">
        <v>1</v>
      </c>
      <c r="AF81" s="187">
        <v>0</v>
      </c>
      <c r="AG81" s="187">
        <v>0</v>
      </c>
      <c r="AH81" s="187">
        <v>0</v>
      </c>
      <c r="AI81" s="187">
        <v>0</v>
      </c>
      <c r="AJ81" s="187">
        <v>0</v>
      </c>
      <c r="AK81" s="187">
        <v>0</v>
      </c>
      <c r="AL81" s="188">
        <v>0</v>
      </c>
      <c r="AM81" s="157" t="str">
        <f ca="1">IF('MASTER 2018-19 '!H84="","",'MASTER 2018-19 '!H84)</f>
        <v/>
      </c>
      <c r="AN81" s="216"/>
    </row>
    <row r="82" spans="1:40" s="157" customFormat="1" x14ac:dyDescent="0.2">
      <c r="A82" s="11"/>
      <c r="B82" s="176"/>
      <c r="C82" s="189"/>
      <c r="D82" s="190" t="s">
        <v>26</v>
      </c>
      <c r="E82" s="63"/>
      <c r="F82" s="191"/>
      <c r="G82" s="192"/>
      <c r="H82" s="193"/>
      <c r="I82" s="194"/>
      <c r="J82" s="194"/>
      <c r="K82" s="194"/>
      <c r="L82" s="194"/>
      <c r="M82" s="194"/>
      <c r="N82" s="195"/>
      <c r="O82" s="195"/>
      <c r="P82" s="195"/>
      <c r="Q82" s="195"/>
      <c r="R82" s="196" t="s">
        <v>27</v>
      </c>
      <c r="S82" s="330">
        <f ca="1">VLOOKUP(A80,SubstationLoad_Max_GSPs!$A$3:$Z$100,20,FALSE)</f>
        <v>1.4917949847877026</v>
      </c>
      <c r="T82" s="185"/>
      <c r="U82" s="185"/>
      <c r="V82" s="185"/>
      <c r="W82" s="185"/>
      <c r="X82" s="185"/>
      <c r="Y82" s="185"/>
      <c r="Z82" s="184"/>
      <c r="AA82" s="418">
        <f ca="1">IF(AA81=VLOOKUP(A80,SubstationLoad_Max_GSPs!$A$3:$Z$100,3,FALSE),VLOOKUP(A80,SubstationLoad_Max_GSPs!$A$3:$Z$100,8,FALSE),IF(AA81=VLOOKUP(A80,SubstationLoad_Max_GSPs!$A$3:$Z$100,5,FALSE),VLOOKUP(A80,SubstationLoad_Max_GSPs!$A$3:$Z$100,10,FALSE),""))</f>
        <v>43753.775000000001</v>
      </c>
      <c r="AB82" s="418">
        <f ca="1">VLOOKUP(A80,SubstationLoad_Max_GSPs!$A$3:$Z$100,9,FALSE)</f>
        <v>43640.709027777775</v>
      </c>
      <c r="AC82" s="418">
        <f ca="1">VLOOKUP(A80,SubstationLoad_Min_GSPs!$A$3:$Z$100,19,FALSE)</f>
        <v>43694.60833333333</v>
      </c>
      <c r="AD82" s="175"/>
      <c r="AE82" s="175"/>
      <c r="AF82" s="175"/>
      <c r="AG82" s="175"/>
      <c r="AH82" s="175"/>
      <c r="AI82" s="175"/>
      <c r="AJ82" s="175"/>
      <c r="AK82" s="175"/>
      <c r="AL82" s="175"/>
      <c r="AM82" s="157" t="str">
        <f ca="1">IF('MASTER 2018-19 '!H85="","",'MASTER 2018-19 '!H85)</f>
        <v/>
      </c>
      <c r="AN82" s="216"/>
    </row>
    <row r="83" spans="1:40" s="157" customFormat="1" x14ac:dyDescent="0.2">
      <c r="A83" s="14"/>
      <c r="B83" s="197"/>
      <c r="C83" s="198"/>
      <c r="D83" s="198"/>
      <c r="E83" s="198"/>
      <c r="F83" s="199"/>
      <c r="G83" s="200" t="s">
        <v>28</v>
      </c>
      <c r="H83" s="201">
        <v>0.98</v>
      </c>
      <c r="I83" s="197"/>
      <c r="J83" s="202"/>
      <c r="K83" s="203" t="s">
        <v>29</v>
      </c>
      <c r="L83" s="78">
        <f ca="1">L80*$H83</f>
        <v>30.905079698190093</v>
      </c>
      <c r="M83" s="78">
        <f t="shared" ref="M83:T83" ca="1" si="12">M80*$H83</f>
        <v>30.905643925077726</v>
      </c>
      <c r="N83" s="78">
        <f t="shared" ca="1" si="12"/>
        <v>30.906208162266317</v>
      </c>
      <c r="O83" s="78">
        <f t="shared" ca="1" si="12"/>
        <v>30.906772409756055</v>
      </c>
      <c r="P83" s="78">
        <f t="shared" ca="1" si="12"/>
        <v>30.907336667547135</v>
      </c>
      <c r="Q83" s="78">
        <f t="shared" ca="1" si="12"/>
        <v>30.907900935639741</v>
      </c>
      <c r="R83" s="78">
        <f t="shared" ca="1" si="12"/>
        <v>30.908465214034049</v>
      </c>
      <c r="S83" s="78">
        <f t="shared" ca="1" si="12"/>
        <v>30.909029502730263</v>
      </c>
      <c r="T83" s="78">
        <f t="shared" ca="1" si="12"/>
        <v>30.909593801728565</v>
      </c>
      <c r="U83" s="78">
        <f ca="1">U80*$H83</f>
        <v>30.910158111029148</v>
      </c>
      <c r="V83" s="78">
        <f ca="1">V80*$H83</f>
        <v>30.910722430632184</v>
      </c>
      <c r="W83" s="78">
        <f t="shared" ref="W83" ca="1" si="13">W80*$H83</f>
        <v>30.911286760537873</v>
      </c>
      <c r="X83" s="78">
        <f ca="1">X80*$H83</f>
        <v>30.911851100746411</v>
      </c>
      <c r="Y83" s="78">
        <f ca="1">Y80*$H83</f>
        <v>30.912415451257981</v>
      </c>
      <c r="Z83" s="204"/>
      <c r="AA83" s="205"/>
      <c r="AB83" s="198"/>
      <c r="AC83" s="206"/>
      <c r="AD83" s="175"/>
      <c r="AE83" s="175"/>
      <c r="AF83" s="175"/>
      <c r="AG83" s="175"/>
      <c r="AH83" s="175"/>
      <c r="AI83" s="175"/>
      <c r="AJ83" s="175"/>
      <c r="AK83" s="175"/>
      <c r="AL83" s="175"/>
      <c r="AN83" s="216"/>
    </row>
    <row r="84" spans="1:40" s="157" customFormat="1" x14ac:dyDescent="0.2">
      <c r="A84" s="2"/>
      <c r="C84" s="207"/>
      <c r="D84" s="208"/>
      <c r="E84" s="208"/>
      <c r="F84" s="208"/>
      <c r="G84" s="209"/>
      <c r="H84" s="241"/>
      <c r="I84" s="211"/>
      <c r="J84" s="212"/>
      <c r="K84" s="208"/>
      <c r="Z84" s="175"/>
      <c r="AA84" s="175"/>
      <c r="AB84" s="175"/>
      <c r="AC84" s="175"/>
      <c r="AD84" s="175"/>
      <c r="AE84" s="175"/>
      <c r="AF84" s="175"/>
      <c r="AG84" s="175"/>
      <c r="AH84" s="175"/>
      <c r="AI84" s="175"/>
      <c r="AJ84" s="175"/>
      <c r="AK84" s="175"/>
      <c r="AL84" s="175"/>
      <c r="AM84" s="157" t="str">
        <f ca="1">IF('MASTER 2018-19 '!H87="","",'MASTER 2018-19 '!H87)</f>
        <v/>
      </c>
      <c r="AN84" s="216"/>
    </row>
    <row r="85" spans="1:40" s="157" customFormat="1" x14ac:dyDescent="0.2">
      <c r="A85" s="152"/>
      <c r="B85" s="247">
        <v>64</v>
      </c>
      <c r="C85" s="86" t="str">
        <f ca="1">VLOOKUP(B85,'GSP List'!$D$2:$E$485,2,FALSE)</f>
        <v>CARNOUSTIE</v>
      </c>
      <c r="D85" s="117" t="s">
        <v>30</v>
      </c>
      <c r="E85" s="117" t="s">
        <v>532</v>
      </c>
      <c r="F85" s="214"/>
      <c r="G85" s="284">
        <f ca="1">IF(AND(VLOOKUP(C85,SubstationLoad_Max_Primaries!$B$3:$Z$495,3,FALSE),ISNUMBER(VLOOKUP(C85,'Manual Calculation'!$B$2:$G$222,3,FALSE))),VLOOKUP(C85,'Manual Calculation'!$B$2:$G$222,4,FALSE),VLOOKUP(C85,SubstationLoad_Max_Primaries!$B$3:$Z$500,23,FALSE))</f>
        <v>43817.726388888892</v>
      </c>
      <c r="H85" s="282">
        <f ca="1">IF(AND(VLOOKUP(C85,SubstationLoad_Max_Primaries!$B$3:$Z$495,3,FALSE),ISNUMBER(VLOOKUP(C85,'Manual Calculation'!$B$2:$G$222,3,FALSE))),VLOOKUP(C85,'Manual Calculation'!$B$2:$G$222,3,FALSE),VLOOKUP(C85,SubstationLoad_Max_Primaries!$B$3:$Z$500,22,FALSE))</f>
        <v>7.5458614826202393</v>
      </c>
      <c r="I85" s="136">
        <v>1</v>
      </c>
      <c r="J85" s="89">
        <v>0</v>
      </c>
      <c r="K85" s="90">
        <v>0</v>
      </c>
      <c r="L85" s="143">
        <f ca="1">IF(OR($B85="",ISNA($I85)),,$H85*$I85)</f>
        <v>7.5458614826202393</v>
      </c>
      <c r="M85" s="143">
        <f ca="1">IF($B85 ="",,VLOOKUP($K85,'Growth Rates'!$C$5:$D$8,2,FALSE))^COLUMNS($M85:M85)*$L85+SUM($L86:M86)*IFERROR($L$5/$L$6,1)</f>
        <v>7.5459992456669758</v>
      </c>
      <c r="N85" s="143">
        <f ca="1">IF($B85 ="",,VLOOKUP($K85,'Growth Rates'!$C$5:$D$8,2,FALSE))^COLUMNS($M85:N85)*$L85+SUM($L86:N86)*IFERROR($L$5/$L$6,1)</f>
        <v>7.5461370112288204</v>
      </c>
      <c r="O85" s="143">
        <f ca="1">IF($B85 ="",,VLOOKUP($K85,'Growth Rates'!$C$5:$D$8,2,FALSE))^COLUMNS($M85:O85)*$L85+SUM($L86:O86)*IFERROR($L$5/$L$6,1)</f>
        <v>7.5462747793058176</v>
      </c>
      <c r="P85" s="143">
        <f ca="1">IF($B85 ="",,VLOOKUP($K85,'Growth Rates'!$C$5:$D$8,2,FALSE))^COLUMNS($M85:P85)*$L85+SUM($L86:P86)*IFERROR($L$5/$L$6,1)</f>
        <v>7.546412549898017</v>
      </c>
      <c r="Q85" s="143">
        <f ca="1">IF($B85 ="",,VLOOKUP($K85,'Growth Rates'!$C$5:$D$8,2,FALSE))^COLUMNS($M85:Q85)*$L85+SUM($L86:Q86)*IFERROR($L$5/$L$6,1)</f>
        <v>7.5465503230054614</v>
      </c>
      <c r="R85" s="143">
        <f ca="1">IF($B85 ="",,VLOOKUP($K85,'Growth Rates'!$C$5:$D$8,2,FALSE))^COLUMNS($M85:R85)*$L85+SUM($L86:R86)*IFERROR($L$5/$L$6,1)</f>
        <v>7.5466880986281968</v>
      </c>
      <c r="S85" s="143">
        <f ca="1">IF($B85 ="",,VLOOKUP($K85,'Growth Rates'!$C$5:$D$8,2,FALSE))^COLUMNS($M85:S85)*$L85+SUM($L86:S86)*IFERROR($L$5/$L$6,1)</f>
        <v>7.5468258767662704</v>
      </c>
      <c r="T85" s="143">
        <f ca="1">IF($B85 ="",,VLOOKUP($K85,'Growth Rates'!$C$5:$D$8,2,FALSE))^COLUMNS($M85:T85)*$L85+SUM($L86:T86)*IFERROR($L$5/$L$6,1)</f>
        <v>7.5469636574197283</v>
      </c>
      <c r="U85" s="143">
        <f ca="1">IF($B85 ="",,VLOOKUP($K85,'Growth Rates'!$C$5:$D$8,2,FALSE))^COLUMNS($M85:U85)*$L85+SUM($L86:U86)*IFERROR($L$5/$L$6,1)</f>
        <v>7.5471014405886141</v>
      </c>
      <c r="V85" s="143">
        <f ca="1">IF($B85 ="",,VLOOKUP($K85,'Growth Rates'!$C$5:$D$8,2,FALSE))^COLUMNS($M85:V85)*$L85+SUM($L86:V86)*IFERROR($L$5/$L$6,1)</f>
        <v>7.5472392262729775</v>
      </c>
      <c r="W85" s="143">
        <f ca="1">IF($B85 ="",,VLOOKUP($K85,'Growth Rates'!$C$5:$D$8,2,FALSE))^COLUMNS($M85:W85)*$L85+SUM($L86:W86)*IFERROR($L$5/$L$6,1)</f>
        <v>7.5473770144728585</v>
      </c>
      <c r="X85" s="143">
        <f ca="1">IF($B85 ="",,VLOOKUP($K85,'Growth Rates'!$C$5:$D$8,2,FALSE))^COLUMNS($M85:X85)*$L85+SUM($L86:X86)*IFERROR($L$5/$L$6,1)</f>
        <v>7.5475148051883121</v>
      </c>
      <c r="Y85" s="143">
        <f ca="1">IF($B85 ="",,VLOOKUP($K85,'Growth Rates'!$C$5:$D$8,2,FALSE))^COLUMNS($M85:Y85)*$L85+SUM($L86:Y86)*IFERROR($L$5/$L$6,1)</f>
        <v>7.5476525984193756</v>
      </c>
      <c r="Z85" s="237"/>
      <c r="AA85" s="173">
        <f ca="1">IFERROR(IF($H85="",,AA86/$L85),0)</f>
        <v>0.92527819513380205</v>
      </c>
      <c r="AB85" s="173">
        <f ca="1">IFERROR(IF($H85="",,AB86/$L85),0)</f>
        <v>0.74403813857327972</v>
      </c>
      <c r="AC85" s="174">
        <f ca="1">IFERROR(IF($H85="",,AC86/$L85),0)</f>
        <v>0</v>
      </c>
      <c r="AD85" s="175"/>
      <c r="AE85" s="42">
        <v>80206</v>
      </c>
      <c r="AF85" s="43"/>
      <c r="AG85" s="43"/>
      <c r="AH85" s="43"/>
      <c r="AI85" s="43"/>
      <c r="AJ85" s="43"/>
      <c r="AK85" s="43"/>
      <c r="AL85" s="44"/>
      <c r="AM85" s="157">
        <f ca="1">IF('MASTER 2018-19 '!H88="","",'MASTER 2018-19 '!H88)</f>
        <v>7.64</v>
      </c>
      <c r="AN85" s="216">
        <f t="shared" ca="1" si="9"/>
        <v>-9.4138517379760422E-2</v>
      </c>
    </row>
    <row r="86" spans="1:40" s="157" customFormat="1" x14ac:dyDescent="0.2">
      <c r="A86" s="152"/>
      <c r="C86" s="217" t="str">
        <f ca="1">IFERROR(IF(H85="","No PI or No Data",""),"Substation was not found in SubstationLoad")</f>
        <v/>
      </c>
      <c r="D86" s="139"/>
      <c r="E86" s="139"/>
      <c r="F86" s="139"/>
      <c r="G86" s="285">
        <f ca="1">IF(AND(VLOOKUP(C85,SubstationLoad_Max_Primaries!$B$3:$Z$495,3,FALSE),ISNUMBER(VLOOKUP(C85,'Manual Calculation'!$B$2:$G$222,3,FALSE))),VLOOKUP(C85,'Manual Calculation'!$B$2:$G$222,4,FALSE),VLOOKUP(C85,SubstationLoad_Max_Primaries!$B$3:$Z$500,23,FALSE))</f>
        <v>43817.726388888892</v>
      </c>
      <c r="H86" s="248"/>
      <c r="I86" s="220"/>
      <c r="J86" s="220"/>
      <c r="K86" s="220"/>
      <c r="L86" s="220" t="s">
        <v>32</v>
      </c>
      <c r="M86" s="235"/>
      <c r="N86" s="221"/>
      <c r="O86" s="221"/>
      <c r="P86" s="221"/>
      <c r="Q86" s="221"/>
      <c r="R86" s="221"/>
      <c r="S86" s="221"/>
      <c r="T86" s="221"/>
      <c r="U86" s="221"/>
      <c r="V86" s="221"/>
      <c r="W86" s="221"/>
      <c r="X86" s="221"/>
      <c r="Y86" s="221"/>
      <c r="Z86" s="222"/>
      <c r="AA86" s="419">
        <f ca="1">IF(AND(VLOOKUP(C85,SubstationLoad_Min_Primaries!$B$3:$Z$495,3,FALSE),ISNUMBER(VLOOKUP(C85,'Manual Calculation'!$B$2:$G$222,5,FALSE))),"Manual Calculation",MAX(VLOOKUP(C85,SubstationLoad_Max_Primaries!$B$3:$Z$500,5,FALSE),VLOOKUP(C85,SubstationLoad_Max_Primaries!$B$3:$Z$500,7,FALSE)))</f>
        <v>6.9820210933685303</v>
      </c>
      <c r="AB86" s="419">
        <f ca="1">IF(AND(VLOOKUP(C85,SubstationLoad_Min_Primaries!$B$3:$Z$495,3,FALSE),ISNUMBER(VLOOKUP(C85,'Manual Calculation'!$B$2:$G$222,5,FALSE))),"Manual Calculation",VLOOKUP(C85,SubstationLoad_Max_Primaries!$B$3:$Z$500,6,FALSE))</f>
        <v>5.6144087314605713</v>
      </c>
      <c r="AC86" s="282">
        <f ca="1">IF(AND(VLOOKUP(C85,SubstationLoad_Min_Primaries!$B$3:$Z$495,3,FALSE),ISNUMBER(VLOOKUP(C85,'Manual Calculation'!$B$2:$G$222,5,FALSE))),VLOOKUP(C85,'Manual Calculation'!$B$2:$G$222,5,FALSE),VLOOKUP(C85,SubstationLoad_Min_Primaries!$B$3:$Z$500,22,FALSE))</f>
        <v>0</v>
      </c>
      <c r="AD86" s="175"/>
      <c r="AE86" s="186">
        <v>1</v>
      </c>
      <c r="AF86" s="187">
        <v>0</v>
      </c>
      <c r="AG86" s="187">
        <v>0</v>
      </c>
      <c r="AH86" s="187">
        <v>0</v>
      </c>
      <c r="AI86" s="187">
        <v>0</v>
      </c>
      <c r="AJ86" s="187">
        <v>0</v>
      </c>
      <c r="AK86" s="187">
        <v>0</v>
      </c>
      <c r="AL86" s="188">
        <v>0</v>
      </c>
      <c r="AM86" s="157" t="str">
        <f ca="1">IF('MASTER 2018-19 '!H89="","",'MASTER 2018-19 '!H89)</f>
        <v/>
      </c>
      <c r="AN86" s="216"/>
    </row>
    <row r="87" spans="1:40" s="157" customFormat="1" x14ac:dyDescent="0.2">
      <c r="A87" s="152"/>
      <c r="C87" s="223" t="s">
        <v>33</v>
      </c>
      <c r="D87" s="224"/>
      <c r="E87" s="225"/>
      <c r="F87" s="225"/>
      <c r="G87" s="226"/>
      <c r="H87" s="249"/>
      <c r="I87" s="228"/>
      <c r="J87" s="228"/>
      <c r="K87" s="228"/>
      <c r="L87" s="228"/>
      <c r="M87" s="229"/>
      <c r="N87" s="229"/>
      <c r="O87" s="230"/>
      <c r="P87" s="230"/>
      <c r="Q87" s="230"/>
      <c r="R87" s="231" t="s">
        <v>34</v>
      </c>
      <c r="S87" s="283">
        <f ca="1">VLOOKUP(C85,SubstationLoad_Max_Primaries!$B$3:$Z$500,24,FALSE)</f>
        <v>0</v>
      </c>
      <c r="T87" s="233"/>
      <c r="U87" s="233"/>
      <c r="V87" s="233"/>
      <c r="W87" s="233"/>
      <c r="X87" s="233"/>
      <c r="Y87" s="233"/>
      <c r="Z87" s="234"/>
      <c r="AA87" s="418">
        <f ca="1">IF(AND(VLOOKUP(C85,SubstationLoad_Min_Primaries!$B$3:$Z$495,3,FALSE),ISNUMBER(VLOOKUP(C85,'Manual Calculation'!$B$2:$G$222,5,FALSE))),"",IF(AA86=VLOOKUP(C85,SubstationLoad_Max_Primaries!$B$3:$Z$500,5,FALSE),VLOOKUP(C85,SubstationLoad_Max_Primaries!$B$3:$Z$500,10,FALSE),IF(AA86=VLOOKUP(C85,SubstationLoad_Max_Primaries!$B$3:$Z$500,7,FALSE),VLOOKUP(C85,SubstationLoad_Max_Primaries!$B$3:$Z$500,12,FALSE),"")))</f>
        <v>43766.724999999999</v>
      </c>
      <c r="AB87" s="418">
        <f ca="1">IF(AND(VLOOKUP(C85,SubstationLoad_Min_Primaries!$B$3:$Z$495,3,FALSE),ISNUMBER(VLOOKUP(C85,'Manual Calculation'!$B$2:$G$222,5,FALSE))),"",VLOOKUP(C85,SubstationLoad_Max_Primaries!$B$3:$Z$500,11,FALSE))</f>
        <v>43640.734722222223</v>
      </c>
      <c r="AC87" s="418">
        <f ca="1">IF(AND(VLOOKUP(C85,SubstationLoad_Min_Primaries!$B$3:$Z$495,3,FALSE),ISNUMBER(VLOOKUP(C85,'Manual Calculation'!$B$2:$G$222,5,FALSE))),VLOOKUP(C85,'Manual Calculation'!$B$2:$G$222,6,FALSE),VLOOKUP(C85,SubstationLoad_Min_Primaries!$B$3:$Z$500,23,FALSE))</f>
        <v>0</v>
      </c>
      <c r="AD87" s="175"/>
      <c r="AE87" s="175"/>
      <c r="AF87" s="175"/>
      <c r="AG87" s="175"/>
      <c r="AH87" s="175"/>
      <c r="AI87" s="175"/>
      <c r="AJ87" s="175"/>
      <c r="AK87" s="175"/>
      <c r="AL87" s="175"/>
      <c r="AM87" s="157" t="str">
        <f ca="1">IF('MASTER 2018-19 '!H90="","",'MASTER 2018-19 '!H90)</f>
        <v/>
      </c>
      <c r="AN87" s="216"/>
    </row>
    <row r="88" spans="1:40" s="157" customFormat="1" x14ac:dyDescent="0.2">
      <c r="A88" s="152"/>
      <c r="B88" s="213">
        <v>62</v>
      </c>
      <c r="C88" s="86" t="str">
        <f ca="1">VLOOKUP(B88,'GSP List'!$D$2:$E$485,2,FALSE)</f>
        <v>CHARLES AVENUE</v>
      </c>
      <c r="D88" s="117" t="s">
        <v>30</v>
      </c>
      <c r="E88" s="117" t="s">
        <v>37</v>
      </c>
      <c r="F88" s="214"/>
      <c r="G88" s="284">
        <f ca="1">IF(AND(VLOOKUP(C88,SubstationLoad_Max_Primaries!$B$3:$Z$495,3,FALSE),ISNUMBER(VLOOKUP(C88,'Manual Calculation'!$B$2:$G$222,3,FALSE))),VLOOKUP(C88,'Manual Calculation'!$B$2:$G$222,4,FALSE),VLOOKUP(C88,SubstationLoad_Max_Primaries!$B$3:$Z$500,23,FALSE))</f>
        <v>43788.719444444447</v>
      </c>
      <c r="H88" s="282">
        <f ca="1">IF(AND(VLOOKUP(C88,SubstationLoad_Max_Primaries!$B$3:$Z$495,3,FALSE),ISNUMBER(VLOOKUP(C88,'Manual Calculation'!$B$2:$G$222,3,FALSE))),VLOOKUP(C88,'Manual Calculation'!$B$2:$G$222,3,FALSE),VLOOKUP(C88,SubstationLoad_Max_Primaries!$B$3:$Z$500,22,FALSE))</f>
        <v>9.4340860772705071</v>
      </c>
      <c r="I88" s="136">
        <v>1</v>
      </c>
      <c r="J88" s="89">
        <v>0</v>
      </c>
      <c r="K88" s="90">
        <v>0</v>
      </c>
      <c r="L88" s="143">
        <f ca="1">IF(OR($B88="",ISNA($I88)),,$H88*$I88)</f>
        <v>9.4340860772705071</v>
      </c>
      <c r="M88" s="143">
        <f ca="1">IF($B88 ="",,VLOOKUP($K88,'Growth Rates'!$C$5:$D$8,2,FALSE))^COLUMNS($M88:M88)*$L88+SUM($L89:M89)*IFERROR($L$5/$L$6,1)</f>
        <v>9.434258313196672</v>
      </c>
      <c r="N88" s="143">
        <f ca="1">IF($B88 ="",,VLOOKUP($K88,'Growth Rates'!$C$5:$D$8,2,FALSE))^COLUMNS($M88:N88)*$L88+SUM($L89:N89)*IFERROR($L$5/$L$6,1)</f>
        <v>9.43443055226731</v>
      </c>
      <c r="O88" s="143">
        <f ca="1">IF($B88 ="",,VLOOKUP($K88,'Growth Rates'!$C$5:$D$8,2,FALSE))^COLUMNS($M88:O88)*$L88+SUM($L89:O89)*IFERROR($L$5/$L$6,1)</f>
        <v>9.4346027944824762</v>
      </c>
      <c r="P88" s="143">
        <f ca="1">IF($B88 ="",,VLOOKUP($K88,'Growth Rates'!$C$5:$D$8,2,FALSE))^COLUMNS($M88:P88)*$L88+SUM($L89:P89)*IFERROR($L$5/$L$6,1)</f>
        <v>9.4347750398422292</v>
      </c>
      <c r="Q88" s="143">
        <f ca="1">IF($B88 ="",,VLOOKUP($K88,'Growth Rates'!$C$5:$D$8,2,FALSE))^COLUMNS($M88:Q88)*$L88+SUM($L89:Q89)*IFERROR($L$5/$L$6,1)</f>
        <v>9.4349472883466241</v>
      </c>
      <c r="R88" s="143">
        <f ca="1">IF($B88 ="",,VLOOKUP($K88,'Growth Rates'!$C$5:$D$8,2,FALSE))^COLUMNS($M88:R88)*$L88+SUM($L89:R89)*IFERROR($L$5/$L$6,1)</f>
        <v>9.4351195399957213</v>
      </c>
      <c r="S88" s="143">
        <f ca="1">IF($B88 ="",,VLOOKUP($K88,'Growth Rates'!$C$5:$D$8,2,FALSE))^COLUMNS($M88:S88)*$L88+SUM($L89:S89)*IFERROR($L$5/$L$6,1)</f>
        <v>9.4352917947895776</v>
      </c>
      <c r="T88" s="143">
        <f ca="1">IF($B88 ="",,VLOOKUP($K88,'Growth Rates'!$C$5:$D$8,2,FALSE))^COLUMNS($M88:T88)*$L88+SUM($L89:T89)*IFERROR($L$5/$L$6,1)</f>
        <v>9.4354640527282498</v>
      </c>
      <c r="U88" s="143">
        <f ca="1">IF($B88 ="",,VLOOKUP($K88,'Growth Rates'!$C$5:$D$8,2,FALSE))^COLUMNS($M88:U88)*$L88+SUM($L89:U89)*IFERROR($L$5/$L$6,1)</f>
        <v>9.4356363138117949</v>
      </c>
      <c r="V88" s="143">
        <f ca="1">IF($B88 ="",,VLOOKUP($K88,'Growth Rates'!$C$5:$D$8,2,FALSE))^COLUMNS($M88:V88)*$L88+SUM($L89:V89)*IFERROR($L$5/$L$6,1)</f>
        <v>9.4358085780402714</v>
      </c>
      <c r="W88" s="143">
        <f ca="1">IF($B88 ="",,VLOOKUP($K88,'Growth Rates'!$C$5:$D$8,2,FALSE))^COLUMNS($M88:W88)*$L88+SUM($L89:W89)*IFERROR($L$5/$L$6,1)</f>
        <v>9.4359808454137326</v>
      </c>
      <c r="X88" s="143">
        <f ca="1">IF($B88 ="",,VLOOKUP($K88,'Growth Rates'!$C$5:$D$8,2,FALSE))^COLUMNS($M88:X88)*$L88+SUM($L89:X89)*IFERROR($L$5/$L$6,1)</f>
        <v>9.436153115932246</v>
      </c>
      <c r="Y88" s="143">
        <f ca="1">IF($B88 ="",,VLOOKUP($K88,'Growth Rates'!$C$5:$D$8,2,FALSE))^COLUMNS($M88:Y88)*$L88+SUM($L89:Y89)*IFERROR($L$5/$L$6,1)</f>
        <v>9.4363253895958561</v>
      </c>
      <c r="Z88" s="215"/>
      <c r="AA88" s="173">
        <f ca="1">IFERROR(IF($H88="",,AA89/$L88),0)</f>
        <v>0.90356457555706404</v>
      </c>
      <c r="AB88" s="173">
        <f ca="1">IFERROR(IF($H88="",,AB89/$L88),0)</f>
        <v>0.79766305937138227</v>
      </c>
      <c r="AC88" s="174">
        <f ca="1">IFERROR(IF($H88="",,AC89/$L88),0)</f>
        <v>0</v>
      </c>
      <c r="AD88" s="175"/>
      <c r="AE88" s="42">
        <v>80218</v>
      </c>
      <c r="AF88" s="43"/>
      <c r="AG88" s="43"/>
      <c r="AH88" s="43"/>
      <c r="AI88" s="43"/>
      <c r="AJ88" s="43"/>
      <c r="AK88" s="43"/>
      <c r="AL88" s="44"/>
      <c r="AM88" s="157">
        <f ca="1">IF('MASTER 2018-19 '!H91="","",'MASTER 2018-19 '!H91)</f>
        <v>9.18</v>
      </c>
      <c r="AN88" s="216">
        <f t="shared" ca="1" si="9"/>
        <v>0.25408607727050736</v>
      </c>
    </row>
    <row r="89" spans="1:40" s="157" customFormat="1" x14ac:dyDescent="0.2">
      <c r="A89" s="152"/>
      <c r="C89" s="217" t="str">
        <f ca="1">IFERROR(IF(H88="","No PI or No Data",""),"Substation was not found in SubstationLoad")</f>
        <v/>
      </c>
      <c r="D89" s="139"/>
      <c r="E89" s="139"/>
      <c r="F89" s="139"/>
      <c r="G89" s="285">
        <f ca="1">IF(AND(VLOOKUP(C88,SubstationLoad_Max_Primaries!$B$3:$Z$495,3,FALSE),ISNUMBER(VLOOKUP(C88,'Manual Calculation'!$B$2:$G$222,3,FALSE))),VLOOKUP(C88,'Manual Calculation'!$B$2:$G$222,4,FALSE),VLOOKUP(C88,SubstationLoad_Max_Primaries!$B$3:$Z$500,23,FALSE))</f>
        <v>43788.719444444447</v>
      </c>
      <c r="H89" s="250"/>
      <c r="I89" s="220"/>
      <c r="J89" s="220"/>
      <c r="K89" s="220"/>
      <c r="L89" s="220" t="s">
        <v>32</v>
      </c>
      <c r="M89" s="221"/>
      <c r="N89" s="221"/>
      <c r="O89" s="221"/>
      <c r="P89" s="221"/>
      <c r="Q89" s="221"/>
      <c r="R89" s="221"/>
      <c r="S89" s="221"/>
      <c r="T89" s="221"/>
      <c r="U89" s="221"/>
      <c r="V89" s="221"/>
      <c r="W89" s="221"/>
      <c r="X89" s="221"/>
      <c r="Y89" s="221"/>
      <c r="Z89" s="222"/>
      <c r="AA89" s="419">
        <f ca="1">IF(AND(VLOOKUP(C88,SubstationLoad_Min_Primaries!$B$3:$Z$495,3,FALSE),ISNUMBER(VLOOKUP(C88,'Manual Calculation'!$B$2:$G$222,5,FALSE))),"Manual Calculation",MAX(VLOOKUP(C88,SubstationLoad_Max_Primaries!$B$3:$Z$500,5,FALSE),VLOOKUP(C88,SubstationLoad_Max_Primaries!$B$3:$Z$500,7,FALSE)))</f>
        <v>8.5243059821777329</v>
      </c>
      <c r="AB89" s="419">
        <f ca="1">IF(AND(VLOOKUP(C88,SubstationLoad_Min_Primaries!$B$3:$Z$495,3,FALSE),ISNUMBER(VLOOKUP(C88,'Manual Calculation'!$B$2:$G$222,5,FALSE))),"Manual Calculation",VLOOKUP(C88,SubstationLoad_Max_Primaries!$B$3:$Z$500,6,FALSE))</f>
        <v>7.5252219627685548</v>
      </c>
      <c r="AC89" s="282">
        <f ca="1">IF(AND(VLOOKUP(C88,SubstationLoad_Min_Primaries!$B$3:$Z$495,3,FALSE),ISNUMBER(VLOOKUP(C88,'Manual Calculation'!$B$2:$G$222,5,FALSE))),VLOOKUP(C88,'Manual Calculation'!$B$2:$G$222,5,FALSE),VLOOKUP(C88,SubstationLoad_Min_Primaries!$B$3:$Z$500,22,FALSE))</f>
        <v>0</v>
      </c>
      <c r="AD89" s="175"/>
      <c r="AE89" s="186">
        <v>1</v>
      </c>
      <c r="AF89" s="187">
        <v>0</v>
      </c>
      <c r="AG89" s="187">
        <v>0</v>
      </c>
      <c r="AH89" s="187">
        <v>0</v>
      </c>
      <c r="AI89" s="187">
        <v>0</v>
      </c>
      <c r="AJ89" s="187">
        <v>0</v>
      </c>
      <c r="AK89" s="187">
        <v>0</v>
      </c>
      <c r="AL89" s="188">
        <v>0</v>
      </c>
      <c r="AM89" s="157" t="str">
        <f ca="1">IF('MASTER 2018-19 '!H92="","",'MASTER 2018-19 '!H92)</f>
        <v/>
      </c>
      <c r="AN89" s="216"/>
    </row>
    <row r="90" spans="1:40" s="157" customFormat="1" x14ac:dyDescent="0.2">
      <c r="A90" s="152"/>
      <c r="C90" s="223" t="s">
        <v>33</v>
      </c>
      <c r="D90" s="224"/>
      <c r="E90" s="225"/>
      <c r="F90" s="225"/>
      <c r="G90" s="226"/>
      <c r="H90" s="249"/>
      <c r="I90" s="228"/>
      <c r="J90" s="228"/>
      <c r="K90" s="228"/>
      <c r="L90" s="228"/>
      <c r="M90" s="229"/>
      <c r="N90" s="229"/>
      <c r="O90" s="230"/>
      <c r="P90" s="230"/>
      <c r="Q90" s="230"/>
      <c r="R90" s="231" t="s">
        <v>34</v>
      </c>
      <c r="S90" s="283">
        <f ca="1">VLOOKUP(C88,SubstationLoad_Max_Primaries!$B$3:$Z$500,24,FALSE)</f>
        <v>0</v>
      </c>
      <c r="T90" s="233"/>
      <c r="U90" s="233"/>
      <c r="V90" s="233"/>
      <c r="W90" s="233"/>
      <c r="X90" s="233"/>
      <c r="Y90" s="233"/>
      <c r="Z90" s="234"/>
      <c r="AA90" s="418">
        <f ca="1">IF(AND(VLOOKUP(C88,SubstationLoad_Min_Primaries!$B$3:$Z$495,3,FALSE),ISNUMBER(VLOOKUP(C88,'Manual Calculation'!$B$2:$G$222,5,FALSE))),"",IF(AA89=VLOOKUP(C88,SubstationLoad_Max_Primaries!$B$3:$Z$500,5,FALSE),VLOOKUP(C88,SubstationLoad_Max_Primaries!$B$3:$Z$500,10,FALSE),IF(AA89=VLOOKUP(C88,SubstationLoad_Max_Primaries!$B$3:$Z$500,7,FALSE),VLOOKUP(C88,SubstationLoad_Max_Primaries!$B$3:$Z$500,12,FALSE),"")))</f>
        <v>43768.71875</v>
      </c>
      <c r="AB90" s="418">
        <f ca="1">IF(AND(VLOOKUP(C88,SubstationLoad_Min_Primaries!$B$3:$Z$495,3,FALSE),ISNUMBER(VLOOKUP(C88,'Manual Calculation'!$B$2:$G$222,5,FALSE))),"",VLOOKUP(C88,SubstationLoad_Max_Primaries!$B$3:$Z$500,11,FALSE))</f>
        <v>43629.451388888891</v>
      </c>
      <c r="AC90" s="418">
        <f ca="1">IF(AND(VLOOKUP(C88,SubstationLoad_Min_Primaries!$B$3:$Z$495,3,FALSE),ISNUMBER(VLOOKUP(C88,'Manual Calculation'!$B$2:$G$222,5,FALSE))),VLOOKUP(C88,'Manual Calculation'!$B$2:$G$222,6,FALSE),VLOOKUP(C88,SubstationLoad_Min_Primaries!$B$3:$Z$500,23,FALSE))</f>
        <v>0</v>
      </c>
      <c r="AD90" s="175"/>
      <c r="AE90" s="175"/>
      <c r="AF90" s="175"/>
      <c r="AG90" s="175"/>
      <c r="AH90" s="175"/>
      <c r="AI90" s="175"/>
      <c r="AJ90" s="175"/>
      <c r="AK90" s="175"/>
      <c r="AL90" s="175"/>
      <c r="AM90" s="157" t="str">
        <f ca="1">IF('MASTER 2018-19 '!H93="","",'MASTER 2018-19 '!H93)</f>
        <v/>
      </c>
      <c r="AN90" s="216"/>
    </row>
    <row r="91" spans="1:40" s="157" customFormat="1" x14ac:dyDescent="0.2">
      <c r="A91" s="152"/>
      <c r="B91" s="213">
        <v>68</v>
      </c>
      <c r="C91" s="86" t="str">
        <f ca="1">VLOOKUP(B91,'GSP List'!$D$2:$E$485,2,FALSE)</f>
        <v>ELLIOT DEPOT</v>
      </c>
      <c r="D91" s="117" t="s">
        <v>30</v>
      </c>
      <c r="E91" s="117" t="s">
        <v>539</v>
      </c>
      <c r="F91" s="214"/>
      <c r="G91" s="284">
        <f ca="1">IF(AND(VLOOKUP(C91,SubstationLoad_Max_Primaries!$B$3:$Z$495,3,FALSE),ISNUMBER(VLOOKUP(C91,'Manual Calculation'!$B$2:$G$222,3,FALSE))),VLOOKUP(C91,'Manual Calculation'!$B$2:$G$222,4,FALSE),VLOOKUP(C91,SubstationLoad_Max_Primaries!$B$3:$Z$500,23,FALSE))</f>
        <v>43809.606249999997</v>
      </c>
      <c r="H91" s="282">
        <f ca="1">IF(AND(VLOOKUP(C91,SubstationLoad_Max_Primaries!$B$3:$Z$495,3,FALSE),ISNUMBER(VLOOKUP(C91,'Manual Calculation'!$B$2:$G$222,3,FALSE))),VLOOKUP(C91,'Manual Calculation'!$B$2:$G$222,3,FALSE),VLOOKUP(C91,SubstationLoad_Max_Primaries!$B$3:$Z$500,22,FALSE))</f>
        <v>5.4142146630859367</v>
      </c>
      <c r="I91" s="136">
        <v>1</v>
      </c>
      <c r="J91" s="89">
        <v>0</v>
      </c>
      <c r="K91" s="90">
        <v>0</v>
      </c>
      <c r="L91" s="143">
        <f ca="1">IF(OR($B91="",ISNA($I91)),,$H91*$I91)</f>
        <v>5.4142146630859367</v>
      </c>
      <c r="M91" s="143">
        <f ca="1">IF($B91 ="",,VLOOKUP($K91,'Growth Rates'!$C$5:$D$8,2,FALSE))^COLUMNS($M91:M91)*$L91+SUM($L92:M92)*IFERROR($L$5/$L$6,1)</f>
        <v>5.4143135091500199</v>
      </c>
      <c r="N91" s="143">
        <f ca="1">IF($B91 ="",,VLOOKUP($K91,'Growth Rates'!$C$5:$D$8,2,FALSE))^COLUMNS($M91:N91)*$L91+SUM($L92:N92)*IFERROR($L$5/$L$6,1)</f>
        <v>5.4144123570187119</v>
      </c>
      <c r="O91" s="143">
        <f ca="1">IF($B91 ="",,VLOOKUP($K91,'Growth Rates'!$C$5:$D$8,2,FALSE))^COLUMNS($M91:O91)*$L91+SUM($L92:O92)*IFERROR($L$5/$L$6,1)</f>
        <v>5.4145112066920467</v>
      </c>
      <c r="P91" s="143">
        <f ca="1">IF($B91 ="",,VLOOKUP($K91,'Growth Rates'!$C$5:$D$8,2,FALSE))^COLUMNS($M91:P91)*$L91+SUM($L92:P92)*IFERROR($L$5/$L$6,1)</f>
        <v>5.4146100581700587</v>
      </c>
      <c r="Q91" s="143">
        <f ca="1">IF($B91 ="",,VLOOKUP($K91,'Growth Rates'!$C$5:$D$8,2,FALSE))^COLUMNS($M91:Q91)*$L91+SUM($L92:Q92)*IFERROR($L$5/$L$6,1)</f>
        <v>5.4147089114527773</v>
      </c>
      <c r="R91" s="143">
        <f ca="1">IF($B91 ="",,VLOOKUP($K91,'Growth Rates'!$C$5:$D$8,2,FALSE))^COLUMNS($M91:R91)*$L91+SUM($L92:R92)*IFERROR($L$5/$L$6,1)</f>
        <v>5.4148077665402381</v>
      </c>
      <c r="S91" s="143">
        <f ca="1">IF($B91 ="",,VLOOKUP($K91,'Growth Rates'!$C$5:$D$8,2,FALSE))^COLUMNS($M91:S91)*$L91+SUM($L92:S92)*IFERROR($L$5/$L$6,1)</f>
        <v>5.4149066234324739</v>
      </c>
      <c r="T91" s="143">
        <f ca="1">IF($B91 ="",,VLOOKUP($K91,'Growth Rates'!$C$5:$D$8,2,FALSE))^COLUMNS($M91:T91)*$L91+SUM($L92:T92)*IFERROR($L$5/$L$6,1)</f>
        <v>5.4150054821295175</v>
      </c>
      <c r="U91" s="143">
        <f ca="1">IF($B91 ="",,VLOOKUP($K91,'Growth Rates'!$C$5:$D$8,2,FALSE))^COLUMNS($M91:U91)*$L91+SUM($L92:U92)*IFERROR($L$5/$L$6,1)</f>
        <v>5.4151043426314001</v>
      </c>
      <c r="V91" s="143">
        <f ca="1">IF($B91 ="",,VLOOKUP($K91,'Growth Rates'!$C$5:$D$8,2,FALSE))^COLUMNS($M91:V91)*$L91+SUM($L92:V92)*IFERROR($L$5/$L$6,1)</f>
        <v>5.4152032049381571</v>
      </c>
      <c r="W91" s="143">
        <f ca="1">IF($B91 ="",,VLOOKUP($K91,'Growth Rates'!$C$5:$D$8,2,FALSE))^COLUMNS($M91:W91)*$L91+SUM($L92:W92)*IFERROR($L$5/$L$6,1)</f>
        <v>5.4153020690498188</v>
      </c>
      <c r="X91" s="143">
        <f ca="1">IF($B91 ="",,VLOOKUP($K91,'Growth Rates'!$C$5:$D$8,2,FALSE))^COLUMNS($M91:X91)*$L91+SUM($L92:X92)*IFERROR($L$5/$L$6,1)</f>
        <v>5.4154009349664225</v>
      </c>
      <c r="Y91" s="143">
        <f ca="1">IF($B91 ="",,VLOOKUP($K91,'Growth Rates'!$C$5:$D$8,2,FALSE))^COLUMNS($M91:Y91)*$L91+SUM($L92:Y92)*IFERROR($L$5/$L$6,1)</f>
        <v>5.4154998026879957</v>
      </c>
      <c r="Z91" s="215"/>
      <c r="AA91" s="173">
        <f ca="1">IFERROR(IF($H91="",,AA92/$L91),0)</f>
        <v>0.94845361488997038</v>
      </c>
      <c r="AB91" s="173">
        <f ca="1">IFERROR(IF($H91="",,AB92/$L91),0)</f>
        <v>0.92886596277507416</v>
      </c>
      <c r="AC91" s="174">
        <f ca="1">IFERROR(IF($H91="",,AC92/$L91),0)</f>
        <v>0</v>
      </c>
      <c r="AD91" s="175"/>
      <c r="AE91" s="42">
        <v>80215</v>
      </c>
      <c r="AF91" s="43"/>
      <c r="AG91" s="43"/>
      <c r="AH91" s="43"/>
      <c r="AI91" s="43"/>
      <c r="AJ91" s="43"/>
      <c r="AK91" s="43"/>
      <c r="AL91" s="44"/>
      <c r="AM91" s="157">
        <f ca="1">IF('MASTER 2018-19 '!H94="","",'MASTER 2018-19 '!H94)</f>
        <v>5.04</v>
      </c>
      <c r="AN91" s="216">
        <f t="shared" ca="1" si="9"/>
        <v>0.37421466308593665</v>
      </c>
    </row>
    <row r="92" spans="1:40" s="157" customFormat="1" x14ac:dyDescent="0.2">
      <c r="C92" s="217" t="str">
        <f ca="1">IFERROR(IF(H91="","No PI or No Data",""),"Substation was not found in SubstationLoad")</f>
        <v/>
      </c>
      <c r="D92" s="139"/>
      <c r="E92" s="139"/>
      <c r="F92" s="139"/>
      <c r="G92" s="285">
        <f ca="1">IF(AND(VLOOKUP(C91,SubstationLoad_Max_Primaries!$B$3:$Z$495,3,FALSE),ISNUMBER(VLOOKUP(C91,'Manual Calculation'!$B$2:$G$222,3,FALSE))),VLOOKUP(C91,'Manual Calculation'!$B$2:$G$222,4,FALSE),VLOOKUP(C91,SubstationLoad_Max_Primaries!$B$3:$Z$500,23,FALSE))</f>
        <v>43809.606249999997</v>
      </c>
      <c r="H92" s="250"/>
      <c r="I92" s="220"/>
      <c r="J92" s="220"/>
      <c r="K92" s="220"/>
      <c r="L92" s="220" t="s">
        <v>32</v>
      </c>
      <c r="M92" s="235"/>
      <c r="N92" s="221"/>
      <c r="O92" s="221"/>
      <c r="P92" s="221"/>
      <c r="Q92" s="221"/>
      <c r="R92" s="221"/>
      <c r="S92" s="221"/>
      <c r="T92" s="221"/>
      <c r="U92" s="221"/>
      <c r="V92" s="221"/>
      <c r="W92" s="221"/>
      <c r="X92" s="221"/>
      <c r="Y92" s="221"/>
      <c r="Z92" s="222"/>
      <c r="AA92" s="419">
        <f ca="1">IF(AND(VLOOKUP(C91,SubstationLoad_Min_Primaries!$B$3:$Z$495,3,FALSE),ISNUMBER(VLOOKUP(C91,'Manual Calculation'!$B$2:$G$222,5,FALSE))),"Manual Calculation",MAX(VLOOKUP(C91,SubstationLoad_Max_Primaries!$B$3:$Z$500,5,FALSE),VLOOKUP(C91,SubstationLoad_Max_Primaries!$B$3:$Z$500,7,FALSE)))</f>
        <v>5.1351314689941399</v>
      </c>
      <c r="AB92" s="419">
        <f ca="1">IF(AND(VLOOKUP(C91,SubstationLoad_Min_Primaries!$B$3:$Z$495,3,FALSE),ISNUMBER(VLOOKUP(C91,'Manual Calculation'!$B$2:$G$222,5,FALSE))),"Manual Calculation",VLOOKUP(C91,SubstationLoad_Max_Primaries!$B$3:$Z$500,6,FALSE))</f>
        <v>5.0290797156982423</v>
      </c>
      <c r="AC92" s="282">
        <f ca="1">IF(AND(VLOOKUP(C91,SubstationLoad_Min_Primaries!$B$3:$Z$495,3,FALSE),ISNUMBER(VLOOKUP(C91,'Manual Calculation'!$B$2:$G$222,5,FALSE))),VLOOKUP(C91,'Manual Calculation'!$B$2:$G$222,5,FALSE),VLOOKUP(C91,SubstationLoad_Min_Primaries!$B$3:$Z$500,22,FALSE))</f>
        <v>0</v>
      </c>
      <c r="AD92" s="175"/>
      <c r="AE92" s="186">
        <v>1</v>
      </c>
      <c r="AF92" s="187">
        <v>0</v>
      </c>
      <c r="AG92" s="187">
        <v>0</v>
      </c>
      <c r="AH92" s="187">
        <v>0</v>
      </c>
      <c r="AI92" s="187">
        <v>0</v>
      </c>
      <c r="AJ92" s="187">
        <v>0</v>
      </c>
      <c r="AK92" s="187">
        <v>0</v>
      </c>
      <c r="AL92" s="188">
        <v>0</v>
      </c>
      <c r="AM92" s="157" t="str">
        <f ca="1">IF('MASTER 2018-19 '!H95="","",'MASTER 2018-19 '!H95)</f>
        <v/>
      </c>
      <c r="AN92" s="216"/>
    </row>
    <row r="93" spans="1:40" s="157" customFormat="1" x14ac:dyDescent="0.2">
      <c r="C93" s="223" t="s">
        <v>33</v>
      </c>
      <c r="D93" s="224"/>
      <c r="E93" s="225"/>
      <c r="F93" s="225"/>
      <c r="G93" s="226"/>
      <c r="H93" s="249"/>
      <c r="I93" s="228"/>
      <c r="J93" s="228"/>
      <c r="K93" s="228"/>
      <c r="L93" s="228"/>
      <c r="M93" s="229"/>
      <c r="N93" s="229"/>
      <c r="O93" s="230"/>
      <c r="P93" s="230"/>
      <c r="Q93" s="230"/>
      <c r="R93" s="231" t="s">
        <v>34</v>
      </c>
      <c r="S93" s="283">
        <f ca="1">VLOOKUP(C91,SubstationLoad_Max_Primaries!$B$3:$Z$500,24,FALSE)</f>
        <v>0</v>
      </c>
      <c r="T93" s="233"/>
      <c r="U93" s="233"/>
      <c r="V93" s="233"/>
      <c r="W93" s="233"/>
      <c r="X93" s="233"/>
      <c r="Y93" s="233"/>
      <c r="Z93" s="234"/>
      <c r="AA93" s="418">
        <f ca="1">IF(AND(VLOOKUP(C91,SubstationLoad_Min_Primaries!$B$3:$Z$495,3,FALSE),ISNUMBER(VLOOKUP(C91,'Manual Calculation'!$B$2:$G$222,5,FALSE))),"",IF(AA92=VLOOKUP(C91,SubstationLoad_Max_Primaries!$B$3:$Z$500,5,FALSE),VLOOKUP(C91,SubstationLoad_Max_Primaries!$B$3:$Z$500,10,FALSE),IF(AA92=VLOOKUP(C91,SubstationLoad_Max_Primaries!$B$3:$Z$500,7,FALSE),VLOOKUP(C91,SubstationLoad_Max_Primaries!$B$3:$Z$500,12,FALSE),"")))</f>
        <v>43755.404166666667</v>
      </c>
      <c r="AB93" s="418">
        <f ca="1">IF(AND(VLOOKUP(C91,SubstationLoad_Min_Primaries!$B$3:$Z$495,3,FALSE),ISNUMBER(VLOOKUP(C91,'Manual Calculation'!$B$2:$G$222,5,FALSE))),"",VLOOKUP(C91,SubstationLoad_Max_Primaries!$B$3:$Z$500,11,FALSE))</f>
        <v>43704.47152777778</v>
      </c>
      <c r="AC93" s="418">
        <f ca="1">IF(AND(VLOOKUP(C91,SubstationLoad_Min_Primaries!$B$3:$Z$495,3,FALSE),ISNUMBER(VLOOKUP(C91,'Manual Calculation'!$B$2:$G$222,5,FALSE))),VLOOKUP(C91,'Manual Calculation'!$B$2:$G$222,6,FALSE),VLOOKUP(C91,SubstationLoad_Min_Primaries!$B$3:$Z$500,23,FALSE))</f>
        <v>0</v>
      </c>
      <c r="AD93" s="175"/>
      <c r="AE93" s="175"/>
      <c r="AF93" s="175"/>
      <c r="AG93" s="175"/>
      <c r="AH93" s="175"/>
      <c r="AI93" s="175"/>
      <c r="AJ93" s="175"/>
      <c r="AK93" s="175"/>
      <c r="AL93" s="175"/>
      <c r="AM93" s="157" t="str">
        <f ca="1">IF('MASTER 2018-19 '!H96="","",'MASTER 2018-19 '!H96)</f>
        <v/>
      </c>
      <c r="AN93" s="216"/>
    </row>
    <row r="94" spans="1:40" s="157" customFormat="1" x14ac:dyDescent="0.2">
      <c r="B94" s="213">
        <v>67</v>
      </c>
      <c r="C94" s="86" t="str">
        <f ca="1">VLOOKUP(B94,'GSP List'!$D$2:$E$485,2,FALSE)</f>
        <v>HUME STREET</v>
      </c>
      <c r="D94" s="117" t="s">
        <v>30</v>
      </c>
      <c r="E94" s="117" t="s">
        <v>545</v>
      </c>
      <c r="F94" s="214"/>
      <c r="G94" s="284">
        <f ca="1">IF(AND(VLOOKUP(C94,SubstationLoad_Max_Primaries!$B$3:$Z$495,3,FALSE),ISNUMBER(VLOOKUP(C94,'Manual Calculation'!$B$2:$G$222,3,FALSE))),VLOOKUP(C94,'Manual Calculation'!$B$2:$G$222,4,FALSE),VLOOKUP(C94,SubstationLoad_Max_Primaries!$B$3:$Z$500,23,FALSE))</f>
        <v>43788.686805555553</v>
      </c>
      <c r="H94" s="282">
        <f ca="1">IF(AND(VLOOKUP(C94,SubstationLoad_Max_Primaries!$B$3:$Z$495,3,FALSE),ISNUMBER(VLOOKUP(C94,'Manual Calculation'!$B$2:$G$222,3,FALSE))),VLOOKUP(C94,'Manual Calculation'!$B$2:$G$222,3,FALSE),VLOOKUP(C94,SubstationLoad_Max_Primaries!$B$3:$Z$500,22,FALSE))</f>
        <v>8.79806103515625</v>
      </c>
      <c r="I94" s="136">
        <v>1</v>
      </c>
      <c r="J94" s="89">
        <v>0</v>
      </c>
      <c r="K94" s="90">
        <v>0</v>
      </c>
      <c r="L94" s="143">
        <f ca="1">IF(OR($B94="",ISNA($I94)),,$H94*$I94)</f>
        <v>8.79806103515625</v>
      </c>
      <c r="M94" s="143">
        <f ca="1">IF($B94 ="",,VLOOKUP($K94,'Growth Rates'!$C$5:$D$8,2,FALSE))^COLUMNS($M94:M94)*$L94+SUM($L95:M95)*IFERROR($L$5/$L$6,1)</f>
        <v>8.7982216593204186</v>
      </c>
      <c r="N94" s="143">
        <f ca="1">IF($B94 ="",,VLOOKUP($K94,'Growth Rates'!$C$5:$D$8,2,FALSE))^COLUMNS($M94:N94)*$L94+SUM($L95:N95)*IFERROR($L$5/$L$6,1)</f>
        <v>8.7983822864170644</v>
      </c>
      <c r="O94" s="143">
        <f ca="1">IF($B94 ="",,VLOOKUP($K94,'Growth Rates'!$C$5:$D$8,2,FALSE))^COLUMNS($M94:O94)*$L94+SUM($L95:O95)*IFERROR($L$5/$L$6,1)</f>
        <v>8.7985429164462428</v>
      </c>
      <c r="P94" s="143">
        <f ca="1">IF($B94 ="",,VLOOKUP($K94,'Growth Rates'!$C$5:$D$8,2,FALSE))^COLUMNS($M94:P94)*$L94+SUM($L95:P95)*IFERROR($L$5/$L$6,1)</f>
        <v>8.7987035494080068</v>
      </c>
      <c r="Q94" s="143">
        <f ca="1">IF($B94 ="",,VLOOKUP($K94,'Growth Rates'!$C$5:$D$8,2,FALSE))^COLUMNS($M94:Q94)*$L94+SUM($L95:Q95)*IFERROR($L$5/$L$6,1)</f>
        <v>8.7988641853024081</v>
      </c>
      <c r="R94" s="143">
        <f ca="1">IF($B94 ="",,VLOOKUP($K94,'Growth Rates'!$C$5:$D$8,2,FALSE))^COLUMNS($M94:R94)*$L94+SUM($L95:R95)*IFERROR($L$5/$L$6,1)</f>
        <v>8.7990248241295035</v>
      </c>
      <c r="S94" s="143">
        <f ca="1">IF($B94 ="",,VLOOKUP($K94,'Growth Rates'!$C$5:$D$8,2,FALSE))^COLUMNS($M94:S94)*$L94+SUM($L95:S95)*IFERROR($L$5/$L$6,1)</f>
        <v>8.7991854658893445</v>
      </c>
      <c r="T94" s="143">
        <f ca="1">IF($B94 ="",,VLOOKUP($K94,'Growth Rates'!$C$5:$D$8,2,FALSE))^COLUMNS($M94:T94)*$L94+SUM($L95:T95)*IFERROR($L$5/$L$6,1)</f>
        <v>8.7993461105819843</v>
      </c>
      <c r="U94" s="143">
        <f ca="1">IF($B94 ="",,VLOOKUP($K94,'Growth Rates'!$C$5:$D$8,2,FALSE))^COLUMNS($M94:U94)*$L94+SUM($L95:U95)*IFERROR($L$5/$L$6,1)</f>
        <v>8.7995067582074782</v>
      </c>
      <c r="V94" s="143">
        <f ca="1">IF($B94 ="",,VLOOKUP($K94,'Growth Rates'!$C$5:$D$8,2,FALSE))^COLUMNS($M94:V94)*$L94+SUM($L95:V95)*IFERROR($L$5/$L$6,1)</f>
        <v>8.7996674087658775</v>
      </c>
      <c r="W94" s="143">
        <f ca="1">IF($B94 ="",,VLOOKUP($K94,'Growth Rates'!$C$5:$D$8,2,FALSE))^COLUMNS($M94:W94)*$L94+SUM($L95:W95)*IFERROR($L$5/$L$6,1)</f>
        <v>8.7998280622572356</v>
      </c>
      <c r="X94" s="143">
        <f ca="1">IF($B94 ="",,VLOOKUP($K94,'Growth Rates'!$C$5:$D$8,2,FALSE))^COLUMNS($M94:X94)*$L94+SUM($L95:X95)*IFERROR($L$5/$L$6,1)</f>
        <v>8.799988718681611</v>
      </c>
      <c r="Y94" s="143">
        <f ca="1">IF($B94 ="",,VLOOKUP($K94,'Growth Rates'!$C$5:$D$8,2,FALSE))^COLUMNS($M94:Y94)*$L94+SUM($L95:Y95)*IFERROR($L$5/$L$6,1)</f>
        <v>8.8001493780390501</v>
      </c>
      <c r="Z94" s="215"/>
      <c r="AA94" s="173">
        <f ca="1">IFERROR(IF($H94="",,AA95/$L94),0)</f>
        <v>0.93021411578112601</v>
      </c>
      <c r="AB94" s="173">
        <f ca="1">IFERROR(IF($H94="",,AB95/$L94),0)</f>
        <v>0.73465503568596358</v>
      </c>
      <c r="AC94" s="174">
        <f ca="1">IFERROR(IF($H94="",,AC95/$L94),0)</f>
        <v>0</v>
      </c>
      <c r="AD94" s="175"/>
      <c r="AE94" s="42">
        <v>80222</v>
      </c>
      <c r="AF94" s="43"/>
      <c r="AG94" s="43"/>
      <c r="AH94" s="43"/>
      <c r="AI94" s="43"/>
      <c r="AJ94" s="43"/>
      <c r="AK94" s="43"/>
      <c r="AL94" s="44"/>
      <c r="AM94" s="157">
        <f ca="1">IF('MASTER 2018-19 '!H97="","",'MASTER 2018-19 '!H97)</f>
        <v>9.01</v>
      </c>
      <c r="AN94" s="216">
        <f t="shared" ca="1" si="9"/>
        <v>-0.21193896484374974</v>
      </c>
    </row>
    <row r="95" spans="1:40" s="157" customFormat="1" x14ac:dyDescent="0.2">
      <c r="C95" s="217" t="str">
        <f ca="1">IFERROR(IF(H94="","No PI or No Data",""),"Substation was not found in SubstationLoad")</f>
        <v/>
      </c>
      <c r="D95" s="139"/>
      <c r="E95" s="139"/>
      <c r="F95" s="139"/>
      <c r="G95" s="285">
        <f ca="1">IF(AND(VLOOKUP(C94,SubstationLoad_Max_Primaries!$B$3:$Z$495,3,FALSE),ISNUMBER(VLOOKUP(C94,'Manual Calculation'!$B$2:$G$222,3,FALSE))),VLOOKUP(C94,'Manual Calculation'!$B$2:$G$222,4,FALSE),VLOOKUP(C94,SubstationLoad_Max_Primaries!$B$3:$Z$500,23,FALSE))</f>
        <v>43788.686805555553</v>
      </c>
      <c r="H95" s="250"/>
      <c r="I95" s="220"/>
      <c r="J95" s="220"/>
      <c r="K95" s="220"/>
      <c r="L95" s="220" t="s">
        <v>32</v>
      </c>
      <c r="M95" s="235"/>
      <c r="N95" s="221"/>
      <c r="O95" s="221"/>
      <c r="P95" s="221"/>
      <c r="Q95" s="221"/>
      <c r="R95" s="221"/>
      <c r="S95" s="221"/>
      <c r="T95" s="221"/>
      <c r="U95" s="221"/>
      <c r="V95" s="221"/>
      <c r="W95" s="221"/>
      <c r="X95" s="221"/>
      <c r="Y95" s="221"/>
      <c r="Z95" s="222"/>
      <c r="AA95" s="419">
        <f ca="1">IF(AND(VLOOKUP(C94,SubstationLoad_Min_Primaries!$B$3:$Z$495,3,FALSE),ISNUMBER(VLOOKUP(C94,'Manual Calculation'!$B$2:$G$222,5,FALSE))),"Manual Calculation",MAX(VLOOKUP(C94,SubstationLoad_Max_Primaries!$B$3:$Z$500,5,FALSE),VLOOKUP(C94,SubstationLoad_Max_Primaries!$B$3:$Z$500,7,FALSE)))</f>
        <v>8.1840805664062497</v>
      </c>
      <c r="AB95" s="419">
        <f ca="1">IF(AND(VLOOKUP(C94,SubstationLoad_Min_Primaries!$B$3:$Z$495,3,FALSE),ISNUMBER(VLOOKUP(C94,'Manual Calculation'!$B$2:$G$222,5,FALSE))),"Manual Calculation",VLOOKUP(C94,SubstationLoad_Max_Primaries!$B$3:$Z$500,6,FALSE))</f>
        <v>6.4635398437500005</v>
      </c>
      <c r="AC95" s="282">
        <f ca="1">IF(AND(VLOOKUP(C94,SubstationLoad_Min_Primaries!$B$3:$Z$495,3,FALSE),ISNUMBER(VLOOKUP(C94,'Manual Calculation'!$B$2:$G$222,5,FALSE))),VLOOKUP(C94,'Manual Calculation'!$B$2:$G$222,5,FALSE),VLOOKUP(C94,SubstationLoad_Min_Primaries!$B$3:$Z$500,22,FALSE))</f>
        <v>0</v>
      </c>
      <c r="AD95" s="175"/>
      <c r="AE95" s="186">
        <v>1</v>
      </c>
      <c r="AF95" s="187">
        <v>0</v>
      </c>
      <c r="AG95" s="187">
        <v>0</v>
      </c>
      <c r="AH95" s="187">
        <v>0</v>
      </c>
      <c r="AI95" s="187">
        <v>0</v>
      </c>
      <c r="AJ95" s="187">
        <v>0</v>
      </c>
      <c r="AK95" s="187">
        <v>0</v>
      </c>
      <c r="AL95" s="188">
        <v>0</v>
      </c>
      <c r="AM95" s="157" t="str">
        <f ca="1">IF('MASTER 2018-19 '!H98="","",'MASTER 2018-19 '!H98)</f>
        <v/>
      </c>
      <c r="AN95" s="216"/>
    </row>
    <row r="96" spans="1:40" s="157" customFormat="1" x14ac:dyDescent="0.2">
      <c r="C96" s="223" t="s">
        <v>33</v>
      </c>
      <c r="D96" s="224"/>
      <c r="E96" s="225"/>
      <c r="F96" s="225"/>
      <c r="G96" s="226"/>
      <c r="H96" s="249"/>
      <c r="I96" s="228"/>
      <c r="J96" s="228"/>
      <c r="K96" s="228"/>
      <c r="L96" s="228"/>
      <c r="M96" s="229"/>
      <c r="N96" s="229"/>
      <c r="O96" s="230"/>
      <c r="P96" s="230"/>
      <c r="Q96" s="230"/>
      <c r="R96" s="231" t="s">
        <v>34</v>
      </c>
      <c r="S96" s="283">
        <f ca="1">VLOOKUP(C94,SubstationLoad_Max_Primaries!$B$3:$Z$500,24,FALSE)</f>
        <v>0</v>
      </c>
      <c r="T96" s="233"/>
      <c r="U96" s="233"/>
      <c r="V96" s="233"/>
      <c r="W96" s="233"/>
      <c r="X96" s="233"/>
      <c r="Y96" s="233"/>
      <c r="Z96" s="234"/>
      <c r="AA96" s="418">
        <f ca="1">IF(AND(VLOOKUP(C94,SubstationLoad_Min_Primaries!$B$3:$Z$495,3,FALSE),ISNUMBER(VLOOKUP(C94,'Manual Calculation'!$B$2:$G$222,5,FALSE))),"",IF(AA95=VLOOKUP(C94,SubstationLoad_Max_Primaries!$B$3:$Z$500,5,FALSE),VLOOKUP(C94,SubstationLoad_Max_Primaries!$B$3:$Z$500,10,FALSE),IF(AA95=VLOOKUP(C94,SubstationLoad_Max_Primaries!$B$3:$Z$500,7,FALSE),VLOOKUP(C94,SubstationLoad_Max_Primaries!$B$3:$Z$500,12,FALSE),"")))</f>
        <v>43558.492361111108</v>
      </c>
      <c r="AB96" s="418">
        <f ca="1">IF(AND(VLOOKUP(C94,SubstationLoad_Min_Primaries!$B$3:$Z$495,3,FALSE),ISNUMBER(VLOOKUP(C94,'Manual Calculation'!$B$2:$G$222,5,FALSE))),"",VLOOKUP(C94,SubstationLoad_Max_Primaries!$B$3:$Z$500,11,FALSE))</f>
        <v>43629.479166666664</v>
      </c>
      <c r="AC96" s="418">
        <f ca="1">IF(AND(VLOOKUP(C94,SubstationLoad_Min_Primaries!$B$3:$Z$495,3,FALSE),ISNUMBER(VLOOKUP(C94,'Manual Calculation'!$B$2:$G$222,5,FALSE))),VLOOKUP(C94,'Manual Calculation'!$B$2:$G$222,6,FALSE),VLOOKUP(C94,SubstationLoad_Min_Primaries!$B$3:$Z$500,23,FALSE))</f>
        <v>0</v>
      </c>
      <c r="AD96" s="175"/>
      <c r="AE96" s="175"/>
      <c r="AF96" s="175"/>
      <c r="AG96" s="175"/>
      <c r="AH96" s="175"/>
      <c r="AI96" s="175"/>
      <c r="AJ96" s="175"/>
      <c r="AK96" s="175"/>
      <c r="AL96" s="175"/>
      <c r="AM96" s="157" t="str">
        <f ca="1">IF('MASTER 2018-19 '!H99="","",'MASTER 2018-19 '!H99)</f>
        <v/>
      </c>
      <c r="AN96" s="216"/>
    </row>
    <row r="97" spans="1:40" s="157" customFormat="1" x14ac:dyDescent="0.2">
      <c r="B97" s="236">
        <v>66</v>
      </c>
      <c r="C97" s="86" t="str">
        <f ca="1">VLOOKUP(B97,'GSP List'!$D$2:$E$485,2,FALSE)</f>
        <v>REDFORD</v>
      </c>
      <c r="D97" s="117" t="s">
        <v>30</v>
      </c>
      <c r="E97" s="117" t="s">
        <v>546</v>
      </c>
      <c r="F97" s="214"/>
      <c r="G97" s="284">
        <f ca="1">IF(AND(VLOOKUP(C97,SubstationLoad_Max_Primaries!$B$3:$Z$495,3,FALSE),ISNUMBER(VLOOKUP(C97,'Manual Calculation'!$B$2:$G$222,3,FALSE))),VLOOKUP(C97,'Manual Calculation'!$B$2:$G$222,4,FALSE),VLOOKUP(C97,SubstationLoad_Max_Primaries!$B$3:$Z$500,23,FALSE))</f>
        <v>43775.729166666664</v>
      </c>
      <c r="H97" s="282">
        <f ca="1">IF(AND(VLOOKUP(C97,SubstationLoad_Max_Primaries!$B$3:$Z$495,3,FALSE),ISNUMBER(VLOOKUP(C97,'Manual Calculation'!$B$2:$G$222,3,FALSE))),VLOOKUP(C97,'Manual Calculation'!$B$2:$G$222,3,FALSE),VLOOKUP(C97,SubstationLoad_Max_Primaries!$B$3:$Z$500,22,FALSE))</f>
        <v>2.8973495345562696</v>
      </c>
      <c r="I97" s="136">
        <v>1</v>
      </c>
      <c r="J97" s="89">
        <v>0</v>
      </c>
      <c r="K97" s="90">
        <v>0</v>
      </c>
      <c r="L97" s="143">
        <f ca="1">IF(OR($B97="",ISNA($I97)),,$H97*$I97)</f>
        <v>2.8973495345562696</v>
      </c>
      <c r="M97" s="143">
        <f ca="1">IF($B97 ="",,VLOOKUP($K97,'Growth Rates'!$C$5:$D$8,2,FALSE))^COLUMNS($M97:M97)*$L97+SUM($L98:M98)*IFERROR($L$5/$L$6,1)</f>
        <v>2.8974024307961832</v>
      </c>
      <c r="N97" s="143">
        <f ca="1">IF($B97 ="",,VLOOKUP($K97,'Growth Rates'!$C$5:$D$8,2,FALSE))^COLUMNS($M97:N97)*$L97+SUM($L98:N98)*IFERROR($L$5/$L$6,1)</f>
        <v>2.8974553280018114</v>
      </c>
      <c r="O97" s="143">
        <f ca="1">IF($B97 ="",,VLOOKUP($K97,'Growth Rates'!$C$5:$D$8,2,FALSE))^COLUMNS($M97:O97)*$L97+SUM($L98:O98)*IFERROR($L$5/$L$6,1)</f>
        <v>2.8975082261731715</v>
      </c>
      <c r="P97" s="143">
        <f ca="1">IF($B97 ="",,VLOOKUP($K97,'Growth Rates'!$C$5:$D$8,2,FALSE))^COLUMNS($M97:P97)*$L97+SUM($L98:P98)*IFERROR($L$5/$L$6,1)</f>
        <v>2.8975611253102818</v>
      </c>
      <c r="Q97" s="143">
        <f ca="1">IF($B97 ="",,VLOOKUP($K97,'Growth Rates'!$C$5:$D$8,2,FALSE))^COLUMNS($M97:Q97)*$L97+SUM($L98:Q98)*IFERROR($L$5/$L$6,1)</f>
        <v>2.897614025413159</v>
      </c>
      <c r="R97" s="143">
        <f ca="1">IF($B97 ="",,VLOOKUP($K97,'Growth Rates'!$C$5:$D$8,2,FALSE))^COLUMNS($M97:R97)*$L97+SUM($L98:R98)*IFERROR($L$5/$L$6,1)</f>
        <v>2.8976669264818211</v>
      </c>
      <c r="S97" s="143">
        <f ca="1">IF($B97 ="",,VLOOKUP($K97,'Growth Rates'!$C$5:$D$8,2,FALSE))^COLUMNS($M97:S97)*$L97+SUM($L98:S98)*IFERROR($L$5/$L$6,1)</f>
        <v>2.8977198285162857</v>
      </c>
      <c r="T97" s="143">
        <f ca="1">IF($B97 ="",,VLOOKUP($K97,'Growth Rates'!$C$5:$D$8,2,FALSE))^COLUMNS($M97:T97)*$L97+SUM($L98:T98)*IFERROR($L$5/$L$6,1)</f>
        <v>2.8977727315165711</v>
      </c>
      <c r="U97" s="143">
        <f ca="1">IF($B97 ="",,VLOOKUP($K97,'Growth Rates'!$C$5:$D$8,2,FALSE))^COLUMNS($M97:U97)*$L97+SUM($L98:U98)*IFERROR($L$5/$L$6,1)</f>
        <v>2.8978256354826937</v>
      </c>
      <c r="V97" s="143">
        <f ca="1">IF($B97 ="",,VLOOKUP($K97,'Growth Rates'!$C$5:$D$8,2,FALSE))^COLUMNS($M97:V97)*$L97+SUM($L98:V98)*IFERROR($L$5/$L$6,1)</f>
        <v>2.8978785404146721</v>
      </c>
      <c r="W97" s="143">
        <f ca="1">IF($B97 ="",,VLOOKUP($K97,'Growth Rates'!$C$5:$D$8,2,FALSE))^COLUMNS($M97:W97)*$L97+SUM($L98:W98)*IFERROR($L$5/$L$6,1)</f>
        <v>2.8979314463125228</v>
      </c>
      <c r="X97" s="143">
        <f ca="1">IF($B97 ="",,VLOOKUP($K97,'Growth Rates'!$C$5:$D$8,2,FALSE))^COLUMNS($M97:X97)*$L97+SUM($L98:X98)*IFERROR($L$5/$L$6,1)</f>
        <v>2.8979843531762657</v>
      </c>
      <c r="Y97" s="143">
        <f ca="1">IF($B97 ="",,VLOOKUP($K97,'Growth Rates'!$C$5:$D$8,2,FALSE))^COLUMNS($M97:Y97)*$L97+SUM($L98:Y98)*IFERROR($L$5/$L$6,1)</f>
        <v>2.8980372610059155</v>
      </c>
      <c r="Z97" s="215"/>
      <c r="AA97" s="173">
        <f ca="1">IFERROR(IF($H97="",,AA98/$L97),0)</f>
        <v>0.94994178560361431</v>
      </c>
      <c r="AB97" s="173">
        <f ca="1">IFERROR(IF($H97="",,AB98/$L97),0)</f>
        <v>0.64045258187329634</v>
      </c>
      <c r="AC97" s="174">
        <f ca="1">IFERROR(IF($H97="",,AC98/$L97),0)</f>
        <v>0</v>
      </c>
      <c r="AD97" s="175"/>
      <c r="AE97" s="42">
        <v>80202</v>
      </c>
      <c r="AF97" s="43"/>
      <c r="AG97" s="43"/>
      <c r="AH97" s="43"/>
      <c r="AI97" s="43"/>
      <c r="AJ97" s="43"/>
      <c r="AK97" s="43"/>
      <c r="AL97" s="44"/>
      <c r="AM97" s="157">
        <f ca="1">IF('MASTER 2018-19 '!H100="","",'MASTER 2018-19 '!H100)</f>
        <v>2.9068618490000002</v>
      </c>
      <c r="AN97" s="216">
        <f t="shared" ca="1" si="9"/>
        <v>-9.512314443730574E-3</v>
      </c>
    </row>
    <row r="98" spans="1:40" s="157" customFormat="1" x14ac:dyDescent="0.2">
      <c r="C98" s="217" t="str">
        <f ca="1">IFERROR(IF(H97="","No PI or No Data",""),"Substation was not found in SubstationLoad")</f>
        <v/>
      </c>
      <c r="D98" s="139"/>
      <c r="E98" s="139"/>
      <c r="F98" s="139"/>
      <c r="G98" s="285">
        <f ca="1">IF(AND(VLOOKUP(C97,SubstationLoad_Max_Primaries!$B$3:$Z$495,3,FALSE),ISNUMBER(VLOOKUP(C97,'Manual Calculation'!$B$2:$G$222,3,FALSE))),VLOOKUP(C97,'Manual Calculation'!$B$2:$G$222,4,FALSE),VLOOKUP(C97,SubstationLoad_Max_Primaries!$B$3:$Z$500,23,FALSE))</f>
        <v>43775.729166666664</v>
      </c>
      <c r="H98" s="250"/>
      <c r="I98" s="220"/>
      <c r="J98" s="220"/>
      <c r="K98" s="220"/>
      <c r="L98" s="220" t="s">
        <v>32</v>
      </c>
      <c r="M98" s="235"/>
      <c r="N98" s="221"/>
      <c r="O98" s="221"/>
      <c r="P98" s="221"/>
      <c r="Q98" s="221"/>
      <c r="R98" s="221"/>
      <c r="S98" s="221"/>
      <c r="T98" s="221"/>
      <c r="U98" s="221"/>
      <c r="V98" s="221"/>
      <c r="W98" s="221"/>
      <c r="X98" s="221"/>
      <c r="Y98" s="221"/>
      <c r="Z98" s="222"/>
      <c r="AA98" s="419">
        <f ca="1">IF(AND(VLOOKUP(C97,SubstationLoad_Min_Primaries!$B$3:$Z$495,3,FALSE),ISNUMBER(VLOOKUP(C97,'Manual Calculation'!$B$2:$G$222,5,FALSE))),"Manual Calculation",MAX(VLOOKUP(C97,SubstationLoad_Max_Primaries!$B$3:$Z$500,5,FALSE),VLOOKUP(C97,SubstationLoad_Max_Primaries!$B$3:$Z$500,7,FALSE)))</f>
        <v>2.7523133903741837</v>
      </c>
      <c r="AB98" s="419">
        <f ca="1">IF(AND(VLOOKUP(C97,SubstationLoad_Min_Primaries!$B$3:$Z$495,3,FALSE),ISNUMBER(VLOOKUP(C97,'Manual Calculation'!$B$2:$G$222,5,FALSE))),"Manual Calculation",VLOOKUP(C97,SubstationLoad_Max_Primaries!$B$3:$Z$500,6,FALSE))</f>
        <v>1.8556149899959564</v>
      </c>
      <c r="AC98" s="282">
        <f ca="1">IF(AND(VLOOKUP(C97,SubstationLoad_Min_Primaries!$B$3:$Z$495,3,FALSE),ISNUMBER(VLOOKUP(C97,'Manual Calculation'!$B$2:$G$222,5,FALSE))),VLOOKUP(C97,'Manual Calculation'!$B$2:$G$222,5,FALSE),VLOOKUP(C97,SubstationLoad_Min_Primaries!$B$3:$Z$500,22,FALSE))</f>
        <v>0</v>
      </c>
      <c r="AD98" s="175"/>
      <c r="AE98" s="186">
        <v>1</v>
      </c>
      <c r="AF98" s="187">
        <v>0</v>
      </c>
      <c r="AG98" s="187">
        <v>0</v>
      </c>
      <c r="AH98" s="187">
        <v>0</v>
      </c>
      <c r="AI98" s="187">
        <v>0</v>
      </c>
      <c r="AJ98" s="187">
        <v>0</v>
      </c>
      <c r="AK98" s="187">
        <v>0</v>
      </c>
      <c r="AL98" s="188">
        <v>0</v>
      </c>
      <c r="AM98" s="157" t="str">
        <f ca="1">IF('MASTER 2018-19 '!H101="","",'MASTER 2018-19 '!H101)</f>
        <v/>
      </c>
      <c r="AN98" s="216"/>
    </row>
    <row r="99" spans="1:40" s="157" customFormat="1" x14ac:dyDescent="0.2">
      <c r="C99" s="223" t="s">
        <v>33</v>
      </c>
      <c r="D99" s="224"/>
      <c r="E99" s="225"/>
      <c r="F99" s="225"/>
      <c r="G99" s="226"/>
      <c r="H99" s="249"/>
      <c r="I99" s="228"/>
      <c r="J99" s="228"/>
      <c r="K99" s="228"/>
      <c r="L99" s="228"/>
      <c r="M99" s="229"/>
      <c r="N99" s="229"/>
      <c r="O99" s="230"/>
      <c r="P99" s="230"/>
      <c r="Q99" s="230"/>
      <c r="R99" s="231" t="s">
        <v>34</v>
      </c>
      <c r="S99" s="283">
        <f ca="1">VLOOKUP(C97,SubstationLoad_Max_Primaries!$B$3:$Z$500,24,FALSE)</f>
        <v>3.0399499461054802E-2</v>
      </c>
      <c r="T99" s="245"/>
      <c r="U99" s="245"/>
      <c r="V99" s="245"/>
      <c r="W99" s="245"/>
      <c r="X99" s="245"/>
      <c r="Y99" s="245"/>
      <c r="Z99" s="234"/>
      <c r="AA99" s="418">
        <f ca="1">IF(AND(VLOOKUP(C97,SubstationLoad_Min_Primaries!$B$3:$Z$495,3,FALSE),ISNUMBER(VLOOKUP(C97,'Manual Calculation'!$B$2:$G$222,5,FALSE))),"",IF(AA98=VLOOKUP(C97,SubstationLoad_Max_Primaries!$B$3:$Z$500,5,FALSE),VLOOKUP(C97,SubstationLoad_Max_Primaries!$B$3:$Z$500,10,FALSE),IF(AA98=VLOOKUP(C97,SubstationLoad_Max_Primaries!$B$3:$Z$500,7,FALSE),VLOOKUP(C97,SubstationLoad_Max_Primaries!$B$3:$Z$500,12,FALSE),"")))</f>
        <v>43769.724305555559</v>
      </c>
      <c r="AB99" s="418">
        <f ca="1">IF(AND(VLOOKUP(C97,SubstationLoad_Min_Primaries!$B$3:$Z$495,3,FALSE),ISNUMBER(VLOOKUP(C97,'Manual Calculation'!$B$2:$G$222,5,FALSE))),"",VLOOKUP(C97,SubstationLoad_Max_Primaries!$B$3:$Z$500,11,FALSE))</f>
        <v>43619.500694444447</v>
      </c>
      <c r="AC99" s="418">
        <f ca="1">IF(AND(VLOOKUP(C97,SubstationLoad_Min_Primaries!$B$3:$Z$495,3,FALSE),ISNUMBER(VLOOKUP(C97,'Manual Calculation'!$B$2:$G$222,5,FALSE))),VLOOKUP(C97,'Manual Calculation'!$B$2:$G$222,6,FALSE),VLOOKUP(C97,SubstationLoad_Min_Primaries!$B$3:$Z$500,23,FALSE))</f>
        <v>0</v>
      </c>
      <c r="AD99" s="175"/>
      <c r="AE99" s="175"/>
      <c r="AF99" s="175"/>
      <c r="AG99" s="175"/>
      <c r="AH99" s="175"/>
      <c r="AI99" s="175"/>
      <c r="AJ99" s="175"/>
      <c r="AK99" s="175"/>
      <c r="AL99" s="175"/>
      <c r="AM99" s="157" t="str">
        <f ca="1">IF('MASTER 2018-19 '!H102="","",'MASTER 2018-19 '!H102)</f>
        <v/>
      </c>
      <c r="AN99" s="216"/>
    </row>
    <row r="100" spans="1:40" s="157" customFormat="1" x14ac:dyDescent="0.2">
      <c r="A100" s="246"/>
      <c r="B100" s="246"/>
      <c r="C100" s="246"/>
      <c r="D100" s="246"/>
      <c r="E100" s="246"/>
      <c r="F100" s="246"/>
      <c r="G100" s="246"/>
      <c r="H100" s="246"/>
      <c r="I100" s="246"/>
      <c r="J100" s="246"/>
      <c r="K100" s="246"/>
      <c r="L100" s="246"/>
      <c r="M100" s="246"/>
      <c r="N100" s="246"/>
      <c r="O100" s="246"/>
      <c r="P100" s="246"/>
      <c r="Q100" s="246"/>
      <c r="R100" s="246"/>
      <c r="S100" s="246"/>
      <c r="T100" s="246"/>
      <c r="U100" s="246"/>
      <c r="V100" s="246"/>
      <c r="W100" s="246"/>
      <c r="X100" s="246"/>
      <c r="Y100" s="246"/>
      <c r="Z100" s="246"/>
      <c r="AA100" s="246"/>
      <c r="AB100" s="246"/>
      <c r="AC100" s="246"/>
      <c r="AD100" s="246"/>
      <c r="AE100" s="246"/>
      <c r="AF100" s="246"/>
      <c r="AG100" s="246"/>
      <c r="AH100" s="246"/>
      <c r="AI100" s="246"/>
      <c r="AJ100" s="246"/>
      <c r="AK100" s="246"/>
      <c r="AL100" s="246"/>
      <c r="AM100" s="157" t="str">
        <f ca="1">IF('MASTER 2018-19 '!H103="","",'MASTER 2018-19 '!H103)</f>
        <v/>
      </c>
      <c r="AN100" s="216"/>
    </row>
    <row r="101" spans="1:40" s="157" customFormat="1" x14ac:dyDescent="0.2">
      <c r="A101" s="152"/>
      <c r="B101" s="25"/>
      <c r="C101" s="158"/>
      <c r="D101" s="152"/>
      <c r="E101" s="152"/>
      <c r="F101" s="152"/>
      <c r="G101" s="152"/>
      <c r="H101" s="152"/>
      <c r="I101" s="152"/>
      <c r="J101" s="152"/>
      <c r="K101" s="152"/>
      <c r="L101" s="7" t="s">
        <v>0</v>
      </c>
      <c r="M101" s="159"/>
      <c r="N101" s="159"/>
      <c r="O101" s="159"/>
      <c r="P101" s="159"/>
      <c r="Q101" s="159"/>
      <c r="R101" s="159"/>
      <c r="S101" s="159"/>
      <c r="T101" s="159"/>
      <c r="U101" s="159"/>
      <c r="V101" s="159"/>
      <c r="W101" s="159"/>
      <c r="X101" s="159"/>
      <c r="Y101" s="159"/>
      <c r="Z101" s="156"/>
      <c r="AA101" s="152"/>
      <c r="AB101" s="152"/>
      <c r="AC101" s="152"/>
      <c r="AD101" s="152"/>
      <c r="AE101" s="152"/>
      <c r="AF101" s="152"/>
      <c r="AG101" s="152"/>
      <c r="AH101" s="152"/>
      <c r="AI101" s="152"/>
      <c r="AJ101" s="152"/>
      <c r="AK101" s="152"/>
      <c r="AL101" s="152"/>
      <c r="AM101" s="157" t="str">
        <f ca="1">IF('MASTER 2018-19 '!H104="","",'MASTER 2018-19 '!H104)</f>
        <v/>
      </c>
      <c r="AN101" s="216"/>
    </row>
    <row r="102" spans="1:40" s="157" customFormat="1" ht="61.5" x14ac:dyDescent="0.2">
      <c r="A102" s="20" t="s">
        <v>39</v>
      </c>
      <c r="B102" s="21" t="s">
        <v>657</v>
      </c>
      <c r="C102" s="20" t="s">
        <v>2</v>
      </c>
      <c r="D102" s="18" t="s">
        <v>3</v>
      </c>
      <c r="E102" s="18" t="s">
        <v>4</v>
      </c>
      <c r="F102" s="18" t="s">
        <v>5</v>
      </c>
      <c r="G102" s="22" t="s">
        <v>6</v>
      </c>
      <c r="H102" s="22" t="str">
        <f ca="1">$L$1&amp;" Peak (MW)"</f>
        <v>2019 / 20 Peak (MW)</v>
      </c>
      <c r="I102" s="16" t="s">
        <v>7</v>
      </c>
      <c r="J102" s="24" t="s">
        <v>8</v>
      </c>
      <c r="K102" s="17" t="s">
        <v>9</v>
      </c>
      <c r="L102" s="22" t="str">
        <f ca="1">LEFTB($L$1,FIND(" / ",$L$1,1))&amp;" / "&amp;LEFTB($L$1,FIND(" / ",$L$1,1))+1</f>
        <v>2019  / 2020</v>
      </c>
      <c r="M102" s="22" t="str">
        <f ca="1">LEFTB($L$1,FIND(" / ",$L$1,1))+1&amp;" / "&amp;LEFTB($L$1,FIND(" / ",$L$1,1))+2</f>
        <v>2020 / 2021</v>
      </c>
      <c r="N102" s="22" t="str">
        <f ca="1">LEFTB($L$1,FIND(" / ",$L$1,1))+2&amp;" / "&amp;LEFTB($L$1,FIND(" / ",$L$1,1))+3</f>
        <v>2021 / 2022</v>
      </c>
      <c r="O102" s="22" t="str">
        <f ca="1">LEFTB($L$1,FIND(" / ",$L$1,1))+3&amp;" / "&amp;LEFTB($L$1,FIND(" / ",$L$1,1))+4</f>
        <v>2022 / 2023</v>
      </c>
      <c r="P102" s="22" t="str">
        <f ca="1">LEFTB($L$1,FIND(" / ",$L$1,1))+4&amp;" / "&amp;LEFTB($L$1,FIND(" / ",$L$1,1))+5</f>
        <v>2023 / 2024</v>
      </c>
      <c r="Q102" s="22" t="str">
        <f ca="1">LEFTB($L$1,FIND(" / ",$L$1,1))+5&amp;" / "&amp;LEFTB($L$1,FIND(" / ",$L$1,1))+6</f>
        <v>2024 / 2025</v>
      </c>
      <c r="R102" s="22" t="str">
        <f ca="1">LEFTB($L$1,FIND(" / ",$L$1,1))+6&amp;" / "&amp;LEFTB($L$1,FIND(" / ",$L$1,1))+7</f>
        <v>2025 / 2026</v>
      </c>
      <c r="S102" s="22" t="str">
        <f ca="1">LEFTB($L$1,FIND(" / ",$L$1,1))+7&amp;" / "&amp;LEFTB($L$1,FIND(" / ",$L$1,1))+8</f>
        <v>2026 / 2027</v>
      </c>
      <c r="T102" s="22" t="str">
        <f ca="1">LEFTB($L$1,FIND(" / ",$L$1,1))+8&amp;" / "&amp;LEFTB($L$1,FIND(" / ",$L$1,1))+9</f>
        <v>2027 / 2028</v>
      </c>
      <c r="U102" s="22" t="str">
        <f ca="1">LEFTB($L$1,FIND(" / ",$L$1,1))+9&amp;" / "&amp;LEFTB($L$1,FIND(" / ",$L$1,1))+10</f>
        <v>2028 / 2029</v>
      </c>
      <c r="V102" s="22" t="str">
        <f ca="1">LEFTB($L$1,FIND(" / ",$L$1,1))+10&amp;" / "&amp;LEFTB($L$1,FIND(" / ",$L$1,1))+11</f>
        <v>2029 / 2030</v>
      </c>
      <c r="W102" s="22" t="str">
        <f ca="1">LEFTB($L$1,FIND(" / ",$L$1,1))+11&amp;" / "&amp;LEFTB($L$1,FIND(" / ",$L$1,1))+12</f>
        <v>2030 / 2031</v>
      </c>
      <c r="X102" s="22" t="str">
        <f ca="1">LEFTB($L$1,FIND(" / ",$L$1,1))+12&amp;" / "&amp;LEFTB($L$1,FIND(" / ",$L$1,1))+13</f>
        <v>2031 / 2032</v>
      </c>
      <c r="Y102" s="22" t="str">
        <f ca="1">LEFTB($L$1,FIND(" / ",$L$1,1))+13&amp;" / "&amp;LEFTB($L$1,FIND(" / ",$L$1,1))+14</f>
        <v>2032 / 2033</v>
      </c>
      <c r="Z102" s="23" t="s">
        <v>11</v>
      </c>
      <c r="AA102" s="19" t="s">
        <v>12</v>
      </c>
      <c r="AB102" s="19" t="s">
        <v>13</v>
      </c>
      <c r="AC102" s="19" t="s">
        <v>14</v>
      </c>
      <c r="AD102" s="160"/>
      <c r="AE102" s="19" t="s">
        <v>15</v>
      </c>
      <c r="AF102" s="19" t="s">
        <v>16</v>
      </c>
      <c r="AG102" s="19" t="s">
        <v>17</v>
      </c>
      <c r="AH102" s="19" t="s">
        <v>18</v>
      </c>
      <c r="AI102" s="19" t="s">
        <v>19</v>
      </c>
      <c r="AJ102" s="19" t="s">
        <v>20</v>
      </c>
      <c r="AK102" s="19" t="s">
        <v>21</v>
      </c>
      <c r="AL102" s="19" t="s">
        <v>22</v>
      </c>
      <c r="AM102" s="19" t="str">
        <f ca="1">IF('MASTER 2018-19 '!H105="","",'MASTER 2018-19 '!H105)</f>
        <v>2018/19 Peak (MW)</v>
      </c>
      <c r="AN102" s="19" t="s">
        <v>825</v>
      </c>
    </row>
    <row r="103" spans="1:40" s="157" customFormat="1" x14ac:dyDescent="0.2">
      <c r="A103" s="6"/>
      <c r="B103" s="161"/>
      <c r="C103" s="162"/>
      <c r="D103" s="161"/>
      <c r="E103" s="161"/>
      <c r="F103" s="161"/>
      <c r="G103" s="163"/>
      <c r="H103" s="161"/>
      <c r="I103" s="164"/>
      <c r="J103" s="165"/>
      <c r="K103" s="161"/>
      <c r="L103" s="161"/>
      <c r="M103" s="161"/>
      <c r="N103" s="161"/>
      <c r="O103" s="161"/>
      <c r="P103" s="161"/>
      <c r="Q103" s="161"/>
      <c r="R103" s="161"/>
      <c r="S103" s="161"/>
      <c r="T103" s="161"/>
      <c r="U103" s="161"/>
      <c r="V103" s="161"/>
      <c r="W103" s="161"/>
      <c r="X103" s="161"/>
      <c r="Y103" s="161"/>
      <c r="Z103" s="160"/>
      <c r="AA103" s="160"/>
      <c r="AB103" s="160"/>
      <c r="AC103" s="160"/>
      <c r="AD103" s="160"/>
      <c r="AE103" s="160"/>
      <c r="AF103" s="160"/>
      <c r="AG103" s="160"/>
      <c r="AH103" s="160"/>
      <c r="AI103" s="160"/>
      <c r="AJ103" s="160"/>
      <c r="AK103" s="160"/>
      <c r="AL103" s="160"/>
      <c r="AM103" s="157" t="str">
        <f ca="1">IF('MASTER 2018-19 '!H106="","",'MASTER 2018-19 '!H106)</f>
        <v/>
      </c>
    </row>
    <row r="104" spans="1:40" s="157" customFormat="1" x14ac:dyDescent="0.2">
      <c r="A104" s="142" t="s">
        <v>547</v>
      </c>
      <c r="B104" s="166">
        <v>506</v>
      </c>
      <c r="C104" s="167"/>
      <c r="D104" s="168" t="s">
        <v>23</v>
      </c>
      <c r="E104" s="169" t="s">
        <v>841</v>
      </c>
      <c r="F104" s="170"/>
      <c r="G104" s="284">
        <f ca="1">VLOOKUP(A104,SubstationLoad_Max_GSPs!$A$3:$Z$100,19,FALSE)</f>
        <v>43789.307638888888</v>
      </c>
      <c r="H104" s="282">
        <f ca="1">VLOOKUP(A104,SubstationLoad_Max_GSPs!$A$3:$Z$100,18,FALSE)</f>
        <v>24.901446751816632</v>
      </c>
      <c r="I104" s="136">
        <v>1</v>
      </c>
      <c r="J104" s="171"/>
      <c r="K104" s="172" t="s">
        <v>24</v>
      </c>
      <c r="L104" s="37">
        <f ca="1">IF(OR($A104="",ISNA($I104)),,$H104*$I104)</f>
        <v>24.901446751816632</v>
      </c>
      <c r="M104" s="37">
        <f t="shared" ref="M104:Y104" ca="1" si="14">M105/IFERROR($L105/$L104,1)</f>
        <v>25.045648179788849</v>
      </c>
      <c r="N104" s="37">
        <f t="shared" ca="1" si="14"/>
        <v>25.191758075257351</v>
      </c>
      <c r="O104" s="37">
        <f t="shared" ca="1" si="14"/>
        <v>25.339802125574039</v>
      </c>
      <c r="P104" s="37">
        <f t="shared" ca="1" si="14"/>
        <v>25.489806366028287</v>
      </c>
      <c r="Q104" s="37">
        <f t="shared" ca="1" si="14"/>
        <v>25.641797184572042</v>
      </c>
      <c r="R104" s="37">
        <f t="shared" ca="1" si="14"/>
        <v>25.795801326609261</v>
      </c>
      <c r="S104" s="37">
        <f t="shared" ca="1" si="14"/>
        <v>25.951845899850298</v>
      </c>
      <c r="T104" s="37">
        <f t="shared" ca="1" si="14"/>
        <v>26.109958379232449</v>
      </c>
      <c r="U104" s="37">
        <f t="shared" ca="1" si="14"/>
        <v>26.270166611907285</v>
      </c>
      <c r="V104" s="37">
        <f t="shared" ca="1" si="14"/>
        <v>26.432498822295845</v>
      </c>
      <c r="W104" s="37">
        <f t="shared" ca="1" si="14"/>
        <v>26.596983617212523</v>
      </c>
      <c r="X104" s="37">
        <f t="shared" ca="1" si="14"/>
        <v>26.763649991058642</v>
      </c>
      <c r="Y104" s="37">
        <f t="shared" ca="1" si="14"/>
        <v>26.932527331086597</v>
      </c>
      <c r="Z104" s="38" t="str">
        <f ca="1">"Diversity/Losses: "&amp;ROUND(L105/L104,3)</f>
        <v>Diversity/Losses: 1.283</v>
      </c>
      <c r="AA104" s="173">
        <f ca="1">IFERROR(IF($H104="",,AA105/$L104),0)</f>
        <v>0.86643750236906703</v>
      </c>
      <c r="AB104" s="173">
        <f ca="1">IFERROR(IF($H104="",,AB105/$L104),0)</f>
        <v>0.71092824432950896</v>
      </c>
      <c r="AC104" s="174">
        <f ca="1">IFERROR(IF($H104="",,AC105/$L104),0)</f>
        <v>9.7876514873819626E-2</v>
      </c>
      <c r="AD104" s="175"/>
      <c r="AE104" s="42">
        <v>10630</v>
      </c>
      <c r="AF104" s="43"/>
      <c r="AG104" s="43"/>
      <c r="AH104" s="43"/>
      <c r="AI104" s="43"/>
      <c r="AJ104" s="43"/>
      <c r="AK104" s="43"/>
      <c r="AL104" s="44"/>
      <c r="AM104" s="157">
        <f ca="1">IF('MASTER 2018-19 '!H107="","",'MASTER 2018-19 '!H107)</f>
        <v>31.4</v>
      </c>
      <c r="AN104" s="216">
        <f ca="1">H104-AM104</f>
        <v>-6.4985532481833665</v>
      </c>
    </row>
    <row r="105" spans="1:40" s="157" customFormat="1" x14ac:dyDescent="0.2">
      <c r="A105" s="217" t="str">
        <f ca="1">IFERROR(IF(H104="","No PI or No Data",""),"Substation was not found in SubstationLoad")</f>
        <v/>
      </c>
      <c r="B105" s="176"/>
      <c r="C105" s="177"/>
      <c r="D105" s="178"/>
      <c r="E105" s="178"/>
      <c r="F105" s="178"/>
      <c r="G105" s="329">
        <f ca="1">VLOOKUP(A104,SubstationLoad_Max_GSPs!$A$3:$Z$100,19,FALSE)</f>
        <v>43789.307638888888</v>
      </c>
      <c r="H105" s="180"/>
      <c r="I105" s="181"/>
      <c r="J105" s="182"/>
      <c r="K105" s="183" t="s">
        <v>25</v>
      </c>
      <c r="L105" s="53">
        <f ca="1">L109+L112+L115+L118+L121+L124+L127+L130+L133</f>
        <v>31.942050355047797</v>
      </c>
      <c r="M105" s="53">
        <f t="shared" ref="M105:Y105" ca="1" si="15">M109+M112+M115+M118+M121+M124+M127+M130+M133</f>
        <v>32.127023112633552</v>
      </c>
      <c r="N105" s="53">
        <f t="shared" ca="1" si="15"/>
        <v>32.314443935405031</v>
      </c>
      <c r="O105" s="53">
        <f t="shared" ca="1" si="15"/>
        <v>32.504345773523568</v>
      </c>
      <c r="P105" s="53">
        <f t="shared" ca="1" si="15"/>
        <v>32.696762023463371</v>
      </c>
      <c r="Q105" s="53">
        <f t="shared" ca="1" si="15"/>
        <v>32.891726534072596</v>
      </c>
      <c r="R105" s="53">
        <f t="shared" ca="1" si="15"/>
        <v>33.08927361271693</v>
      </c>
      <c r="S105" s="53">
        <f t="shared" ca="1" si="15"/>
        <v>33.289438031506513</v>
      </c>
      <c r="T105" s="53">
        <f t="shared" ca="1" si="15"/>
        <v>33.492255033607712</v>
      </c>
      <c r="U105" s="53">
        <f t="shared" ca="1" si="15"/>
        <v>33.697760339640567</v>
      </c>
      <c r="V105" s="53">
        <f t="shared" ca="1" si="15"/>
        <v>33.905990154163263</v>
      </c>
      <c r="W105" s="53">
        <f t="shared" ca="1" si="15"/>
        <v>34.11698117224477</v>
      </c>
      <c r="X105" s="53">
        <f t="shared" ca="1" si="15"/>
        <v>34.330770586126818</v>
      </c>
      <c r="Y105" s="53">
        <f t="shared" ca="1" si="15"/>
        <v>34.547396091976431</v>
      </c>
      <c r="Z105" s="184"/>
      <c r="AA105" s="419">
        <f ca="1">MAX(VLOOKUP(A104,SubstationLoad_Max_GSPs!$A$3:$Z$100,3,FALSE),VLOOKUP(A104,SubstationLoad_Max_GSPs!$A$3:$Z$100,5,FALSE))</f>
        <v>21.575547329020321</v>
      </c>
      <c r="AB105" s="282">
        <f ca="1">VLOOKUP(A104,SubstationLoad_Max_GSPs!$A$3:$Z$100,4,FALSE)</f>
        <v>17.703141820533752</v>
      </c>
      <c r="AC105" s="282">
        <f ca="1">VLOOKUP(A104,SubstationLoad_Min_GSPs!$A$3:$Z$100,18,FALSE)</f>
        <v>2.437266823383808</v>
      </c>
      <c r="AD105" s="175"/>
      <c r="AE105" s="186">
        <v>1</v>
      </c>
      <c r="AF105" s="187">
        <v>0</v>
      </c>
      <c r="AG105" s="187">
        <v>0</v>
      </c>
      <c r="AH105" s="187">
        <v>0</v>
      </c>
      <c r="AI105" s="187">
        <v>0</v>
      </c>
      <c r="AJ105" s="187">
        <v>0</v>
      </c>
      <c r="AK105" s="187">
        <v>0</v>
      </c>
      <c r="AL105" s="188">
        <v>0</v>
      </c>
      <c r="AM105" s="157" t="str">
        <f ca="1">IF('MASTER 2018-19 '!H108="","",'MASTER 2018-19 '!H108)</f>
        <v/>
      </c>
      <c r="AN105" s="216"/>
    </row>
    <row r="106" spans="1:40" s="157" customFormat="1" x14ac:dyDescent="0.2">
      <c r="A106" s="11"/>
      <c r="B106" s="176"/>
      <c r="C106" s="189"/>
      <c r="D106" s="190" t="s">
        <v>26</v>
      </c>
      <c r="E106" s="63"/>
      <c r="F106" s="191"/>
      <c r="G106" s="192"/>
      <c r="H106" s="193"/>
      <c r="I106" s="194"/>
      <c r="J106" s="194"/>
      <c r="K106" s="194"/>
      <c r="L106" s="194"/>
      <c r="M106" s="194"/>
      <c r="N106" s="195"/>
      <c r="O106" s="195"/>
      <c r="P106" s="195"/>
      <c r="Q106" s="195"/>
      <c r="R106" s="196" t="s">
        <v>27</v>
      </c>
      <c r="S106" s="330">
        <f ca="1">VLOOKUP(A104,SubstationLoad_Max_GSPs!$A$3:$Z$100,20,FALSE)</f>
        <v>0.18144743846213815</v>
      </c>
      <c r="T106" s="185"/>
      <c r="U106" s="185"/>
      <c r="V106" s="185"/>
      <c r="W106" s="185"/>
      <c r="X106" s="185"/>
      <c r="Y106" s="185"/>
      <c r="Z106" s="184"/>
      <c r="AA106" s="418">
        <f ca="1">IF(AA105=VLOOKUP(A104,SubstationLoad_Max_GSPs!$A$3:$Z$100,3,FALSE),VLOOKUP(A104,SubstationLoad_Max_GSPs!$A$3:$Z$100,8,FALSE),IF(AA105=VLOOKUP(A104,SubstationLoad_Max_GSPs!$A$3:$Z$100,5,FALSE),VLOOKUP(A104,SubstationLoad_Max_GSPs!$A$3:$Z$100,10,FALSE),""))</f>
        <v>43768.740277777775</v>
      </c>
      <c r="AB106" s="418">
        <f ca="1">VLOOKUP(A104,SubstationLoad_Max_GSPs!$A$3:$Z$100,9,FALSE)</f>
        <v>43640.736805555556</v>
      </c>
      <c r="AC106" s="418">
        <f ca="1">VLOOKUP(A104,SubstationLoad_Min_GSPs!$A$3:$Z$100,19,FALSE)</f>
        <v>43863.095138888886</v>
      </c>
      <c r="AD106" s="175"/>
      <c r="AE106" s="175"/>
      <c r="AF106" s="175"/>
      <c r="AG106" s="175"/>
      <c r="AH106" s="175"/>
      <c r="AI106" s="175"/>
      <c r="AJ106" s="175"/>
      <c r="AK106" s="175"/>
      <c r="AL106" s="175"/>
      <c r="AM106" s="157" t="str">
        <f ca="1">IF('MASTER 2018-19 '!H109="","",'MASTER 2018-19 '!H109)</f>
        <v/>
      </c>
      <c r="AN106" s="216"/>
    </row>
    <row r="107" spans="1:40" s="157" customFormat="1" x14ac:dyDescent="0.2">
      <c r="A107" s="14"/>
      <c r="B107" s="197"/>
      <c r="C107" s="198"/>
      <c r="D107" s="198"/>
      <c r="E107" s="198"/>
      <c r="F107" s="199"/>
      <c r="G107" s="200" t="s">
        <v>28</v>
      </c>
      <c r="H107" s="201">
        <v>0.98</v>
      </c>
      <c r="I107" s="197"/>
      <c r="J107" s="202"/>
      <c r="K107" s="203" t="s">
        <v>29</v>
      </c>
      <c r="L107" s="78">
        <f ca="1">L104*$H107</f>
        <v>24.403417816780298</v>
      </c>
      <c r="M107" s="78">
        <f t="shared" ref="M107:T107" ca="1" si="16">M104*$H107</f>
        <v>24.544735216193072</v>
      </c>
      <c r="N107" s="78">
        <f t="shared" ca="1" si="16"/>
        <v>24.687922913752203</v>
      </c>
      <c r="O107" s="78">
        <f t="shared" ca="1" si="16"/>
        <v>24.833006083062557</v>
      </c>
      <c r="P107" s="78">
        <f t="shared" ca="1" si="16"/>
        <v>24.98001023870772</v>
      </c>
      <c r="Q107" s="78">
        <f t="shared" ca="1" si="16"/>
        <v>25.128961240880599</v>
      </c>
      <c r="R107" s="78">
        <f t="shared" ca="1" si="16"/>
        <v>25.279885300077076</v>
      </c>
      <c r="S107" s="78">
        <f t="shared" ca="1" si="16"/>
        <v>25.432808981853292</v>
      </c>
      <c r="T107" s="78">
        <f t="shared" ca="1" si="16"/>
        <v>25.5877592116478</v>
      </c>
      <c r="U107" s="78">
        <f ca="1">U104*$H107</f>
        <v>25.74476327966914</v>
      </c>
      <c r="V107" s="78">
        <f ca="1">V104*$H107</f>
        <v>25.903848845849929</v>
      </c>
      <c r="W107" s="78">
        <f t="shared" ref="W107" ca="1" si="17">W104*$H107</f>
        <v>26.065043944868272</v>
      </c>
      <c r="X107" s="78">
        <f ca="1">X104*$H107</f>
        <v>26.228376991237468</v>
      </c>
      <c r="Y107" s="78">
        <f ca="1">Y104*$H107</f>
        <v>26.393876784464865</v>
      </c>
      <c r="Z107" s="204"/>
      <c r="AA107" s="205"/>
      <c r="AB107" s="198"/>
      <c r="AC107" s="206"/>
      <c r="AD107" s="175"/>
      <c r="AE107" s="175"/>
      <c r="AF107" s="175"/>
      <c r="AG107" s="175"/>
      <c r="AH107" s="175"/>
      <c r="AI107" s="175"/>
      <c r="AJ107" s="175"/>
      <c r="AK107" s="175"/>
      <c r="AL107" s="175"/>
      <c r="AN107" s="216"/>
    </row>
    <row r="108" spans="1:40" s="157" customFormat="1" x14ac:dyDescent="0.2">
      <c r="A108" s="2"/>
      <c r="C108" s="207"/>
      <c r="D108" s="208"/>
      <c r="E108" s="208"/>
      <c r="F108" s="208"/>
      <c r="G108" s="209"/>
      <c r="H108" s="241"/>
      <c r="I108" s="211"/>
      <c r="J108" s="212"/>
      <c r="K108" s="208"/>
      <c r="Z108" s="175"/>
      <c r="AA108" s="175"/>
      <c r="AB108" s="175"/>
      <c r="AC108" s="175"/>
      <c r="AD108" s="175"/>
      <c r="AE108" s="175"/>
      <c r="AF108" s="175"/>
      <c r="AG108" s="175"/>
      <c r="AH108" s="175"/>
      <c r="AI108" s="175"/>
      <c r="AJ108" s="175"/>
      <c r="AK108" s="175"/>
      <c r="AL108" s="175"/>
      <c r="AM108" s="157" t="str">
        <f ca="1">IF('MASTER 2018-19 '!H111="","",'MASTER 2018-19 '!H111)</f>
        <v/>
      </c>
      <c r="AN108" s="216"/>
    </row>
    <row r="109" spans="1:40" s="157" customFormat="1" x14ac:dyDescent="0.2">
      <c r="A109" s="152"/>
      <c r="B109" s="247">
        <v>501</v>
      </c>
      <c r="C109" s="86" t="str">
        <f ca="1">VLOOKUP(B109,'GSP List'!$D$2:$E$485,2,FALSE)</f>
        <v>AIGAS</v>
      </c>
      <c r="D109" s="117" t="s">
        <v>30</v>
      </c>
      <c r="E109" s="117" t="s">
        <v>540</v>
      </c>
      <c r="F109" s="214"/>
      <c r="G109" s="284" t="str">
        <f ca="1">IF(AND(VLOOKUP(C109,SubstationLoad_Max_Primaries!$B$3:$Z$495,3,FALSE),ISNUMBER(VLOOKUP(C109,'Manual Calculation'!$B$2:$G$222,3,FALSE))),VLOOKUP(C109,'Manual Calculation'!$B$2:$G$222,4,FALSE),VLOOKUP(C109,SubstationLoad_Max_Primaries!$B$3:$Z$500,23,FALSE))</f>
        <v>No PI</v>
      </c>
      <c r="H109" s="282">
        <f ca="1">IF(AND(VLOOKUP(C109,SubstationLoad_Max_Primaries!$B$3:$Z$495,3,FALSE),ISNUMBER(VLOOKUP(C109,'Manual Calculation'!$B$2:$G$222,3,FALSE))),VLOOKUP(C109,'Manual Calculation'!$B$2:$G$222,3,FALSE),VLOOKUP(C109,SubstationLoad_Max_Primaries!$B$3:$Z$500,22,FALSE))</f>
        <v>0.19103976610637982</v>
      </c>
      <c r="I109" s="136">
        <v>1</v>
      </c>
      <c r="J109" s="89">
        <v>0</v>
      </c>
      <c r="K109" s="90">
        <v>0</v>
      </c>
      <c r="L109" s="143">
        <f ca="1">IF(OR($B109="",ISNA($I109)),,$H109*$I109)</f>
        <v>0.19103976610637982</v>
      </c>
      <c r="M109" s="143">
        <f ca="1">IF($B109 ="",,VLOOKUP($K109,'Growth Rates'!$C$5:$D$8,2,FALSE))^COLUMNS($M109:M109)*$L109+SUM($L110:M110)*IFERROR($L$5/$L$6,1)</f>
        <v>0.19104325387517695</v>
      </c>
      <c r="N109" s="143">
        <f ca="1">IF($B109 ="",,VLOOKUP($K109,'Growth Rates'!$C$5:$D$8,2,FALSE))^COLUMNS($M109:N109)*$L109+SUM($L110:N110)*IFERROR($L$5/$L$6,1)</f>
        <v>0.19104674170764949</v>
      </c>
      <c r="O109" s="143">
        <f ca="1">IF($B109 ="",,VLOOKUP($K109,'Growth Rates'!$C$5:$D$8,2,FALSE))^COLUMNS($M109:O109)*$L109+SUM($L110:O110)*IFERROR($L$5/$L$6,1)</f>
        <v>0.19105022960379855</v>
      </c>
      <c r="P109" s="143">
        <f ca="1">IF($B109 ="",,VLOOKUP($K109,'Growth Rates'!$C$5:$D$8,2,FALSE))^COLUMNS($M109:P109)*$L109+SUM($L110:P110)*IFERROR($L$5/$L$6,1)</f>
        <v>0.19105371756362538</v>
      </c>
      <c r="Q109" s="143">
        <f ca="1">IF($B109 ="",,VLOOKUP($K109,'Growth Rates'!$C$5:$D$8,2,FALSE))^COLUMNS($M109:Q109)*$L109+SUM($L110:Q110)*IFERROR($L$5/$L$6,1)</f>
        <v>0.19105720558713102</v>
      </c>
      <c r="R109" s="143">
        <f ca="1">IF($B109 ="",,VLOOKUP($K109,'Growth Rates'!$C$5:$D$8,2,FALSE))^COLUMNS($M109:R109)*$L109+SUM($L110:R110)*IFERROR($L$5/$L$6,1)</f>
        <v>0.19106069367431672</v>
      </c>
      <c r="S109" s="143">
        <f ca="1">IF($B109 ="",,VLOOKUP($K109,'Growth Rates'!$C$5:$D$8,2,FALSE))^COLUMNS($M109:S109)*$L109+SUM($L110:S110)*IFERROR($L$5/$L$6,1)</f>
        <v>0.19106418182518362</v>
      </c>
      <c r="T109" s="143">
        <f ca="1">IF($B109 ="",,VLOOKUP($K109,'Growth Rates'!$C$5:$D$8,2,FALSE))^COLUMNS($M109:T109)*$L109+SUM($L110:T110)*IFERROR($L$5/$L$6,1)</f>
        <v>0.19106767003973291</v>
      </c>
      <c r="U109" s="143">
        <f ca="1">IF($B109 ="",,VLOOKUP($K109,'Growth Rates'!$C$5:$D$8,2,FALSE))^COLUMNS($M109:U109)*$L109+SUM($L110:U110)*IFERROR($L$5/$L$6,1)</f>
        <v>0.1910711583179657</v>
      </c>
      <c r="V109" s="143">
        <f ca="1">IF($B109 ="",,VLOOKUP($K109,'Growth Rates'!$C$5:$D$8,2,FALSE))^COLUMNS($M109:V109)*$L109+SUM($L110:V110)*IFERROR($L$5/$L$6,1)</f>
        <v>0.19107464665988319</v>
      </c>
      <c r="W109" s="143">
        <f ca="1">IF($B109 ="",,VLOOKUP($K109,'Growth Rates'!$C$5:$D$8,2,FALSE))^COLUMNS($M109:W109)*$L109+SUM($L110:W110)*IFERROR($L$5/$L$6,1)</f>
        <v>0.19107813506548649</v>
      </c>
      <c r="X109" s="143">
        <f ca="1">IF($B109 ="",,VLOOKUP($K109,'Growth Rates'!$C$5:$D$8,2,FALSE))^COLUMNS($M109:X109)*$L109+SUM($L110:X110)*IFERROR($L$5/$L$6,1)</f>
        <v>0.1910816235347769</v>
      </c>
      <c r="Y109" s="143">
        <f ca="1">IF($B109 ="",,VLOOKUP($K109,'Growth Rates'!$C$5:$D$8,2,FALSE))^COLUMNS($M109:Y109)*$L109+SUM($L110:Y110)*IFERROR($L$5/$L$6,1)</f>
        <v>0.19108511206775541</v>
      </c>
      <c r="Z109" s="237"/>
      <c r="AA109" s="173">
        <f ca="1">IFERROR(IF($H109="",,AA110/$L109),0)</f>
        <v>0</v>
      </c>
      <c r="AB109" s="173">
        <f ca="1">IFERROR(IF($H109="",,AB110/$L109),0)</f>
        <v>0</v>
      </c>
      <c r="AC109" s="174">
        <f ca="1">IFERROR(IF($H109="",,AC110/$L109),0)</f>
        <v>0</v>
      </c>
      <c r="AD109" s="175"/>
      <c r="AE109" s="42">
        <v>80336</v>
      </c>
      <c r="AF109" s="43"/>
      <c r="AG109" s="43"/>
      <c r="AH109" s="43"/>
      <c r="AI109" s="43"/>
      <c r="AJ109" s="43"/>
      <c r="AK109" s="43"/>
      <c r="AL109" s="44"/>
      <c r="AM109" s="157">
        <f ca="1">IF('MASTER 2018-19 '!H112="","",'MASTER 2018-19 '!H112)</f>
        <v>0.19103976610637982</v>
      </c>
      <c r="AN109" s="216">
        <f t="shared" ca="1" si="9"/>
        <v>0</v>
      </c>
    </row>
    <row r="110" spans="1:40" s="157" customFormat="1" x14ac:dyDescent="0.2">
      <c r="A110" s="152"/>
      <c r="C110" s="217" t="str">
        <f ca="1">IFERROR(IF(H109="","No PI or No Data",""),"Substation was not found in SubstationLoad")</f>
        <v/>
      </c>
      <c r="D110" s="139"/>
      <c r="E110" s="139"/>
      <c r="F110" s="139"/>
      <c r="G110" s="285" t="str">
        <f ca="1">IF(AND(VLOOKUP(C109,SubstationLoad_Max_Primaries!$B$3:$Z$495,3,FALSE),ISNUMBER(VLOOKUP(C109,'Manual Calculation'!$B$2:$G$222,3,FALSE))),VLOOKUP(C109,'Manual Calculation'!$B$2:$G$222,4,FALSE),VLOOKUP(C109,SubstationLoad_Max_Primaries!$B$3:$Z$500,23,FALSE))</f>
        <v>No PI</v>
      </c>
      <c r="H110" s="248"/>
      <c r="I110" s="220"/>
      <c r="J110" s="220"/>
      <c r="K110" s="220"/>
      <c r="L110" s="220" t="s">
        <v>32</v>
      </c>
      <c r="M110" s="235"/>
      <c r="N110" s="221"/>
      <c r="O110" s="221"/>
      <c r="P110" s="221"/>
      <c r="Q110" s="221"/>
      <c r="R110" s="221"/>
      <c r="S110" s="221"/>
      <c r="T110" s="221"/>
      <c r="U110" s="221"/>
      <c r="V110" s="221"/>
      <c r="W110" s="221"/>
      <c r="X110" s="221"/>
      <c r="Y110" s="221"/>
      <c r="Z110" s="222"/>
      <c r="AA110" s="419">
        <f ca="1">IF(AND(VLOOKUP(C109,SubstationLoad_Min_Primaries!$B$3:$Z$495,3,FALSE),ISNUMBER(VLOOKUP(C109,'Manual Calculation'!$B$2:$G$222,5,FALSE))),"Manual Calculation",MAX(VLOOKUP(C109,SubstationLoad_Max_Primaries!$B$3:$Z$500,5,FALSE),VLOOKUP(C109,SubstationLoad_Max_Primaries!$B$3:$Z$500,7,FALSE)))</f>
        <v>0</v>
      </c>
      <c r="AB110" s="419">
        <f ca="1">IF(AND(VLOOKUP(C109,SubstationLoad_Min_Primaries!$B$3:$Z$495,3,FALSE),ISNUMBER(VLOOKUP(C109,'Manual Calculation'!$B$2:$G$222,5,FALSE))),"Manual Calculation",VLOOKUP(C109,SubstationLoad_Max_Primaries!$B$3:$Z$500,6,FALSE))</f>
        <v>0</v>
      </c>
      <c r="AC110" s="282">
        <f ca="1">IF(AND(VLOOKUP(C109,SubstationLoad_Min_Primaries!$B$3:$Z$495,3,FALSE),ISNUMBER(VLOOKUP(C109,'Manual Calculation'!$B$2:$G$222,5,FALSE))),VLOOKUP(C109,'Manual Calculation'!$B$2:$G$222,5,FALSE),VLOOKUP(C109,SubstationLoad_Min_Primaries!$B$3:$Z$500,22,FALSE))</f>
        <v>0</v>
      </c>
      <c r="AD110" s="175"/>
      <c r="AE110" s="186">
        <v>1</v>
      </c>
      <c r="AF110" s="187">
        <v>0</v>
      </c>
      <c r="AG110" s="187">
        <v>0</v>
      </c>
      <c r="AH110" s="187">
        <v>0</v>
      </c>
      <c r="AI110" s="187">
        <v>0</v>
      </c>
      <c r="AJ110" s="187">
        <v>0</v>
      </c>
      <c r="AK110" s="187">
        <v>0</v>
      </c>
      <c r="AL110" s="188">
        <v>0</v>
      </c>
      <c r="AM110" s="157" t="str">
        <f ca="1">IF('MASTER 2018-19 '!H113="","",'MASTER 2018-19 '!H113)</f>
        <v/>
      </c>
      <c r="AN110" s="216"/>
    </row>
    <row r="111" spans="1:40" s="157" customFormat="1" x14ac:dyDescent="0.2">
      <c r="A111" s="152"/>
      <c r="C111" s="223" t="s">
        <v>33</v>
      </c>
      <c r="D111" s="224"/>
      <c r="E111" s="225"/>
      <c r="F111" s="225"/>
      <c r="G111" s="226"/>
      <c r="H111" s="249"/>
      <c r="I111" s="228"/>
      <c r="J111" s="228"/>
      <c r="K111" s="228"/>
      <c r="L111" s="228"/>
      <c r="M111" s="229"/>
      <c r="N111" s="229"/>
      <c r="O111" s="230"/>
      <c r="P111" s="230"/>
      <c r="Q111" s="230"/>
      <c r="R111" s="231" t="s">
        <v>34</v>
      </c>
      <c r="S111" s="283" t="str">
        <f ca="1">VLOOKUP(C109,SubstationLoad_Max_Primaries!$B$3:$Z$500,24,FALSE)</f>
        <v/>
      </c>
      <c r="T111" s="233"/>
      <c r="U111" s="233"/>
      <c r="V111" s="233"/>
      <c r="W111" s="233"/>
      <c r="X111" s="233"/>
      <c r="Y111" s="233"/>
      <c r="Z111" s="234"/>
      <c r="AA111" s="418">
        <f ca="1">IF(AND(VLOOKUP(C109,SubstationLoad_Min_Primaries!$B$3:$Z$495,3,FALSE),ISNUMBER(VLOOKUP(C109,'Manual Calculation'!$B$2:$G$222,5,FALSE))),"",IF(AA110=VLOOKUP(C109,SubstationLoad_Max_Primaries!$B$3:$Z$500,5,FALSE),VLOOKUP(C109,SubstationLoad_Max_Primaries!$B$3:$Z$500,10,FALSE),IF(AA110=VLOOKUP(C109,SubstationLoad_Max_Primaries!$B$3:$Z$500,7,FALSE),VLOOKUP(C109,SubstationLoad_Max_Primaries!$B$3:$Z$500,12,FALSE),"")))</f>
        <v>0</v>
      </c>
      <c r="AB111" s="418">
        <f ca="1">IF(AND(VLOOKUP(C109,SubstationLoad_Min_Primaries!$B$3:$Z$495,3,FALSE),ISNUMBER(VLOOKUP(C109,'Manual Calculation'!$B$2:$G$222,5,FALSE))),"",VLOOKUP(C109,SubstationLoad_Max_Primaries!$B$3:$Z$500,11,FALSE))</f>
        <v>0</v>
      </c>
      <c r="AC111" s="418">
        <f ca="1">IF(AND(VLOOKUP(C109,SubstationLoad_Min_Primaries!$B$3:$Z$495,3,FALSE),ISNUMBER(VLOOKUP(C109,'Manual Calculation'!$B$2:$G$222,5,FALSE))),VLOOKUP(C109,'Manual Calculation'!$B$2:$G$222,6,FALSE),VLOOKUP(C109,SubstationLoad_Min_Primaries!$B$3:$Z$500,23,FALSE))</f>
        <v>0</v>
      </c>
      <c r="AD111" s="175"/>
      <c r="AE111" s="175"/>
      <c r="AF111" s="175"/>
      <c r="AG111" s="175"/>
      <c r="AH111" s="175"/>
      <c r="AI111" s="175"/>
      <c r="AJ111" s="175"/>
      <c r="AK111" s="175"/>
      <c r="AL111" s="175"/>
      <c r="AM111" s="157" t="str">
        <f ca="1">IF('MASTER 2018-19 '!H114="","",'MASTER 2018-19 '!H114)</f>
        <v/>
      </c>
      <c r="AN111" s="216"/>
    </row>
    <row r="112" spans="1:40" s="157" customFormat="1" x14ac:dyDescent="0.2">
      <c r="A112" s="152"/>
      <c r="B112" s="213">
        <v>562</v>
      </c>
      <c r="C112" s="86" t="str">
        <f ca="1">VLOOKUP(B112,'GSP List'!$D$2:$E$485,2,FALSE)</f>
        <v>COMRIE</v>
      </c>
      <c r="D112" s="117" t="s">
        <v>30</v>
      </c>
      <c r="E112" s="117" t="s">
        <v>627</v>
      </c>
      <c r="F112" s="214"/>
      <c r="G112" s="284" t="str">
        <f ca="1">IF(AND(VLOOKUP(C112,SubstationLoad_Max_Primaries!$B$3:$Z$495,3,FALSE),ISNUMBER(VLOOKUP(C112,'Manual Calculation'!$B$2:$G$222,3,FALSE))),VLOOKUP(C112,'Manual Calculation'!$B$2:$G$222,4,FALSE),VLOOKUP(C112,SubstationLoad_Max_Primaries!$B$3:$Z$500,23,FALSE))</f>
        <v>No PI</v>
      </c>
      <c r="H112" s="282">
        <f ca="1">IF(AND(VLOOKUP(C112,SubstationLoad_Max_Primaries!$B$3:$Z$495,3,FALSE),ISNUMBER(VLOOKUP(C112,'Manual Calculation'!$B$2:$G$222,3,FALSE))),VLOOKUP(C112,'Manual Calculation'!$B$2:$G$222,3,FALSE),VLOOKUP(C112,SubstationLoad_Max_Primaries!$B$3:$Z$500,22,FALSE))</f>
        <v>2.8094083250938214E-2</v>
      </c>
      <c r="I112" s="136">
        <v>1</v>
      </c>
      <c r="J112" s="89">
        <v>0</v>
      </c>
      <c r="K112" s="90">
        <v>0</v>
      </c>
      <c r="L112" s="143">
        <f ca="1">IF(OR($B112="",ISNA($I112)),,$H112*$I112)</f>
        <v>2.8094083250938214E-2</v>
      </c>
      <c r="M112" s="143">
        <f ca="1">IF($B112 ="",,VLOOKUP($K112,'Growth Rates'!$C$5:$D$8,2,FALSE))^COLUMNS($M112:M112)*$L112+SUM($L113:M113)*IFERROR($L$5/$L$6,1)</f>
        <v>2.8094596158114264E-2</v>
      </c>
      <c r="N112" s="143">
        <f ca="1">IF($B112 ="",,VLOOKUP($K112,'Growth Rates'!$C$5:$D$8,2,FALSE))^COLUMNS($M112:N112)*$L112+SUM($L113:N113)*IFERROR($L$5/$L$6,1)</f>
        <v>2.8095109074654342E-2</v>
      </c>
      <c r="O112" s="143">
        <f ca="1">IF($B112 ="",,VLOOKUP($K112,'Growth Rates'!$C$5:$D$8,2,FALSE))^COLUMNS($M112:O112)*$L112+SUM($L113:O113)*IFERROR($L$5/$L$6,1)</f>
        <v>2.8095622000558613E-2</v>
      </c>
      <c r="P112" s="143">
        <f ca="1">IF($B112 ="",,VLOOKUP($K112,'Growth Rates'!$C$5:$D$8,2,FALSE))^COLUMNS($M112:P112)*$L112+SUM($L113:P113)*IFERROR($L$5/$L$6,1)</f>
        <v>2.8096134935827265E-2</v>
      </c>
      <c r="Q112" s="143">
        <f ca="1">IF($B112 ="",,VLOOKUP($K112,'Growth Rates'!$C$5:$D$8,2,FALSE))^COLUMNS($M112:Q112)*$L112+SUM($L113:Q113)*IFERROR($L$5/$L$6,1)</f>
        <v>2.809664788046045E-2</v>
      </c>
      <c r="R112" s="143">
        <f ca="1">IF($B112 ="",,VLOOKUP($K112,'Growth Rates'!$C$5:$D$8,2,FALSE))^COLUMNS($M112:R112)*$L112+SUM($L113:R113)*IFERROR($L$5/$L$6,1)</f>
        <v>2.8097160834458346E-2</v>
      </c>
      <c r="S112" s="143">
        <f ca="1">IF($B112 ="",,VLOOKUP($K112,'Growth Rates'!$C$5:$D$8,2,FALSE))^COLUMNS($M112:S112)*$L112+SUM($L113:S113)*IFERROR($L$5/$L$6,1)</f>
        <v>2.8097673797821125E-2</v>
      </c>
      <c r="T112" s="143">
        <f ca="1">IF($B112 ="",,VLOOKUP($K112,'Growth Rates'!$C$5:$D$8,2,FALSE))^COLUMNS($M112:T112)*$L112+SUM($L113:T113)*IFERROR($L$5/$L$6,1)</f>
        <v>2.8098186770548962E-2</v>
      </c>
      <c r="U112" s="143">
        <f ca="1">IF($B112 ="",,VLOOKUP($K112,'Growth Rates'!$C$5:$D$8,2,FALSE))^COLUMNS($M112:U112)*$L112+SUM($L113:U113)*IFERROR($L$5/$L$6,1)</f>
        <v>2.8098699752642019E-2</v>
      </c>
      <c r="V112" s="143">
        <f ca="1">IF($B112 ="",,VLOOKUP($K112,'Growth Rates'!$C$5:$D$8,2,FALSE))^COLUMNS($M112:V112)*$L112+SUM($L113:V113)*IFERROR($L$5/$L$6,1)</f>
        <v>2.8099212744100474E-2</v>
      </c>
      <c r="W112" s="143">
        <f ca="1">IF($B112 ="",,VLOOKUP($K112,'Growth Rates'!$C$5:$D$8,2,FALSE))^COLUMNS($M112:W112)*$L112+SUM($L113:W113)*IFERROR($L$5/$L$6,1)</f>
        <v>2.8099725744924489E-2</v>
      </c>
      <c r="X112" s="143">
        <f ca="1">IF($B112 ="",,VLOOKUP($K112,'Growth Rates'!$C$5:$D$8,2,FALSE))^COLUMNS($M112:X112)*$L112+SUM($L113:X113)*IFERROR($L$5/$L$6,1)</f>
        <v>2.8100238755114255E-2</v>
      </c>
      <c r="Y112" s="143">
        <f ca="1">IF($B112 ="",,VLOOKUP($K112,'Growth Rates'!$C$5:$D$8,2,FALSE))^COLUMNS($M112:Y112)*$L112+SUM($L113:Y113)*IFERROR($L$5/$L$6,1)</f>
        <v>2.8100751774669915E-2</v>
      </c>
      <c r="Z112" s="215"/>
      <c r="AA112" s="173">
        <f ca="1">IFERROR(IF($H112="",,AA113/$L112),0)</f>
        <v>0</v>
      </c>
      <c r="AB112" s="173">
        <f ca="1">IFERROR(IF($H112="",,AB113/$L112),0)</f>
        <v>0</v>
      </c>
      <c r="AC112" s="174">
        <f ca="1">IFERROR(IF($H112="",,AC113/$L112),0)</f>
        <v>0</v>
      </c>
      <c r="AD112" s="175"/>
      <c r="AE112" s="42">
        <v>80341</v>
      </c>
      <c r="AF112" s="43"/>
      <c r="AG112" s="43"/>
      <c r="AH112" s="43"/>
      <c r="AI112" s="43"/>
      <c r="AJ112" s="43"/>
      <c r="AK112" s="43"/>
      <c r="AL112" s="44"/>
      <c r="AM112" s="157">
        <f ca="1">IF('MASTER 2018-19 '!H115="","",'MASTER 2018-19 '!H115)</f>
        <v>2.8094083250938214E-2</v>
      </c>
      <c r="AN112" s="216">
        <f t="shared" ca="1" si="9"/>
        <v>0</v>
      </c>
    </row>
    <row r="113" spans="1:40" s="157" customFormat="1" x14ac:dyDescent="0.2">
      <c r="A113" s="152"/>
      <c r="C113" s="217" t="str">
        <f ca="1">IFERROR(IF(H112="","No PI or No Data",""),"Substation was not found in SubstationLoad")</f>
        <v/>
      </c>
      <c r="D113" s="139"/>
      <c r="E113" s="139"/>
      <c r="F113" s="139"/>
      <c r="G113" s="285" t="str">
        <f ca="1">IF(AND(VLOOKUP(C112,SubstationLoad_Max_Primaries!$B$3:$Z$495,3,FALSE),ISNUMBER(VLOOKUP(C112,'Manual Calculation'!$B$2:$G$222,3,FALSE))),VLOOKUP(C112,'Manual Calculation'!$B$2:$G$222,4,FALSE),VLOOKUP(C112,SubstationLoad_Max_Primaries!$B$3:$Z$500,23,FALSE))</f>
        <v>No PI</v>
      </c>
      <c r="H113" s="250"/>
      <c r="I113" s="220"/>
      <c r="J113" s="220"/>
      <c r="K113" s="220"/>
      <c r="L113" s="220" t="s">
        <v>32</v>
      </c>
      <c r="M113" s="221"/>
      <c r="N113" s="221"/>
      <c r="O113" s="221"/>
      <c r="P113" s="221"/>
      <c r="Q113" s="221"/>
      <c r="R113" s="221"/>
      <c r="S113" s="221"/>
      <c r="T113" s="221"/>
      <c r="U113" s="221"/>
      <c r="V113" s="221"/>
      <c r="W113" s="221"/>
      <c r="X113" s="221"/>
      <c r="Y113" s="221"/>
      <c r="Z113" s="222"/>
      <c r="AA113" s="419">
        <f ca="1">IF(AND(VLOOKUP(C112,SubstationLoad_Min_Primaries!$B$3:$Z$495,3,FALSE),ISNUMBER(VLOOKUP(C112,'Manual Calculation'!$B$2:$G$222,5,FALSE))),"Manual Calculation",MAX(VLOOKUP(C112,SubstationLoad_Max_Primaries!$B$3:$Z$500,5,FALSE),VLOOKUP(C112,SubstationLoad_Max_Primaries!$B$3:$Z$500,7,FALSE)))</f>
        <v>0</v>
      </c>
      <c r="AB113" s="419">
        <f ca="1">IF(AND(VLOOKUP(C112,SubstationLoad_Min_Primaries!$B$3:$Z$495,3,FALSE),ISNUMBER(VLOOKUP(C112,'Manual Calculation'!$B$2:$G$222,5,FALSE))),"Manual Calculation",VLOOKUP(C112,SubstationLoad_Max_Primaries!$B$3:$Z$500,6,FALSE))</f>
        <v>0</v>
      </c>
      <c r="AC113" s="282">
        <f ca="1">IF(AND(VLOOKUP(C112,SubstationLoad_Min_Primaries!$B$3:$Z$495,3,FALSE),ISNUMBER(VLOOKUP(C112,'Manual Calculation'!$B$2:$G$222,5,FALSE))),VLOOKUP(C112,'Manual Calculation'!$B$2:$G$222,5,FALSE),VLOOKUP(C112,SubstationLoad_Min_Primaries!$B$3:$Z$500,22,FALSE))</f>
        <v>0</v>
      </c>
      <c r="AD113" s="175"/>
      <c r="AE113" s="186">
        <v>1</v>
      </c>
      <c r="AF113" s="187">
        <v>0</v>
      </c>
      <c r="AG113" s="187">
        <v>0</v>
      </c>
      <c r="AH113" s="187">
        <v>0</v>
      </c>
      <c r="AI113" s="187">
        <v>0</v>
      </c>
      <c r="AJ113" s="187">
        <v>0</v>
      </c>
      <c r="AK113" s="187">
        <v>0</v>
      </c>
      <c r="AL113" s="188">
        <v>0</v>
      </c>
      <c r="AM113" s="157" t="str">
        <f ca="1">IF('MASTER 2018-19 '!H116="","",'MASTER 2018-19 '!H116)</f>
        <v/>
      </c>
      <c r="AN113" s="216"/>
    </row>
    <row r="114" spans="1:40" s="157" customFormat="1" x14ac:dyDescent="0.2">
      <c r="A114" s="152"/>
      <c r="C114" s="223" t="s">
        <v>33</v>
      </c>
      <c r="D114" s="224"/>
      <c r="E114" s="225"/>
      <c r="F114" s="252"/>
      <c r="G114" s="226"/>
      <c r="H114" s="249"/>
      <c r="I114" s="228"/>
      <c r="J114" s="228"/>
      <c r="K114" s="228"/>
      <c r="L114" s="228"/>
      <c r="M114" s="229"/>
      <c r="N114" s="229"/>
      <c r="O114" s="230"/>
      <c r="P114" s="230"/>
      <c r="Q114" s="230"/>
      <c r="R114" s="231" t="s">
        <v>34</v>
      </c>
      <c r="S114" s="283" t="str">
        <f ca="1">VLOOKUP(C112,SubstationLoad_Max_Primaries!$B$3:$Z$500,24,FALSE)</f>
        <v/>
      </c>
      <c r="T114" s="233"/>
      <c r="U114" s="233"/>
      <c r="V114" s="233"/>
      <c r="W114" s="233"/>
      <c r="X114" s="233"/>
      <c r="Y114" s="233"/>
      <c r="Z114" s="234"/>
      <c r="AA114" s="418">
        <f ca="1">IF(AND(VLOOKUP(C112,SubstationLoad_Min_Primaries!$B$3:$Z$495,3,FALSE),ISNUMBER(VLOOKUP(C112,'Manual Calculation'!$B$2:$G$222,5,FALSE))),"",IF(AA113=VLOOKUP(C112,SubstationLoad_Max_Primaries!$B$3:$Z$500,5,FALSE),VLOOKUP(C112,SubstationLoad_Max_Primaries!$B$3:$Z$500,10,FALSE),IF(AA113=VLOOKUP(C112,SubstationLoad_Max_Primaries!$B$3:$Z$500,7,FALSE),VLOOKUP(C112,SubstationLoad_Max_Primaries!$B$3:$Z$500,12,FALSE),"")))</f>
        <v>0</v>
      </c>
      <c r="AB114" s="418">
        <f ca="1">IF(AND(VLOOKUP(C112,SubstationLoad_Min_Primaries!$B$3:$Z$495,3,FALSE),ISNUMBER(VLOOKUP(C112,'Manual Calculation'!$B$2:$G$222,5,FALSE))),"",VLOOKUP(C112,SubstationLoad_Max_Primaries!$B$3:$Z$500,11,FALSE))</f>
        <v>0</v>
      </c>
      <c r="AC114" s="418">
        <f ca="1">IF(AND(VLOOKUP(C112,SubstationLoad_Min_Primaries!$B$3:$Z$495,3,FALSE),ISNUMBER(VLOOKUP(C112,'Manual Calculation'!$B$2:$G$222,5,FALSE))),VLOOKUP(C112,'Manual Calculation'!$B$2:$G$222,6,FALSE),VLOOKUP(C112,SubstationLoad_Min_Primaries!$B$3:$Z$500,23,FALSE))</f>
        <v>0</v>
      </c>
      <c r="AD114" s="175"/>
      <c r="AE114" s="175"/>
      <c r="AF114" s="175"/>
      <c r="AG114" s="175"/>
      <c r="AH114" s="175"/>
      <c r="AI114" s="175"/>
      <c r="AJ114" s="175"/>
      <c r="AK114" s="175"/>
      <c r="AL114" s="175"/>
      <c r="AM114" s="157" t="str">
        <f ca="1">IF('MASTER 2018-19 '!H117="","",'MASTER 2018-19 '!H117)</f>
        <v/>
      </c>
      <c r="AN114" s="216"/>
    </row>
    <row r="115" spans="1:40" s="157" customFormat="1" x14ac:dyDescent="0.2">
      <c r="A115" s="152"/>
      <c r="B115" s="213">
        <v>513</v>
      </c>
      <c r="C115" s="86" t="str">
        <f ca="1">VLOOKUP(B115,'GSP List'!$D$2:$E$485,2,FALSE)</f>
        <v>CONON BRIDGE</v>
      </c>
      <c r="D115" s="117" t="s">
        <v>30</v>
      </c>
      <c r="E115" s="117" t="s">
        <v>549</v>
      </c>
      <c r="F115" s="214"/>
      <c r="G115" s="284">
        <f ca="1">IF(AND(VLOOKUP(C115,SubstationLoad_Max_Primaries!$B$3:$Z$495,3,FALSE),ISNUMBER(VLOOKUP(C115,'Manual Calculation'!$B$2:$G$222,3,FALSE))),VLOOKUP(C115,'Manual Calculation'!$B$2:$G$222,4,FALSE),VLOOKUP(C115,SubstationLoad_Max_Primaries!$B$3:$Z$500,23,FALSE))</f>
        <v>43788.73333333333</v>
      </c>
      <c r="H115" s="282">
        <f ca="1">IF(AND(VLOOKUP(C115,SubstationLoad_Max_Primaries!$B$3:$Z$495,3,FALSE),ISNUMBER(VLOOKUP(C115,'Manual Calculation'!$B$2:$G$222,3,FALSE))),VLOOKUP(C115,'Manual Calculation'!$B$2:$G$222,3,FALSE),VLOOKUP(C115,SubstationLoad_Max_Primaries!$B$3:$Z$500,22,FALSE))</f>
        <v>5.7599999904632568</v>
      </c>
      <c r="I115" s="136">
        <v>1</v>
      </c>
      <c r="J115" s="89">
        <v>0</v>
      </c>
      <c r="K115" s="90">
        <v>0</v>
      </c>
      <c r="L115" s="143">
        <f ca="1">IF(OR($B115="",ISNA($I115)),,$H115*$I115)</f>
        <v>5.7599999904632568</v>
      </c>
      <c r="M115" s="143">
        <f ca="1">IF($B115 ="",,VLOOKUP($K115,'Growth Rates'!$C$5:$D$8,2,FALSE))^COLUMNS($M115:M115)*$L115+SUM($L116:M116)*IFERROR($L$5/$L$6,1)</f>
        <v>5.7601051494500357</v>
      </c>
      <c r="N115" s="143">
        <f ca="1">IF($B115 ="",,VLOOKUP($K115,'Growth Rates'!$C$5:$D$8,2,FALSE))^COLUMNS($M115:N115)*$L115+SUM($L116:N116)*IFERROR($L$5/$L$6,1)</f>
        <v>5.760210310356678</v>
      </c>
      <c r="O115" s="143">
        <f ca="1">IF($B115 ="",,VLOOKUP($K115,'Growth Rates'!$C$5:$D$8,2,FALSE))^COLUMNS($M115:O115)*$L115+SUM($L116:O116)*IFERROR($L$5/$L$6,1)</f>
        <v>5.7603154731832182</v>
      </c>
      <c r="P115" s="143">
        <f ca="1">IF($B115 ="",,VLOOKUP($K115,'Growth Rates'!$C$5:$D$8,2,FALSE))^COLUMNS($M115:P115)*$L115+SUM($L116:P116)*IFERROR($L$5/$L$6,1)</f>
        <v>5.7604206379296938</v>
      </c>
      <c r="Q115" s="143">
        <f ca="1">IF($B115 ="",,VLOOKUP($K115,'Growth Rates'!$C$5:$D$8,2,FALSE))^COLUMNS($M115:Q115)*$L115+SUM($L116:Q116)*IFERROR($L$5/$L$6,1)</f>
        <v>5.7605258045961358</v>
      </c>
      <c r="R115" s="143">
        <f ca="1">IF($B115 ="",,VLOOKUP($K115,'Growth Rates'!$C$5:$D$8,2,FALSE))^COLUMNS($M115:R115)*$L115+SUM($L116:R116)*IFERROR($L$5/$L$6,1)</f>
        <v>5.7606309731825815</v>
      </c>
      <c r="S115" s="143">
        <f ca="1">IF($B115 ="",,VLOOKUP($K115,'Growth Rates'!$C$5:$D$8,2,FALSE))^COLUMNS($M115:S115)*$L115+SUM($L116:S116)*IFERROR($L$5/$L$6,1)</f>
        <v>5.7607361436890665</v>
      </c>
      <c r="T115" s="143">
        <f ca="1">IF($B115 ="",,VLOOKUP($K115,'Growth Rates'!$C$5:$D$8,2,FALSE))^COLUMNS($M115:T115)*$L115+SUM($L116:T116)*IFERROR($L$5/$L$6,1)</f>
        <v>5.7608413161156253</v>
      </c>
      <c r="U115" s="143">
        <f ca="1">IF($B115 ="",,VLOOKUP($K115,'Growth Rates'!$C$5:$D$8,2,FALSE))^COLUMNS($M115:U115)*$L115+SUM($L116:U116)*IFERROR($L$5/$L$6,1)</f>
        <v>5.7609464904622918</v>
      </c>
      <c r="V115" s="143">
        <f ca="1">IF($B115 ="",,VLOOKUP($K115,'Growth Rates'!$C$5:$D$8,2,FALSE))^COLUMNS($M115:V115)*$L115+SUM($L116:V116)*IFERROR($L$5/$L$6,1)</f>
        <v>5.7610516667291023</v>
      </c>
      <c r="W115" s="143">
        <f ca="1">IF($B115 ="",,VLOOKUP($K115,'Growth Rates'!$C$5:$D$8,2,FALSE))^COLUMNS($M115:W115)*$L115+SUM($L116:W116)*IFERROR($L$5/$L$6,1)</f>
        <v>5.7611568449160906</v>
      </c>
      <c r="X115" s="143">
        <f ca="1">IF($B115 ="",,VLOOKUP($K115,'Growth Rates'!$C$5:$D$8,2,FALSE))^COLUMNS($M115:X115)*$L115+SUM($L116:X116)*IFERROR($L$5/$L$6,1)</f>
        <v>5.7612620250232958</v>
      </c>
      <c r="Y115" s="143">
        <f ca="1">IF($B115 ="",,VLOOKUP($K115,'Growth Rates'!$C$5:$D$8,2,FALSE))^COLUMNS($M115:Y115)*$L115+SUM($L116:Y116)*IFERROR($L$5/$L$6,1)</f>
        <v>5.7613672070507471</v>
      </c>
      <c r="Z115" s="215"/>
      <c r="AA115" s="173">
        <f ca="1">IFERROR(IF($H115="",,AA116/$L115),0)</f>
        <v>0</v>
      </c>
      <c r="AB115" s="173">
        <f ca="1">IFERROR(IF($H115="",,AB116/$L115),0)</f>
        <v>0.59166666632173237</v>
      </c>
      <c r="AC115" s="174">
        <f ca="1">IFERROR(IF($H115="",,AC116/$L115),0)</f>
        <v>0</v>
      </c>
      <c r="AD115" s="175"/>
      <c r="AE115" s="42">
        <v>80322</v>
      </c>
      <c r="AF115" s="43"/>
      <c r="AG115" s="43"/>
      <c r="AH115" s="43"/>
      <c r="AI115" s="43"/>
      <c r="AJ115" s="43"/>
      <c r="AK115" s="43"/>
      <c r="AL115" s="44"/>
      <c r="AM115" s="157">
        <f ca="1">IF('MASTER 2018-19 '!H118="","",'MASTER 2018-19 '!H118)</f>
        <v>2.99</v>
      </c>
      <c r="AN115" s="216">
        <f t="shared" ca="1" si="9"/>
        <v>2.7699999904632566</v>
      </c>
    </row>
    <row r="116" spans="1:40" s="157" customFormat="1" x14ac:dyDescent="0.2">
      <c r="C116" s="217" t="str">
        <f ca="1">IFERROR(IF(H115="","No PI or No Data",""),"Substation was not found in SubstationLoad")</f>
        <v/>
      </c>
      <c r="D116" s="139"/>
      <c r="E116" s="139"/>
      <c r="F116" s="139"/>
      <c r="G116" s="285">
        <f ca="1">IF(AND(VLOOKUP(C115,SubstationLoad_Max_Primaries!$B$3:$Z$495,3,FALSE),ISNUMBER(VLOOKUP(C115,'Manual Calculation'!$B$2:$G$222,3,FALSE))),VLOOKUP(C115,'Manual Calculation'!$B$2:$G$222,4,FALSE),VLOOKUP(C115,SubstationLoad_Max_Primaries!$B$3:$Z$500,23,FALSE))</f>
        <v>43788.73333333333</v>
      </c>
      <c r="H116" s="250"/>
      <c r="I116" s="220"/>
      <c r="J116" s="220"/>
      <c r="K116" s="220"/>
      <c r="L116" s="220" t="s">
        <v>32</v>
      </c>
      <c r="M116" s="235"/>
      <c r="N116" s="221"/>
      <c r="O116" s="221"/>
      <c r="P116" s="221"/>
      <c r="Q116" s="221"/>
      <c r="R116" s="221"/>
      <c r="S116" s="221"/>
      <c r="T116" s="221"/>
      <c r="U116" s="221"/>
      <c r="V116" s="221"/>
      <c r="W116" s="221"/>
      <c r="X116" s="221"/>
      <c r="Y116" s="221"/>
      <c r="Z116" s="222"/>
      <c r="AA116" s="419" t="e">
        <f ca="1">IF(AND(VLOOKUP(C115,SubstationLoad_Min_Primaries!$B$3:$Z$495,3,FALSE),ISNUMBER(VLOOKUP(C115,'Manual Calculation'!$B$2:$G$222,5,FALSE))),"Manual Calculation",MAX(VLOOKUP(C115,SubstationLoad_Max_Primaries!$B$3:$Z$500,5,FALSE),VLOOKUP(C115,SubstationLoad_Max_Primaries!$B$3:$Z$500,7,FALSE)))</f>
        <v>#VALUE!</v>
      </c>
      <c r="AB116" s="419">
        <f ca="1">IF(AND(VLOOKUP(C115,SubstationLoad_Min_Primaries!$B$3:$Z$495,3,FALSE),ISNUMBER(VLOOKUP(C115,'Manual Calculation'!$B$2:$G$222,5,FALSE))),"Manual Calculation",VLOOKUP(C115,SubstationLoad_Max_Primaries!$B$3:$Z$500,6,FALSE))</f>
        <v>3.4079999923706055</v>
      </c>
      <c r="AC116" s="282">
        <f ca="1">IF(AND(VLOOKUP(C115,SubstationLoad_Min_Primaries!$B$3:$Z$495,3,FALSE),ISNUMBER(VLOOKUP(C115,'Manual Calculation'!$B$2:$G$222,5,FALSE))),VLOOKUP(C115,'Manual Calculation'!$B$2:$G$222,5,FALSE),VLOOKUP(C115,SubstationLoad_Min_Primaries!$B$3:$Z$500,22,FALSE))</f>
        <v>0</v>
      </c>
      <c r="AD116" s="175"/>
      <c r="AE116" s="186">
        <v>1</v>
      </c>
      <c r="AF116" s="187">
        <v>0</v>
      </c>
      <c r="AG116" s="187">
        <v>0</v>
      </c>
      <c r="AH116" s="187">
        <v>0</v>
      </c>
      <c r="AI116" s="187">
        <v>0</v>
      </c>
      <c r="AJ116" s="187">
        <v>0</v>
      </c>
      <c r="AK116" s="187">
        <v>0</v>
      </c>
      <c r="AL116" s="188">
        <v>0</v>
      </c>
      <c r="AM116" s="157" t="str">
        <f ca="1">IF('MASTER 2018-19 '!H119="","",'MASTER 2018-19 '!H119)</f>
        <v/>
      </c>
      <c r="AN116" s="216"/>
    </row>
    <row r="117" spans="1:40" s="157" customFormat="1" x14ac:dyDescent="0.2">
      <c r="C117" s="223" t="s">
        <v>33</v>
      </c>
      <c r="D117" s="224"/>
      <c r="E117" s="225"/>
      <c r="F117" s="225"/>
      <c r="G117" s="226"/>
      <c r="H117" s="249"/>
      <c r="I117" s="228"/>
      <c r="J117" s="228"/>
      <c r="K117" s="228"/>
      <c r="L117" s="228"/>
      <c r="M117" s="229"/>
      <c r="N117" s="229"/>
      <c r="O117" s="230"/>
      <c r="P117" s="230"/>
      <c r="Q117" s="230"/>
      <c r="R117" s="231" t="s">
        <v>34</v>
      </c>
      <c r="S117" s="283">
        <f ca="1">VLOOKUP(C115,SubstationLoad_Max_Primaries!$B$3:$Z$500,24,FALSE)</f>
        <v>0</v>
      </c>
      <c r="T117" s="233"/>
      <c r="U117" s="233"/>
      <c r="V117" s="233"/>
      <c r="W117" s="233"/>
      <c r="X117" s="233"/>
      <c r="Y117" s="233"/>
      <c r="Z117" s="234"/>
      <c r="AA117" s="418" t="e">
        <f ca="1">IF(AND(VLOOKUP(C115,SubstationLoad_Min_Primaries!$B$3:$Z$495,3,FALSE),ISNUMBER(VLOOKUP(C115,'Manual Calculation'!$B$2:$G$222,5,FALSE))),"",IF(AA116=VLOOKUP(C115,SubstationLoad_Max_Primaries!$B$3:$Z$500,5,FALSE),VLOOKUP(C115,SubstationLoad_Max_Primaries!$B$3:$Z$500,10,FALSE),IF(AA116=VLOOKUP(C115,SubstationLoad_Max_Primaries!$B$3:$Z$500,7,FALSE),VLOOKUP(C115,SubstationLoad_Max_Primaries!$B$3:$Z$500,12,FALSE),"")))</f>
        <v>#VALUE!</v>
      </c>
      <c r="AB117" s="418">
        <f ca="1">IF(AND(VLOOKUP(C115,SubstationLoad_Min_Primaries!$B$3:$Z$495,3,FALSE),ISNUMBER(VLOOKUP(C115,'Manual Calculation'!$B$2:$G$222,5,FALSE))),"",VLOOKUP(C115,SubstationLoad_Max_Primaries!$B$3:$Z$500,11,FALSE))</f>
        <v>43647.739583333336</v>
      </c>
      <c r="AC117" s="418">
        <f ca="1">IF(AND(VLOOKUP(C115,SubstationLoad_Min_Primaries!$B$3:$Z$495,3,FALSE),ISNUMBER(VLOOKUP(C115,'Manual Calculation'!$B$2:$G$222,5,FALSE))),VLOOKUP(C115,'Manual Calculation'!$B$2:$G$222,6,FALSE),VLOOKUP(C115,SubstationLoad_Min_Primaries!$B$3:$Z$500,23,FALSE))</f>
        <v>0</v>
      </c>
      <c r="AD117" s="175"/>
      <c r="AE117" s="175"/>
      <c r="AF117" s="175"/>
      <c r="AG117" s="175"/>
      <c r="AH117" s="175"/>
      <c r="AI117" s="175"/>
      <c r="AJ117" s="175"/>
      <c r="AK117" s="175"/>
      <c r="AL117" s="175"/>
      <c r="AM117" s="157" t="str">
        <f ca="1">IF('MASTER 2018-19 '!H120="","",'MASTER 2018-19 '!H120)</f>
        <v/>
      </c>
      <c r="AN117" s="216"/>
    </row>
    <row r="118" spans="1:40" s="157" customFormat="1" x14ac:dyDescent="0.2">
      <c r="B118" s="213">
        <v>514</v>
      </c>
      <c r="C118" s="86" t="str">
        <f ca="1">VLOOKUP(B118,'GSP List'!$D$2:$E$485,2,FALSE)</f>
        <v>CONON FALLS</v>
      </c>
      <c r="D118" s="117" t="s">
        <v>30</v>
      </c>
      <c r="E118" s="117" t="s">
        <v>540</v>
      </c>
      <c r="F118" s="214"/>
      <c r="G118" s="284" t="str">
        <f ca="1">IF(AND(VLOOKUP(C118,SubstationLoad_Max_Primaries!$B$3:$Z$495,3,FALSE),ISNUMBER(VLOOKUP(C118,'Manual Calculation'!$B$2:$G$222,3,FALSE))),VLOOKUP(C118,'Manual Calculation'!$B$2:$G$222,4,FALSE),VLOOKUP(C118,SubstationLoad_Max_Primaries!$B$3:$Z$500,23,FALSE))</f>
        <v>No PI</v>
      </c>
      <c r="H118" s="282">
        <f ca="1">IF(AND(VLOOKUP(C118,SubstationLoad_Max_Primaries!$B$3:$Z$495,3,FALSE),ISNUMBER(VLOOKUP(C118,'Manual Calculation'!$B$2:$G$222,3,FALSE))),VLOOKUP(C118,'Manual Calculation'!$B$2:$G$222,3,FALSE),VLOOKUP(C118,SubstationLoad_Max_Primaries!$B$3:$Z$500,22,FALSE))</f>
        <v>0.35679485728691523</v>
      </c>
      <c r="I118" s="136">
        <v>1</v>
      </c>
      <c r="J118" s="89" t="s">
        <v>35</v>
      </c>
      <c r="K118" s="90" t="s">
        <v>35</v>
      </c>
      <c r="L118" s="143">
        <f ca="1">IF(OR($B118="",ISNA($I118)),,$H118*$I118)</f>
        <v>0.35679485728691523</v>
      </c>
      <c r="M118" s="143">
        <f ca="1">IF($B118 ="",,VLOOKUP($K118,'Growth Rates'!$C$5:$D$8,2,FALSE))^COLUMNS($M118:M118)*$L118+SUM($L119:M119)*IFERROR($L$5/$L$6,1)</f>
        <v>0.36164899723494193</v>
      </c>
      <c r="N118" s="143">
        <f ca="1">IF($B118 ="",,VLOOKUP($K118,'Growth Rates'!$C$5:$D$8,2,FALSE))^COLUMNS($M118:N118)*$L118+SUM($L119:N119)*IFERROR($L$5/$L$6,1)</f>
        <v>0.36656917702113834</v>
      </c>
      <c r="O118" s="143">
        <f ca="1">IF($B118 ="",,VLOOKUP($K118,'Growth Rates'!$C$5:$D$8,2,FALSE))^COLUMNS($M118:O118)*$L118+SUM($L119:O119)*IFERROR($L$5/$L$6,1)</f>
        <v>0.371556295107492</v>
      </c>
      <c r="P118" s="143">
        <f ca="1">IF($B118 ="",,VLOOKUP($K118,'Growth Rates'!$C$5:$D$8,2,FALSE))^COLUMNS($M118:P118)*$L118+SUM($L119:P119)*IFERROR($L$5/$L$6,1)</f>
        <v>0.37661126217942975</v>
      </c>
      <c r="Q118" s="143">
        <f ca="1">IF($B118 ="",,VLOOKUP($K118,'Growth Rates'!$C$5:$D$8,2,FALSE))^COLUMNS($M118:Q118)*$L118+SUM($L119:Q119)*IFERROR($L$5/$L$6,1)</f>
        <v>0.38173500131211524</v>
      </c>
      <c r="R118" s="143">
        <f ca="1">IF($B118 ="",,VLOOKUP($K118,'Growth Rates'!$C$5:$D$8,2,FALSE))^COLUMNS($M118:R118)*$L118+SUM($L119:R119)*IFERROR($L$5/$L$6,1)</f>
        <v>0.38692844813901017</v>
      </c>
      <c r="S118" s="143">
        <f ca="1">IF($B118 ="",,VLOOKUP($K118,'Growth Rates'!$C$5:$D$8,2,FALSE))^COLUMNS($M118:S118)*$L118+SUM($L119:S119)*IFERROR($L$5/$L$6,1)</f>
        <v>0.39219255102272738</v>
      </c>
      <c r="T118" s="143">
        <f ca="1">IF($B118 ="",,VLOOKUP($K118,'Growth Rates'!$C$5:$D$8,2,FALSE))^COLUMNS($M118:T118)*$L118+SUM($L119:T119)*IFERROR($L$5/$L$6,1)</f>
        <v>0.39752827122820955</v>
      </c>
      <c r="U118" s="143">
        <f ca="1">IF($B118 ="",,VLOOKUP($K118,'Growth Rates'!$C$5:$D$8,2,FALSE))^COLUMNS($M118:U118)*$L118+SUM($L119:U119)*IFERROR($L$5/$L$6,1)</f>
        <v>0.40293658309826297</v>
      </c>
      <c r="V118" s="143">
        <f ca="1">IF($B118 ="",,VLOOKUP($K118,'Growth Rates'!$C$5:$D$8,2,FALSE))^COLUMNS($M118:V118)*$L118+SUM($L119:V119)*IFERROR($L$5/$L$6,1)</f>
        <v>0.40841847423148026</v>
      </c>
      <c r="W118" s="143">
        <f ca="1">IF($B118 ="",,VLOOKUP($K118,'Growth Rates'!$C$5:$D$8,2,FALSE))^COLUMNS($M118:W118)*$L118+SUM($L119:W119)*IFERROR($L$5/$L$6,1)</f>
        <v>0.41397494566258292</v>
      </c>
      <c r="X118" s="143">
        <f ca="1">IF($B118 ="",,VLOOKUP($K118,'Growth Rates'!$C$5:$D$8,2,FALSE))^COLUMNS($M118:X118)*$L118+SUM($L119:X119)*IFERROR($L$5/$L$6,1)</f>
        <v>0.41960701204521861</v>
      </c>
      <c r="Y118" s="143">
        <f ca="1">IF($B118 ="",,VLOOKUP($K118,'Growth Rates'!$C$5:$D$8,2,FALSE))^COLUMNS($M118:Y118)*$L118+SUM($L119:Y119)*IFERROR($L$5/$L$6,1)</f>
        <v>0.42531570183724349</v>
      </c>
      <c r="Z118" s="215"/>
      <c r="AA118" s="173">
        <f ca="1">IFERROR(IF($H118="",,AA119/$L118),0)</f>
        <v>0</v>
      </c>
      <c r="AB118" s="173">
        <f ca="1">IFERROR(IF($H118="",,AB119/$L118),0)</f>
        <v>0</v>
      </c>
      <c r="AC118" s="174">
        <f ca="1">IFERROR(IF($H118="",,AC119/$L118),0)</f>
        <v>0</v>
      </c>
      <c r="AD118" s="175"/>
      <c r="AE118" s="42">
        <v>80345</v>
      </c>
      <c r="AF118" s="43"/>
      <c r="AG118" s="43"/>
      <c r="AH118" s="43"/>
      <c r="AI118" s="43"/>
      <c r="AJ118" s="43"/>
      <c r="AK118" s="43"/>
      <c r="AL118" s="44"/>
      <c r="AM118" s="157">
        <f ca="1">IF('MASTER 2018-19 '!H121="","",'MASTER 2018-19 '!H121)</f>
        <v>0.35679485728691523</v>
      </c>
      <c r="AN118" s="216">
        <f t="shared" ca="1" si="9"/>
        <v>0</v>
      </c>
    </row>
    <row r="119" spans="1:40" s="157" customFormat="1" x14ac:dyDescent="0.2">
      <c r="C119" s="217" t="str">
        <f ca="1">IFERROR(IF(H118="","No PI or No Data",""),"Substation was not found in SubstationLoad")</f>
        <v/>
      </c>
      <c r="D119" s="139"/>
      <c r="E119" s="139"/>
      <c r="F119" s="139"/>
      <c r="G119" s="285" t="str">
        <f ca="1">IF(AND(VLOOKUP(C118,SubstationLoad_Max_Primaries!$B$3:$Z$495,3,FALSE),ISNUMBER(VLOOKUP(C118,'Manual Calculation'!$B$2:$G$222,3,FALSE))),VLOOKUP(C118,'Manual Calculation'!$B$2:$G$222,4,FALSE),VLOOKUP(C118,SubstationLoad_Max_Primaries!$B$3:$Z$500,23,FALSE))</f>
        <v>No PI</v>
      </c>
      <c r="H119" s="250"/>
      <c r="I119" s="220"/>
      <c r="J119" s="220"/>
      <c r="K119" s="220"/>
      <c r="L119" s="220" t="s">
        <v>32</v>
      </c>
      <c r="M119" s="235"/>
      <c r="N119" s="221"/>
      <c r="O119" s="221"/>
      <c r="P119" s="221"/>
      <c r="Q119" s="221"/>
      <c r="R119" s="221"/>
      <c r="S119" s="221"/>
      <c r="T119" s="221"/>
      <c r="U119" s="221"/>
      <c r="V119" s="221"/>
      <c r="W119" s="221"/>
      <c r="X119" s="221"/>
      <c r="Y119" s="221"/>
      <c r="Z119" s="222"/>
      <c r="AA119" s="419" t="e">
        <f ca="1">IF(AND(VLOOKUP(C118,SubstationLoad_Min_Primaries!$B$3:$Z$495,3,FALSE),ISNUMBER(VLOOKUP(C118,'Manual Calculation'!$B$2:$G$222,5,FALSE))),"Manual Calculation",MAX(VLOOKUP(C118,SubstationLoad_Max_Primaries!$B$3:$Z$500,5,FALSE),VLOOKUP(C118,SubstationLoad_Max_Primaries!$B$3:$Z$500,7,FALSE)))</f>
        <v>#VALUE!</v>
      </c>
      <c r="AB119" s="419" t="str">
        <f ca="1">IF(AND(VLOOKUP(C118,SubstationLoad_Min_Primaries!$B$3:$Z$495,3,FALSE),ISNUMBER(VLOOKUP(C118,'Manual Calculation'!$B$2:$G$222,5,FALSE))),"Manual Calculation",VLOOKUP(C118,SubstationLoad_Max_Primaries!$B$3:$Z$500,6,FALSE))</f>
        <v>No Data</v>
      </c>
      <c r="AC119" s="282">
        <f ca="1">IF(AND(VLOOKUP(C118,SubstationLoad_Min_Primaries!$B$3:$Z$495,3,FALSE),ISNUMBER(VLOOKUP(C118,'Manual Calculation'!$B$2:$G$222,5,FALSE))),VLOOKUP(C118,'Manual Calculation'!$B$2:$G$222,5,FALSE),VLOOKUP(C118,SubstationLoad_Min_Primaries!$B$3:$Z$500,22,FALSE))</f>
        <v>0</v>
      </c>
      <c r="AD119" s="175"/>
      <c r="AE119" s="186">
        <v>1</v>
      </c>
      <c r="AF119" s="187">
        <v>0</v>
      </c>
      <c r="AG119" s="187">
        <v>0</v>
      </c>
      <c r="AH119" s="187">
        <v>0</v>
      </c>
      <c r="AI119" s="187">
        <v>0</v>
      </c>
      <c r="AJ119" s="187">
        <v>0</v>
      </c>
      <c r="AK119" s="187">
        <v>0</v>
      </c>
      <c r="AL119" s="188">
        <v>0</v>
      </c>
      <c r="AM119" s="157" t="str">
        <f ca="1">IF('MASTER 2018-19 '!H122="","",'MASTER 2018-19 '!H122)</f>
        <v/>
      </c>
      <c r="AN119" s="216"/>
    </row>
    <row r="120" spans="1:40" s="157" customFormat="1" x14ac:dyDescent="0.2">
      <c r="C120" s="223" t="s">
        <v>33</v>
      </c>
      <c r="D120" s="224"/>
      <c r="E120" s="225"/>
      <c r="F120" s="225"/>
      <c r="G120" s="226"/>
      <c r="H120" s="249"/>
      <c r="I120" s="228"/>
      <c r="J120" s="228"/>
      <c r="K120" s="228"/>
      <c r="L120" s="228"/>
      <c r="M120" s="229"/>
      <c r="N120" s="229"/>
      <c r="O120" s="230"/>
      <c r="P120" s="230"/>
      <c r="Q120" s="230"/>
      <c r="R120" s="231" t="s">
        <v>34</v>
      </c>
      <c r="S120" s="283" t="str">
        <f ca="1">VLOOKUP(C118,SubstationLoad_Max_Primaries!$B$3:$Z$500,24,FALSE)</f>
        <v/>
      </c>
      <c r="T120" s="233"/>
      <c r="U120" s="233"/>
      <c r="V120" s="233"/>
      <c r="W120" s="233"/>
      <c r="X120" s="233"/>
      <c r="Y120" s="233"/>
      <c r="Z120" s="234"/>
      <c r="AA120" s="418" t="e">
        <f ca="1">IF(AND(VLOOKUP(C118,SubstationLoad_Min_Primaries!$B$3:$Z$495,3,FALSE),ISNUMBER(VLOOKUP(C118,'Manual Calculation'!$B$2:$G$222,5,FALSE))),"",IF(AA119=VLOOKUP(C118,SubstationLoad_Max_Primaries!$B$3:$Z$500,5,FALSE),VLOOKUP(C118,SubstationLoad_Max_Primaries!$B$3:$Z$500,10,FALSE),IF(AA119=VLOOKUP(C118,SubstationLoad_Max_Primaries!$B$3:$Z$500,7,FALSE),VLOOKUP(C118,SubstationLoad_Max_Primaries!$B$3:$Z$500,12,FALSE),"")))</f>
        <v>#VALUE!</v>
      </c>
      <c r="AB120" s="418" t="str">
        <f ca="1">IF(AND(VLOOKUP(C118,SubstationLoad_Min_Primaries!$B$3:$Z$495,3,FALSE),ISNUMBER(VLOOKUP(C118,'Manual Calculation'!$B$2:$G$222,5,FALSE))),"",VLOOKUP(C118,SubstationLoad_Max_Primaries!$B$3:$Z$500,11,FALSE))</f>
        <v>Missing Data</v>
      </c>
      <c r="AC120" s="418">
        <f ca="1">IF(AND(VLOOKUP(C118,SubstationLoad_Min_Primaries!$B$3:$Z$495,3,FALSE),ISNUMBER(VLOOKUP(C118,'Manual Calculation'!$B$2:$G$222,5,FALSE))),VLOOKUP(C118,'Manual Calculation'!$B$2:$G$222,6,FALSE),VLOOKUP(C118,SubstationLoad_Min_Primaries!$B$3:$Z$500,23,FALSE))</f>
        <v>0</v>
      </c>
      <c r="AD120" s="175"/>
      <c r="AE120" s="175"/>
      <c r="AF120" s="175"/>
      <c r="AG120" s="175"/>
      <c r="AH120" s="175"/>
      <c r="AI120" s="175"/>
      <c r="AJ120" s="175"/>
      <c r="AK120" s="175"/>
      <c r="AL120" s="175"/>
      <c r="AM120" s="157" t="str">
        <f ca="1">IF('MASTER 2018-19 '!H123="","",'MASTER 2018-19 '!H123)</f>
        <v/>
      </c>
      <c r="AN120" s="216"/>
    </row>
    <row r="121" spans="1:40" s="157" customFormat="1" x14ac:dyDescent="0.2">
      <c r="B121" s="236">
        <v>515</v>
      </c>
      <c r="C121" s="86" t="str">
        <f ca="1">VLOOKUP(B121,'GSP List'!$D$2:$E$485,2,FALSE)</f>
        <v>DINGWALL</v>
      </c>
      <c r="D121" s="117" t="s">
        <v>30</v>
      </c>
      <c r="E121" s="117" t="s">
        <v>532</v>
      </c>
      <c r="F121" s="214"/>
      <c r="G121" s="284">
        <f ca="1">IF(AND(VLOOKUP(C121,SubstationLoad_Max_Primaries!$B$3:$Z$495,3,FALSE),ISNUMBER(VLOOKUP(C121,'Manual Calculation'!$B$2:$G$222,3,FALSE))),VLOOKUP(C121,'Manual Calculation'!$B$2:$G$222,4,FALSE),VLOOKUP(C121,SubstationLoad_Max_Primaries!$B$3:$Z$500,23,FALSE))</f>
        <v>43788.458333333328</v>
      </c>
      <c r="H121" s="282">
        <f ca="1">IF(AND(VLOOKUP(C121,SubstationLoad_Max_Primaries!$B$3:$Z$495,3,FALSE),ISNUMBER(VLOOKUP(C121,'Manual Calculation'!$B$2:$G$222,3,FALSE))),VLOOKUP(C121,'Manual Calculation'!$B$2:$G$222,3,FALSE),VLOOKUP(C121,SubstationLoad_Max_Primaries!$B$3:$Z$500,22,FALSE))</f>
        <v>8.8248800910000007</v>
      </c>
      <c r="I121" s="136">
        <v>1</v>
      </c>
      <c r="J121" s="89">
        <v>0</v>
      </c>
      <c r="K121" s="90">
        <v>0</v>
      </c>
      <c r="L121" s="143">
        <f ca="1">IF(OR($B121="",ISNA($I121)),,$H121*$I121)</f>
        <v>8.8248800910000007</v>
      </c>
      <c r="M121" s="143">
        <f ca="1">IF($B121 ="",,VLOOKUP($K121,'Growth Rates'!$C$5:$D$8,2,FALSE))^COLUMNS($M121:M121)*$L121+SUM($L122:M122)*IFERROR($L$5/$L$6,1)</f>
        <v>8.8250412047934645</v>
      </c>
      <c r="N121" s="143">
        <f ca="1">IF($B121 ="",,VLOOKUP($K121,'Growth Rates'!$C$5:$D$8,2,FALSE))^COLUMNS($M121:N121)*$L121+SUM($L122:N122)*IFERROR($L$5/$L$6,1)</f>
        <v>8.8252023215283462</v>
      </c>
      <c r="O121" s="143">
        <f ca="1">IF($B121 ="",,VLOOKUP($K121,'Growth Rates'!$C$5:$D$8,2,FALSE))^COLUMNS($M121:O121)*$L121+SUM($L122:O122)*IFERROR($L$5/$L$6,1)</f>
        <v>8.8253634412046971</v>
      </c>
      <c r="P121" s="143">
        <f ca="1">IF($B121 ="",,VLOOKUP($K121,'Growth Rates'!$C$5:$D$8,2,FALSE))^COLUMNS($M121:P121)*$L121+SUM($L122:P122)*IFERROR($L$5/$L$6,1)</f>
        <v>8.8255245638225759</v>
      </c>
      <c r="Q121" s="143">
        <f ca="1">IF($B121 ="",,VLOOKUP($K121,'Growth Rates'!$C$5:$D$8,2,FALSE))^COLUMNS($M121:Q121)*$L121+SUM($L122:Q122)*IFERROR($L$5/$L$6,1)</f>
        <v>8.8256856893820306</v>
      </c>
      <c r="R121" s="143">
        <f ca="1">IF($B121 ="",,VLOOKUP($K121,'Growth Rates'!$C$5:$D$8,2,FALSE))^COLUMNS($M121:R121)*$L121+SUM($L122:R122)*IFERROR($L$5/$L$6,1)</f>
        <v>8.825846817883118</v>
      </c>
      <c r="S121" s="143">
        <f ca="1">IF($B121 ="",,VLOOKUP($K121,'Growth Rates'!$C$5:$D$8,2,FALSE))^COLUMNS($M121:S121)*$L121+SUM($L122:S122)*IFERROR($L$5/$L$6,1)</f>
        <v>8.8260079493258914</v>
      </c>
      <c r="T121" s="143">
        <f ca="1">IF($B121 ="",,VLOOKUP($K121,'Growth Rates'!$C$5:$D$8,2,FALSE))^COLUMNS($M121:T121)*$L121+SUM($L122:T122)*IFERROR($L$5/$L$6,1)</f>
        <v>8.8261690837104041</v>
      </c>
      <c r="U121" s="143">
        <f ca="1">IF($B121 ="",,VLOOKUP($K121,'Growth Rates'!$C$5:$D$8,2,FALSE))^COLUMNS($M121:U121)*$L121+SUM($L122:U122)*IFERROR($L$5/$L$6,1)</f>
        <v>8.8263302210367094</v>
      </c>
      <c r="V121" s="143">
        <f ca="1">IF($B121 ="",,VLOOKUP($K121,'Growth Rates'!$C$5:$D$8,2,FALSE))^COLUMNS($M121:V121)*$L121+SUM($L122:V122)*IFERROR($L$5/$L$6,1)</f>
        <v>8.8264913613048623</v>
      </c>
      <c r="W121" s="143">
        <f ca="1">IF($B121 ="",,VLOOKUP($K121,'Growth Rates'!$C$5:$D$8,2,FALSE))^COLUMNS($M121:W121)*$L121+SUM($L122:W122)*IFERROR($L$5/$L$6,1)</f>
        <v>8.8266525045149145</v>
      </c>
      <c r="X121" s="143">
        <f ca="1">IF($B121 ="",,VLOOKUP($K121,'Growth Rates'!$C$5:$D$8,2,FALSE))^COLUMNS($M121:X121)*$L121+SUM($L122:X122)*IFERROR($L$5/$L$6,1)</f>
        <v>8.8268136506669244</v>
      </c>
      <c r="Y121" s="143">
        <f ca="1">IF($B121 ="",,VLOOKUP($K121,'Growth Rates'!$C$5:$D$8,2,FALSE))^COLUMNS($M121:Y121)*$L121+SUM($L122:Y122)*IFERROR($L$5/$L$6,1)</f>
        <v>8.8269747997609382</v>
      </c>
      <c r="Z121" s="215"/>
      <c r="AA121" s="173">
        <f ca="1">IFERROR(IF($H121="",,AA122/$L121),0)</f>
        <v>0</v>
      </c>
      <c r="AB121" s="173">
        <f ca="1">IFERROR(IF($H121="",,AB122/$L121),0)</f>
        <v>0</v>
      </c>
      <c r="AC121" s="174">
        <f ca="1">IFERROR(IF($H121="",,AC122/$L121),0)</f>
        <v>3.2650633326321982E-2</v>
      </c>
      <c r="AD121" s="175"/>
      <c r="AE121" s="42">
        <v>80302</v>
      </c>
      <c r="AF121" s="43"/>
      <c r="AG121" s="43"/>
      <c r="AH121" s="43"/>
      <c r="AI121" s="43"/>
      <c r="AJ121" s="43"/>
      <c r="AK121" s="43"/>
      <c r="AL121" s="44"/>
      <c r="AM121" s="157">
        <f ca="1">IF('MASTER 2018-19 '!H124="","",'MASTER 2018-19 '!H124)</f>
        <v>9.4499999999999993</v>
      </c>
      <c r="AN121" s="216">
        <f t="shared" ca="1" si="9"/>
        <v>-0.62511990899999859</v>
      </c>
    </row>
    <row r="122" spans="1:40" s="157" customFormat="1" x14ac:dyDescent="0.2">
      <c r="C122" s="217" t="str">
        <f ca="1">IFERROR(IF(H121="","No PI or No Data",""),"Substation was not found in SubstationLoad")</f>
        <v/>
      </c>
      <c r="D122" s="139"/>
      <c r="E122" s="139"/>
      <c r="F122" s="139"/>
      <c r="G122" s="285">
        <f ca="1">IF(AND(VLOOKUP(C121,SubstationLoad_Max_Primaries!$B$3:$Z$495,3,FALSE),ISNUMBER(VLOOKUP(C121,'Manual Calculation'!$B$2:$G$222,3,FALSE))),VLOOKUP(C121,'Manual Calculation'!$B$2:$G$222,4,FALSE),VLOOKUP(C121,SubstationLoad_Max_Primaries!$B$3:$Z$500,23,FALSE))</f>
        <v>43788.458333333328</v>
      </c>
      <c r="H122" s="250"/>
      <c r="I122" s="220"/>
      <c r="J122" s="220"/>
      <c r="K122" s="220"/>
      <c r="L122" s="220" t="s">
        <v>32</v>
      </c>
      <c r="M122" s="235"/>
      <c r="N122" s="221"/>
      <c r="O122" s="221"/>
      <c r="P122" s="221"/>
      <c r="Q122" s="221"/>
      <c r="R122" s="221"/>
      <c r="S122" s="221"/>
      <c r="T122" s="221"/>
      <c r="U122" s="221"/>
      <c r="V122" s="221"/>
      <c r="W122" s="221"/>
      <c r="X122" s="221"/>
      <c r="Y122" s="221"/>
      <c r="Z122" s="222"/>
      <c r="AA122" s="419" t="str">
        <f ca="1">IF(AND(VLOOKUP(C121,SubstationLoad_Min_Primaries!$B$3:$Z$495,3,FALSE),ISNUMBER(VLOOKUP(C121,'Manual Calculation'!$B$2:$G$222,5,FALSE))),"Manual Calculation",MAX(VLOOKUP(C121,SubstationLoad_Max_Primaries!$B$3:$Z$500,5,FALSE),VLOOKUP(C121,SubstationLoad_Max_Primaries!$B$3:$Z$500,7,FALSE)))</f>
        <v>Manual Calculation</v>
      </c>
      <c r="AB122" s="419" t="str">
        <f ca="1">IF(AND(VLOOKUP(C121,SubstationLoad_Min_Primaries!$B$3:$Z$495,3,FALSE),ISNUMBER(VLOOKUP(C121,'Manual Calculation'!$B$2:$G$222,5,FALSE))),"Manual Calculation",VLOOKUP(C121,SubstationLoad_Max_Primaries!$B$3:$Z$500,6,FALSE))</f>
        <v>Manual Calculation</v>
      </c>
      <c r="AC122" s="282">
        <f ca="1">IF(AND(VLOOKUP(C121,SubstationLoad_Min_Primaries!$B$3:$Z$495,3,FALSE),ISNUMBER(VLOOKUP(C121,'Manual Calculation'!$B$2:$G$222,5,FALSE))),VLOOKUP(C121,'Manual Calculation'!$B$2:$G$222,5,FALSE),VLOOKUP(C121,SubstationLoad_Min_Primaries!$B$3:$Z$500,22,FALSE))</f>
        <v>0.28813792399999999</v>
      </c>
      <c r="AD122" s="175"/>
      <c r="AE122" s="186">
        <v>1</v>
      </c>
      <c r="AF122" s="187">
        <v>0</v>
      </c>
      <c r="AG122" s="187">
        <v>0</v>
      </c>
      <c r="AH122" s="187">
        <v>0</v>
      </c>
      <c r="AI122" s="187">
        <v>0</v>
      </c>
      <c r="AJ122" s="187">
        <v>0</v>
      </c>
      <c r="AK122" s="187">
        <v>0</v>
      </c>
      <c r="AL122" s="188">
        <v>0</v>
      </c>
      <c r="AM122" s="157" t="str">
        <f ca="1">IF('MASTER 2018-19 '!H125="","",'MASTER 2018-19 '!H125)</f>
        <v/>
      </c>
      <c r="AN122" s="216"/>
    </row>
    <row r="123" spans="1:40" s="157" customFormat="1" x14ac:dyDescent="0.2">
      <c r="C123" s="223" t="s">
        <v>33</v>
      </c>
      <c r="D123" s="224"/>
      <c r="E123" s="225"/>
      <c r="F123" s="225"/>
      <c r="G123" s="226"/>
      <c r="H123" s="249"/>
      <c r="I123" s="228"/>
      <c r="J123" s="228"/>
      <c r="K123" s="228"/>
      <c r="L123" s="228"/>
      <c r="M123" s="229"/>
      <c r="N123" s="229"/>
      <c r="O123" s="230"/>
      <c r="P123" s="230"/>
      <c r="Q123" s="230"/>
      <c r="R123" s="231" t="s">
        <v>34</v>
      </c>
      <c r="S123" s="283">
        <f ca="1">VLOOKUP(C121,SubstationLoad_Max_Primaries!$B$3:$Z$500,24,FALSE)</f>
        <v>0.1628374455307722</v>
      </c>
      <c r="T123" s="233"/>
      <c r="U123" s="233"/>
      <c r="V123" s="233"/>
      <c r="W123" s="233"/>
      <c r="X123" s="233"/>
      <c r="Y123" s="233"/>
      <c r="Z123" s="234"/>
      <c r="AA123" s="418" t="str">
        <f ca="1">IF(AND(VLOOKUP(C121,SubstationLoad_Min_Primaries!$B$3:$Z$495,3,FALSE),ISNUMBER(VLOOKUP(C121,'Manual Calculation'!$B$2:$G$222,5,FALSE))),"",IF(AA122=VLOOKUP(C121,SubstationLoad_Max_Primaries!$B$3:$Z$500,5,FALSE),VLOOKUP(C121,SubstationLoad_Max_Primaries!$B$3:$Z$500,10,FALSE),IF(AA122=VLOOKUP(C121,SubstationLoad_Max_Primaries!$B$3:$Z$500,7,FALSE),VLOOKUP(C121,SubstationLoad_Max_Primaries!$B$3:$Z$500,12,FALSE),"")))</f>
        <v/>
      </c>
      <c r="AB123" s="418" t="str">
        <f ca="1">IF(AND(VLOOKUP(C121,SubstationLoad_Min_Primaries!$B$3:$Z$495,3,FALSE),ISNUMBER(VLOOKUP(C121,'Manual Calculation'!$B$2:$G$222,5,FALSE))),"",VLOOKUP(C121,SubstationLoad_Max_Primaries!$B$3:$Z$500,11,FALSE))</f>
        <v/>
      </c>
      <c r="AC123" s="418">
        <f ca="1">IF(AND(VLOOKUP(C121,SubstationLoad_Min_Primaries!$B$3:$Z$495,3,FALSE),ISNUMBER(VLOOKUP(C121,'Manual Calculation'!$B$2:$G$222,5,FALSE))),VLOOKUP(C121,'Manual Calculation'!$B$2:$G$222,6,FALSE),VLOOKUP(C121,SubstationLoad_Min_Primaries!$B$3:$Z$500,23,FALSE))</f>
        <v>43669.1875</v>
      </c>
      <c r="AD123" s="175"/>
      <c r="AE123" s="175"/>
      <c r="AF123" s="175"/>
      <c r="AG123" s="175"/>
      <c r="AH123" s="175"/>
      <c r="AI123" s="175"/>
      <c r="AJ123" s="175"/>
      <c r="AK123" s="175"/>
      <c r="AL123" s="175"/>
      <c r="AM123" s="157" t="str">
        <f ca="1">IF('MASTER 2018-19 '!H126="","",'MASTER 2018-19 '!H126)</f>
        <v/>
      </c>
      <c r="AN123" s="216"/>
    </row>
    <row r="124" spans="1:40" s="157" customFormat="1" x14ac:dyDescent="0.2">
      <c r="B124" s="236">
        <v>520</v>
      </c>
      <c r="C124" s="86" t="str">
        <f ca="1">VLOOKUP(B124,'GSP List'!$D$2:$E$485,2,FALSE)</f>
        <v>KILTARLITY</v>
      </c>
      <c r="D124" s="117" t="s">
        <v>30</v>
      </c>
      <c r="E124" s="117" t="s">
        <v>543</v>
      </c>
      <c r="F124" s="214"/>
      <c r="G124" s="284">
        <f ca="1">IF(AND(VLOOKUP(C124,SubstationLoad_Max_Primaries!$B$3:$Z$495,3,FALSE),ISNUMBER(VLOOKUP(C124,'Manual Calculation'!$B$2:$G$222,3,FALSE))),VLOOKUP(C124,'Manual Calculation'!$B$2:$G$222,4,FALSE),VLOOKUP(C124,SubstationLoad_Max_Primaries!$B$3:$Z$500,23,FALSE))</f>
        <v>43788.79583333333</v>
      </c>
      <c r="H124" s="282">
        <f ca="1">IF(AND(VLOOKUP(C124,SubstationLoad_Max_Primaries!$B$3:$Z$495,3,FALSE),ISNUMBER(VLOOKUP(C124,'Manual Calculation'!$B$2:$G$222,3,FALSE))),VLOOKUP(C124,'Manual Calculation'!$B$2:$G$222,3,FALSE),VLOOKUP(C124,SubstationLoad_Max_Primaries!$B$3:$Z$500,22,FALSE))</f>
        <v>1.4348738816986082</v>
      </c>
      <c r="I124" s="136">
        <v>1</v>
      </c>
      <c r="J124" s="89" t="s">
        <v>31</v>
      </c>
      <c r="K124" s="90" t="s">
        <v>31</v>
      </c>
      <c r="L124" s="143">
        <f ca="1">IF(OR($B124="",ISNA($I124)),,$H124*$I124)</f>
        <v>1.4348738816986082</v>
      </c>
      <c r="M124" s="143">
        <f ca="1">IF($B124 ="",,VLOOKUP($K124,'Growth Rates'!$C$5:$D$8,2,FALSE))^COLUMNS($M124:M124)*$L124+SUM($L125:M125)*IFERROR($L$5/$L$6,1)</f>
        <v>1.4428256511772095</v>
      </c>
      <c r="N124" s="143">
        <f ca="1">IF($B124 ="",,VLOOKUP($K124,'Growth Rates'!$C$5:$D$8,2,FALSE))^COLUMNS($M124:N124)*$L124+SUM($L125:N125)*IFERROR($L$5/$L$6,1)</f>
        <v>1.4508214876910028</v>
      </c>
      <c r="O124" s="143">
        <f ca="1">IF($B124 ="",,VLOOKUP($K124,'Growth Rates'!$C$5:$D$8,2,FALSE))^COLUMNS($M124:O124)*$L124+SUM($L125:O125)*IFERROR($L$5/$L$6,1)</f>
        <v>1.4588616354502353</v>
      </c>
      <c r="P124" s="143">
        <f ca="1">IF($B124 ="",,VLOOKUP($K124,'Growth Rates'!$C$5:$D$8,2,FALSE))^COLUMNS($M124:P124)*$L124+SUM($L125:P125)*IFERROR($L$5/$L$6,1)</f>
        <v>1.4669463400185161</v>
      </c>
      <c r="Q124" s="143">
        <f ca="1">IF($B124 ="",,VLOOKUP($K124,'Growth Rates'!$C$5:$D$8,2,FALSE))^COLUMNS($M124:Q124)*$L124+SUM($L125:Q125)*IFERROR($L$5/$L$6,1)</f>
        <v>1.4750758483203164</v>
      </c>
      <c r="R124" s="143">
        <f ca="1">IF($B124 ="",,VLOOKUP($K124,'Growth Rates'!$C$5:$D$8,2,FALSE))^COLUMNS($M124:R124)*$L124+SUM($L125:R125)*IFERROR($L$5/$L$6,1)</f>
        <v>1.4832504086485108</v>
      </c>
      <c r="S124" s="143">
        <f ca="1">IF($B124 ="",,VLOOKUP($K124,'Growth Rates'!$C$5:$D$8,2,FALSE))^COLUMNS($M124:S124)*$L124+SUM($L125:S125)*IFERROR($L$5/$L$6,1)</f>
        <v>1.49147027067196</v>
      </c>
      <c r="T124" s="143">
        <f ca="1">IF($B124 ="",,VLOOKUP($K124,'Growth Rates'!$C$5:$D$8,2,FALSE))^COLUMNS($M124:T124)*$L124+SUM($L125:T125)*IFERROR($L$5/$L$6,1)</f>
        <v>1.4997356854431392</v>
      </c>
      <c r="U124" s="143">
        <f ca="1">IF($B124 ="",,VLOOKUP($K124,'Growth Rates'!$C$5:$D$8,2,FALSE))^COLUMNS($M124:U124)*$L124+SUM($L125:U125)*IFERROR($L$5/$L$6,1)</f>
        <v>1.5080469054058012</v>
      </c>
      <c r="V124" s="143">
        <f ca="1">IF($B124 ="",,VLOOKUP($K124,'Growth Rates'!$C$5:$D$8,2,FALSE))^COLUMNS($M124:V124)*$L124+SUM($L125:V125)*IFERROR($L$5/$L$6,1)</f>
        <v>1.516404184402691</v>
      </c>
      <c r="W124" s="143">
        <f ca="1">IF($B124 ="",,VLOOKUP($K124,'Growth Rates'!$C$5:$D$8,2,FALSE))^COLUMNS($M124:W124)*$L124+SUM($L125:W125)*IFERROR($L$5/$L$6,1)</f>
        <v>1.5248077776832949</v>
      </c>
      <c r="X124" s="143">
        <f ca="1">IF($B124 ="",,VLOOKUP($K124,'Growth Rates'!$C$5:$D$8,2,FALSE))^COLUMNS($M124:X124)*$L124+SUM($L125:X125)*IFERROR($L$5/$L$6,1)</f>
        <v>1.5332579419116399</v>
      </c>
      <c r="Y124" s="143">
        <f ca="1">IF($B124 ="",,VLOOKUP($K124,'Growth Rates'!$C$5:$D$8,2,FALSE))^COLUMNS($M124:Y124)*$L124+SUM($L125:Y125)*IFERROR($L$5/$L$6,1)</f>
        <v>1.5417549351741298</v>
      </c>
      <c r="Z124" s="237"/>
      <c r="AA124" s="173">
        <f ca="1">IFERROR(IF($H124="",,AA125/$L124),0)</f>
        <v>0.86935730932846733</v>
      </c>
      <c r="AB124" s="173">
        <f ca="1">IFERROR(IF($H124="",,AB125/$L124),0)</f>
        <v>0.56933299564397455</v>
      </c>
      <c r="AC124" s="174">
        <f ca="1">IFERROR(IF($H124="",,AC125/$L124),0)</f>
        <v>0</v>
      </c>
      <c r="AD124" s="175"/>
      <c r="AE124" s="42">
        <v>80361</v>
      </c>
      <c r="AF124" s="43"/>
      <c r="AG124" s="43"/>
      <c r="AH124" s="43"/>
      <c r="AI124" s="43"/>
      <c r="AJ124" s="43"/>
      <c r="AK124" s="43"/>
      <c r="AL124" s="44"/>
      <c r="AM124" s="157">
        <f ca="1">IF('MASTER 2018-19 '!H127="","",'MASTER 2018-19 '!H127)</f>
        <v>1.3240000000000001</v>
      </c>
      <c r="AN124" s="240">
        <f t="shared" ca="1" si="9"/>
        <v>0.11087388169860812</v>
      </c>
    </row>
    <row r="125" spans="1:40" s="157" customFormat="1" x14ac:dyDescent="0.2">
      <c r="C125" s="217" t="str">
        <f ca="1">IFERROR(IF(H124="","No PI or No Data",""),"Substation was not found in SubstationLoad")</f>
        <v/>
      </c>
      <c r="D125" s="139"/>
      <c r="E125" s="139"/>
      <c r="F125" s="139"/>
      <c r="G125" s="285">
        <f ca="1">IF(AND(VLOOKUP(C124,SubstationLoad_Max_Primaries!$B$3:$Z$495,3,FALSE),ISNUMBER(VLOOKUP(C124,'Manual Calculation'!$B$2:$G$222,3,FALSE))),VLOOKUP(C124,'Manual Calculation'!$B$2:$G$222,4,FALSE),VLOOKUP(C124,SubstationLoad_Max_Primaries!$B$3:$Z$500,23,FALSE))</f>
        <v>43788.79583333333</v>
      </c>
      <c r="H125" s="250"/>
      <c r="I125" s="220"/>
      <c r="J125" s="220"/>
      <c r="K125" s="220"/>
      <c r="L125" s="220" t="s">
        <v>32</v>
      </c>
      <c r="M125" s="235"/>
      <c r="N125" s="221"/>
      <c r="O125" s="221"/>
      <c r="P125" s="221"/>
      <c r="Q125" s="221"/>
      <c r="R125" s="221"/>
      <c r="S125" s="221"/>
      <c r="T125" s="221"/>
      <c r="U125" s="221"/>
      <c r="V125" s="221"/>
      <c r="W125" s="221"/>
      <c r="X125" s="221"/>
      <c r="Y125" s="221"/>
      <c r="Z125" s="222"/>
      <c r="AA125" s="419">
        <f ca="1">IF(AND(VLOOKUP(C124,SubstationLoad_Min_Primaries!$B$3:$Z$495,3,FALSE),ISNUMBER(VLOOKUP(C124,'Manual Calculation'!$B$2:$G$222,5,FALSE))),"Manual Calculation",MAX(VLOOKUP(C124,SubstationLoad_Max_Primaries!$B$3:$Z$500,5,FALSE),VLOOKUP(C124,SubstationLoad_Max_Primaries!$B$3:$Z$500,7,FALSE)))</f>
        <v>1.2474180970191955</v>
      </c>
      <c r="AB125" s="419">
        <f ca="1">IF(AND(VLOOKUP(C124,SubstationLoad_Min_Primaries!$B$3:$Z$495,3,FALSE),ISNUMBER(VLOOKUP(C124,'Manual Calculation'!$B$2:$G$222,5,FALSE))),"Manual Calculation",VLOOKUP(C124,SubstationLoad_Max_Primaries!$B$3:$Z$500,6,FALSE))</f>
        <v>0.81692104543876654</v>
      </c>
      <c r="AC125" s="282">
        <f ca="1">IF(AND(VLOOKUP(C124,SubstationLoad_Min_Primaries!$B$3:$Z$495,3,FALSE),ISNUMBER(VLOOKUP(C124,'Manual Calculation'!$B$2:$G$222,5,FALSE))),VLOOKUP(C124,'Manual Calculation'!$B$2:$G$222,5,FALSE),VLOOKUP(C124,SubstationLoad_Min_Primaries!$B$3:$Z$500,22,FALSE))</f>
        <v>0</v>
      </c>
      <c r="AD125" s="175"/>
      <c r="AE125" s="186">
        <v>1</v>
      </c>
      <c r="AF125" s="187">
        <v>0</v>
      </c>
      <c r="AG125" s="187">
        <v>0</v>
      </c>
      <c r="AH125" s="187">
        <v>0</v>
      </c>
      <c r="AI125" s="187">
        <v>0</v>
      </c>
      <c r="AJ125" s="187">
        <v>0</v>
      </c>
      <c r="AK125" s="187">
        <v>0</v>
      </c>
      <c r="AL125" s="188">
        <v>0</v>
      </c>
      <c r="AM125" s="157" t="str">
        <f ca="1">IF('MASTER 2018-19 '!H128="","",'MASTER 2018-19 '!H128)</f>
        <v/>
      </c>
      <c r="AN125" s="216"/>
    </row>
    <row r="126" spans="1:40" s="157" customFormat="1" x14ac:dyDescent="0.2">
      <c r="C126" s="223" t="s">
        <v>33</v>
      </c>
      <c r="D126" s="224"/>
      <c r="E126" s="225"/>
      <c r="F126" s="225"/>
      <c r="G126" s="226"/>
      <c r="H126" s="249"/>
      <c r="I126" s="228"/>
      <c r="J126" s="228"/>
      <c r="K126" s="228"/>
      <c r="L126" s="228"/>
      <c r="M126" s="229"/>
      <c r="N126" s="229"/>
      <c r="O126" s="230"/>
      <c r="P126" s="230"/>
      <c r="Q126" s="230"/>
      <c r="R126" s="231" t="s">
        <v>34</v>
      </c>
      <c r="S126" s="283">
        <f ca="1">VLOOKUP(C124,SubstationLoad_Max_Primaries!$B$3:$Z$500,24,FALSE)</f>
        <v>0</v>
      </c>
      <c r="T126" s="233"/>
      <c r="U126" s="233"/>
      <c r="V126" s="233"/>
      <c r="W126" s="233"/>
      <c r="X126" s="233"/>
      <c r="Y126" s="233"/>
      <c r="Z126" s="234"/>
      <c r="AA126" s="418">
        <f ca="1">IF(AND(VLOOKUP(C124,SubstationLoad_Min_Primaries!$B$3:$Z$495,3,FALSE),ISNUMBER(VLOOKUP(C124,'Manual Calculation'!$B$2:$G$222,5,FALSE))),"",IF(AA125=VLOOKUP(C124,SubstationLoad_Max_Primaries!$B$3:$Z$500,5,FALSE),VLOOKUP(C124,SubstationLoad_Max_Primaries!$B$3:$Z$500,10,FALSE),IF(AA125=VLOOKUP(C124,SubstationLoad_Max_Primaries!$B$3:$Z$500,7,FALSE),VLOOKUP(C124,SubstationLoad_Max_Primaries!$B$3:$Z$500,12,FALSE),"")))</f>
        <v>43558.835416666669</v>
      </c>
      <c r="AB126" s="418">
        <f ca="1">IF(AND(VLOOKUP(C124,SubstationLoad_Min_Primaries!$B$3:$Z$495,3,FALSE),ISNUMBER(VLOOKUP(C124,'Manual Calculation'!$B$2:$G$222,5,FALSE))),"",VLOOKUP(C124,SubstationLoad_Max_Primaries!$B$3:$Z$500,11,FALSE))</f>
        <v>43696.793055555558</v>
      </c>
      <c r="AC126" s="418">
        <f ca="1">IF(AND(VLOOKUP(C124,SubstationLoad_Min_Primaries!$B$3:$Z$495,3,FALSE),ISNUMBER(VLOOKUP(C124,'Manual Calculation'!$B$2:$G$222,5,FALSE))),VLOOKUP(C124,'Manual Calculation'!$B$2:$G$222,6,FALSE),VLOOKUP(C124,SubstationLoad_Min_Primaries!$B$3:$Z$500,23,FALSE))</f>
        <v>0</v>
      </c>
      <c r="AD126" s="175"/>
      <c r="AE126" s="175"/>
      <c r="AF126" s="175"/>
      <c r="AG126" s="175"/>
      <c r="AH126" s="175"/>
      <c r="AI126" s="175"/>
      <c r="AJ126" s="175"/>
      <c r="AK126" s="175"/>
      <c r="AL126" s="175"/>
      <c r="AM126" s="157" t="str">
        <f ca="1">IF('MASTER 2018-19 '!H129="","",'MASTER 2018-19 '!H129)</f>
        <v/>
      </c>
      <c r="AN126" s="216"/>
    </row>
    <row r="127" spans="1:40" s="157" customFormat="1" x14ac:dyDescent="0.2">
      <c r="B127" s="236">
        <v>538</v>
      </c>
      <c r="C127" s="86" t="str">
        <f ca="1">VLOOKUP(B127,'GSP List'!$D$2:$E$485,2,FALSE)</f>
        <v>MARYBANK</v>
      </c>
      <c r="D127" s="117" t="s">
        <v>30</v>
      </c>
      <c r="E127" s="117" t="s">
        <v>538</v>
      </c>
      <c r="F127" s="214"/>
      <c r="G127" s="284">
        <f ca="1">IF(AND(VLOOKUP(C127,SubstationLoad_Max_Primaries!$B$3:$Z$495,3,FALSE),ISNUMBER(VLOOKUP(C127,'Manual Calculation'!$B$2:$G$222,3,FALSE))),VLOOKUP(C127,'Manual Calculation'!$B$2:$G$222,4,FALSE),VLOOKUP(C127,SubstationLoad_Max_Primaries!$B$3:$Z$500,23,FALSE))</f>
        <v>43824.506944444445</v>
      </c>
      <c r="H127" s="282">
        <f ca="1">IF(AND(VLOOKUP(C127,SubstationLoad_Max_Primaries!$B$3:$Z$495,3,FALSE),ISNUMBER(VLOOKUP(C127,'Manual Calculation'!$B$2:$G$222,3,FALSE))),VLOOKUP(C127,'Manual Calculation'!$B$2:$G$222,3,FALSE),VLOOKUP(C127,SubstationLoad_Max_Primaries!$B$3:$Z$500,22,FALSE))</f>
        <v>1.3677039968872069</v>
      </c>
      <c r="I127" s="136">
        <v>1</v>
      </c>
      <c r="J127" s="89">
        <v>0</v>
      </c>
      <c r="K127" s="90">
        <v>0</v>
      </c>
      <c r="L127" s="143">
        <f ca="1">IF(OR($B127="",ISNA($I127)),,$H127*$I127)</f>
        <v>1.3677039968872069</v>
      </c>
      <c r="M127" s="143">
        <f ca="1">IF($B127 ="",,VLOOKUP($K127,'Growth Rates'!$C$5:$D$8,2,FALSE))^COLUMNS($M127:M127)*$L127+SUM($L128:M128)*IFERROR($L$5/$L$6,1)</f>
        <v>1.3677289667425478</v>
      </c>
      <c r="N127" s="143">
        <f ca="1">IF($B127 ="",,VLOOKUP($K127,'Growth Rates'!$C$5:$D$8,2,FALSE))^COLUMNS($M127:N127)*$L127+SUM($L128:N128)*IFERROR($L$5/$L$6,1)</f>
        <v>1.3677539370537579</v>
      </c>
      <c r="O127" s="143">
        <f ca="1">IF($B127 ="",,VLOOKUP($K127,'Growth Rates'!$C$5:$D$8,2,FALSE))^COLUMNS($M127:O127)*$L127+SUM($L128:O128)*IFERROR($L$5/$L$6,1)</f>
        <v>1.3677789078208449</v>
      </c>
      <c r="P127" s="143">
        <f ca="1">IF($B127 ="",,VLOOKUP($K127,'Growth Rates'!$C$5:$D$8,2,FALSE))^COLUMNS($M127:P127)*$L127+SUM($L128:P128)*IFERROR($L$5/$L$6,1)</f>
        <v>1.3678038790438178</v>
      </c>
      <c r="Q127" s="143">
        <f ca="1">IF($B127 ="",,VLOOKUP($K127,'Growth Rates'!$C$5:$D$8,2,FALSE))^COLUMNS($M127:Q127)*$L127+SUM($L128:Q128)*IFERROR($L$5/$L$6,1)</f>
        <v>1.3678288507226841</v>
      </c>
      <c r="R127" s="143">
        <f ca="1">IF($B127 ="",,VLOOKUP($K127,'Growth Rates'!$C$5:$D$8,2,FALSE))^COLUMNS($M127:R127)*$L127+SUM($L128:R128)*IFERROR($L$5/$L$6,1)</f>
        <v>1.3678538228574528</v>
      </c>
      <c r="S127" s="143">
        <f ca="1">IF($B127 ="",,VLOOKUP($K127,'Growth Rates'!$C$5:$D$8,2,FALSE))^COLUMNS($M127:S127)*$L127+SUM($L128:S128)*IFERROR($L$5/$L$6,1)</f>
        <v>1.367878795448132</v>
      </c>
      <c r="T127" s="143">
        <f ca="1">IF($B127 ="",,VLOOKUP($K127,'Growth Rates'!$C$5:$D$8,2,FALSE))^COLUMNS($M127:T127)*$L127+SUM($L128:T128)*IFERROR($L$5/$L$6,1)</f>
        <v>1.3679037684947299</v>
      </c>
      <c r="U127" s="143">
        <f ca="1">IF($B127 ="",,VLOOKUP($K127,'Growth Rates'!$C$5:$D$8,2,FALSE))^COLUMNS($M127:U127)*$L127+SUM($L128:U128)*IFERROR($L$5/$L$6,1)</f>
        <v>1.367928741997255</v>
      </c>
      <c r="V127" s="143">
        <f ca="1">IF($B127 ="",,VLOOKUP($K127,'Growth Rates'!$C$5:$D$8,2,FALSE))^COLUMNS($M127:V127)*$L127+SUM($L128:V128)*IFERROR($L$5/$L$6,1)</f>
        <v>1.3679537159557156</v>
      </c>
      <c r="W127" s="143">
        <f ca="1">IF($B127 ="",,VLOOKUP($K127,'Growth Rates'!$C$5:$D$8,2,FALSE))^COLUMNS($M127:W127)*$L127+SUM($L128:W128)*IFERROR($L$5/$L$6,1)</f>
        <v>1.3679786903701197</v>
      </c>
      <c r="X127" s="143">
        <f ca="1">IF($B127 ="",,VLOOKUP($K127,'Growth Rates'!$C$5:$D$8,2,FALSE))^COLUMNS($M127:X127)*$L127+SUM($L128:X128)*IFERROR($L$5/$L$6,1)</f>
        <v>1.3680036652404766</v>
      </c>
      <c r="Y127" s="143">
        <f ca="1">IF($B127 ="",,VLOOKUP($K127,'Growth Rates'!$C$5:$D$8,2,FALSE))^COLUMNS($M127:Y127)*$L127+SUM($L128:Y128)*IFERROR($L$5/$L$6,1)</f>
        <v>1.3680286405667932</v>
      </c>
      <c r="Z127" s="111"/>
      <c r="AA127" s="173">
        <f ca="1">IFERROR(IF($H127="",,AA128/$L127),0)</f>
        <v>0.87500002656920384</v>
      </c>
      <c r="AB127" s="173">
        <f ca="1">IFERROR(IF($H127="",,AB128/$L127),0)</f>
        <v>0.66071429710108742</v>
      </c>
      <c r="AC127" s="174">
        <f ca="1">IFERROR(IF($H127="",,AC128/$L127),0)</f>
        <v>0</v>
      </c>
      <c r="AD127" s="175"/>
      <c r="AE127" s="42">
        <v>80316</v>
      </c>
      <c r="AF127" s="43"/>
      <c r="AG127" s="43"/>
      <c r="AH127" s="43"/>
      <c r="AI127" s="43"/>
      <c r="AJ127" s="43"/>
      <c r="AK127" s="43"/>
      <c r="AL127" s="44"/>
      <c r="AM127" s="157">
        <f ca="1">IF('MASTER 2018-19 '!H130="","",'MASTER 2018-19 '!H130)</f>
        <v>1.32</v>
      </c>
      <c r="AN127" s="216">
        <f t="shared" ca="1" si="9"/>
        <v>4.7703996887206834E-2</v>
      </c>
    </row>
    <row r="128" spans="1:40" s="157" customFormat="1" x14ac:dyDescent="0.2">
      <c r="C128" s="217" t="str">
        <f ca="1">IFERROR(IF(H127="","No PI or No Data",""),"Substation was not found in SubstationLoad")</f>
        <v/>
      </c>
      <c r="D128" s="139"/>
      <c r="E128" s="139"/>
      <c r="F128" s="139"/>
      <c r="G128" s="285">
        <f ca="1">IF(AND(VLOOKUP(C127,SubstationLoad_Max_Primaries!$B$3:$Z$495,3,FALSE),ISNUMBER(VLOOKUP(C127,'Manual Calculation'!$B$2:$G$222,3,FALSE))),VLOOKUP(C127,'Manual Calculation'!$B$2:$G$222,4,FALSE),VLOOKUP(C127,SubstationLoad_Max_Primaries!$B$3:$Z$500,23,FALSE))</f>
        <v>43824.506944444445</v>
      </c>
      <c r="H128" s="250"/>
      <c r="I128" s="220"/>
      <c r="J128" s="220"/>
      <c r="K128" s="220"/>
      <c r="L128" s="220" t="s">
        <v>32</v>
      </c>
      <c r="M128" s="235"/>
      <c r="N128" s="221"/>
      <c r="O128" s="221"/>
      <c r="P128" s="221"/>
      <c r="Q128" s="221"/>
      <c r="R128" s="221"/>
      <c r="S128" s="221"/>
      <c r="T128" s="221"/>
      <c r="U128" s="221"/>
      <c r="V128" s="221"/>
      <c r="W128" s="221"/>
      <c r="X128" s="221"/>
      <c r="Y128" s="221"/>
      <c r="Z128" s="222"/>
      <c r="AA128" s="419">
        <f ca="1">IF(AND(VLOOKUP(C127,SubstationLoad_Min_Primaries!$B$3:$Z$495,3,FALSE),ISNUMBER(VLOOKUP(C127,'Manual Calculation'!$B$2:$G$222,5,FALSE))),"Manual Calculation",MAX(VLOOKUP(C127,SubstationLoad_Max_Primaries!$B$3:$Z$500,5,FALSE),VLOOKUP(C127,SubstationLoad_Max_Primaries!$B$3:$Z$500,7,FALSE)))</f>
        <v>1.1967410336151123</v>
      </c>
      <c r="AB128" s="419">
        <f ca="1">IF(AND(VLOOKUP(C127,SubstationLoad_Min_Primaries!$B$3:$Z$495,3,FALSE),ISNUMBER(VLOOKUP(C127,'Manual Calculation'!$B$2:$G$222,5,FALSE))),"Manual Calculation",VLOOKUP(C127,SubstationLoad_Max_Primaries!$B$3:$Z$500,6,FALSE))</f>
        <v>0.90366158494567872</v>
      </c>
      <c r="AC128" s="282">
        <f ca="1">IF(AND(VLOOKUP(C127,SubstationLoad_Min_Primaries!$B$3:$Z$495,3,FALSE),ISNUMBER(VLOOKUP(C127,'Manual Calculation'!$B$2:$G$222,5,FALSE))),VLOOKUP(C127,'Manual Calculation'!$B$2:$G$222,5,FALSE),VLOOKUP(C127,SubstationLoad_Min_Primaries!$B$3:$Z$500,22,FALSE))</f>
        <v>0</v>
      </c>
      <c r="AD128" s="175"/>
      <c r="AE128" s="186">
        <v>1</v>
      </c>
      <c r="AF128" s="187">
        <v>0</v>
      </c>
      <c r="AG128" s="187">
        <v>0</v>
      </c>
      <c r="AH128" s="187">
        <v>0</v>
      </c>
      <c r="AI128" s="187">
        <v>0</v>
      </c>
      <c r="AJ128" s="187">
        <v>0</v>
      </c>
      <c r="AK128" s="187">
        <v>0</v>
      </c>
      <c r="AL128" s="188">
        <v>0</v>
      </c>
      <c r="AM128" s="157" t="str">
        <f ca="1">IF('MASTER 2018-19 '!H131="","",'MASTER 2018-19 '!H131)</f>
        <v/>
      </c>
      <c r="AN128" s="216"/>
    </row>
    <row r="129" spans="1:40" s="157" customFormat="1" x14ac:dyDescent="0.2">
      <c r="C129" s="223" t="s">
        <v>33</v>
      </c>
      <c r="D129" s="224"/>
      <c r="E129" s="225"/>
      <c r="F129" s="225"/>
      <c r="G129" s="226"/>
      <c r="H129" s="249"/>
      <c r="I129" s="228"/>
      <c r="J129" s="228"/>
      <c r="K129" s="228"/>
      <c r="L129" s="228"/>
      <c r="M129" s="229"/>
      <c r="N129" s="229"/>
      <c r="O129" s="230"/>
      <c r="P129" s="230"/>
      <c r="Q129" s="230"/>
      <c r="R129" s="231" t="s">
        <v>34</v>
      </c>
      <c r="S129" s="283">
        <f ca="1">VLOOKUP(C127,SubstationLoad_Max_Primaries!$B$3:$Z$500,24,FALSE)</f>
        <v>0</v>
      </c>
      <c r="T129" s="233"/>
      <c r="U129" s="233"/>
      <c r="V129" s="233"/>
      <c r="W129" s="233"/>
      <c r="X129" s="233"/>
      <c r="Y129" s="233"/>
      <c r="Z129" s="239"/>
      <c r="AA129" s="418">
        <f ca="1">IF(AND(VLOOKUP(C127,SubstationLoad_Min_Primaries!$B$3:$Z$495,3,FALSE),ISNUMBER(VLOOKUP(C127,'Manual Calculation'!$B$2:$G$222,5,FALSE))),"",IF(AA128=VLOOKUP(C127,SubstationLoad_Max_Primaries!$B$3:$Z$500,5,FALSE),VLOOKUP(C127,SubstationLoad_Max_Primaries!$B$3:$Z$500,10,FALSE),IF(AA128=VLOOKUP(C127,SubstationLoad_Max_Primaries!$B$3:$Z$500,7,FALSE),VLOOKUP(C127,SubstationLoad_Max_Primaries!$B$3:$Z$500,12,FALSE),"")))</f>
        <v>43564.29791666667</v>
      </c>
      <c r="AB129" s="418">
        <f ca="1">IF(AND(VLOOKUP(C127,SubstationLoad_Min_Primaries!$B$3:$Z$495,3,FALSE),ISNUMBER(VLOOKUP(C127,'Manual Calculation'!$B$2:$G$222,5,FALSE))),"",VLOOKUP(C127,SubstationLoad_Max_Primaries!$B$3:$Z$500,11,FALSE))</f>
        <v>43622.340277777781</v>
      </c>
      <c r="AC129" s="418">
        <f ca="1">IF(AND(VLOOKUP(C127,SubstationLoad_Min_Primaries!$B$3:$Z$495,3,FALSE),ISNUMBER(VLOOKUP(C127,'Manual Calculation'!$B$2:$G$222,5,FALSE))),VLOOKUP(C127,'Manual Calculation'!$B$2:$G$222,6,FALSE),VLOOKUP(C127,SubstationLoad_Min_Primaries!$B$3:$Z$500,23,FALSE))</f>
        <v>0</v>
      </c>
      <c r="AD129" s="175"/>
      <c r="AE129" s="175"/>
      <c r="AF129" s="175"/>
      <c r="AG129" s="175"/>
      <c r="AH129" s="175"/>
      <c r="AI129" s="175"/>
      <c r="AJ129" s="175"/>
      <c r="AK129" s="175"/>
      <c r="AL129" s="175"/>
      <c r="AM129" s="157" t="str">
        <f ca="1">IF('MASTER 2018-19 '!H132="","",'MASTER 2018-19 '!H132)</f>
        <v/>
      </c>
      <c r="AN129" s="216"/>
    </row>
    <row r="130" spans="1:40" s="157" customFormat="1" x14ac:dyDescent="0.2">
      <c r="B130" s="236">
        <v>547</v>
      </c>
      <c r="C130" s="86" t="str">
        <f ca="1">VLOOKUP(B130,'GSP List'!$D$2:$E$485,2,FALSE)</f>
        <v>MUIR OF ORD</v>
      </c>
      <c r="D130" s="117" t="s">
        <v>30</v>
      </c>
      <c r="E130" s="117" t="s">
        <v>548</v>
      </c>
      <c r="F130" s="214"/>
      <c r="G130" s="284">
        <f ca="1">IF(AND(VLOOKUP(C130,SubstationLoad_Max_Primaries!$B$3:$Z$495,3,FALSE),ISNUMBER(VLOOKUP(C130,'Manual Calculation'!$B$2:$G$222,3,FALSE))),VLOOKUP(C130,'Manual Calculation'!$B$2:$G$222,4,FALSE),VLOOKUP(C130,SubstationLoad_Max_Primaries!$B$3:$Z$500,23,FALSE))</f>
        <v>43817.837500000001</v>
      </c>
      <c r="H130" s="282">
        <f ca="1">IF(AND(VLOOKUP(C130,SubstationLoad_Max_Primaries!$B$3:$Z$495,3,FALSE),ISNUMBER(VLOOKUP(C130,'Manual Calculation'!$B$2:$G$222,3,FALSE))),VLOOKUP(C130,'Manual Calculation'!$B$2:$G$222,3,FALSE),VLOOKUP(C130,SubstationLoad_Max_Primaries!$B$3:$Z$500,22,FALSE))</f>
        <v>12.631306225097655</v>
      </c>
      <c r="I130" s="136">
        <v>1</v>
      </c>
      <c r="J130" s="89" t="s">
        <v>35</v>
      </c>
      <c r="K130" s="90" t="s">
        <v>35</v>
      </c>
      <c r="L130" s="143">
        <f ca="1">IF(OR($B130="",ISNA($I130)),,$H130*$I130)</f>
        <v>12.631306225097655</v>
      </c>
      <c r="M130" s="143">
        <f ca="1">IF($B130 ="",,VLOOKUP($K130,'Growth Rates'!$C$5:$D$8,2,FALSE))^COLUMNS($M130:M130)*$L130+SUM($L131:M131)*IFERROR($L$5/$L$6,1)</f>
        <v>12.803153231551839</v>
      </c>
      <c r="N130" s="143">
        <f ca="1">IF($B130 ="",,VLOOKUP($K130,'Growth Rates'!$C$5:$D$8,2,FALSE))^COLUMNS($M130:N130)*$L130+SUM($L131:N131)*IFERROR($L$5/$L$6,1)</f>
        <v>12.977338190479109</v>
      </c>
      <c r="O130" s="143">
        <f ca="1">IF($B130 ="",,VLOOKUP($K130,'Growth Rates'!$C$5:$D$8,2,FALSE))^COLUMNS($M130:O130)*$L130+SUM($L131:O131)*IFERROR($L$5/$L$6,1)</f>
        <v>13.153892909368459</v>
      </c>
      <c r="P130" s="143">
        <f ca="1">IF($B130 ="",,VLOOKUP($K130,'Growth Rates'!$C$5:$D$8,2,FALSE))^COLUMNS($M130:P130)*$L130+SUM($L131:P131)*IFERROR($L$5/$L$6,1)</f>
        <v>13.332849628444947</v>
      </c>
      <c r="Q130" s="143">
        <f ca="1">IF($B130 ="",,VLOOKUP($K130,'Growth Rates'!$C$5:$D$8,2,FALSE))^COLUMNS($M130:Q130)*$L130+SUM($L131:Q131)*IFERROR($L$5/$L$6,1)</f>
        <v>13.514241026557007</v>
      </c>
      <c r="R130" s="143">
        <f ca="1">IF($B130 ="",,VLOOKUP($K130,'Growth Rates'!$C$5:$D$8,2,FALSE))^COLUMNS($M130:R130)*$L130+SUM($L131:R131)*IFERROR($L$5/$L$6,1)</f>
        <v>13.698100227143859</v>
      </c>
      <c r="S130" s="143">
        <f ca="1">IF($B130 ="",,VLOOKUP($K130,'Growth Rates'!$C$5:$D$8,2,FALSE))^COLUMNS($M130:S130)*$L130+SUM($L131:S131)*IFERROR($L$5/$L$6,1)</f>
        <v>13.884460804284078</v>
      </c>
      <c r="T130" s="143">
        <f ca="1">IF($B130 ="",,VLOOKUP($K130,'Growth Rates'!$C$5:$D$8,2,FALSE))^COLUMNS($M130:T130)*$L130+SUM($L131:T131)*IFERROR($L$5/$L$6,1)</f>
        <v>14.073356788826505</v>
      </c>
      <c r="U130" s="143">
        <f ca="1">IF($B130 ="",,VLOOKUP($K130,'Growth Rates'!$C$5:$D$8,2,FALSE))^COLUMNS($M130:U130)*$L130+SUM($L131:U131)*IFERROR($L$5/$L$6,1)</f>
        <v>14.264822674604508</v>
      </c>
      <c r="V130" s="143">
        <f ca="1">IF($B130 ="",,VLOOKUP($K130,'Growth Rates'!$C$5:$D$8,2,FALSE))^COLUMNS($M130:V130)*$L130+SUM($L131:V131)*IFERROR($L$5/$L$6,1)</f>
        <v>14.458893424734834</v>
      </c>
      <c r="W130" s="143">
        <f ca="1">IF($B130 ="",,VLOOKUP($K130,'Growth Rates'!$C$5:$D$8,2,FALSE))^COLUMNS($M130:W130)*$L130+SUM($L131:W131)*IFERROR($L$5/$L$6,1)</f>
        <v>14.655604478002134</v>
      </c>
      <c r="X130" s="143">
        <f ca="1">IF($B130 ="",,VLOOKUP($K130,'Growth Rates'!$C$5:$D$8,2,FALSE))^COLUMNS($M130:X130)*$L130+SUM($L131:X131)*IFERROR($L$5/$L$6,1)</f>
        <v>14.854991755330355</v>
      </c>
      <c r="Y130" s="143">
        <f ca="1">IF($B130 ="",,VLOOKUP($K130,'Growth Rates'!$C$5:$D$8,2,FALSE))^COLUMNS($M130:Y130)*$L130+SUM($L131:Y131)*IFERROR($L$5/$L$6,1)</f>
        <v>15.05709166634216</v>
      </c>
      <c r="Z130" s="215"/>
      <c r="AA130" s="173">
        <f ca="1">IFERROR(IF($H130="",,AA131/$L130),0)</f>
        <v>0.96597442233544817</v>
      </c>
      <c r="AB130" s="173">
        <f ca="1">IFERROR(IF($H130="",,AB131/$L130),0)</f>
        <v>0.83959349487214952</v>
      </c>
      <c r="AC130" s="174">
        <f ca="1">IFERROR(IF($H130="",,AC131/$L130),0)</f>
        <v>0</v>
      </c>
      <c r="AD130" s="175"/>
      <c r="AE130" s="42">
        <v>80327</v>
      </c>
      <c r="AF130" s="43"/>
      <c r="AG130" s="43"/>
      <c r="AH130" s="43"/>
      <c r="AI130" s="43"/>
      <c r="AJ130" s="43"/>
      <c r="AK130" s="43"/>
      <c r="AL130" s="44"/>
      <c r="AM130" s="157">
        <f ca="1">IF('MASTER 2018-19 '!H133="","",'MASTER 2018-19 '!H133)</f>
        <v>12.56771576</v>
      </c>
      <c r="AN130" s="216">
        <f t="shared" ca="1" si="9"/>
        <v>6.3590465097654203E-2</v>
      </c>
    </row>
    <row r="131" spans="1:40" s="157" customFormat="1" x14ac:dyDescent="0.2">
      <c r="C131" s="217" t="str">
        <f ca="1">IFERROR(IF(H130="","No PI or No Data",""),"Substation was not found in SubstationLoad")</f>
        <v/>
      </c>
      <c r="D131" s="139"/>
      <c r="E131" s="139"/>
      <c r="F131" s="139"/>
      <c r="G131" s="285">
        <f ca="1">IF(AND(VLOOKUP(C130,SubstationLoad_Max_Primaries!$B$3:$Z$495,3,FALSE),ISNUMBER(VLOOKUP(C130,'Manual Calculation'!$B$2:$G$222,3,FALSE))),VLOOKUP(C130,'Manual Calculation'!$B$2:$G$222,4,FALSE),VLOOKUP(C130,SubstationLoad_Max_Primaries!$B$3:$Z$500,23,FALSE))</f>
        <v>43817.837500000001</v>
      </c>
      <c r="H131" s="250"/>
      <c r="I131" s="220"/>
      <c r="J131" s="220"/>
      <c r="K131" s="220"/>
      <c r="L131" s="220" t="s">
        <v>32</v>
      </c>
      <c r="M131" s="235"/>
      <c r="N131" s="221"/>
      <c r="O131" s="221"/>
      <c r="P131" s="221"/>
      <c r="Q131" s="221"/>
      <c r="R131" s="221"/>
      <c r="S131" s="221"/>
      <c r="T131" s="221"/>
      <c r="U131" s="221"/>
      <c r="V131" s="221"/>
      <c r="W131" s="221"/>
      <c r="X131" s="221"/>
      <c r="Y131" s="221"/>
      <c r="Z131" s="222"/>
      <c r="AA131" s="419">
        <f ca="1">IF(AND(VLOOKUP(C130,SubstationLoad_Min_Primaries!$B$3:$Z$495,3,FALSE),ISNUMBER(VLOOKUP(C130,'Manual Calculation'!$B$2:$G$222,5,FALSE))),"Manual Calculation",MAX(VLOOKUP(C130,SubstationLoad_Max_Primaries!$B$3:$Z$500,5,FALSE),VLOOKUP(C130,SubstationLoad_Max_Primaries!$B$3:$Z$500,7,FALSE)))</f>
        <v>12.201518734130858</v>
      </c>
      <c r="AB131" s="419">
        <f ca="1">IF(AND(VLOOKUP(C130,SubstationLoad_Min_Primaries!$B$3:$Z$495,3,FALSE),ISNUMBER(VLOOKUP(C130,'Manual Calculation'!$B$2:$G$222,5,FALSE))),"Manual Calculation",VLOOKUP(C130,SubstationLoad_Max_Primaries!$B$3:$Z$500,6,FALSE))</f>
        <v>10.605162538330077</v>
      </c>
      <c r="AC131" s="282">
        <f ca="1">IF(AND(VLOOKUP(C130,SubstationLoad_Min_Primaries!$B$3:$Z$495,3,FALSE),ISNUMBER(VLOOKUP(C130,'Manual Calculation'!$B$2:$G$222,5,FALSE))),VLOOKUP(C130,'Manual Calculation'!$B$2:$G$222,5,FALSE),VLOOKUP(C130,SubstationLoad_Min_Primaries!$B$3:$Z$500,22,FALSE))</f>
        <v>0</v>
      </c>
      <c r="AD131" s="175"/>
      <c r="AE131" s="186">
        <v>1</v>
      </c>
      <c r="AF131" s="187">
        <v>0</v>
      </c>
      <c r="AG131" s="187">
        <v>0</v>
      </c>
      <c r="AH131" s="187">
        <v>0</v>
      </c>
      <c r="AI131" s="187">
        <v>0</v>
      </c>
      <c r="AJ131" s="187">
        <v>0</v>
      </c>
      <c r="AK131" s="187">
        <v>0</v>
      </c>
      <c r="AL131" s="188">
        <v>0</v>
      </c>
      <c r="AM131" s="157" t="str">
        <f ca="1">IF('MASTER 2018-19 '!H134="","",'MASTER 2018-19 '!H134)</f>
        <v/>
      </c>
      <c r="AN131" s="216"/>
    </row>
    <row r="132" spans="1:40" s="157" customFormat="1" x14ac:dyDescent="0.2">
      <c r="C132" s="223" t="s">
        <v>33</v>
      </c>
      <c r="D132" s="224"/>
      <c r="E132" s="225"/>
      <c r="F132" s="225"/>
      <c r="G132" s="226"/>
      <c r="H132" s="249"/>
      <c r="I132" s="228"/>
      <c r="J132" s="228"/>
      <c r="K132" s="228"/>
      <c r="L132" s="228"/>
      <c r="M132" s="229"/>
      <c r="N132" s="229"/>
      <c r="O132" s="230"/>
      <c r="P132" s="230"/>
      <c r="Q132" s="230"/>
      <c r="R132" s="231" t="s">
        <v>34</v>
      </c>
      <c r="S132" s="283">
        <f ca="1">VLOOKUP(C130,SubstationLoad_Max_Primaries!$B$3:$Z$500,24,FALSE)</f>
        <v>0</v>
      </c>
      <c r="T132" s="233"/>
      <c r="U132" s="233"/>
      <c r="V132" s="233"/>
      <c r="W132" s="233"/>
      <c r="X132" s="233"/>
      <c r="Y132" s="233"/>
      <c r="Z132" s="234"/>
      <c r="AA132" s="418">
        <f ca="1">IF(AND(VLOOKUP(C130,SubstationLoad_Min_Primaries!$B$3:$Z$495,3,FALSE),ISNUMBER(VLOOKUP(C130,'Manual Calculation'!$B$2:$G$222,5,FALSE))),"",IF(AA131=VLOOKUP(C130,SubstationLoad_Max_Primaries!$B$3:$Z$500,5,FALSE),VLOOKUP(C130,SubstationLoad_Max_Primaries!$B$3:$Z$500,10,FALSE),IF(AA131=VLOOKUP(C130,SubstationLoad_Max_Primaries!$B$3:$Z$500,7,FALSE),VLOOKUP(C130,SubstationLoad_Max_Primaries!$B$3:$Z$500,12,FALSE),"")))</f>
        <v>43768.845138888886</v>
      </c>
      <c r="AB132" s="418">
        <f ca="1">IF(AND(VLOOKUP(C130,SubstationLoad_Min_Primaries!$B$3:$Z$495,3,FALSE),ISNUMBER(VLOOKUP(C130,'Manual Calculation'!$B$2:$G$222,5,FALSE))),"",VLOOKUP(C130,SubstationLoad_Max_Primaries!$B$3:$Z$500,11,FALSE))</f>
        <v>43621.761111111111</v>
      </c>
      <c r="AC132" s="418">
        <f ca="1">IF(AND(VLOOKUP(C130,SubstationLoad_Min_Primaries!$B$3:$Z$495,3,FALSE),ISNUMBER(VLOOKUP(C130,'Manual Calculation'!$B$2:$G$222,5,FALSE))),VLOOKUP(C130,'Manual Calculation'!$B$2:$G$222,6,FALSE),VLOOKUP(C130,SubstationLoad_Min_Primaries!$B$3:$Z$500,23,FALSE))</f>
        <v>0</v>
      </c>
      <c r="AD132" s="175"/>
      <c r="AE132" s="175"/>
      <c r="AF132" s="175"/>
      <c r="AG132" s="175"/>
      <c r="AH132" s="175"/>
      <c r="AI132" s="175"/>
      <c r="AJ132" s="175"/>
      <c r="AK132" s="175"/>
      <c r="AL132" s="175"/>
      <c r="AM132" s="157" t="str">
        <f ca="1">IF('MASTER 2018-19 '!H135="","",'MASTER 2018-19 '!H135)</f>
        <v/>
      </c>
      <c r="AN132" s="216"/>
    </row>
    <row r="133" spans="1:40" s="157" customFormat="1" x14ac:dyDescent="0.2">
      <c r="B133" s="236">
        <v>558</v>
      </c>
      <c r="C133" s="86" t="str">
        <f ca="1">VLOOKUP(B133,'GSP List'!$D$2:$E$485,2,FALSE)</f>
        <v>NORTH KESSOCK</v>
      </c>
      <c r="D133" s="117" t="s">
        <v>30</v>
      </c>
      <c r="E133" s="117" t="s">
        <v>538</v>
      </c>
      <c r="F133" s="214"/>
      <c r="G133" s="284">
        <f ca="1">IF(AND(VLOOKUP(C133,SubstationLoad_Max_Primaries!$B$3:$Z$495,3,FALSE),ISNUMBER(VLOOKUP(C133,'Manual Calculation'!$B$2:$G$222,3,FALSE))),VLOOKUP(C133,'Manual Calculation'!$B$2:$G$222,4,FALSE),VLOOKUP(C133,SubstationLoad_Max_Primaries!$B$3:$Z$500,23,FALSE))</f>
        <v>43843.736111111109</v>
      </c>
      <c r="H133" s="282">
        <f ca="1">IF(AND(VLOOKUP(C133,SubstationLoad_Max_Primaries!$B$3:$Z$495,3,FALSE),ISNUMBER(VLOOKUP(C133,'Manual Calculation'!$B$2:$G$222,3,FALSE))),VLOOKUP(C133,'Manual Calculation'!$B$2:$G$222,3,FALSE),VLOOKUP(C133,SubstationLoad_Max_Primaries!$B$3:$Z$500,22,FALSE))</f>
        <v>1.3473574632568359</v>
      </c>
      <c r="I133" s="136">
        <v>1</v>
      </c>
      <c r="J133" s="89">
        <v>0</v>
      </c>
      <c r="K133" s="90">
        <v>0</v>
      </c>
      <c r="L133" s="143">
        <f ca="1">IF(OR($B133="",ISNA($I133)),,$H133*$I133)</f>
        <v>1.3473574632568359</v>
      </c>
      <c r="M133" s="143">
        <f ca="1">IF($B133 ="",,VLOOKUP($K133,'Growth Rates'!$C$5:$D$8,2,FALSE))^COLUMNS($M133:M133)*$L133+SUM($L134:M134)*IFERROR($L$5/$L$6,1)</f>
        <v>1.3473820616502212</v>
      </c>
      <c r="N133" s="143">
        <f ca="1">IF($B133 ="",,VLOOKUP($K133,'Growth Rates'!$C$5:$D$8,2,FALSE))^COLUMNS($M133:N133)*$L133+SUM($L134:N134)*IFERROR($L$5/$L$6,1)</f>
        <v>1.347406660492694</v>
      </c>
      <c r="O133" s="143">
        <f ca="1">IF($B133 ="",,VLOOKUP($K133,'Growth Rates'!$C$5:$D$8,2,FALSE))^COLUMNS($M133:O133)*$L133+SUM($L134:O134)*IFERROR($L$5/$L$6,1)</f>
        <v>1.3474312597842617</v>
      </c>
      <c r="P133" s="143">
        <f ca="1">IF($B133 ="",,VLOOKUP($K133,'Growth Rates'!$C$5:$D$8,2,FALSE))^COLUMNS($M133:P133)*$L133+SUM($L134:P134)*IFERROR($L$5/$L$6,1)</f>
        <v>1.3474558595249335</v>
      </c>
      <c r="Q133" s="143">
        <f ca="1">IF($B133 ="",,VLOOKUP($K133,'Growth Rates'!$C$5:$D$8,2,FALSE))^COLUMNS($M133:Q133)*$L133+SUM($L134:Q134)*IFERROR($L$5/$L$6,1)</f>
        <v>1.3474804597147167</v>
      </c>
      <c r="R133" s="143">
        <f ca="1">IF($B133 ="",,VLOOKUP($K133,'Growth Rates'!$C$5:$D$8,2,FALSE))^COLUMNS($M133:R133)*$L133+SUM($L134:R134)*IFERROR($L$5/$L$6,1)</f>
        <v>1.3475050603536201</v>
      </c>
      <c r="S133" s="143">
        <f ca="1">IF($B133 ="",,VLOOKUP($K133,'Growth Rates'!$C$5:$D$8,2,FALSE))^COLUMNS($M133:S133)*$L133+SUM($L134:S134)*IFERROR($L$5/$L$6,1)</f>
        <v>1.3475296614416514</v>
      </c>
      <c r="T133" s="143">
        <f ca="1">IF($B133 ="",,VLOOKUP($K133,'Growth Rates'!$C$5:$D$8,2,FALSE))^COLUMNS($M133:T133)*$L133+SUM($L134:T134)*IFERROR($L$5/$L$6,1)</f>
        <v>1.3475542629788193</v>
      </c>
      <c r="U133" s="143">
        <f ca="1">IF($B133 ="",,VLOOKUP($K133,'Growth Rates'!$C$5:$D$8,2,FALSE))^COLUMNS($M133:U133)*$L133+SUM($L134:U134)*IFERROR($L$5/$L$6,1)</f>
        <v>1.3475788649651317</v>
      </c>
      <c r="V133" s="143">
        <f ca="1">IF($B133 ="",,VLOOKUP($K133,'Growth Rates'!$C$5:$D$8,2,FALSE))^COLUMNS($M133:V133)*$L133+SUM($L134:V134)*IFERROR($L$5/$L$6,1)</f>
        <v>1.347603467400597</v>
      </c>
      <c r="W133" s="143">
        <f ca="1">IF($B133 ="",,VLOOKUP($K133,'Growth Rates'!$C$5:$D$8,2,FALSE))^COLUMNS($M133:W133)*$L133+SUM($L134:W134)*IFERROR($L$5/$L$6,1)</f>
        <v>1.3476280702852228</v>
      </c>
      <c r="X133" s="143">
        <f ca="1">IF($B133 ="",,VLOOKUP($K133,'Growth Rates'!$C$5:$D$8,2,FALSE))^COLUMNS($M133:X133)*$L133+SUM($L134:X134)*IFERROR($L$5/$L$6,1)</f>
        <v>1.3476526736190186</v>
      </c>
      <c r="Y133" s="143">
        <f ca="1">IF($B133 ="",,VLOOKUP($K133,'Growth Rates'!$C$5:$D$8,2,FALSE))^COLUMNS($M133:Y133)*$L133+SUM($L134:Y134)*IFERROR($L$5/$L$6,1)</f>
        <v>1.3476772774019909</v>
      </c>
      <c r="Z133" s="215"/>
      <c r="AA133" s="173">
        <f ca="1">IFERROR(IF($H133="",,AA134/$L133),0)</f>
        <v>0.87330312861268855</v>
      </c>
      <c r="AB133" s="173">
        <f ca="1">IFERROR(IF($H133="",,AB134/$L133),0)</f>
        <v>0.69004522616968589</v>
      </c>
      <c r="AC133" s="174">
        <f ca="1">IFERROR(IF($H133="",,AC134/$L133),0)</f>
        <v>0</v>
      </c>
      <c r="AD133" s="175"/>
      <c r="AE133" s="42">
        <v>80339</v>
      </c>
      <c r="AF133" s="43"/>
      <c r="AG133" s="43"/>
      <c r="AH133" s="43"/>
      <c r="AI133" s="43"/>
      <c r="AJ133" s="43"/>
      <c r="AK133" s="43"/>
      <c r="AL133" s="44"/>
      <c r="AM133" s="157">
        <f ca="1">IF('MASTER 2018-19 '!H136="","",'MASTER 2018-19 '!H136)</f>
        <v>1.2837505810000001</v>
      </c>
      <c r="AN133" s="216">
        <f t="shared" ca="1" si="9"/>
        <v>6.3606882256835862E-2</v>
      </c>
    </row>
    <row r="134" spans="1:40" s="157" customFormat="1" x14ac:dyDescent="0.2">
      <c r="C134" s="217" t="str">
        <f ca="1">IFERROR(IF(H133="","No PI or No Data",""),"Substation was not found in SubstationLoad")</f>
        <v/>
      </c>
      <c r="D134" s="139"/>
      <c r="E134" s="139"/>
      <c r="F134" s="139"/>
      <c r="G134" s="285">
        <f ca="1">IF(AND(VLOOKUP(C133,SubstationLoad_Max_Primaries!$B$3:$Z$495,3,FALSE),ISNUMBER(VLOOKUP(C133,'Manual Calculation'!$B$2:$G$222,3,FALSE))),VLOOKUP(C133,'Manual Calculation'!$B$2:$G$222,4,FALSE),VLOOKUP(C133,SubstationLoad_Max_Primaries!$B$3:$Z$500,23,FALSE))</f>
        <v>43843.736111111109</v>
      </c>
      <c r="H134" s="250"/>
      <c r="I134" s="220"/>
      <c r="J134" s="220"/>
      <c r="K134" s="220"/>
      <c r="L134" s="220" t="s">
        <v>32</v>
      </c>
      <c r="M134" s="235"/>
      <c r="N134" s="221"/>
      <c r="O134" s="221"/>
      <c r="P134" s="221"/>
      <c r="Q134" s="221"/>
      <c r="R134" s="221"/>
      <c r="S134" s="221"/>
      <c r="T134" s="221"/>
      <c r="U134" s="221"/>
      <c r="V134" s="221"/>
      <c r="W134" s="221"/>
      <c r="X134" s="221"/>
      <c r="Y134" s="221"/>
      <c r="Z134" s="222"/>
      <c r="AA134" s="419">
        <f ca="1">IF(AND(VLOOKUP(C133,SubstationLoad_Min_Primaries!$B$3:$Z$495,3,FALSE),ISNUMBER(VLOOKUP(C133,'Manual Calculation'!$B$2:$G$222,5,FALSE))),"Manual Calculation",MAX(VLOOKUP(C133,SubstationLoad_Max_Primaries!$B$3:$Z$500,5,FALSE),VLOOKUP(C133,SubstationLoad_Max_Primaries!$B$3:$Z$500,7,FALSE)))</f>
        <v>1.1766514880218504</v>
      </c>
      <c r="AB134" s="419">
        <f ca="1">IF(AND(VLOOKUP(C133,SubstationLoad_Min_Primaries!$B$3:$Z$495,3,FALSE),ISNUMBER(VLOOKUP(C133,'Manual Calculation'!$B$2:$G$222,5,FALSE))),"Manual Calculation",VLOOKUP(C133,SubstationLoad_Max_Primaries!$B$3:$Z$500,6,FALSE))</f>
        <v>0.9297375854644776</v>
      </c>
      <c r="AC134" s="282">
        <f ca="1">IF(AND(VLOOKUP(C133,SubstationLoad_Min_Primaries!$B$3:$Z$495,3,FALSE),ISNUMBER(VLOOKUP(C133,'Manual Calculation'!$B$2:$G$222,5,FALSE))),VLOOKUP(C133,'Manual Calculation'!$B$2:$G$222,5,FALSE),VLOOKUP(C133,SubstationLoad_Min_Primaries!$B$3:$Z$500,22,FALSE))</f>
        <v>0</v>
      </c>
      <c r="AD134" s="175"/>
      <c r="AE134" s="186">
        <v>1</v>
      </c>
      <c r="AF134" s="187">
        <v>0</v>
      </c>
      <c r="AG134" s="187">
        <v>0</v>
      </c>
      <c r="AH134" s="187">
        <v>0</v>
      </c>
      <c r="AI134" s="187">
        <v>0</v>
      </c>
      <c r="AJ134" s="187">
        <v>0</v>
      </c>
      <c r="AK134" s="187">
        <v>0</v>
      </c>
      <c r="AL134" s="188">
        <v>0</v>
      </c>
      <c r="AM134" s="157" t="str">
        <f ca="1">IF('MASTER 2018-19 '!H137="","",'MASTER 2018-19 '!H137)</f>
        <v/>
      </c>
      <c r="AN134" s="216"/>
    </row>
    <row r="135" spans="1:40" s="157" customFormat="1" x14ac:dyDescent="0.2">
      <c r="C135" s="223" t="s">
        <v>33</v>
      </c>
      <c r="D135" s="224"/>
      <c r="E135" s="225"/>
      <c r="F135" s="225"/>
      <c r="G135" s="226"/>
      <c r="H135" s="249"/>
      <c r="I135" s="228"/>
      <c r="J135" s="228"/>
      <c r="K135" s="228"/>
      <c r="L135" s="228"/>
      <c r="M135" s="229"/>
      <c r="N135" s="229"/>
      <c r="O135" s="230"/>
      <c r="P135" s="230"/>
      <c r="Q135" s="230"/>
      <c r="R135" s="231" t="s">
        <v>34</v>
      </c>
      <c r="S135" s="283">
        <f ca="1">VLOOKUP(C133,SubstationLoad_Max_Primaries!$B$3:$Z$500,24,FALSE)</f>
        <v>0</v>
      </c>
      <c r="T135" s="245"/>
      <c r="U135" s="245"/>
      <c r="V135" s="245"/>
      <c r="W135" s="245"/>
      <c r="X135" s="245"/>
      <c r="Y135" s="245"/>
      <c r="Z135" s="234"/>
      <c r="AA135" s="418">
        <f ca="1">IF(AND(VLOOKUP(C133,SubstationLoad_Min_Primaries!$B$3:$Z$495,3,FALSE),ISNUMBER(VLOOKUP(C133,'Manual Calculation'!$B$2:$G$222,5,FALSE))),"",IF(AA134=VLOOKUP(C133,SubstationLoad_Max_Primaries!$B$3:$Z$500,5,FALSE),VLOOKUP(C133,SubstationLoad_Max_Primaries!$B$3:$Z$500,10,FALSE),IF(AA134=VLOOKUP(C133,SubstationLoad_Max_Primaries!$B$3:$Z$500,7,FALSE),VLOOKUP(C133,SubstationLoad_Max_Primaries!$B$3:$Z$500,12,FALSE),"")))</f>
        <v>43558.788888888892</v>
      </c>
      <c r="AB135" s="418">
        <f ca="1">IF(AND(VLOOKUP(C133,SubstationLoad_Min_Primaries!$B$3:$Z$495,3,FALSE),ISNUMBER(VLOOKUP(C133,'Manual Calculation'!$B$2:$G$222,5,FALSE))),"",VLOOKUP(C133,SubstationLoad_Max_Primaries!$B$3:$Z$500,11,FALSE))</f>
        <v>43621.763194444444</v>
      </c>
      <c r="AC135" s="418">
        <f ca="1">IF(AND(VLOOKUP(C133,SubstationLoad_Min_Primaries!$B$3:$Z$495,3,FALSE),ISNUMBER(VLOOKUP(C133,'Manual Calculation'!$B$2:$G$222,5,FALSE))),VLOOKUP(C133,'Manual Calculation'!$B$2:$G$222,6,FALSE),VLOOKUP(C133,SubstationLoad_Min_Primaries!$B$3:$Z$500,23,FALSE))</f>
        <v>0</v>
      </c>
      <c r="AD135" s="175"/>
      <c r="AE135" s="175"/>
      <c r="AF135" s="175"/>
      <c r="AG135" s="175"/>
      <c r="AH135" s="175"/>
      <c r="AI135" s="175"/>
      <c r="AJ135" s="175"/>
      <c r="AK135" s="175"/>
      <c r="AL135" s="175"/>
      <c r="AM135" s="157" t="str">
        <f ca="1">IF('MASTER 2018-19 '!H138="","",'MASTER 2018-19 '!H138)</f>
        <v/>
      </c>
      <c r="AN135" s="216"/>
    </row>
    <row r="136" spans="1:40" s="157" customFormat="1" x14ac:dyDescent="0.2">
      <c r="A136" s="246"/>
      <c r="B136" s="246"/>
      <c r="C136" s="246"/>
      <c r="D136" s="246"/>
      <c r="E136" s="246"/>
      <c r="F136" s="246"/>
      <c r="G136" s="246"/>
      <c r="H136" s="246"/>
      <c r="I136" s="246"/>
      <c r="J136" s="246"/>
      <c r="K136" s="246"/>
      <c r="L136" s="246"/>
      <c r="M136" s="246"/>
      <c r="N136" s="246"/>
      <c r="O136" s="246"/>
      <c r="P136" s="246"/>
      <c r="Q136" s="246"/>
      <c r="R136" s="246"/>
      <c r="S136" s="246"/>
      <c r="T136" s="246"/>
      <c r="U136" s="246"/>
      <c r="V136" s="246"/>
      <c r="W136" s="246"/>
      <c r="X136" s="246"/>
      <c r="Y136" s="246"/>
      <c r="Z136" s="246"/>
      <c r="AA136" s="246"/>
      <c r="AB136" s="246"/>
      <c r="AC136" s="246"/>
      <c r="AD136" s="246"/>
      <c r="AE136" s="246"/>
      <c r="AF136" s="246"/>
      <c r="AG136" s="246"/>
      <c r="AH136" s="246"/>
      <c r="AI136" s="246"/>
      <c r="AJ136" s="246"/>
      <c r="AK136" s="246"/>
      <c r="AL136" s="246"/>
      <c r="AM136" s="157" t="str">
        <f ca="1">IF('MASTER 2018-19 '!H139="","",'MASTER 2018-19 '!H139)</f>
        <v/>
      </c>
      <c r="AN136" s="216"/>
    </row>
    <row r="137" spans="1:40" s="157" customFormat="1" x14ac:dyDescent="0.2">
      <c r="A137" s="152"/>
      <c r="B137" s="25"/>
      <c r="C137" s="158"/>
      <c r="D137" s="152"/>
      <c r="E137" s="152"/>
      <c r="F137" s="152"/>
      <c r="G137" s="152"/>
      <c r="H137" s="152"/>
      <c r="I137" s="152"/>
      <c r="J137" s="152"/>
      <c r="K137" s="152"/>
      <c r="L137" s="7" t="s">
        <v>0</v>
      </c>
      <c r="M137" s="159"/>
      <c r="N137" s="159"/>
      <c r="O137" s="159"/>
      <c r="P137" s="159"/>
      <c r="Q137" s="159"/>
      <c r="R137" s="159"/>
      <c r="S137" s="159"/>
      <c r="T137" s="159"/>
      <c r="U137" s="159"/>
      <c r="V137" s="159"/>
      <c r="W137" s="159"/>
      <c r="X137" s="159"/>
      <c r="Y137" s="159"/>
      <c r="Z137" s="156"/>
      <c r="AA137" s="152"/>
      <c r="AB137" s="152"/>
      <c r="AC137" s="152"/>
      <c r="AD137" s="152"/>
      <c r="AE137" s="152"/>
      <c r="AF137" s="152"/>
      <c r="AG137" s="152"/>
      <c r="AH137" s="152"/>
      <c r="AI137" s="152"/>
      <c r="AJ137" s="152"/>
      <c r="AK137" s="152"/>
      <c r="AL137" s="152"/>
      <c r="AM137" s="157" t="str">
        <f ca="1">IF('MASTER 2018-19 '!H140="","",'MASTER 2018-19 '!H140)</f>
        <v/>
      </c>
      <c r="AN137" s="216"/>
    </row>
    <row r="138" spans="1:40" s="157" customFormat="1" ht="61.5" x14ac:dyDescent="0.2">
      <c r="A138" s="20" t="s">
        <v>39</v>
      </c>
      <c r="B138" s="21" t="s">
        <v>657</v>
      </c>
      <c r="C138" s="20" t="s">
        <v>2</v>
      </c>
      <c r="D138" s="18" t="s">
        <v>3</v>
      </c>
      <c r="E138" s="18" t="s">
        <v>4</v>
      </c>
      <c r="F138" s="18" t="s">
        <v>5</v>
      </c>
      <c r="G138" s="22" t="s">
        <v>6</v>
      </c>
      <c r="H138" s="22" t="str">
        <f ca="1">$L$1&amp;" Peak (MW)"</f>
        <v>2019 / 20 Peak (MW)</v>
      </c>
      <c r="I138" s="16" t="s">
        <v>7</v>
      </c>
      <c r="J138" s="24" t="s">
        <v>8</v>
      </c>
      <c r="K138" s="17" t="s">
        <v>9</v>
      </c>
      <c r="L138" s="22" t="str">
        <f ca="1">LEFTB($L$1,FIND(" / ",$L$1,1))&amp;" / "&amp;LEFTB($L$1,FIND(" / ",$L$1,1))+1</f>
        <v>2019  / 2020</v>
      </c>
      <c r="M138" s="22" t="str">
        <f ca="1">LEFTB($L$1,FIND(" / ",$L$1,1))+1&amp;" / "&amp;LEFTB($L$1,FIND(" / ",$L$1,1))+2</f>
        <v>2020 / 2021</v>
      </c>
      <c r="N138" s="22" t="str">
        <f ca="1">LEFTB($L$1,FIND(" / ",$L$1,1))+2&amp;" / "&amp;LEFTB($L$1,FIND(" / ",$L$1,1))+3</f>
        <v>2021 / 2022</v>
      </c>
      <c r="O138" s="22" t="str">
        <f ca="1">LEFTB($L$1,FIND(" / ",$L$1,1))+3&amp;" / "&amp;LEFTB($L$1,FIND(" / ",$L$1,1))+4</f>
        <v>2022 / 2023</v>
      </c>
      <c r="P138" s="22" t="str">
        <f ca="1">LEFTB($L$1,FIND(" / ",$L$1,1))+4&amp;" / "&amp;LEFTB($L$1,FIND(" / ",$L$1,1))+5</f>
        <v>2023 / 2024</v>
      </c>
      <c r="Q138" s="22" t="str">
        <f ca="1">LEFTB($L$1,FIND(" / ",$L$1,1))+5&amp;" / "&amp;LEFTB($L$1,FIND(" / ",$L$1,1))+6</f>
        <v>2024 / 2025</v>
      </c>
      <c r="R138" s="22" t="str">
        <f ca="1">LEFTB($L$1,FIND(" / ",$L$1,1))+6&amp;" / "&amp;LEFTB($L$1,FIND(" / ",$L$1,1))+7</f>
        <v>2025 / 2026</v>
      </c>
      <c r="S138" s="22" t="str">
        <f ca="1">LEFTB($L$1,FIND(" / ",$L$1,1))+7&amp;" / "&amp;LEFTB($L$1,FIND(" / ",$L$1,1))+8</f>
        <v>2026 / 2027</v>
      </c>
      <c r="T138" s="22" t="str">
        <f ca="1">LEFTB($L$1,FIND(" / ",$L$1,1))+8&amp;" / "&amp;LEFTB($L$1,FIND(" / ",$L$1,1))+9</f>
        <v>2027 / 2028</v>
      </c>
      <c r="U138" s="22" t="str">
        <f ca="1">LEFTB($L$1,FIND(" / ",$L$1,1))+9&amp;" / "&amp;LEFTB($L$1,FIND(" / ",$L$1,1))+10</f>
        <v>2028 / 2029</v>
      </c>
      <c r="V138" s="22" t="str">
        <f ca="1">LEFTB($L$1,FIND(" / ",$L$1,1))+10&amp;" / "&amp;LEFTB($L$1,FIND(" / ",$L$1,1))+11</f>
        <v>2029 / 2030</v>
      </c>
      <c r="W138" s="22" t="str">
        <f ca="1">LEFTB($L$1,FIND(" / ",$L$1,1))+11&amp;" / "&amp;LEFTB($L$1,FIND(" / ",$L$1,1))+12</f>
        <v>2030 / 2031</v>
      </c>
      <c r="X138" s="22" t="str">
        <f ca="1">LEFTB($L$1,FIND(" / ",$L$1,1))+12&amp;" / "&amp;LEFTB($L$1,FIND(" / ",$L$1,1))+13</f>
        <v>2031 / 2032</v>
      </c>
      <c r="Y138" s="22" t="str">
        <f ca="1">LEFTB($L$1,FIND(" / ",$L$1,1))+13&amp;" / "&amp;LEFTB($L$1,FIND(" / ",$L$1,1))+14</f>
        <v>2032 / 2033</v>
      </c>
      <c r="Z138" s="23" t="s">
        <v>11</v>
      </c>
      <c r="AA138" s="19" t="s">
        <v>12</v>
      </c>
      <c r="AB138" s="19" t="s">
        <v>13</v>
      </c>
      <c r="AC138" s="19" t="s">
        <v>14</v>
      </c>
      <c r="AD138" s="160"/>
      <c r="AE138" s="19" t="s">
        <v>15</v>
      </c>
      <c r="AF138" s="19" t="s">
        <v>16</v>
      </c>
      <c r="AG138" s="19" t="s">
        <v>17</v>
      </c>
      <c r="AH138" s="19" t="s">
        <v>18</v>
      </c>
      <c r="AI138" s="19" t="s">
        <v>19</v>
      </c>
      <c r="AJ138" s="19" t="s">
        <v>20</v>
      </c>
      <c r="AK138" s="19" t="s">
        <v>21</v>
      </c>
      <c r="AL138" s="19" t="s">
        <v>22</v>
      </c>
      <c r="AM138" s="19" t="str">
        <f ca="1">IF('MASTER 2018-19 '!H141="","",'MASTER 2018-19 '!H141)</f>
        <v>2018/19 Peak (MW)</v>
      </c>
      <c r="AN138" s="19" t="s">
        <v>825</v>
      </c>
    </row>
    <row r="139" spans="1:40" s="157" customFormat="1" x14ac:dyDescent="0.2">
      <c r="A139" s="6"/>
      <c r="B139" s="161"/>
      <c r="C139" s="162"/>
      <c r="D139" s="161"/>
      <c r="E139" s="161"/>
      <c r="F139" s="161"/>
      <c r="G139" s="163"/>
      <c r="H139" s="161"/>
      <c r="I139" s="164"/>
      <c r="J139" s="165"/>
      <c r="K139" s="161"/>
      <c r="L139" s="161"/>
      <c r="M139" s="161"/>
      <c r="N139" s="161"/>
      <c r="O139" s="161"/>
      <c r="P139" s="161"/>
      <c r="Q139" s="161"/>
      <c r="R139" s="161"/>
      <c r="S139" s="161"/>
      <c r="T139" s="161"/>
      <c r="U139" s="161"/>
      <c r="V139" s="161"/>
      <c r="W139" s="161"/>
      <c r="X139" s="161"/>
      <c r="Y139" s="161"/>
      <c r="Z139" s="160"/>
      <c r="AA139" s="160"/>
      <c r="AB139" s="160"/>
      <c r="AC139" s="160"/>
      <c r="AD139" s="160"/>
      <c r="AE139" s="160"/>
      <c r="AF139" s="160"/>
      <c r="AG139" s="160"/>
      <c r="AH139" s="160"/>
      <c r="AI139" s="160"/>
      <c r="AJ139" s="160"/>
      <c r="AK139" s="160"/>
      <c r="AL139" s="160"/>
      <c r="AM139" s="157" t="str">
        <f ca="1">IF('MASTER 2018-19 '!H142="","",'MASTER 2018-19 '!H142)</f>
        <v/>
      </c>
    </row>
    <row r="140" spans="1:40" s="157" customFormat="1" x14ac:dyDescent="0.2">
      <c r="A140" s="142" t="s">
        <v>561</v>
      </c>
      <c r="B140" s="166">
        <v>707</v>
      </c>
      <c r="C140" s="167"/>
      <c r="D140" s="168" t="s">
        <v>23</v>
      </c>
      <c r="E140" s="169" t="s">
        <v>839</v>
      </c>
      <c r="F140" s="170"/>
      <c r="G140" s="284">
        <f ca="1">VLOOKUP(A140,SubstationLoad_Max_GSPs!$A$3:$Z$100,19,FALSE)</f>
        <v>43788.463194444441</v>
      </c>
      <c r="H140" s="282">
        <f ca="1">VLOOKUP(A140,SubstationLoad_Max_GSPs!$A$3:$Z$100,18,FALSE)</f>
        <v>27.945276260375977</v>
      </c>
      <c r="I140" s="136">
        <v>1</v>
      </c>
      <c r="J140" s="171"/>
      <c r="K140" s="172" t="s">
        <v>24</v>
      </c>
      <c r="L140" s="37">
        <f ca="1">IF(OR($A140="",ISNA($I140)),,$H140*$I140)</f>
        <v>27.945276260375977</v>
      </c>
      <c r="M140" s="37">
        <f t="shared" ref="M140:Y140" ca="1" si="18">M141/IFERROR($L141/$L140,1)</f>
        <v>28.091886392178413</v>
      </c>
      <c r="N140" s="37">
        <f t="shared" ca="1" si="18"/>
        <v>28.240486868163504</v>
      </c>
      <c r="O140" s="37">
        <f t="shared" ca="1" si="18"/>
        <v>28.391104766584284</v>
      </c>
      <c r="P140" s="37">
        <f t="shared" ca="1" si="18"/>
        <v>28.54376753408933</v>
      </c>
      <c r="Q140" s="37">
        <f t="shared" ca="1" si="18"/>
        <v>28.698502990734696</v>
      </c>
      <c r="R140" s="37">
        <f t="shared" ca="1" si="18"/>
        <v>28.855339335064084</v>
      </c>
      <c r="S140" s="37">
        <f t="shared" ca="1" si="18"/>
        <v>29.014305149258103</v>
      </c>
      <c r="T140" s="37">
        <f t="shared" ca="1" si="18"/>
        <v>29.175429404353618</v>
      </c>
      <c r="U140" s="37">
        <f t="shared" ca="1" si="18"/>
        <v>29.338741465534024</v>
      </c>
      <c r="V140" s="37">
        <f t="shared" ca="1" si="18"/>
        <v>29.5042710974916</v>
      </c>
      <c r="W140" s="37">
        <f t="shared" ca="1" si="18"/>
        <v>29.672048469862741</v>
      </c>
      <c r="X140" s="37">
        <f t="shared" ca="1" si="18"/>
        <v>29.842104162737208</v>
      </c>
      <c r="Y140" s="37">
        <f t="shared" ca="1" si="18"/>
        <v>30.014469172242176</v>
      </c>
      <c r="Z140" s="38" t="str">
        <f ca="1">"Diversity/Losses: "&amp;ROUND(L141/L140,3)</f>
        <v>Diversity/Losses: 1.046</v>
      </c>
      <c r="AA140" s="173">
        <f ca="1">IFERROR(IF($H140="",,AA141/$L140),0)</f>
        <v>0.82142808390722155</v>
      </c>
      <c r="AB140" s="173">
        <f ca="1">IFERROR(IF($H140="",,AB141/$L140),0)</f>
        <v>0.57404336781269583</v>
      </c>
      <c r="AC140" s="174">
        <f ca="1">IFERROR(IF($H140="",,AC141/$L140),0)</f>
        <v>0.13950073569896829</v>
      </c>
      <c r="AD140" s="175"/>
      <c r="AE140" s="42">
        <v>10830</v>
      </c>
      <c r="AF140" s="43"/>
      <c r="AG140" s="43"/>
      <c r="AH140" s="43"/>
      <c r="AI140" s="43"/>
      <c r="AJ140" s="43"/>
      <c r="AK140" s="43"/>
      <c r="AL140" s="44"/>
      <c r="AM140" s="157">
        <f ca="1">IF('MASTER 2018-19 '!H143="","",'MASTER 2018-19 '!H143)</f>
        <v>27.9</v>
      </c>
      <c r="AN140" s="216">
        <f ca="1">H140-AM140</f>
        <v>4.5276260375977984E-2</v>
      </c>
    </row>
    <row r="141" spans="1:40" s="157" customFormat="1" x14ac:dyDescent="0.2">
      <c r="A141" s="217" t="str">
        <f ca="1">IFERROR(IF(H140="","No PI or No Data",""),"Substation was not found in SubstationLoad")</f>
        <v/>
      </c>
      <c r="B141" s="176"/>
      <c r="C141" s="177"/>
      <c r="D141" s="178"/>
      <c r="E141" s="178"/>
      <c r="F141" s="178"/>
      <c r="G141" s="329">
        <f ca="1">VLOOKUP(A140,SubstationLoad_Max_GSPs!$A$3:$Z$100,19,FALSE)</f>
        <v>43788.463194444441</v>
      </c>
      <c r="H141" s="180"/>
      <c r="I141" s="181"/>
      <c r="J141" s="182"/>
      <c r="K141" s="183" t="s">
        <v>25</v>
      </c>
      <c r="L141" s="53">
        <f ca="1">L145+L148+L151+L154+L157+L160+L163</f>
        <v>29.229270758640286</v>
      </c>
      <c r="M141" s="53">
        <f t="shared" ref="M141:Y141" ca="1" si="19">M145+M148+M151+M154+M157+M160+M163</f>
        <v>29.382617148866871</v>
      </c>
      <c r="N141" s="53">
        <f t="shared" ca="1" si="19"/>
        <v>29.538045333113871</v>
      </c>
      <c r="O141" s="53">
        <f t="shared" ca="1" si="19"/>
        <v>29.695583633791923</v>
      </c>
      <c r="P141" s="53">
        <f t="shared" ca="1" si="19"/>
        <v>29.855260758633783</v>
      </c>
      <c r="Q141" s="53">
        <f t="shared" ca="1" si="19"/>
        <v>30.017105805936545</v>
      </c>
      <c r="R141" s="53">
        <f t="shared" ca="1" si="19"/>
        <v>30.181148269875219</v>
      </c>
      <c r="S141" s="53">
        <f t="shared" ca="1" si="19"/>
        <v>30.347418045888599</v>
      </c>
      <c r="T141" s="53">
        <f t="shared" ca="1" si="19"/>
        <v>30.515945436138406</v>
      </c>
      <c r="U141" s="53">
        <f t="shared" ca="1" si="19"/>
        <v>30.686761155042642</v>
      </c>
      <c r="V141" s="53">
        <f t="shared" ca="1" si="19"/>
        <v>30.85989633488434</v>
      </c>
      <c r="W141" s="53">
        <f t="shared" ca="1" si="19"/>
        <v>31.035382531496492</v>
      </c>
      <c r="X141" s="53">
        <f t="shared" ca="1" si="19"/>
        <v>31.213251730024471</v>
      </c>
      <c r="Y141" s="53">
        <f t="shared" ca="1" si="19"/>
        <v>31.393536350766613</v>
      </c>
      <c r="Z141" s="184"/>
      <c r="AA141" s="419">
        <f ca="1">MAX(VLOOKUP(A140,SubstationLoad_Max_GSPs!$A$3:$Z$100,3,FALSE),VLOOKUP(A140,SubstationLoad_Max_GSPs!$A$3:$Z$100,5,FALSE))</f>
        <v>22.955034732818604</v>
      </c>
      <c r="AB141" s="282">
        <f ca="1">VLOOKUP(A140,SubstationLoad_Max_GSPs!$A$3:$Z$100,4,FALSE)</f>
        <v>16.041800498962402</v>
      </c>
      <c r="AC141" s="282">
        <f ca="1">VLOOKUP(A140,SubstationLoad_Min_GSPs!$A$3:$Z$100,18,FALSE)</f>
        <v>3.8983865976333618</v>
      </c>
      <c r="AD141" s="175"/>
      <c r="AE141" s="186">
        <v>1</v>
      </c>
      <c r="AF141" s="187">
        <v>0</v>
      </c>
      <c r="AG141" s="187">
        <v>0</v>
      </c>
      <c r="AH141" s="187">
        <v>0</v>
      </c>
      <c r="AI141" s="187">
        <v>0</v>
      </c>
      <c r="AJ141" s="187">
        <v>0</v>
      </c>
      <c r="AK141" s="187">
        <v>0</v>
      </c>
      <c r="AL141" s="188">
        <v>0</v>
      </c>
      <c r="AM141" s="157" t="str">
        <f ca="1">IF('MASTER 2018-19 '!H144="","",'MASTER 2018-19 '!H144)</f>
        <v/>
      </c>
      <c r="AN141" s="216"/>
    </row>
    <row r="142" spans="1:40" s="157" customFormat="1" x14ac:dyDescent="0.2">
      <c r="A142" s="11"/>
      <c r="B142" s="176"/>
      <c r="C142" s="189"/>
      <c r="D142" s="190" t="s">
        <v>26</v>
      </c>
      <c r="E142" s="63"/>
      <c r="F142" s="191"/>
      <c r="G142" s="192"/>
      <c r="H142" s="193"/>
      <c r="I142" s="194"/>
      <c r="J142" s="194"/>
      <c r="K142" s="194"/>
      <c r="L142" s="194"/>
      <c r="M142" s="194"/>
      <c r="N142" s="195"/>
      <c r="O142" s="195"/>
      <c r="P142" s="195"/>
      <c r="Q142" s="195"/>
      <c r="R142" s="196" t="s">
        <v>27</v>
      </c>
      <c r="S142" s="330">
        <f ca="1">VLOOKUP(A140,SubstationLoad_Max_GSPs!$A$3:$Z$100,20,FALSE)</f>
        <v>0</v>
      </c>
      <c r="T142" s="185"/>
      <c r="U142" s="185"/>
      <c r="V142" s="185"/>
      <c r="W142" s="185"/>
      <c r="X142" s="185"/>
      <c r="Y142" s="185"/>
      <c r="Z142" s="184"/>
      <c r="AA142" s="418">
        <f ca="1">IF(AA141=VLOOKUP(A140,SubstationLoad_Max_GSPs!$A$3:$Z$100,3,FALSE),VLOOKUP(A140,SubstationLoad_Max_GSPs!$A$3:$Z$100,8,FALSE),IF(AA141=VLOOKUP(A140,SubstationLoad_Max_GSPs!$A$3:$Z$100,5,FALSE),VLOOKUP(A140,SubstationLoad_Max_GSPs!$A$3:$Z$100,10,FALSE),""))</f>
        <v>43769.440972222219</v>
      </c>
      <c r="AB142" s="418">
        <f ca="1">VLOOKUP(A140,SubstationLoad_Max_GSPs!$A$3:$Z$100,9,FALSE)</f>
        <v>43651.736805555556</v>
      </c>
      <c r="AC142" s="418">
        <f ca="1">VLOOKUP(A140,SubstationLoad_Min_GSPs!$A$3:$Z$100,19,FALSE)</f>
        <v>43657.040972222225</v>
      </c>
      <c r="AD142" s="175"/>
      <c r="AE142" s="175"/>
      <c r="AF142" s="175"/>
      <c r="AG142" s="175"/>
      <c r="AH142" s="175"/>
      <c r="AI142" s="175"/>
      <c r="AJ142" s="175"/>
      <c r="AK142" s="175"/>
      <c r="AL142" s="175"/>
      <c r="AM142" s="157" t="str">
        <f ca="1">IF('MASTER 2018-19 '!H145="","",'MASTER 2018-19 '!H145)</f>
        <v/>
      </c>
      <c r="AN142" s="216"/>
    </row>
    <row r="143" spans="1:40" s="157" customFormat="1" x14ac:dyDescent="0.2">
      <c r="A143" s="14"/>
      <c r="B143" s="197"/>
      <c r="C143" s="198"/>
      <c r="D143" s="198"/>
      <c r="E143" s="198"/>
      <c r="F143" s="199"/>
      <c r="G143" s="200" t="s">
        <v>28</v>
      </c>
      <c r="H143" s="201">
        <v>0.98</v>
      </c>
      <c r="I143" s="197"/>
      <c r="J143" s="202"/>
      <c r="K143" s="203" t="s">
        <v>29</v>
      </c>
      <c r="L143" s="78">
        <f ca="1">L140*$H143</f>
        <v>27.386370735168455</v>
      </c>
      <c r="M143" s="78">
        <f t="shared" ref="M143:T143" ca="1" si="20">M140*$H143</f>
        <v>27.530048664334846</v>
      </c>
      <c r="N143" s="78">
        <f t="shared" ca="1" si="20"/>
        <v>27.675677130800235</v>
      </c>
      <c r="O143" s="78">
        <f t="shared" ca="1" si="20"/>
        <v>27.823282671252599</v>
      </c>
      <c r="P143" s="78">
        <f t="shared" ca="1" si="20"/>
        <v>27.972892183407541</v>
      </c>
      <c r="Q143" s="78">
        <f t="shared" ca="1" si="20"/>
        <v>28.124532930920001</v>
      </c>
      <c r="R143" s="78">
        <f t="shared" ca="1" si="20"/>
        <v>28.278232548362801</v>
      </c>
      <c r="S143" s="78">
        <f t="shared" ca="1" si="20"/>
        <v>28.43401904627294</v>
      </c>
      <c r="T143" s="78">
        <f t="shared" ca="1" si="20"/>
        <v>28.591920816266544</v>
      </c>
      <c r="U143" s="78">
        <f ca="1">U140*$H143</f>
        <v>28.751966636223344</v>
      </c>
      <c r="V143" s="78">
        <f ca="1">V140*$H143</f>
        <v>28.914185675541766</v>
      </c>
      <c r="W143" s="78">
        <f t="shared" ref="W143" ca="1" si="21">W140*$H143</f>
        <v>29.078607500465484</v>
      </c>
      <c r="X143" s="78">
        <f ca="1">X140*$H143</f>
        <v>29.245262079482462</v>
      </c>
      <c r="Y143" s="78">
        <f ca="1">Y140*$H143</f>
        <v>29.41417978879733</v>
      </c>
      <c r="Z143" s="204"/>
      <c r="AA143" s="205"/>
      <c r="AB143" s="198"/>
      <c r="AC143" s="206"/>
      <c r="AD143" s="175"/>
      <c r="AE143" s="175"/>
      <c r="AF143" s="175"/>
      <c r="AG143" s="175"/>
      <c r="AH143" s="175"/>
      <c r="AI143" s="175"/>
      <c r="AJ143" s="175"/>
      <c r="AK143" s="175"/>
      <c r="AL143" s="175"/>
      <c r="AN143" s="216"/>
    </row>
    <row r="144" spans="1:40" s="157" customFormat="1" x14ac:dyDescent="0.2">
      <c r="A144" s="2"/>
      <c r="C144" s="207"/>
      <c r="D144" s="208"/>
      <c r="E144" s="208"/>
      <c r="F144" s="208"/>
      <c r="G144" s="209"/>
      <c r="H144" s="241"/>
      <c r="I144" s="211"/>
      <c r="J144" s="212"/>
      <c r="K144" s="208"/>
      <c r="Z144" s="175"/>
      <c r="AA144" s="175"/>
      <c r="AB144" s="175"/>
      <c r="AC144" s="175"/>
      <c r="AD144" s="175"/>
      <c r="AE144" s="175"/>
      <c r="AF144" s="175"/>
      <c r="AG144" s="175"/>
      <c r="AH144" s="175"/>
      <c r="AI144" s="175"/>
      <c r="AJ144" s="175"/>
      <c r="AK144" s="175"/>
      <c r="AL144" s="175"/>
      <c r="AM144" s="157" t="str">
        <f ca="1">IF('MASTER 2018-19 '!H147="","",'MASTER 2018-19 '!H147)</f>
        <v/>
      </c>
      <c r="AN144" s="216"/>
    </row>
    <row r="145" spans="1:40" s="157" customFormat="1" x14ac:dyDescent="0.2">
      <c r="A145" s="152"/>
      <c r="B145" s="247">
        <v>704</v>
      </c>
      <c r="C145" s="86" t="str">
        <f ca="1">VLOOKUP(B145,'GSP List'!$D$2:$E$485,2,FALSE)</f>
        <v>AVIEMORE</v>
      </c>
      <c r="D145" s="117" t="s">
        <v>30</v>
      </c>
      <c r="E145" s="117" t="s">
        <v>545</v>
      </c>
      <c r="F145" s="214"/>
      <c r="G145" s="284">
        <f ca="1">IF(AND(VLOOKUP(C145,SubstationLoad_Max_Primaries!$B$3:$Z$495,3,FALSE),ISNUMBER(VLOOKUP(C145,'Manual Calculation'!$B$2:$G$222,3,FALSE))),VLOOKUP(C145,'Manual Calculation'!$B$2:$G$222,4,FALSE),VLOOKUP(C145,SubstationLoad_Max_Primaries!$B$3:$Z$500,23,FALSE))</f>
        <v>43874.816666666666</v>
      </c>
      <c r="H145" s="282">
        <f ca="1">IF(AND(VLOOKUP(C145,SubstationLoad_Max_Primaries!$B$3:$Z$495,3,FALSE),ISNUMBER(VLOOKUP(C145,'Manual Calculation'!$B$2:$G$222,3,FALSE))),VLOOKUP(C145,'Manual Calculation'!$B$2:$G$222,3,FALSE),VLOOKUP(C145,SubstationLoad_Max_Primaries!$B$3:$Z$500,22,FALSE))</f>
        <v>9.043676648178101</v>
      </c>
      <c r="I145" s="136">
        <v>1</v>
      </c>
      <c r="J145" s="89">
        <v>0</v>
      </c>
      <c r="K145" s="90">
        <v>0</v>
      </c>
      <c r="L145" s="143">
        <f ca="1">IF(OR($B145="",ISNA($I145)),,$H145*$I145)</f>
        <v>9.043676648178101</v>
      </c>
      <c r="M145" s="143">
        <f ca="1">IF($B145 ="",,VLOOKUP($K145,'Growth Rates'!$C$5:$D$8,2,FALSE))^COLUMNS($M145:M145)*$L145+SUM($L146:M146)*IFERROR($L$5/$L$6,1)</f>
        <v>9.0438417564896731</v>
      </c>
      <c r="N145" s="143">
        <f ca="1">IF($B145 ="",,VLOOKUP($K145,'Growth Rates'!$C$5:$D$8,2,FALSE))^COLUMNS($M145:N145)*$L145+SUM($L146:N146)*IFERROR($L$5/$L$6,1)</f>
        <v>9.0440068678155896</v>
      </c>
      <c r="O145" s="143">
        <f ca="1">IF($B145 ="",,VLOOKUP($K145,'Growth Rates'!$C$5:$D$8,2,FALSE))^COLUMNS($M145:O145)*$L145+SUM($L146:O146)*IFERROR($L$5/$L$6,1)</f>
        <v>9.0441719821559037</v>
      </c>
      <c r="P145" s="143">
        <f ca="1">IF($B145 ="",,VLOOKUP($K145,'Growth Rates'!$C$5:$D$8,2,FALSE))^COLUMNS($M145:P145)*$L145+SUM($L146:P146)*IFERROR($L$5/$L$6,1)</f>
        <v>9.0443370995106758</v>
      </c>
      <c r="Q145" s="143">
        <f ca="1">IF($B145 ="",,VLOOKUP($K145,'Growth Rates'!$C$5:$D$8,2,FALSE))^COLUMNS($M145:Q145)*$L145+SUM($L146:Q146)*IFERROR($L$5/$L$6,1)</f>
        <v>9.0445022198799538</v>
      </c>
      <c r="R145" s="143">
        <f ca="1">IF($B145 ="",,VLOOKUP($K145,'Growth Rates'!$C$5:$D$8,2,FALSE))^COLUMNS($M145:R145)*$L145+SUM($L146:R146)*IFERROR($L$5/$L$6,1)</f>
        <v>9.0446673432637965</v>
      </c>
      <c r="S145" s="143">
        <f ca="1">IF($B145 ="",,VLOOKUP($K145,'Growth Rates'!$C$5:$D$8,2,FALSE))^COLUMNS($M145:S145)*$L145+SUM($L146:S146)*IFERROR($L$5/$L$6,1)</f>
        <v>9.0448324696622606</v>
      </c>
      <c r="T145" s="143">
        <f ca="1">IF($B145 ="",,VLOOKUP($K145,'Growth Rates'!$C$5:$D$8,2,FALSE))^COLUMNS($M145:T145)*$L145+SUM($L146:T146)*IFERROR($L$5/$L$6,1)</f>
        <v>9.0449975990753977</v>
      </c>
      <c r="U145" s="143">
        <f ca="1">IF($B145 ="",,VLOOKUP($K145,'Growth Rates'!$C$5:$D$8,2,FALSE))^COLUMNS($M145:U145)*$L145+SUM($L146:U146)*IFERROR($L$5/$L$6,1)</f>
        <v>9.0451627315032646</v>
      </c>
      <c r="V145" s="143">
        <f ca="1">IF($B145 ="",,VLOOKUP($K145,'Growth Rates'!$C$5:$D$8,2,FALSE))^COLUMNS($M145:V145)*$L145+SUM($L146:V146)*IFERROR($L$5/$L$6,1)</f>
        <v>9.0453278669459163</v>
      </c>
      <c r="W145" s="143">
        <f ca="1">IF($B145 ="",,VLOOKUP($K145,'Growth Rates'!$C$5:$D$8,2,FALSE))^COLUMNS($M145:W145)*$L145+SUM($L146:W146)*IFERROR($L$5/$L$6,1)</f>
        <v>9.0454930054034062</v>
      </c>
      <c r="X145" s="143">
        <f ca="1">IF($B145 ="",,VLOOKUP($K145,'Growth Rates'!$C$5:$D$8,2,FALSE))^COLUMNS($M145:X145)*$L145+SUM($L146:X146)*IFERROR($L$5/$L$6,1)</f>
        <v>9.0456581468757946</v>
      </c>
      <c r="Y145" s="143">
        <f ca="1">IF($B145 ="",,VLOOKUP($K145,'Growth Rates'!$C$5:$D$8,2,FALSE))^COLUMNS($M145:Y145)*$L145+SUM($L146:Y146)*IFERROR($L$5/$L$6,1)</f>
        <v>9.0458232913631278</v>
      </c>
      <c r="Z145" s="237"/>
      <c r="AA145" s="173">
        <f ca="1">IFERROR(IF($H145="",,AA146/$L145),0)</f>
        <v>0.9022298486189686</v>
      </c>
      <c r="AB145" s="173">
        <f ca="1">IFERROR(IF($H145="",,AB146/$L145),0)</f>
        <v>0.65523156294262663</v>
      </c>
      <c r="AC145" s="174">
        <f ca="1">IFERROR(IF($H145="",,AC146/$L145),0)</f>
        <v>0</v>
      </c>
      <c r="AD145" s="175"/>
      <c r="AE145" s="42">
        <v>80416</v>
      </c>
      <c r="AF145" s="43"/>
      <c r="AG145" s="43"/>
      <c r="AH145" s="43"/>
      <c r="AI145" s="43"/>
      <c r="AJ145" s="43"/>
      <c r="AK145" s="43"/>
      <c r="AL145" s="44"/>
      <c r="AM145" s="157">
        <f ca="1">IF('MASTER 2018-19 '!H148="","",'MASTER 2018-19 '!H148)</f>
        <v>9.48</v>
      </c>
      <c r="AN145" s="216">
        <f t="shared" ref="AN145:AN190" ca="1" si="22">H145-AM145</f>
        <v>-0.43632335182189941</v>
      </c>
    </row>
    <row r="146" spans="1:40" s="157" customFormat="1" x14ac:dyDescent="0.2">
      <c r="A146" s="152"/>
      <c r="C146" s="217" t="str">
        <f ca="1">IFERROR(IF(H145="","No PI or No Data",""),"Substation was not found in SubstationLoad")</f>
        <v/>
      </c>
      <c r="D146" s="139"/>
      <c r="E146" s="139"/>
      <c r="F146" s="139"/>
      <c r="G146" s="285">
        <f ca="1">IF(AND(VLOOKUP(C145,SubstationLoad_Max_Primaries!$B$3:$Z$495,3,FALSE),ISNUMBER(VLOOKUP(C145,'Manual Calculation'!$B$2:$G$222,3,FALSE))),VLOOKUP(C145,'Manual Calculation'!$B$2:$G$222,4,FALSE),VLOOKUP(C145,SubstationLoad_Max_Primaries!$B$3:$Z$500,23,FALSE))</f>
        <v>43874.816666666666</v>
      </c>
      <c r="H146" s="248"/>
      <c r="I146" s="220"/>
      <c r="J146" s="220"/>
      <c r="K146" s="220"/>
      <c r="L146" s="220" t="s">
        <v>32</v>
      </c>
      <c r="M146" s="235"/>
      <c r="N146" s="221"/>
      <c r="O146" s="221"/>
      <c r="P146" s="221"/>
      <c r="Q146" s="221"/>
      <c r="R146" s="221"/>
      <c r="S146" s="221"/>
      <c r="T146" s="221"/>
      <c r="U146" s="221"/>
      <c r="V146" s="221"/>
      <c r="W146" s="221"/>
      <c r="X146" s="221"/>
      <c r="Y146" s="221"/>
      <c r="Z146" s="222"/>
      <c r="AA146" s="419">
        <f ca="1">IF(AND(VLOOKUP(C145,SubstationLoad_Min_Primaries!$B$3:$Z$495,3,FALSE),ISNUMBER(VLOOKUP(C145,'Manual Calculation'!$B$2:$G$222,5,FALSE))),"Manual Calculation",MAX(VLOOKUP(C145,SubstationLoad_Max_Primaries!$B$3:$Z$500,5,FALSE),VLOOKUP(C145,SubstationLoad_Max_Primaries!$B$3:$Z$500,7,FALSE)))</f>
        <v>8.159475013244629</v>
      </c>
      <c r="AB146" s="419">
        <f ca="1">IF(AND(VLOOKUP(C145,SubstationLoad_Min_Primaries!$B$3:$Z$495,3,FALSE),ISNUMBER(VLOOKUP(C145,'Manual Calculation'!$B$2:$G$222,5,FALSE))),"Manual Calculation",VLOOKUP(C145,SubstationLoad_Max_Primaries!$B$3:$Z$500,6,FALSE))</f>
        <v>5.925702384933472</v>
      </c>
      <c r="AC146" s="282">
        <f ca="1">IF(AND(VLOOKUP(C145,SubstationLoad_Min_Primaries!$B$3:$Z$495,3,FALSE),ISNUMBER(VLOOKUP(C145,'Manual Calculation'!$B$2:$G$222,5,FALSE))),VLOOKUP(C145,'Manual Calculation'!$B$2:$G$222,5,FALSE),VLOOKUP(C145,SubstationLoad_Min_Primaries!$B$3:$Z$500,22,FALSE))</f>
        <v>0</v>
      </c>
      <c r="AD146" s="175"/>
      <c r="AE146" s="186">
        <v>1</v>
      </c>
      <c r="AF146" s="187">
        <v>0</v>
      </c>
      <c r="AG146" s="187">
        <v>0</v>
      </c>
      <c r="AH146" s="187">
        <v>0</v>
      </c>
      <c r="AI146" s="187">
        <v>0</v>
      </c>
      <c r="AJ146" s="187">
        <v>0</v>
      </c>
      <c r="AK146" s="187">
        <v>0</v>
      </c>
      <c r="AL146" s="188">
        <v>0</v>
      </c>
      <c r="AM146" s="157" t="str">
        <f ca="1">IF('MASTER 2018-19 '!H149="","",'MASTER 2018-19 '!H149)</f>
        <v/>
      </c>
      <c r="AN146" s="216"/>
    </row>
    <row r="147" spans="1:40" s="157" customFormat="1" x14ac:dyDescent="0.2">
      <c r="A147" s="152"/>
      <c r="C147" s="223" t="s">
        <v>33</v>
      </c>
      <c r="D147" s="224"/>
      <c r="E147" s="225"/>
      <c r="F147" s="225"/>
      <c r="G147" s="226"/>
      <c r="H147" s="249"/>
      <c r="I147" s="228"/>
      <c r="J147" s="228"/>
      <c r="K147" s="228"/>
      <c r="L147" s="228"/>
      <c r="M147" s="229"/>
      <c r="N147" s="229"/>
      <c r="O147" s="230"/>
      <c r="P147" s="230"/>
      <c r="Q147" s="230"/>
      <c r="R147" s="231" t="s">
        <v>34</v>
      </c>
      <c r="S147" s="283">
        <f ca="1">VLOOKUP(C145,SubstationLoad_Max_Primaries!$B$3:$Z$500,24,FALSE)</f>
        <v>0</v>
      </c>
      <c r="T147" s="233"/>
      <c r="U147" s="233"/>
      <c r="V147" s="233"/>
      <c r="W147" s="233"/>
      <c r="X147" s="233"/>
      <c r="Y147" s="233"/>
      <c r="Z147" s="234"/>
      <c r="AA147" s="418">
        <f ca="1">IF(AND(VLOOKUP(C145,SubstationLoad_Min_Primaries!$B$3:$Z$495,3,FALSE),ISNUMBER(VLOOKUP(C145,'Manual Calculation'!$B$2:$G$222,5,FALSE))),"",IF(AA146=VLOOKUP(C145,SubstationLoad_Max_Primaries!$B$3:$Z$500,5,FALSE),VLOOKUP(C145,SubstationLoad_Max_Primaries!$B$3:$Z$500,10,FALSE),IF(AA146=VLOOKUP(C145,SubstationLoad_Max_Primaries!$B$3:$Z$500,7,FALSE),VLOOKUP(C145,SubstationLoad_Max_Primaries!$B$3:$Z$500,12,FALSE),"")))</f>
        <v>43558.438888888886</v>
      </c>
      <c r="AB147" s="418">
        <f ca="1">IF(AND(VLOOKUP(C145,SubstationLoad_Min_Primaries!$B$3:$Z$495,3,FALSE),ISNUMBER(VLOOKUP(C145,'Manual Calculation'!$B$2:$G$222,5,FALSE))),"",VLOOKUP(C145,SubstationLoad_Max_Primaries!$B$3:$Z$500,11,FALSE))</f>
        <v>43628.727083333331</v>
      </c>
      <c r="AC147" s="418">
        <f ca="1">IF(AND(VLOOKUP(C145,SubstationLoad_Min_Primaries!$B$3:$Z$495,3,FALSE),ISNUMBER(VLOOKUP(C145,'Manual Calculation'!$B$2:$G$222,5,FALSE))),VLOOKUP(C145,'Manual Calculation'!$B$2:$G$222,6,FALSE),VLOOKUP(C145,SubstationLoad_Min_Primaries!$B$3:$Z$500,23,FALSE))</f>
        <v>0</v>
      </c>
      <c r="AD147" s="175"/>
      <c r="AE147" s="175"/>
      <c r="AF147" s="175"/>
      <c r="AG147" s="175"/>
      <c r="AH147" s="175"/>
      <c r="AI147" s="175"/>
      <c r="AJ147" s="175"/>
      <c r="AK147" s="175"/>
      <c r="AL147" s="175"/>
      <c r="AM147" s="157" t="str">
        <f ca="1">IF('MASTER 2018-19 '!H150="","",'MASTER 2018-19 '!H150)</f>
        <v/>
      </c>
      <c r="AN147" s="216"/>
    </row>
    <row r="148" spans="1:40" s="157" customFormat="1" x14ac:dyDescent="0.2">
      <c r="A148" s="152"/>
      <c r="B148" s="213">
        <v>706</v>
      </c>
      <c r="C148" s="86" t="str">
        <f ca="1">VLOOKUP(B148,'GSP List'!$D$2:$E$485,2,FALSE)</f>
        <v>BALLINDALLOCH</v>
      </c>
      <c r="D148" s="117" t="s">
        <v>30</v>
      </c>
      <c r="E148" s="117" t="s">
        <v>533</v>
      </c>
      <c r="F148" s="214"/>
      <c r="G148" s="284">
        <f ca="1">IF(AND(VLOOKUP(C148,SubstationLoad_Max_Primaries!$B$3:$Z$495,3,FALSE),ISNUMBER(VLOOKUP(C148,'Manual Calculation'!$B$2:$G$222,3,FALSE))),VLOOKUP(C148,'Manual Calculation'!$B$2:$G$222,4,FALSE),VLOOKUP(C148,SubstationLoad_Max_Primaries!$B$3:$Z$500,23,FALSE))</f>
        <v>43787.702777777777</v>
      </c>
      <c r="H148" s="282">
        <f ca="1">IF(AND(VLOOKUP(C148,SubstationLoad_Max_Primaries!$B$3:$Z$495,3,FALSE),ISNUMBER(VLOOKUP(C148,'Manual Calculation'!$B$2:$G$222,3,FALSE))),VLOOKUP(C148,'Manual Calculation'!$B$2:$G$222,3,FALSE),VLOOKUP(C148,SubstationLoad_Max_Primaries!$B$3:$Z$500,22,FALSE))</f>
        <v>4.0800000429153442</v>
      </c>
      <c r="I148" s="136">
        <v>1</v>
      </c>
      <c r="J148" s="89" t="s">
        <v>35</v>
      </c>
      <c r="K148" s="90" t="s">
        <v>35</v>
      </c>
      <c r="L148" s="143">
        <f ca="1">IF(OR($B148="",ISNA($I148)),,$H148*$I148)</f>
        <v>4.0800000429153442</v>
      </c>
      <c r="M148" s="143">
        <f ca="1">IF($B148 ="",,VLOOKUP($K148,'Growth Rates'!$C$5:$D$8,2,FALSE))^COLUMNS($M148:M148)*$L148+SUM($L149:M149)*IFERROR($L$5/$L$6,1)</f>
        <v>4.1355078250253872</v>
      </c>
      <c r="N148" s="143">
        <f ca="1">IF($B148 ="",,VLOOKUP($K148,'Growth Rates'!$C$5:$D$8,2,FALSE))^COLUMNS($M148:N148)*$L148+SUM($L149:N149)*IFERROR($L$5/$L$6,1)</f>
        <v>4.1917707820967944</v>
      </c>
      <c r="O148" s="143">
        <f ca="1">IF($B148 ="",,VLOOKUP($K148,'Growth Rates'!$C$5:$D$8,2,FALSE))^COLUMNS($M148:O148)*$L148+SUM($L149:O149)*IFERROR($L$5/$L$6,1)</f>
        <v>4.248799188170441</v>
      </c>
      <c r="P148" s="143">
        <f ca="1">IF($B148 ="",,VLOOKUP($K148,'Growth Rates'!$C$5:$D$8,2,FALSE))^COLUMNS($M148:P148)*$L148+SUM($L149:P149)*IFERROR($L$5/$L$6,1)</f>
        <v>4.3066034570639706</v>
      </c>
      <c r="Q148" s="143">
        <f ca="1">IF($B148 ="",,VLOOKUP($K148,'Growth Rates'!$C$5:$D$8,2,FALSE))^COLUMNS($M148:Q148)*$L148+SUM($L149:Q149)*IFERROR($L$5/$L$6,1)</f>
        <v>4.3651941442734374</v>
      </c>
      <c r="R148" s="143">
        <f ca="1">IF($B148 ="",,VLOOKUP($K148,'Growth Rates'!$C$5:$D$8,2,FALSE))^COLUMNS($M148:R148)*$L148+SUM($L149:R149)*IFERROR($L$5/$L$6,1)</f>
        <v>4.4245819489008191</v>
      </c>
      <c r="S148" s="143">
        <f ca="1">IF($B148 ="",,VLOOKUP($K148,'Growth Rates'!$C$5:$D$8,2,FALSE))^COLUMNS($M148:S148)*$L148+SUM($L149:S149)*IFERROR($L$5/$L$6,1)</f>
        <v>4.4847777156077537</v>
      </c>
      <c r="T148" s="143">
        <f ca="1">IF($B148 ="",,VLOOKUP($K148,'Growth Rates'!$C$5:$D$8,2,FALSE))^COLUMNS($M148:T148)*$L148+SUM($L149:T149)*IFERROR($L$5/$L$6,1)</f>
        <v>4.5457924365958577</v>
      </c>
      <c r="U148" s="143">
        <f ca="1">IF($B148 ="",,VLOOKUP($K148,'Growth Rates'!$C$5:$D$8,2,FALSE))^COLUMNS($M148:U148)*$L148+SUM($L149:U149)*IFERROR($L$5/$L$6,1)</f>
        <v>4.6076372536139836</v>
      </c>
      <c r="V148" s="143">
        <f ca="1">IF($B148 ="",,VLOOKUP($K148,'Growth Rates'!$C$5:$D$8,2,FALSE))^COLUMNS($M148:V148)*$L148+SUM($L149:V149)*IFERROR($L$5/$L$6,1)</f>
        <v>4.6703234599927876</v>
      </c>
      <c r="W148" s="143">
        <f ca="1">IF($B148 ="",,VLOOKUP($K148,'Growth Rates'!$C$5:$D$8,2,FALSE))^COLUMNS($M148:W148)*$L148+SUM($L149:W149)*IFERROR($L$5/$L$6,1)</f>
        <v>4.7338625027069785</v>
      </c>
      <c r="X148" s="143">
        <f ca="1">IF($B148 ="",,VLOOKUP($K148,'Growth Rates'!$C$5:$D$8,2,FALSE))^COLUMNS($M148:X148)*$L148+SUM($L149:X149)*IFERROR($L$5/$L$6,1)</f>
        <v>4.7982659844656217</v>
      </c>
      <c r="Y148" s="143">
        <f ca="1">IF($B148 ="",,VLOOKUP($K148,'Growth Rates'!$C$5:$D$8,2,FALSE))^COLUMNS($M148:Y148)*$L148+SUM($L149:Y149)*IFERROR($L$5/$L$6,1)</f>
        <v>4.8635456658308778</v>
      </c>
      <c r="Z148" s="215"/>
      <c r="AA148" s="173">
        <f ca="1">IFERROR(IF($H148="",,AA149/$L148),0)</f>
        <v>0.94117646886953155</v>
      </c>
      <c r="AB148" s="173">
        <f ca="1">IFERROR(IF($H148="",,AB149/$L148),0)</f>
        <v>0.6156862886031742</v>
      </c>
      <c r="AC148" s="174">
        <f ca="1">IFERROR(IF($H148="",,AC149/$L148),0)</f>
        <v>0</v>
      </c>
      <c r="AD148" s="175"/>
      <c r="AE148" s="42">
        <v>80410</v>
      </c>
      <c r="AF148" s="43"/>
      <c r="AG148" s="43"/>
      <c r="AH148" s="43"/>
      <c r="AI148" s="43"/>
      <c r="AJ148" s="43"/>
      <c r="AK148" s="43"/>
      <c r="AL148" s="44"/>
      <c r="AM148" s="157">
        <f ca="1">IF('MASTER 2018-19 '!H151="","",'MASTER 2018-19 '!H151)</f>
        <v>3.95</v>
      </c>
      <c r="AN148" s="216">
        <f t="shared" ca="1" si="22"/>
        <v>0.13000004291534406</v>
      </c>
    </row>
    <row r="149" spans="1:40" s="157" customFormat="1" x14ac:dyDescent="0.2">
      <c r="A149" s="152"/>
      <c r="C149" s="217" t="str">
        <f ca="1">IFERROR(IF(H148="","No PI or No Data",""),"Substation was not found in SubstationLoad")</f>
        <v/>
      </c>
      <c r="D149" s="139"/>
      <c r="E149" s="139"/>
      <c r="F149" s="139"/>
      <c r="G149" s="285">
        <f ca="1">IF(AND(VLOOKUP(C148,SubstationLoad_Max_Primaries!$B$3:$Z$495,3,FALSE),ISNUMBER(VLOOKUP(C148,'Manual Calculation'!$B$2:$G$222,3,FALSE))),VLOOKUP(C148,'Manual Calculation'!$B$2:$G$222,4,FALSE),VLOOKUP(C148,SubstationLoad_Max_Primaries!$B$3:$Z$500,23,FALSE))</f>
        <v>43787.702777777777</v>
      </c>
      <c r="H149" s="250"/>
      <c r="I149" s="220"/>
      <c r="J149" s="220"/>
      <c r="K149" s="220"/>
      <c r="L149" s="220" t="s">
        <v>32</v>
      </c>
      <c r="M149" s="221"/>
      <c r="N149" s="221"/>
      <c r="O149" s="221"/>
      <c r="P149" s="221"/>
      <c r="Q149" s="221"/>
      <c r="R149" s="221"/>
      <c r="S149" s="221"/>
      <c r="T149" s="221"/>
      <c r="U149" s="221"/>
      <c r="V149" s="221"/>
      <c r="W149" s="221"/>
      <c r="X149" s="221"/>
      <c r="Y149" s="221"/>
      <c r="Z149" s="222"/>
      <c r="AA149" s="419">
        <f ca="1">IF(AND(VLOOKUP(C148,SubstationLoad_Min_Primaries!$B$3:$Z$495,3,FALSE),ISNUMBER(VLOOKUP(C148,'Manual Calculation'!$B$2:$G$222,5,FALSE))),"Manual Calculation",MAX(VLOOKUP(C148,SubstationLoad_Max_Primaries!$B$3:$Z$500,5,FALSE),VLOOKUP(C148,SubstationLoad_Max_Primaries!$B$3:$Z$500,7,FALSE)))</f>
        <v>3.8400000333786011</v>
      </c>
      <c r="AB149" s="419">
        <f ca="1">IF(AND(VLOOKUP(C148,SubstationLoad_Min_Primaries!$B$3:$Z$495,3,FALSE),ISNUMBER(VLOOKUP(C148,'Manual Calculation'!$B$2:$G$222,5,FALSE))),"Manual Calculation",VLOOKUP(C148,SubstationLoad_Max_Primaries!$B$3:$Z$500,6,FALSE))</f>
        <v>2.5120000839233398</v>
      </c>
      <c r="AC149" s="282">
        <f ca="1">IF(AND(VLOOKUP(C148,SubstationLoad_Min_Primaries!$B$3:$Z$495,3,FALSE),ISNUMBER(VLOOKUP(C148,'Manual Calculation'!$B$2:$G$222,5,FALSE))),VLOOKUP(C148,'Manual Calculation'!$B$2:$G$222,5,FALSE),VLOOKUP(C148,SubstationLoad_Min_Primaries!$B$3:$Z$500,22,FALSE))</f>
        <v>0</v>
      </c>
      <c r="AD149" s="175"/>
      <c r="AE149" s="186">
        <v>1</v>
      </c>
      <c r="AF149" s="187">
        <v>0</v>
      </c>
      <c r="AG149" s="187">
        <v>0</v>
      </c>
      <c r="AH149" s="187">
        <v>0</v>
      </c>
      <c r="AI149" s="187">
        <v>0</v>
      </c>
      <c r="AJ149" s="187">
        <v>0</v>
      </c>
      <c r="AK149" s="187">
        <v>0</v>
      </c>
      <c r="AL149" s="188">
        <v>0</v>
      </c>
      <c r="AM149" s="157" t="str">
        <f ca="1">IF('MASTER 2018-19 '!H152="","",'MASTER 2018-19 '!H152)</f>
        <v/>
      </c>
      <c r="AN149" s="216"/>
    </row>
    <row r="150" spans="1:40" s="157" customFormat="1" x14ac:dyDescent="0.2">
      <c r="A150" s="152"/>
      <c r="C150" s="223" t="s">
        <v>33</v>
      </c>
      <c r="D150" s="224"/>
      <c r="E150" s="225"/>
      <c r="F150" s="225"/>
      <c r="G150" s="226"/>
      <c r="H150" s="249"/>
      <c r="I150" s="228"/>
      <c r="J150" s="228"/>
      <c r="K150" s="228"/>
      <c r="L150" s="228"/>
      <c r="M150" s="229"/>
      <c r="N150" s="229"/>
      <c r="O150" s="230"/>
      <c r="P150" s="230"/>
      <c r="Q150" s="230"/>
      <c r="R150" s="231" t="s">
        <v>34</v>
      </c>
      <c r="S150" s="283">
        <f ca="1">VLOOKUP(C148,SubstationLoad_Max_Primaries!$B$3:$Z$500,24,FALSE)</f>
        <v>0</v>
      </c>
      <c r="T150" s="233"/>
      <c r="U150" s="233"/>
      <c r="V150" s="233"/>
      <c r="W150" s="233"/>
      <c r="X150" s="233"/>
      <c r="Y150" s="233"/>
      <c r="Z150" s="234"/>
      <c r="AA150" s="418">
        <f ca="1">IF(AND(VLOOKUP(C148,SubstationLoad_Min_Primaries!$B$3:$Z$495,3,FALSE),ISNUMBER(VLOOKUP(C148,'Manual Calculation'!$B$2:$G$222,5,FALSE))),"",IF(AA149=VLOOKUP(C148,SubstationLoad_Max_Primaries!$B$3:$Z$500,5,FALSE),VLOOKUP(C148,SubstationLoad_Max_Primaries!$B$3:$Z$500,10,FALSE),IF(AA149=VLOOKUP(C148,SubstationLoad_Max_Primaries!$B$3:$Z$500,7,FALSE),VLOOKUP(C148,SubstationLoad_Max_Primaries!$B$3:$Z$500,12,FALSE),"")))</f>
        <v>43556.818055555559</v>
      </c>
      <c r="AB150" s="418">
        <f ca="1">IF(AND(VLOOKUP(C148,SubstationLoad_Min_Primaries!$B$3:$Z$495,3,FALSE),ISNUMBER(VLOOKUP(C148,'Manual Calculation'!$B$2:$G$222,5,FALSE))),"",VLOOKUP(C148,SubstationLoad_Max_Primaries!$B$3:$Z$500,11,FALSE))</f>
        <v>43629.402083333334</v>
      </c>
      <c r="AC150" s="418">
        <f ca="1">IF(AND(VLOOKUP(C148,SubstationLoad_Min_Primaries!$B$3:$Z$495,3,FALSE),ISNUMBER(VLOOKUP(C148,'Manual Calculation'!$B$2:$G$222,5,FALSE))),VLOOKUP(C148,'Manual Calculation'!$B$2:$G$222,6,FALSE),VLOOKUP(C148,SubstationLoad_Min_Primaries!$B$3:$Z$500,23,FALSE))</f>
        <v>0</v>
      </c>
      <c r="AD150" s="175"/>
      <c r="AE150" s="175"/>
      <c r="AF150" s="175"/>
      <c r="AG150" s="175"/>
      <c r="AH150" s="175"/>
      <c r="AI150" s="175"/>
      <c r="AJ150" s="175"/>
      <c r="AK150" s="175"/>
      <c r="AL150" s="175"/>
      <c r="AM150" s="157" t="str">
        <f ca="1">IF('MASTER 2018-19 '!H153="","",'MASTER 2018-19 '!H153)</f>
        <v/>
      </c>
      <c r="AN150" s="216"/>
    </row>
    <row r="151" spans="1:40" s="157" customFormat="1" x14ac:dyDescent="0.2">
      <c r="A151" s="152"/>
      <c r="B151" s="213">
        <v>708</v>
      </c>
      <c r="C151" s="86" t="str">
        <f ca="1">VLOOKUP(B151,'GSP List'!$D$2:$E$485,2,FALSE)</f>
        <v>BOAT OF GARTEN 11 kV</v>
      </c>
      <c r="D151" s="117" t="s">
        <v>30</v>
      </c>
      <c r="E151" s="117" t="s">
        <v>562</v>
      </c>
      <c r="F151" s="214"/>
      <c r="G151" s="284">
        <f ca="1">IF(AND(VLOOKUP(C151,SubstationLoad_Max_Primaries!$B$3:$Z$495,3,FALSE),ISNUMBER(VLOOKUP(C151,'Manual Calculation'!$B$2:$G$222,3,FALSE))),VLOOKUP(C151,'Manual Calculation'!$B$2:$G$222,4,FALSE),VLOOKUP(C151,SubstationLoad_Max_Primaries!$B$3:$Z$500,23,FALSE))</f>
        <v>43879.462500000001</v>
      </c>
      <c r="H151" s="282">
        <f ca="1">IF(AND(VLOOKUP(C151,SubstationLoad_Max_Primaries!$B$3:$Z$495,3,FALSE),ISNUMBER(VLOOKUP(C151,'Manual Calculation'!$B$2:$G$222,3,FALSE))),VLOOKUP(C151,'Manual Calculation'!$B$2:$G$222,3,FALSE),VLOOKUP(C151,SubstationLoad_Max_Primaries!$B$3:$Z$500,22,FALSE))</f>
        <v>3.4541399478912354</v>
      </c>
      <c r="I151" s="136">
        <v>1</v>
      </c>
      <c r="J151" s="89">
        <v>0</v>
      </c>
      <c r="K151" s="90">
        <v>0</v>
      </c>
      <c r="L151" s="143">
        <f ca="1">IF(OR($B151="",ISNA($I151)),,$H151*$I151)</f>
        <v>3.4541399478912354</v>
      </c>
      <c r="M151" s="143">
        <f ca="1">IF($B151 ="",,VLOOKUP($K151,'Growth Rates'!$C$5:$D$8,2,FALSE))^COLUMNS($M151:M151)*$L151+SUM($L152:M152)*IFERROR($L$5/$L$6,1)</f>
        <v>3.4542030093248663</v>
      </c>
      <c r="N151" s="143">
        <f ca="1">IF($B151 ="",,VLOOKUP($K151,'Growth Rates'!$C$5:$D$8,2,FALSE))^COLUMNS($M151:N151)*$L151+SUM($L152:N152)*IFERROR($L$5/$L$6,1)</f>
        <v>3.4542660719097955</v>
      </c>
      <c r="O151" s="143">
        <f ca="1">IF($B151 ="",,VLOOKUP($K151,'Growth Rates'!$C$5:$D$8,2,FALSE))^COLUMNS($M151:O151)*$L151+SUM($L152:O152)*IFERROR($L$5/$L$6,1)</f>
        <v>3.4543291356460433</v>
      </c>
      <c r="P151" s="143">
        <f ca="1">IF($B151 ="",,VLOOKUP($K151,'Growth Rates'!$C$5:$D$8,2,FALSE))^COLUMNS($M151:P151)*$L151+SUM($L152:P152)*IFERROR($L$5/$L$6,1)</f>
        <v>3.4543922005336318</v>
      </c>
      <c r="Q151" s="143">
        <f ca="1">IF($B151 ="",,VLOOKUP($K151,'Growth Rates'!$C$5:$D$8,2,FALSE))^COLUMNS($M151:Q151)*$L151+SUM($L152:Q152)*IFERROR($L$5/$L$6,1)</f>
        <v>3.4544552665725807</v>
      </c>
      <c r="R151" s="143">
        <f ca="1">IF($B151 ="",,VLOOKUP($K151,'Growth Rates'!$C$5:$D$8,2,FALSE))^COLUMNS($M151:R151)*$L151+SUM($L152:R152)*IFERROR($L$5/$L$6,1)</f>
        <v>3.4545183337629122</v>
      </c>
      <c r="S151" s="143">
        <f ca="1">IF($B151 ="",,VLOOKUP($K151,'Growth Rates'!$C$5:$D$8,2,FALSE))^COLUMNS($M151:S151)*$L151+SUM($L152:S152)*IFERROR($L$5/$L$6,1)</f>
        <v>3.4545814021046461</v>
      </c>
      <c r="T151" s="143">
        <f ca="1">IF($B151 ="",,VLOOKUP($K151,'Growth Rates'!$C$5:$D$8,2,FALSE))^COLUMNS($M151:T151)*$L151+SUM($L152:T152)*IFERROR($L$5/$L$6,1)</f>
        <v>3.4546444715978053</v>
      </c>
      <c r="U151" s="143">
        <f ca="1">IF($B151 ="",,VLOOKUP($K151,'Growth Rates'!$C$5:$D$8,2,FALSE))^COLUMNS($M151:U151)*$L151+SUM($L152:U152)*IFERROR($L$5/$L$6,1)</f>
        <v>3.4547075422424087</v>
      </c>
      <c r="V151" s="143">
        <f ca="1">IF($B151 ="",,VLOOKUP($K151,'Growth Rates'!$C$5:$D$8,2,FALSE))^COLUMNS($M151:V151)*$L151+SUM($L152:V152)*IFERROR($L$5/$L$6,1)</f>
        <v>3.4547706140384786</v>
      </c>
      <c r="W151" s="143">
        <f ca="1">IF($B151 ="",,VLOOKUP($K151,'Growth Rates'!$C$5:$D$8,2,FALSE))^COLUMNS($M151:W151)*$L151+SUM($L152:W152)*IFERROR($L$5/$L$6,1)</f>
        <v>3.454833686986035</v>
      </c>
      <c r="X151" s="143">
        <f ca="1">IF($B151 ="",,VLOOKUP($K151,'Growth Rates'!$C$5:$D$8,2,FALSE))^COLUMNS($M151:X151)*$L151+SUM($L152:X152)*IFERROR($L$5/$L$6,1)</f>
        <v>3.4548967610851014</v>
      </c>
      <c r="Y151" s="143">
        <f ca="1">IF($B151 ="",,VLOOKUP($K151,'Growth Rates'!$C$5:$D$8,2,FALSE))^COLUMNS($M151:Y151)*$L151+SUM($L152:Y152)*IFERROR($L$5/$L$6,1)</f>
        <v>3.454959836335695</v>
      </c>
      <c r="Z151" s="215"/>
      <c r="AA151" s="173">
        <f ca="1">IFERROR(IF($H151="",,AA152/$L151),0)</f>
        <v>0.8848078023080661</v>
      </c>
      <c r="AB151" s="173">
        <f ca="1">IFERROR(IF($H151="",,AB152/$L151),0)</f>
        <v>0.72014509812556338</v>
      </c>
      <c r="AC151" s="174">
        <f ca="1">IFERROR(IF($H151="",,AC152/$L151),0)</f>
        <v>0</v>
      </c>
      <c r="AD151" s="175"/>
      <c r="AE151" s="42">
        <v>80412</v>
      </c>
      <c r="AF151" s="43"/>
      <c r="AG151" s="43"/>
      <c r="AH151" s="43"/>
      <c r="AI151" s="43"/>
      <c r="AJ151" s="43"/>
      <c r="AK151" s="43"/>
      <c r="AL151" s="44"/>
      <c r="AM151" s="157">
        <f ca="1">IF('MASTER 2018-19 '!H154="","",'MASTER 2018-19 '!H154)</f>
        <v>3.43</v>
      </c>
      <c r="AN151" s="216">
        <f t="shared" ca="1" si="22"/>
        <v>2.4139947891235192E-2</v>
      </c>
    </row>
    <row r="152" spans="1:40" s="157" customFormat="1" x14ac:dyDescent="0.2">
      <c r="C152" s="217" t="str">
        <f ca="1">IFERROR(IF(H151="","No PI or No Data",""),"Substation was not found in SubstationLoad")</f>
        <v/>
      </c>
      <c r="D152" s="139"/>
      <c r="E152" s="139"/>
      <c r="F152" s="139"/>
      <c r="G152" s="285">
        <f ca="1">IF(AND(VLOOKUP(C151,SubstationLoad_Max_Primaries!$B$3:$Z$495,3,FALSE),ISNUMBER(VLOOKUP(C151,'Manual Calculation'!$B$2:$G$222,3,FALSE))),VLOOKUP(C151,'Manual Calculation'!$B$2:$G$222,4,FALSE),VLOOKUP(C151,SubstationLoad_Max_Primaries!$B$3:$Z$500,23,FALSE))</f>
        <v>43879.462500000001</v>
      </c>
      <c r="H152" s="250"/>
      <c r="I152" s="220"/>
      <c r="J152" s="220"/>
      <c r="K152" s="220"/>
      <c r="L152" s="220" t="s">
        <v>32</v>
      </c>
      <c r="M152" s="235"/>
      <c r="N152" s="221"/>
      <c r="O152" s="221"/>
      <c r="P152" s="221"/>
      <c r="Q152" s="221"/>
      <c r="R152" s="221"/>
      <c r="S152" s="221"/>
      <c r="T152" s="221"/>
      <c r="U152" s="221"/>
      <c r="V152" s="221"/>
      <c r="W152" s="221"/>
      <c r="X152" s="221"/>
      <c r="Y152" s="221"/>
      <c r="Z152" s="222"/>
      <c r="AA152" s="419">
        <f ca="1">IF(AND(VLOOKUP(C151,SubstationLoad_Min_Primaries!$B$3:$Z$495,3,FALSE),ISNUMBER(VLOOKUP(C151,'Manual Calculation'!$B$2:$G$222,5,FALSE))),"Manual Calculation",MAX(VLOOKUP(C151,SubstationLoad_Max_Primaries!$B$3:$Z$500,5,FALSE),VLOOKUP(C151,SubstationLoad_Max_Primaries!$B$3:$Z$500,7,FALSE)))</f>
        <v>3.0562499761581421</v>
      </c>
      <c r="AB152" s="419">
        <f ca="1">IF(AND(VLOOKUP(C151,SubstationLoad_Min_Primaries!$B$3:$Z$495,3,FALSE),ISNUMBER(VLOOKUP(C151,'Manual Calculation'!$B$2:$G$222,5,FALSE))),"Manual Calculation",VLOOKUP(C151,SubstationLoad_Max_Primaries!$B$3:$Z$500,6,FALSE))</f>
        <v>2.487481951713562</v>
      </c>
      <c r="AC152" s="282">
        <f ca="1">IF(AND(VLOOKUP(C151,SubstationLoad_Min_Primaries!$B$3:$Z$495,3,FALSE),ISNUMBER(VLOOKUP(C151,'Manual Calculation'!$B$2:$G$222,5,FALSE))),VLOOKUP(C151,'Manual Calculation'!$B$2:$G$222,5,FALSE),VLOOKUP(C151,SubstationLoad_Min_Primaries!$B$3:$Z$500,22,FALSE))</f>
        <v>0</v>
      </c>
      <c r="AD152" s="175"/>
      <c r="AE152" s="186">
        <v>1</v>
      </c>
      <c r="AF152" s="187">
        <v>0</v>
      </c>
      <c r="AG152" s="187">
        <v>0</v>
      </c>
      <c r="AH152" s="187">
        <v>0</v>
      </c>
      <c r="AI152" s="187">
        <v>0</v>
      </c>
      <c r="AJ152" s="187">
        <v>0</v>
      </c>
      <c r="AK152" s="187">
        <v>0</v>
      </c>
      <c r="AL152" s="188">
        <v>0</v>
      </c>
      <c r="AM152" s="157" t="str">
        <f ca="1">IF('MASTER 2018-19 '!H155="","",'MASTER 2018-19 '!H155)</f>
        <v/>
      </c>
      <c r="AN152" s="216"/>
    </row>
    <row r="153" spans="1:40" s="157" customFormat="1" x14ac:dyDescent="0.2">
      <c r="C153" s="223" t="s">
        <v>33</v>
      </c>
      <c r="D153" s="224"/>
      <c r="E153" s="225"/>
      <c r="F153" s="225"/>
      <c r="G153" s="226"/>
      <c r="H153" s="249"/>
      <c r="I153" s="228"/>
      <c r="J153" s="228"/>
      <c r="K153" s="228"/>
      <c r="L153" s="228"/>
      <c r="M153" s="229"/>
      <c r="N153" s="229"/>
      <c r="O153" s="230"/>
      <c r="P153" s="230"/>
      <c r="Q153" s="230"/>
      <c r="R153" s="231" t="s">
        <v>34</v>
      </c>
      <c r="S153" s="283">
        <f ca="1">VLOOKUP(C151,SubstationLoad_Max_Primaries!$B$3:$Z$500,24,FALSE)</f>
        <v>0</v>
      </c>
      <c r="T153" s="233"/>
      <c r="U153" s="233"/>
      <c r="V153" s="233"/>
      <c r="W153" s="233"/>
      <c r="X153" s="233"/>
      <c r="Y153" s="233"/>
      <c r="Z153" s="234"/>
      <c r="AA153" s="418">
        <f ca="1">IF(AND(VLOOKUP(C151,SubstationLoad_Min_Primaries!$B$3:$Z$495,3,FALSE),ISNUMBER(VLOOKUP(C151,'Manual Calculation'!$B$2:$G$222,5,FALSE))),"",IF(AA152=VLOOKUP(C151,SubstationLoad_Max_Primaries!$B$3:$Z$500,5,FALSE),VLOOKUP(C151,SubstationLoad_Max_Primaries!$B$3:$Z$500,10,FALSE),IF(AA152=VLOOKUP(C151,SubstationLoad_Max_Primaries!$B$3:$Z$500,7,FALSE),VLOOKUP(C151,SubstationLoad_Max_Primaries!$B$3:$Z$500,12,FALSE),"")))</f>
        <v>43557.288194444445</v>
      </c>
      <c r="AB153" s="418">
        <f ca="1">IF(AND(VLOOKUP(C151,SubstationLoad_Min_Primaries!$B$3:$Z$495,3,FALSE),ISNUMBER(VLOOKUP(C151,'Manual Calculation'!$B$2:$G$222,5,FALSE))),"",VLOOKUP(C151,SubstationLoad_Max_Primaries!$B$3:$Z$500,11,FALSE))</f>
        <v>43622.299305555556</v>
      </c>
      <c r="AC153" s="418">
        <f ca="1">IF(AND(VLOOKUP(C151,SubstationLoad_Min_Primaries!$B$3:$Z$495,3,FALSE),ISNUMBER(VLOOKUP(C151,'Manual Calculation'!$B$2:$G$222,5,FALSE))),VLOOKUP(C151,'Manual Calculation'!$B$2:$G$222,6,FALSE),VLOOKUP(C151,SubstationLoad_Min_Primaries!$B$3:$Z$500,23,FALSE))</f>
        <v>0</v>
      </c>
      <c r="AD153" s="175"/>
      <c r="AE153" s="175"/>
      <c r="AF153" s="175"/>
      <c r="AG153" s="175"/>
      <c r="AH153" s="175"/>
      <c r="AI153" s="175"/>
      <c r="AJ153" s="175"/>
      <c r="AK153" s="175"/>
      <c r="AL153" s="175"/>
      <c r="AM153" s="157" t="str">
        <f ca="1">IF('MASTER 2018-19 '!H156="","",'MASTER 2018-19 '!H156)</f>
        <v/>
      </c>
      <c r="AN153" s="216"/>
    </row>
    <row r="154" spans="1:40" s="157" customFormat="1" x14ac:dyDescent="0.2">
      <c r="B154" s="213">
        <v>777</v>
      </c>
      <c r="C154" s="86" t="str">
        <f ca="1">VLOOKUP(B154,'GSP List'!$D$2:$E$485,2,FALSE)</f>
        <v>DALWHINNIE</v>
      </c>
      <c r="D154" s="117" t="s">
        <v>30</v>
      </c>
      <c r="E154" s="117" t="s">
        <v>564</v>
      </c>
      <c r="F154" s="214"/>
      <c r="G154" s="284">
        <f ca="1">IF(AND(VLOOKUP(C154,SubstationLoad_Max_Primaries!$B$3:$Z$495,3,FALSE),ISNUMBER(VLOOKUP(C154,'Manual Calculation'!$B$2:$G$222,3,FALSE))),VLOOKUP(C154,'Manual Calculation'!$B$2:$G$222,4,FALSE),VLOOKUP(C154,SubstationLoad_Max_Primaries!$B$3:$Z$500,23,FALSE))</f>
        <v>43838.445138888892</v>
      </c>
      <c r="H154" s="282">
        <f ca="1">IF(AND(VLOOKUP(C154,SubstationLoad_Max_Primaries!$B$3:$Z$495,3,FALSE),ISNUMBER(VLOOKUP(C154,'Manual Calculation'!$B$2:$G$222,3,FALSE))),VLOOKUP(C154,'Manual Calculation'!$B$2:$G$222,3,FALSE),VLOOKUP(C154,SubstationLoad_Max_Primaries!$B$3:$Z$500,22,FALSE))</f>
        <v>0.78813325242614751</v>
      </c>
      <c r="I154" s="136">
        <v>1</v>
      </c>
      <c r="J154" s="89">
        <v>0</v>
      </c>
      <c r="K154" s="90">
        <v>0</v>
      </c>
      <c r="L154" s="143">
        <f ca="1">IF(OR($B154="",ISNA($I154)),,$H154*$I154)</f>
        <v>0.78813325242614751</v>
      </c>
      <c r="M154" s="143">
        <f ca="1">IF($B154 ="",,VLOOKUP($K154,'Growth Rates'!$C$5:$D$8,2,FALSE))^COLUMNS($M154:M154)*$L154+SUM($L155:M155)*IFERROR($L$5/$L$6,1)</f>
        <v>0.788147641192538</v>
      </c>
      <c r="N154" s="143">
        <f ca="1">IF($B154 ="",,VLOOKUP($K154,'Growth Rates'!$C$5:$D$8,2,FALSE))^COLUMNS($M154:N154)*$L154+SUM($L155:N155)*IFERROR($L$5/$L$6,1)</f>
        <v>0.7881620302216209</v>
      </c>
      <c r="O154" s="143">
        <f ca="1">IF($B154 ="",,VLOOKUP($K154,'Growth Rates'!$C$5:$D$8,2,FALSE))^COLUMNS($M154:O154)*$L154+SUM($L155:O155)*IFERROR($L$5/$L$6,1)</f>
        <v>0.78817641951340089</v>
      </c>
      <c r="P154" s="143">
        <f ca="1">IF($B154 ="",,VLOOKUP($K154,'Growth Rates'!$C$5:$D$8,2,FALSE))^COLUMNS($M154:P154)*$L154+SUM($L155:P155)*IFERROR($L$5/$L$6,1)</f>
        <v>0.78819080906788297</v>
      </c>
      <c r="Q154" s="143">
        <f ca="1">IF($B154 ="",,VLOOKUP($K154,'Growth Rates'!$C$5:$D$8,2,FALSE))^COLUMNS($M154:Q154)*$L154+SUM($L155:Q155)*IFERROR($L$5/$L$6,1)</f>
        <v>0.78820519888507179</v>
      </c>
      <c r="R154" s="143">
        <f ca="1">IF($B154 ="",,VLOOKUP($K154,'Growth Rates'!$C$5:$D$8,2,FALSE))^COLUMNS($M154:R154)*$L154+SUM($L155:R155)*IFERROR($L$5/$L$6,1)</f>
        <v>0.78821958896497213</v>
      </c>
      <c r="S154" s="143">
        <f ca="1">IF($B154 ="",,VLOOKUP($K154,'Growth Rates'!$C$5:$D$8,2,FALSE))^COLUMNS($M154:S154)*$L154+SUM($L155:S155)*IFERROR($L$5/$L$6,1)</f>
        <v>0.78823397930758876</v>
      </c>
      <c r="T154" s="143">
        <f ca="1">IF($B154 ="",,VLOOKUP($K154,'Growth Rates'!$C$5:$D$8,2,FALSE))^COLUMNS($M154:T154)*$L154+SUM($L155:T155)*IFERROR($L$5/$L$6,1)</f>
        <v>0.78824836991292679</v>
      </c>
      <c r="U154" s="143">
        <f ca="1">IF($B154 ="",,VLOOKUP($K154,'Growth Rates'!$C$5:$D$8,2,FALSE))^COLUMNS($M154:U154)*$L154+SUM($L155:U155)*IFERROR($L$5/$L$6,1)</f>
        <v>0.78826276078099056</v>
      </c>
      <c r="V154" s="143">
        <f ca="1">IF($B154 ="",,VLOOKUP($K154,'Growth Rates'!$C$5:$D$8,2,FALSE))^COLUMNS($M154:V154)*$L154+SUM($L155:V155)*IFERROR($L$5/$L$6,1)</f>
        <v>0.78827715191178516</v>
      </c>
      <c r="W154" s="143">
        <f ca="1">IF($B154 ="",,VLOOKUP($K154,'Growth Rates'!$C$5:$D$8,2,FALSE))^COLUMNS($M154:W154)*$L154+SUM($L155:W155)*IFERROR($L$5/$L$6,1)</f>
        <v>0.78829154330531503</v>
      </c>
      <c r="X154" s="143">
        <f ca="1">IF($B154 ="",,VLOOKUP($K154,'Growth Rates'!$C$5:$D$8,2,FALSE))^COLUMNS($M154:X154)*$L154+SUM($L155:X155)*IFERROR($L$5/$L$6,1)</f>
        <v>0.78830593496158585</v>
      </c>
      <c r="Y154" s="143">
        <f ca="1">IF($B154 ="",,VLOOKUP($K154,'Growth Rates'!$C$5:$D$8,2,FALSE))^COLUMNS($M154:Y154)*$L154+SUM($L155:Y155)*IFERROR($L$5/$L$6,1)</f>
        <v>0.78832032688060127</v>
      </c>
      <c r="Z154" s="215"/>
      <c r="AA154" s="173">
        <f ca="1">IFERROR(IF($H154="",,AA155/$L154),0)</f>
        <v>0.87485242161343379</v>
      </c>
      <c r="AB154" s="173">
        <f ca="1">IFERROR(IF($H154="",,AB155/$L154),0)</f>
        <v>0.71428570769893707</v>
      </c>
      <c r="AC154" s="174">
        <f ca="1">IFERROR(IF($H154="",,AC155/$L154),0)</f>
        <v>0</v>
      </c>
      <c r="AD154" s="175"/>
      <c r="AE154" s="42">
        <v>80429</v>
      </c>
      <c r="AF154" s="43"/>
      <c r="AG154" s="43"/>
      <c r="AH154" s="43"/>
      <c r="AI154" s="43"/>
      <c r="AJ154" s="43"/>
      <c r="AK154" s="43"/>
      <c r="AL154" s="44"/>
      <c r="AM154" s="157">
        <f ca="1">IF('MASTER 2018-19 '!H157="","",'MASTER 2018-19 '!H157)</f>
        <v>0.75</v>
      </c>
      <c r="AN154" s="216">
        <f t="shared" ca="1" si="22"/>
        <v>3.8133252426147513E-2</v>
      </c>
    </row>
    <row r="155" spans="1:40" s="157" customFormat="1" x14ac:dyDescent="0.2">
      <c r="C155" s="217" t="str">
        <f ca="1">IFERROR(IF(H154="","No PI or No Data",""),"Substation was not found in SubstationLoad")</f>
        <v/>
      </c>
      <c r="D155" s="139"/>
      <c r="E155" s="139"/>
      <c r="F155" s="139"/>
      <c r="G155" s="285">
        <f ca="1">IF(AND(VLOOKUP(C154,SubstationLoad_Max_Primaries!$B$3:$Z$495,3,FALSE),ISNUMBER(VLOOKUP(C154,'Manual Calculation'!$B$2:$G$222,3,FALSE))),VLOOKUP(C154,'Manual Calculation'!$B$2:$G$222,4,FALSE),VLOOKUP(C154,SubstationLoad_Max_Primaries!$B$3:$Z$500,23,FALSE))</f>
        <v>43838.445138888892</v>
      </c>
      <c r="H155" s="250"/>
      <c r="I155" s="220"/>
      <c r="J155" s="220"/>
      <c r="K155" s="220"/>
      <c r="L155" s="220" t="s">
        <v>32</v>
      </c>
      <c r="M155" s="235"/>
      <c r="N155" s="221"/>
      <c r="O155" s="221"/>
      <c r="P155" s="221"/>
      <c r="Q155" s="221"/>
      <c r="R155" s="221"/>
      <c r="S155" s="221"/>
      <c r="T155" s="221"/>
      <c r="U155" s="221"/>
      <c r="V155" s="221"/>
      <c r="W155" s="221"/>
      <c r="X155" s="221"/>
      <c r="Y155" s="221"/>
      <c r="Z155" s="222"/>
      <c r="AA155" s="419">
        <f ca="1">IF(AND(VLOOKUP(C154,SubstationLoad_Min_Primaries!$B$3:$Z$495,3,FALSE),ISNUMBER(VLOOKUP(C154,'Manual Calculation'!$B$2:$G$222,5,FALSE))),"Manual Calculation",MAX(VLOOKUP(C154,SubstationLoad_Max_Primaries!$B$3:$Z$500,5,FALSE),VLOOKUP(C154,SubstationLoad_Max_Primaries!$B$3:$Z$500,7,FALSE)))</f>
        <v>0.68950028443908684</v>
      </c>
      <c r="AB155" s="419">
        <f ca="1">IF(AND(VLOOKUP(C154,SubstationLoad_Min_Primaries!$B$3:$Z$495,3,FALSE),ISNUMBER(VLOOKUP(C154,'Manual Calculation'!$B$2:$G$222,5,FALSE))),"Manual Calculation",VLOOKUP(C154,SubstationLoad_Max_Primaries!$B$3:$Z$500,6,FALSE))</f>
        <v>0.56295231797027578</v>
      </c>
      <c r="AC155" s="282">
        <f ca="1">IF(AND(VLOOKUP(C154,SubstationLoad_Min_Primaries!$B$3:$Z$495,3,FALSE),ISNUMBER(VLOOKUP(C154,'Manual Calculation'!$B$2:$G$222,5,FALSE))),VLOOKUP(C154,'Manual Calculation'!$B$2:$G$222,5,FALSE),VLOOKUP(C154,SubstationLoad_Min_Primaries!$B$3:$Z$500,22,FALSE))</f>
        <v>0</v>
      </c>
      <c r="AD155" s="175"/>
      <c r="AE155" s="186">
        <v>1</v>
      </c>
      <c r="AF155" s="187">
        <v>0</v>
      </c>
      <c r="AG155" s="187">
        <v>0</v>
      </c>
      <c r="AH155" s="187">
        <v>0</v>
      </c>
      <c r="AI155" s="187">
        <v>0</v>
      </c>
      <c r="AJ155" s="187">
        <v>0</v>
      </c>
      <c r="AK155" s="187">
        <v>0</v>
      </c>
      <c r="AL155" s="188">
        <v>0</v>
      </c>
      <c r="AM155" s="157" t="str">
        <f ca="1">IF('MASTER 2018-19 '!H158="","",'MASTER 2018-19 '!H158)</f>
        <v/>
      </c>
      <c r="AN155" s="216"/>
    </row>
    <row r="156" spans="1:40" s="157" customFormat="1" x14ac:dyDescent="0.2">
      <c r="C156" s="223" t="s">
        <v>33</v>
      </c>
      <c r="D156" s="224"/>
      <c r="E156" s="225"/>
      <c r="F156" s="225"/>
      <c r="G156" s="226"/>
      <c r="H156" s="249"/>
      <c r="I156" s="228"/>
      <c r="J156" s="228"/>
      <c r="K156" s="228"/>
      <c r="L156" s="228"/>
      <c r="M156" s="229"/>
      <c r="N156" s="229"/>
      <c r="O156" s="230"/>
      <c r="P156" s="230"/>
      <c r="Q156" s="230"/>
      <c r="R156" s="231" t="s">
        <v>34</v>
      </c>
      <c r="S156" s="283">
        <f ca="1">VLOOKUP(C154,SubstationLoad_Max_Primaries!$B$3:$Z$500,24,FALSE)</f>
        <v>0</v>
      </c>
      <c r="T156" s="233"/>
      <c r="U156" s="233"/>
      <c r="V156" s="233"/>
      <c r="W156" s="233"/>
      <c r="X156" s="233"/>
      <c r="Y156" s="233"/>
      <c r="Z156" s="234"/>
      <c r="AA156" s="418">
        <f ca="1">IF(AND(VLOOKUP(C154,SubstationLoad_Min_Primaries!$B$3:$Z$495,3,FALSE),ISNUMBER(VLOOKUP(C154,'Manual Calculation'!$B$2:$G$222,5,FALSE))),"",IF(AA155=VLOOKUP(C154,SubstationLoad_Max_Primaries!$B$3:$Z$500,5,FALSE),VLOOKUP(C154,SubstationLoad_Max_Primaries!$B$3:$Z$500,10,FALSE),IF(AA155=VLOOKUP(C154,SubstationLoad_Max_Primaries!$B$3:$Z$500,7,FALSE),VLOOKUP(C154,SubstationLoad_Max_Primaries!$B$3:$Z$500,12,FALSE),"")))</f>
        <v>43749.299305555556</v>
      </c>
      <c r="AB156" s="418">
        <f ca="1">IF(AND(VLOOKUP(C154,SubstationLoad_Min_Primaries!$B$3:$Z$495,3,FALSE),ISNUMBER(VLOOKUP(C154,'Manual Calculation'!$B$2:$G$222,5,FALSE))),"",VLOOKUP(C154,SubstationLoad_Max_Primaries!$B$3:$Z$500,11,FALSE))</f>
        <v>43629.413194444445</v>
      </c>
      <c r="AC156" s="418">
        <f ca="1">IF(AND(VLOOKUP(C154,SubstationLoad_Min_Primaries!$B$3:$Z$495,3,FALSE),ISNUMBER(VLOOKUP(C154,'Manual Calculation'!$B$2:$G$222,5,FALSE))),VLOOKUP(C154,'Manual Calculation'!$B$2:$G$222,6,FALSE),VLOOKUP(C154,SubstationLoad_Min_Primaries!$B$3:$Z$500,23,FALSE))</f>
        <v>0</v>
      </c>
      <c r="AD156" s="175"/>
      <c r="AE156" s="175"/>
      <c r="AF156" s="175"/>
      <c r="AG156" s="175"/>
      <c r="AH156" s="175"/>
      <c r="AI156" s="175"/>
      <c r="AJ156" s="175"/>
      <c r="AK156" s="175"/>
      <c r="AL156" s="175"/>
      <c r="AM156" s="157" t="str">
        <f ca="1">IF('MASTER 2018-19 '!H159="","",'MASTER 2018-19 '!H159)</f>
        <v/>
      </c>
      <c r="AN156" s="216"/>
    </row>
    <row r="157" spans="1:40" s="157" customFormat="1" x14ac:dyDescent="0.2">
      <c r="B157" s="236">
        <v>722</v>
      </c>
      <c r="C157" s="86" t="str">
        <f ca="1">VLOOKUP(B157,'GSP List'!$D$2:$E$485,2,FALSE)</f>
        <v>GRANTOWN</v>
      </c>
      <c r="D157" s="117" t="s">
        <v>30</v>
      </c>
      <c r="E157" s="117" t="s">
        <v>532</v>
      </c>
      <c r="F157" s="214"/>
      <c r="G157" s="284">
        <f ca="1">IF(AND(VLOOKUP(C157,SubstationLoad_Max_Primaries!$B$3:$Z$495,3,FALSE),ISNUMBER(VLOOKUP(C157,'Manual Calculation'!$B$2:$G$222,3,FALSE))),VLOOKUP(C157,'Manual Calculation'!$B$2:$G$222,4,FALSE),VLOOKUP(C157,SubstationLoad_Max_Primaries!$B$3:$Z$500,23,FALSE))</f>
        <v>43822.147916666669</v>
      </c>
      <c r="H157" s="282">
        <f ca="1">IF(AND(VLOOKUP(C157,SubstationLoad_Max_Primaries!$B$3:$Z$495,3,FALSE),ISNUMBER(VLOOKUP(C157,'Manual Calculation'!$B$2:$G$222,3,FALSE))),VLOOKUP(C157,'Manual Calculation'!$B$2:$G$222,3,FALSE),VLOOKUP(C157,SubstationLoad_Max_Primaries!$B$3:$Z$500,22,FALSE))</f>
        <v>6.2997309012451161</v>
      </c>
      <c r="I157" s="136">
        <v>1</v>
      </c>
      <c r="J157" s="89" t="s">
        <v>35</v>
      </c>
      <c r="K157" s="90" t="s">
        <v>35</v>
      </c>
      <c r="L157" s="143">
        <f ca="1">IF(OR($B157="",ISNA($I157)),,$H157*$I157)</f>
        <v>6.2997309012451161</v>
      </c>
      <c r="M157" s="143">
        <f ca="1">IF($B157 ="",,VLOOKUP($K157,'Growth Rates'!$C$5:$D$8,2,FALSE))^COLUMNS($M157:M157)*$L157+SUM($L158:M158)*IFERROR($L$5/$L$6,1)</f>
        <v>6.3854377852010176</v>
      </c>
      <c r="N157" s="143">
        <f ca="1">IF($B157 ="",,VLOOKUP($K157,'Growth Rates'!$C$5:$D$8,2,FALSE))^COLUMNS($M157:N157)*$L157+SUM($L158:N158)*IFERROR($L$5/$L$6,1)</f>
        <v>6.4723106983211132</v>
      </c>
      <c r="O157" s="143">
        <f ca="1">IF($B157 ="",,VLOOKUP($K157,'Growth Rates'!$C$5:$D$8,2,FALSE))^COLUMNS($M157:O157)*$L157+SUM($L158:O158)*IFERROR($L$5/$L$6,1)</f>
        <v>6.5603655042554276</v>
      </c>
      <c r="P157" s="143">
        <f ca="1">IF($B157 ="",,VLOOKUP($K157,'Growth Rates'!$C$5:$D$8,2,FALSE))^COLUMNS($M157:P157)*$L157+SUM($L158:P158)*IFERROR($L$5/$L$6,1)</f>
        <v>6.6496182824765402</v>
      </c>
      <c r="Q157" s="143">
        <f ca="1">IF($B157 ="",,VLOOKUP($K157,'Growth Rates'!$C$5:$D$8,2,FALSE))^COLUMNS($M157:Q157)*$L157+SUM($L158:Q158)*IFERROR($L$5/$L$6,1)</f>
        <v>6.7400853312158144</v>
      </c>
      <c r="R157" s="143">
        <f ca="1">IF($B157 ="",,VLOOKUP($K157,'Growth Rates'!$C$5:$D$8,2,FALSE))^COLUMNS($M157:R157)*$L157+SUM($L158:R158)*IFERROR($L$5/$L$6,1)</f>
        <v>6.8317831704395848</v>
      </c>
      <c r="S157" s="143">
        <f ca="1">IF($B157 ="",,VLOOKUP($K157,'Growth Rates'!$C$5:$D$8,2,FALSE))^COLUMNS($M157:S157)*$L157+SUM($L158:S158)*IFERROR($L$5/$L$6,1)</f>
        <v>6.9247285448658173</v>
      </c>
      <c r="T157" s="143">
        <f ca="1">IF($B157 ="",,VLOOKUP($K157,'Growth Rates'!$C$5:$D$8,2,FALSE))^COLUMNS($M157:T157)*$L157+SUM($L158:T158)*IFERROR($L$5/$L$6,1)</f>
        <v>7.0189384270218369</v>
      </c>
      <c r="U157" s="143">
        <f ca="1">IF($B157 ="",,VLOOKUP($K157,'Growth Rates'!$C$5:$D$8,2,FALSE))^COLUMNS($M157:U157)*$L157+SUM($L158:U158)*IFERROR($L$5/$L$6,1)</f>
        <v>7.1144300203436215</v>
      </c>
      <c r="V157" s="143">
        <f ca="1">IF($B157 ="",,VLOOKUP($K157,'Growth Rates'!$C$5:$D$8,2,FALSE))^COLUMNS($M157:V157)*$L157+SUM($L158:V158)*IFERROR($L$5/$L$6,1)</f>
        <v>7.2112207623172919</v>
      </c>
      <c r="W157" s="143">
        <f ca="1">IF($B157 ="",,VLOOKUP($K157,'Growth Rates'!$C$5:$D$8,2,FALSE))^COLUMNS($M157:W157)*$L157+SUM($L158:W158)*IFERROR($L$5/$L$6,1)</f>
        <v>7.3093283276633212</v>
      </c>
      <c r="X157" s="143">
        <f ca="1">IF($B157 ="",,VLOOKUP($K157,'Growth Rates'!$C$5:$D$8,2,FALSE))^COLUMNS($M157:X157)*$L157+SUM($L158:X158)*IFERROR($L$5/$L$6,1)</f>
        <v>7.4087706315640816</v>
      </c>
      <c r="Y157" s="143">
        <f ca="1">IF($B157 ="",,VLOOKUP($K157,'Growth Rates'!$C$5:$D$8,2,FALSE))^COLUMNS($M157:Y157)*$L157+SUM($L158:Y158)*IFERROR($L$5/$L$6,1)</f>
        <v>7.5095658329352775</v>
      </c>
      <c r="Z157" s="215"/>
      <c r="AA157" s="173">
        <f ca="1">IFERROR(IF($H157="",,AA158/$L157),0)</f>
        <v>0.81098648175584798</v>
      </c>
      <c r="AB157" s="173">
        <f ca="1">IFERROR(IF($H157="",,AB158/$L157),0)</f>
        <v>0.6219728250722355</v>
      </c>
      <c r="AC157" s="174">
        <f ca="1">IFERROR(IF($H157="",,AC158/$L157),0)</f>
        <v>0</v>
      </c>
      <c r="AD157" s="175"/>
      <c r="AE157" s="42">
        <v>80405</v>
      </c>
      <c r="AF157" s="43"/>
      <c r="AG157" s="43"/>
      <c r="AH157" s="43"/>
      <c r="AI157" s="43"/>
      <c r="AJ157" s="43"/>
      <c r="AK157" s="43"/>
      <c r="AL157" s="44"/>
      <c r="AM157" s="157">
        <f ca="1">IF('MASTER 2018-19 '!H160="","",'MASTER 2018-19 '!H160)</f>
        <v>6.42</v>
      </c>
      <c r="AN157" s="216">
        <f t="shared" ca="1" si="22"/>
        <v>-0.12026909875488379</v>
      </c>
    </row>
    <row r="158" spans="1:40" s="157" customFormat="1" x14ac:dyDescent="0.2">
      <c r="C158" s="217" t="str">
        <f ca="1">IFERROR(IF(H157="","No PI or No Data",""),"Substation was not found in SubstationLoad")</f>
        <v/>
      </c>
      <c r="D158" s="139"/>
      <c r="E158" s="139"/>
      <c r="F158" s="139"/>
      <c r="G158" s="285">
        <f ca="1">IF(AND(VLOOKUP(C157,SubstationLoad_Max_Primaries!$B$3:$Z$495,3,FALSE),ISNUMBER(VLOOKUP(C157,'Manual Calculation'!$B$2:$G$222,3,FALSE))),VLOOKUP(C157,'Manual Calculation'!$B$2:$G$222,4,FALSE),VLOOKUP(C157,SubstationLoad_Max_Primaries!$B$3:$Z$500,23,FALSE))</f>
        <v>43822.147916666669</v>
      </c>
      <c r="H158" s="250"/>
      <c r="I158" s="220"/>
      <c r="J158" s="220"/>
      <c r="K158" s="220"/>
      <c r="L158" s="220" t="s">
        <v>32</v>
      </c>
      <c r="M158" s="235"/>
      <c r="N158" s="221"/>
      <c r="O158" s="221"/>
      <c r="P158" s="221"/>
      <c r="Q158" s="221"/>
      <c r="R158" s="221"/>
      <c r="S158" s="221"/>
      <c r="T158" s="221"/>
      <c r="U158" s="221"/>
      <c r="V158" s="221"/>
      <c r="W158" s="221"/>
      <c r="X158" s="221"/>
      <c r="Y158" s="221"/>
      <c r="Z158" s="222"/>
      <c r="AA158" s="419">
        <f ca="1">IF(AND(VLOOKUP(C157,SubstationLoad_Min_Primaries!$B$3:$Z$495,3,FALSE),ISNUMBER(VLOOKUP(C157,'Manual Calculation'!$B$2:$G$222,5,FALSE))),"Manual Calculation",MAX(VLOOKUP(C157,SubstationLoad_Max_Primaries!$B$3:$Z$500,5,FALSE),VLOOKUP(C157,SubstationLoad_Max_Primaries!$B$3:$Z$500,7,FALSE)))</f>
        <v>5.108996599609374</v>
      </c>
      <c r="AB158" s="419">
        <f ca="1">IF(AND(VLOOKUP(C157,SubstationLoad_Min_Primaries!$B$3:$Z$495,3,FALSE),ISNUMBER(VLOOKUP(C157,'Manual Calculation'!$B$2:$G$222,5,FALSE))),"Manual Calculation",VLOOKUP(C157,SubstationLoad_Max_Primaries!$B$3:$Z$500,6,FALSE))</f>
        <v>3.9182614258422852</v>
      </c>
      <c r="AC158" s="282">
        <f ca="1">IF(AND(VLOOKUP(C157,SubstationLoad_Min_Primaries!$B$3:$Z$495,3,FALSE),ISNUMBER(VLOOKUP(C157,'Manual Calculation'!$B$2:$G$222,5,FALSE))),VLOOKUP(C157,'Manual Calculation'!$B$2:$G$222,5,FALSE),VLOOKUP(C157,SubstationLoad_Min_Primaries!$B$3:$Z$500,22,FALSE))</f>
        <v>0</v>
      </c>
      <c r="AD158" s="175"/>
      <c r="AE158" s="186">
        <v>1</v>
      </c>
      <c r="AF158" s="187">
        <v>0</v>
      </c>
      <c r="AG158" s="187">
        <v>0</v>
      </c>
      <c r="AH158" s="187">
        <v>0</v>
      </c>
      <c r="AI158" s="187">
        <v>0</v>
      </c>
      <c r="AJ158" s="187">
        <v>0</v>
      </c>
      <c r="AK158" s="187">
        <v>0</v>
      </c>
      <c r="AL158" s="188">
        <v>0</v>
      </c>
      <c r="AM158" s="157" t="str">
        <f ca="1">IF('MASTER 2018-19 '!H161="","",'MASTER 2018-19 '!H161)</f>
        <v/>
      </c>
      <c r="AN158" s="216"/>
    </row>
    <row r="159" spans="1:40" s="157" customFormat="1" x14ac:dyDescent="0.2">
      <c r="C159" s="223" t="s">
        <v>33</v>
      </c>
      <c r="D159" s="224"/>
      <c r="E159" s="225"/>
      <c r="F159" s="225"/>
      <c r="G159" s="226"/>
      <c r="H159" s="249"/>
      <c r="I159" s="228"/>
      <c r="J159" s="228"/>
      <c r="K159" s="228"/>
      <c r="L159" s="228"/>
      <c r="M159" s="229"/>
      <c r="N159" s="229"/>
      <c r="O159" s="230"/>
      <c r="P159" s="230"/>
      <c r="Q159" s="230"/>
      <c r="R159" s="231" t="s">
        <v>34</v>
      </c>
      <c r="S159" s="283">
        <f ca="1">VLOOKUP(C157,SubstationLoad_Max_Primaries!$B$3:$Z$500,24,FALSE)</f>
        <v>0</v>
      </c>
      <c r="T159" s="233"/>
      <c r="U159" s="233"/>
      <c r="V159" s="233"/>
      <c r="W159" s="233"/>
      <c r="X159" s="233"/>
      <c r="Y159" s="233"/>
      <c r="Z159" s="234"/>
      <c r="AA159" s="418">
        <f ca="1">IF(AND(VLOOKUP(C157,SubstationLoad_Min_Primaries!$B$3:$Z$495,3,FALSE),ISNUMBER(VLOOKUP(C157,'Manual Calculation'!$B$2:$G$222,5,FALSE))),"",IF(AA158=VLOOKUP(C157,SubstationLoad_Max_Primaries!$B$3:$Z$500,5,FALSE),VLOOKUP(C157,SubstationLoad_Max_Primaries!$B$3:$Z$500,10,FALSE),IF(AA158=VLOOKUP(C157,SubstationLoad_Max_Primaries!$B$3:$Z$500,7,FALSE),VLOOKUP(C157,SubstationLoad_Max_Primaries!$B$3:$Z$500,12,FALSE),"")))</f>
        <v>43769.150694444441</v>
      </c>
      <c r="AB159" s="418">
        <f ca="1">IF(AND(VLOOKUP(C157,SubstationLoad_Min_Primaries!$B$3:$Z$495,3,FALSE),ISNUMBER(VLOOKUP(C157,'Manual Calculation'!$B$2:$G$222,5,FALSE))),"",VLOOKUP(C157,SubstationLoad_Max_Primaries!$B$3:$Z$500,11,FALSE))</f>
        <v>43629.449305555558</v>
      </c>
      <c r="AC159" s="418">
        <f ca="1">IF(AND(VLOOKUP(C157,SubstationLoad_Min_Primaries!$B$3:$Z$495,3,FALSE),ISNUMBER(VLOOKUP(C157,'Manual Calculation'!$B$2:$G$222,5,FALSE))),VLOOKUP(C157,'Manual Calculation'!$B$2:$G$222,6,FALSE),VLOOKUP(C157,SubstationLoad_Min_Primaries!$B$3:$Z$500,23,FALSE))</f>
        <v>0</v>
      </c>
      <c r="AD159" s="175"/>
      <c r="AE159" s="175"/>
      <c r="AF159" s="175"/>
      <c r="AG159" s="175"/>
      <c r="AH159" s="175"/>
      <c r="AI159" s="175"/>
      <c r="AJ159" s="175"/>
      <c r="AK159" s="175"/>
      <c r="AL159" s="175"/>
      <c r="AM159" s="157" t="str">
        <f ca="1">IF('MASTER 2018-19 '!H162="","",'MASTER 2018-19 '!H162)</f>
        <v/>
      </c>
      <c r="AN159" s="216"/>
    </row>
    <row r="160" spans="1:40" s="157" customFormat="1" x14ac:dyDescent="0.2">
      <c r="B160" s="236">
        <v>727</v>
      </c>
      <c r="C160" s="86" t="str">
        <f ca="1">VLOOKUP(B160,'GSP List'!$D$2:$E$485,2,FALSE)</f>
        <v>KINGUSSIE</v>
      </c>
      <c r="D160" s="117" t="s">
        <v>30</v>
      </c>
      <c r="E160" s="117" t="s">
        <v>565</v>
      </c>
      <c r="F160" s="214"/>
      <c r="G160" s="284">
        <f ca="1">IF(AND(VLOOKUP(C160,SubstationLoad_Max_Primaries!$B$3:$Z$495,3,FALSE),ISNUMBER(VLOOKUP(C160,'Manual Calculation'!$B$2:$G$222,3,FALSE))),VLOOKUP(C160,'Manual Calculation'!$B$2:$G$222,4,FALSE),VLOOKUP(C160,SubstationLoad_Max_Primaries!$B$3:$Z$500,23,FALSE))</f>
        <v>43800.460416666669</v>
      </c>
      <c r="H160" s="282">
        <f ca="1">IF(AND(VLOOKUP(C160,SubstationLoad_Max_Primaries!$B$3:$Z$495,3,FALSE),ISNUMBER(VLOOKUP(C160,'Manual Calculation'!$B$2:$G$222,3,FALSE))),VLOOKUP(C160,'Manual Calculation'!$B$2:$G$222,3,FALSE),VLOOKUP(C160,SubstationLoad_Max_Primaries!$B$3:$Z$500,22,FALSE))</f>
        <v>4.6959998607635498</v>
      </c>
      <c r="I160" s="136">
        <v>1</v>
      </c>
      <c r="J160" s="89">
        <v>0</v>
      </c>
      <c r="K160" s="90">
        <v>0</v>
      </c>
      <c r="L160" s="143">
        <f ca="1">IF(OR($B160="",ISNA($I160)),,$H160*$I160)</f>
        <v>4.6959998607635498</v>
      </c>
      <c r="M160" s="143">
        <f ca="1">IF($B160 ="",,VLOOKUP($K160,'Growth Rates'!$C$5:$D$8,2,FALSE))^COLUMNS($M160:M160)*$L160+SUM($L161:M161)*IFERROR($L$5/$L$6,1)</f>
        <v>4.6960855945462043</v>
      </c>
      <c r="N160" s="143">
        <f ca="1">IF($B160 ="",,VLOOKUP($K160,'Growth Rates'!$C$5:$D$8,2,FALSE))^COLUMNS($M160:N160)*$L160+SUM($L161:N161)*IFERROR($L$5/$L$6,1)</f>
        <v>4.6961713298940806</v>
      </c>
      <c r="O160" s="143">
        <f ca="1">IF($B160 ="",,VLOOKUP($K160,'Growth Rates'!$C$5:$D$8,2,FALSE))^COLUMNS($M160:O160)*$L160+SUM($L161:O161)*IFERROR($L$5/$L$6,1)</f>
        <v>4.696257066807207</v>
      </c>
      <c r="P160" s="143">
        <f ca="1">IF($B160 ="",,VLOOKUP($K160,'Growth Rates'!$C$5:$D$8,2,FALSE))^COLUMNS($M160:P160)*$L160+SUM($L161:P161)*IFERROR($L$5/$L$6,1)</f>
        <v>4.6963428052856138</v>
      </c>
      <c r="Q160" s="143">
        <f ca="1">IF($B160 ="",,VLOOKUP($K160,'Growth Rates'!$C$5:$D$8,2,FALSE))^COLUMNS($M160:Q160)*$L160+SUM($L161:Q161)*IFERROR($L$5/$L$6,1)</f>
        <v>4.6964285453293266</v>
      </c>
      <c r="R160" s="143">
        <f ca="1">IF($B160 ="",,VLOOKUP($K160,'Growth Rates'!$C$5:$D$8,2,FALSE))^COLUMNS($M160:R160)*$L160+SUM($L161:R161)*IFERROR($L$5/$L$6,1)</f>
        <v>4.6965142869383758</v>
      </c>
      <c r="S160" s="143">
        <f ca="1">IF($B160 ="",,VLOOKUP($K160,'Growth Rates'!$C$5:$D$8,2,FALSE))^COLUMNS($M160:S160)*$L160+SUM($L161:S161)*IFERROR($L$5/$L$6,1)</f>
        <v>4.6966000301127906</v>
      </c>
      <c r="T160" s="143">
        <f ca="1">IF($B160 ="",,VLOOKUP($K160,'Growth Rates'!$C$5:$D$8,2,FALSE))^COLUMNS($M160:T160)*$L160+SUM($L161:T161)*IFERROR($L$5/$L$6,1)</f>
        <v>4.6966857748525985</v>
      </c>
      <c r="U160" s="143">
        <f ca="1">IF($B160 ="",,VLOOKUP($K160,'Growth Rates'!$C$5:$D$8,2,FALSE))^COLUMNS($M160:U160)*$L160+SUM($L161:U161)*IFERROR($L$5/$L$6,1)</f>
        <v>4.6967715211578271</v>
      </c>
      <c r="V160" s="143">
        <f ca="1">IF($B160 ="",,VLOOKUP($K160,'Growth Rates'!$C$5:$D$8,2,FALSE))^COLUMNS($M160:V160)*$L160+SUM($L161:V161)*IFERROR($L$5/$L$6,1)</f>
        <v>4.6968572690285075</v>
      </c>
      <c r="W160" s="143">
        <f ca="1">IF($B160 ="",,VLOOKUP($K160,'Growth Rates'!$C$5:$D$8,2,FALSE))^COLUMNS($M160:W160)*$L160+SUM($L161:W161)*IFERROR($L$5/$L$6,1)</f>
        <v>4.6969430184646654</v>
      </c>
      <c r="X160" s="143">
        <f ca="1">IF($B160 ="",,VLOOKUP($K160,'Growth Rates'!$C$5:$D$8,2,FALSE))^COLUMNS($M160:X160)*$L160+SUM($L161:X161)*IFERROR($L$5/$L$6,1)</f>
        <v>4.6970287694663337</v>
      </c>
      <c r="Y160" s="143">
        <f ca="1">IF($B160 ="",,VLOOKUP($K160,'Growth Rates'!$C$5:$D$8,2,FALSE))^COLUMNS($M160:Y160)*$L160+SUM($L161:Y161)*IFERROR($L$5/$L$6,1)</f>
        <v>4.6971145220335355</v>
      </c>
      <c r="Z160" s="237"/>
      <c r="AA160" s="173">
        <f ca="1">IFERROR(IF($H160="",,AA161/$L160),0)</f>
        <v>0.77086884840319714</v>
      </c>
      <c r="AB160" s="173">
        <f ca="1">IFERROR(IF($H160="",,AB161/$L160),0)</f>
        <v>0.59710394019714519</v>
      </c>
      <c r="AC160" s="174">
        <f ca="1">IFERROR(IF($H160="",,AC161/$L160),0)</f>
        <v>0</v>
      </c>
      <c r="AD160" s="175"/>
      <c r="AE160" s="42">
        <v>80422</v>
      </c>
      <c r="AF160" s="43"/>
      <c r="AG160" s="43"/>
      <c r="AH160" s="43"/>
      <c r="AI160" s="43"/>
      <c r="AJ160" s="43"/>
      <c r="AK160" s="43"/>
      <c r="AL160" s="44"/>
      <c r="AM160" s="157">
        <f ca="1">IF('MASTER 2018-19 '!H163="","",'MASTER 2018-19 '!H163)</f>
        <v>4.57</v>
      </c>
      <c r="AN160" s="216">
        <f t="shared" ca="1" si="22"/>
        <v>0.12599986076354952</v>
      </c>
    </row>
    <row r="161" spans="1:40" s="157" customFormat="1" x14ac:dyDescent="0.2">
      <c r="C161" s="217" t="str">
        <f ca="1">IFERROR(IF(H160="","No PI or No Data",""),"Substation was not found in SubstationLoad")</f>
        <v/>
      </c>
      <c r="D161" s="139"/>
      <c r="E161" s="139"/>
      <c r="F161" s="139"/>
      <c r="G161" s="285">
        <f ca="1">IF(AND(VLOOKUP(C160,SubstationLoad_Max_Primaries!$B$3:$Z$495,3,FALSE),ISNUMBER(VLOOKUP(C160,'Manual Calculation'!$B$2:$G$222,3,FALSE))),VLOOKUP(C160,'Manual Calculation'!$B$2:$G$222,4,FALSE),VLOOKUP(C160,SubstationLoad_Max_Primaries!$B$3:$Z$500,23,FALSE))</f>
        <v>43800.460416666669</v>
      </c>
      <c r="H161" s="250"/>
      <c r="I161" s="220"/>
      <c r="J161" s="220"/>
      <c r="K161" s="220"/>
      <c r="L161" s="220" t="s">
        <v>32</v>
      </c>
      <c r="M161" s="235"/>
      <c r="N161" s="221"/>
      <c r="O161" s="221"/>
      <c r="P161" s="221"/>
      <c r="Q161" s="221"/>
      <c r="R161" s="221"/>
      <c r="S161" s="221"/>
      <c r="T161" s="221"/>
      <c r="U161" s="221"/>
      <c r="V161" s="221"/>
      <c r="W161" s="221"/>
      <c r="X161" s="221"/>
      <c r="Y161" s="221"/>
      <c r="Z161" s="222"/>
      <c r="AA161" s="419">
        <f ca="1">IF(AND(VLOOKUP(C160,SubstationLoad_Min_Primaries!$B$3:$Z$495,3,FALSE),ISNUMBER(VLOOKUP(C160,'Manual Calculation'!$B$2:$G$222,5,FALSE))),"Manual Calculation",MAX(VLOOKUP(C160,SubstationLoad_Max_Primaries!$B$3:$Z$500,5,FALSE),VLOOKUP(C160,SubstationLoad_Max_Primaries!$B$3:$Z$500,7,FALSE)))</f>
        <v>3.6200000047683716</v>
      </c>
      <c r="AB161" s="419">
        <f ca="1">IF(AND(VLOOKUP(C160,SubstationLoad_Min_Primaries!$B$3:$Z$495,3,FALSE),ISNUMBER(VLOOKUP(C160,'Manual Calculation'!$B$2:$G$222,5,FALSE))),"Manual Calculation",VLOOKUP(C160,SubstationLoad_Max_Primaries!$B$3:$Z$500,6,FALSE))</f>
        <v>2.8040000200271606</v>
      </c>
      <c r="AC161" s="282">
        <f ca="1">IF(AND(VLOOKUP(C160,SubstationLoad_Min_Primaries!$B$3:$Z$495,3,FALSE),ISNUMBER(VLOOKUP(C160,'Manual Calculation'!$B$2:$G$222,5,FALSE))),VLOOKUP(C160,'Manual Calculation'!$B$2:$G$222,5,FALSE),VLOOKUP(C160,SubstationLoad_Min_Primaries!$B$3:$Z$500,22,FALSE))</f>
        <v>0</v>
      </c>
      <c r="AD161" s="175"/>
      <c r="AE161" s="186">
        <v>1</v>
      </c>
      <c r="AF161" s="187">
        <v>0</v>
      </c>
      <c r="AG161" s="187">
        <v>0</v>
      </c>
      <c r="AH161" s="187">
        <v>0</v>
      </c>
      <c r="AI161" s="187">
        <v>0</v>
      </c>
      <c r="AJ161" s="187">
        <v>0</v>
      </c>
      <c r="AK161" s="187">
        <v>0</v>
      </c>
      <c r="AL161" s="188">
        <v>0</v>
      </c>
      <c r="AM161" s="157" t="str">
        <f ca="1">IF('MASTER 2018-19 '!H164="","",'MASTER 2018-19 '!H164)</f>
        <v/>
      </c>
      <c r="AN161" s="216"/>
    </row>
    <row r="162" spans="1:40" s="157" customFormat="1" x14ac:dyDescent="0.2">
      <c r="C162" s="223" t="s">
        <v>33</v>
      </c>
      <c r="D162" s="224"/>
      <c r="E162" s="225"/>
      <c r="F162" s="225"/>
      <c r="G162" s="226"/>
      <c r="H162" s="249"/>
      <c r="I162" s="228"/>
      <c r="J162" s="228"/>
      <c r="K162" s="228"/>
      <c r="L162" s="228"/>
      <c r="M162" s="229"/>
      <c r="N162" s="229"/>
      <c r="O162" s="230"/>
      <c r="P162" s="230"/>
      <c r="Q162" s="230"/>
      <c r="R162" s="231" t="s">
        <v>34</v>
      </c>
      <c r="S162" s="283">
        <f ca="1">VLOOKUP(C160,SubstationLoad_Max_Primaries!$B$3:$Z$500,24,FALSE)</f>
        <v>0</v>
      </c>
      <c r="T162" s="233"/>
      <c r="U162" s="233"/>
      <c r="V162" s="233"/>
      <c r="W162" s="233"/>
      <c r="X162" s="233"/>
      <c r="Y162" s="233"/>
      <c r="Z162" s="234"/>
      <c r="AA162" s="418">
        <f ca="1">IF(AND(VLOOKUP(C160,SubstationLoad_Min_Primaries!$B$3:$Z$495,3,FALSE),ISNUMBER(VLOOKUP(C160,'Manual Calculation'!$B$2:$G$222,5,FALSE))),"",IF(AA161=VLOOKUP(C160,SubstationLoad_Max_Primaries!$B$3:$Z$500,5,FALSE),VLOOKUP(C160,SubstationLoad_Max_Primaries!$B$3:$Z$500,10,FALSE),IF(AA161=VLOOKUP(C160,SubstationLoad_Max_Primaries!$B$3:$Z$500,7,FALSE),VLOOKUP(C160,SubstationLoad_Max_Primaries!$B$3:$Z$500,12,FALSE),"")))</f>
        <v>43768.814583333333</v>
      </c>
      <c r="AB162" s="418">
        <f ca="1">IF(AND(VLOOKUP(C160,SubstationLoad_Min_Primaries!$B$3:$Z$495,3,FALSE),ISNUMBER(VLOOKUP(C160,'Manual Calculation'!$B$2:$G$222,5,FALSE))),"",VLOOKUP(C160,SubstationLoad_Max_Primaries!$B$3:$Z$500,11,FALSE))</f>
        <v>43628.816666666666</v>
      </c>
      <c r="AC162" s="418">
        <f ca="1">IF(AND(VLOOKUP(C160,SubstationLoad_Min_Primaries!$B$3:$Z$495,3,FALSE),ISNUMBER(VLOOKUP(C160,'Manual Calculation'!$B$2:$G$222,5,FALSE))),VLOOKUP(C160,'Manual Calculation'!$B$2:$G$222,6,FALSE),VLOOKUP(C160,SubstationLoad_Min_Primaries!$B$3:$Z$500,23,FALSE))</f>
        <v>0</v>
      </c>
      <c r="AD162" s="175"/>
      <c r="AE162" s="175"/>
      <c r="AF162" s="175"/>
      <c r="AG162" s="175"/>
      <c r="AH162" s="175"/>
      <c r="AI162" s="175"/>
      <c r="AJ162" s="175"/>
      <c r="AK162" s="175"/>
      <c r="AL162" s="175"/>
      <c r="AM162" s="157" t="str">
        <f ca="1">IF('MASTER 2018-19 '!H165="","",'MASTER 2018-19 '!H165)</f>
        <v/>
      </c>
      <c r="AN162" s="216"/>
    </row>
    <row r="163" spans="1:40" s="157" customFormat="1" x14ac:dyDescent="0.2">
      <c r="B163" s="236">
        <v>738</v>
      </c>
      <c r="C163" s="86" t="str">
        <f ca="1">VLOOKUP(B163,'GSP List'!$D$2:$E$485,2,FALSE)</f>
        <v>TOMATIN</v>
      </c>
      <c r="D163" s="117" t="s">
        <v>30</v>
      </c>
      <c r="E163" s="117" t="s">
        <v>563</v>
      </c>
      <c r="F163" s="214"/>
      <c r="G163" s="284">
        <f ca="1">IF(AND(VLOOKUP(C163,SubstationLoad_Max_Primaries!$B$3:$Z$495,3,FALSE),ISNUMBER(VLOOKUP(C163,'Manual Calculation'!$B$2:$G$222,3,FALSE))),VLOOKUP(C163,'Manual Calculation'!$B$2:$G$222,4,FALSE),VLOOKUP(C163,SubstationLoad_Max_Primaries!$B$3:$Z$500,23,FALSE))</f>
        <v>43789.775694444441</v>
      </c>
      <c r="H163" s="282">
        <f ca="1">IF(AND(VLOOKUP(C163,SubstationLoad_Max_Primaries!$B$3:$Z$495,3,FALSE),ISNUMBER(VLOOKUP(C163,'Manual Calculation'!$B$2:$G$222,3,FALSE))),VLOOKUP(C163,'Manual Calculation'!$B$2:$G$222,3,FALSE),VLOOKUP(C163,SubstationLoad_Max_Primaries!$B$3:$Z$500,22,FALSE))</f>
        <v>0.86759010522079472</v>
      </c>
      <c r="I163" s="136">
        <v>1</v>
      </c>
      <c r="J163" s="89" t="s">
        <v>35</v>
      </c>
      <c r="K163" s="90" t="s">
        <v>35</v>
      </c>
      <c r="L163" s="143">
        <f ca="1">IF(OR($B163="",ISNA($I163)),,$H163*$I163)</f>
        <v>0.86759010522079472</v>
      </c>
      <c r="M163" s="143">
        <f ca="1">IF($B163 ="",,VLOOKUP($K163,'Growth Rates'!$C$5:$D$8,2,FALSE))^COLUMNS($M163:M163)*$L163+SUM($L164:M164)*IFERROR($L$5/$L$6,1)</f>
        <v>0.87939353708718604</v>
      </c>
      <c r="N163" s="143">
        <f ca="1">IF($B163 ="",,VLOOKUP($K163,'Growth Rates'!$C$5:$D$8,2,FALSE))^COLUMNS($M163:N163)*$L163+SUM($L164:N164)*IFERROR($L$5/$L$6,1)</f>
        <v>0.89135755285487617</v>
      </c>
      <c r="O163" s="143">
        <f ca="1">IF($B163 ="",,VLOOKUP($K163,'Growth Rates'!$C$5:$D$8,2,FALSE))^COLUMNS($M163:O163)*$L163+SUM($L164:O164)*IFERROR($L$5/$L$6,1)</f>
        <v>0.90348433724349964</v>
      </c>
      <c r="P163" s="143">
        <f ca="1">IF($B163 ="",,VLOOKUP($K163,'Growth Rates'!$C$5:$D$8,2,FALSE))^COLUMNS($M163:P163)*$L163+SUM($L164:P164)*IFERROR($L$5/$L$6,1)</f>
        <v>0.9157761046954711</v>
      </c>
      <c r="Q163" s="143">
        <f ca="1">IF($B163 ="",,VLOOKUP($K163,'Growth Rates'!$C$5:$D$8,2,FALSE))^COLUMNS($M163:Q163)*$L163+SUM($L164:Q164)*IFERROR($L$5/$L$6,1)</f>
        <v>0.92823509978035779</v>
      </c>
      <c r="R163" s="143">
        <f ca="1">IF($B163 ="",,VLOOKUP($K163,'Growth Rates'!$C$5:$D$8,2,FALSE))^COLUMNS($M163:R163)*$L163+SUM($L164:R164)*IFERROR($L$5/$L$6,1)</f>
        <v>0.94086359760475635</v>
      </c>
      <c r="S163" s="143">
        <f ca="1">IF($B163 ="",,VLOOKUP($K163,'Growth Rates'!$C$5:$D$8,2,FALSE))^COLUMNS($M163:S163)*$L163+SUM($L164:S164)*IFERROR($L$5/$L$6,1)</f>
        <v>0.95366390422774294</v>
      </c>
      <c r="T163" s="143">
        <f ca="1">IF($B163 ="",,VLOOKUP($K163,'Growth Rates'!$C$5:$D$8,2,FALSE))^COLUMNS($M163:T163)*$L163+SUM($L164:T164)*IFERROR($L$5/$L$6,1)</f>
        <v>0.96663835708197909</v>
      </c>
      <c r="U163" s="143">
        <f ca="1">IF($B163 ="",,VLOOKUP($K163,'Growth Rates'!$C$5:$D$8,2,FALSE))^COLUMNS($M163:U163)*$L163+SUM($L164:U164)*IFERROR($L$5/$L$6,1)</f>
        <v>0.97978932540054242</v>
      </c>
      <c r="V163" s="143">
        <f ca="1">IF($B163 ="",,VLOOKUP($K163,'Growth Rates'!$C$5:$D$8,2,FALSE))^COLUMNS($M163:V163)*$L163+SUM($L164:V164)*IFERROR($L$5/$L$6,1)</f>
        <v>0.99311921064956754</v>
      </c>
      <c r="W163" s="143">
        <f ca="1">IF($B163 ="",,VLOOKUP($K163,'Growth Rates'!$C$5:$D$8,2,FALSE))^COLUMNS($M163:W163)*$L163+SUM($L164:W164)*IFERROR($L$5/$L$6,1)</f>
        <v>1.006630446966772</v>
      </c>
      <c r="X163" s="143">
        <f ca="1">IF($B163 ="",,VLOOKUP($K163,'Growth Rates'!$C$5:$D$8,2,FALSE))^COLUMNS($M163:X163)*$L163+SUM($L164:X164)*IFERROR($L$5/$L$6,1)</f>
        <v>1.020325501605948</v>
      </c>
      <c r="Y163" s="143">
        <f ca="1">IF($B163 ="",,VLOOKUP($K163,'Growth Rates'!$C$5:$D$8,2,FALSE))^COLUMNS($M163:Y163)*$L163+SUM($L164:Y164)*IFERROR($L$5/$L$6,1)</f>
        <v>1.0342068753875018</v>
      </c>
      <c r="Z163" s="111"/>
      <c r="AA163" s="173">
        <f ca="1">IFERROR(IF($H163="",,AA164/$L163),0)</f>
        <v>0.87096774598884796</v>
      </c>
      <c r="AB163" s="173">
        <f ca="1">IFERROR(IF($H163="",,AB164/$L163),0)</f>
        <v>0.64516133288290456</v>
      </c>
      <c r="AC163" s="174">
        <f ca="1">IFERROR(IF($H163="",,AC164/$L163),0)</f>
        <v>0</v>
      </c>
      <c r="AD163" s="175"/>
      <c r="AE163" s="42">
        <v>80403</v>
      </c>
      <c r="AF163" s="43"/>
      <c r="AG163" s="43"/>
      <c r="AH163" s="43"/>
      <c r="AI163" s="43"/>
      <c r="AJ163" s="43"/>
      <c r="AK163" s="43"/>
      <c r="AL163" s="44"/>
      <c r="AM163" s="157">
        <f ca="1">IF('MASTER 2018-19 '!H166="","",'MASTER 2018-19 '!H166)</f>
        <v>0.77</v>
      </c>
      <c r="AN163" s="216">
        <f t="shared" ca="1" si="22"/>
        <v>9.7590105220794698E-2</v>
      </c>
    </row>
    <row r="164" spans="1:40" s="157" customFormat="1" x14ac:dyDescent="0.2">
      <c r="C164" s="217" t="str">
        <f ca="1">IFERROR(IF(H163="","No PI or No Data",""),"Substation was not found in SubstationLoad")</f>
        <v/>
      </c>
      <c r="D164" s="139"/>
      <c r="E164" s="139"/>
      <c r="F164" s="139"/>
      <c r="G164" s="285">
        <f ca="1">IF(AND(VLOOKUP(C163,SubstationLoad_Max_Primaries!$B$3:$Z$495,3,FALSE),ISNUMBER(VLOOKUP(C163,'Manual Calculation'!$B$2:$G$222,3,FALSE))),VLOOKUP(C163,'Manual Calculation'!$B$2:$G$222,4,FALSE),VLOOKUP(C163,SubstationLoad_Max_Primaries!$B$3:$Z$500,23,FALSE))</f>
        <v>43789.775694444441</v>
      </c>
      <c r="H164" s="250"/>
      <c r="I164" s="220"/>
      <c r="J164" s="220"/>
      <c r="K164" s="220"/>
      <c r="L164" s="220" t="s">
        <v>32</v>
      </c>
      <c r="M164" s="235"/>
      <c r="N164" s="221"/>
      <c r="O164" s="221"/>
      <c r="P164" s="221"/>
      <c r="Q164" s="221"/>
      <c r="R164" s="221"/>
      <c r="S164" s="221"/>
      <c r="T164" s="221"/>
      <c r="U164" s="221"/>
      <c r="V164" s="221"/>
      <c r="W164" s="221"/>
      <c r="X164" s="221"/>
      <c r="Y164" s="221"/>
      <c r="Z164" s="222"/>
      <c r="AA164" s="419">
        <f ca="1">IF(AND(VLOOKUP(C163,SubstationLoad_Min_Primaries!$B$3:$Z$495,3,FALSE),ISNUMBER(VLOOKUP(C163,'Manual Calculation'!$B$2:$G$222,5,FALSE))),"Manual Calculation",MAX(VLOOKUP(C163,SubstationLoad_Max_Primaries!$B$3:$Z$500,5,FALSE),VLOOKUP(C163,SubstationLoad_Max_Primaries!$B$3:$Z$500,7,FALSE)))</f>
        <v>0.75564299838638305</v>
      </c>
      <c r="AB164" s="419">
        <f ca="1">IF(AND(VLOOKUP(C163,SubstationLoad_Min_Primaries!$B$3:$Z$495,3,FALSE),ISNUMBER(VLOOKUP(C163,'Manual Calculation'!$B$2:$G$222,5,FALSE))),"Manual Calculation",VLOOKUP(C163,SubstationLoad_Max_Primaries!$B$3:$Z$500,6,FALSE))</f>
        <v>0.55973558868026729</v>
      </c>
      <c r="AC164" s="282">
        <f ca="1">IF(AND(VLOOKUP(C163,SubstationLoad_Min_Primaries!$B$3:$Z$495,3,FALSE),ISNUMBER(VLOOKUP(C163,'Manual Calculation'!$B$2:$G$222,5,FALSE))),VLOOKUP(C163,'Manual Calculation'!$B$2:$G$222,5,FALSE),VLOOKUP(C163,SubstationLoad_Min_Primaries!$B$3:$Z$500,22,FALSE))</f>
        <v>0</v>
      </c>
      <c r="AD164" s="175"/>
      <c r="AE164" s="186">
        <v>1</v>
      </c>
      <c r="AF164" s="187">
        <v>0</v>
      </c>
      <c r="AG164" s="187">
        <v>0</v>
      </c>
      <c r="AH164" s="187">
        <v>0</v>
      </c>
      <c r="AI164" s="187">
        <v>0</v>
      </c>
      <c r="AJ164" s="187">
        <v>0</v>
      </c>
      <c r="AK164" s="187">
        <v>0</v>
      </c>
      <c r="AL164" s="188">
        <v>0</v>
      </c>
      <c r="AM164" s="157" t="str">
        <f ca="1">IF('MASTER 2018-19 '!H167="","",'MASTER 2018-19 '!H167)</f>
        <v/>
      </c>
      <c r="AN164" s="216"/>
    </row>
    <row r="165" spans="1:40" s="157" customFormat="1" x14ac:dyDescent="0.2">
      <c r="C165" s="223" t="s">
        <v>33</v>
      </c>
      <c r="D165" s="224"/>
      <c r="E165" s="225"/>
      <c r="F165" s="225"/>
      <c r="G165" s="226"/>
      <c r="H165" s="249"/>
      <c r="I165" s="228"/>
      <c r="J165" s="228"/>
      <c r="K165" s="228"/>
      <c r="L165" s="228"/>
      <c r="M165" s="229"/>
      <c r="N165" s="229"/>
      <c r="O165" s="230"/>
      <c r="P165" s="230"/>
      <c r="Q165" s="230"/>
      <c r="R165" s="231" t="s">
        <v>34</v>
      </c>
      <c r="S165" s="283">
        <f ca="1">VLOOKUP(C163,SubstationLoad_Max_Primaries!$B$3:$Z$500,24,FALSE)</f>
        <v>0</v>
      </c>
      <c r="T165" s="245"/>
      <c r="U165" s="245"/>
      <c r="V165" s="245"/>
      <c r="W165" s="245"/>
      <c r="X165" s="245"/>
      <c r="Y165" s="245"/>
      <c r="Z165" s="239"/>
      <c r="AA165" s="418">
        <f ca="1">IF(AND(VLOOKUP(C163,SubstationLoad_Min_Primaries!$B$3:$Z$495,3,FALSE),ISNUMBER(VLOOKUP(C163,'Manual Calculation'!$B$2:$G$222,5,FALSE))),"",IF(AA164=VLOOKUP(C163,SubstationLoad_Max_Primaries!$B$3:$Z$500,5,FALSE),VLOOKUP(C163,SubstationLoad_Max_Primaries!$B$3:$Z$500,10,FALSE),IF(AA164=VLOOKUP(C163,SubstationLoad_Max_Primaries!$B$3:$Z$500,7,FALSE),VLOOKUP(C163,SubstationLoad_Max_Primaries!$B$3:$Z$500,12,FALSE),"")))</f>
        <v>43768.361111111109</v>
      </c>
      <c r="AB165" s="418">
        <f ca="1">IF(AND(VLOOKUP(C163,SubstationLoad_Min_Primaries!$B$3:$Z$495,3,FALSE),ISNUMBER(VLOOKUP(C163,'Manual Calculation'!$B$2:$G$222,5,FALSE))),"",VLOOKUP(C163,SubstationLoad_Max_Primaries!$B$3:$Z$500,11,FALSE))</f>
        <v>43620.336111111108</v>
      </c>
      <c r="AC165" s="418">
        <f ca="1">IF(AND(VLOOKUP(C163,SubstationLoad_Min_Primaries!$B$3:$Z$495,3,FALSE),ISNUMBER(VLOOKUP(C163,'Manual Calculation'!$B$2:$G$222,5,FALSE))),VLOOKUP(C163,'Manual Calculation'!$B$2:$G$222,6,FALSE),VLOOKUP(C163,SubstationLoad_Min_Primaries!$B$3:$Z$500,23,FALSE))</f>
        <v>0</v>
      </c>
      <c r="AD165" s="175"/>
      <c r="AE165" s="175"/>
      <c r="AF165" s="175"/>
      <c r="AG165" s="175"/>
      <c r="AH165" s="175"/>
      <c r="AI165" s="175"/>
      <c r="AJ165" s="175"/>
      <c r="AK165" s="175"/>
      <c r="AL165" s="175"/>
      <c r="AM165" s="157" t="str">
        <f ca="1">IF('MASTER 2018-19 '!H168="","",'MASTER 2018-19 '!H168)</f>
        <v/>
      </c>
      <c r="AN165" s="216"/>
    </row>
    <row r="166" spans="1:40" s="157" customFormat="1" x14ac:dyDescent="0.2">
      <c r="A166" s="246"/>
      <c r="B166" s="246"/>
      <c r="C166" s="246"/>
      <c r="D166" s="246"/>
      <c r="E166" s="246"/>
      <c r="F166" s="246"/>
      <c r="G166" s="246"/>
      <c r="H166" s="246"/>
      <c r="I166" s="246"/>
      <c r="J166" s="246"/>
      <c r="K166" s="246"/>
      <c r="L166" s="246"/>
      <c r="M166" s="246"/>
      <c r="N166" s="246"/>
      <c r="O166" s="246"/>
      <c r="P166" s="246"/>
      <c r="Q166" s="246"/>
      <c r="R166" s="246"/>
      <c r="S166" s="246"/>
      <c r="T166" s="246"/>
      <c r="U166" s="246"/>
      <c r="V166" s="246"/>
      <c r="W166" s="246"/>
      <c r="X166" s="246"/>
      <c r="Y166" s="246"/>
      <c r="Z166" s="246"/>
      <c r="AA166" s="246"/>
      <c r="AB166" s="246"/>
      <c r="AC166" s="246"/>
      <c r="AD166" s="246"/>
      <c r="AE166" s="246"/>
      <c r="AF166" s="246"/>
      <c r="AG166" s="246"/>
      <c r="AH166" s="246"/>
      <c r="AI166" s="246"/>
      <c r="AJ166" s="246"/>
      <c r="AK166" s="246"/>
      <c r="AL166" s="246"/>
      <c r="AM166" s="157" t="str">
        <f ca="1">IF('MASTER 2018-19 '!H169="","",'MASTER 2018-19 '!H169)</f>
        <v/>
      </c>
      <c r="AN166" s="216"/>
    </row>
    <row r="167" spans="1:40" s="157" customFormat="1" x14ac:dyDescent="0.2">
      <c r="A167" s="152"/>
      <c r="B167" s="25"/>
      <c r="C167" s="158"/>
      <c r="D167" s="152"/>
      <c r="E167" s="152"/>
      <c r="F167" s="152"/>
      <c r="G167" s="152"/>
      <c r="H167" s="152"/>
      <c r="I167" s="152"/>
      <c r="J167" s="152"/>
      <c r="K167" s="152"/>
      <c r="L167" s="7" t="s">
        <v>0</v>
      </c>
      <c r="M167" s="159"/>
      <c r="N167" s="159"/>
      <c r="O167" s="159"/>
      <c r="P167" s="159"/>
      <c r="Q167" s="159"/>
      <c r="R167" s="159"/>
      <c r="S167" s="159"/>
      <c r="T167" s="159"/>
      <c r="U167" s="159"/>
      <c r="V167" s="159"/>
      <c r="W167" s="159"/>
      <c r="X167" s="159"/>
      <c r="Y167" s="159"/>
      <c r="Z167" s="156"/>
      <c r="AA167" s="152"/>
      <c r="AB167" s="152"/>
      <c r="AC167" s="152"/>
      <c r="AD167" s="152"/>
      <c r="AE167" s="152"/>
      <c r="AF167" s="152"/>
      <c r="AG167" s="152"/>
      <c r="AH167" s="152"/>
      <c r="AI167" s="152"/>
      <c r="AJ167" s="152"/>
      <c r="AK167" s="152"/>
      <c r="AL167" s="152"/>
      <c r="AM167" s="157" t="str">
        <f ca="1">IF('MASTER 2018-19 '!H170="","",'MASTER 2018-19 '!H170)</f>
        <v/>
      </c>
      <c r="AN167" s="216"/>
    </row>
    <row r="168" spans="1:40" s="157" customFormat="1" ht="61.5" x14ac:dyDescent="0.2">
      <c r="A168" s="20" t="s">
        <v>39</v>
      </c>
      <c r="B168" s="21" t="s">
        <v>657</v>
      </c>
      <c r="C168" s="20" t="s">
        <v>2</v>
      </c>
      <c r="D168" s="18" t="s">
        <v>3</v>
      </c>
      <c r="E168" s="18" t="s">
        <v>4</v>
      </c>
      <c r="F168" s="18" t="s">
        <v>5</v>
      </c>
      <c r="G168" s="22" t="s">
        <v>6</v>
      </c>
      <c r="H168" s="22" t="str">
        <f ca="1">$L$1&amp;" Peak (MW)"</f>
        <v>2019 / 20 Peak (MW)</v>
      </c>
      <c r="I168" s="16" t="s">
        <v>7</v>
      </c>
      <c r="J168" s="24" t="s">
        <v>8</v>
      </c>
      <c r="K168" s="17" t="s">
        <v>9</v>
      </c>
      <c r="L168" s="22" t="str">
        <f ca="1">LEFTB($L$1,FIND(" / ",$L$1,1))&amp;" / "&amp;LEFTB($L$1,FIND(" / ",$L$1,1))+1</f>
        <v>2019  / 2020</v>
      </c>
      <c r="M168" s="22" t="str">
        <f ca="1">LEFTB($L$1,FIND(" / ",$L$1,1))+1&amp;" / "&amp;LEFTB($L$1,FIND(" / ",$L$1,1))+2</f>
        <v>2020 / 2021</v>
      </c>
      <c r="N168" s="22" t="str">
        <f ca="1">LEFTB($L$1,FIND(" / ",$L$1,1))+2&amp;" / "&amp;LEFTB($L$1,FIND(" / ",$L$1,1))+3</f>
        <v>2021 / 2022</v>
      </c>
      <c r="O168" s="22" t="str">
        <f ca="1">LEFTB($L$1,FIND(" / ",$L$1,1))+3&amp;" / "&amp;LEFTB($L$1,FIND(" / ",$L$1,1))+4</f>
        <v>2022 / 2023</v>
      </c>
      <c r="P168" s="22" t="str">
        <f ca="1">LEFTB($L$1,FIND(" / ",$L$1,1))+4&amp;" / "&amp;LEFTB($L$1,FIND(" / ",$L$1,1))+5</f>
        <v>2023 / 2024</v>
      </c>
      <c r="Q168" s="22" t="str">
        <f ca="1">LEFTB($L$1,FIND(" / ",$L$1,1))+5&amp;" / "&amp;LEFTB($L$1,FIND(" / ",$L$1,1))+6</f>
        <v>2024 / 2025</v>
      </c>
      <c r="R168" s="22" t="str">
        <f ca="1">LEFTB($L$1,FIND(" / ",$L$1,1))+6&amp;" / "&amp;LEFTB($L$1,FIND(" / ",$L$1,1))+7</f>
        <v>2025 / 2026</v>
      </c>
      <c r="S168" s="22" t="str">
        <f ca="1">LEFTB($L$1,FIND(" / ",$L$1,1))+7&amp;" / "&amp;LEFTB($L$1,FIND(" / ",$L$1,1))+8</f>
        <v>2026 / 2027</v>
      </c>
      <c r="T168" s="22" t="str">
        <f ca="1">LEFTB($L$1,FIND(" / ",$L$1,1))+8&amp;" / "&amp;LEFTB($L$1,FIND(" / ",$L$1,1))+9</f>
        <v>2027 / 2028</v>
      </c>
      <c r="U168" s="22" t="str">
        <f ca="1">LEFTB($L$1,FIND(" / ",$L$1,1))+9&amp;" / "&amp;LEFTB($L$1,FIND(" / ",$L$1,1))+10</f>
        <v>2028 / 2029</v>
      </c>
      <c r="V168" s="22" t="str">
        <f ca="1">LEFTB($L$1,FIND(" / ",$L$1,1))+10&amp;" / "&amp;LEFTB($L$1,FIND(" / ",$L$1,1))+11</f>
        <v>2029 / 2030</v>
      </c>
      <c r="W168" s="22" t="str">
        <f ca="1">LEFTB($L$1,FIND(" / ",$L$1,1))+11&amp;" / "&amp;LEFTB($L$1,FIND(" / ",$L$1,1))+12</f>
        <v>2030 / 2031</v>
      </c>
      <c r="X168" s="22" t="str">
        <f ca="1">LEFTB($L$1,FIND(" / ",$L$1,1))+12&amp;" / "&amp;LEFTB($L$1,FIND(" / ",$L$1,1))+13</f>
        <v>2031 / 2032</v>
      </c>
      <c r="Y168" s="22" t="str">
        <f ca="1">LEFTB($L$1,FIND(" / ",$L$1,1))+13&amp;" / "&amp;LEFTB($L$1,FIND(" / ",$L$1,1))+14</f>
        <v>2032 / 2033</v>
      </c>
      <c r="Z168" s="23" t="s">
        <v>11</v>
      </c>
      <c r="AA168" s="19" t="s">
        <v>12</v>
      </c>
      <c r="AB168" s="19" t="s">
        <v>13</v>
      </c>
      <c r="AC168" s="19" t="s">
        <v>14</v>
      </c>
      <c r="AD168" s="160"/>
      <c r="AE168" s="19" t="s">
        <v>15</v>
      </c>
      <c r="AF168" s="19" t="s">
        <v>16</v>
      </c>
      <c r="AG168" s="19" t="s">
        <v>17</v>
      </c>
      <c r="AH168" s="19" t="s">
        <v>18</v>
      </c>
      <c r="AI168" s="19" t="s">
        <v>19</v>
      </c>
      <c r="AJ168" s="19" t="s">
        <v>20</v>
      </c>
      <c r="AK168" s="19" t="s">
        <v>21</v>
      </c>
      <c r="AL168" s="19" t="s">
        <v>22</v>
      </c>
      <c r="AM168" s="19" t="str">
        <f ca="1">IF('MASTER 2018-19 '!H171="","",'MASTER 2018-19 '!H171)</f>
        <v>2018/19 Peak (MW)</v>
      </c>
      <c r="AN168" s="19" t="s">
        <v>825</v>
      </c>
    </row>
    <row r="169" spans="1:40" s="157" customFormat="1" x14ac:dyDescent="0.2">
      <c r="A169" s="6"/>
      <c r="B169" s="161"/>
      <c r="C169" s="162"/>
      <c r="D169" s="161"/>
      <c r="E169" s="161"/>
      <c r="F169" s="161"/>
      <c r="G169" s="163"/>
      <c r="H169" s="161"/>
      <c r="I169" s="164"/>
      <c r="J169" s="165"/>
      <c r="K169" s="161"/>
      <c r="L169" s="161"/>
      <c r="M169" s="161"/>
      <c r="N169" s="161"/>
      <c r="O169" s="161"/>
      <c r="P169" s="161"/>
      <c r="Q169" s="161"/>
      <c r="R169" s="161"/>
      <c r="S169" s="161"/>
      <c r="T169" s="161"/>
      <c r="U169" s="161"/>
      <c r="V169" s="161"/>
      <c r="W169" s="161"/>
      <c r="X169" s="161"/>
      <c r="Y169" s="161"/>
      <c r="Z169" s="160"/>
      <c r="AA169" s="160"/>
      <c r="AB169" s="160"/>
      <c r="AC169" s="160"/>
      <c r="AD169" s="160"/>
      <c r="AE169" s="160"/>
      <c r="AF169" s="160"/>
      <c r="AG169" s="160"/>
      <c r="AH169" s="160"/>
      <c r="AI169" s="160"/>
      <c r="AJ169" s="160"/>
      <c r="AK169" s="160"/>
      <c r="AL169" s="160"/>
      <c r="AM169" s="157" t="str">
        <f ca="1">IF('MASTER 2018-19 '!H172="","",'MASTER 2018-19 '!H172)</f>
        <v/>
      </c>
    </row>
    <row r="170" spans="1:40" s="157" customFormat="1" x14ac:dyDescent="0.2">
      <c r="A170" s="142" t="s">
        <v>835</v>
      </c>
      <c r="B170" s="166">
        <v>290</v>
      </c>
      <c r="C170" s="167"/>
      <c r="D170" s="168" t="s">
        <v>836</v>
      </c>
      <c r="E170" s="169" t="s">
        <v>845</v>
      </c>
      <c r="F170" s="170"/>
      <c r="G170" s="284">
        <f ca="1">VLOOKUP(A170,SubstationLoad_Max_GSPs!$A$3:$Z$100,19,FALSE)</f>
        <v>43862.231249999997</v>
      </c>
      <c r="H170" s="282">
        <f ca="1">VLOOKUP(A170,SubstationLoad_Max_GSPs!$A$3:$Z$100,18,FALSE)</f>
        <v>90.581256759902956</v>
      </c>
      <c r="I170" s="136">
        <v>1</v>
      </c>
      <c r="J170" s="171"/>
      <c r="K170" s="172" t="s">
        <v>24</v>
      </c>
      <c r="L170" s="37">
        <f ca="1">IF(OR($A170="",ISNA($I170)),,$H170*$I170)</f>
        <v>90.581256759902956</v>
      </c>
      <c r="M170" s="37">
        <f t="shared" ref="M170:Y170" ca="1" si="23">M171/IFERROR($L171/$L170,1)</f>
        <v>90.582910480944207</v>
      </c>
      <c r="N170" s="37">
        <f t="shared" ca="1" si="23"/>
        <v>90.584564232177101</v>
      </c>
      <c r="O170" s="37">
        <f t="shared" ca="1" si="23"/>
        <v>90.586218013602149</v>
      </c>
      <c r="P170" s="37">
        <f t="shared" ca="1" si="23"/>
        <v>90.587871825219921</v>
      </c>
      <c r="Q170" s="37">
        <f t="shared" ca="1" si="23"/>
        <v>90.589525667030927</v>
      </c>
      <c r="R170" s="37">
        <f t="shared" ca="1" si="23"/>
        <v>90.591179539035707</v>
      </c>
      <c r="S170" s="37">
        <f t="shared" ca="1" si="23"/>
        <v>90.592833441234887</v>
      </c>
      <c r="T170" s="37">
        <f t="shared" ca="1" si="23"/>
        <v>90.594487373628994</v>
      </c>
      <c r="U170" s="37">
        <f t="shared" ca="1" si="23"/>
        <v>90.596141336218523</v>
      </c>
      <c r="V170" s="37">
        <f t="shared" ca="1" si="23"/>
        <v>90.5977953290041</v>
      </c>
      <c r="W170" s="37">
        <f t="shared" ca="1" si="23"/>
        <v>90.599449351986195</v>
      </c>
      <c r="X170" s="37">
        <f t="shared" ca="1" si="23"/>
        <v>90.601103405165475</v>
      </c>
      <c r="Y170" s="37">
        <f t="shared" ca="1" si="23"/>
        <v>90.602757488542323</v>
      </c>
      <c r="Z170" s="38" t="str">
        <f ca="1">"Diversity/Losses: "&amp;ROUND(L171/L170,3)</f>
        <v>Diversity/Losses: 0.442</v>
      </c>
      <c r="AA170" s="173">
        <f ca="1">IFERROR(IF($H170="",,AA171/$L170),0)</f>
        <v>0.81259612871756459</v>
      </c>
      <c r="AB170" s="173">
        <f ca="1">IFERROR(IF($H170="",,AB171/$L170),0)</f>
        <v>0.70558056232537469</v>
      </c>
      <c r="AC170" s="174">
        <f ca="1">IFERROR(IF($H170="",,AC171/$L170),0)</f>
        <v>-0.59761465797155056</v>
      </c>
      <c r="AD170" s="175"/>
      <c r="AE170" s="42">
        <v>10930</v>
      </c>
      <c r="AF170" s="43"/>
      <c r="AG170" s="43"/>
      <c r="AH170" s="43"/>
      <c r="AI170" s="43"/>
      <c r="AJ170" s="43"/>
      <c r="AK170" s="43"/>
      <c r="AL170" s="44"/>
      <c r="AM170" s="157">
        <f ca="1">IF('MASTER 2018-19 '!H173="","",'MASTER 2018-19 '!H173)</f>
        <v>42.4</v>
      </c>
      <c r="AN170" s="216">
        <f ca="1">H170-AM170</f>
        <v>48.181256759902958</v>
      </c>
    </row>
    <row r="171" spans="1:40" s="157" customFormat="1" x14ac:dyDescent="0.2">
      <c r="A171" s="217" t="str">
        <f ca="1">IFERROR(IF(H170="","No PI or No Data",""),"Substation was not found in SubstationLoad")</f>
        <v/>
      </c>
      <c r="B171" s="176"/>
      <c r="C171" s="177"/>
      <c r="D171" s="178"/>
      <c r="E171" s="178"/>
      <c r="F171" s="178"/>
      <c r="G171" s="329">
        <f ca="1">VLOOKUP(A170,SubstationLoad_Max_GSPs!$A$3:$Z$100,19,FALSE)</f>
        <v>43862.231249999997</v>
      </c>
      <c r="H171" s="180"/>
      <c r="I171" s="181"/>
      <c r="J171" s="182"/>
      <c r="K171" s="183" t="s">
        <v>25</v>
      </c>
      <c r="L171" s="53">
        <f ca="1">L175+L178+L181+L184+L187+L190</f>
        <v>40.023819357827705</v>
      </c>
      <c r="M171" s="53">
        <f t="shared" ref="M171:Y171" ca="1" si="24">M175+M178+M181+M184+M187+M190</f>
        <v>40.024550063434923</v>
      </c>
      <c r="N171" s="53">
        <f t="shared" ca="1" si="24"/>
        <v>40.025280782382481</v>
      </c>
      <c r="O171" s="53">
        <f t="shared" ca="1" si="24"/>
        <v>40.026011514670607</v>
      </c>
      <c r="P171" s="53">
        <f t="shared" ca="1" si="24"/>
        <v>40.02674226029955</v>
      </c>
      <c r="Q171" s="53">
        <f t="shared" ca="1" si="24"/>
        <v>40.027473019269536</v>
      </c>
      <c r="R171" s="53">
        <f t="shared" ca="1" si="24"/>
        <v>40.028203791580808</v>
      </c>
      <c r="S171" s="53">
        <f t="shared" ca="1" si="24"/>
        <v>40.028934577233642</v>
      </c>
      <c r="T171" s="53">
        <f t="shared" ca="1" si="24"/>
        <v>40.029665376228259</v>
      </c>
      <c r="U171" s="53">
        <f t="shared" ca="1" si="24"/>
        <v>40.030396188564893</v>
      </c>
      <c r="V171" s="53">
        <f t="shared" ca="1" si="24"/>
        <v>40.031127014243815</v>
      </c>
      <c r="W171" s="53">
        <f t="shared" ca="1" si="24"/>
        <v>40.03185785326523</v>
      </c>
      <c r="X171" s="53">
        <f t="shared" ca="1" si="24"/>
        <v>40.032588705629436</v>
      </c>
      <c r="Y171" s="53">
        <f t="shared" ca="1" si="24"/>
        <v>40.033319571336605</v>
      </c>
      <c r="Z171" s="184"/>
      <c r="AA171" s="419">
        <f ca="1">MAX(VLOOKUP(A170,SubstationLoad_Max_GSPs!$A$3:$Z$100,3,FALSE),VLOOKUP(A170,SubstationLoad_Max_GSPs!$A$3:$Z$100,5,FALSE))</f>
        <v>73.605978577468875</v>
      </c>
      <c r="AB171" s="282">
        <f ca="1">VLOOKUP(A170,SubstationLoad_Max_GSPs!$A$3:$Z$100,4,FALSE)</f>
        <v>63.912374080791473</v>
      </c>
      <c r="AC171" s="282">
        <f ca="1">VLOOKUP(A170,SubstationLoad_Min_GSPs!$A$3:$Z$100,18,FALSE)</f>
        <v>-54.132686777202608</v>
      </c>
      <c r="AD171" s="175"/>
      <c r="AE171" s="186">
        <v>1</v>
      </c>
      <c r="AF171" s="187">
        <v>0</v>
      </c>
      <c r="AG171" s="187">
        <v>0</v>
      </c>
      <c r="AH171" s="187">
        <v>0</v>
      </c>
      <c r="AI171" s="187">
        <v>0</v>
      </c>
      <c r="AJ171" s="187">
        <v>0</v>
      </c>
      <c r="AK171" s="187">
        <v>0</v>
      </c>
      <c r="AL171" s="188">
        <v>0</v>
      </c>
      <c r="AM171" s="157" t="str">
        <f ca="1">IF('MASTER 2018-19 '!H174="","",'MASTER 2018-19 '!H174)</f>
        <v/>
      </c>
      <c r="AN171" s="216"/>
    </row>
    <row r="172" spans="1:40" s="157" customFormat="1" x14ac:dyDescent="0.2">
      <c r="A172" s="11"/>
      <c r="B172" s="176"/>
      <c r="C172" s="189"/>
      <c r="D172" s="190" t="s">
        <v>26</v>
      </c>
      <c r="E172" s="63"/>
      <c r="F172" s="191"/>
      <c r="G172" s="192"/>
      <c r="H172" s="193"/>
      <c r="I172" s="194"/>
      <c r="J172" s="194"/>
      <c r="K172" s="194"/>
      <c r="L172" s="194"/>
      <c r="M172" s="194"/>
      <c r="N172" s="195"/>
      <c r="O172" s="195"/>
      <c r="P172" s="195"/>
      <c r="Q172" s="195"/>
      <c r="R172" s="196" t="s">
        <v>27</v>
      </c>
      <c r="S172" s="330">
        <f ca="1">VLOOKUP(A170,SubstationLoad_Max_GSPs!$A$3:$Z$100,20,FALSE)</f>
        <v>36.154056442520144</v>
      </c>
      <c r="T172" s="185"/>
      <c r="U172" s="185"/>
      <c r="V172" s="185"/>
      <c r="W172" s="185"/>
      <c r="X172" s="185"/>
      <c r="Y172" s="185"/>
      <c r="Z172" s="184"/>
      <c r="AA172" s="418">
        <f ca="1">IF(AA171=VLOOKUP(A170,SubstationLoad_Max_GSPs!$A$3:$Z$100,3,FALSE),VLOOKUP(A170,SubstationLoad_Max_GSPs!$A$3:$Z$100,8,FALSE),IF(AA171=VLOOKUP(A170,SubstationLoad_Max_GSPs!$A$3:$Z$100,5,FALSE),VLOOKUP(A170,SubstationLoad_Max_GSPs!$A$3:$Z$100,10,FALSE),""))</f>
        <v>43711.695138888892</v>
      </c>
      <c r="AB172" s="418">
        <f ca="1">VLOOKUP(A170,SubstationLoad_Max_GSPs!$A$3:$Z$100,9,FALSE)</f>
        <v>43690.636111111111</v>
      </c>
      <c r="AC172" s="418">
        <f ca="1">VLOOKUP(A170,SubstationLoad_Min_GSPs!$A$3:$Z$100,19,FALSE)</f>
        <v>43796.982638888891</v>
      </c>
      <c r="AD172" s="175"/>
      <c r="AE172" s="175"/>
      <c r="AF172" s="175"/>
      <c r="AG172" s="175"/>
      <c r="AH172" s="175"/>
      <c r="AI172" s="175"/>
      <c r="AJ172" s="175"/>
      <c r="AK172" s="175"/>
      <c r="AL172" s="175"/>
      <c r="AM172" s="157" t="str">
        <f ca="1">IF('MASTER 2018-19 '!H175="","",'MASTER 2018-19 '!H175)</f>
        <v/>
      </c>
      <c r="AN172" s="216"/>
    </row>
    <row r="173" spans="1:40" s="157" customFormat="1" x14ac:dyDescent="0.2">
      <c r="A173" s="14"/>
      <c r="B173" s="197"/>
      <c r="C173" s="198"/>
      <c r="D173" s="198"/>
      <c r="E173" s="198"/>
      <c r="F173" s="199"/>
      <c r="G173" s="200" t="s">
        <v>28</v>
      </c>
      <c r="H173" s="201">
        <v>0.98</v>
      </c>
      <c r="I173" s="197"/>
      <c r="J173" s="202"/>
      <c r="K173" s="203" t="s">
        <v>29</v>
      </c>
      <c r="L173" s="78">
        <f ca="1">L170*$H173</f>
        <v>88.7696316247049</v>
      </c>
      <c r="M173" s="78">
        <f t="shared" ref="M173:T173" ca="1" si="25">M170*$H173</f>
        <v>88.771252271325324</v>
      </c>
      <c r="N173" s="78">
        <f t="shared" ca="1" si="25"/>
        <v>88.772872947533557</v>
      </c>
      <c r="O173" s="78">
        <f t="shared" ca="1" si="25"/>
        <v>88.774493653330111</v>
      </c>
      <c r="P173" s="78">
        <f t="shared" ca="1" si="25"/>
        <v>88.776114388715527</v>
      </c>
      <c r="Q173" s="78">
        <f t="shared" ca="1" si="25"/>
        <v>88.777735153690301</v>
      </c>
      <c r="R173" s="78">
        <f t="shared" ca="1" si="25"/>
        <v>88.779355948254988</v>
      </c>
      <c r="S173" s="78">
        <f t="shared" ca="1" si="25"/>
        <v>88.780976772410185</v>
      </c>
      <c r="T173" s="78">
        <f t="shared" ca="1" si="25"/>
        <v>88.782597626156416</v>
      </c>
      <c r="U173" s="78">
        <f ca="1">U170*$H173</f>
        <v>88.784218509494153</v>
      </c>
      <c r="V173" s="78">
        <f ca="1">V170*$H173</f>
        <v>88.785839422424019</v>
      </c>
      <c r="W173" s="78">
        <f t="shared" ref="W173" ca="1" si="26">W170*$H173</f>
        <v>88.787460364946469</v>
      </c>
      <c r="X173" s="78">
        <f ca="1">X170*$H173</f>
        <v>88.789081337062157</v>
      </c>
      <c r="Y173" s="78">
        <f ca="1">Y170*$H173</f>
        <v>88.790702338771482</v>
      </c>
      <c r="Z173" s="204"/>
      <c r="AA173" s="205"/>
      <c r="AB173" s="198"/>
      <c r="AC173" s="206"/>
      <c r="AD173" s="175"/>
      <c r="AE173" s="175"/>
      <c r="AF173" s="175"/>
      <c r="AG173" s="175"/>
      <c r="AH173" s="175"/>
      <c r="AI173" s="175"/>
      <c r="AJ173" s="175"/>
      <c r="AK173" s="175"/>
      <c r="AL173" s="175"/>
      <c r="AN173" s="216"/>
    </row>
    <row r="174" spans="1:40" s="157" customFormat="1" x14ac:dyDescent="0.2">
      <c r="A174" s="2"/>
      <c r="C174" s="207"/>
      <c r="D174" s="208"/>
      <c r="E174" s="208"/>
      <c r="F174" s="208"/>
      <c r="G174" s="209"/>
      <c r="H174" s="241"/>
      <c r="I174" s="211"/>
      <c r="J174" s="212"/>
      <c r="K174" s="208"/>
      <c r="Z174" s="175"/>
      <c r="AA174" s="175"/>
      <c r="AB174" s="175"/>
      <c r="AC174" s="175"/>
      <c r="AD174" s="175"/>
      <c r="AE174" s="175"/>
      <c r="AF174" s="175"/>
      <c r="AG174" s="175"/>
      <c r="AH174" s="175"/>
      <c r="AI174" s="175"/>
      <c r="AJ174" s="175"/>
      <c r="AK174" s="175"/>
      <c r="AL174" s="175"/>
      <c r="AM174" s="157" t="str">
        <f ca="1">IF('MASTER 2018-19 '!H177="","",'MASTER 2018-19 '!H177)</f>
        <v/>
      </c>
      <c r="AN174" s="216"/>
    </row>
    <row r="175" spans="1:40" s="157" customFormat="1" x14ac:dyDescent="0.2">
      <c r="A175" s="152"/>
      <c r="B175" s="247">
        <v>210</v>
      </c>
      <c r="C175" s="86" t="str">
        <f ca="1">VLOOKUP(B175,'GSP List'!$D$2:$E$485,2,FALSE)</f>
        <v>CALLANDER</v>
      </c>
      <c r="D175" s="117" t="s">
        <v>30</v>
      </c>
      <c r="E175" s="117" t="s">
        <v>531</v>
      </c>
      <c r="F175" s="214"/>
      <c r="G175" s="284">
        <f ca="1">IF(AND(VLOOKUP(C175,SubstationLoad_Max_Primaries!$B$3:$Z$495,3,FALSE),ISNUMBER(VLOOKUP(C175,'Manual Calculation'!$B$2:$G$222,3,FALSE))),VLOOKUP(C175,'Manual Calculation'!$B$2:$G$222,4,FALSE),VLOOKUP(C175,SubstationLoad_Max_Primaries!$B$3:$Z$500,23,FALSE))</f>
        <v>43788.625</v>
      </c>
      <c r="H175" s="282">
        <f ca="1">IF(AND(VLOOKUP(C175,SubstationLoad_Max_Primaries!$B$3:$Z$495,3,FALSE),ISNUMBER(VLOOKUP(C175,'Manual Calculation'!$B$2:$G$222,3,FALSE))),VLOOKUP(C175,'Manual Calculation'!$B$2:$G$222,3,FALSE),VLOOKUP(C175,SubstationLoad_Max_Primaries!$B$3:$Z$500,22,FALSE))</f>
        <v>4.5924334609999997</v>
      </c>
      <c r="I175" s="136">
        <v>1</v>
      </c>
      <c r="J175" s="89">
        <v>0</v>
      </c>
      <c r="K175" s="90">
        <v>0</v>
      </c>
      <c r="L175" s="143">
        <f ca="1">IF(OR($B175="",ISNA($I175)),,$H175*$I175)</f>
        <v>4.5924334609999997</v>
      </c>
      <c r="M175" s="143">
        <f ca="1">IF($B175 ="",,VLOOKUP($K175,'Growth Rates'!$C$5:$D$8,2,FALSE))^COLUMNS($M175:M175)*$L175+SUM($L176:M176)*IFERROR($L$5/$L$6,1)</f>
        <v>4.5925173039948621</v>
      </c>
      <c r="N175" s="143">
        <f ca="1">IF($B175 ="",,VLOOKUP($K175,'Growth Rates'!$C$5:$D$8,2,FALSE))^COLUMNS($M175:N175)*$L175+SUM($L176:N176)*IFERROR($L$5/$L$6,1)</f>
        <v>4.5926011485204272</v>
      </c>
      <c r="O175" s="143">
        <f ca="1">IF($B175 ="",,VLOOKUP($K175,'Growth Rates'!$C$5:$D$8,2,FALSE))^COLUMNS($M175:O175)*$L175+SUM($L176:O176)*IFERROR($L$5/$L$6,1)</f>
        <v>4.5926849945767216</v>
      </c>
      <c r="P175" s="143">
        <f ca="1">IF($B175 ="",,VLOOKUP($K175,'Growth Rates'!$C$5:$D$8,2,FALSE))^COLUMNS($M175:P175)*$L175+SUM($L176:P176)*IFERROR($L$5/$L$6,1)</f>
        <v>4.5927688421637756</v>
      </c>
      <c r="Q175" s="143">
        <f ca="1">IF($B175 ="",,VLOOKUP($K175,'Growth Rates'!$C$5:$D$8,2,FALSE))^COLUMNS($M175:Q175)*$L175+SUM($L176:Q176)*IFERROR($L$5/$L$6,1)</f>
        <v>4.5928526912816139</v>
      </c>
      <c r="R175" s="143">
        <f ca="1">IF($B175 ="",,VLOOKUP($K175,'Growth Rates'!$C$5:$D$8,2,FALSE))^COLUMNS($M175:R175)*$L175+SUM($L176:R176)*IFERROR($L$5/$L$6,1)</f>
        <v>4.5929365419302668</v>
      </c>
      <c r="S175" s="143">
        <f ca="1">IF($B175 ="",,VLOOKUP($K175,'Growth Rates'!$C$5:$D$8,2,FALSE))^COLUMNS($M175:S175)*$L175+SUM($L176:S176)*IFERROR($L$5/$L$6,1)</f>
        <v>4.5930203941097618</v>
      </c>
      <c r="T175" s="143">
        <f ca="1">IF($B175 ="",,VLOOKUP($K175,'Growth Rates'!$C$5:$D$8,2,FALSE))^COLUMNS($M175:T175)*$L175+SUM($L176:T176)*IFERROR($L$5/$L$6,1)</f>
        <v>4.5931042478201265</v>
      </c>
      <c r="U175" s="143">
        <f ca="1">IF($B175 ="",,VLOOKUP($K175,'Growth Rates'!$C$5:$D$8,2,FALSE))^COLUMNS($M175:U175)*$L175+SUM($L176:U176)*IFERROR($L$5/$L$6,1)</f>
        <v>4.5931881030613884</v>
      </c>
      <c r="V175" s="143">
        <f ca="1">IF($B175 ="",,VLOOKUP($K175,'Growth Rates'!$C$5:$D$8,2,FALSE))^COLUMNS($M175:V175)*$L175+SUM($L176:V176)*IFERROR($L$5/$L$6,1)</f>
        <v>4.5932719598335776</v>
      </c>
      <c r="W175" s="143">
        <f ca="1">IF($B175 ="",,VLOOKUP($K175,'Growth Rates'!$C$5:$D$8,2,FALSE))^COLUMNS($M175:W175)*$L175+SUM($L176:W176)*IFERROR($L$5/$L$6,1)</f>
        <v>4.5933558181367182</v>
      </c>
      <c r="X175" s="143">
        <f ca="1">IF($B175 ="",,VLOOKUP($K175,'Growth Rates'!$C$5:$D$8,2,FALSE))^COLUMNS($M175:X175)*$L175+SUM($L176:X176)*IFERROR($L$5/$L$6,1)</f>
        <v>4.5934396779708431</v>
      </c>
      <c r="Y175" s="143">
        <f ca="1">IF($B175 ="",,VLOOKUP($K175,'Growth Rates'!$C$5:$D$8,2,FALSE))^COLUMNS($M175:Y175)*$L175+SUM($L176:Y176)*IFERROR($L$5/$L$6,1)</f>
        <v>4.5935235393359752</v>
      </c>
      <c r="Z175" s="237"/>
      <c r="AA175" s="173">
        <f ca="1">IFERROR(IF($H175="",,AA176/$L175),0)</f>
        <v>0</v>
      </c>
      <c r="AB175" s="173">
        <f ca="1">IFERROR(IF($H175="",,AB176/$L175),0)</f>
        <v>0</v>
      </c>
      <c r="AC175" s="174">
        <f ca="1">IFERROR(IF($H175="",,AC176/$L175),0)</f>
        <v>1.9624806274357039E-2</v>
      </c>
      <c r="AD175" s="175"/>
      <c r="AE175" s="42">
        <v>80524</v>
      </c>
      <c r="AF175" s="43"/>
      <c r="AG175" s="43"/>
      <c r="AH175" s="43"/>
      <c r="AI175" s="43"/>
      <c r="AJ175" s="43"/>
      <c r="AK175" s="43"/>
      <c r="AL175" s="44"/>
      <c r="AM175" s="157">
        <f ca="1">IF('MASTER 2018-19 '!H178="","",'MASTER 2018-19 '!H178)</f>
        <v>4.57</v>
      </c>
      <c r="AN175" s="216">
        <f t="shared" ca="1" si="22"/>
        <v>2.2433460999999433E-2</v>
      </c>
    </row>
    <row r="176" spans="1:40" s="157" customFormat="1" x14ac:dyDescent="0.2">
      <c r="A176" s="152"/>
      <c r="C176" s="217" t="str">
        <f ca="1">IFERROR(IF(H175="","No PI or No Data",""),"Substation was not found in SubstationLoad")</f>
        <v/>
      </c>
      <c r="D176" s="139"/>
      <c r="E176" s="139" t="s">
        <v>534</v>
      </c>
      <c r="F176" s="139"/>
      <c r="G176" s="285">
        <f ca="1">IF(AND(VLOOKUP(C175,SubstationLoad_Max_Primaries!$B$3:$Z$495,3,FALSE),ISNUMBER(VLOOKUP(C175,'Manual Calculation'!$B$2:$G$222,3,FALSE))),VLOOKUP(C175,'Manual Calculation'!$B$2:$G$222,4,FALSE),VLOOKUP(C175,SubstationLoad_Max_Primaries!$B$3:$Z$500,23,FALSE))</f>
        <v>43788.625</v>
      </c>
      <c r="H176" s="248"/>
      <c r="I176" s="220"/>
      <c r="J176" s="220"/>
      <c r="K176" s="220"/>
      <c r="L176" s="220" t="s">
        <v>32</v>
      </c>
      <c r="M176" s="235"/>
      <c r="N176" s="221"/>
      <c r="O176" s="221"/>
      <c r="P176" s="221"/>
      <c r="Q176" s="221"/>
      <c r="R176" s="221"/>
      <c r="S176" s="221"/>
      <c r="T176" s="221"/>
      <c r="U176" s="221"/>
      <c r="V176" s="221"/>
      <c r="W176" s="221"/>
      <c r="X176" s="221"/>
      <c r="Y176" s="221"/>
      <c r="Z176" s="222"/>
      <c r="AA176" s="419" t="str">
        <f ca="1">IF(AND(VLOOKUP(C175,SubstationLoad_Min_Primaries!$B$3:$Z$495,3,FALSE),ISNUMBER(VLOOKUP(C175,'Manual Calculation'!$B$2:$G$222,5,FALSE))),"Manual Calculation",MAX(VLOOKUP(C175,SubstationLoad_Max_Primaries!$B$3:$Z$500,5,FALSE),VLOOKUP(C175,SubstationLoad_Max_Primaries!$B$3:$Z$500,7,FALSE)))</f>
        <v>Manual Calculation</v>
      </c>
      <c r="AB176" s="419" t="str">
        <f ca="1">IF(AND(VLOOKUP(C175,SubstationLoad_Min_Primaries!$B$3:$Z$495,3,FALSE),ISNUMBER(VLOOKUP(C175,'Manual Calculation'!$B$2:$G$222,5,FALSE))),"Manual Calculation",VLOOKUP(C175,SubstationLoad_Max_Primaries!$B$3:$Z$500,6,FALSE))</f>
        <v>Manual Calculation</v>
      </c>
      <c r="AC176" s="282">
        <f ca="1">IF(AND(VLOOKUP(C175,SubstationLoad_Min_Primaries!$B$3:$Z$495,3,FALSE),ISNUMBER(VLOOKUP(C175,'Manual Calculation'!$B$2:$G$222,5,FALSE))),VLOOKUP(C175,'Manual Calculation'!$B$2:$G$222,5,FALSE),VLOOKUP(C175,SubstationLoad_Min_Primaries!$B$3:$Z$500,22,FALSE))</f>
        <v>9.0125617000000005E-2</v>
      </c>
      <c r="AD176" s="175"/>
      <c r="AE176" s="186">
        <v>1</v>
      </c>
      <c r="AF176" s="187">
        <v>0</v>
      </c>
      <c r="AG176" s="187">
        <v>0</v>
      </c>
      <c r="AH176" s="187">
        <v>0</v>
      </c>
      <c r="AI176" s="187">
        <v>0</v>
      </c>
      <c r="AJ176" s="187">
        <v>0</v>
      </c>
      <c r="AK176" s="187">
        <v>0</v>
      </c>
      <c r="AL176" s="188">
        <v>0</v>
      </c>
      <c r="AM176" s="157" t="str">
        <f ca="1">IF('MASTER 2018-19 '!H179="","",'MASTER 2018-19 '!H179)</f>
        <v/>
      </c>
      <c r="AN176" s="216"/>
    </row>
    <row r="177" spans="1:40" s="157" customFormat="1" x14ac:dyDescent="0.2">
      <c r="A177" s="152"/>
      <c r="C177" s="223" t="s">
        <v>33</v>
      </c>
      <c r="D177" s="224"/>
      <c r="E177" s="225"/>
      <c r="F177" s="225"/>
      <c r="G177" s="226"/>
      <c r="H177" s="249"/>
      <c r="I177" s="228"/>
      <c r="J177" s="228"/>
      <c r="K177" s="228"/>
      <c r="L177" s="228"/>
      <c r="M177" s="229"/>
      <c r="N177" s="229"/>
      <c r="O177" s="230"/>
      <c r="P177" s="230"/>
      <c r="Q177" s="230"/>
      <c r="R177" s="231" t="s">
        <v>34</v>
      </c>
      <c r="S177" s="283">
        <f ca="1">VLOOKUP(C175,SubstationLoad_Max_Primaries!$B$3:$Z$500,24,FALSE)</f>
        <v>0</v>
      </c>
      <c r="T177" s="233"/>
      <c r="U177" s="233"/>
      <c r="V177" s="233"/>
      <c r="W177" s="233"/>
      <c r="X177" s="233"/>
      <c r="Y177" s="233"/>
      <c r="Z177" s="234"/>
      <c r="AA177" s="418" t="str">
        <f ca="1">IF(AND(VLOOKUP(C175,SubstationLoad_Min_Primaries!$B$3:$Z$495,3,FALSE),ISNUMBER(VLOOKUP(C175,'Manual Calculation'!$B$2:$G$222,5,FALSE))),"",IF(AA176=VLOOKUP(C175,SubstationLoad_Max_Primaries!$B$3:$Z$500,5,FALSE),VLOOKUP(C175,SubstationLoad_Max_Primaries!$B$3:$Z$500,10,FALSE),IF(AA176=VLOOKUP(C175,SubstationLoad_Max_Primaries!$B$3:$Z$500,7,FALSE),VLOOKUP(C175,SubstationLoad_Max_Primaries!$B$3:$Z$500,12,FALSE),"")))</f>
        <v/>
      </c>
      <c r="AB177" s="418" t="str">
        <f ca="1">IF(AND(VLOOKUP(C175,SubstationLoad_Min_Primaries!$B$3:$Z$495,3,FALSE),ISNUMBER(VLOOKUP(C175,'Manual Calculation'!$B$2:$G$222,5,FALSE))),"",VLOOKUP(C175,SubstationLoad_Max_Primaries!$B$3:$Z$500,11,FALSE))</f>
        <v/>
      </c>
      <c r="AC177" s="418">
        <f ca="1">IF(AND(VLOOKUP(C175,SubstationLoad_Min_Primaries!$B$3:$Z$495,3,FALSE),ISNUMBER(VLOOKUP(C175,'Manual Calculation'!$B$2:$G$222,5,FALSE))),VLOOKUP(C175,'Manual Calculation'!$B$2:$G$222,6,FALSE),VLOOKUP(C175,SubstationLoad_Min_Primaries!$B$3:$Z$500,23,FALSE))</f>
        <v>43708.979166666672</v>
      </c>
      <c r="AD177" s="175"/>
      <c r="AE177" s="175"/>
      <c r="AF177" s="175"/>
      <c r="AG177" s="175"/>
      <c r="AH177" s="175"/>
      <c r="AI177" s="175"/>
      <c r="AJ177" s="175"/>
      <c r="AK177" s="175"/>
      <c r="AL177" s="175"/>
      <c r="AM177" s="157" t="str">
        <f ca="1">IF('MASTER 2018-19 '!H180="","",'MASTER 2018-19 '!H180)</f>
        <v/>
      </c>
      <c r="AN177" s="216"/>
    </row>
    <row r="178" spans="1:40" s="157" customFormat="1" x14ac:dyDescent="0.2">
      <c r="A178" s="152"/>
      <c r="B178" s="213">
        <v>208</v>
      </c>
      <c r="C178" s="86" t="str">
        <f ca="1">VLOOKUP(B178,'GSP List'!$D$2:$E$485,2,FALSE)</f>
        <v>CRIEFF</v>
      </c>
      <c r="D178" s="117" t="s">
        <v>30</v>
      </c>
      <c r="E178" s="117" t="s">
        <v>532</v>
      </c>
      <c r="F178" s="214"/>
      <c r="G178" s="284">
        <f ca="1">IF(AND(VLOOKUP(C178,SubstationLoad_Max_Primaries!$B$3:$Z$495,3,FALSE),ISNUMBER(VLOOKUP(C178,'Manual Calculation'!$B$2:$G$222,3,FALSE))),VLOOKUP(C178,'Manual Calculation'!$B$2:$G$222,4,FALSE),VLOOKUP(C178,SubstationLoad_Max_Primaries!$B$3:$Z$500,23,FALSE))</f>
        <v>43892.785416666666</v>
      </c>
      <c r="H178" s="282">
        <f ca="1">IF(AND(VLOOKUP(C178,SubstationLoad_Max_Primaries!$B$3:$Z$495,3,FALSE),ISNUMBER(VLOOKUP(C178,'Manual Calculation'!$B$2:$G$222,3,FALSE))),VLOOKUP(C178,'Manual Calculation'!$B$2:$G$222,3,FALSE),VLOOKUP(C178,SubstationLoad_Max_Primaries!$B$3:$Z$500,22,FALSE))</f>
        <v>8.2142935219726549</v>
      </c>
      <c r="I178" s="136">
        <v>1</v>
      </c>
      <c r="J178" s="89">
        <v>0</v>
      </c>
      <c r="K178" s="90">
        <v>0</v>
      </c>
      <c r="L178" s="143">
        <f ca="1">IF(OR($B178="",ISNA($I178)),,$H178*$I178)</f>
        <v>8.2142935219726549</v>
      </c>
      <c r="M178" s="143">
        <f ca="1">IF($B178 ="",,VLOOKUP($K178,'Growth Rates'!$C$5:$D$8,2,FALSE))^COLUMNS($M178:M178)*$L178+SUM($L179:M179)*IFERROR($L$5/$L$6,1)</f>
        <v>8.2144434884284365</v>
      </c>
      <c r="N178" s="143">
        <f ca="1">IF($B178 ="",,VLOOKUP($K178,'Growth Rates'!$C$5:$D$8,2,FALSE))^COLUMNS($M178:N178)*$L178+SUM($L179:N179)*IFERROR($L$5/$L$6,1)</f>
        <v>8.2145934576221222</v>
      </c>
      <c r="O178" s="143">
        <f ca="1">IF($B178 ="",,VLOOKUP($K178,'Growth Rates'!$C$5:$D$8,2,FALSE))^COLUMNS($M178:O178)*$L178+SUM($L179:O179)*IFERROR($L$5/$L$6,1)</f>
        <v>8.21474342955376</v>
      </c>
      <c r="P178" s="143">
        <f ca="1">IF($B178 ="",,VLOOKUP($K178,'Growth Rates'!$C$5:$D$8,2,FALSE))^COLUMNS($M178:P178)*$L178+SUM($L179:P179)*IFERROR($L$5/$L$6,1)</f>
        <v>8.2148934042234032</v>
      </c>
      <c r="Q178" s="143">
        <f ca="1">IF($B178 ="",,VLOOKUP($K178,'Growth Rates'!$C$5:$D$8,2,FALSE))^COLUMNS($M178:Q178)*$L178+SUM($L179:Q179)*IFERROR($L$5/$L$6,1)</f>
        <v>8.2150433816310962</v>
      </c>
      <c r="R178" s="143">
        <f ca="1">IF($B178 ="",,VLOOKUP($K178,'Growth Rates'!$C$5:$D$8,2,FALSE))^COLUMNS($M178:R178)*$L178+SUM($L179:R179)*IFERROR($L$5/$L$6,1)</f>
        <v>8.2151933617768922</v>
      </c>
      <c r="S178" s="143">
        <f ca="1">IF($B178 ="",,VLOOKUP($K178,'Growth Rates'!$C$5:$D$8,2,FALSE))^COLUMNS($M178:S178)*$L178+SUM($L179:S179)*IFERROR($L$5/$L$6,1)</f>
        <v>8.2153433446608428</v>
      </c>
      <c r="T178" s="143">
        <f ca="1">IF($B178 ="",,VLOOKUP($K178,'Growth Rates'!$C$5:$D$8,2,FALSE))^COLUMNS($M178:T178)*$L178+SUM($L179:T179)*IFERROR($L$5/$L$6,1)</f>
        <v>8.215493330282996</v>
      </c>
      <c r="U178" s="143">
        <f ca="1">IF($B178 ="",,VLOOKUP($K178,'Growth Rates'!$C$5:$D$8,2,FALSE))^COLUMNS($M178:U178)*$L178+SUM($L179:U179)*IFERROR($L$5/$L$6,1)</f>
        <v>8.2156433186433997</v>
      </c>
      <c r="V178" s="143">
        <f ca="1">IF($B178 ="",,VLOOKUP($K178,'Growth Rates'!$C$5:$D$8,2,FALSE))^COLUMNS($M178:V178)*$L178+SUM($L179:V179)*IFERROR($L$5/$L$6,1)</f>
        <v>8.215793309742109</v>
      </c>
      <c r="W178" s="143">
        <f ca="1">IF($B178 ="",,VLOOKUP($K178,'Growth Rates'!$C$5:$D$8,2,FALSE))^COLUMNS($M178:W178)*$L178+SUM($L179:W179)*IFERROR($L$5/$L$6,1)</f>
        <v>8.2159433035791665</v>
      </c>
      <c r="X178" s="143">
        <f ca="1">IF($B178 ="",,VLOOKUP($K178,'Growth Rates'!$C$5:$D$8,2,FALSE))^COLUMNS($M178:X178)*$L178+SUM($L179:X179)*IFERROR($L$5/$L$6,1)</f>
        <v>8.2160933001546343</v>
      </c>
      <c r="Y178" s="143">
        <f ca="1">IF($B178 ="",,VLOOKUP($K178,'Growth Rates'!$C$5:$D$8,2,FALSE))^COLUMNS($M178:Y178)*$L178+SUM($L179:Y179)*IFERROR($L$5/$L$6,1)</f>
        <v>8.2162432994685481</v>
      </c>
      <c r="Z178" s="215"/>
      <c r="AA178" s="173">
        <f ca="1">IFERROR(IF($H178="",,AA179/$L178),0)</f>
        <v>0.75537940215589461</v>
      </c>
      <c r="AB178" s="173">
        <f ca="1">IFERROR(IF($H178="",,AB179/$L178),0)</f>
        <v>0.55577576500053372</v>
      </c>
      <c r="AC178" s="174">
        <f ca="1">IFERROR(IF($H178="",,AC179/$L178),0)</f>
        <v>0</v>
      </c>
      <c r="AD178" s="175"/>
      <c r="AE178" s="42">
        <v>80509</v>
      </c>
      <c r="AF178" s="43"/>
      <c r="AG178" s="43"/>
      <c r="AH178" s="43"/>
      <c r="AI178" s="43"/>
      <c r="AJ178" s="43"/>
      <c r="AK178" s="43"/>
      <c r="AL178" s="44"/>
      <c r="AM178" s="157">
        <f ca="1">IF('MASTER 2018-19 '!H181="","",'MASTER 2018-19 '!H181)</f>
        <v>9.27</v>
      </c>
      <c r="AN178" s="216">
        <f t="shared" ca="1" si="22"/>
        <v>-1.0557064780273446</v>
      </c>
    </row>
    <row r="179" spans="1:40" s="157" customFormat="1" x14ac:dyDescent="0.2">
      <c r="A179" s="152"/>
      <c r="C179" s="217" t="str">
        <f ca="1">IFERROR(IF(H178="","No PI or No Data",""),"Substation was not found in SubstationLoad")</f>
        <v/>
      </c>
      <c r="D179" s="139"/>
      <c r="E179" s="139"/>
      <c r="F179" s="139"/>
      <c r="G179" s="285">
        <f ca="1">IF(AND(VLOOKUP(C178,SubstationLoad_Max_Primaries!$B$3:$Z$495,3,FALSE),ISNUMBER(VLOOKUP(C178,'Manual Calculation'!$B$2:$G$222,3,FALSE))),VLOOKUP(C178,'Manual Calculation'!$B$2:$G$222,4,FALSE),VLOOKUP(C178,SubstationLoad_Max_Primaries!$B$3:$Z$500,23,FALSE))</f>
        <v>43892.785416666666</v>
      </c>
      <c r="H179" s="250"/>
      <c r="I179" s="220"/>
      <c r="J179" s="220"/>
      <c r="K179" s="220"/>
      <c r="L179" s="220" t="s">
        <v>32</v>
      </c>
      <c r="M179" s="221"/>
      <c r="N179" s="221"/>
      <c r="O179" s="221"/>
      <c r="P179" s="221"/>
      <c r="Q179" s="221"/>
      <c r="R179" s="221"/>
      <c r="S179" s="221"/>
      <c r="T179" s="221"/>
      <c r="U179" s="221"/>
      <c r="V179" s="221"/>
      <c r="W179" s="221"/>
      <c r="X179" s="221"/>
      <c r="Y179" s="221"/>
      <c r="Z179" s="222"/>
      <c r="AA179" s="419">
        <f ca="1">IF(AND(VLOOKUP(C178,SubstationLoad_Min_Primaries!$B$3:$Z$495,3,FALSE),ISNUMBER(VLOOKUP(C178,'Manual Calculation'!$B$2:$G$222,5,FALSE))),"Manual Calculation",MAX(VLOOKUP(C178,SubstationLoad_Max_Primaries!$B$3:$Z$500,5,FALSE),VLOOKUP(C178,SubstationLoad_Max_Primaries!$B$3:$Z$500,7,FALSE)))</f>
        <v>6.2049081297607422</v>
      </c>
      <c r="AB179" s="419">
        <f ca="1">IF(AND(VLOOKUP(C178,SubstationLoad_Min_Primaries!$B$3:$Z$495,3,FALSE),ISNUMBER(VLOOKUP(C178,'Manual Calculation'!$B$2:$G$222,5,FALSE))),"Manual Calculation",VLOOKUP(C178,SubstationLoad_Max_Primaries!$B$3:$Z$500,6,FALSE))</f>
        <v>4.5653052661132811</v>
      </c>
      <c r="AC179" s="282">
        <f ca="1">IF(AND(VLOOKUP(C178,SubstationLoad_Min_Primaries!$B$3:$Z$495,3,FALSE),ISNUMBER(VLOOKUP(C178,'Manual Calculation'!$B$2:$G$222,5,FALSE))),VLOOKUP(C178,'Manual Calculation'!$B$2:$G$222,5,FALSE),VLOOKUP(C178,SubstationLoad_Min_Primaries!$B$3:$Z$500,22,FALSE))</f>
        <v>0</v>
      </c>
      <c r="AD179" s="175"/>
      <c r="AE179" s="186">
        <v>1</v>
      </c>
      <c r="AF179" s="187">
        <v>0</v>
      </c>
      <c r="AG179" s="187">
        <v>0</v>
      </c>
      <c r="AH179" s="187">
        <v>0</v>
      </c>
      <c r="AI179" s="187">
        <v>0</v>
      </c>
      <c r="AJ179" s="187">
        <v>0</v>
      </c>
      <c r="AK179" s="187">
        <v>0</v>
      </c>
      <c r="AL179" s="188">
        <v>0</v>
      </c>
      <c r="AM179" s="157" t="str">
        <f ca="1">IF('MASTER 2018-19 '!H182="","",'MASTER 2018-19 '!H182)</f>
        <v/>
      </c>
      <c r="AN179" s="216"/>
    </row>
    <row r="180" spans="1:40" s="157" customFormat="1" x14ac:dyDescent="0.2">
      <c r="A180" s="152"/>
      <c r="C180" s="223" t="s">
        <v>33</v>
      </c>
      <c r="D180" s="224"/>
      <c r="E180" s="225"/>
      <c r="F180" s="225"/>
      <c r="G180" s="226"/>
      <c r="H180" s="249"/>
      <c r="I180" s="228"/>
      <c r="J180" s="228"/>
      <c r="K180" s="228"/>
      <c r="L180" s="228"/>
      <c r="M180" s="229"/>
      <c r="N180" s="229"/>
      <c r="O180" s="230"/>
      <c r="P180" s="230"/>
      <c r="Q180" s="230"/>
      <c r="R180" s="231" t="s">
        <v>34</v>
      </c>
      <c r="S180" s="283">
        <f ca="1">VLOOKUP(C178,SubstationLoad_Max_Primaries!$B$3:$Z$500,24,FALSE)</f>
        <v>0</v>
      </c>
      <c r="T180" s="233"/>
      <c r="U180" s="233"/>
      <c r="V180" s="233"/>
      <c r="W180" s="233"/>
      <c r="X180" s="233"/>
      <c r="Y180" s="233"/>
      <c r="Z180" s="234"/>
      <c r="AA180" s="418">
        <f ca="1">IF(AND(VLOOKUP(C178,SubstationLoad_Min_Primaries!$B$3:$Z$495,3,FALSE),ISNUMBER(VLOOKUP(C178,'Manual Calculation'!$B$2:$G$222,5,FALSE))),"",IF(AA179=VLOOKUP(C178,SubstationLoad_Max_Primaries!$B$3:$Z$500,5,FALSE),VLOOKUP(C178,SubstationLoad_Max_Primaries!$B$3:$Z$500,10,FALSE),IF(AA179=VLOOKUP(C178,SubstationLoad_Max_Primaries!$B$3:$Z$500,7,FALSE),VLOOKUP(C178,SubstationLoad_Max_Primaries!$B$3:$Z$500,12,FALSE),"")))</f>
        <v>43766.729166666664</v>
      </c>
      <c r="AB180" s="418">
        <f ca="1">IF(AND(VLOOKUP(C178,SubstationLoad_Min_Primaries!$B$3:$Z$495,3,FALSE),ISNUMBER(VLOOKUP(C178,'Manual Calculation'!$B$2:$G$222,5,FALSE))),"",VLOOKUP(C178,SubstationLoad_Max_Primaries!$B$3:$Z$500,11,FALSE))</f>
        <v>43619.726388888892</v>
      </c>
      <c r="AC180" s="418">
        <f ca="1">IF(AND(VLOOKUP(C178,SubstationLoad_Min_Primaries!$B$3:$Z$495,3,FALSE),ISNUMBER(VLOOKUP(C178,'Manual Calculation'!$B$2:$G$222,5,FALSE))),VLOOKUP(C178,'Manual Calculation'!$B$2:$G$222,6,FALSE),VLOOKUP(C178,SubstationLoad_Min_Primaries!$B$3:$Z$500,23,FALSE))</f>
        <v>0</v>
      </c>
      <c r="AD180" s="175"/>
      <c r="AE180" s="175"/>
      <c r="AF180" s="175"/>
      <c r="AG180" s="175"/>
      <c r="AH180" s="175"/>
      <c r="AI180" s="175"/>
      <c r="AJ180" s="175"/>
      <c r="AK180" s="175"/>
      <c r="AL180" s="175"/>
      <c r="AM180" s="157" t="str">
        <f ca="1">IF('MASTER 2018-19 '!H183="","",'MASTER 2018-19 '!H183)</f>
        <v/>
      </c>
      <c r="AN180" s="216"/>
    </row>
    <row r="181" spans="1:40" s="157" customFormat="1" x14ac:dyDescent="0.2">
      <c r="A181" s="152"/>
      <c r="B181" s="213">
        <v>209</v>
      </c>
      <c r="C181" s="86" t="str">
        <f ca="1">VLOOKUP(B181,'GSP List'!$D$2:$E$485,2,FALSE)</f>
        <v>DUNBLANE</v>
      </c>
      <c r="D181" s="117" t="s">
        <v>30</v>
      </c>
      <c r="E181" s="117" t="s">
        <v>567</v>
      </c>
      <c r="F181" s="214"/>
      <c r="G181" s="284">
        <f ca="1">IF(AND(VLOOKUP(C181,SubstationLoad_Max_Primaries!$B$3:$Z$495,3,FALSE),ISNUMBER(VLOOKUP(C181,'Manual Calculation'!$B$2:$G$222,3,FALSE))),VLOOKUP(C181,'Manual Calculation'!$B$2:$G$222,4,FALSE),VLOOKUP(C181,SubstationLoad_Max_Primaries!$B$3:$Z$500,23,FALSE))</f>
        <v>43801.736111111109</v>
      </c>
      <c r="H181" s="282">
        <f ca="1">IF(AND(VLOOKUP(C181,SubstationLoad_Max_Primaries!$B$3:$Z$495,3,FALSE),ISNUMBER(VLOOKUP(C181,'Manual Calculation'!$B$2:$G$222,3,FALSE))),VLOOKUP(C181,'Manual Calculation'!$B$2:$G$222,3,FALSE),VLOOKUP(C181,SubstationLoad_Max_Primaries!$B$3:$Z$500,22,FALSE))</f>
        <v>9.3824721812744141</v>
      </c>
      <c r="I181" s="136">
        <v>1</v>
      </c>
      <c r="J181" s="89">
        <v>0</v>
      </c>
      <c r="K181" s="90">
        <v>0</v>
      </c>
      <c r="L181" s="143">
        <f ca="1">IF(OR($B181="",ISNA($I181)),,$H181*$I181)</f>
        <v>9.3824721812744141</v>
      </c>
      <c r="M181" s="143">
        <f ca="1">IF($B181 ="",,VLOOKUP($K181,'Growth Rates'!$C$5:$D$8,2,FALSE))^COLUMNS($M181:M181)*$L181+SUM($L182:M182)*IFERROR($L$5/$L$6,1)</f>
        <v>9.3826434748976251</v>
      </c>
      <c r="N181" s="143">
        <f ca="1">IF($B181 ="",,VLOOKUP($K181,'Growth Rates'!$C$5:$D$8,2,FALSE))^COLUMNS($M181:N181)*$L181+SUM($L182:N182)*IFERROR($L$5/$L$6,1)</f>
        <v>9.3828147716481052</v>
      </c>
      <c r="O181" s="143">
        <f ca="1">IF($B181 ="",,VLOOKUP($K181,'Growth Rates'!$C$5:$D$8,2,FALSE))^COLUMNS($M181:O181)*$L181+SUM($L182:O182)*IFERROR($L$5/$L$6,1)</f>
        <v>9.3829860715259095</v>
      </c>
      <c r="P181" s="143">
        <f ca="1">IF($B181 ="",,VLOOKUP($K181,'Growth Rates'!$C$5:$D$8,2,FALSE))^COLUMNS($M181:P181)*$L181+SUM($L182:P182)*IFERROR($L$5/$L$6,1)</f>
        <v>9.3831573745310983</v>
      </c>
      <c r="Q181" s="143">
        <f ca="1">IF($B181 ="",,VLOOKUP($K181,'Growth Rates'!$C$5:$D$8,2,FALSE))^COLUMNS($M181:Q181)*$L181+SUM($L182:Q182)*IFERROR($L$5/$L$6,1)</f>
        <v>9.3833286806637233</v>
      </c>
      <c r="R181" s="143">
        <f ca="1">IF($B181 ="",,VLOOKUP($K181,'Growth Rates'!$C$5:$D$8,2,FALSE))^COLUMNS($M181:R181)*$L181+SUM($L182:R182)*IFERROR($L$5/$L$6,1)</f>
        <v>9.3834999899238465</v>
      </c>
      <c r="S181" s="143">
        <f ca="1">IF($B181 ="",,VLOOKUP($K181,'Growth Rates'!$C$5:$D$8,2,FALSE))^COLUMNS($M181:S181)*$L181+SUM($L182:S182)*IFERROR($L$5/$L$6,1)</f>
        <v>9.383671302311523</v>
      </c>
      <c r="T181" s="143">
        <f ca="1">IF($B181 ="",,VLOOKUP($K181,'Growth Rates'!$C$5:$D$8,2,FALSE))^COLUMNS($M181:T181)*$L181+SUM($L182:T182)*IFERROR($L$5/$L$6,1)</f>
        <v>9.3838426178268115</v>
      </c>
      <c r="U181" s="143">
        <f ca="1">IF($B181 ="",,VLOOKUP($K181,'Growth Rates'!$C$5:$D$8,2,FALSE))^COLUMNS($M181:U181)*$L181+SUM($L182:U182)*IFERROR($L$5/$L$6,1)</f>
        <v>9.3840139364697652</v>
      </c>
      <c r="V181" s="143">
        <f ca="1">IF($B181 ="",,VLOOKUP($K181,'Growth Rates'!$C$5:$D$8,2,FALSE))^COLUMNS($M181:V181)*$L181+SUM($L182:V182)*IFERROR($L$5/$L$6,1)</f>
        <v>9.3841852582404464</v>
      </c>
      <c r="W181" s="143">
        <f ca="1">IF($B181 ="",,VLOOKUP($K181,'Growth Rates'!$C$5:$D$8,2,FALSE))^COLUMNS($M181:W181)*$L181+SUM($L182:W182)*IFERROR($L$5/$L$6,1)</f>
        <v>9.3843565831389046</v>
      </c>
      <c r="X181" s="143">
        <f ca="1">IF($B181 ="",,VLOOKUP($K181,'Growth Rates'!$C$5:$D$8,2,FALSE))^COLUMNS($M181:X181)*$L181+SUM($L182:X182)*IFERROR($L$5/$L$6,1)</f>
        <v>9.3845279111652093</v>
      </c>
      <c r="Y181" s="143">
        <f ca="1">IF($B181 ="",,VLOOKUP($K181,'Growth Rates'!$C$5:$D$8,2,FALSE))^COLUMNS($M181:Y181)*$L181+SUM($L182:Y182)*IFERROR($L$5/$L$6,1)</f>
        <v>9.3846992423194049</v>
      </c>
      <c r="Z181" s="215"/>
      <c r="AA181" s="173">
        <f ca="1">IFERROR(IF($H181="",,AA182/$L181),0)</f>
        <v>0.91530855244946374</v>
      </c>
      <c r="AB181" s="173">
        <f ca="1">IFERROR(IF($H181="",,AB182/$L181),0)</f>
        <v>0.70478225296757913</v>
      </c>
      <c r="AC181" s="174">
        <f ca="1">IFERROR(IF($H181="",,AC182/$L181),0)</f>
        <v>0</v>
      </c>
      <c r="AD181" s="175"/>
      <c r="AE181" s="42">
        <v>80514</v>
      </c>
      <c r="AF181" s="43"/>
      <c r="AG181" s="43"/>
      <c r="AH181" s="43"/>
      <c r="AI181" s="43"/>
      <c r="AJ181" s="43"/>
      <c r="AK181" s="43"/>
      <c r="AL181" s="44"/>
      <c r="AM181" s="157">
        <f ca="1">IF('MASTER 2018-19 '!H184="","",'MASTER 2018-19 '!H184)</f>
        <v>8.93</v>
      </c>
      <c r="AN181" s="240">
        <f t="shared" ca="1" si="22"/>
        <v>0.45247218127441435</v>
      </c>
    </row>
    <row r="182" spans="1:40" s="157" customFormat="1" x14ac:dyDescent="0.2">
      <c r="C182" s="217" t="str">
        <f ca="1">IFERROR(IF(H181="","No PI or No Data",""),"Substation was not found in SubstationLoad")</f>
        <v/>
      </c>
      <c r="D182" s="139"/>
      <c r="E182" s="139"/>
      <c r="F182" s="139"/>
      <c r="G182" s="285">
        <f ca="1">IF(AND(VLOOKUP(C181,SubstationLoad_Max_Primaries!$B$3:$Z$495,3,FALSE),ISNUMBER(VLOOKUP(C181,'Manual Calculation'!$B$2:$G$222,3,FALSE))),VLOOKUP(C181,'Manual Calculation'!$B$2:$G$222,4,FALSE),VLOOKUP(C181,SubstationLoad_Max_Primaries!$B$3:$Z$500,23,FALSE))</f>
        <v>43801.736111111109</v>
      </c>
      <c r="H182" s="250"/>
      <c r="I182" s="220"/>
      <c r="J182" s="220"/>
      <c r="K182" s="220"/>
      <c r="L182" s="220" t="s">
        <v>32</v>
      </c>
      <c r="M182" s="235"/>
      <c r="N182" s="221"/>
      <c r="O182" s="221"/>
      <c r="P182" s="221"/>
      <c r="Q182" s="221"/>
      <c r="R182" s="221"/>
      <c r="S182" s="221"/>
      <c r="T182" s="221"/>
      <c r="U182" s="221"/>
      <c r="V182" s="221"/>
      <c r="W182" s="221"/>
      <c r="X182" s="221"/>
      <c r="Y182" s="221"/>
      <c r="Z182" s="222"/>
      <c r="AA182" s="419">
        <f ca="1">IF(AND(VLOOKUP(C181,SubstationLoad_Min_Primaries!$B$3:$Z$495,3,FALSE),ISNUMBER(VLOOKUP(C181,'Manual Calculation'!$B$2:$G$222,5,FALSE))),"Manual Calculation",MAX(VLOOKUP(C181,SubstationLoad_Max_Primaries!$B$3:$Z$500,5,FALSE),VLOOKUP(C181,SubstationLoad_Max_Primaries!$B$3:$Z$500,7,FALSE)))</f>
        <v>8.5878570306396469</v>
      </c>
      <c r="AB182" s="419">
        <f ca="1">IF(AND(VLOOKUP(C181,SubstationLoad_Min_Primaries!$B$3:$Z$495,3,FALSE),ISNUMBER(VLOOKUP(C181,'Manual Calculation'!$B$2:$G$222,5,FALSE))),"Manual Calculation",VLOOKUP(C181,SubstationLoad_Max_Primaries!$B$3:$Z$500,6,FALSE))</f>
        <v>6.6125998823242185</v>
      </c>
      <c r="AC182" s="282">
        <f ca="1">IF(AND(VLOOKUP(C181,SubstationLoad_Min_Primaries!$B$3:$Z$495,3,FALSE),ISNUMBER(VLOOKUP(C181,'Manual Calculation'!$B$2:$G$222,5,FALSE))),VLOOKUP(C181,'Manual Calculation'!$B$2:$G$222,5,FALSE),VLOOKUP(C181,SubstationLoad_Min_Primaries!$B$3:$Z$500,22,FALSE))</f>
        <v>0</v>
      </c>
      <c r="AD182" s="175"/>
      <c r="AE182" s="186">
        <v>1</v>
      </c>
      <c r="AF182" s="187">
        <v>0</v>
      </c>
      <c r="AG182" s="187">
        <v>0</v>
      </c>
      <c r="AH182" s="187">
        <v>0</v>
      </c>
      <c r="AI182" s="187">
        <v>0</v>
      </c>
      <c r="AJ182" s="187">
        <v>0</v>
      </c>
      <c r="AK182" s="187">
        <v>0</v>
      </c>
      <c r="AL182" s="188">
        <v>0</v>
      </c>
      <c r="AM182" s="157" t="str">
        <f ca="1">IF('MASTER 2018-19 '!H185="","",'MASTER 2018-19 '!H185)</f>
        <v/>
      </c>
      <c r="AN182" s="216"/>
    </row>
    <row r="183" spans="1:40" s="157" customFormat="1" x14ac:dyDescent="0.2">
      <c r="C183" s="223" t="s">
        <v>33</v>
      </c>
      <c r="D183" s="224"/>
      <c r="E183" s="225"/>
      <c r="F183" s="225"/>
      <c r="G183" s="226"/>
      <c r="H183" s="249"/>
      <c r="I183" s="228"/>
      <c r="J183" s="228"/>
      <c r="K183" s="228"/>
      <c r="L183" s="228"/>
      <c r="M183" s="229"/>
      <c r="N183" s="229"/>
      <c r="O183" s="230"/>
      <c r="P183" s="230"/>
      <c r="Q183" s="230"/>
      <c r="R183" s="231" t="s">
        <v>34</v>
      </c>
      <c r="S183" s="283">
        <f ca="1">VLOOKUP(C181,SubstationLoad_Max_Primaries!$B$3:$Z$500,24,FALSE)</f>
        <v>0</v>
      </c>
      <c r="T183" s="233"/>
      <c r="U183" s="233"/>
      <c r="V183" s="233"/>
      <c r="W183" s="233"/>
      <c r="X183" s="233"/>
      <c r="Y183" s="233"/>
      <c r="Z183" s="234"/>
      <c r="AA183" s="418">
        <f ca="1">IF(AND(VLOOKUP(C181,SubstationLoad_Min_Primaries!$B$3:$Z$495,3,FALSE),ISNUMBER(VLOOKUP(C181,'Manual Calculation'!$B$2:$G$222,5,FALSE))),"",IF(AA182=VLOOKUP(C181,SubstationLoad_Max_Primaries!$B$3:$Z$500,5,FALSE),VLOOKUP(C181,SubstationLoad_Max_Primaries!$B$3:$Z$500,10,FALSE),IF(AA182=VLOOKUP(C181,SubstationLoad_Max_Primaries!$B$3:$Z$500,7,FALSE),VLOOKUP(C181,SubstationLoad_Max_Primaries!$B$3:$Z$500,12,FALSE),"")))</f>
        <v>43769.743055555555</v>
      </c>
      <c r="AB183" s="418">
        <f ca="1">IF(AND(VLOOKUP(C181,SubstationLoad_Min_Primaries!$B$3:$Z$495,3,FALSE),ISNUMBER(VLOOKUP(C181,'Manual Calculation'!$B$2:$G$222,5,FALSE))),"",VLOOKUP(C181,SubstationLoad_Max_Primaries!$B$3:$Z$500,11,FALSE))</f>
        <v>43628.750694444447</v>
      </c>
      <c r="AC183" s="418">
        <f ca="1">IF(AND(VLOOKUP(C181,SubstationLoad_Min_Primaries!$B$3:$Z$495,3,FALSE),ISNUMBER(VLOOKUP(C181,'Manual Calculation'!$B$2:$G$222,5,FALSE))),VLOOKUP(C181,'Manual Calculation'!$B$2:$G$222,6,FALSE),VLOOKUP(C181,SubstationLoad_Min_Primaries!$B$3:$Z$500,23,FALSE))</f>
        <v>0</v>
      </c>
      <c r="AD183" s="175"/>
      <c r="AE183" s="175"/>
      <c r="AF183" s="175"/>
      <c r="AG183" s="175"/>
      <c r="AH183" s="175"/>
      <c r="AI183" s="175"/>
      <c r="AJ183" s="175"/>
      <c r="AK183" s="175"/>
      <c r="AL183" s="175"/>
      <c r="AM183" s="157" t="str">
        <f ca="1">IF('MASTER 2018-19 '!H186="","",'MASTER 2018-19 '!H186)</f>
        <v/>
      </c>
      <c r="AN183" s="216"/>
    </row>
    <row r="184" spans="1:40" s="157" customFormat="1" x14ac:dyDescent="0.2">
      <c r="B184" s="213">
        <v>253</v>
      </c>
      <c r="C184" s="86" t="str">
        <f ca="1">VLOOKUP(B184,'GSP List'!$D$2:$E$485,2,FALSE)</f>
        <v>FORTEVIOT</v>
      </c>
      <c r="D184" s="117" t="s">
        <v>30</v>
      </c>
      <c r="E184" s="117" t="s">
        <v>566</v>
      </c>
      <c r="F184" s="214"/>
      <c r="G184" s="284">
        <f ca="1">IF(AND(VLOOKUP(C184,SubstationLoad_Max_Primaries!$B$3:$Z$495,3,FALSE),ISNUMBER(VLOOKUP(C184,'Manual Calculation'!$B$2:$G$222,3,FALSE))),VLOOKUP(C184,'Manual Calculation'!$B$2:$G$222,4,FALSE),VLOOKUP(C184,SubstationLoad_Max_Primaries!$B$3:$Z$500,23,FALSE))</f>
        <v>43788.751388888886</v>
      </c>
      <c r="H184" s="282">
        <f ca="1">IF(AND(VLOOKUP(C184,SubstationLoad_Max_Primaries!$B$3:$Z$495,3,FALSE),ISNUMBER(VLOOKUP(C184,'Manual Calculation'!$B$2:$G$222,3,FALSE))),VLOOKUP(C184,'Manual Calculation'!$B$2:$G$222,3,FALSE),VLOOKUP(C184,SubstationLoad_Max_Primaries!$B$3:$Z$500,22,FALSE))</f>
        <v>1.8505102396011353</v>
      </c>
      <c r="I184" s="136">
        <v>1</v>
      </c>
      <c r="J184" s="89">
        <v>0</v>
      </c>
      <c r="K184" s="90">
        <v>0</v>
      </c>
      <c r="L184" s="143">
        <f ca="1">IF(OR($B184="",ISNA($I184)),,$H184*$I184)</f>
        <v>1.8505102396011353</v>
      </c>
      <c r="M184" s="143">
        <f ca="1">IF($B184 ="",,VLOOKUP($K184,'Growth Rates'!$C$5:$D$8,2,FALSE))^COLUMNS($M184:M184)*$L184+SUM($L185:M185)*IFERROR($L$5/$L$6,1)</f>
        <v>1.8505440239383129</v>
      </c>
      <c r="N184" s="143">
        <f ca="1">IF($B184 ="",,VLOOKUP($K184,'Growth Rates'!$C$5:$D$8,2,FALSE))^COLUMNS($M184:N184)*$L184+SUM($L185:N185)*IFERROR($L$5/$L$6,1)</f>
        <v>1.8505778088922833</v>
      </c>
      <c r="O184" s="143">
        <f ca="1">IF($B184 ="",,VLOOKUP($K184,'Growth Rates'!$C$5:$D$8,2,FALSE))^COLUMNS($M184:O184)*$L184+SUM($L185:O185)*IFERROR($L$5/$L$6,1)</f>
        <v>1.8506115944630577</v>
      </c>
      <c r="P184" s="143">
        <f ca="1">IF($B184 ="",,VLOOKUP($K184,'Growth Rates'!$C$5:$D$8,2,FALSE))^COLUMNS($M184:P184)*$L184+SUM($L185:P185)*IFERROR($L$5/$L$6,1)</f>
        <v>1.8506453806506478</v>
      </c>
      <c r="Q184" s="143">
        <f ca="1">IF($B184 ="",,VLOOKUP($K184,'Growth Rates'!$C$5:$D$8,2,FALSE))^COLUMNS($M184:Q184)*$L184+SUM($L185:Q185)*IFERROR($L$5/$L$6,1)</f>
        <v>1.8506791674550642</v>
      </c>
      <c r="R184" s="143">
        <f ca="1">IF($B184 ="",,VLOOKUP($K184,'Growth Rates'!$C$5:$D$8,2,FALSE))^COLUMNS($M184:R184)*$L184+SUM($L185:R185)*IFERROR($L$5/$L$6,1)</f>
        <v>1.8507129548763184</v>
      </c>
      <c r="S184" s="143">
        <f ca="1">IF($B184 ="",,VLOOKUP($K184,'Growth Rates'!$C$5:$D$8,2,FALSE))^COLUMNS($M184:S184)*$L184+SUM($L185:S185)*IFERROR($L$5/$L$6,1)</f>
        <v>1.850746742914422</v>
      </c>
      <c r="T184" s="143">
        <f ca="1">IF($B184 ="",,VLOOKUP($K184,'Growth Rates'!$C$5:$D$8,2,FALSE))^COLUMNS($M184:T184)*$L184+SUM($L185:T185)*IFERROR($L$5/$L$6,1)</f>
        <v>1.8507805315693859</v>
      </c>
      <c r="U184" s="143">
        <f ca="1">IF($B184 ="",,VLOOKUP($K184,'Growth Rates'!$C$5:$D$8,2,FALSE))^COLUMNS($M184:U184)*$L184+SUM($L185:U185)*IFERROR($L$5/$L$6,1)</f>
        <v>1.8508143208412213</v>
      </c>
      <c r="V184" s="143">
        <f ca="1">IF($B184 ="",,VLOOKUP($K184,'Growth Rates'!$C$5:$D$8,2,FALSE))^COLUMNS($M184:V184)*$L184+SUM($L185:V185)*IFERROR($L$5/$L$6,1)</f>
        <v>1.8508481107299399</v>
      </c>
      <c r="W184" s="143">
        <f ca="1">IF($B184 ="",,VLOOKUP($K184,'Growth Rates'!$C$5:$D$8,2,FALSE))^COLUMNS($M184:W184)*$L184+SUM($L185:W185)*IFERROR($L$5/$L$6,1)</f>
        <v>1.8508819012355522</v>
      </c>
      <c r="X184" s="143">
        <f ca="1">IF($B184 ="",,VLOOKUP($K184,'Growth Rates'!$C$5:$D$8,2,FALSE))^COLUMNS($M184:X184)*$L184+SUM($L185:X185)*IFERROR($L$5/$L$6,1)</f>
        <v>1.850915692358071</v>
      </c>
      <c r="Y184" s="143">
        <f ca="1">IF($B184 ="",,VLOOKUP($K184,'Growth Rates'!$C$5:$D$8,2,FALSE))^COLUMNS($M184:Y184)*$L184+SUM($L185:Y185)*IFERROR($L$5/$L$6,1)</f>
        <v>1.8509494840975054</v>
      </c>
      <c r="Z184" s="215"/>
      <c r="AA184" s="173">
        <f ca="1">IFERROR(IF($H184="",,AA185/$L184),0)</f>
        <v>0.84946233719132103</v>
      </c>
      <c r="AB184" s="173">
        <f ca="1">IFERROR(IF($H184="",,AB185/$L184),0)</f>
        <v>0.66666664519343788</v>
      </c>
      <c r="AC184" s="174">
        <f ca="1">IFERROR(IF($H184="",,AC185/$L184),0)</f>
        <v>0</v>
      </c>
      <c r="AD184" s="175"/>
      <c r="AE184" s="42">
        <v>80503</v>
      </c>
      <c r="AF184" s="43"/>
      <c r="AG184" s="43"/>
      <c r="AH184" s="43"/>
      <c r="AI184" s="43"/>
      <c r="AJ184" s="43"/>
      <c r="AK184" s="43"/>
      <c r="AL184" s="44"/>
      <c r="AM184" s="157">
        <f ca="1">IF('MASTER 2018-19 '!H187="","",'MASTER 2018-19 '!H187)</f>
        <v>1.72</v>
      </c>
      <c r="AN184" s="216">
        <f t="shared" ca="1" si="22"/>
        <v>0.13051023960113528</v>
      </c>
    </row>
    <row r="185" spans="1:40" s="157" customFormat="1" x14ac:dyDescent="0.2">
      <c r="C185" s="217" t="str">
        <f ca="1">IFERROR(IF(H184="","No PI or No Data",""),"Substation was not found in SubstationLoad")</f>
        <v/>
      </c>
      <c r="D185" s="139"/>
      <c r="E185" s="139"/>
      <c r="F185" s="139"/>
      <c r="G185" s="285">
        <f ca="1">IF(AND(VLOOKUP(C184,SubstationLoad_Max_Primaries!$B$3:$Z$495,3,FALSE),ISNUMBER(VLOOKUP(C184,'Manual Calculation'!$B$2:$G$222,3,FALSE))),VLOOKUP(C184,'Manual Calculation'!$B$2:$G$222,4,FALSE),VLOOKUP(C184,SubstationLoad_Max_Primaries!$B$3:$Z$500,23,FALSE))</f>
        <v>43788.751388888886</v>
      </c>
      <c r="H185" s="250"/>
      <c r="I185" s="220"/>
      <c r="J185" s="220"/>
      <c r="K185" s="220"/>
      <c r="L185" s="220" t="s">
        <v>32</v>
      </c>
      <c r="M185" s="235"/>
      <c r="N185" s="221"/>
      <c r="O185" s="221"/>
      <c r="P185" s="221"/>
      <c r="Q185" s="221"/>
      <c r="R185" s="221"/>
      <c r="S185" s="221"/>
      <c r="T185" s="221"/>
      <c r="U185" s="221"/>
      <c r="V185" s="221"/>
      <c r="W185" s="221"/>
      <c r="X185" s="221"/>
      <c r="Y185" s="221"/>
      <c r="Z185" s="222"/>
      <c r="AA185" s="419">
        <f ca="1">IF(AND(VLOOKUP(C184,SubstationLoad_Min_Primaries!$B$3:$Z$495,3,FALSE),ISNUMBER(VLOOKUP(C184,'Manual Calculation'!$B$2:$G$222,5,FALSE))),"Manual Calculation",MAX(VLOOKUP(C184,SubstationLoad_Max_Primaries!$B$3:$Z$500,5,FALSE),VLOOKUP(C184,SubstationLoad_Max_Primaries!$B$3:$Z$500,7,FALSE)))</f>
        <v>1.5719387531280518</v>
      </c>
      <c r="AB185" s="419">
        <f ca="1">IF(AND(VLOOKUP(C184,SubstationLoad_Min_Primaries!$B$3:$Z$495,3,FALSE),ISNUMBER(VLOOKUP(C184,'Manual Calculation'!$B$2:$G$222,5,FALSE))),"Manual Calculation",VLOOKUP(C184,SubstationLoad_Max_Primaries!$B$3:$Z$500,6,FALSE))</f>
        <v>1.2336734533309937</v>
      </c>
      <c r="AC185" s="282">
        <f ca="1">IF(AND(VLOOKUP(C184,SubstationLoad_Min_Primaries!$B$3:$Z$495,3,FALSE),ISNUMBER(VLOOKUP(C184,'Manual Calculation'!$B$2:$G$222,5,FALSE))),VLOOKUP(C184,'Manual Calculation'!$B$2:$G$222,5,FALSE),VLOOKUP(C184,SubstationLoad_Min_Primaries!$B$3:$Z$500,22,FALSE))</f>
        <v>0</v>
      </c>
      <c r="AD185" s="175"/>
      <c r="AE185" s="186">
        <v>1</v>
      </c>
      <c r="AF185" s="187">
        <v>0</v>
      </c>
      <c r="AG185" s="187">
        <v>0</v>
      </c>
      <c r="AH185" s="187">
        <v>0</v>
      </c>
      <c r="AI185" s="187">
        <v>0</v>
      </c>
      <c r="AJ185" s="187">
        <v>0</v>
      </c>
      <c r="AK185" s="187">
        <v>0</v>
      </c>
      <c r="AL185" s="188">
        <v>0</v>
      </c>
      <c r="AM185" s="157" t="str">
        <f ca="1">IF('MASTER 2018-19 '!H188="","",'MASTER 2018-19 '!H188)</f>
        <v/>
      </c>
      <c r="AN185" s="216"/>
    </row>
    <row r="186" spans="1:40" s="157" customFormat="1" x14ac:dyDescent="0.2">
      <c r="C186" s="223" t="s">
        <v>33</v>
      </c>
      <c r="D186" s="224"/>
      <c r="E186" s="225"/>
      <c r="F186" s="225"/>
      <c r="G186" s="226"/>
      <c r="H186" s="249"/>
      <c r="I186" s="228"/>
      <c r="J186" s="228"/>
      <c r="K186" s="228"/>
      <c r="L186" s="228"/>
      <c r="M186" s="229"/>
      <c r="N186" s="229"/>
      <c r="O186" s="230"/>
      <c r="P186" s="230"/>
      <c r="Q186" s="230"/>
      <c r="R186" s="231" t="s">
        <v>34</v>
      </c>
      <c r="S186" s="283">
        <f ca="1">VLOOKUP(C184,SubstationLoad_Max_Primaries!$B$3:$Z$500,24,FALSE)</f>
        <v>0</v>
      </c>
      <c r="T186" s="233"/>
      <c r="U186" s="233"/>
      <c r="V186" s="233"/>
      <c r="W186" s="233"/>
      <c r="X186" s="233"/>
      <c r="Y186" s="233"/>
      <c r="Z186" s="234"/>
      <c r="AA186" s="418">
        <f ca="1">IF(AND(VLOOKUP(C184,SubstationLoad_Min_Primaries!$B$3:$Z$495,3,FALSE),ISNUMBER(VLOOKUP(C184,'Manual Calculation'!$B$2:$G$222,5,FALSE))),"",IF(AA185=VLOOKUP(C184,SubstationLoad_Max_Primaries!$B$3:$Z$500,5,FALSE),VLOOKUP(C184,SubstationLoad_Max_Primaries!$B$3:$Z$500,10,FALSE),IF(AA185=VLOOKUP(C184,SubstationLoad_Max_Primaries!$B$3:$Z$500,7,FALSE),VLOOKUP(C184,SubstationLoad_Max_Primaries!$B$3:$Z$500,12,FALSE),"")))</f>
        <v>43766.73541666667</v>
      </c>
      <c r="AB186" s="418">
        <f ca="1">IF(AND(VLOOKUP(C184,SubstationLoad_Min_Primaries!$B$3:$Z$495,3,FALSE),ISNUMBER(VLOOKUP(C184,'Manual Calculation'!$B$2:$G$222,5,FALSE))),"",VLOOKUP(C184,SubstationLoad_Max_Primaries!$B$3:$Z$500,11,FALSE))</f>
        <v>43621.753472222219</v>
      </c>
      <c r="AC186" s="418">
        <f ca="1">IF(AND(VLOOKUP(C184,SubstationLoad_Min_Primaries!$B$3:$Z$495,3,FALSE),ISNUMBER(VLOOKUP(C184,'Manual Calculation'!$B$2:$G$222,5,FALSE))),VLOOKUP(C184,'Manual Calculation'!$B$2:$G$222,6,FALSE),VLOOKUP(C184,SubstationLoad_Min_Primaries!$B$3:$Z$500,23,FALSE))</f>
        <v>0</v>
      </c>
      <c r="AD186" s="175"/>
      <c r="AE186" s="175"/>
      <c r="AF186" s="175"/>
      <c r="AG186" s="175"/>
      <c r="AH186" s="175"/>
      <c r="AI186" s="175"/>
      <c r="AJ186" s="175"/>
      <c r="AK186" s="175"/>
      <c r="AL186" s="175"/>
      <c r="AM186" s="157" t="str">
        <f ca="1">IF('MASTER 2018-19 '!H189="","",'MASTER 2018-19 '!H189)</f>
        <v/>
      </c>
      <c r="AN186" s="216"/>
    </row>
    <row r="187" spans="1:40" s="157" customFormat="1" x14ac:dyDescent="0.2">
      <c r="B187" s="236">
        <v>207</v>
      </c>
      <c r="C187" s="86" t="str">
        <f ca="1">VLOOKUP(B187,'GSP List'!$D$2:$E$485,2,FALSE)</f>
        <v>GLENEAGLES</v>
      </c>
      <c r="D187" s="117" t="s">
        <v>30</v>
      </c>
      <c r="E187" s="117" t="s">
        <v>532</v>
      </c>
      <c r="F187" s="214"/>
      <c r="G187" s="284">
        <f ca="1">IF(AND(VLOOKUP(C187,SubstationLoad_Max_Primaries!$B$3:$Z$495,3,FALSE),ISNUMBER(VLOOKUP(C187,'Manual Calculation'!$B$2:$G$222,3,FALSE))),VLOOKUP(C187,'Manual Calculation'!$B$2:$G$222,4,FALSE),VLOOKUP(C187,SubstationLoad_Max_Primaries!$B$3:$Z$500,23,FALSE))</f>
        <v>43839.727083333331</v>
      </c>
      <c r="H187" s="282">
        <f ca="1">IF(AND(VLOOKUP(C187,SubstationLoad_Max_Primaries!$B$3:$Z$495,3,FALSE),ISNUMBER(VLOOKUP(C187,'Manual Calculation'!$B$2:$G$222,3,FALSE))),VLOOKUP(C187,'Manual Calculation'!$B$2:$G$222,3,FALSE),VLOOKUP(C187,SubstationLoad_Max_Primaries!$B$3:$Z$500,22,FALSE))</f>
        <v>11.40515234375</v>
      </c>
      <c r="I187" s="136">
        <v>1</v>
      </c>
      <c r="J187" s="89">
        <v>0</v>
      </c>
      <c r="K187" s="90">
        <v>0</v>
      </c>
      <c r="L187" s="143">
        <f ca="1">IF(OR($B187="",ISNA($I187)),,$H187*$I187)</f>
        <v>11.40515234375</v>
      </c>
      <c r="M187" s="143">
        <f ca="1">IF($B187 ="",,VLOOKUP($K187,'Growth Rates'!$C$5:$D$8,2,FALSE))^COLUMNS($M187:M187)*$L187+SUM($L188:M188)*IFERROR($L$5/$L$6,1)</f>
        <v>11.405360564976826</v>
      </c>
      <c r="N187" s="143">
        <f ca="1">IF($B187 ="",,VLOOKUP($K187,'Growth Rates'!$C$5:$D$8,2,FALSE))^COLUMNS($M187:N187)*$L187+SUM($L188:N188)*IFERROR($L$5/$L$6,1)</f>
        <v>11.405568790005098</v>
      </c>
      <c r="O187" s="143">
        <f ca="1">IF($B187 ="",,VLOOKUP($K187,'Growth Rates'!$C$5:$D$8,2,FALSE))^COLUMNS($M187:O187)*$L187+SUM($L188:O188)*IFERROR($L$5/$L$6,1)</f>
        <v>11.405777018834886</v>
      </c>
      <c r="P187" s="143">
        <f ca="1">IF($B187 ="",,VLOOKUP($K187,'Growth Rates'!$C$5:$D$8,2,FALSE))^COLUMNS($M187:P187)*$L187+SUM($L188:P188)*IFERROR($L$5/$L$6,1)</f>
        <v>11.405985251466262</v>
      </c>
      <c r="Q187" s="143">
        <f ca="1">IF($B187 ="",,VLOOKUP($K187,'Growth Rates'!$C$5:$D$8,2,FALSE))^COLUMNS($M187:Q187)*$L187+SUM($L188:Q188)*IFERROR($L$5/$L$6,1)</f>
        <v>11.406193487899291</v>
      </c>
      <c r="R187" s="143">
        <f ca="1">IF($B187 ="",,VLOOKUP($K187,'Growth Rates'!$C$5:$D$8,2,FALSE))^COLUMNS($M187:R187)*$L187+SUM($L188:R188)*IFERROR($L$5/$L$6,1)</f>
        <v>11.406401728134043</v>
      </c>
      <c r="S187" s="143">
        <f ca="1">IF($B187 ="",,VLOOKUP($K187,'Growth Rates'!$C$5:$D$8,2,FALSE))^COLUMNS($M187:S187)*$L187+SUM($L188:S188)*IFERROR($L$5/$L$6,1)</f>
        <v>11.406609972170591</v>
      </c>
      <c r="T187" s="143">
        <f ca="1">IF($B187 ="",,VLOOKUP($K187,'Growth Rates'!$C$5:$D$8,2,FALSE))^COLUMNS($M187:T187)*$L187+SUM($L188:T188)*IFERROR($L$5/$L$6,1)</f>
        <v>11.406818220009002</v>
      </c>
      <c r="U187" s="143">
        <f ca="1">IF($B187 ="",,VLOOKUP($K187,'Growth Rates'!$C$5:$D$8,2,FALSE))^COLUMNS($M187:U187)*$L187+SUM($L188:U188)*IFERROR($L$5/$L$6,1)</f>
        <v>11.407026471649344</v>
      </c>
      <c r="V187" s="143">
        <f ca="1">IF($B187 ="",,VLOOKUP($K187,'Growth Rates'!$C$5:$D$8,2,FALSE))^COLUMNS($M187:V187)*$L187+SUM($L188:V188)*IFERROR($L$5/$L$6,1)</f>
        <v>11.407234727091691</v>
      </c>
      <c r="W187" s="143">
        <f ca="1">IF($B187 ="",,VLOOKUP($K187,'Growth Rates'!$C$5:$D$8,2,FALSE))^COLUMNS($M187:W187)*$L187+SUM($L188:W188)*IFERROR($L$5/$L$6,1)</f>
        <v>11.407442986336104</v>
      </c>
      <c r="X187" s="143">
        <f ca="1">IF($B187 ="",,VLOOKUP($K187,'Growth Rates'!$C$5:$D$8,2,FALSE))^COLUMNS($M187:X187)*$L187+SUM($L188:X188)*IFERROR($L$5/$L$6,1)</f>
        <v>11.407651249382665</v>
      </c>
      <c r="Y187" s="143">
        <f ca="1">IF($B187 ="",,VLOOKUP($K187,'Growth Rates'!$C$5:$D$8,2,FALSE))^COLUMNS($M187:Y187)*$L187+SUM($L188:Y188)*IFERROR($L$5/$L$6,1)</f>
        <v>11.407859516231431</v>
      </c>
      <c r="Z187" s="215"/>
      <c r="AA187" s="173">
        <f ca="1">IFERROR(IF($H187="",,AA188/$L187),0)</f>
        <v>0.89070146818923324</v>
      </c>
      <c r="AB187" s="173">
        <f ca="1">IFERROR(IF($H187="",,AB188/$L187),0)</f>
        <v>0.76998368678629692</v>
      </c>
      <c r="AC187" s="174">
        <f ca="1">IFERROR(IF($H187="",,AC188/$L187),0)</f>
        <v>0</v>
      </c>
      <c r="AD187" s="175"/>
      <c r="AE187" s="42">
        <v>80506</v>
      </c>
      <c r="AF187" s="43"/>
      <c r="AG187" s="43"/>
      <c r="AH187" s="43"/>
      <c r="AI187" s="43"/>
      <c r="AJ187" s="43"/>
      <c r="AK187" s="43"/>
      <c r="AL187" s="44"/>
      <c r="AM187" s="157">
        <f ca="1">IF('MASTER 2018-19 '!H190="","",'MASTER 2018-19 '!H190)</f>
        <v>11.06</v>
      </c>
      <c r="AN187" s="216">
        <f t="shared" ca="1" si="22"/>
        <v>0.3451523437499997</v>
      </c>
    </row>
    <row r="188" spans="1:40" s="157" customFormat="1" x14ac:dyDescent="0.2">
      <c r="C188" s="217" t="str">
        <f ca="1">IFERROR(IF(H187="","No PI or No Data",""),"Substation was not found in SubstationLoad")</f>
        <v/>
      </c>
      <c r="D188" s="139"/>
      <c r="E188" s="139"/>
      <c r="F188" s="139"/>
      <c r="G188" s="285">
        <f ca="1">IF(AND(VLOOKUP(C187,SubstationLoad_Max_Primaries!$B$3:$Z$495,3,FALSE),ISNUMBER(VLOOKUP(C187,'Manual Calculation'!$B$2:$G$222,3,FALSE))),VLOOKUP(C187,'Manual Calculation'!$B$2:$G$222,4,FALSE),VLOOKUP(C187,SubstationLoad_Max_Primaries!$B$3:$Z$500,23,FALSE))</f>
        <v>43839.727083333331</v>
      </c>
      <c r="H188" s="250"/>
      <c r="I188" s="220"/>
      <c r="J188" s="220"/>
      <c r="K188" s="220"/>
      <c r="L188" s="220" t="s">
        <v>32</v>
      </c>
      <c r="M188" s="235"/>
      <c r="N188" s="221"/>
      <c r="O188" s="221"/>
      <c r="P188" s="221"/>
      <c r="Q188" s="221"/>
      <c r="R188" s="221"/>
      <c r="S188" s="221"/>
      <c r="T188" s="221"/>
      <c r="U188" s="221"/>
      <c r="V188" s="221"/>
      <c r="W188" s="221"/>
      <c r="X188" s="221"/>
      <c r="Y188" s="221"/>
      <c r="Z188" s="222"/>
      <c r="AA188" s="419">
        <f ca="1">IF(AND(VLOOKUP(C187,SubstationLoad_Min_Primaries!$B$3:$Z$495,3,FALSE),ISNUMBER(VLOOKUP(C187,'Manual Calculation'!$B$2:$G$222,5,FALSE))),"Manual Calculation",MAX(VLOOKUP(C187,SubstationLoad_Max_Primaries!$B$3:$Z$500,5,FALSE),VLOOKUP(C187,SubstationLoad_Max_Primaries!$B$3:$Z$500,7,FALSE)))</f>
        <v>10.1585859375</v>
      </c>
      <c r="AB188" s="419">
        <f ca="1">IF(AND(VLOOKUP(C187,SubstationLoad_Min_Primaries!$B$3:$Z$495,3,FALSE),ISNUMBER(VLOOKUP(C187,'Manual Calculation'!$B$2:$G$222,5,FALSE))),"Manual Calculation",VLOOKUP(C187,SubstationLoad_Max_Primaries!$B$3:$Z$500,6,FALSE))</f>
        <v>8.7817812499999999</v>
      </c>
      <c r="AC188" s="282">
        <f ca="1">IF(AND(VLOOKUP(C187,SubstationLoad_Min_Primaries!$B$3:$Z$495,3,FALSE),ISNUMBER(VLOOKUP(C187,'Manual Calculation'!$B$2:$G$222,5,FALSE))),VLOOKUP(C187,'Manual Calculation'!$B$2:$G$222,5,FALSE),VLOOKUP(C187,SubstationLoad_Min_Primaries!$B$3:$Z$500,22,FALSE))</f>
        <v>0</v>
      </c>
      <c r="AD188" s="175"/>
      <c r="AE188" s="186">
        <v>1</v>
      </c>
      <c r="AF188" s="187">
        <v>0</v>
      </c>
      <c r="AG188" s="187">
        <v>0</v>
      </c>
      <c r="AH188" s="187">
        <v>0</v>
      </c>
      <c r="AI188" s="187">
        <v>0</v>
      </c>
      <c r="AJ188" s="187">
        <v>0</v>
      </c>
      <c r="AK188" s="187">
        <v>0</v>
      </c>
      <c r="AL188" s="188">
        <v>0</v>
      </c>
      <c r="AM188" s="157" t="str">
        <f ca="1">IF('MASTER 2018-19 '!H191="","",'MASTER 2018-19 '!H191)</f>
        <v/>
      </c>
      <c r="AN188" s="216"/>
    </row>
    <row r="189" spans="1:40" s="157" customFormat="1" x14ac:dyDescent="0.2">
      <c r="C189" s="223" t="s">
        <v>33</v>
      </c>
      <c r="D189" s="224"/>
      <c r="E189" s="225"/>
      <c r="F189" s="225"/>
      <c r="G189" s="226"/>
      <c r="H189" s="249"/>
      <c r="I189" s="228"/>
      <c r="J189" s="228"/>
      <c r="K189" s="228"/>
      <c r="L189" s="228"/>
      <c r="M189" s="229"/>
      <c r="N189" s="229"/>
      <c r="O189" s="230"/>
      <c r="P189" s="230"/>
      <c r="Q189" s="230"/>
      <c r="R189" s="231" t="s">
        <v>34</v>
      </c>
      <c r="S189" s="283">
        <f ca="1">VLOOKUP(C187,SubstationLoad_Max_Primaries!$B$3:$Z$500,24,FALSE)</f>
        <v>0</v>
      </c>
      <c r="T189" s="233"/>
      <c r="U189" s="233"/>
      <c r="V189" s="233"/>
      <c r="W189" s="233"/>
      <c r="X189" s="233"/>
      <c r="Y189" s="233"/>
      <c r="Z189" s="234"/>
      <c r="AA189" s="418">
        <f ca="1">IF(AND(VLOOKUP(C187,SubstationLoad_Min_Primaries!$B$3:$Z$495,3,FALSE),ISNUMBER(VLOOKUP(C187,'Manual Calculation'!$B$2:$G$222,5,FALSE))),"",IF(AA188=VLOOKUP(C187,SubstationLoad_Max_Primaries!$B$3:$Z$500,5,FALSE),VLOOKUP(C187,SubstationLoad_Max_Primaries!$B$3:$Z$500,10,FALSE),IF(AA188=VLOOKUP(C187,SubstationLoad_Max_Primaries!$B$3:$Z$500,7,FALSE),VLOOKUP(C187,SubstationLoad_Max_Primaries!$B$3:$Z$500,12,FALSE),"")))</f>
        <v>43768.725694444445</v>
      </c>
      <c r="AB189" s="418">
        <f ca="1">IF(AND(VLOOKUP(C187,SubstationLoad_Min_Primaries!$B$3:$Z$495,3,FALSE),ISNUMBER(VLOOKUP(C187,'Manual Calculation'!$B$2:$G$222,5,FALSE))),"",VLOOKUP(C187,SubstationLoad_Max_Primaries!$B$3:$Z$500,11,FALSE))</f>
        <v>43628.752083333333</v>
      </c>
      <c r="AC189" s="418">
        <f ca="1">IF(AND(VLOOKUP(C187,SubstationLoad_Min_Primaries!$B$3:$Z$495,3,FALSE),ISNUMBER(VLOOKUP(C187,'Manual Calculation'!$B$2:$G$222,5,FALSE))),VLOOKUP(C187,'Manual Calculation'!$B$2:$G$222,6,FALSE),VLOOKUP(C187,SubstationLoad_Min_Primaries!$B$3:$Z$500,23,FALSE))</f>
        <v>0</v>
      </c>
      <c r="AD189" s="175"/>
      <c r="AE189" s="175"/>
      <c r="AF189" s="175"/>
      <c r="AG189" s="175"/>
      <c r="AH189" s="175"/>
      <c r="AI189" s="175"/>
      <c r="AJ189" s="175"/>
      <c r="AK189" s="175"/>
      <c r="AL189" s="175"/>
      <c r="AM189" s="157" t="str">
        <f ca="1">IF('MASTER 2018-19 '!H192="","",'MASTER 2018-19 '!H192)</f>
        <v/>
      </c>
      <c r="AN189" s="216"/>
    </row>
    <row r="190" spans="1:40" s="157" customFormat="1" x14ac:dyDescent="0.2">
      <c r="B190" s="236">
        <v>211</v>
      </c>
      <c r="C190" s="86" t="str">
        <f ca="1">VLOOKUP(B190,'GSP List'!$D$2:$E$485,2,FALSE)</f>
        <v>KIPPEN</v>
      </c>
      <c r="D190" s="117" t="s">
        <v>30</v>
      </c>
      <c r="E190" s="117" t="s">
        <v>562</v>
      </c>
      <c r="F190" s="214"/>
      <c r="G190" s="284">
        <f ca="1">IF(AND(VLOOKUP(C190,SubstationLoad_Max_Primaries!$B$3:$Z$495,3,FALSE),ISNUMBER(VLOOKUP(C190,'Manual Calculation'!$B$2:$G$222,3,FALSE))),VLOOKUP(C190,'Manual Calculation'!$B$2:$G$222,4,FALSE),VLOOKUP(C190,SubstationLoad_Max_Primaries!$B$3:$Z$500,23,FALSE))</f>
        <v>43788.304166666669</v>
      </c>
      <c r="H190" s="282">
        <f ca="1">IF(AND(VLOOKUP(C190,SubstationLoad_Max_Primaries!$B$3:$Z$495,3,FALSE),ISNUMBER(VLOOKUP(C190,'Manual Calculation'!$B$2:$G$222,3,FALSE))),VLOOKUP(C190,'Manual Calculation'!$B$2:$G$222,3,FALSE),VLOOKUP(C190,SubstationLoad_Max_Primaries!$B$3:$Z$500,22,FALSE))</f>
        <v>4.5789576102294918</v>
      </c>
      <c r="I190" s="136">
        <v>1</v>
      </c>
      <c r="J190" s="89">
        <v>0</v>
      </c>
      <c r="K190" s="90">
        <v>0</v>
      </c>
      <c r="L190" s="143">
        <f ca="1">IF(OR($B190="",ISNA($I190)),,$H190*$I190)</f>
        <v>4.5789576102294918</v>
      </c>
      <c r="M190" s="143">
        <f ca="1">IF($B190 ="",,VLOOKUP($K190,'Growth Rates'!$C$5:$D$8,2,FALSE))^COLUMNS($M190:M190)*$L190+SUM($L191:M191)*IFERROR($L$5/$L$6,1)</f>
        <v>4.5790412071988653</v>
      </c>
      <c r="N190" s="143">
        <f ca="1">IF($B190 ="",,VLOOKUP($K190,'Growth Rates'!$C$5:$D$8,2,FALSE))^COLUMNS($M190:N190)*$L190+SUM($L191:N191)*IFERROR($L$5/$L$6,1)</f>
        <v>4.57912480569445</v>
      </c>
      <c r="O190" s="143">
        <f ca="1">IF($B190 ="",,VLOOKUP($K190,'Growth Rates'!$C$5:$D$8,2,FALSE))^COLUMNS($M190:O190)*$L190+SUM($L191:O191)*IFERROR($L$5/$L$6,1)</f>
        <v>4.5792084057162725</v>
      </c>
      <c r="P190" s="143">
        <f ca="1">IF($B190 ="",,VLOOKUP($K190,'Growth Rates'!$C$5:$D$8,2,FALSE))^COLUMNS($M190:P190)*$L190+SUM($L191:P191)*IFERROR($L$5/$L$6,1)</f>
        <v>4.5792920072643621</v>
      </c>
      <c r="Q190" s="143">
        <f ca="1">IF($B190 ="",,VLOOKUP($K190,'Growth Rates'!$C$5:$D$8,2,FALSE))^COLUMNS($M190:Q190)*$L190+SUM($L191:Q191)*IFERROR($L$5/$L$6,1)</f>
        <v>4.5793756103387446</v>
      </c>
      <c r="R190" s="143">
        <f ca="1">IF($B190 ="",,VLOOKUP($K190,'Growth Rates'!$C$5:$D$8,2,FALSE))^COLUMNS($M190:R190)*$L190+SUM($L191:R191)*IFERROR($L$5/$L$6,1)</f>
        <v>4.5794592149394502</v>
      </c>
      <c r="S190" s="143">
        <f ca="1">IF($B190 ="",,VLOOKUP($K190,'Growth Rates'!$C$5:$D$8,2,FALSE))^COLUMNS($M190:S190)*$L190+SUM($L191:S191)*IFERROR($L$5/$L$6,1)</f>
        <v>4.5795428210665046</v>
      </c>
      <c r="T190" s="143">
        <f ca="1">IF($B190 ="",,VLOOKUP($K190,'Growth Rates'!$C$5:$D$8,2,FALSE))^COLUMNS($M190:T190)*$L190+SUM($L191:T191)*IFERROR($L$5/$L$6,1)</f>
        <v>4.579626428719938</v>
      </c>
      <c r="U190" s="143">
        <f ca="1">IF($B190 ="",,VLOOKUP($K190,'Growth Rates'!$C$5:$D$8,2,FALSE))^COLUMNS($M190:U190)*$L190+SUM($L191:U191)*IFERROR($L$5/$L$6,1)</f>
        <v>4.5797100378997762</v>
      </c>
      <c r="V190" s="143">
        <f ca="1">IF($B190 ="",,VLOOKUP($K190,'Growth Rates'!$C$5:$D$8,2,FALSE))^COLUMNS($M190:V190)*$L190+SUM($L191:V191)*IFERROR($L$5/$L$6,1)</f>
        <v>4.5797936486060484</v>
      </c>
      <c r="W190" s="143">
        <f ca="1">IF($B190 ="",,VLOOKUP($K190,'Growth Rates'!$C$5:$D$8,2,FALSE))^COLUMNS($M190:W190)*$L190+SUM($L191:W191)*IFERROR($L$5/$L$6,1)</f>
        <v>4.5798772608387806</v>
      </c>
      <c r="X190" s="143">
        <f ca="1">IF($B190 ="",,VLOOKUP($K190,'Growth Rates'!$C$5:$D$8,2,FALSE))^COLUMNS($M190:X190)*$L190+SUM($L191:X191)*IFERROR($L$5/$L$6,1)</f>
        <v>4.5799608745980045</v>
      </c>
      <c r="Y190" s="143">
        <f ca="1">IF($B190 ="",,VLOOKUP($K190,'Growth Rates'!$C$5:$D$8,2,FALSE))^COLUMNS($M190:Y190)*$L190+SUM($L191:Y191)*IFERROR($L$5/$L$6,1)</f>
        <v>4.5800444898837425</v>
      </c>
      <c r="Z190" s="237"/>
      <c r="AA190" s="173">
        <f ca="1">IFERROR(IF($H190="",,AA191/$L190),0)</f>
        <v>0.85370557990192575</v>
      </c>
      <c r="AB190" s="173">
        <f ca="1">IFERROR(IF($H190="",,AB191/$L190),0)</f>
        <v>0.57106599854916429</v>
      </c>
      <c r="AC190" s="174">
        <f ca="1">IFERROR(IF($H190="",,AC191/$L190),0)</f>
        <v>0</v>
      </c>
      <c r="AD190" s="175"/>
      <c r="AE190" s="42">
        <v>80520</v>
      </c>
      <c r="AF190" s="43"/>
      <c r="AG190" s="43"/>
      <c r="AH190" s="43"/>
      <c r="AI190" s="43"/>
      <c r="AJ190" s="43"/>
      <c r="AK190" s="43"/>
      <c r="AL190" s="44"/>
      <c r="AM190" s="157">
        <f ca="1">IF('MASTER 2018-19 '!H193="","",'MASTER 2018-19 '!H193)</f>
        <v>4.53</v>
      </c>
      <c r="AN190" s="216">
        <f t="shared" ca="1" si="22"/>
        <v>4.8957610229491522E-2</v>
      </c>
    </row>
    <row r="191" spans="1:40" s="157" customFormat="1" x14ac:dyDescent="0.2">
      <c r="C191" s="217" t="str">
        <f ca="1">IFERROR(IF(H190="","No PI or No Data",""),"Substation was not found in SubstationLoad")</f>
        <v/>
      </c>
      <c r="D191" s="139"/>
      <c r="E191" s="139"/>
      <c r="F191" s="139"/>
      <c r="G191" s="285">
        <f ca="1">IF(AND(VLOOKUP(C190,SubstationLoad_Max_Primaries!$B$3:$Z$495,3,FALSE),ISNUMBER(VLOOKUP(C190,'Manual Calculation'!$B$2:$G$222,3,FALSE))),VLOOKUP(C190,'Manual Calculation'!$B$2:$G$222,4,FALSE),VLOOKUP(C190,SubstationLoad_Max_Primaries!$B$3:$Z$500,23,FALSE))</f>
        <v>43788.304166666669</v>
      </c>
      <c r="H191" s="250"/>
      <c r="I191" s="220"/>
      <c r="J191" s="220"/>
      <c r="K191" s="220"/>
      <c r="L191" s="220" t="s">
        <v>32</v>
      </c>
      <c r="M191" s="235"/>
      <c r="N191" s="221"/>
      <c r="O191" s="221"/>
      <c r="P191" s="221"/>
      <c r="Q191" s="221"/>
      <c r="R191" s="221"/>
      <c r="S191" s="221"/>
      <c r="T191" s="221"/>
      <c r="U191" s="221"/>
      <c r="V191" s="221"/>
      <c r="W191" s="221"/>
      <c r="X191" s="221"/>
      <c r="Y191" s="221"/>
      <c r="Z191" s="222"/>
      <c r="AA191" s="419">
        <f ca="1">IF(AND(VLOOKUP(C190,SubstationLoad_Min_Primaries!$B$3:$Z$495,3,FALSE),ISNUMBER(VLOOKUP(C190,'Manual Calculation'!$B$2:$G$222,5,FALSE))),"Manual Calculation",MAX(VLOOKUP(C190,SubstationLoad_Max_Primaries!$B$3:$Z$500,5,FALSE),VLOOKUP(C190,SubstationLoad_Max_Primaries!$B$3:$Z$500,7,FALSE)))</f>
        <v>3.9090816619873046</v>
      </c>
      <c r="AB191" s="419">
        <f ca="1">IF(AND(VLOOKUP(C190,SubstationLoad_Min_Primaries!$B$3:$Z$495,3,FALSE),ISNUMBER(VLOOKUP(C190,'Manual Calculation'!$B$2:$G$222,5,FALSE))),"Manual Calculation",VLOOKUP(C190,SubstationLoad_Max_Primaries!$B$3:$Z$500,6,FALSE))</f>
        <v>2.6148869999999995</v>
      </c>
      <c r="AC191" s="282">
        <f ca="1">IF(AND(VLOOKUP(C190,SubstationLoad_Min_Primaries!$B$3:$Z$495,3,FALSE),ISNUMBER(VLOOKUP(C190,'Manual Calculation'!$B$2:$G$222,5,FALSE))),VLOOKUP(C190,'Manual Calculation'!$B$2:$G$222,5,FALSE),VLOOKUP(C190,SubstationLoad_Min_Primaries!$B$3:$Z$500,22,FALSE))</f>
        <v>0</v>
      </c>
      <c r="AD191" s="175"/>
      <c r="AE191" s="186">
        <v>1</v>
      </c>
      <c r="AF191" s="187">
        <v>0</v>
      </c>
      <c r="AG191" s="187">
        <v>0</v>
      </c>
      <c r="AH191" s="187">
        <v>0</v>
      </c>
      <c r="AI191" s="187">
        <v>0</v>
      </c>
      <c r="AJ191" s="187">
        <v>0</v>
      </c>
      <c r="AK191" s="187">
        <v>0</v>
      </c>
      <c r="AL191" s="188">
        <v>0</v>
      </c>
      <c r="AM191" s="157" t="str">
        <f ca="1">IF('MASTER 2018-19 '!H194="","",'MASTER 2018-19 '!H194)</f>
        <v/>
      </c>
      <c r="AN191" s="216"/>
    </row>
    <row r="192" spans="1:40" s="157" customFormat="1" x14ac:dyDescent="0.2">
      <c r="C192" s="223" t="s">
        <v>33</v>
      </c>
      <c r="D192" s="224"/>
      <c r="E192" s="225"/>
      <c r="F192" s="225"/>
      <c r="G192" s="226"/>
      <c r="H192" s="249"/>
      <c r="I192" s="228"/>
      <c r="J192" s="228"/>
      <c r="K192" s="228"/>
      <c r="L192" s="228"/>
      <c r="M192" s="229"/>
      <c r="N192" s="229"/>
      <c r="O192" s="230"/>
      <c r="P192" s="230"/>
      <c r="Q192" s="230"/>
      <c r="R192" s="231" t="s">
        <v>34</v>
      </c>
      <c r="S192" s="283">
        <f ca="1">VLOOKUP(C190,SubstationLoad_Max_Primaries!$B$3:$Z$500,24,FALSE)</f>
        <v>0</v>
      </c>
      <c r="T192" s="245"/>
      <c r="U192" s="245"/>
      <c r="V192" s="245"/>
      <c r="W192" s="245"/>
      <c r="X192" s="245"/>
      <c r="Y192" s="245"/>
      <c r="Z192" s="234"/>
      <c r="AA192" s="418">
        <f ca="1">IF(AND(VLOOKUP(C190,SubstationLoad_Min_Primaries!$B$3:$Z$495,3,FALSE),ISNUMBER(VLOOKUP(C190,'Manual Calculation'!$B$2:$G$222,5,FALSE))),"",IF(AA191=VLOOKUP(C190,SubstationLoad_Max_Primaries!$B$3:$Z$500,5,FALSE),VLOOKUP(C190,SubstationLoad_Max_Primaries!$B$3:$Z$500,10,FALSE),IF(AA191=VLOOKUP(C190,SubstationLoad_Max_Primaries!$B$3:$Z$500,7,FALSE),VLOOKUP(C190,SubstationLoad_Max_Primaries!$B$3:$Z$500,12,FALSE),"")))</f>
        <v>43768.72152777778</v>
      </c>
      <c r="AB192" s="418">
        <f ca="1">IF(AND(VLOOKUP(C190,SubstationLoad_Min_Primaries!$B$3:$Z$495,3,FALSE),ISNUMBER(VLOOKUP(C190,'Manual Calculation'!$B$2:$G$222,5,FALSE))),"",VLOOKUP(C190,SubstationLoad_Max_Primaries!$B$3:$Z$500,11,FALSE))</f>
        <v>43628.723611111112</v>
      </c>
      <c r="AC192" s="418">
        <f ca="1">IF(AND(VLOOKUP(C190,SubstationLoad_Min_Primaries!$B$3:$Z$495,3,FALSE),ISNUMBER(VLOOKUP(C190,'Manual Calculation'!$B$2:$G$222,5,FALSE))),VLOOKUP(C190,'Manual Calculation'!$B$2:$G$222,6,FALSE),VLOOKUP(C190,SubstationLoad_Min_Primaries!$B$3:$Z$500,23,FALSE))</f>
        <v>0</v>
      </c>
      <c r="AD192" s="175"/>
      <c r="AE192" s="175"/>
      <c r="AF192" s="175"/>
      <c r="AG192" s="175"/>
      <c r="AH192" s="175"/>
      <c r="AI192" s="175"/>
      <c r="AJ192" s="175"/>
      <c r="AK192" s="175"/>
      <c r="AL192" s="175"/>
      <c r="AM192" s="157" t="str">
        <f ca="1">IF('MASTER 2018-19 '!H195="","",'MASTER 2018-19 '!H195)</f>
        <v/>
      </c>
      <c r="AN192" s="216"/>
    </row>
    <row r="193" spans="1:40" s="157" customFormat="1" x14ac:dyDescent="0.2">
      <c r="A193" s="246"/>
      <c r="B193" s="246"/>
      <c r="C193" s="246"/>
      <c r="D193" s="246"/>
      <c r="E193" s="246"/>
      <c r="F193" s="246"/>
      <c r="G193" s="246"/>
      <c r="H193" s="246"/>
      <c r="I193" s="246"/>
      <c r="J193" s="246"/>
      <c r="K193" s="246"/>
      <c r="L193" s="246"/>
      <c r="M193" s="246"/>
      <c r="N193" s="246"/>
      <c r="O193" s="246"/>
      <c r="P193" s="246"/>
      <c r="Q193" s="246"/>
      <c r="R193" s="246"/>
      <c r="S193" s="246"/>
      <c r="T193" s="246"/>
      <c r="U193" s="246"/>
      <c r="V193" s="246"/>
      <c r="W193" s="246"/>
      <c r="X193" s="246"/>
      <c r="Y193" s="246"/>
      <c r="Z193" s="246"/>
      <c r="AA193" s="246"/>
      <c r="AB193" s="246"/>
      <c r="AC193" s="246"/>
      <c r="AD193" s="246"/>
      <c r="AE193" s="246"/>
      <c r="AF193" s="246"/>
      <c r="AG193" s="246"/>
      <c r="AH193" s="246"/>
      <c r="AI193" s="246"/>
      <c r="AJ193" s="246"/>
      <c r="AK193" s="246"/>
      <c r="AL193" s="246"/>
      <c r="AM193" s="157" t="str">
        <f ca="1">IF('MASTER 2018-19 '!H196="","",'MASTER 2018-19 '!H196)</f>
        <v/>
      </c>
      <c r="AN193" s="216"/>
    </row>
    <row r="194" spans="1:40" s="157" customFormat="1" x14ac:dyDescent="0.2">
      <c r="A194" s="152"/>
      <c r="B194" s="25"/>
      <c r="C194" s="158"/>
      <c r="D194" s="152"/>
      <c r="E194" s="152"/>
      <c r="F194" s="152"/>
      <c r="G194" s="152"/>
      <c r="H194" s="152"/>
      <c r="I194" s="152"/>
      <c r="J194" s="152"/>
      <c r="K194" s="152"/>
      <c r="L194" s="7" t="s">
        <v>0</v>
      </c>
      <c r="M194" s="159"/>
      <c r="N194" s="159"/>
      <c r="O194" s="159"/>
      <c r="P194" s="159"/>
      <c r="Q194" s="159"/>
      <c r="R194" s="159"/>
      <c r="S194" s="159"/>
      <c r="T194" s="159"/>
      <c r="U194" s="159"/>
      <c r="V194" s="159"/>
      <c r="W194" s="159"/>
      <c r="X194" s="159"/>
      <c r="Y194" s="159"/>
      <c r="Z194" s="156"/>
      <c r="AA194" s="152"/>
      <c r="AB194" s="152"/>
      <c r="AC194" s="152"/>
      <c r="AD194" s="152"/>
      <c r="AE194" s="152"/>
      <c r="AF194" s="152"/>
      <c r="AG194" s="152"/>
      <c r="AH194" s="152"/>
      <c r="AI194" s="152"/>
      <c r="AJ194" s="152"/>
      <c r="AK194" s="152"/>
      <c r="AL194" s="152"/>
      <c r="AM194" s="157" t="str">
        <f ca="1">IF('MASTER 2018-19 '!H197="","",'MASTER 2018-19 '!H197)</f>
        <v/>
      </c>
      <c r="AN194" s="216"/>
    </row>
    <row r="195" spans="1:40" s="157" customFormat="1" ht="61.5" x14ac:dyDescent="0.2">
      <c r="A195" s="20" t="s">
        <v>39</v>
      </c>
      <c r="B195" s="21" t="s">
        <v>657</v>
      </c>
      <c r="C195" s="20" t="s">
        <v>2</v>
      </c>
      <c r="D195" s="18" t="s">
        <v>3</v>
      </c>
      <c r="E195" s="18" t="s">
        <v>4</v>
      </c>
      <c r="F195" s="18" t="s">
        <v>5</v>
      </c>
      <c r="G195" s="22" t="s">
        <v>6</v>
      </c>
      <c r="H195" s="22" t="str">
        <f ca="1">$L$1&amp;" Peak (MW)"</f>
        <v>2019 / 20 Peak (MW)</v>
      </c>
      <c r="I195" s="16" t="s">
        <v>7</v>
      </c>
      <c r="J195" s="24" t="s">
        <v>8</v>
      </c>
      <c r="K195" s="17" t="s">
        <v>9</v>
      </c>
      <c r="L195" s="22" t="str">
        <f ca="1">LEFTB($L$1,FIND(" / ",$L$1,1))&amp;" / "&amp;LEFTB($L$1,FIND(" / ",$L$1,1))+1</f>
        <v>2019  / 2020</v>
      </c>
      <c r="M195" s="22" t="str">
        <f ca="1">LEFTB($L$1,FIND(" / ",$L$1,1))+1&amp;" / "&amp;LEFTB($L$1,FIND(" / ",$L$1,1))+2</f>
        <v>2020 / 2021</v>
      </c>
      <c r="N195" s="22" t="str">
        <f ca="1">LEFTB($L$1,FIND(" / ",$L$1,1))+2&amp;" / "&amp;LEFTB($L$1,FIND(" / ",$L$1,1))+3</f>
        <v>2021 / 2022</v>
      </c>
      <c r="O195" s="22" t="str">
        <f ca="1">LEFTB($L$1,FIND(" / ",$L$1,1))+3&amp;" / "&amp;LEFTB($L$1,FIND(" / ",$L$1,1))+4</f>
        <v>2022 / 2023</v>
      </c>
      <c r="P195" s="22" t="str">
        <f ca="1">LEFTB($L$1,FIND(" / ",$L$1,1))+4&amp;" / "&amp;LEFTB($L$1,FIND(" / ",$L$1,1))+5</f>
        <v>2023 / 2024</v>
      </c>
      <c r="Q195" s="22" t="str">
        <f ca="1">LEFTB($L$1,FIND(" / ",$L$1,1))+5&amp;" / "&amp;LEFTB($L$1,FIND(" / ",$L$1,1))+6</f>
        <v>2024 / 2025</v>
      </c>
      <c r="R195" s="22" t="str">
        <f ca="1">LEFTB($L$1,FIND(" / ",$L$1,1))+6&amp;" / "&amp;LEFTB($L$1,FIND(" / ",$L$1,1))+7</f>
        <v>2025 / 2026</v>
      </c>
      <c r="S195" s="22" t="str">
        <f ca="1">LEFTB($L$1,FIND(" / ",$L$1,1))+7&amp;" / "&amp;LEFTB($L$1,FIND(" / ",$L$1,1))+8</f>
        <v>2026 / 2027</v>
      </c>
      <c r="T195" s="22" t="str">
        <f ca="1">LEFTB($L$1,FIND(" / ",$L$1,1))+8&amp;" / "&amp;LEFTB($L$1,FIND(" / ",$L$1,1))+9</f>
        <v>2027 / 2028</v>
      </c>
      <c r="U195" s="22" t="str">
        <f ca="1">LEFTB($L$1,FIND(" / ",$L$1,1))+9&amp;" / "&amp;LEFTB($L$1,FIND(" / ",$L$1,1))+10</f>
        <v>2028 / 2029</v>
      </c>
      <c r="V195" s="22" t="str">
        <f ca="1">LEFTB($L$1,FIND(" / ",$L$1,1))+10&amp;" / "&amp;LEFTB($L$1,FIND(" / ",$L$1,1))+11</f>
        <v>2029 / 2030</v>
      </c>
      <c r="W195" s="22" t="str">
        <f ca="1">LEFTB($L$1,FIND(" / ",$L$1,1))+11&amp;" / "&amp;LEFTB($L$1,FIND(" / ",$L$1,1))+12</f>
        <v>2030 / 2031</v>
      </c>
      <c r="X195" s="22" t="str">
        <f ca="1">LEFTB($L$1,FIND(" / ",$L$1,1))+12&amp;" / "&amp;LEFTB($L$1,FIND(" / ",$L$1,1))+13</f>
        <v>2031 / 2032</v>
      </c>
      <c r="Y195" s="22" t="str">
        <f ca="1">LEFTB($L$1,FIND(" / ",$L$1,1))+13&amp;" / "&amp;LEFTB($L$1,FIND(" / ",$L$1,1))+14</f>
        <v>2032 / 2033</v>
      </c>
      <c r="Z195" s="23" t="s">
        <v>11</v>
      </c>
      <c r="AA195" s="19" t="s">
        <v>12</v>
      </c>
      <c r="AB195" s="19" t="s">
        <v>13</v>
      </c>
      <c r="AC195" s="19" t="s">
        <v>14</v>
      </c>
      <c r="AD195" s="160"/>
      <c r="AE195" s="19" t="s">
        <v>15</v>
      </c>
      <c r="AF195" s="19" t="s">
        <v>16</v>
      </c>
      <c r="AG195" s="19" t="s">
        <v>17</v>
      </c>
      <c r="AH195" s="19" t="s">
        <v>18</v>
      </c>
      <c r="AI195" s="19" t="s">
        <v>19</v>
      </c>
      <c r="AJ195" s="19" t="s">
        <v>20</v>
      </c>
      <c r="AK195" s="19" t="s">
        <v>21</v>
      </c>
      <c r="AL195" s="19" t="s">
        <v>22</v>
      </c>
      <c r="AM195" s="19" t="str">
        <f ca="1">IF('MASTER 2018-19 '!H198="","",'MASTER 2018-19 '!H198)</f>
        <v>2018/19 Peak (MW)</v>
      </c>
      <c r="AN195" s="19" t="s">
        <v>825</v>
      </c>
    </row>
    <row r="196" spans="1:40" s="157" customFormat="1" x14ac:dyDescent="0.2">
      <c r="A196" s="6"/>
      <c r="B196" s="161"/>
      <c r="C196" s="162"/>
      <c r="D196" s="161"/>
      <c r="E196" s="161"/>
      <c r="F196" s="161"/>
      <c r="G196" s="163"/>
      <c r="H196" s="161"/>
      <c r="I196" s="164"/>
      <c r="J196" s="165"/>
      <c r="K196" s="161"/>
      <c r="L196" s="161"/>
      <c r="M196" s="161"/>
      <c r="N196" s="161"/>
      <c r="O196" s="161"/>
      <c r="P196" s="161"/>
      <c r="Q196" s="161"/>
      <c r="R196" s="161"/>
      <c r="S196" s="161"/>
      <c r="T196" s="161"/>
      <c r="U196" s="161"/>
      <c r="V196" s="161"/>
      <c r="W196" s="161"/>
      <c r="X196" s="161"/>
      <c r="Y196" s="161"/>
      <c r="Z196" s="160"/>
      <c r="AA196" s="160"/>
      <c r="AB196" s="160"/>
      <c r="AC196" s="160"/>
      <c r="AD196" s="160"/>
      <c r="AE196" s="160"/>
      <c r="AF196" s="160"/>
      <c r="AG196" s="160"/>
      <c r="AH196" s="160"/>
      <c r="AI196" s="160"/>
      <c r="AJ196" s="160"/>
      <c r="AK196" s="160"/>
      <c r="AL196" s="160"/>
      <c r="AM196" s="157" t="str">
        <f ca="1">IF('MASTER 2018-19 '!H199="","",'MASTER 2018-19 '!H199)</f>
        <v/>
      </c>
    </row>
    <row r="197" spans="1:40" s="157" customFormat="1" x14ac:dyDescent="0.2">
      <c r="A197" s="142" t="s">
        <v>568</v>
      </c>
      <c r="B197" s="166">
        <v>71</v>
      </c>
      <c r="C197" s="167"/>
      <c r="D197" s="168" t="s">
        <v>23</v>
      </c>
      <c r="E197" s="169" t="s">
        <v>839</v>
      </c>
      <c r="F197" s="170"/>
      <c r="G197" s="284">
        <f ca="1">VLOOKUP(A197,SubstationLoad_Max_GSPs!$A$3:$Z$100,19,FALSE)</f>
        <v>43799.70416666667</v>
      </c>
      <c r="H197" s="282">
        <f ca="1">VLOOKUP(A197,SubstationLoad_Max_GSPs!$A$3:$Z$100,18,FALSE)</f>
        <v>25.199631305801844</v>
      </c>
      <c r="I197" s="136">
        <v>1</v>
      </c>
      <c r="J197" s="171"/>
      <c r="K197" s="172" t="s">
        <v>24</v>
      </c>
      <c r="L197" s="37">
        <f ca="1">IF(OR($A197="",ISNA($I197)),,$H197*$I197)</f>
        <v>25.199631305801844</v>
      </c>
      <c r="M197" s="37">
        <f t="shared" ref="M197:Y197" ca="1" si="27">M198/IFERROR($L198/$L197,1)</f>
        <v>25.254210152524301</v>
      </c>
      <c r="N197" s="37">
        <f t="shared" ca="1" si="27"/>
        <v>25.310019478783936</v>
      </c>
      <c r="O197" s="37">
        <f t="shared" ca="1" si="27"/>
        <v>25.367089245668488</v>
      </c>
      <c r="P197" s="37">
        <f t="shared" ca="1" si="27"/>
        <v>25.425450176030157</v>
      </c>
      <c r="Q197" s="37">
        <f t="shared" ca="1" si="27"/>
        <v>25.485133774335942</v>
      </c>
      <c r="R197" s="37">
        <f t="shared" ca="1" si="27"/>
        <v>25.546172347042333</v>
      </c>
      <c r="S197" s="37">
        <f t="shared" ca="1" si="27"/>
        <v>25.608599023507946</v>
      </c>
      <c r="T197" s="37">
        <f t="shared" ca="1" si="27"/>
        <v>25.672447777458714</v>
      </c>
      <c r="U197" s="37">
        <f t="shared" ca="1" si="27"/>
        <v>25.737753449020172</v>
      </c>
      <c r="V197" s="37">
        <f t="shared" ca="1" si="27"/>
        <v>25.804551767331951</v>
      </c>
      <c r="W197" s="37">
        <f t="shared" ca="1" si="27"/>
        <v>25.872879373759972</v>
      </c>
      <c r="X197" s="37">
        <f t="shared" ca="1" si="27"/>
        <v>25.942773845722272</v>
      </c>
      <c r="Y197" s="37">
        <f t="shared" ca="1" si="27"/>
        <v>26.014273721144662</v>
      </c>
      <c r="Z197" s="38" t="str">
        <f ca="1">"Diversity/Losses: "&amp;ROUND(L198/L197,3)</f>
        <v>Diversity/Losses: 1.059</v>
      </c>
      <c r="AA197" s="173">
        <f ca="1">IFERROR(IF($H197="",,AA198/$L197),0)</f>
        <v>0.84014491711389605</v>
      </c>
      <c r="AB197" s="173">
        <f ca="1">IFERROR(IF($H197="",,AB198/$L197),0)</f>
        <v>0.76239237305964136</v>
      </c>
      <c r="AC197" s="174">
        <f ca="1">IFERROR(IF($H197="",,AC198/$L197),0)</f>
        <v>-0.4873409665753814</v>
      </c>
      <c r="AD197" s="175"/>
      <c r="AE197" s="42">
        <v>11130</v>
      </c>
      <c r="AF197" s="43"/>
      <c r="AG197" s="43"/>
      <c r="AH197" s="43"/>
      <c r="AI197" s="43"/>
      <c r="AJ197" s="43"/>
      <c r="AK197" s="43"/>
      <c r="AL197" s="44"/>
      <c r="AM197" s="157">
        <f ca="1">IF('MASTER 2018-19 '!H200="","",'MASTER 2018-19 '!H200)</f>
        <v>26.5</v>
      </c>
      <c r="AN197" s="216">
        <f ca="1">H197-AM197</f>
        <v>-1.3003686941981556</v>
      </c>
    </row>
    <row r="198" spans="1:40" s="157" customFormat="1" x14ac:dyDescent="0.2">
      <c r="A198" s="217" t="str">
        <f ca="1">IFERROR(IF(H197="","No PI or No Data",""),"Substation was not found in SubstationLoad")</f>
        <v/>
      </c>
      <c r="B198" s="176"/>
      <c r="C198" s="177"/>
      <c r="D198" s="178"/>
      <c r="E198" s="178"/>
      <c r="F198" s="178"/>
      <c r="G198" s="329">
        <f ca="1">VLOOKUP(A197,SubstationLoad_Max_GSPs!$A$3:$Z$100,19,FALSE)</f>
        <v>43799.70416666667</v>
      </c>
      <c r="H198" s="180"/>
      <c r="I198" s="181"/>
      <c r="J198" s="182"/>
      <c r="K198" s="183" t="s">
        <v>25</v>
      </c>
      <c r="L198" s="53">
        <f ca="1">L202+L205+L211+L214+L217+L220+L223</f>
        <v>26.684944882979885</v>
      </c>
      <c r="M198" s="53">
        <f t="shared" ref="M198:Y198" ca="1" si="28">M202+M205+M211+M214+M217+M220+M223</f>
        <v>26.742740709390645</v>
      </c>
      <c r="N198" s="53">
        <f t="shared" ca="1" si="28"/>
        <v>26.801839542112525</v>
      </c>
      <c r="O198" s="53">
        <f t="shared" ca="1" si="28"/>
        <v>26.862273108196018</v>
      </c>
      <c r="P198" s="53">
        <f t="shared" ca="1" si="28"/>
        <v>26.924073941355903</v>
      </c>
      <c r="Q198" s="53">
        <f t="shared" ca="1" si="28"/>
        <v>26.987275402991621</v>
      </c>
      <c r="R198" s="53">
        <f t="shared" ca="1" si="28"/>
        <v>27.051911703762844</v>
      </c>
      <c r="S198" s="53">
        <f t="shared" ca="1" si="28"/>
        <v>27.11801792573479</v>
      </c>
      <c r="T198" s="53">
        <f t="shared" ca="1" si="28"/>
        <v>27.185630045108571</v>
      </c>
      <c r="U198" s="53">
        <f t="shared" ca="1" si="28"/>
        <v>27.254784955552132</v>
      </c>
      <c r="V198" s="53">
        <f t="shared" ca="1" si="28"/>
        <v>27.325520492147671</v>
      </c>
      <c r="W198" s="53">
        <f t="shared" ca="1" si="28"/>
        <v>27.397875455971999</v>
      </c>
      <c r="X198" s="53">
        <f t="shared" ca="1" si="28"/>
        <v>27.471889639326719</v>
      </c>
      <c r="Y198" s="53">
        <f t="shared" ca="1" si="28"/>
        <v>27.547603851635337</v>
      </c>
      <c r="Z198" s="184"/>
      <c r="AA198" s="419">
        <f ca="1">MAX(VLOOKUP(A197,SubstationLoad_Max_GSPs!$A$3:$Z$100,3,FALSE),VLOOKUP(A197,SubstationLoad_Max_GSPs!$A$3:$Z$100,5,FALSE))</f>
        <v>21.171342154713631</v>
      </c>
      <c r="AB198" s="282">
        <f ca="1">VLOOKUP(A197,SubstationLoad_Max_GSPs!$A$3:$Z$100,4,FALSE)</f>
        <v>19.212006711458297</v>
      </c>
      <c r="AC198" s="282">
        <f ca="1">VLOOKUP(A197,SubstationLoad_Min_GSPs!$A$3:$Z$100,18,FALSE)</f>
        <v>-12.280812677912712</v>
      </c>
      <c r="AD198" s="175"/>
      <c r="AE198" s="186">
        <v>1</v>
      </c>
      <c r="AF198" s="187">
        <v>0</v>
      </c>
      <c r="AG198" s="187">
        <v>0</v>
      </c>
      <c r="AH198" s="187">
        <v>0</v>
      </c>
      <c r="AI198" s="187">
        <v>0</v>
      </c>
      <c r="AJ198" s="187">
        <v>0</v>
      </c>
      <c r="AK198" s="187">
        <v>0</v>
      </c>
      <c r="AL198" s="188">
        <v>0</v>
      </c>
      <c r="AM198" s="157" t="str">
        <f ca="1">IF('MASTER 2018-19 '!H201="","",'MASTER 2018-19 '!H201)</f>
        <v/>
      </c>
      <c r="AN198" s="216"/>
    </row>
    <row r="199" spans="1:40" s="157" customFormat="1" x14ac:dyDescent="0.2">
      <c r="A199" s="11"/>
      <c r="B199" s="176"/>
      <c r="C199" s="189"/>
      <c r="D199" s="190" t="s">
        <v>26</v>
      </c>
      <c r="E199" s="63"/>
      <c r="F199" s="191"/>
      <c r="G199" s="192"/>
      <c r="H199" s="193"/>
      <c r="I199" s="194"/>
      <c r="J199" s="194"/>
      <c r="K199" s="194"/>
      <c r="L199" s="194"/>
      <c r="M199" s="194"/>
      <c r="N199" s="195"/>
      <c r="O199" s="195"/>
      <c r="P199" s="195"/>
      <c r="Q199" s="195"/>
      <c r="R199" s="196" t="s">
        <v>27</v>
      </c>
      <c r="S199" s="330">
        <f ca="1">VLOOKUP(A197,SubstationLoad_Max_GSPs!$A$3:$Z$100,20,FALSE)</f>
        <v>0.35371074305770545</v>
      </c>
      <c r="T199" s="185"/>
      <c r="U199" s="185"/>
      <c r="V199" s="185"/>
      <c r="W199" s="185"/>
      <c r="X199" s="185"/>
      <c r="Y199" s="185"/>
      <c r="Z199" s="184"/>
      <c r="AA199" s="418">
        <f ca="1">IF(AA198=VLOOKUP(A197,SubstationLoad_Max_GSPs!$A$3:$Z$100,3,FALSE),VLOOKUP(A197,SubstationLoad_Max_GSPs!$A$3:$Z$100,8,FALSE),IF(AA198=VLOOKUP(A197,SubstationLoad_Max_GSPs!$A$3:$Z$100,5,FALSE),VLOOKUP(A197,SubstationLoad_Max_GSPs!$A$3:$Z$100,10,FALSE),""))</f>
        <v>43738.731249999997</v>
      </c>
      <c r="AB199" s="418">
        <f ca="1">VLOOKUP(A197,SubstationLoad_Max_GSPs!$A$3:$Z$100,9,FALSE)</f>
        <v>43697.732638888891</v>
      </c>
      <c r="AC199" s="418">
        <f ca="1">VLOOKUP(A197,SubstationLoad_Min_GSPs!$A$3:$Z$100,19,FALSE)</f>
        <v>43854.095833333333</v>
      </c>
      <c r="AD199" s="175"/>
      <c r="AE199" s="175"/>
      <c r="AF199" s="175"/>
      <c r="AG199" s="175"/>
      <c r="AH199" s="175"/>
      <c r="AI199" s="175"/>
      <c r="AJ199" s="175"/>
      <c r="AK199" s="175"/>
      <c r="AL199" s="175"/>
      <c r="AM199" s="157" t="str">
        <f ca="1">IF('MASTER 2018-19 '!H202="","",'MASTER 2018-19 '!H202)</f>
        <v/>
      </c>
      <c r="AN199" s="216"/>
    </row>
    <row r="200" spans="1:40" s="157" customFormat="1" x14ac:dyDescent="0.2">
      <c r="A200" s="14"/>
      <c r="B200" s="197"/>
      <c r="C200" s="198"/>
      <c r="D200" s="198"/>
      <c r="E200" s="198"/>
      <c r="F200" s="199"/>
      <c r="G200" s="200" t="s">
        <v>28</v>
      </c>
      <c r="H200" s="201">
        <v>0.98</v>
      </c>
      <c r="I200" s="197"/>
      <c r="J200" s="202"/>
      <c r="K200" s="203" t="s">
        <v>29</v>
      </c>
      <c r="L200" s="78">
        <f ca="1">L197*$H200</f>
        <v>24.695638679685807</v>
      </c>
      <c r="M200" s="78">
        <f t="shared" ref="M200:T200" ca="1" si="29">M197*$H200</f>
        <v>24.749125949473815</v>
      </c>
      <c r="N200" s="78">
        <f t="shared" ca="1" si="29"/>
        <v>24.803819089208258</v>
      </c>
      <c r="O200" s="78">
        <f t="shared" ca="1" si="29"/>
        <v>24.859747460755116</v>
      </c>
      <c r="P200" s="78">
        <f t="shared" ca="1" si="29"/>
        <v>24.916941172509553</v>
      </c>
      <c r="Q200" s="78">
        <f t="shared" ca="1" si="29"/>
        <v>24.975431098849224</v>
      </c>
      <c r="R200" s="78">
        <f t="shared" ca="1" si="29"/>
        <v>25.035248900101486</v>
      </c>
      <c r="S200" s="78">
        <f t="shared" ca="1" si="29"/>
        <v>25.096427043037785</v>
      </c>
      <c r="T200" s="78">
        <f t="shared" ca="1" si="29"/>
        <v>25.158998821909538</v>
      </c>
      <c r="U200" s="78">
        <f ca="1">U197*$H200</f>
        <v>25.222998380039769</v>
      </c>
      <c r="V200" s="78">
        <f ca="1">V197*$H200</f>
        <v>25.28846073198531</v>
      </c>
      <c r="W200" s="78">
        <f t="shared" ref="W200" ca="1" si="30">W197*$H200</f>
        <v>25.355421786284772</v>
      </c>
      <c r="X200" s="78">
        <f ca="1">X197*$H200</f>
        <v>25.423918368807826</v>
      </c>
      <c r="Y200" s="78">
        <f ca="1">Y197*$H200</f>
        <v>25.493988246721766</v>
      </c>
      <c r="Z200" s="204"/>
      <c r="AA200" s="205"/>
      <c r="AB200" s="198"/>
      <c r="AC200" s="206"/>
      <c r="AD200" s="175"/>
      <c r="AE200" s="175"/>
      <c r="AF200" s="175"/>
      <c r="AG200" s="175"/>
      <c r="AH200" s="175"/>
      <c r="AI200" s="175"/>
      <c r="AJ200" s="175"/>
      <c r="AK200" s="175"/>
      <c r="AL200" s="175"/>
      <c r="AN200" s="216"/>
    </row>
    <row r="201" spans="1:40" s="157" customFormat="1" x14ac:dyDescent="0.2">
      <c r="A201" s="2"/>
      <c r="C201" s="207"/>
      <c r="D201" s="208"/>
      <c r="E201" s="208"/>
      <c r="F201" s="208"/>
      <c r="G201" s="209"/>
      <c r="H201" s="241"/>
      <c r="I201" s="211"/>
      <c r="J201" s="212"/>
      <c r="K201" s="208"/>
      <c r="Z201" s="175"/>
      <c r="AA201" s="175"/>
      <c r="AB201" s="175"/>
      <c r="AC201" s="175"/>
      <c r="AD201" s="175"/>
      <c r="AE201" s="175"/>
      <c r="AF201" s="175"/>
      <c r="AG201" s="175"/>
      <c r="AH201" s="175"/>
      <c r="AI201" s="175"/>
      <c r="AJ201" s="175"/>
      <c r="AK201" s="175"/>
      <c r="AL201" s="175"/>
      <c r="AM201" s="157" t="str">
        <f ca="1">IF('MASTER 2018-19 '!H204="","",'MASTER 2018-19 '!H204)</f>
        <v/>
      </c>
      <c r="AN201" s="216"/>
    </row>
    <row r="202" spans="1:40" s="157" customFormat="1" x14ac:dyDescent="0.2">
      <c r="A202" s="152"/>
      <c r="B202" s="247">
        <v>73</v>
      </c>
      <c r="C202" s="86" t="str">
        <f ca="1">VLOOKUP(B202,'GSP List'!$D$2:$E$485,2,FALSE)</f>
        <v>BRECHIN</v>
      </c>
      <c r="D202" s="117" t="s">
        <v>30</v>
      </c>
      <c r="E202" s="117" t="s">
        <v>37</v>
      </c>
      <c r="F202" s="214"/>
      <c r="G202" s="284">
        <f ca="1">IF(AND(VLOOKUP(C202,SubstationLoad_Max_Primaries!$B$3:$Z$495,3,FALSE),ISNUMBER(VLOOKUP(C202,'Manual Calculation'!$B$2:$G$222,3,FALSE))),VLOOKUP(C202,'Manual Calculation'!$B$2:$G$222,4,FALSE),VLOOKUP(C202,SubstationLoad_Max_Primaries!$B$3:$Z$500,23,FALSE))</f>
        <v>43788.708333333336</v>
      </c>
      <c r="H202" s="282">
        <f ca="1">IF(AND(VLOOKUP(C202,SubstationLoad_Max_Primaries!$B$3:$Z$495,3,FALSE),ISNUMBER(VLOOKUP(C202,'Manual Calculation'!$B$2:$G$222,3,FALSE))),VLOOKUP(C202,'Manual Calculation'!$B$2:$G$222,3,FALSE),VLOOKUP(C202,SubstationLoad_Max_Primaries!$B$3:$Z$500,22,FALSE))</f>
        <v>7.1433300970403701</v>
      </c>
      <c r="I202" s="136">
        <v>1</v>
      </c>
      <c r="J202" s="89">
        <v>0</v>
      </c>
      <c r="K202" s="90">
        <v>0</v>
      </c>
      <c r="L202" s="143">
        <f ca="1">IF(OR($B202="",ISNA($I202)),,$H202*$I202)</f>
        <v>7.1433300970403701</v>
      </c>
      <c r="M202" s="143">
        <f ca="1">IF($B202 ="",,VLOOKUP($K202,'Growth Rates'!$C$5:$D$8,2,FALSE))^COLUMNS($M202:M202)*$L202+SUM($L203:M203)*IFERROR($L$5/$L$6,1)</f>
        <v>7.1434605111647587</v>
      </c>
      <c r="N202" s="143">
        <f ca="1">IF($B202 ="",,VLOOKUP($K202,'Growth Rates'!$C$5:$D$8,2,FALSE))^COLUMNS($M202:N202)*$L202+SUM($L203:N203)*IFERROR($L$5/$L$6,1)</f>
        <v>7.1435909276700871</v>
      </c>
      <c r="O202" s="143">
        <f ca="1">IF($B202 ="",,VLOOKUP($K202,'Growth Rates'!$C$5:$D$8,2,FALSE))^COLUMNS($M202:O202)*$L202+SUM($L203:O203)*IFERROR($L$5/$L$6,1)</f>
        <v>7.1437213465563998</v>
      </c>
      <c r="P202" s="143">
        <f ca="1">IF($B202 ="",,VLOOKUP($K202,'Growth Rates'!$C$5:$D$8,2,FALSE))^COLUMNS($M202:P202)*$L202+SUM($L203:P203)*IFERROR($L$5/$L$6,1)</f>
        <v>7.1438517678237412</v>
      </c>
      <c r="Q202" s="143">
        <f ca="1">IF($B202 ="",,VLOOKUP($K202,'Growth Rates'!$C$5:$D$8,2,FALSE))^COLUMNS($M202:Q202)*$L202+SUM($L203:Q203)*IFERROR($L$5/$L$6,1)</f>
        <v>7.1439821914721513</v>
      </c>
      <c r="R202" s="143">
        <f ca="1">IF($B202 ="",,VLOOKUP($K202,'Growth Rates'!$C$5:$D$8,2,FALSE))^COLUMNS($M202:R202)*$L202+SUM($L203:R203)*IFERROR($L$5/$L$6,1)</f>
        <v>7.1441126175016771</v>
      </c>
      <c r="S202" s="143">
        <f ca="1">IF($B202 ="",,VLOOKUP($K202,'Growth Rates'!$C$5:$D$8,2,FALSE))^COLUMNS($M202:S202)*$L202+SUM($L203:S203)*IFERROR($L$5/$L$6,1)</f>
        <v>7.1442430459123605</v>
      </c>
      <c r="T202" s="143">
        <f ca="1">IF($B202 ="",,VLOOKUP($K202,'Growth Rates'!$C$5:$D$8,2,FALSE))^COLUMNS($M202:T202)*$L202+SUM($L203:T203)*IFERROR($L$5/$L$6,1)</f>
        <v>7.1443734767042457</v>
      </c>
      <c r="U202" s="143">
        <f ca="1">IF($B202 ="",,VLOOKUP($K202,'Growth Rates'!$C$5:$D$8,2,FALSE))^COLUMNS($M202:U202)*$L202+SUM($L203:U203)*IFERROR($L$5/$L$6,1)</f>
        <v>7.1445039098773746</v>
      </c>
      <c r="V202" s="143">
        <f ca="1">IF($B202 ="",,VLOOKUP($K202,'Growth Rates'!$C$5:$D$8,2,FALSE))^COLUMNS($M202:V202)*$L202+SUM($L203:V203)*IFERROR($L$5/$L$6,1)</f>
        <v>7.1446343454317933</v>
      </c>
      <c r="W202" s="143">
        <f ca="1">IF($B202 ="",,VLOOKUP($K202,'Growth Rates'!$C$5:$D$8,2,FALSE))^COLUMNS($M202:W202)*$L202+SUM($L203:W203)*IFERROR($L$5/$L$6,1)</f>
        <v>7.144764783367541</v>
      </c>
      <c r="X202" s="143">
        <f ca="1">IF($B202 ="",,VLOOKUP($K202,'Growth Rates'!$C$5:$D$8,2,FALSE))^COLUMNS($M202:X202)*$L202+SUM($L203:X203)*IFERROR($L$5/$L$6,1)</f>
        <v>7.1448952236846681</v>
      </c>
      <c r="Y202" s="143">
        <f ca="1">IF($B202 ="",,VLOOKUP($K202,'Growth Rates'!$C$5:$D$8,2,FALSE))^COLUMNS($M202:Y202)*$L202+SUM($L203:Y203)*IFERROR($L$5/$L$6,1)</f>
        <v>7.1450256663832103</v>
      </c>
      <c r="Z202" s="237"/>
      <c r="AA202" s="173">
        <f ca="1">IFERROR(IF($H202="",,AA203/$L202),0)</f>
        <v>0.88890337794865637</v>
      </c>
      <c r="AB202" s="173">
        <f ca="1">IFERROR(IF($H202="",,AB203/$L202),0)</f>
        <v>0.67528436126845504</v>
      </c>
      <c r="AC202" s="174">
        <f ca="1">IFERROR(IF($H202="",,AC203/$L202),0)</f>
        <v>0</v>
      </c>
      <c r="AD202" s="175"/>
      <c r="AE202" s="42">
        <v>80608</v>
      </c>
      <c r="AF202" s="43"/>
      <c r="AG202" s="43"/>
      <c r="AH202" s="43"/>
      <c r="AI202" s="43"/>
      <c r="AJ202" s="43"/>
      <c r="AK202" s="43"/>
      <c r="AL202" s="44"/>
      <c r="AM202" s="157">
        <f ca="1">IF('MASTER 2018-19 '!H205="","",'MASTER 2018-19 '!H205)</f>
        <v>7.14</v>
      </c>
      <c r="AN202" s="216">
        <f t="shared" ref="AN202:AN259" ca="1" si="31">H202-AM202</f>
        <v>3.3300970403704611E-3</v>
      </c>
    </row>
    <row r="203" spans="1:40" s="157" customFormat="1" x14ac:dyDescent="0.2">
      <c r="A203" s="152"/>
      <c r="C203" s="217" t="str">
        <f ca="1">IFERROR(IF(H202="","No PI or No Data",""),"Substation was not found in SubstationLoad")</f>
        <v/>
      </c>
      <c r="D203" s="139"/>
      <c r="E203" s="139"/>
      <c r="F203" s="139"/>
      <c r="G203" s="285">
        <f ca="1">IF(AND(VLOOKUP(C202,SubstationLoad_Max_Primaries!$B$3:$Z$495,3,FALSE),ISNUMBER(VLOOKUP(C202,'Manual Calculation'!$B$2:$G$222,3,FALSE))),VLOOKUP(C202,'Manual Calculation'!$B$2:$G$222,4,FALSE),VLOOKUP(C202,SubstationLoad_Max_Primaries!$B$3:$Z$500,23,FALSE))</f>
        <v>43788.708333333336</v>
      </c>
      <c r="H203" s="248"/>
      <c r="I203" s="220"/>
      <c r="J203" s="220"/>
      <c r="K203" s="220"/>
      <c r="L203" s="220" t="s">
        <v>32</v>
      </c>
      <c r="M203" s="235"/>
      <c r="N203" s="221"/>
      <c r="O203" s="221"/>
      <c r="P203" s="221"/>
      <c r="Q203" s="221"/>
      <c r="R203" s="221"/>
      <c r="S203" s="221"/>
      <c r="T203" s="221"/>
      <c r="U203" s="221"/>
      <c r="V203" s="221"/>
      <c r="W203" s="221"/>
      <c r="X203" s="221"/>
      <c r="Y203" s="221"/>
      <c r="Z203" s="222"/>
      <c r="AA203" s="419">
        <f ca="1">IF(AND(VLOOKUP(C202,SubstationLoad_Min_Primaries!$B$3:$Z$495,3,FALSE),ISNUMBER(VLOOKUP(C202,'Manual Calculation'!$B$2:$G$222,5,FALSE))),"Manual Calculation",MAX(VLOOKUP(C202,SubstationLoad_Max_Primaries!$B$3:$Z$500,5,FALSE),VLOOKUP(C202,SubstationLoad_Max_Primaries!$B$3:$Z$500,7,FALSE)))</f>
        <v>6.3497302530614883</v>
      </c>
      <c r="AB203" s="419">
        <f ca="1">IF(AND(VLOOKUP(C202,SubstationLoad_Min_Primaries!$B$3:$Z$495,3,FALSE),ISNUMBER(VLOOKUP(C202,'Manual Calculation'!$B$2:$G$222,5,FALSE))),"Manual Calculation",VLOOKUP(C202,SubstationLoad_Max_Primaries!$B$3:$Z$500,6,FALSE))</f>
        <v>4.8237791019096372</v>
      </c>
      <c r="AC203" s="282">
        <f ca="1">IF(AND(VLOOKUP(C202,SubstationLoad_Min_Primaries!$B$3:$Z$495,3,FALSE),ISNUMBER(VLOOKUP(C202,'Manual Calculation'!$B$2:$G$222,5,FALSE))),VLOOKUP(C202,'Manual Calculation'!$B$2:$G$222,5,FALSE),VLOOKUP(C202,SubstationLoad_Min_Primaries!$B$3:$Z$500,22,FALSE))</f>
        <v>0</v>
      </c>
      <c r="AD203" s="175"/>
      <c r="AE203" s="186">
        <v>1</v>
      </c>
      <c r="AF203" s="187">
        <v>0</v>
      </c>
      <c r="AG203" s="187">
        <v>0</v>
      </c>
      <c r="AH203" s="187">
        <v>0</v>
      </c>
      <c r="AI203" s="187">
        <v>0</v>
      </c>
      <c r="AJ203" s="187">
        <v>0</v>
      </c>
      <c r="AK203" s="187">
        <v>0</v>
      </c>
      <c r="AL203" s="188">
        <v>0</v>
      </c>
      <c r="AM203" s="157" t="str">
        <f ca="1">IF('MASTER 2018-19 '!H206="","",'MASTER 2018-19 '!H206)</f>
        <v/>
      </c>
      <c r="AN203" s="216"/>
    </row>
    <row r="204" spans="1:40" s="157" customFormat="1" x14ac:dyDescent="0.2">
      <c r="A204" s="152"/>
      <c r="C204" s="223" t="s">
        <v>33</v>
      </c>
      <c r="D204" s="224"/>
      <c r="E204" s="225"/>
      <c r="F204" s="225"/>
      <c r="G204" s="226"/>
      <c r="H204" s="249"/>
      <c r="I204" s="228"/>
      <c r="J204" s="228"/>
      <c r="K204" s="228"/>
      <c r="L204" s="228"/>
      <c r="M204" s="229"/>
      <c r="N204" s="229"/>
      <c r="O204" s="230"/>
      <c r="P204" s="230"/>
      <c r="Q204" s="230"/>
      <c r="R204" s="231" t="s">
        <v>34</v>
      </c>
      <c r="S204" s="283">
        <f ca="1">VLOOKUP(C202,SubstationLoad_Max_Primaries!$B$3:$Z$500,24,FALSE)</f>
        <v>9.3030913753807537E-4</v>
      </c>
      <c r="T204" s="233"/>
      <c r="U204" s="233"/>
      <c r="V204" s="233"/>
      <c r="W204" s="233"/>
      <c r="X204" s="233"/>
      <c r="Y204" s="233"/>
      <c r="Z204" s="234"/>
      <c r="AA204" s="418">
        <f ca="1">IF(AND(VLOOKUP(C202,SubstationLoad_Min_Primaries!$B$3:$Z$495,3,FALSE),ISNUMBER(VLOOKUP(C202,'Manual Calculation'!$B$2:$G$222,5,FALSE))),"",IF(AA203=VLOOKUP(C202,SubstationLoad_Max_Primaries!$B$3:$Z$500,5,FALSE),VLOOKUP(C202,SubstationLoad_Max_Primaries!$B$3:$Z$500,10,FALSE),IF(AA203=VLOOKUP(C202,SubstationLoad_Max_Primaries!$B$3:$Z$500,7,FALSE),VLOOKUP(C202,SubstationLoad_Max_Primaries!$B$3:$Z$500,12,FALSE),"")))</f>
        <v>43768.707638888889</v>
      </c>
      <c r="AB204" s="418">
        <f ca="1">IF(AND(VLOOKUP(C202,SubstationLoad_Min_Primaries!$B$3:$Z$495,3,FALSE),ISNUMBER(VLOOKUP(C202,'Manual Calculation'!$B$2:$G$222,5,FALSE))),"",VLOOKUP(C202,SubstationLoad_Max_Primaries!$B$3:$Z$500,11,FALSE))</f>
        <v>43640.697916666664</v>
      </c>
      <c r="AC204" s="418">
        <f ca="1">IF(AND(VLOOKUP(C202,SubstationLoad_Min_Primaries!$B$3:$Z$495,3,FALSE),ISNUMBER(VLOOKUP(C202,'Manual Calculation'!$B$2:$G$222,5,FALSE))),VLOOKUP(C202,'Manual Calculation'!$B$2:$G$222,6,FALSE),VLOOKUP(C202,SubstationLoad_Min_Primaries!$B$3:$Z$500,23,FALSE))</f>
        <v>0</v>
      </c>
      <c r="AD204" s="175"/>
      <c r="AE204" s="175"/>
      <c r="AF204" s="175"/>
      <c r="AG204" s="175"/>
      <c r="AH204" s="175"/>
      <c r="AI204" s="175"/>
      <c r="AJ204" s="175"/>
      <c r="AK204" s="175"/>
      <c r="AL204" s="175"/>
      <c r="AM204" s="157" t="str">
        <f ca="1">IF('MASTER 2018-19 '!H207="","",'MASTER 2018-19 '!H207)</f>
        <v/>
      </c>
      <c r="AN204" s="216"/>
    </row>
    <row r="205" spans="1:40" s="157" customFormat="1" x14ac:dyDescent="0.2">
      <c r="A205" s="152"/>
      <c r="B205" s="213">
        <v>72</v>
      </c>
      <c r="C205" s="86" t="str">
        <f ca="1">VLOOKUP(B205,'GSP List'!$D$2:$E$485,2,FALSE)</f>
        <v>BRIDGE OF DUN 11kV</v>
      </c>
      <c r="D205" s="117" t="s">
        <v>30</v>
      </c>
      <c r="E205" s="117" t="s">
        <v>530</v>
      </c>
      <c r="F205" s="214"/>
      <c r="G205" s="284">
        <f ca="1">IF(AND(VLOOKUP(C205,SubstationLoad_Max_Primaries!$B$3:$Z$495,3,FALSE),ISNUMBER(VLOOKUP(C205,'Manual Calculation'!$B$2:$G$222,3,FALSE))),VLOOKUP(C205,'Manual Calculation'!$B$2:$G$222,4,FALSE),VLOOKUP(C205,SubstationLoad_Max_Primaries!$B$3:$Z$500,23,FALSE))</f>
        <v>43717.754861111112</v>
      </c>
      <c r="H205" s="282">
        <f ca="1">IF(AND(VLOOKUP(C205,SubstationLoad_Max_Primaries!$B$3:$Z$495,3,FALSE),ISNUMBER(VLOOKUP(C205,'Manual Calculation'!$B$2:$G$222,3,FALSE))),VLOOKUP(C205,'Manual Calculation'!$B$2:$G$222,3,FALSE),VLOOKUP(C205,SubstationLoad_Max_Primaries!$B$3:$Z$500,22,FALSE))</f>
        <v>0.75168979051208484</v>
      </c>
      <c r="I205" s="136">
        <v>1</v>
      </c>
      <c r="J205" s="89">
        <v>0</v>
      </c>
      <c r="K205" s="90">
        <v>0</v>
      </c>
      <c r="L205" s="143">
        <f ca="1">IF(OR($B205="",ISNA($I205)),,$H205*$I205)</f>
        <v>0.75168979051208484</v>
      </c>
      <c r="M205" s="143">
        <f ca="1">IF($B205 ="",,VLOOKUP($K205,'Growth Rates'!$C$5:$D$8,2,FALSE))^COLUMNS($M205:M205)*$L205+SUM($L206:M206)*IFERROR($L$5/$L$6,1)</f>
        <v>0.75170351393862533</v>
      </c>
      <c r="N205" s="143">
        <f ca="1">IF($B205 ="",,VLOOKUP($K205,'Growth Rates'!$C$5:$D$8,2,FALSE))^COLUMNS($M205:N205)*$L205+SUM($L206:N206)*IFERROR($L$5/$L$6,1)</f>
        <v>0.7517172376157113</v>
      </c>
      <c r="O205" s="143">
        <f ca="1">IF($B205 ="",,VLOOKUP($K205,'Growth Rates'!$C$5:$D$8,2,FALSE))^COLUMNS($M205:O205)*$L205+SUM($L206:O206)*IFERROR($L$5/$L$6,1)</f>
        <v>0.75173096154334718</v>
      </c>
      <c r="P205" s="143">
        <f ca="1">IF($B205 ="",,VLOOKUP($K205,'Growth Rates'!$C$5:$D$8,2,FALSE))^COLUMNS($M205:P205)*$L205+SUM($L206:P206)*IFERROR($L$5/$L$6,1)</f>
        <v>0.75174468572153774</v>
      </c>
      <c r="Q205" s="143">
        <f ca="1">IF($B205 ="",,VLOOKUP($K205,'Growth Rates'!$C$5:$D$8,2,FALSE))^COLUMNS($M205:Q205)*$L205+SUM($L206:Q206)*IFERROR($L$5/$L$6,1)</f>
        <v>0.75175841015028733</v>
      </c>
      <c r="R205" s="143">
        <f ca="1">IF($B205 ="",,VLOOKUP($K205,'Growth Rates'!$C$5:$D$8,2,FALSE))^COLUMNS($M205:R205)*$L205+SUM($L206:R206)*IFERROR($L$5/$L$6,1)</f>
        <v>0.7517721348296007</v>
      </c>
      <c r="S205" s="143">
        <f ca="1">IF($B205 ="",,VLOOKUP($K205,'Growth Rates'!$C$5:$D$8,2,FALSE))^COLUMNS($M205:S205)*$L205+SUM($L206:S206)*IFERROR($L$5/$L$6,1)</f>
        <v>0.75178585975948231</v>
      </c>
      <c r="T205" s="143">
        <f ca="1">IF($B205 ="",,VLOOKUP($K205,'Growth Rates'!$C$5:$D$8,2,FALSE))^COLUMNS($M205:T205)*$L205+SUM($L206:T206)*IFERROR($L$5/$L$6,1)</f>
        <v>0.75179958493993693</v>
      </c>
      <c r="U205" s="143">
        <f ca="1">IF($B205 ="",,VLOOKUP($K205,'Growth Rates'!$C$5:$D$8,2,FALSE))^COLUMNS($M205:U205)*$L205+SUM($L206:U206)*IFERROR($L$5/$L$6,1)</f>
        <v>0.75181331037096888</v>
      </c>
      <c r="V205" s="143">
        <f ca="1">IF($B205 ="",,VLOOKUP($K205,'Growth Rates'!$C$5:$D$8,2,FALSE))^COLUMNS($M205:V205)*$L205+SUM($L206:V206)*IFERROR($L$5/$L$6,1)</f>
        <v>0.75182703605258294</v>
      </c>
      <c r="W205" s="143">
        <f ca="1">IF($B205 ="",,VLOOKUP($K205,'Growth Rates'!$C$5:$D$8,2,FALSE))^COLUMNS($M205:W205)*$L205+SUM($L206:W206)*IFERROR($L$5/$L$6,1)</f>
        <v>0.75184076198478333</v>
      </c>
      <c r="X205" s="143">
        <f ca="1">IF($B205 ="",,VLOOKUP($K205,'Growth Rates'!$C$5:$D$8,2,FALSE))^COLUMNS($M205:X205)*$L205+SUM($L206:X206)*IFERROR($L$5/$L$6,1)</f>
        <v>0.75185448816757539</v>
      </c>
      <c r="Y205" s="143">
        <f ca="1">IF($B205 ="",,VLOOKUP($K205,'Growth Rates'!$C$5:$D$8,2,FALSE))^COLUMNS($M205:Y205)*$L205+SUM($L206:Y206)*IFERROR($L$5/$L$6,1)</f>
        <v>0.75186821460096276</v>
      </c>
      <c r="Z205" s="215"/>
      <c r="AA205" s="173">
        <f ca="1">IFERROR(IF($H205="",,AA206/$L205),0)</f>
        <v>1</v>
      </c>
      <c r="AB205" s="173">
        <f ca="1">IFERROR(IF($H205="",,AB206/$L205),0)</f>
        <v>0.96905943334283773</v>
      </c>
      <c r="AC205" s="174">
        <f ca="1">IFERROR(IF($H205="",,AC206/$L205),0)</f>
        <v>0</v>
      </c>
      <c r="AD205" s="175"/>
      <c r="AE205" s="42">
        <v>80606</v>
      </c>
      <c r="AF205" s="43"/>
      <c r="AG205" s="43"/>
      <c r="AH205" s="43"/>
      <c r="AI205" s="43"/>
      <c r="AJ205" s="43"/>
      <c r="AK205" s="43"/>
      <c r="AL205" s="44"/>
      <c r="AM205" s="157">
        <f ca="1">IF('MASTER 2018-19 '!H208="","",'MASTER 2018-19 '!H208)</f>
        <v>0.56000000000000005</v>
      </c>
      <c r="AN205" s="216">
        <f t="shared" ca="1" si="31"/>
        <v>0.19168979051208479</v>
      </c>
    </row>
    <row r="206" spans="1:40" s="157" customFormat="1" x14ac:dyDescent="0.2">
      <c r="A206" s="152"/>
      <c r="C206" s="217" t="str">
        <f ca="1">IFERROR(IF(H205="","No PI or No Data",""),"Substation was not found in SubstationLoad")</f>
        <v/>
      </c>
      <c r="D206" s="139"/>
      <c r="E206" s="139"/>
      <c r="F206" s="139"/>
      <c r="G206" s="285">
        <f ca="1">IF(AND(VLOOKUP(C205,SubstationLoad_Max_Primaries!$B$3:$Z$495,3,FALSE),ISNUMBER(VLOOKUP(C205,'Manual Calculation'!$B$2:$G$222,3,FALSE))),VLOOKUP(C205,'Manual Calculation'!$B$2:$G$222,4,FALSE),VLOOKUP(C205,SubstationLoad_Max_Primaries!$B$3:$Z$500,23,FALSE))</f>
        <v>43717.754861111112</v>
      </c>
      <c r="H206" s="250"/>
      <c r="I206" s="220"/>
      <c r="J206" s="220"/>
      <c r="K206" s="220"/>
      <c r="L206" s="220" t="s">
        <v>32</v>
      </c>
      <c r="M206" s="221"/>
      <c r="N206" s="221"/>
      <c r="O206" s="221"/>
      <c r="P206" s="221"/>
      <c r="Q206" s="221"/>
      <c r="R206" s="221"/>
      <c r="S206" s="221"/>
      <c r="T206" s="221"/>
      <c r="U206" s="221"/>
      <c r="V206" s="221"/>
      <c r="W206" s="221"/>
      <c r="X206" s="221"/>
      <c r="Y206" s="221"/>
      <c r="Z206" s="222"/>
      <c r="AA206" s="419">
        <f ca="1">IF(AND(VLOOKUP(C205,SubstationLoad_Min_Primaries!$B$3:$Z$495,3,FALSE),ISNUMBER(VLOOKUP(C205,'Manual Calculation'!$B$2:$G$222,5,FALSE))),"Manual Calculation",MAX(VLOOKUP(C205,SubstationLoad_Max_Primaries!$B$3:$Z$500,5,FALSE),VLOOKUP(C205,SubstationLoad_Max_Primaries!$B$3:$Z$500,7,FALSE)))</f>
        <v>0.75168979051208484</v>
      </c>
      <c r="AB206" s="419">
        <f ca="1">IF(AND(VLOOKUP(C205,SubstationLoad_Min_Primaries!$B$3:$Z$495,3,FALSE),ISNUMBER(VLOOKUP(C205,'Manual Calculation'!$B$2:$G$222,5,FALSE))),"Manual Calculation",VLOOKUP(C205,SubstationLoad_Max_Primaries!$B$3:$Z$500,6,FALSE))</f>
        <v>0.72843208244323732</v>
      </c>
      <c r="AC206" s="282">
        <f ca="1">IF(AND(VLOOKUP(C205,SubstationLoad_Min_Primaries!$B$3:$Z$495,3,FALSE),ISNUMBER(VLOOKUP(C205,'Manual Calculation'!$B$2:$G$222,5,FALSE))),VLOOKUP(C205,'Manual Calculation'!$B$2:$G$222,5,FALSE),VLOOKUP(C205,SubstationLoad_Min_Primaries!$B$3:$Z$500,22,FALSE))</f>
        <v>0</v>
      </c>
      <c r="AD206" s="175"/>
      <c r="AE206" s="186">
        <v>1</v>
      </c>
      <c r="AF206" s="187">
        <v>0</v>
      </c>
      <c r="AG206" s="187">
        <v>0</v>
      </c>
      <c r="AH206" s="187">
        <v>0</v>
      </c>
      <c r="AI206" s="187">
        <v>0</v>
      </c>
      <c r="AJ206" s="187">
        <v>0</v>
      </c>
      <c r="AK206" s="187">
        <v>0</v>
      </c>
      <c r="AL206" s="188">
        <v>0</v>
      </c>
      <c r="AM206" s="157" t="str">
        <f ca="1">IF('MASTER 2018-19 '!H209="","",'MASTER 2018-19 '!H209)</f>
        <v/>
      </c>
      <c r="AN206" s="216"/>
    </row>
    <row r="207" spans="1:40" s="157" customFormat="1" x14ac:dyDescent="0.2">
      <c r="A207" s="152"/>
      <c r="C207" s="223" t="s">
        <v>33</v>
      </c>
      <c r="D207" s="224"/>
      <c r="E207" s="225"/>
      <c r="F207" s="225"/>
      <c r="G207" s="226"/>
      <c r="H207" s="249"/>
      <c r="I207" s="228"/>
      <c r="J207" s="228"/>
      <c r="K207" s="228"/>
      <c r="L207" s="228"/>
      <c r="M207" s="229"/>
      <c r="N207" s="229"/>
      <c r="O207" s="230"/>
      <c r="P207" s="230"/>
      <c r="Q207" s="230"/>
      <c r="R207" s="231" t="s">
        <v>34</v>
      </c>
      <c r="S207" s="283">
        <f ca="1">VLOOKUP(C205,SubstationLoad_Max_Primaries!$B$3:$Z$500,24,FALSE)</f>
        <v>0</v>
      </c>
      <c r="T207" s="233"/>
      <c r="U207" s="233"/>
      <c r="V207" s="233"/>
      <c r="W207" s="233"/>
      <c r="X207" s="233"/>
      <c r="Y207" s="233"/>
      <c r="Z207" s="234"/>
      <c r="AA207" s="418">
        <f ca="1">IF(AND(VLOOKUP(C205,SubstationLoad_Min_Primaries!$B$3:$Z$495,3,FALSE),ISNUMBER(VLOOKUP(C205,'Manual Calculation'!$B$2:$G$222,5,FALSE))),"",IF(AA206=VLOOKUP(C205,SubstationLoad_Max_Primaries!$B$3:$Z$500,5,FALSE),VLOOKUP(C205,SubstationLoad_Max_Primaries!$B$3:$Z$500,10,FALSE),IF(AA206=VLOOKUP(C205,SubstationLoad_Max_Primaries!$B$3:$Z$500,7,FALSE),VLOOKUP(C205,SubstationLoad_Max_Primaries!$B$3:$Z$500,12,FALSE),"")))</f>
        <v>43717.754861111112</v>
      </c>
      <c r="AB207" s="418">
        <f ca="1">IF(AND(VLOOKUP(C205,SubstationLoad_Min_Primaries!$B$3:$Z$495,3,FALSE),ISNUMBER(VLOOKUP(C205,'Manual Calculation'!$B$2:$G$222,5,FALSE))),"",VLOOKUP(C205,SubstationLoad_Max_Primaries!$B$3:$Z$500,11,FALSE))</f>
        <v>43707.617361111108</v>
      </c>
      <c r="AC207" s="418">
        <f ca="1">IF(AND(VLOOKUP(C205,SubstationLoad_Min_Primaries!$B$3:$Z$495,3,FALSE),ISNUMBER(VLOOKUP(C205,'Manual Calculation'!$B$2:$G$222,5,FALSE))),VLOOKUP(C205,'Manual Calculation'!$B$2:$G$222,6,FALSE),VLOOKUP(C205,SubstationLoad_Min_Primaries!$B$3:$Z$500,23,FALSE))</f>
        <v>0</v>
      </c>
      <c r="AD207" s="175"/>
      <c r="AE207" s="175"/>
      <c r="AF207" s="175"/>
      <c r="AG207" s="175"/>
      <c r="AH207" s="175"/>
      <c r="AI207" s="175"/>
      <c r="AJ207" s="175"/>
      <c r="AK207" s="175"/>
      <c r="AL207" s="175"/>
      <c r="AM207" s="157" t="str">
        <f ca="1">IF('MASTER 2018-19 '!H210="","",'MASTER 2018-19 '!H210)</f>
        <v/>
      </c>
      <c r="AN207" s="216"/>
    </row>
    <row r="208" spans="1:40" s="157" customFormat="1" x14ac:dyDescent="0.2">
      <c r="A208" s="152"/>
      <c r="B208" s="213">
        <v>5</v>
      </c>
      <c r="C208" s="138" t="s">
        <v>673</v>
      </c>
      <c r="D208" s="117" t="s">
        <v>687</v>
      </c>
      <c r="E208" s="117"/>
      <c r="F208" s="214"/>
      <c r="G208" s="284">
        <f ca="1">IF(AND(VLOOKUP(C208,SubstationLoad_Max_Primaries!$B$3:$Z$495,3,FALSE),ISNUMBER(VLOOKUP(C208,'Manual Calculation'!$B$2:$G$222,3,FALSE))),VLOOKUP(C208,'Manual Calculation'!$B$2:$G$222,4,FALSE),VLOOKUP(C208,SubstationLoad_Max_Primaries!$B$3:$Z$500,23,FALSE))</f>
        <v>43717.333333333336</v>
      </c>
      <c r="H208" s="282">
        <f ca="1">IF(AND(VLOOKUP(C208,SubstationLoad_Max_Primaries!$B$3:$Z$495,3,FALSE),ISNUMBER(VLOOKUP(C208,'Manual Calculation'!$B$2:$G$222,3,FALSE))),VLOOKUP(C208,'Manual Calculation'!$B$2:$G$222,3,FALSE),VLOOKUP(C208,SubstationLoad_Max_Primaries!$B$3:$Z$500,22,FALSE))</f>
        <v>3.955981017</v>
      </c>
      <c r="I208" s="136">
        <v>1</v>
      </c>
      <c r="J208" s="89" t="s">
        <v>1589</v>
      </c>
      <c r="K208" s="90">
        <v>0</v>
      </c>
      <c r="L208" s="37">
        <f ca="1">IF(OR($B208="",ISNA($I208)),,$H208*$I208)</f>
        <v>3.955981017</v>
      </c>
      <c r="M208" s="37">
        <f ca="1">IF($B208 ="",,VLOOKUP($K208,'Growth Rates'!$C$5:$D$8,2,FALSE))^COLUMNS($M208:M208)*$L208+SUM($L209:M209)*IFERROR($L$5/$L$6,1)</f>
        <v>3.9560532404298878</v>
      </c>
      <c r="N208" s="37">
        <f ca="1">IF($B208 ="",,VLOOKUP($K208,'Growth Rates'!$C$5:$D$8,2,FALSE))^COLUMNS($M208:N208)*$L208+SUM($L209:N209)*IFERROR($L$5/$L$6,1)</f>
        <v>3.9561254651783422</v>
      </c>
      <c r="O208" s="37">
        <f ca="1">IF($B208 ="",,VLOOKUP($K208,'Growth Rates'!$C$5:$D$8,2,FALSE))^COLUMNS($M208:O208)*$L208+SUM($L209:O209)*IFERROR($L$5/$L$6,1)</f>
        <v>3.9561976912453867</v>
      </c>
      <c r="P208" s="37">
        <f ca="1">IF($B208 ="",,VLOOKUP($K208,'Growth Rates'!$C$5:$D$8,2,FALSE))^COLUMNS($M208:P208)*$L208+SUM($L209:P209)*IFERROR($L$5/$L$6,1)</f>
        <v>3.9562699186310466</v>
      </c>
      <c r="Q208" s="37">
        <f ca="1">IF($B208 ="",,VLOOKUP($K208,'Growth Rates'!$C$5:$D$8,2,FALSE))^COLUMNS($M208:Q208)*$L208+SUM($L209:Q209)*IFERROR($L$5/$L$6,1)</f>
        <v>3.9563421473353442</v>
      </c>
      <c r="R208" s="37">
        <f ca="1">IF($B208 ="",,VLOOKUP($K208,'Growth Rates'!$C$5:$D$8,2,FALSE))^COLUMNS($M208:R208)*$L208+SUM($L209:R209)*IFERROR($L$5/$L$6,1)</f>
        <v>3.9564143773583051</v>
      </c>
      <c r="S208" s="37">
        <f ca="1">IF($B208 ="",,VLOOKUP($K208,'Growth Rates'!$C$5:$D$8,2,FALSE))^COLUMNS($M208:S208)*$L208+SUM($L209:S209)*IFERROR($L$5/$L$6,1)</f>
        <v>3.9564866086999526</v>
      </c>
      <c r="T208" s="37">
        <f ca="1">IF($B208 ="",,VLOOKUP($K208,'Growth Rates'!$C$5:$D$8,2,FALSE))^COLUMNS($M208:T208)*$L208+SUM($L209:T209)*IFERROR($L$5/$L$6,1)</f>
        <v>3.9565588413603114</v>
      </c>
      <c r="U208" s="37">
        <f ca="1">IF($B208 ="",,VLOOKUP($K208,'Growth Rates'!$C$5:$D$8,2,FALSE))^COLUMNS($M208:U208)*$L208+SUM($L209:U209)*IFERROR($L$5/$L$6,1)</f>
        <v>3.9566310753394047</v>
      </c>
      <c r="V208" s="37">
        <f ca="1">IF($B208 ="",,VLOOKUP($K208,'Growth Rates'!$C$5:$D$8,2,FALSE))^COLUMNS($M208:V208)*$L208+SUM($L209:V209)*IFERROR($L$5/$L$6,1)</f>
        <v>3.9567033106372578</v>
      </c>
      <c r="W208" s="37">
        <f ca="1">IF($B208 ="",,VLOOKUP($K208,'Growth Rates'!$C$5:$D$8,2,FALSE))^COLUMNS($M208:W208)*$L208+SUM($L209:W209)*IFERROR($L$5/$L$6,1)</f>
        <v>3.9567755472538924</v>
      </c>
      <c r="X208" s="37">
        <f ca="1">IF($B208 ="",,VLOOKUP($K208,'Growth Rates'!$C$5:$D$8,2,FALSE))^COLUMNS($M208:X208)*$L208+SUM($L209:X209)*IFERROR($L$5/$L$6,1)</f>
        <v>3.9568477851893364</v>
      </c>
      <c r="Y208" s="37">
        <f ca="1">IF($B208 ="",,VLOOKUP($K208,'Growth Rates'!$C$5:$D$8,2,FALSE))^COLUMNS($M208:Y208)*$L208+SUM($L209:Y209)*IFERROR($L$5/$L$6,1)</f>
        <v>3.95692002444361</v>
      </c>
      <c r="Z208" s="215"/>
      <c r="AA208" s="173">
        <f ca="1">IFERROR(IF($H208="",,AA209/$L208),0)</f>
        <v>0</v>
      </c>
      <c r="AB208" s="173">
        <f ca="1">IFERROR(IF($H208="",,AB209/$L208),0)</f>
        <v>0</v>
      </c>
      <c r="AC208" s="174">
        <f ca="1">IFERROR(IF($H208="",,AC209/$L208),0)</f>
        <v>0</v>
      </c>
      <c r="AD208" s="175"/>
      <c r="AE208" s="42">
        <v>80617</v>
      </c>
      <c r="AF208" s="43"/>
      <c r="AG208" s="43"/>
      <c r="AH208" s="43"/>
      <c r="AI208" s="43"/>
      <c r="AJ208" s="43"/>
      <c r="AK208" s="43"/>
      <c r="AL208" s="44"/>
      <c r="AM208" s="157">
        <f ca="1">IF('MASTER 2018-19 '!H211="","",'MASTER 2018-19 '!H211)</f>
        <v>2.6816827060000001</v>
      </c>
      <c r="AN208" s="253">
        <f t="shared" ca="1" si="31"/>
        <v>1.2742983109999999</v>
      </c>
    </row>
    <row r="209" spans="1:40" s="157" customFormat="1" x14ac:dyDescent="0.2">
      <c r="A209" s="152"/>
      <c r="C209" s="217" t="str">
        <f ca="1">IFERROR(IF(H208="","No PI or No Data",""),"Substation was not found in SubstationLoad")</f>
        <v/>
      </c>
      <c r="D209" s="139"/>
      <c r="E209" s="139"/>
      <c r="F209" s="139"/>
      <c r="G209" s="285">
        <f ca="1">IF(AND(VLOOKUP(C208,SubstationLoad_Max_Primaries!$B$3:$Z$495,3,FALSE),ISNUMBER(VLOOKUP(C208,'Manual Calculation'!$B$2:$G$222,3,FALSE))),VLOOKUP(C208,'Manual Calculation'!$B$2:$G$222,4,FALSE),VLOOKUP(C208,SubstationLoad_Max_Primaries!$B$3:$Z$500,23,FALSE))</f>
        <v>43717.333333333336</v>
      </c>
      <c r="H209" s="250"/>
      <c r="I209" s="220"/>
      <c r="J209" s="220"/>
      <c r="K209" s="220"/>
      <c r="L209" s="220" t="s">
        <v>32</v>
      </c>
      <c r="M209" s="221"/>
      <c r="N209" s="221"/>
      <c r="O209" s="221"/>
      <c r="P209" s="221"/>
      <c r="Q209" s="221"/>
      <c r="R209" s="221"/>
      <c r="S209" s="221"/>
      <c r="T209" s="221"/>
      <c r="U209" s="221"/>
      <c r="V209" s="221"/>
      <c r="W209" s="221"/>
      <c r="X209" s="221"/>
      <c r="Y209" s="221"/>
      <c r="Z209" s="222"/>
      <c r="AA209" s="419">
        <f ca="1">IF(AND(VLOOKUP(C208,SubstationLoad_Min_Primaries!$B$3:$Z$495,3,FALSE),ISNUMBER(VLOOKUP(C208,'Manual Calculation'!$B$2:$G$222,5,FALSE))),"Manual Calculation",MAX(VLOOKUP(C208,SubstationLoad_Max_Primaries!$B$3:$Z$500,5,FALSE),VLOOKUP(C208,SubstationLoad_Max_Primaries!$B$3:$Z$500,7,FALSE)))</f>
        <v>0</v>
      </c>
      <c r="AB209" s="419">
        <f ca="1">IF(AND(VLOOKUP(C208,SubstationLoad_Min_Primaries!$B$3:$Z$495,3,FALSE),ISNUMBER(VLOOKUP(C208,'Manual Calculation'!$B$2:$G$222,5,FALSE))),"Manual Calculation",VLOOKUP(C208,SubstationLoad_Max_Primaries!$B$3:$Z$500,6,FALSE))</f>
        <v>0</v>
      </c>
      <c r="AC209" s="282">
        <f ca="1">IF(AND(VLOOKUP(C208,SubstationLoad_Min_Primaries!$B$3:$Z$495,3,FALSE),ISNUMBER(VLOOKUP(C208,'Manual Calculation'!$B$2:$G$222,5,FALSE))),VLOOKUP(C208,'Manual Calculation'!$B$2:$G$222,5,FALSE),VLOOKUP(C208,SubstationLoad_Min_Primaries!$B$3:$Z$500,22,FALSE))</f>
        <v>0</v>
      </c>
      <c r="AD209" s="175"/>
      <c r="AE209" s="186">
        <v>1</v>
      </c>
      <c r="AF209" s="187">
        <v>0</v>
      </c>
      <c r="AG209" s="187">
        <v>0</v>
      </c>
      <c r="AH209" s="187">
        <v>0</v>
      </c>
      <c r="AI209" s="187">
        <v>0</v>
      </c>
      <c r="AJ209" s="187">
        <v>0</v>
      </c>
      <c r="AK209" s="187">
        <v>0</v>
      </c>
      <c r="AL209" s="188">
        <v>0</v>
      </c>
      <c r="AM209" s="157" t="str">
        <f ca="1">IF('MASTER 2018-19 '!H212="","",'MASTER 2018-19 '!H212)</f>
        <v/>
      </c>
      <c r="AN209" s="216"/>
    </row>
    <row r="210" spans="1:40" s="157" customFormat="1" x14ac:dyDescent="0.2">
      <c r="A210" s="152"/>
      <c r="C210" s="223" t="s">
        <v>33</v>
      </c>
      <c r="D210" s="224"/>
      <c r="E210" s="225"/>
      <c r="F210" s="225"/>
      <c r="G210" s="226"/>
      <c r="H210" s="249"/>
      <c r="I210" s="228"/>
      <c r="J210" s="228"/>
      <c r="K210" s="228"/>
      <c r="L210" s="228"/>
      <c r="M210" s="229"/>
      <c r="N210" s="229"/>
      <c r="O210" s="230"/>
      <c r="P210" s="230"/>
      <c r="Q210" s="230"/>
      <c r="R210" s="231" t="s">
        <v>34</v>
      </c>
      <c r="S210" s="283" t="str">
        <f ca="1">VLOOKUP(C208,SubstationLoad_Max_Primaries!$B$3:$Z$500,24,FALSE)</f>
        <v/>
      </c>
      <c r="T210" s="233"/>
      <c r="U210" s="233"/>
      <c r="V210" s="233"/>
      <c r="W210" s="233"/>
      <c r="X210" s="233"/>
      <c r="Y210" s="233"/>
      <c r="Z210" s="234"/>
      <c r="AA210" s="418">
        <f ca="1">IF(AND(VLOOKUP(C208,SubstationLoad_Min_Primaries!$B$3:$Z$495,3,FALSE),ISNUMBER(VLOOKUP(C208,'Manual Calculation'!$B$2:$G$222,5,FALSE))),"",IF(AA209=VLOOKUP(C208,SubstationLoad_Max_Primaries!$B$3:$Z$500,5,FALSE),VLOOKUP(C208,SubstationLoad_Max_Primaries!$B$3:$Z$500,10,FALSE),IF(AA209=VLOOKUP(C208,SubstationLoad_Max_Primaries!$B$3:$Z$500,7,FALSE),VLOOKUP(C208,SubstationLoad_Max_Primaries!$B$3:$Z$500,12,FALSE),"")))</f>
        <v>0</v>
      </c>
      <c r="AB210" s="418">
        <f ca="1">IF(AND(VLOOKUP(C208,SubstationLoad_Min_Primaries!$B$3:$Z$495,3,FALSE),ISNUMBER(VLOOKUP(C208,'Manual Calculation'!$B$2:$G$222,5,FALSE))),"",VLOOKUP(C208,SubstationLoad_Max_Primaries!$B$3:$Z$500,11,FALSE))</f>
        <v>0</v>
      </c>
      <c r="AC210" s="418">
        <f ca="1">IF(AND(VLOOKUP(C208,SubstationLoad_Min_Primaries!$B$3:$Z$495,3,FALSE),ISNUMBER(VLOOKUP(C208,'Manual Calculation'!$B$2:$G$222,5,FALSE))),VLOOKUP(C208,'Manual Calculation'!$B$2:$G$222,6,FALSE),VLOOKUP(C208,SubstationLoad_Min_Primaries!$B$3:$Z$500,23,FALSE))</f>
        <v>0</v>
      </c>
      <c r="AD210" s="175"/>
      <c r="AE210" s="175"/>
      <c r="AF210" s="175"/>
      <c r="AG210" s="175"/>
      <c r="AH210" s="175"/>
      <c r="AI210" s="175"/>
      <c r="AJ210" s="175"/>
      <c r="AK210" s="175"/>
      <c r="AL210" s="175"/>
      <c r="AM210" s="157" t="str">
        <f ca="1">IF('MASTER 2018-19 '!H213="","",'MASTER 2018-19 '!H213)</f>
        <v/>
      </c>
      <c r="AN210" s="216"/>
    </row>
    <row r="211" spans="1:40" s="157" customFormat="1" x14ac:dyDescent="0.2">
      <c r="A211" s="152"/>
      <c r="B211" s="213">
        <v>76</v>
      </c>
      <c r="C211" s="86" t="str">
        <f ca="1">VLOOKUP(B211,'GSP List'!$D$2:$E$485,2,FALSE)</f>
        <v>INCHBARE</v>
      </c>
      <c r="D211" s="117" t="s">
        <v>30</v>
      </c>
      <c r="E211" s="117" t="s">
        <v>530</v>
      </c>
      <c r="F211" s="214"/>
      <c r="G211" s="284">
        <f ca="1">IF(AND(VLOOKUP(C211,SubstationLoad_Max_Primaries!$B$3:$Z$495,3,FALSE),ISNUMBER(VLOOKUP(C211,'Manual Calculation'!$B$2:$G$222,3,FALSE))),VLOOKUP(C211,'Manual Calculation'!$B$2:$G$222,4,FALSE),VLOOKUP(C211,SubstationLoad_Max_Primaries!$B$3:$Z$500,23,FALSE))</f>
        <v>43788.661805555559</v>
      </c>
      <c r="H211" s="282">
        <f ca="1">IF(AND(VLOOKUP(C211,SubstationLoad_Max_Primaries!$B$3:$Z$495,3,FALSE),ISNUMBER(VLOOKUP(C211,'Manual Calculation'!$B$2:$G$222,3,FALSE))),VLOOKUP(C211,'Manual Calculation'!$B$2:$G$222,3,FALSE),VLOOKUP(C211,SubstationLoad_Max_Primaries!$B$3:$Z$500,22,FALSE))</f>
        <v>1.1126368290710449</v>
      </c>
      <c r="I211" s="136">
        <v>1</v>
      </c>
      <c r="J211" s="89">
        <v>0</v>
      </c>
      <c r="K211" s="90">
        <v>0</v>
      </c>
      <c r="L211" s="143">
        <f ca="1">IF(OR($B211="",ISNA($I211)),,$H211*$I211)</f>
        <v>1.1126368290710449</v>
      </c>
      <c r="M211" s="143">
        <f ca="1">IF($B211 ="",,VLOOKUP($K211,'Growth Rates'!$C$5:$D$8,2,FALSE))^COLUMNS($M211:M211)*$L211+SUM($L212:M212)*IFERROR($L$5/$L$6,1)</f>
        <v>1.1126571422241338</v>
      </c>
      <c r="N211" s="143">
        <f ca="1">IF($B211 ="",,VLOOKUP($K211,'Growth Rates'!$C$5:$D$8,2,FALSE))^COLUMNS($M211:N211)*$L211+SUM($L212:N212)*IFERROR($L$5/$L$6,1)</f>
        <v>1.1126774557480752</v>
      </c>
      <c r="O211" s="143">
        <f ca="1">IF($B211 ="",,VLOOKUP($K211,'Growth Rates'!$C$5:$D$8,2,FALSE))^COLUMNS($M211:O211)*$L211+SUM($L212:O212)*IFERROR($L$5/$L$6,1)</f>
        <v>1.1126977696428757</v>
      </c>
      <c r="P211" s="143">
        <f ca="1">IF($B211 ="",,VLOOKUP($K211,'Growth Rates'!$C$5:$D$8,2,FALSE))^COLUMNS($M211:P211)*$L211+SUM($L212:P212)*IFERROR($L$5/$L$6,1)</f>
        <v>1.1127180839085429</v>
      </c>
      <c r="Q211" s="143">
        <f ca="1">IF($B211 ="",,VLOOKUP($K211,'Growth Rates'!$C$5:$D$8,2,FALSE))^COLUMNS($M211:Q211)*$L211+SUM($L212:Q212)*IFERROR($L$5/$L$6,1)</f>
        <v>1.1127383985450823</v>
      </c>
      <c r="R211" s="143">
        <f ca="1">IF($B211 ="",,VLOOKUP($K211,'Growth Rates'!$C$5:$D$8,2,FALSE))^COLUMNS($M211:R211)*$L211+SUM($L212:R212)*IFERROR($L$5/$L$6,1)</f>
        <v>1.1127587135525017</v>
      </c>
      <c r="S211" s="143">
        <f ca="1">IF($B211 ="",,VLOOKUP($K211,'Growth Rates'!$C$5:$D$8,2,FALSE))^COLUMNS($M211:S211)*$L211+SUM($L212:S212)*IFERROR($L$5/$L$6,1)</f>
        <v>1.1127790289308073</v>
      </c>
      <c r="T211" s="143">
        <f ca="1">IF($B211 ="",,VLOOKUP($K211,'Growth Rates'!$C$5:$D$8,2,FALSE))^COLUMNS($M211:T211)*$L211+SUM($L212:T212)*IFERROR($L$5/$L$6,1)</f>
        <v>1.1127993446800062</v>
      </c>
      <c r="U211" s="143">
        <f ca="1">IF($B211 ="",,VLOOKUP($K211,'Growth Rates'!$C$5:$D$8,2,FALSE))^COLUMNS($M211:U211)*$L211+SUM($L212:U212)*IFERROR($L$5/$L$6,1)</f>
        <v>1.1128196608001049</v>
      </c>
      <c r="V211" s="143">
        <f ca="1">IF($B211 ="",,VLOOKUP($K211,'Growth Rates'!$C$5:$D$8,2,FALSE))^COLUMNS($M211:V211)*$L211+SUM($L212:V212)*IFERROR($L$5/$L$6,1)</f>
        <v>1.1128399772911104</v>
      </c>
      <c r="W211" s="143">
        <f ca="1">IF($B211 ="",,VLOOKUP($K211,'Growth Rates'!$C$5:$D$8,2,FALSE))^COLUMNS($M211:W211)*$L211+SUM($L212:W212)*IFERROR($L$5/$L$6,1)</f>
        <v>1.112860294153029</v>
      </c>
      <c r="X211" s="143">
        <f ca="1">IF($B211 ="",,VLOOKUP($K211,'Growth Rates'!$C$5:$D$8,2,FALSE))^COLUMNS($M211:X211)*$L211+SUM($L212:X212)*IFERROR($L$5/$L$6,1)</f>
        <v>1.1128806113858687</v>
      </c>
      <c r="Y211" s="143">
        <f ca="1">IF($B211 ="",,VLOOKUP($K211,'Growth Rates'!$C$5:$D$8,2,FALSE))^COLUMNS($M211:Y211)*$L211+SUM($L212:Y212)*IFERROR($L$5/$L$6,1)</f>
        <v>1.1129009289896346</v>
      </c>
      <c r="Z211" s="215"/>
      <c r="AA211" s="173">
        <f ca="1">IFERROR(IF($H211="",,AA212/$L211),0)</f>
        <v>0.94520546781969794</v>
      </c>
      <c r="AB211" s="173">
        <f ca="1">IFERROR(IF($H211="",,AB212/$L211),0)</f>
        <v>0.75342463784871982</v>
      </c>
      <c r="AC211" s="174">
        <f ca="1">IFERROR(IF($H211="",,AC212/$L211),0)</f>
        <v>0</v>
      </c>
      <c r="AD211" s="175"/>
      <c r="AE211" s="42">
        <v>80605</v>
      </c>
      <c r="AF211" s="43"/>
      <c r="AG211" s="43"/>
      <c r="AH211" s="43"/>
      <c r="AI211" s="43"/>
      <c r="AJ211" s="43"/>
      <c r="AK211" s="43"/>
      <c r="AL211" s="44"/>
      <c r="AM211" s="157">
        <f ca="1">IF('MASTER 2018-19 '!H214="","",'MASTER 2018-19 '!H214)</f>
        <v>1.18</v>
      </c>
      <c r="AN211" s="216">
        <f t="shared" ca="1" si="31"/>
        <v>-6.7363170928955052E-2</v>
      </c>
    </row>
    <row r="212" spans="1:40" s="157" customFormat="1" x14ac:dyDescent="0.2">
      <c r="C212" s="217" t="str">
        <f ca="1">IFERROR(IF(H211="","No PI or No Data",""),"Substation was not found in SubstationLoad")</f>
        <v/>
      </c>
      <c r="D212" s="139"/>
      <c r="E212" s="139"/>
      <c r="F212" s="139"/>
      <c r="G212" s="285">
        <f ca="1">IF(AND(VLOOKUP(C211,SubstationLoad_Max_Primaries!$B$3:$Z$495,3,FALSE),ISNUMBER(VLOOKUP(C211,'Manual Calculation'!$B$2:$G$222,3,FALSE))),VLOOKUP(C211,'Manual Calculation'!$B$2:$G$222,4,FALSE),VLOOKUP(C211,SubstationLoad_Max_Primaries!$B$3:$Z$500,23,FALSE))</f>
        <v>43788.661805555559</v>
      </c>
      <c r="H212" s="250"/>
      <c r="I212" s="220"/>
      <c r="J212" s="220"/>
      <c r="K212" s="220"/>
      <c r="L212" s="220" t="s">
        <v>32</v>
      </c>
      <c r="M212" s="235"/>
      <c r="N212" s="221"/>
      <c r="O212" s="221"/>
      <c r="P212" s="221"/>
      <c r="Q212" s="221"/>
      <c r="R212" s="221"/>
      <c r="S212" s="221"/>
      <c r="T212" s="221"/>
      <c r="U212" s="221"/>
      <c r="V212" s="221"/>
      <c r="W212" s="221"/>
      <c r="X212" s="221"/>
      <c r="Y212" s="221"/>
      <c r="Z212" s="222"/>
      <c r="AA212" s="419">
        <f ca="1">IF(AND(VLOOKUP(C211,SubstationLoad_Min_Primaries!$B$3:$Z$495,3,FALSE),ISNUMBER(VLOOKUP(C211,'Manual Calculation'!$B$2:$G$222,5,FALSE))),"Manual Calculation",MAX(VLOOKUP(C211,SubstationLoad_Max_Primaries!$B$3:$Z$500,5,FALSE),VLOOKUP(C211,SubstationLoad_Max_Primaries!$B$3:$Z$500,7,FALSE)))</f>
        <v>1.0516704145355222</v>
      </c>
      <c r="AB212" s="419">
        <f ca="1">IF(AND(VLOOKUP(C211,SubstationLoad_Min_Primaries!$B$3:$Z$495,3,FALSE),ISNUMBER(VLOOKUP(C211,'Manual Calculation'!$B$2:$G$222,5,FALSE))),"Manual Calculation",VLOOKUP(C211,SubstationLoad_Max_Primaries!$B$3:$Z$500,6,FALSE))</f>
        <v>0.83828799999999992</v>
      </c>
      <c r="AC212" s="282">
        <f ca="1">IF(AND(VLOOKUP(C211,SubstationLoad_Min_Primaries!$B$3:$Z$495,3,FALSE),ISNUMBER(VLOOKUP(C211,'Manual Calculation'!$B$2:$G$222,5,FALSE))),VLOOKUP(C211,'Manual Calculation'!$B$2:$G$222,5,FALSE),VLOOKUP(C211,SubstationLoad_Min_Primaries!$B$3:$Z$500,22,FALSE))</f>
        <v>0</v>
      </c>
      <c r="AD212" s="175"/>
      <c r="AE212" s="186">
        <v>1</v>
      </c>
      <c r="AF212" s="187">
        <v>0</v>
      </c>
      <c r="AG212" s="187">
        <v>0</v>
      </c>
      <c r="AH212" s="187">
        <v>0</v>
      </c>
      <c r="AI212" s="187">
        <v>0</v>
      </c>
      <c r="AJ212" s="187">
        <v>0</v>
      </c>
      <c r="AK212" s="187">
        <v>0</v>
      </c>
      <c r="AL212" s="188">
        <v>0</v>
      </c>
      <c r="AM212" s="157" t="str">
        <f ca="1">IF('MASTER 2018-19 '!H215="","",'MASTER 2018-19 '!H215)</f>
        <v/>
      </c>
      <c r="AN212" s="216"/>
    </row>
    <row r="213" spans="1:40" s="157" customFormat="1" x14ac:dyDescent="0.2">
      <c r="C213" s="223" t="s">
        <v>33</v>
      </c>
      <c r="D213" s="224"/>
      <c r="E213" s="225"/>
      <c r="F213" s="225"/>
      <c r="G213" s="226"/>
      <c r="H213" s="249"/>
      <c r="I213" s="228"/>
      <c r="J213" s="228"/>
      <c r="K213" s="228"/>
      <c r="L213" s="228"/>
      <c r="M213" s="229"/>
      <c r="N213" s="229"/>
      <c r="O213" s="230"/>
      <c r="P213" s="230"/>
      <c r="Q213" s="230"/>
      <c r="R213" s="231" t="s">
        <v>34</v>
      </c>
      <c r="S213" s="283">
        <f ca="1">VLOOKUP(C211,SubstationLoad_Max_Primaries!$B$3:$Z$500,24,FALSE)</f>
        <v>0</v>
      </c>
      <c r="T213" s="233"/>
      <c r="U213" s="233"/>
      <c r="V213" s="233"/>
      <c r="W213" s="233"/>
      <c r="X213" s="233"/>
      <c r="Y213" s="233"/>
      <c r="Z213" s="234"/>
      <c r="AA213" s="418">
        <f ca="1">IF(AND(VLOOKUP(C211,SubstationLoad_Min_Primaries!$B$3:$Z$495,3,FALSE),ISNUMBER(VLOOKUP(C211,'Manual Calculation'!$B$2:$G$222,5,FALSE))),"",IF(AA212=VLOOKUP(C211,SubstationLoad_Max_Primaries!$B$3:$Z$500,5,FALSE),VLOOKUP(C211,SubstationLoad_Max_Primaries!$B$3:$Z$500,10,FALSE),IF(AA212=VLOOKUP(C211,SubstationLoad_Max_Primaries!$B$3:$Z$500,7,FALSE),VLOOKUP(C211,SubstationLoad_Max_Primaries!$B$3:$Z$500,12,FALSE),"")))</f>
        <v>43769.366666666669</v>
      </c>
      <c r="AB213" s="418">
        <f ca="1">IF(AND(VLOOKUP(C211,SubstationLoad_Min_Primaries!$B$3:$Z$495,3,FALSE),ISNUMBER(VLOOKUP(C211,'Manual Calculation'!$B$2:$G$222,5,FALSE))),"",VLOOKUP(C211,SubstationLoad_Max_Primaries!$B$3:$Z$500,11,FALSE))</f>
        <v>43640.408333333333</v>
      </c>
      <c r="AC213" s="418">
        <f ca="1">IF(AND(VLOOKUP(C211,SubstationLoad_Min_Primaries!$B$3:$Z$495,3,FALSE),ISNUMBER(VLOOKUP(C211,'Manual Calculation'!$B$2:$G$222,5,FALSE))),VLOOKUP(C211,'Manual Calculation'!$B$2:$G$222,6,FALSE),VLOOKUP(C211,SubstationLoad_Min_Primaries!$B$3:$Z$500,23,FALSE))</f>
        <v>0</v>
      </c>
      <c r="AD213" s="175"/>
      <c r="AE213" s="175"/>
      <c r="AF213" s="175"/>
      <c r="AG213" s="175"/>
      <c r="AH213" s="175"/>
      <c r="AI213" s="175"/>
      <c r="AJ213" s="175"/>
      <c r="AK213" s="175"/>
      <c r="AL213" s="175"/>
      <c r="AM213" s="157" t="str">
        <f ca="1">IF('MASTER 2018-19 '!H216="","",'MASTER 2018-19 '!H216)</f>
        <v/>
      </c>
      <c r="AN213" s="216"/>
    </row>
    <row r="214" spans="1:40" s="157" customFormat="1" x14ac:dyDescent="0.2">
      <c r="B214" s="213">
        <v>77</v>
      </c>
      <c r="C214" s="86" t="str">
        <f ca="1">VLOOKUP(B214,'GSP List'!$D$2:$E$485,2,FALSE)</f>
        <v>LOGIE PERT</v>
      </c>
      <c r="D214" s="117" t="s">
        <v>30</v>
      </c>
      <c r="E214" s="117" t="s">
        <v>531</v>
      </c>
      <c r="F214" s="214"/>
      <c r="G214" s="284">
        <f ca="1">IF(AND(VLOOKUP(C214,SubstationLoad_Max_Primaries!$B$3:$Z$495,3,FALSE),ISNUMBER(VLOOKUP(C214,'Manual Calculation'!$B$2:$G$222,3,FALSE))),VLOOKUP(C214,'Manual Calculation'!$B$2:$G$222,4,FALSE),VLOOKUP(C214,SubstationLoad_Max_Primaries!$B$3:$Z$500,23,FALSE))</f>
        <v>43739.71597222222</v>
      </c>
      <c r="H214" s="282">
        <f ca="1">IF(AND(VLOOKUP(C214,SubstationLoad_Max_Primaries!$B$3:$Z$495,3,FALSE),ISNUMBER(VLOOKUP(C214,'Manual Calculation'!$B$2:$G$222,3,FALSE))),VLOOKUP(C214,'Manual Calculation'!$B$2:$G$222,3,FALSE),VLOOKUP(C214,SubstationLoad_Max_Primaries!$B$3:$Z$500,22,FALSE))</f>
        <v>1.4800124312973022</v>
      </c>
      <c r="I214" s="136">
        <v>1</v>
      </c>
      <c r="J214" s="89" t="s">
        <v>829</v>
      </c>
      <c r="K214" s="90" t="s">
        <v>829</v>
      </c>
      <c r="L214" s="143">
        <f ca="1">IF(OR($B214="",ISNA($I214)),,$H214*$I214)</f>
        <v>1.4800124312973022</v>
      </c>
      <c r="M214" s="143">
        <f ca="1">IF($B214 ="",,VLOOKUP($K214,'Growth Rates'!$C$5:$D$8,2,FALSE))^COLUMNS($M214:M214)*$L214+SUM($L215:M215)*IFERROR($L$5/$L$6,1)</f>
        <v>1.5196581317849589</v>
      </c>
      <c r="N214" s="143">
        <f ca="1">IF($B214 ="",,VLOOKUP($K214,'Growth Rates'!$C$5:$D$8,2,FALSE))^COLUMNS($M214:N214)*$L214+SUM($L215:N215)*IFERROR($L$5/$L$6,1)</f>
        <v>1.5603658379246759</v>
      </c>
      <c r="O214" s="143">
        <f ca="1">IF($B214 ="",,VLOOKUP($K214,'Growth Rates'!$C$5:$D$8,2,FALSE))^COLUMNS($M214:O214)*$L214+SUM($L215:O215)*IFERROR($L$5/$L$6,1)</f>
        <v>1.6021639980977689</v>
      </c>
      <c r="P214" s="143">
        <f ca="1">IF($B214 ="",,VLOOKUP($K214,'Growth Rates'!$C$5:$D$8,2,FALSE))^COLUMNS($M214:P214)*$L214+SUM($L215:P215)*IFERROR($L$5/$L$6,1)</f>
        <v>1.6450818227440209</v>
      </c>
      <c r="Q214" s="143">
        <f ca="1">IF($B214 ="",,VLOOKUP($K214,'Growth Rates'!$C$5:$D$8,2,FALSE))^COLUMNS($M214:Q214)*$L214+SUM($L215:Q215)*IFERROR($L$5/$L$6,1)</f>
        <v>1.6891493047752557</v>
      </c>
      <c r="R214" s="143">
        <f ca="1">IF($B214 ="",,VLOOKUP($K214,'Growth Rates'!$C$5:$D$8,2,FALSE))^COLUMNS($M214:R214)*$L214+SUM($L215:R215)*IFERROR($L$5/$L$6,1)</f>
        <v>1.7343972405357364</v>
      </c>
      <c r="S214" s="143">
        <f ca="1">IF($B214 ="",,VLOOKUP($K214,'Growth Rates'!$C$5:$D$8,2,FALSE))^COLUMNS($M214:S214)*$L214+SUM($L215:S215)*IFERROR($L$5/$L$6,1)</f>
        <v>1.7808572513240415</v>
      </c>
      <c r="T214" s="143">
        <f ca="1">IF($B214 ="",,VLOOKUP($K214,'Growth Rates'!$C$5:$D$8,2,FALSE))^COLUMNS($M214:T214)*$L214+SUM($L215:T215)*IFERROR($L$5/$L$6,1)</f>
        <v>1.828561805491453</v>
      </c>
      <c r="U214" s="143">
        <f ca="1">IF($B214 ="",,VLOOKUP($K214,'Growth Rates'!$C$5:$D$8,2,FALSE))^COLUMNS($M214:U214)*$L214+SUM($L215:U215)*IFERROR($L$5/$L$6,1)</f>
        <v>1.8775442411323064</v>
      </c>
      <c r="V214" s="143">
        <f ca="1">IF($B214 ="",,VLOOKUP($K214,'Growth Rates'!$C$5:$D$8,2,FALSE))^COLUMNS($M214:V214)*$L214+SUM($L215:V215)*IFERROR($L$5/$L$6,1)</f>
        <v>1.9278387893821538</v>
      </c>
      <c r="W214" s="143">
        <f ca="1">IF($B214 ="",,VLOOKUP($K214,'Growth Rates'!$C$5:$D$8,2,FALSE))^COLUMNS($M214:W214)*$L214+SUM($L215:W215)*IFERROR($L$5/$L$6,1)</f>
        <v>1.9794805983400265</v>
      </c>
      <c r="X214" s="143">
        <f ca="1">IF($B214 ="",,VLOOKUP($K214,'Growth Rates'!$C$5:$D$8,2,FALSE))^COLUMNS($M214:X214)*$L214+SUM($L215:X215)*IFERROR($L$5/$L$6,1)</f>
        <v>2.0325057576315104</v>
      </c>
      <c r="Y214" s="143">
        <f ca="1">IF($B214 ="",,VLOOKUP($K214,'Growth Rates'!$C$5:$D$8,2,FALSE))^COLUMNS($M214:Y214)*$L214+SUM($L215:Y215)*IFERROR($L$5/$L$6,1)</f>
        <v>2.0869513236298074</v>
      </c>
      <c r="Z214" s="215"/>
      <c r="AA214" s="173">
        <f ca="1">IFERROR(IF($H214="",,AA215/$L214),0)</f>
        <v>1</v>
      </c>
      <c r="AB214" s="173">
        <f ca="1">IFERROR(IF($H214="",,AB215/$L214),0)</f>
        <v>0.9593973171945952</v>
      </c>
      <c r="AC214" s="174">
        <f ca="1">IFERROR(IF($H214="",,AC215/$L214),0)</f>
        <v>0</v>
      </c>
      <c r="AD214" s="175"/>
      <c r="AE214" s="42">
        <v>80604</v>
      </c>
      <c r="AF214" s="43"/>
      <c r="AG214" s="43"/>
      <c r="AH214" s="43"/>
      <c r="AI214" s="43"/>
      <c r="AJ214" s="43"/>
      <c r="AK214" s="43"/>
      <c r="AL214" s="44"/>
      <c r="AM214" s="157">
        <f ca="1">IF('MASTER 2018-19 '!H217="","",'MASTER 2018-19 '!H217)</f>
        <v>1.37</v>
      </c>
      <c r="AN214" s="216">
        <f t="shared" ca="1" si="31"/>
        <v>0.11001243129730209</v>
      </c>
    </row>
    <row r="215" spans="1:40" s="157" customFormat="1" x14ac:dyDescent="0.2">
      <c r="C215" s="217" t="str">
        <f ca="1">IFERROR(IF(H214="","No PI or No Data",""),"Substation was not found in SubstationLoad")</f>
        <v/>
      </c>
      <c r="D215" s="139"/>
      <c r="E215" s="139"/>
      <c r="F215" s="139"/>
      <c r="G215" s="285">
        <f ca="1">IF(AND(VLOOKUP(C214,SubstationLoad_Max_Primaries!$B$3:$Z$495,3,FALSE),ISNUMBER(VLOOKUP(C214,'Manual Calculation'!$B$2:$G$222,3,FALSE))),VLOOKUP(C214,'Manual Calculation'!$B$2:$G$222,4,FALSE),VLOOKUP(C214,SubstationLoad_Max_Primaries!$B$3:$Z$500,23,FALSE))</f>
        <v>43739.71597222222</v>
      </c>
      <c r="H215" s="250"/>
      <c r="I215" s="220"/>
      <c r="J215" s="220"/>
      <c r="K215" s="220"/>
      <c r="L215" s="220" t="s">
        <v>32</v>
      </c>
      <c r="M215" s="235"/>
      <c r="N215" s="221"/>
      <c r="O215" s="221"/>
      <c r="P215" s="221"/>
      <c r="Q215" s="221"/>
      <c r="R215" s="221"/>
      <c r="S215" s="221"/>
      <c r="T215" s="221"/>
      <c r="U215" s="221"/>
      <c r="V215" s="221"/>
      <c r="W215" s="221"/>
      <c r="X215" s="221"/>
      <c r="Y215" s="221"/>
      <c r="Z215" s="222"/>
      <c r="AA215" s="419">
        <f ca="1">IF(AND(VLOOKUP(C214,SubstationLoad_Min_Primaries!$B$3:$Z$495,3,FALSE),ISNUMBER(VLOOKUP(C214,'Manual Calculation'!$B$2:$G$222,5,FALSE))),"Manual Calculation",MAX(VLOOKUP(C214,SubstationLoad_Max_Primaries!$B$3:$Z$500,5,FALSE),VLOOKUP(C214,SubstationLoad_Max_Primaries!$B$3:$Z$500,7,FALSE)))</f>
        <v>1.4800124312973022</v>
      </c>
      <c r="AB215" s="419">
        <f ca="1">IF(AND(VLOOKUP(C214,SubstationLoad_Min_Primaries!$B$3:$Z$495,3,FALSE),ISNUMBER(VLOOKUP(C214,'Manual Calculation'!$B$2:$G$222,5,FALSE))),"Manual Calculation",VLOOKUP(C214,SubstationLoad_Max_Primaries!$B$3:$Z$500,6,FALSE))</f>
        <v>1.4199199560012818</v>
      </c>
      <c r="AC215" s="282">
        <f ca="1">IF(AND(VLOOKUP(C214,SubstationLoad_Min_Primaries!$B$3:$Z$495,3,FALSE),ISNUMBER(VLOOKUP(C214,'Manual Calculation'!$B$2:$G$222,5,FALSE))),VLOOKUP(C214,'Manual Calculation'!$B$2:$G$222,5,FALSE),VLOOKUP(C214,SubstationLoad_Min_Primaries!$B$3:$Z$500,22,FALSE))</f>
        <v>0</v>
      </c>
      <c r="AD215" s="175"/>
      <c r="AE215" s="186">
        <v>1</v>
      </c>
      <c r="AF215" s="187">
        <v>0</v>
      </c>
      <c r="AG215" s="187">
        <v>0</v>
      </c>
      <c r="AH215" s="187">
        <v>0</v>
      </c>
      <c r="AI215" s="187">
        <v>0</v>
      </c>
      <c r="AJ215" s="187">
        <v>0</v>
      </c>
      <c r="AK215" s="187">
        <v>0</v>
      </c>
      <c r="AL215" s="188">
        <v>0</v>
      </c>
      <c r="AM215" s="157" t="str">
        <f ca="1">IF('MASTER 2018-19 '!H218="","",'MASTER 2018-19 '!H218)</f>
        <v/>
      </c>
      <c r="AN215" s="216"/>
    </row>
    <row r="216" spans="1:40" s="157" customFormat="1" x14ac:dyDescent="0.2">
      <c r="C216" s="223" t="s">
        <v>33</v>
      </c>
      <c r="D216" s="224"/>
      <c r="E216" s="225"/>
      <c r="F216" s="225"/>
      <c r="G216" s="226"/>
      <c r="H216" s="249"/>
      <c r="I216" s="228"/>
      <c r="J216" s="228"/>
      <c r="K216" s="228"/>
      <c r="L216" s="228"/>
      <c r="M216" s="229"/>
      <c r="N216" s="229"/>
      <c r="O216" s="230"/>
      <c r="P216" s="230"/>
      <c r="Q216" s="230"/>
      <c r="R216" s="231" t="s">
        <v>34</v>
      </c>
      <c r="S216" s="283">
        <f ca="1">VLOOKUP(C214,SubstationLoad_Max_Primaries!$B$3:$Z$500,24,FALSE)</f>
        <v>0.14050544754028321</v>
      </c>
      <c r="T216" s="233"/>
      <c r="U216" s="233"/>
      <c r="V216" s="233"/>
      <c r="W216" s="233"/>
      <c r="X216" s="233"/>
      <c r="Y216" s="233"/>
      <c r="Z216" s="234"/>
      <c r="AA216" s="418">
        <f ca="1">IF(AND(VLOOKUP(C214,SubstationLoad_Min_Primaries!$B$3:$Z$495,3,FALSE),ISNUMBER(VLOOKUP(C214,'Manual Calculation'!$B$2:$G$222,5,FALSE))),"",IF(AA215=VLOOKUP(C214,SubstationLoad_Max_Primaries!$B$3:$Z$500,5,FALSE),VLOOKUP(C214,SubstationLoad_Max_Primaries!$B$3:$Z$500,10,FALSE),IF(AA215=VLOOKUP(C214,SubstationLoad_Max_Primaries!$B$3:$Z$500,7,FALSE),VLOOKUP(C214,SubstationLoad_Max_Primaries!$B$3:$Z$500,12,FALSE),"")))</f>
        <v>43739.71597222222</v>
      </c>
      <c r="AB216" s="418">
        <f ca="1">IF(AND(VLOOKUP(C214,SubstationLoad_Min_Primaries!$B$3:$Z$495,3,FALSE),ISNUMBER(VLOOKUP(C214,'Manual Calculation'!$B$2:$G$222,5,FALSE))),"",VLOOKUP(C214,SubstationLoad_Max_Primaries!$B$3:$Z$500,11,FALSE))</f>
        <v>43705.667361111111</v>
      </c>
      <c r="AC216" s="418">
        <f ca="1">IF(AND(VLOOKUP(C214,SubstationLoad_Min_Primaries!$B$3:$Z$495,3,FALSE),ISNUMBER(VLOOKUP(C214,'Manual Calculation'!$B$2:$G$222,5,FALSE))),VLOOKUP(C214,'Manual Calculation'!$B$2:$G$222,6,FALSE),VLOOKUP(C214,SubstationLoad_Min_Primaries!$B$3:$Z$500,23,FALSE))</f>
        <v>0</v>
      </c>
      <c r="AD216" s="175"/>
      <c r="AE216" s="175"/>
      <c r="AF216" s="175"/>
      <c r="AG216" s="175"/>
      <c r="AH216" s="175"/>
      <c r="AI216" s="175"/>
      <c r="AJ216" s="175"/>
      <c r="AK216" s="175"/>
      <c r="AL216" s="175"/>
      <c r="AM216" s="157" t="str">
        <f ca="1">IF('MASTER 2018-19 '!H219="","",'MASTER 2018-19 '!H219)</f>
        <v/>
      </c>
      <c r="AN216" s="216"/>
    </row>
    <row r="217" spans="1:40" s="157" customFormat="1" x14ac:dyDescent="0.2">
      <c r="B217" s="236">
        <v>75</v>
      </c>
      <c r="C217" s="86" t="str">
        <f ca="1">VLOOKUP(B217,'GSP List'!$D$2:$E$485,2,FALSE)</f>
        <v>MILL RD MONTROSE</v>
      </c>
      <c r="D217" s="117" t="s">
        <v>30</v>
      </c>
      <c r="E217" s="117" t="s">
        <v>37</v>
      </c>
      <c r="F217" s="214"/>
      <c r="G217" s="284">
        <f ca="1">IF(AND(VLOOKUP(C217,SubstationLoad_Max_Primaries!$B$3:$Z$495,3,FALSE),ISNUMBER(VLOOKUP(C217,'Manual Calculation'!$B$2:$G$222,3,FALSE))),VLOOKUP(C217,'Manual Calculation'!$B$2:$G$222,4,FALSE),VLOOKUP(C217,SubstationLoad_Max_Primaries!$B$3:$Z$500,23,FALSE))</f>
        <v>43885.530555555553</v>
      </c>
      <c r="H217" s="282">
        <f ca="1">IF(AND(VLOOKUP(C217,SubstationLoad_Max_Primaries!$B$3:$Z$495,3,FALSE),ISNUMBER(VLOOKUP(C217,'Manual Calculation'!$B$2:$G$222,3,FALSE))),VLOOKUP(C217,'Manual Calculation'!$B$2:$G$222,3,FALSE),VLOOKUP(C217,SubstationLoad_Max_Primaries!$B$3:$Z$500,22,FALSE))</f>
        <v>6.5772199630737305</v>
      </c>
      <c r="I217" s="136">
        <v>1</v>
      </c>
      <c r="J217" s="89">
        <v>0</v>
      </c>
      <c r="K217" s="90">
        <v>0</v>
      </c>
      <c r="L217" s="143">
        <f ca="1">IF(OR($B217="",ISNA($I217)),,$H217*$I217)</f>
        <v>6.5772199630737305</v>
      </c>
      <c r="M217" s="143">
        <f ca="1">IF($B217 ="",,VLOOKUP($K217,'Growth Rates'!$C$5:$D$8,2,FALSE))^COLUMNS($M217:M217)*$L217+SUM($L218:M218)*IFERROR($L$5/$L$6,1)</f>
        <v>6.5773400418564192</v>
      </c>
      <c r="N217" s="143">
        <f ca="1">IF($B217 ="",,VLOOKUP($K217,'Growth Rates'!$C$5:$D$8,2,FALSE))^COLUMNS($M217:N217)*$L217+SUM($L218:N218)*IFERROR($L$5/$L$6,1)</f>
        <v>6.5774601228313578</v>
      </c>
      <c r="O217" s="143">
        <f ca="1">IF($B217 ="",,VLOOKUP($K217,'Growth Rates'!$C$5:$D$8,2,FALSE))^COLUMNS($M217:O217)*$L217+SUM($L218:O218)*IFERROR($L$5/$L$6,1)</f>
        <v>6.5775802059985864</v>
      </c>
      <c r="P217" s="143">
        <f ca="1">IF($B217 ="",,VLOOKUP($K217,'Growth Rates'!$C$5:$D$8,2,FALSE))^COLUMNS($M217:P217)*$L217+SUM($L218:P218)*IFERROR($L$5/$L$6,1)</f>
        <v>6.5777002913581484</v>
      </c>
      <c r="Q217" s="143">
        <f ca="1">IF($B217 ="",,VLOOKUP($K217,'Growth Rates'!$C$5:$D$8,2,FALSE))^COLUMNS($M217:Q217)*$L217+SUM($L218:Q218)*IFERROR($L$5/$L$6,1)</f>
        <v>6.5778203789100784</v>
      </c>
      <c r="R217" s="143">
        <f ca="1">IF($B217 ="",,VLOOKUP($K217,'Growth Rates'!$C$5:$D$8,2,FALSE))^COLUMNS($M217:R217)*$L217+SUM($L218:R218)*IFERROR($L$5/$L$6,1)</f>
        <v>6.5779404686544192</v>
      </c>
      <c r="S217" s="143">
        <f ca="1">IF($B217 ="",,VLOOKUP($K217,'Growth Rates'!$C$5:$D$8,2,FALSE))^COLUMNS($M217:S217)*$L217+SUM($L218:S218)*IFERROR($L$5/$L$6,1)</f>
        <v>6.5780605605912115</v>
      </c>
      <c r="T217" s="143">
        <f ca="1">IF($B217 ="",,VLOOKUP($K217,'Growth Rates'!$C$5:$D$8,2,FALSE))^COLUMNS($M217:T217)*$L217+SUM($L218:T218)*IFERROR($L$5/$L$6,1)</f>
        <v>6.5781806547204953</v>
      </c>
      <c r="U217" s="143">
        <f ca="1">IF($B217 ="",,VLOOKUP($K217,'Growth Rates'!$C$5:$D$8,2,FALSE))^COLUMNS($M217:U217)*$L217+SUM($L218:U218)*IFERROR($L$5/$L$6,1)</f>
        <v>6.5783007510423079</v>
      </c>
      <c r="V217" s="143">
        <f ca="1">IF($B217 ="",,VLOOKUP($K217,'Growth Rates'!$C$5:$D$8,2,FALSE))^COLUMNS($M217:V217)*$L217+SUM($L218:V218)*IFERROR($L$5/$L$6,1)</f>
        <v>6.5784208495566929</v>
      </c>
      <c r="W217" s="143">
        <f ca="1">IF($B217 ="",,VLOOKUP($K217,'Growth Rates'!$C$5:$D$8,2,FALSE))^COLUMNS($M217:W217)*$L217+SUM($L218:W218)*IFERROR($L$5/$L$6,1)</f>
        <v>6.5785409502636867</v>
      </c>
      <c r="X217" s="143">
        <f ca="1">IF($B217 ="",,VLOOKUP($K217,'Growth Rates'!$C$5:$D$8,2,FALSE))^COLUMNS($M217:X217)*$L217+SUM($L218:X218)*IFERROR($L$5/$L$6,1)</f>
        <v>6.5786610531633345</v>
      </c>
      <c r="Y217" s="143">
        <f ca="1">IF($B217 ="",,VLOOKUP($K217,'Growth Rates'!$C$5:$D$8,2,FALSE))^COLUMNS($M217:Y217)*$L217+SUM($L218:Y218)*IFERROR($L$5/$L$6,1)</f>
        <v>6.5787811582556701</v>
      </c>
      <c r="Z217" s="215"/>
      <c r="AA217" s="173">
        <f ca="1">IFERROR(IF($H217="",,AA218/$L217),0)</f>
        <v>0.86585363466519927</v>
      </c>
      <c r="AB217" s="173">
        <f ca="1">IFERROR(IF($H217="",,AB218/$L217),0)</f>
        <v>0.76341464740822262</v>
      </c>
      <c r="AC217" s="174">
        <f ca="1">IFERROR(IF($H217="",,AC218/$L217),0)</f>
        <v>0</v>
      </c>
      <c r="AD217" s="175"/>
      <c r="AE217" s="42">
        <v>80613</v>
      </c>
      <c r="AF217" s="43"/>
      <c r="AG217" s="43"/>
      <c r="AH217" s="43"/>
      <c r="AI217" s="43"/>
      <c r="AJ217" s="43"/>
      <c r="AK217" s="43"/>
      <c r="AL217" s="44"/>
      <c r="AM217" s="157">
        <f ca="1">IF('MASTER 2018-19 '!H220="","",'MASTER 2018-19 '!H220)</f>
        <v>6.6595106560000001</v>
      </c>
      <c r="AN217" s="216">
        <f t="shared" ca="1" si="31"/>
        <v>-8.2290692926269671E-2</v>
      </c>
    </row>
    <row r="218" spans="1:40" s="157" customFormat="1" x14ac:dyDescent="0.2">
      <c r="C218" s="217" t="str">
        <f ca="1">IFERROR(IF(H217="","No PI or No Data",""),"Substation was not found in SubstationLoad")</f>
        <v/>
      </c>
      <c r="D218" s="139"/>
      <c r="E218" s="139"/>
      <c r="F218" s="139"/>
      <c r="G218" s="285">
        <f ca="1">IF(AND(VLOOKUP(C217,SubstationLoad_Max_Primaries!$B$3:$Z$495,3,FALSE),ISNUMBER(VLOOKUP(C217,'Manual Calculation'!$B$2:$G$222,3,FALSE))),VLOOKUP(C217,'Manual Calculation'!$B$2:$G$222,4,FALSE),VLOOKUP(C217,SubstationLoad_Max_Primaries!$B$3:$Z$500,23,FALSE))</f>
        <v>43885.530555555553</v>
      </c>
      <c r="H218" s="250"/>
      <c r="I218" s="220"/>
      <c r="J218" s="220"/>
      <c r="K218" s="220"/>
      <c r="L218" s="220" t="s">
        <v>32</v>
      </c>
      <c r="M218" s="235"/>
      <c r="N218" s="221"/>
      <c r="O218" s="221"/>
      <c r="P218" s="221"/>
      <c r="Q218" s="221"/>
      <c r="R218" s="221"/>
      <c r="S218" s="221"/>
      <c r="T218" s="221"/>
      <c r="U218" s="221"/>
      <c r="V218" s="221"/>
      <c r="W218" s="221"/>
      <c r="X218" s="221"/>
      <c r="Y218" s="221"/>
      <c r="Z218" s="222"/>
      <c r="AA218" s="419">
        <f ca="1">IF(AND(VLOOKUP(C217,SubstationLoad_Min_Primaries!$B$3:$Z$495,3,FALSE),ISNUMBER(VLOOKUP(C217,'Manual Calculation'!$B$2:$G$222,5,FALSE))),"Manual Calculation",MAX(VLOOKUP(C217,SubstationLoad_Max_Primaries!$B$3:$Z$500,5,FALSE),VLOOKUP(C217,SubstationLoad_Max_Primaries!$B$3:$Z$500,7,FALSE)))</f>
        <v>5.6949098110198975</v>
      </c>
      <c r="AB218" s="419">
        <f ca="1">IF(AND(VLOOKUP(C217,SubstationLoad_Min_Primaries!$B$3:$Z$495,3,FALSE),ISNUMBER(VLOOKUP(C217,'Manual Calculation'!$B$2:$G$222,5,FALSE))),"Manual Calculation",VLOOKUP(C217,SubstationLoad_Max_Primaries!$B$3:$Z$500,6,FALSE))</f>
        <v>5.0211460590362549</v>
      </c>
      <c r="AC218" s="282">
        <f ca="1">IF(AND(VLOOKUP(C217,SubstationLoad_Min_Primaries!$B$3:$Z$495,3,FALSE),ISNUMBER(VLOOKUP(C217,'Manual Calculation'!$B$2:$G$222,5,FALSE))),VLOOKUP(C217,'Manual Calculation'!$B$2:$G$222,5,FALSE),VLOOKUP(C217,SubstationLoad_Min_Primaries!$B$3:$Z$500,22,FALSE))</f>
        <v>0</v>
      </c>
      <c r="AD218" s="175"/>
      <c r="AE218" s="186">
        <v>1</v>
      </c>
      <c r="AF218" s="187">
        <v>0</v>
      </c>
      <c r="AG218" s="187">
        <v>0</v>
      </c>
      <c r="AH218" s="187">
        <v>0</v>
      </c>
      <c r="AI218" s="187">
        <v>0</v>
      </c>
      <c r="AJ218" s="187">
        <v>0</v>
      </c>
      <c r="AK218" s="187">
        <v>0</v>
      </c>
      <c r="AL218" s="188">
        <v>0</v>
      </c>
      <c r="AM218" s="157" t="str">
        <f ca="1">IF('MASTER 2018-19 '!H221="","",'MASTER 2018-19 '!H221)</f>
        <v/>
      </c>
      <c r="AN218" s="216"/>
    </row>
    <row r="219" spans="1:40" s="157" customFormat="1" x14ac:dyDescent="0.2">
      <c r="C219" s="223" t="s">
        <v>33</v>
      </c>
      <c r="D219" s="224"/>
      <c r="E219" s="225"/>
      <c r="F219" s="225"/>
      <c r="G219" s="226"/>
      <c r="H219" s="249"/>
      <c r="I219" s="228"/>
      <c r="J219" s="228"/>
      <c r="K219" s="228"/>
      <c r="L219" s="228"/>
      <c r="M219" s="229"/>
      <c r="N219" s="229"/>
      <c r="O219" s="230"/>
      <c r="P219" s="230"/>
      <c r="Q219" s="230"/>
      <c r="R219" s="231" t="s">
        <v>34</v>
      </c>
      <c r="S219" s="283">
        <f ca="1">VLOOKUP(C217,SubstationLoad_Max_Primaries!$B$3:$Z$500,24,FALSE)</f>
        <v>0</v>
      </c>
      <c r="T219" s="233"/>
      <c r="U219" s="233"/>
      <c r="V219" s="233"/>
      <c r="W219" s="233"/>
      <c r="X219" s="233"/>
      <c r="Y219" s="233"/>
      <c r="Z219" s="234"/>
      <c r="AA219" s="418">
        <f ca="1">IF(AND(VLOOKUP(C217,SubstationLoad_Min_Primaries!$B$3:$Z$495,3,FALSE),ISNUMBER(VLOOKUP(C217,'Manual Calculation'!$B$2:$G$222,5,FALSE))),"",IF(AA218=VLOOKUP(C217,SubstationLoad_Max_Primaries!$B$3:$Z$500,5,FALSE),VLOOKUP(C217,SubstationLoad_Max_Primaries!$B$3:$Z$500,10,FALSE),IF(AA218=VLOOKUP(C217,SubstationLoad_Max_Primaries!$B$3:$Z$500,7,FALSE),VLOOKUP(C217,SubstationLoad_Max_Primaries!$B$3:$Z$500,12,FALSE),"")))</f>
        <v>43768.70208333333</v>
      </c>
      <c r="AB219" s="418">
        <f ca="1">IF(AND(VLOOKUP(C217,SubstationLoad_Min_Primaries!$B$3:$Z$495,3,FALSE),ISNUMBER(VLOOKUP(C217,'Manual Calculation'!$B$2:$G$222,5,FALSE))),"",VLOOKUP(C217,SubstationLoad_Max_Primaries!$B$3:$Z$500,11,FALSE))</f>
        <v>43629.481249999997</v>
      </c>
      <c r="AC219" s="418">
        <f ca="1">IF(AND(VLOOKUP(C217,SubstationLoad_Min_Primaries!$B$3:$Z$495,3,FALSE),ISNUMBER(VLOOKUP(C217,'Manual Calculation'!$B$2:$G$222,5,FALSE))),VLOOKUP(C217,'Manual Calculation'!$B$2:$G$222,6,FALSE),VLOOKUP(C217,SubstationLoad_Min_Primaries!$B$3:$Z$500,23,FALSE))</f>
        <v>0</v>
      </c>
      <c r="AD219" s="175"/>
      <c r="AE219" s="175"/>
      <c r="AF219" s="175"/>
      <c r="AG219" s="175"/>
      <c r="AH219" s="175"/>
      <c r="AI219" s="175"/>
      <c r="AJ219" s="175"/>
      <c r="AK219" s="175"/>
      <c r="AL219" s="175"/>
      <c r="AM219" s="157" t="str">
        <f ca="1">IF('MASTER 2018-19 '!H222="","",'MASTER 2018-19 '!H222)</f>
        <v/>
      </c>
      <c r="AN219" s="216"/>
    </row>
    <row r="220" spans="1:40" s="157" customFormat="1" x14ac:dyDescent="0.2">
      <c r="B220" s="236">
        <v>74</v>
      </c>
      <c r="C220" s="86" t="str">
        <f ca="1">VLOOKUP(B220,'GSP List'!$D$2:$E$485,2,FALSE)</f>
        <v>MONTROSE NORTH</v>
      </c>
      <c r="D220" s="117" t="s">
        <v>30</v>
      </c>
      <c r="E220" s="117" t="s">
        <v>532</v>
      </c>
      <c r="F220" s="214"/>
      <c r="G220" s="284">
        <f ca="1">IF(AND(VLOOKUP(C220,SubstationLoad_Max_Primaries!$B$3:$Z$495,3,FALSE),ISNUMBER(VLOOKUP(C220,'Manual Calculation'!$B$2:$G$222,3,FALSE))),VLOOKUP(C220,'Manual Calculation'!$B$2:$G$222,4,FALSE),VLOOKUP(C220,SubstationLoad_Max_Primaries!$B$3:$Z$500,23,FALSE))</f>
        <v>43815.709027777775</v>
      </c>
      <c r="H220" s="282">
        <f ca="1">IF(AND(VLOOKUP(C220,SubstationLoad_Max_Primaries!$B$3:$Z$495,3,FALSE),ISNUMBER(VLOOKUP(C220,'Manual Calculation'!$B$2:$G$222,3,FALSE))),VLOOKUP(C220,'Manual Calculation'!$B$2:$G$222,3,FALSE),VLOOKUP(C220,SubstationLoad_Max_Primaries!$B$3:$Z$500,22,FALSE))</f>
        <v>8.3180393599853506</v>
      </c>
      <c r="I220" s="136">
        <v>1</v>
      </c>
      <c r="J220" s="89">
        <v>0</v>
      </c>
      <c r="K220" s="90">
        <v>0</v>
      </c>
      <c r="L220" s="143">
        <f ca="1">IF(OR($B220="",ISNA($I220)),,$H220*$I220)</f>
        <v>8.3180393599853506</v>
      </c>
      <c r="M220" s="143">
        <f ca="1">IF($B220 ="",,VLOOKUP($K220,'Growth Rates'!$C$5:$D$8,2,FALSE))^COLUMNS($M220:M220)*$L220+SUM($L221:M221)*IFERROR($L$5/$L$6,1)</f>
        <v>8.3181912205048878</v>
      </c>
      <c r="N220" s="143">
        <f ca="1">IF($B220 ="",,VLOOKUP($K220,'Growth Rates'!$C$5:$D$8,2,FALSE))^COLUMNS($M220:N220)*$L220+SUM($L221:N221)*IFERROR($L$5/$L$6,1)</f>
        <v>8.3183430837969077</v>
      </c>
      <c r="O220" s="143">
        <f ca="1">IF($B220 ="",,VLOOKUP($K220,'Growth Rates'!$C$5:$D$8,2,FALSE))^COLUMNS($M220:O220)*$L220+SUM($L221:O221)*IFERROR($L$5/$L$6,1)</f>
        <v>8.3184949498614582</v>
      </c>
      <c r="P220" s="143">
        <f ca="1">IF($B220 ="",,VLOOKUP($K220,'Growth Rates'!$C$5:$D$8,2,FALSE))^COLUMNS($M220:P220)*$L220+SUM($L221:P221)*IFERROR($L$5/$L$6,1)</f>
        <v>8.3186468186985962</v>
      </c>
      <c r="Q220" s="143">
        <f ca="1">IF($B220 ="",,VLOOKUP($K220,'Growth Rates'!$C$5:$D$8,2,FALSE))^COLUMNS($M220:Q220)*$L220+SUM($L221:Q221)*IFERROR($L$5/$L$6,1)</f>
        <v>8.3187986903083644</v>
      </c>
      <c r="R220" s="143">
        <f ca="1">IF($B220 ="",,VLOOKUP($K220,'Growth Rates'!$C$5:$D$8,2,FALSE))^COLUMNS($M220:R220)*$L220+SUM($L221:R221)*IFERROR($L$5/$L$6,1)</f>
        <v>8.3189505646908195</v>
      </c>
      <c r="S220" s="143">
        <f ca="1">IF($B220 ="",,VLOOKUP($K220,'Growth Rates'!$C$5:$D$8,2,FALSE))^COLUMNS($M220:S220)*$L220+SUM($L221:S221)*IFERROR($L$5/$L$6,1)</f>
        <v>8.3191024418460113</v>
      </c>
      <c r="T220" s="143">
        <f ca="1">IF($B220 ="",,VLOOKUP($K220,'Growth Rates'!$C$5:$D$8,2,FALSE))^COLUMNS($M220:T220)*$L220+SUM($L221:T221)*IFERROR($L$5/$L$6,1)</f>
        <v>8.3192543217739878</v>
      </c>
      <c r="U220" s="143">
        <f ca="1">IF($B220 ="",,VLOOKUP($K220,'Growth Rates'!$C$5:$D$8,2,FALSE))^COLUMNS($M220:U220)*$L220+SUM($L221:U221)*IFERROR($L$5/$L$6,1)</f>
        <v>8.3194062044748005</v>
      </c>
      <c r="V220" s="143">
        <f ca="1">IF($B220 ="",,VLOOKUP($K220,'Growth Rates'!$C$5:$D$8,2,FALSE))^COLUMNS($M220:V220)*$L220+SUM($L221:V221)*IFERROR($L$5/$L$6,1)</f>
        <v>8.3195580899485027</v>
      </c>
      <c r="W220" s="143">
        <f ca="1">IF($B220 ="",,VLOOKUP($K220,'Growth Rates'!$C$5:$D$8,2,FALSE))^COLUMNS($M220:W220)*$L220+SUM($L221:W221)*IFERROR($L$5/$L$6,1)</f>
        <v>8.3197099781951387</v>
      </c>
      <c r="X220" s="143">
        <f ca="1">IF($B220 ="",,VLOOKUP($K220,'Growth Rates'!$C$5:$D$8,2,FALSE))^COLUMNS($M220:X220)*$L220+SUM($L221:X221)*IFERROR($L$5/$L$6,1)</f>
        <v>8.319861869214769</v>
      </c>
      <c r="Y220" s="143">
        <f ca="1">IF($B220 ="",,VLOOKUP($K220,'Growth Rates'!$C$5:$D$8,2,FALSE))^COLUMNS($M220:Y220)*$L220+SUM($L221:Y221)*IFERROR($L$5/$L$6,1)</f>
        <v>8.3200137630074327</v>
      </c>
      <c r="Z220" s="237"/>
      <c r="AA220" s="173">
        <f ca="1">IFERROR(IF($H220="",,AA221/$L220),0)</f>
        <v>0.88995134275228871</v>
      </c>
      <c r="AB220" s="173">
        <f ca="1">IFERROR(IF($H220="",,AB221/$L220),0)</f>
        <v>0.71397414541562843</v>
      </c>
      <c r="AC220" s="174">
        <f ca="1">IFERROR(IF($H220="",,AC221/$L220),0)</f>
        <v>0</v>
      </c>
      <c r="AD220" s="175"/>
      <c r="AE220" s="42">
        <v>80623</v>
      </c>
      <c r="AF220" s="43"/>
      <c r="AG220" s="43"/>
      <c r="AH220" s="43"/>
      <c r="AI220" s="43"/>
      <c r="AJ220" s="43"/>
      <c r="AK220" s="43"/>
      <c r="AL220" s="44"/>
      <c r="AM220" s="157">
        <f ca="1">IF('MASTER 2018-19 '!H223="","",'MASTER 2018-19 '!H223)</f>
        <v>8.0317073289999996</v>
      </c>
      <c r="AN220" s="216">
        <f t="shared" ca="1" si="31"/>
        <v>0.28633203098535098</v>
      </c>
    </row>
    <row r="221" spans="1:40" s="157" customFormat="1" x14ac:dyDescent="0.2">
      <c r="C221" s="217" t="str">
        <f ca="1">IFERROR(IF(H220="","No PI or No Data",""),"Substation was not found in SubstationLoad")</f>
        <v/>
      </c>
      <c r="D221" s="139"/>
      <c r="E221" s="139"/>
      <c r="F221" s="139"/>
      <c r="G221" s="285">
        <f ca="1">IF(AND(VLOOKUP(C220,SubstationLoad_Max_Primaries!$B$3:$Z$495,3,FALSE),ISNUMBER(VLOOKUP(C220,'Manual Calculation'!$B$2:$G$222,3,FALSE))),VLOOKUP(C220,'Manual Calculation'!$B$2:$G$222,4,FALSE),VLOOKUP(C220,SubstationLoad_Max_Primaries!$B$3:$Z$500,23,FALSE))</f>
        <v>43815.709027777775</v>
      </c>
      <c r="H221" s="250"/>
      <c r="I221" s="220"/>
      <c r="J221" s="220"/>
      <c r="K221" s="220"/>
      <c r="L221" s="220" t="s">
        <v>32</v>
      </c>
      <c r="M221" s="235"/>
      <c r="N221" s="221"/>
      <c r="O221" s="221"/>
      <c r="P221" s="221"/>
      <c r="Q221" s="221"/>
      <c r="R221" s="221"/>
      <c r="S221" s="221"/>
      <c r="T221" s="221"/>
      <c r="U221" s="221"/>
      <c r="V221" s="221"/>
      <c r="W221" s="221"/>
      <c r="X221" s="221"/>
      <c r="Y221" s="221"/>
      <c r="Z221" s="222"/>
      <c r="AA221" s="419">
        <f ca="1">IF(AND(VLOOKUP(C220,SubstationLoad_Min_Primaries!$B$3:$Z$495,3,FALSE),ISNUMBER(VLOOKUP(C220,'Manual Calculation'!$B$2:$G$222,5,FALSE))),"Manual Calculation",MAX(VLOOKUP(C220,SubstationLoad_Max_Primaries!$B$3:$Z$500,5,FALSE),VLOOKUP(C220,SubstationLoad_Max_Primaries!$B$3:$Z$500,7,FALSE)))</f>
        <v>7.4026502974853505</v>
      </c>
      <c r="AB221" s="419">
        <f ca="1">IF(AND(VLOOKUP(C220,SubstationLoad_Min_Primaries!$B$3:$Z$495,3,FALSE),ISNUMBER(VLOOKUP(C220,'Manual Calculation'!$B$2:$G$222,5,FALSE))),"Manual Calculation",VLOOKUP(C220,SubstationLoad_Max_Primaries!$B$3:$Z$500,6,FALSE))</f>
        <v>5.9388650435791011</v>
      </c>
      <c r="AC221" s="282">
        <f ca="1">IF(AND(VLOOKUP(C220,SubstationLoad_Min_Primaries!$B$3:$Z$495,3,FALSE),ISNUMBER(VLOOKUP(C220,'Manual Calculation'!$B$2:$G$222,5,FALSE))),VLOOKUP(C220,'Manual Calculation'!$B$2:$G$222,5,FALSE),VLOOKUP(C220,SubstationLoad_Min_Primaries!$B$3:$Z$500,22,FALSE))</f>
        <v>0</v>
      </c>
      <c r="AD221" s="175"/>
      <c r="AE221" s="186">
        <v>1</v>
      </c>
      <c r="AF221" s="187">
        <v>0</v>
      </c>
      <c r="AG221" s="187">
        <v>0</v>
      </c>
      <c r="AH221" s="187">
        <v>0</v>
      </c>
      <c r="AI221" s="187">
        <v>0</v>
      </c>
      <c r="AJ221" s="187">
        <v>0</v>
      </c>
      <c r="AK221" s="187">
        <v>0</v>
      </c>
      <c r="AL221" s="188">
        <v>0</v>
      </c>
      <c r="AM221" s="157" t="str">
        <f ca="1">IF('MASTER 2018-19 '!H224="","",'MASTER 2018-19 '!H224)</f>
        <v/>
      </c>
      <c r="AN221" s="216"/>
    </row>
    <row r="222" spans="1:40" s="157" customFormat="1" x14ac:dyDescent="0.2">
      <c r="C222" s="223" t="s">
        <v>33</v>
      </c>
      <c r="D222" s="224"/>
      <c r="E222" s="225"/>
      <c r="F222" s="225"/>
      <c r="G222" s="226"/>
      <c r="H222" s="249"/>
      <c r="I222" s="228"/>
      <c r="J222" s="228"/>
      <c r="K222" s="228"/>
      <c r="L222" s="228"/>
      <c r="M222" s="229"/>
      <c r="N222" s="229"/>
      <c r="O222" s="230"/>
      <c r="P222" s="230"/>
      <c r="Q222" s="230"/>
      <c r="R222" s="231" t="s">
        <v>34</v>
      </c>
      <c r="S222" s="283">
        <f ca="1">VLOOKUP(C220,SubstationLoad_Max_Primaries!$B$3:$Z$500,24,FALSE)</f>
        <v>0</v>
      </c>
      <c r="T222" s="233"/>
      <c r="U222" s="233"/>
      <c r="V222" s="233"/>
      <c r="W222" s="233"/>
      <c r="X222" s="233"/>
      <c r="Y222" s="233"/>
      <c r="Z222" s="234"/>
      <c r="AA222" s="418">
        <f ca="1">IF(AND(VLOOKUP(C220,SubstationLoad_Min_Primaries!$B$3:$Z$495,3,FALSE),ISNUMBER(VLOOKUP(C220,'Manual Calculation'!$B$2:$G$222,5,FALSE))),"",IF(AA221=VLOOKUP(C220,SubstationLoad_Max_Primaries!$B$3:$Z$500,5,FALSE),VLOOKUP(C220,SubstationLoad_Max_Primaries!$B$3:$Z$500,10,FALSE),IF(AA221=VLOOKUP(C220,SubstationLoad_Max_Primaries!$B$3:$Z$500,7,FALSE),VLOOKUP(C220,SubstationLoad_Max_Primaries!$B$3:$Z$500,12,FALSE),"")))</f>
        <v>43768.720833333333</v>
      </c>
      <c r="AB222" s="418">
        <f ca="1">IF(AND(VLOOKUP(C220,SubstationLoad_Min_Primaries!$B$3:$Z$495,3,FALSE),ISNUMBER(VLOOKUP(C220,'Manual Calculation'!$B$2:$G$222,5,FALSE))),"",VLOOKUP(C220,SubstationLoad_Max_Primaries!$B$3:$Z$500,11,FALSE))</f>
        <v>43697.725694444445</v>
      </c>
      <c r="AC222" s="418">
        <f ca="1">IF(AND(VLOOKUP(C220,SubstationLoad_Min_Primaries!$B$3:$Z$495,3,FALSE),ISNUMBER(VLOOKUP(C220,'Manual Calculation'!$B$2:$G$222,5,FALSE))),VLOOKUP(C220,'Manual Calculation'!$B$2:$G$222,6,FALSE),VLOOKUP(C220,SubstationLoad_Min_Primaries!$B$3:$Z$500,23,FALSE))</f>
        <v>0</v>
      </c>
      <c r="AD222" s="175"/>
      <c r="AE222" s="175"/>
      <c r="AF222" s="175"/>
      <c r="AG222" s="175"/>
      <c r="AH222" s="175"/>
      <c r="AI222" s="175"/>
      <c r="AJ222" s="175"/>
      <c r="AK222" s="175"/>
      <c r="AL222" s="175"/>
      <c r="AM222" s="157" t="str">
        <f ca="1">IF('MASTER 2018-19 '!H225="","",'MASTER 2018-19 '!H225)</f>
        <v/>
      </c>
      <c r="AN222" s="216"/>
    </row>
    <row r="223" spans="1:40" s="157" customFormat="1" x14ac:dyDescent="0.2">
      <c r="B223" s="236">
        <v>952</v>
      </c>
      <c r="C223" s="86" t="str">
        <f ca="1">VLOOKUP(B223,'GSP List'!$D$2:$E$485,2,FALSE)</f>
        <v>ST CYRUS</v>
      </c>
      <c r="D223" s="117" t="s">
        <v>30</v>
      </c>
      <c r="E223" s="117" t="s">
        <v>569</v>
      </c>
      <c r="F223" s="214"/>
      <c r="G223" s="284">
        <f ca="1">IF(AND(VLOOKUP(C223,SubstationLoad_Max_Primaries!$B$3:$Z$495,3,FALSE),ISNUMBER(VLOOKUP(C223,'Manual Calculation'!$B$2:$G$222,3,FALSE))),VLOOKUP(C223,'Manual Calculation'!$B$2:$G$222,4,FALSE),VLOOKUP(C223,SubstationLoad_Max_Primaries!$B$3:$Z$500,23,FALSE))</f>
        <v>43824.625</v>
      </c>
      <c r="H223" s="282">
        <f ca="1">IF(AND(VLOOKUP(C223,SubstationLoad_Max_Primaries!$B$3:$Z$495,3,FALSE),ISNUMBER(VLOOKUP(C223,'Manual Calculation'!$B$2:$G$222,3,FALSE))),VLOOKUP(C223,'Manual Calculation'!$B$2:$G$222,3,FALSE),VLOOKUP(C223,SubstationLoad_Max_Primaries!$B$3:$Z$500,22,FALSE))</f>
        <v>1.302016412</v>
      </c>
      <c r="I223" s="136">
        <v>1</v>
      </c>
      <c r="J223" s="89" t="s">
        <v>35</v>
      </c>
      <c r="K223" s="90" t="s">
        <v>35</v>
      </c>
      <c r="L223" s="143">
        <f ca="1">IF(OR($B223="",ISNA($I223)),,$H223*$I223)</f>
        <v>1.302016412</v>
      </c>
      <c r="M223" s="143">
        <f ca="1">IF($B223 ="",,VLOOKUP($K223,'Growth Rates'!$C$5:$D$8,2,FALSE))^COLUMNS($M223:M223)*$L223+SUM($L224:M224)*IFERROR($L$5/$L$6,1)</f>
        <v>1.3197301479168639</v>
      </c>
      <c r="N223" s="143">
        <f ca="1">IF($B223 ="",,VLOOKUP($K223,'Growth Rates'!$C$5:$D$8,2,FALSE))^COLUMNS($M223:N223)*$L223+SUM($L224:N224)*IFERROR($L$5/$L$6,1)</f>
        <v>1.3376848765257094</v>
      </c>
      <c r="O223" s="143">
        <f ca="1">IF($B223 ="",,VLOOKUP($K223,'Growth Rates'!$C$5:$D$8,2,FALSE))^COLUMNS($M223:O223)*$L223+SUM($L224:O224)*IFERROR($L$5/$L$6,1)</f>
        <v>1.3558838764955801</v>
      </c>
      <c r="P223" s="143">
        <f ca="1">IF($B223 ="",,VLOOKUP($K223,'Growth Rates'!$C$5:$D$8,2,FALSE))^COLUMNS($M223:P223)*$L223+SUM($L224:P224)*IFERROR($L$5/$L$6,1)</f>
        <v>1.3743304711013142</v>
      </c>
      <c r="Q223" s="143">
        <f ca="1">IF($B223 ="",,VLOOKUP($K223,'Growth Rates'!$C$5:$D$8,2,FALSE))^COLUMNS($M223:Q223)*$L223+SUM($L224:Q224)*IFERROR($L$5/$L$6,1)</f>
        <v>1.3930280288304004</v>
      </c>
      <c r="R223" s="143">
        <f ca="1">IF($B223 ="",,VLOOKUP($K223,'Growth Rates'!$C$5:$D$8,2,FALSE))^COLUMNS($M223:R223)*$L223+SUM($L224:R224)*IFERROR($L$5/$L$6,1)</f>
        <v>1.4119799639980897</v>
      </c>
      <c r="S223" s="143">
        <f ca="1">IF($B223 ="",,VLOOKUP($K223,'Growth Rates'!$C$5:$D$8,2,FALSE))^COLUMNS($M223:S223)*$L223+SUM($L224:S224)*IFERROR($L$5/$L$6,1)</f>
        <v>1.4311897373708733</v>
      </c>
      <c r="T223" s="143">
        <f ca="1">IF($B223 ="",,VLOOKUP($K223,'Growth Rates'!$C$5:$D$8,2,FALSE))^COLUMNS($M223:T223)*$L223+SUM($L224:T224)*IFERROR($L$5/$L$6,1)</f>
        <v>1.4506608567984474</v>
      </c>
      <c r="U223" s="143">
        <f ca="1">IF($B223 ="",,VLOOKUP($K223,'Growth Rates'!$C$5:$D$8,2,FALSE))^COLUMNS($M223:U223)*$L223+SUM($L224:U224)*IFERROR($L$5/$L$6,1)</f>
        <v>1.4703968778542706</v>
      </c>
      <c r="V223" s="143">
        <f ca="1">IF($B223 ="",,VLOOKUP($K223,'Growth Rates'!$C$5:$D$8,2,FALSE))^COLUMNS($M223:V223)*$L223+SUM($L224:V224)*IFERROR($L$5/$L$6,1)</f>
        <v>1.4904014044848395</v>
      </c>
      <c r="W223" s="143">
        <f ca="1">IF($B223 ="",,VLOOKUP($K223,'Growth Rates'!$C$5:$D$8,2,FALSE))^COLUMNS($M223:W223)*$L223+SUM($L224:W224)*IFERROR($L$5/$L$6,1)</f>
        <v>1.5106780896677965</v>
      </c>
      <c r="X223" s="143">
        <f ca="1">IF($B223 ="",,VLOOKUP($K223,'Growth Rates'!$C$5:$D$8,2,FALSE))^COLUMNS($M223:X223)*$L223+SUM($L224:X224)*IFERROR($L$5/$L$6,1)</f>
        <v>1.5312306360789916</v>
      </c>
      <c r="Y223" s="143">
        <f ca="1">IF($B223 ="",,VLOOKUP($K223,'Growth Rates'!$C$5:$D$8,2,FALSE))^COLUMNS($M223:Y223)*$L223+SUM($L224:Y224)*IFERROR($L$5/$L$6,1)</f>
        <v>1.5520627967686178</v>
      </c>
      <c r="Z223" s="111"/>
      <c r="AA223" s="173">
        <f ca="1">IFERROR(IF($H223="",,AA224/$L223),0)</f>
        <v>0</v>
      </c>
      <c r="AB223" s="173">
        <f ca="1">IFERROR(IF($H223="",,AB224/$L223),0)</f>
        <v>0</v>
      </c>
      <c r="AC223" s="174">
        <f ca="1">IFERROR(IF($H223="",,AC224/$L223),0)</f>
        <v>0.12521667046390503</v>
      </c>
      <c r="AD223" s="175"/>
      <c r="AE223" s="42">
        <v>80629</v>
      </c>
      <c r="AF223" s="43"/>
      <c r="AG223" s="43"/>
      <c r="AH223" s="43"/>
      <c r="AI223" s="43"/>
      <c r="AJ223" s="43"/>
      <c r="AK223" s="43"/>
      <c r="AL223" s="44"/>
      <c r="AM223" s="157">
        <f ca="1">IF('MASTER 2018-19 '!H226="","",'MASTER 2018-19 '!H226)</f>
        <v>2.14</v>
      </c>
      <c r="AN223" s="216">
        <f t="shared" ca="1" si="31"/>
        <v>-0.83798358800000017</v>
      </c>
    </row>
    <row r="224" spans="1:40" s="157" customFormat="1" x14ac:dyDescent="0.2">
      <c r="C224" s="217" t="str">
        <f ca="1">IFERROR(IF(H223="","No PI or No Data",""),"Substation was not found in SubstationLoad")</f>
        <v/>
      </c>
      <c r="D224" s="139"/>
      <c r="E224" s="139"/>
      <c r="F224" s="139"/>
      <c r="G224" s="285">
        <f ca="1">IF(AND(VLOOKUP(C223,SubstationLoad_Max_Primaries!$B$3:$Z$495,3,FALSE),ISNUMBER(VLOOKUP(C223,'Manual Calculation'!$B$2:$G$222,3,FALSE))),VLOOKUP(C223,'Manual Calculation'!$B$2:$G$222,4,FALSE),VLOOKUP(C223,SubstationLoad_Max_Primaries!$B$3:$Z$500,23,FALSE))</f>
        <v>43824.625</v>
      </c>
      <c r="H224" s="250"/>
      <c r="I224" s="220"/>
      <c r="J224" s="220"/>
      <c r="K224" s="220"/>
      <c r="L224" s="220" t="s">
        <v>32</v>
      </c>
      <c r="M224" s="235"/>
      <c r="N224" s="221"/>
      <c r="O224" s="221"/>
      <c r="P224" s="221"/>
      <c r="Q224" s="221"/>
      <c r="R224" s="221"/>
      <c r="S224" s="221"/>
      <c r="T224" s="221"/>
      <c r="U224" s="221"/>
      <c r="V224" s="221"/>
      <c r="W224" s="221"/>
      <c r="X224" s="221"/>
      <c r="Y224" s="221"/>
      <c r="Z224" s="222"/>
      <c r="AA224" s="419" t="str">
        <f ca="1">IF(AND(VLOOKUP(C223,SubstationLoad_Min_Primaries!$B$3:$Z$495,3,FALSE),ISNUMBER(VLOOKUP(C223,'Manual Calculation'!$B$2:$G$222,5,FALSE))),"Manual Calculation",MAX(VLOOKUP(C223,SubstationLoad_Max_Primaries!$B$3:$Z$500,5,FALSE),VLOOKUP(C223,SubstationLoad_Max_Primaries!$B$3:$Z$500,7,FALSE)))</f>
        <v>Manual Calculation</v>
      </c>
      <c r="AB224" s="419" t="str">
        <f ca="1">IF(AND(VLOOKUP(C223,SubstationLoad_Min_Primaries!$B$3:$Z$495,3,FALSE),ISNUMBER(VLOOKUP(C223,'Manual Calculation'!$B$2:$G$222,5,FALSE))),"Manual Calculation",VLOOKUP(C223,SubstationLoad_Max_Primaries!$B$3:$Z$500,6,FALSE))</f>
        <v>Manual Calculation</v>
      </c>
      <c r="AC224" s="282">
        <f ca="1">IF(AND(VLOOKUP(C223,SubstationLoad_Min_Primaries!$B$3:$Z$495,3,FALSE),ISNUMBER(VLOOKUP(C223,'Manual Calculation'!$B$2:$G$222,5,FALSE))),VLOOKUP(C223,'Manual Calculation'!$B$2:$G$222,5,FALSE),VLOOKUP(C223,SubstationLoad_Min_Primaries!$B$3:$Z$500,22,FALSE))</f>
        <v>0.16303416000000001</v>
      </c>
      <c r="AD224" s="175"/>
      <c r="AE224" s="186">
        <v>1</v>
      </c>
      <c r="AF224" s="187">
        <v>0</v>
      </c>
      <c r="AG224" s="187">
        <v>0</v>
      </c>
      <c r="AH224" s="187">
        <v>0</v>
      </c>
      <c r="AI224" s="187">
        <v>0</v>
      </c>
      <c r="AJ224" s="187">
        <v>0</v>
      </c>
      <c r="AK224" s="187">
        <v>0</v>
      </c>
      <c r="AL224" s="188">
        <v>0</v>
      </c>
      <c r="AM224" s="157" t="str">
        <f ca="1">IF('MASTER 2018-19 '!H227="","",'MASTER 2018-19 '!H227)</f>
        <v/>
      </c>
      <c r="AN224" s="216"/>
    </row>
    <row r="225" spans="1:40" s="157" customFormat="1" x14ac:dyDescent="0.2">
      <c r="C225" s="223" t="s">
        <v>33</v>
      </c>
      <c r="D225" s="224"/>
      <c r="E225" s="225"/>
      <c r="F225" s="225"/>
      <c r="G225" s="226"/>
      <c r="H225" s="249"/>
      <c r="I225" s="228"/>
      <c r="J225" s="228"/>
      <c r="K225" s="228"/>
      <c r="L225" s="228"/>
      <c r="M225" s="229"/>
      <c r="N225" s="229"/>
      <c r="O225" s="230"/>
      <c r="P225" s="230"/>
      <c r="Q225" s="230"/>
      <c r="R225" s="231" t="s">
        <v>34</v>
      </c>
      <c r="S225" s="283">
        <f ca="1">VLOOKUP(C223,SubstationLoad_Max_Primaries!$B$3:$Z$500,24,FALSE)</f>
        <v>3.4723616342716217</v>
      </c>
      <c r="T225" s="245"/>
      <c r="U225" s="245"/>
      <c r="V225" s="245"/>
      <c r="W225" s="245"/>
      <c r="X225" s="245"/>
      <c r="Y225" s="245"/>
      <c r="Z225" s="239"/>
      <c r="AA225" s="418" t="str">
        <f ca="1">IF(AND(VLOOKUP(C223,SubstationLoad_Min_Primaries!$B$3:$Z$495,3,FALSE),ISNUMBER(VLOOKUP(C223,'Manual Calculation'!$B$2:$G$222,5,FALSE))),"",IF(AA224=VLOOKUP(C223,SubstationLoad_Max_Primaries!$B$3:$Z$500,5,FALSE),VLOOKUP(C223,SubstationLoad_Max_Primaries!$B$3:$Z$500,10,FALSE),IF(AA224=VLOOKUP(C223,SubstationLoad_Max_Primaries!$B$3:$Z$500,7,FALSE),VLOOKUP(C223,SubstationLoad_Max_Primaries!$B$3:$Z$500,12,FALSE),"")))</f>
        <v/>
      </c>
      <c r="AB225" s="418" t="str">
        <f ca="1">IF(AND(VLOOKUP(C223,SubstationLoad_Min_Primaries!$B$3:$Z$495,3,FALSE),ISNUMBER(VLOOKUP(C223,'Manual Calculation'!$B$2:$G$222,5,FALSE))),"",VLOOKUP(C223,SubstationLoad_Max_Primaries!$B$3:$Z$500,11,FALSE))</f>
        <v/>
      </c>
      <c r="AC225" s="418">
        <f ca="1">IF(AND(VLOOKUP(C223,SubstationLoad_Min_Primaries!$B$3:$Z$495,3,FALSE),ISNUMBER(VLOOKUP(C223,'Manual Calculation'!$B$2:$G$222,5,FALSE))),VLOOKUP(C223,'Manual Calculation'!$B$2:$G$222,6,FALSE),VLOOKUP(C223,SubstationLoad_Min_Primaries!$B$3:$Z$500,23,FALSE))</f>
        <v>43702.125</v>
      </c>
      <c r="AD225" s="175"/>
      <c r="AE225" s="175"/>
      <c r="AF225" s="175"/>
      <c r="AG225" s="175"/>
      <c r="AH225" s="175"/>
      <c r="AI225" s="175"/>
      <c r="AJ225" s="175"/>
      <c r="AK225" s="175"/>
      <c r="AL225" s="175"/>
      <c r="AM225" s="157" t="str">
        <f ca="1">IF('MASTER 2018-19 '!H228="","",'MASTER 2018-19 '!H228)</f>
        <v/>
      </c>
      <c r="AN225" s="216"/>
    </row>
    <row r="226" spans="1:40" s="157" customFormat="1" x14ac:dyDescent="0.2">
      <c r="A226" s="246"/>
      <c r="B226" s="246"/>
      <c r="C226" s="246"/>
      <c r="D226" s="246"/>
      <c r="E226" s="246"/>
      <c r="F226" s="246"/>
      <c r="G226" s="246"/>
      <c r="H226" s="246"/>
      <c r="I226" s="246"/>
      <c r="J226" s="246"/>
      <c r="K226" s="246"/>
      <c r="L226" s="246"/>
      <c r="M226" s="246"/>
      <c r="N226" s="246"/>
      <c r="O226" s="246"/>
      <c r="P226" s="246"/>
      <c r="Q226" s="246"/>
      <c r="R226" s="246"/>
      <c r="S226" s="246"/>
      <c r="T226" s="246"/>
      <c r="U226" s="246"/>
      <c r="V226" s="246"/>
      <c r="W226" s="246"/>
      <c r="X226" s="246"/>
      <c r="Y226" s="246"/>
      <c r="Z226" s="246"/>
      <c r="AA226" s="246"/>
      <c r="AB226" s="246"/>
      <c r="AC226" s="246"/>
      <c r="AD226" s="246"/>
      <c r="AE226" s="246"/>
      <c r="AF226" s="246"/>
      <c r="AG226" s="246"/>
      <c r="AH226" s="246"/>
      <c r="AI226" s="246"/>
      <c r="AJ226" s="246"/>
      <c r="AK226" s="246"/>
      <c r="AL226" s="246"/>
      <c r="AM226" s="157" t="str">
        <f ca="1">IF('MASTER 2018-19 '!H229="","",'MASTER 2018-19 '!H229)</f>
        <v/>
      </c>
      <c r="AN226" s="216"/>
    </row>
    <row r="227" spans="1:40" s="157" customFormat="1" x14ac:dyDescent="0.2">
      <c r="A227" s="152"/>
      <c r="B227" s="25"/>
      <c r="C227" s="158"/>
      <c r="D227" s="152"/>
      <c r="E227" s="152"/>
      <c r="F227" s="152"/>
      <c r="G227" s="152"/>
      <c r="H227" s="152"/>
      <c r="I227" s="152"/>
      <c r="J227" s="152"/>
      <c r="K227" s="152"/>
      <c r="L227" s="7" t="s">
        <v>0</v>
      </c>
      <c r="M227" s="159"/>
      <c r="N227" s="159"/>
      <c r="O227" s="159"/>
      <c r="P227" s="159"/>
      <c r="Q227" s="159"/>
      <c r="R227" s="159"/>
      <c r="S227" s="159"/>
      <c r="T227" s="159"/>
      <c r="U227" s="159"/>
      <c r="V227" s="159"/>
      <c r="W227" s="159"/>
      <c r="X227" s="159"/>
      <c r="Y227" s="159"/>
      <c r="Z227" s="156"/>
      <c r="AA227" s="152"/>
      <c r="AB227" s="152"/>
      <c r="AC227" s="152"/>
      <c r="AD227" s="152"/>
      <c r="AE227" s="152"/>
      <c r="AF227" s="152"/>
      <c r="AG227" s="152"/>
      <c r="AH227" s="152"/>
      <c r="AI227" s="152"/>
      <c r="AJ227" s="152"/>
      <c r="AK227" s="152"/>
      <c r="AL227" s="152"/>
      <c r="AM227" s="157" t="str">
        <f ca="1">IF('MASTER 2018-19 '!H230="","",'MASTER 2018-19 '!H230)</f>
        <v/>
      </c>
      <c r="AN227" s="216"/>
    </row>
    <row r="228" spans="1:40" s="157" customFormat="1" ht="61.5" x14ac:dyDescent="0.2">
      <c r="A228" s="20" t="s">
        <v>39</v>
      </c>
      <c r="B228" s="21" t="s">
        <v>657</v>
      </c>
      <c r="C228" s="20" t="s">
        <v>2</v>
      </c>
      <c r="D228" s="18" t="s">
        <v>3</v>
      </c>
      <c r="E228" s="18" t="s">
        <v>4</v>
      </c>
      <c r="F228" s="18" t="s">
        <v>5</v>
      </c>
      <c r="G228" s="22" t="s">
        <v>6</v>
      </c>
      <c r="H228" s="22" t="str">
        <f ca="1">$L$1&amp;" Peak (MW)"</f>
        <v>2019 / 20 Peak (MW)</v>
      </c>
      <c r="I228" s="16" t="s">
        <v>7</v>
      </c>
      <c r="J228" s="24" t="s">
        <v>8</v>
      </c>
      <c r="K228" s="17" t="s">
        <v>9</v>
      </c>
      <c r="L228" s="22" t="str">
        <f ca="1">LEFTB($L$1,FIND(" / ",$L$1,1))&amp;" / "&amp;LEFTB($L$1,FIND(" / ",$L$1,1))+1</f>
        <v>2019  / 2020</v>
      </c>
      <c r="M228" s="22" t="str">
        <f ca="1">LEFTB($L$1,FIND(" / ",$L$1,1))+1&amp;" / "&amp;LEFTB($L$1,FIND(" / ",$L$1,1))+2</f>
        <v>2020 / 2021</v>
      </c>
      <c r="N228" s="22" t="str">
        <f ca="1">LEFTB($L$1,FIND(" / ",$L$1,1))+2&amp;" / "&amp;LEFTB($L$1,FIND(" / ",$L$1,1))+3</f>
        <v>2021 / 2022</v>
      </c>
      <c r="O228" s="22" t="str">
        <f ca="1">LEFTB($L$1,FIND(" / ",$L$1,1))+3&amp;" / "&amp;LEFTB($L$1,FIND(" / ",$L$1,1))+4</f>
        <v>2022 / 2023</v>
      </c>
      <c r="P228" s="22" t="str">
        <f ca="1">LEFTB($L$1,FIND(" / ",$L$1,1))+4&amp;" / "&amp;LEFTB($L$1,FIND(" / ",$L$1,1))+5</f>
        <v>2023 / 2024</v>
      </c>
      <c r="Q228" s="22" t="str">
        <f ca="1">LEFTB($L$1,FIND(" / ",$L$1,1))+5&amp;" / "&amp;LEFTB($L$1,FIND(" / ",$L$1,1))+6</f>
        <v>2024 / 2025</v>
      </c>
      <c r="R228" s="22" t="str">
        <f ca="1">LEFTB($L$1,FIND(" / ",$L$1,1))+6&amp;" / "&amp;LEFTB($L$1,FIND(" / ",$L$1,1))+7</f>
        <v>2025 / 2026</v>
      </c>
      <c r="S228" s="22" t="str">
        <f ca="1">LEFTB($L$1,FIND(" / ",$L$1,1))+7&amp;" / "&amp;LEFTB($L$1,FIND(" / ",$L$1,1))+8</f>
        <v>2026 / 2027</v>
      </c>
      <c r="T228" s="22" t="str">
        <f ca="1">LEFTB($L$1,FIND(" / ",$L$1,1))+8&amp;" / "&amp;LEFTB($L$1,FIND(" / ",$L$1,1))+9</f>
        <v>2027 / 2028</v>
      </c>
      <c r="U228" s="22" t="str">
        <f ca="1">LEFTB($L$1,FIND(" / ",$L$1,1))+9&amp;" / "&amp;LEFTB($L$1,FIND(" / ",$L$1,1))+10</f>
        <v>2028 / 2029</v>
      </c>
      <c r="V228" s="22" t="str">
        <f ca="1">LEFTB($L$1,FIND(" / ",$L$1,1))+10&amp;" / "&amp;LEFTB($L$1,FIND(" / ",$L$1,1))+11</f>
        <v>2029 / 2030</v>
      </c>
      <c r="W228" s="22" t="str">
        <f ca="1">LEFTB($L$1,FIND(" / ",$L$1,1))+11&amp;" / "&amp;LEFTB($L$1,FIND(" / ",$L$1,1))+12</f>
        <v>2030 / 2031</v>
      </c>
      <c r="X228" s="22" t="str">
        <f ca="1">LEFTB($L$1,FIND(" / ",$L$1,1))+12&amp;" / "&amp;LEFTB($L$1,FIND(" / ",$L$1,1))+13</f>
        <v>2031 / 2032</v>
      </c>
      <c r="Y228" s="22" t="str">
        <f ca="1">LEFTB($L$1,FIND(" / ",$L$1,1))+13&amp;" / "&amp;LEFTB($L$1,FIND(" / ",$L$1,1))+14</f>
        <v>2032 / 2033</v>
      </c>
      <c r="Z228" s="23" t="s">
        <v>11</v>
      </c>
      <c r="AA228" s="19" t="s">
        <v>12</v>
      </c>
      <c r="AB228" s="19" t="s">
        <v>13</v>
      </c>
      <c r="AC228" s="19" t="s">
        <v>14</v>
      </c>
      <c r="AD228" s="160"/>
      <c r="AE228" s="19" t="s">
        <v>15</v>
      </c>
      <c r="AF228" s="19" t="s">
        <v>16</v>
      </c>
      <c r="AG228" s="19" t="s">
        <v>17</v>
      </c>
      <c r="AH228" s="19" t="s">
        <v>18</v>
      </c>
      <c r="AI228" s="19" t="s">
        <v>19</v>
      </c>
      <c r="AJ228" s="19" t="s">
        <v>20</v>
      </c>
      <c r="AK228" s="19" t="s">
        <v>21</v>
      </c>
      <c r="AL228" s="19" t="s">
        <v>22</v>
      </c>
      <c r="AM228" s="19" t="str">
        <f ca="1">IF('MASTER 2018-19 '!H231="","",'MASTER 2018-19 '!H231)</f>
        <v>2018/19 Peak (MW)</v>
      </c>
      <c r="AN228" s="19" t="s">
        <v>825</v>
      </c>
    </row>
    <row r="229" spans="1:40" s="157" customFormat="1" x14ac:dyDescent="0.2">
      <c r="A229" s="6"/>
      <c r="B229" s="161"/>
      <c r="C229" s="162"/>
      <c r="D229" s="161"/>
      <c r="E229" s="161"/>
      <c r="F229" s="161"/>
      <c r="G229" s="163"/>
      <c r="H229" s="161"/>
      <c r="I229" s="164"/>
      <c r="J229" s="165"/>
      <c r="K229" s="161"/>
      <c r="L229" s="161"/>
      <c r="M229" s="161"/>
      <c r="N229" s="161"/>
      <c r="O229" s="161"/>
      <c r="P229" s="161"/>
      <c r="Q229" s="161"/>
      <c r="R229" s="161"/>
      <c r="S229" s="161"/>
      <c r="T229" s="161"/>
      <c r="U229" s="161"/>
      <c r="V229" s="161"/>
      <c r="W229" s="161"/>
      <c r="X229" s="161"/>
      <c r="Y229" s="161"/>
      <c r="Z229" s="160"/>
      <c r="AA229" s="160"/>
      <c r="AB229" s="160"/>
      <c r="AC229" s="160"/>
      <c r="AD229" s="160"/>
      <c r="AE229" s="160"/>
      <c r="AF229" s="160"/>
      <c r="AG229" s="160"/>
      <c r="AH229" s="160"/>
      <c r="AI229" s="160"/>
      <c r="AJ229" s="160"/>
      <c r="AK229" s="160"/>
      <c r="AL229" s="160"/>
      <c r="AM229" s="157" t="str">
        <f ca="1">IF('MASTER 2018-19 '!H232="","",'MASTER 2018-19 '!H232)</f>
        <v/>
      </c>
    </row>
    <row r="230" spans="1:40" s="157" customFormat="1" x14ac:dyDescent="0.2">
      <c r="A230" s="142" t="s">
        <v>143</v>
      </c>
      <c r="B230" s="166">
        <v>627</v>
      </c>
      <c r="C230" s="167"/>
      <c r="D230" s="168" t="s">
        <v>23</v>
      </c>
      <c r="E230" s="169" t="s">
        <v>842</v>
      </c>
      <c r="F230" s="170"/>
      <c r="G230" s="284">
        <f ca="1">VLOOKUP(A230,SubstationLoad_Max_GSPs!$A$3:$Z$100,19,FALSE)</f>
        <v>43800.567361111112</v>
      </c>
      <c r="H230" s="282">
        <f ca="1">VLOOKUP(A230,SubstationLoad_Max_GSPs!$A$3:$Z$100,18,FALSE)</f>
        <v>13.458765983581543</v>
      </c>
      <c r="I230" s="136">
        <v>1</v>
      </c>
      <c r="J230" s="171"/>
      <c r="K230" s="172" t="s">
        <v>24</v>
      </c>
      <c r="L230" s="37">
        <f ca="1">IF(OR($A230="",ISNA($I230)),,$H230*$I230)</f>
        <v>13.458765983581543</v>
      </c>
      <c r="M230" s="37">
        <f t="shared" ref="M230:Y230" ca="1" si="32">M231/IFERROR($L231/$L230,1)</f>
        <v>13.486247538524923</v>
      </c>
      <c r="N230" s="37">
        <f t="shared" ca="1" si="32"/>
        <v>13.514444035994932</v>
      </c>
      <c r="O230" s="37">
        <f t="shared" ca="1" si="32"/>
        <v>13.543374421128458</v>
      </c>
      <c r="P230" s="37">
        <f t="shared" ca="1" si="32"/>
        <v>13.573058143748055</v>
      </c>
      <c r="Q230" s="37">
        <f t="shared" ca="1" si="32"/>
        <v>13.603515171843018</v>
      </c>
      <c r="R230" s="37">
        <f t="shared" ca="1" si="32"/>
        <v>13.634766005411038</v>
      </c>
      <c r="S230" s="37">
        <f t="shared" ca="1" si="32"/>
        <v>13.666831690670106</v>
      </c>
      <c r="T230" s="37">
        <f t="shared" ca="1" si="32"/>
        <v>13.699733834650612</v>
      </c>
      <c r="U230" s="37">
        <f t="shared" ca="1" si="32"/>
        <v>13.733494620177741</v>
      </c>
      <c r="V230" s="37">
        <f t="shared" ca="1" si="32"/>
        <v>13.768136821254714</v>
      </c>
      <c r="W230" s="37">
        <f t="shared" ca="1" si="32"/>
        <v>13.803683818857509</v>
      </c>
      <c r="X230" s="37">
        <f t="shared" ca="1" si="32"/>
        <v>13.840159617152162</v>
      </c>
      <c r="Y230" s="37">
        <f t="shared" ca="1" si="32"/>
        <v>13.877588860145828</v>
      </c>
      <c r="Z230" s="38" t="str">
        <f ca="1">"Diversity/Losses: "&amp;ROUND(L231/L230,3)</f>
        <v>Diversity/Losses: 0.997</v>
      </c>
      <c r="AA230" s="173">
        <f ca="1">IFERROR(IF($H230="",,AA231/$L230),0)</f>
        <v>0.85386796805309095</v>
      </c>
      <c r="AB230" s="173">
        <f ca="1">IFERROR(IF($H230="",,AB231/$L230),0)</f>
        <v>0.75618157724843138</v>
      </c>
      <c r="AC230" s="174">
        <f ca="1">IFERROR(IF($H230="",,AC231/$L230),0)</f>
        <v>0.21430557251250112</v>
      </c>
      <c r="AD230" s="175"/>
      <c r="AE230" s="42">
        <v>11230</v>
      </c>
      <c r="AF230" s="43"/>
      <c r="AG230" s="43"/>
      <c r="AH230" s="43"/>
      <c r="AI230" s="43"/>
      <c r="AJ230" s="43"/>
      <c r="AK230" s="43"/>
      <c r="AL230" s="44"/>
      <c r="AM230" s="157">
        <f ca="1">IF('MASTER 2018-19 '!H233="","",'MASTER 2018-19 '!H233)</f>
        <v>12.2</v>
      </c>
      <c r="AN230" s="216">
        <f ca="1">H230-AM230</f>
        <v>1.2587659835815437</v>
      </c>
    </row>
    <row r="231" spans="1:40" s="157" customFormat="1" x14ac:dyDescent="0.2">
      <c r="A231" s="217" t="str">
        <f ca="1">IFERROR(IF(H230="","No PI or No Data",""),"Substation was not found in SubstationLoad")</f>
        <v/>
      </c>
      <c r="B231" s="176"/>
      <c r="C231" s="177"/>
      <c r="D231" s="178"/>
      <c r="E231" s="178"/>
      <c r="F231" s="178"/>
      <c r="G231" s="329">
        <f ca="1">VLOOKUP(A230,SubstationLoad_Max_GSPs!$A$3:$Z$100,19,FALSE)</f>
        <v>43800.567361111112</v>
      </c>
      <c r="H231" s="180"/>
      <c r="I231" s="181"/>
      <c r="J231" s="182"/>
      <c r="K231" s="183" t="s">
        <v>25</v>
      </c>
      <c r="L231" s="53">
        <f ca="1">L235+L238+L241+L244+L247+L250+L253+L256+L259</f>
        <v>13.421959393292243</v>
      </c>
      <c r="M231" s="53">
        <f t="shared" ref="M231:Y231" ca="1" si="33">M235+M238+M241+M244+M247+M250+M253+M256+M259</f>
        <v>13.449365792583569</v>
      </c>
      <c r="N231" s="53">
        <f t="shared" ca="1" si="33"/>
        <v>13.477485179200233</v>
      </c>
      <c r="O231" s="53">
        <f t="shared" ca="1" si="33"/>
        <v>13.506336446468584</v>
      </c>
      <c r="P231" s="53">
        <f t="shared" ca="1" si="33"/>
        <v>13.535938991020439</v>
      </c>
      <c r="Q231" s="53">
        <f t="shared" ca="1" si="33"/>
        <v>13.566312726237298</v>
      </c>
      <c r="R231" s="53">
        <f t="shared" ca="1" si="33"/>
        <v>13.597478096054127</v>
      </c>
      <c r="S231" s="53">
        <f t="shared" ca="1" si="33"/>
        <v>13.629456089132418</v>
      </c>
      <c r="T231" s="53">
        <f t="shared" ca="1" si="33"/>
        <v>13.662268253412362</v>
      </c>
      <c r="U231" s="53">
        <f t="shared" ca="1" si="33"/>
        <v>13.695936711054285</v>
      </c>
      <c r="V231" s="53">
        <f t="shared" ca="1" si="33"/>
        <v>13.730484173779814</v>
      </c>
      <c r="W231" s="53">
        <f t="shared" ca="1" si="33"/>
        <v>13.765933958623403</v>
      </c>
      <c r="X231" s="53">
        <f t="shared" ca="1" si="33"/>
        <v>13.802310004105284</v>
      </c>
      <c r="Y231" s="53">
        <f t="shared" ca="1" si="33"/>
        <v>13.839636886836992</v>
      </c>
      <c r="Z231" s="184"/>
      <c r="AA231" s="419">
        <f ca="1">MAX(VLOOKUP(A230,SubstationLoad_Max_GSPs!$A$3:$Z$100,3,FALSE),VLOOKUP(A230,SubstationLoad_Max_GSPs!$A$3:$Z$100,5,FALSE))</f>
        <v>11.492009162902832</v>
      </c>
      <c r="AB231" s="282">
        <f ca="1">VLOOKUP(A230,SubstationLoad_Max_GSPs!$A$3:$Z$100,4,FALSE)</f>
        <v>10.177270889282227</v>
      </c>
      <c r="AC231" s="282">
        <f ca="1">VLOOKUP(A230,SubstationLoad_Min_GSPs!$A$3:$Z$100,18,FALSE)</f>
        <v>2.8842885494232178</v>
      </c>
      <c r="AD231" s="175"/>
      <c r="AE231" s="186">
        <v>1</v>
      </c>
      <c r="AF231" s="187">
        <v>0</v>
      </c>
      <c r="AG231" s="187">
        <v>0</v>
      </c>
      <c r="AH231" s="187">
        <v>0</v>
      </c>
      <c r="AI231" s="187">
        <v>0</v>
      </c>
      <c r="AJ231" s="187">
        <v>0</v>
      </c>
      <c r="AK231" s="187">
        <v>0</v>
      </c>
      <c r="AL231" s="188">
        <v>0</v>
      </c>
      <c r="AM231" s="157" t="str">
        <f ca="1">IF('MASTER 2018-19 '!H234="","",'MASTER 2018-19 '!H234)</f>
        <v/>
      </c>
      <c r="AN231" s="216"/>
    </row>
    <row r="232" spans="1:40" s="157" customFormat="1" x14ac:dyDescent="0.2">
      <c r="A232" s="11"/>
      <c r="B232" s="176"/>
      <c r="C232" s="189"/>
      <c r="D232" s="190" t="s">
        <v>26</v>
      </c>
      <c r="E232" s="63"/>
      <c r="F232" s="191"/>
      <c r="G232" s="192"/>
      <c r="H232" s="193"/>
      <c r="I232" s="194"/>
      <c r="J232" s="194"/>
      <c r="K232" s="194"/>
      <c r="L232" s="194"/>
      <c r="M232" s="194"/>
      <c r="N232" s="195"/>
      <c r="O232" s="195"/>
      <c r="P232" s="195"/>
      <c r="Q232" s="195"/>
      <c r="R232" s="196" t="s">
        <v>27</v>
      </c>
      <c r="S232" s="330">
        <f ca="1">VLOOKUP(A230,SubstationLoad_Max_GSPs!$A$3:$Z$100,20,FALSE)</f>
        <v>0</v>
      </c>
      <c r="T232" s="185"/>
      <c r="U232" s="185"/>
      <c r="V232" s="185"/>
      <c r="W232" s="185"/>
      <c r="X232" s="185"/>
      <c r="Y232" s="185"/>
      <c r="Z232" s="184"/>
      <c r="AA232" s="418">
        <f ca="1">IF(AA231=VLOOKUP(A230,SubstationLoad_Max_GSPs!$A$3:$Z$100,3,FALSE),VLOOKUP(A230,SubstationLoad_Max_GSPs!$A$3:$Z$100,8,FALSE),IF(AA231=VLOOKUP(A230,SubstationLoad_Max_GSPs!$A$3:$Z$100,5,FALSE),VLOOKUP(A230,SubstationLoad_Max_GSPs!$A$3:$Z$100,10,FALSE),""))</f>
        <v>43759.836111111108</v>
      </c>
      <c r="AB232" s="418">
        <f ca="1">VLOOKUP(A230,SubstationLoad_Max_GSPs!$A$3:$Z$100,9,FALSE)</f>
        <v>43691.777777777781</v>
      </c>
      <c r="AC232" s="418">
        <f ca="1">VLOOKUP(A230,SubstationLoad_Min_GSPs!$A$3:$Z$100,19,FALSE)</f>
        <v>43705.181944444441</v>
      </c>
      <c r="AD232" s="175"/>
      <c r="AE232" s="175"/>
      <c r="AF232" s="175"/>
      <c r="AG232" s="175"/>
      <c r="AH232" s="175"/>
      <c r="AI232" s="175"/>
      <c r="AJ232" s="175"/>
      <c r="AK232" s="175"/>
      <c r="AL232" s="175"/>
      <c r="AM232" s="157" t="str">
        <f ca="1">IF('MASTER 2018-19 '!H235="","",'MASTER 2018-19 '!H235)</f>
        <v/>
      </c>
      <c r="AN232" s="216"/>
    </row>
    <row r="233" spans="1:40" s="157" customFormat="1" x14ac:dyDescent="0.2">
      <c r="A233" s="14"/>
      <c r="B233" s="197"/>
      <c r="C233" s="198"/>
      <c r="D233" s="198"/>
      <c r="E233" s="198"/>
      <c r="F233" s="199"/>
      <c r="G233" s="200" t="s">
        <v>28</v>
      </c>
      <c r="H233" s="201">
        <v>0.98</v>
      </c>
      <c r="I233" s="197"/>
      <c r="J233" s="202"/>
      <c r="K233" s="203" t="s">
        <v>29</v>
      </c>
      <c r="L233" s="78">
        <f ca="1">L230*$H233</f>
        <v>13.189590663909913</v>
      </c>
      <c r="M233" s="78">
        <f t="shared" ref="M233:T233" ca="1" si="34">M230*$H233</f>
        <v>13.216522587754424</v>
      </c>
      <c r="N233" s="78">
        <f t="shared" ca="1" si="34"/>
        <v>13.244155155275033</v>
      </c>
      <c r="O233" s="78">
        <f t="shared" ca="1" si="34"/>
        <v>13.272506932705889</v>
      </c>
      <c r="P233" s="78">
        <f t="shared" ca="1" si="34"/>
        <v>13.301596980873093</v>
      </c>
      <c r="Q233" s="78">
        <f t="shared" ca="1" si="34"/>
        <v>13.331444868406157</v>
      </c>
      <c r="R233" s="78">
        <f t="shared" ca="1" si="34"/>
        <v>13.362070685302816</v>
      </c>
      <c r="S233" s="78">
        <f t="shared" ca="1" si="34"/>
        <v>13.393495056856704</v>
      </c>
      <c r="T233" s="78">
        <f t="shared" ca="1" si="34"/>
        <v>13.425739157957599</v>
      </c>
      <c r="U233" s="78">
        <f ca="1">U230*$H233</f>
        <v>13.458824727774186</v>
      </c>
      <c r="V233" s="78">
        <f ca="1">V230*$H233</f>
        <v>13.49277408482962</v>
      </c>
      <c r="W233" s="78">
        <f t="shared" ref="W233" ca="1" si="35">W230*$H233</f>
        <v>13.527610142480359</v>
      </c>
      <c r="X233" s="78">
        <f ca="1">X230*$H233</f>
        <v>13.563356424809118</v>
      </c>
      <c r="Y233" s="78">
        <f ca="1">Y230*$H233</f>
        <v>13.600037082942912</v>
      </c>
      <c r="Z233" s="204"/>
      <c r="AA233" s="205"/>
      <c r="AB233" s="198"/>
      <c r="AC233" s="206"/>
      <c r="AD233" s="175"/>
      <c r="AE233" s="175"/>
      <c r="AF233" s="175"/>
      <c r="AG233" s="175"/>
      <c r="AH233" s="175"/>
      <c r="AI233" s="175"/>
      <c r="AJ233" s="175"/>
      <c r="AK233" s="175"/>
      <c r="AL233" s="175"/>
      <c r="AN233" s="216"/>
    </row>
    <row r="234" spans="1:40" s="157" customFormat="1" x14ac:dyDescent="0.2">
      <c r="A234" s="2"/>
      <c r="C234" s="207"/>
      <c r="D234" s="208"/>
      <c r="E234" s="208"/>
      <c r="F234" s="208"/>
      <c r="G234" s="209"/>
      <c r="H234" s="241"/>
      <c r="I234" s="211"/>
      <c r="J234" s="212"/>
      <c r="K234" s="208"/>
      <c r="Z234" s="175"/>
      <c r="AA234" s="175"/>
      <c r="AB234" s="175"/>
      <c r="AC234" s="175"/>
      <c r="AD234" s="175"/>
      <c r="AE234" s="175"/>
      <c r="AF234" s="175"/>
      <c r="AG234" s="175"/>
      <c r="AH234" s="175"/>
      <c r="AI234" s="175"/>
      <c r="AJ234" s="175"/>
      <c r="AK234" s="175"/>
      <c r="AL234" s="175"/>
      <c r="AM234" s="157" t="str">
        <f ca="1">IF('MASTER 2018-19 '!H237="","",'MASTER 2018-19 '!H237)</f>
        <v/>
      </c>
      <c r="AN234" s="216"/>
    </row>
    <row r="235" spans="1:40" s="157" customFormat="1" x14ac:dyDescent="0.2">
      <c r="A235" s="152"/>
      <c r="B235" s="247">
        <v>624</v>
      </c>
      <c r="C235" s="86" t="str">
        <f ca="1">VLOOKUP(B235,'GSP List'!$D$2:$E$485,2,FALSE)</f>
        <v>ACHINTEE</v>
      </c>
      <c r="D235" s="117" t="s">
        <v>30</v>
      </c>
      <c r="E235" s="117" t="s">
        <v>564</v>
      </c>
      <c r="F235" s="214"/>
      <c r="G235" s="284" t="str">
        <f ca="1">IF(AND(VLOOKUP(C235,SubstationLoad_Max_Primaries!$B$3:$Z$495,3,FALSE),ISNUMBER(VLOOKUP(C235,'Manual Calculation'!$B$2:$G$222,3,FALSE))),VLOOKUP(C235,'Manual Calculation'!$B$2:$G$222,4,FALSE),VLOOKUP(C235,SubstationLoad_Max_Primaries!$B$3:$Z$500,23,FALSE))</f>
        <v>No PI</v>
      </c>
      <c r="H235" s="282">
        <f ca="1">IF(AND(VLOOKUP(C235,SubstationLoad_Max_Primaries!$B$3:$Z$495,3,FALSE),ISNUMBER(VLOOKUP(C235,'Manual Calculation'!$B$2:$G$222,3,FALSE))),VLOOKUP(C235,'Manual Calculation'!$B$2:$G$222,3,FALSE),VLOOKUP(C235,SubstationLoad_Max_Primaries!$B$3:$Z$500,22,FALSE))</f>
        <v>8.4282249752814634E-2</v>
      </c>
      <c r="I235" s="136">
        <v>1</v>
      </c>
      <c r="J235" s="89" t="s">
        <v>35</v>
      </c>
      <c r="K235" s="90" t="s">
        <v>35</v>
      </c>
      <c r="L235" s="143">
        <f ca="1">IF(OR($B235="",ISNA($I235)),,$H235*$I235)</f>
        <v>8.4282249752814634E-2</v>
      </c>
      <c r="M235" s="143">
        <f ca="1">IF($B235 ="",,VLOOKUP($K235,'Growth Rates'!$C$5:$D$8,2,FALSE))^COLUMNS($M235:M235)*$L235+SUM($L236:M236)*IFERROR($L$5/$L$6,1)</f>
        <v>8.5428896984631963E-2</v>
      </c>
      <c r="N235" s="143">
        <f ca="1">IF($B235 ="",,VLOOKUP($K235,'Growth Rates'!$C$5:$D$8,2,FALSE))^COLUMNS($M235:N235)*$L235+SUM($L236:N236)*IFERROR($L$5/$L$6,1)</f>
        <v>8.6591144178221668E-2</v>
      </c>
      <c r="O235" s="143">
        <f ca="1">IF($B235 ="",,VLOOKUP($K235,'Growth Rates'!$C$5:$D$8,2,FALSE))^COLUMNS($M235:O235)*$L235+SUM($L236:O236)*IFERROR($L$5/$L$6,1)</f>
        <v>8.7769203568698911E-2</v>
      </c>
      <c r="P235" s="143">
        <f ca="1">IF($B235 ="",,VLOOKUP($K235,'Growth Rates'!$C$5:$D$8,2,FALSE))^COLUMNS($M235:P235)*$L235+SUM($L236:P236)*IFERROR($L$5/$L$6,1)</f>
        <v>8.8963290278605459E-2</v>
      </c>
      <c r="Q235" s="143">
        <f ca="1">IF($B235 ="",,VLOOKUP($K235,'Growth Rates'!$C$5:$D$8,2,FALSE))^COLUMNS($M235:Q235)*$L235+SUM($L236:Q236)*IFERROR($L$5/$L$6,1)</f>
        <v>9.017362235719259E-2</v>
      </c>
      <c r="R235" s="143">
        <f ca="1">IF($B235 ="",,VLOOKUP($K235,'Growth Rates'!$C$5:$D$8,2,FALSE))^COLUMNS($M235:R235)*$L235+SUM($L236:R236)*IFERROR($L$5/$L$6,1)</f>
        <v>9.1400420820238637E-2</v>
      </c>
      <c r="S235" s="143">
        <f ca="1">IF($B235 ="",,VLOOKUP($K235,'Growth Rates'!$C$5:$D$8,2,FALSE))^COLUMNS($M235:S235)*$L235+SUM($L236:S236)*IFERROR($L$5/$L$6,1)</f>
        <v>9.2643909690408061E-2</v>
      </c>
      <c r="T235" s="143">
        <f ca="1">IF($B235 ="",,VLOOKUP($K235,'Growth Rates'!$C$5:$D$8,2,FALSE))^COLUMNS($M235:T235)*$L235+SUM($L236:T236)*IFERROR($L$5/$L$6,1)</f>
        <v>9.3904316038159755E-2</v>
      </c>
      <c r="U235" s="143">
        <f ca="1">IF($B235 ="",,VLOOKUP($K235,'Growth Rates'!$C$5:$D$8,2,FALSE))^COLUMNS($M235:U235)*$L235+SUM($L236:U236)*IFERROR($L$5/$L$6,1)</f>
        <v>9.518187002321174E-2</v>
      </c>
      <c r="V235" s="143">
        <f ca="1">IF($B235 ="",,VLOOKUP($K235,'Growth Rates'!$C$5:$D$8,2,FALSE))^COLUMNS($M235:V235)*$L235+SUM($L236:V236)*IFERROR($L$5/$L$6,1)</f>
        <v>9.647680493657014E-2</v>
      </c>
      <c r="W235" s="143">
        <f ca="1">IF($B235 ="",,VLOOKUP($K235,'Growth Rates'!$C$5:$D$8,2,FALSE))^COLUMNS($M235:W235)*$L235+SUM($L236:W236)*IFERROR($L$5/$L$6,1)</f>
        <v>9.7789357243129843E-2</v>
      </c>
      <c r="X235" s="143">
        <f ca="1">IF($B235 ="",,VLOOKUP($K235,'Growth Rates'!$C$5:$D$8,2,FALSE))^COLUMNS($M235:X235)*$L235+SUM($L236:X236)*IFERROR($L$5/$L$6,1)</f>
        <v>9.9119766624854791E-2</v>
      </c>
      <c r="Y235" s="143">
        <f ca="1">IF($B235 ="",,VLOOKUP($K235,'Growth Rates'!$C$5:$D$8,2,FALSE))^COLUMNS($M235:Y235)*$L235+SUM($L236:Y236)*IFERROR($L$5/$L$6,1)</f>
        <v>0.10046827602454572</v>
      </c>
      <c r="Z235" s="237"/>
      <c r="AA235" s="173">
        <f ca="1">IFERROR(IF($H235="",,AA236/$L235),0)</f>
        <v>0</v>
      </c>
      <c r="AB235" s="173">
        <f ca="1">IFERROR(IF($H235="",,AB236/$L235),0)</f>
        <v>0</v>
      </c>
      <c r="AC235" s="174">
        <f ca="1">IFERROR(IF($H235="",,AC236/$L235),0)</f>
        <v>0</v>
      </c>
      <c r="AD235" s="175"/>
      <c r="AE235" s="42">
        <v>80716</v>
      </c>
      <c r="AF235" s="43"/>
      <c r="AG235" s="43"/>
      <c r="AH235" s="43"/>
      <c r="AI235" s="43"/>
      <c r="AJ235" s="43"/>
      <c r="AK235" s="43"/>
      <c r="AL235" s="44"/>
      <c r="AM235" s="157">
        <f ca="1">IF('MASTER 2018-19 '!H238="","",'MASTER 2018-19 '!H238)</f>
        <v>8.4282249752814634E-2</v>
      </c>
      <c r="AN235" s="216">
        <f t="shared" ca="1" si="31"/>
        <v>0</v>
      </c>
    </row>
    <row r="236" spans="1:40" s="157" customFormat="1" x14ac:dyDescent="0.2">
      <c r="A236" s="152"/>
      <c r="C236" s="217" t="str">
        <f ca="1">IFERROR(IF(H235="","No PI or No Data",""),"Substation was not found in SubstationLoad")</f>
        <v/>
      </c>
      <c r="D236" s="139"/>
      <c r="E236" s="139"/>
      <c r="F236" s="139"/>
      <c r="G236" s="285" t="str">
        <f ca="1">IF(AND(VLOOKUP(C235,SubstationLoad_Max_Primaries!$B$3:$Z$495,3,FALSE),ISNUMBER(VLOOKUP(C235,'Manual Calculation'!$B$2:$G$222,3,FALSE))),VLOOKUP(C235,'Manual Calculation'!$B$2:$G$222,4,FALSE),VLOOKUP(C235,SubstationLoad_Max_Primaries!$B$3:$Z$500,23,FALSE))</f>
        <v>No PI</v>
      </c>
      <c r="H236" s="248"/>
      <c r="I236" s="220"/>
      <c r="J236" s="220"/>
      <c r="K236" s="220"/>
      <c r="L236" s="220" t="s">
        <v>32</v>
      </c>
      <c r="M236" s="235"/>
      <c r="N236" s="221"/>
      <c r="O236" s="221"/>
      <c r="P236" s="221"/>
      <c r="Q236" s="221"/>
      <c r="R236" s="221"/>
      <c r="S236" s="221"/>
      <c r="T236" s="221"/>
      <c r="U236" s="221"/>
      <c r="V236" s="221"/>
      <c r="W236" s="221"/>
      <c r="X236" s="221"/>
      <c r="Y236" s="221"/>
      <c r="Z236" s="222"/>
      <c r="AA236" s="419">
        <f ca="1">IF(AND(VLOOKUP(C235,SubstationLoad_Min_Primaries!$B$3:$Z$495,3,FALSE),ISNUMBER(VLOOKUP(C235,'Manual Calculation'!$B$2:$G$222,5,FALSE))),"Manual Calculation",MAX(VLOOKUP(C235,SubstationLoad_Max_Primaries!$B$3:$Z$500,5,FALSE),VLOOKUP(C235,SubstationLoad_Max_Primaries!$B$3:$Z$500,7,FALSE)))</f>
        <v>0</v>
      </c>
      <c r="AB236" s="419">
        <f ca="1">IF(AND(VLOOKUP(C235,SubstationLoad_Min_Primaries!$B$3:$Z$495,3,FALSE),ISNUMBER(VLOOKUP(C235,'Manual Calculation'!$B$2:$G$222,5,FALSE))),"Manual Calculation",VLOOKUP(C235,SubstationLoad_Max_Primaries!$B$3:$Z$500,6,FALSE))</f>
        <v>0</v>
      </c>
      <c r="AC236" s="282">
        <f ca="1">IF(AND(VLOOKUP(C235,SubstationLoad_Min_Primaries!$B$3:$Z$495,3,FALSE),ISNUMBER(VLOOKUP(C235,'Manual Calculation'!$B$2:$G$222,5,FALSE))),VLOOKUP(C235,'Manual Calculation'!$B$2:$G$222,5,FALSE),VLOOKUP(C235,SubstationLoad_Min_Primaries!$B$3:$Z$500,22,FALSE))</f>
        <v>0</v>
      </c>
      <c r="AD236" s="175"/>
      <c r="AE236" s="186">
        <v>1</v>
      </c>
      <c r="AF236" s="187">
        <v>0</v>
      </c>
      <c r="AG236" s="187">
        <v>0</v>
      </c>
      <c r="AH236" s="187">
        <v>0</v>
      </c>
      <c r="AI236" s="187">
        <v>0</v>
      </c>
      <c r="AJ236" s="187">
        <v>0</v>
      </c>
      <c r="AK236" s="187">
        <v>0</v>
      </c>
      <c r="AL236" s="188">
        <v>0</v>
      </c>
      <c r="AM236" s="157" t="str">
        <f ca="1">IF('MASTER 2018-19 '!H239="","",'MASTER 2018-19 '!H239)</f>
        <v/>
      </c>
      <c r="AN236" s="216"/>
    </row>
    <row r="237" spans="1:40" s="157" customFormat="1" x14ac:dyDescent="0.2">
      <c r="A237" s="152"/>
      <c r="C237" s="223" t="s">
        <v>33</v>
      </c>
      <c r="D237" s="224"/>
      <c r="E237" s="225"/>
      <c r="F237" s="225"/>
      <c r="G237" s="226"/>
      <c r="H237" s="249"/>
      <c r="I237" s="228"/>
      <c r="J237" s="228"/>
      <c r="K237" s="228"/>
      <c r="L237" s="228"/>
      <c r="M237" s="229"/>
      <c r="N237" s="229"/>
      <c r="O237" s="230"/>
      <c r="P237" s="230"/>
      <c r="Q237" s="230"/>
      <c r="R237" s="231" t="s">
        <v>34</v>
      </c>
      <c r="S237" s="283" t="str">
        <f ca="1">VLOOKUP(C235,SubstationLoad_Max_Primaries!$B$3:$Z$500,24,FALSE)</f>
        <v/>
      </c>
      <c r="T237" s="233"/>
      <c r="U237" s="233"/>
      <c r="V237" s="233"/>
      <c r="W237" s="233"/>
      <c r="X237" s="233"/>
      <c r="Y237" s="233"/>
      <c r="Z237" s="234"/>
      <c r="AA237" s="418">
        <f ca="1">IF(AND(VLOOKUP(C235,SubstationLoad_Min_Primaries!$B$3:$Z$495,3,FALSE),ISNUMBER(VLOOKUP(C235,'Manual Calculation'!$B$2:$G$222,5,FALSE))),"",IF(AA236=VLOOKUP(C235,SubstationLoad_Max_Primaries!$B$3:$Z$500,5,FALSE),VLOOKUP(C235,SubstationLoad_Max_Primaries!$B$3:$Z$500,10,FALSE),IF(AA236=VLOOKUP(C235,SubstationLoad_Max_Primaries!$B$3:$Z$500,7,FALSE),VLOOKUP(C235,SubstationLoad_Max_Primaries!$B$3:$Z$500,12,FALSE),"")))</f>
        <v>0</v>
      </c>
      <c r="AB237" s="418">
        <f ca="1">IF(AND(VLOOKUP(C235,SubstationLoad_Min_Primaries!$B$3:$Z$495,3,FALSE),ISNUMBER(VLOOKUP(C235,'Manual Calculation'!$B$2:$G$222,5,FALSE))),"",VLOOKUP(C235,SubstationLoad_Max_Primaries!$B$3:$Z$500,11,FALSE))</f>
        <v>0</v>
      </c>
      <c r="AC237" s="418">
        <f ca="1">IF(AND(VLOOKUP(C235,SubstationLoad_Min_Primaries!$B$3:$Z$495,3,FALSE),ISNUMBER(VLOOKUP(C235,'Manual Calculation'!$B$2:$G$222,5,FALSE))),VLOOKUP(C235,'Manual Calculation'!$B$2:$G$222,6,FALSE),VLOOKUP(C235,SubstationLoad_Min_Primaries!$B$3:$Z$500,23,FALSE))</f>
        <v>0</v>
      </c>
      <c r="AD237" s="175"/>
      <c r="AE237" s="175"/>
      <c r="AF237" s="175"/>
      <c r="AG237" s="175"/>
      <c r="AH237" s="175"/>
      <c r="AI237" s="175"/>
      <c r="AJ237" s="175"/>
      <c r="AK237" s="175"/>
      <c r="AL237" s="175"/>
      <c r="AM237" s="157" t="str">
        <f ca="1">IF('MASTER 2018-19 '!H240="","",'MASTER 2018-19 '!H240)</f>
        <v/>
      </c>
      <c r="AN237" s="216"/>
    </row>
    <row r="238" spans="1:40" s="157" customFormat="1" x14ac:dyDescent="0.2">
      <c r="A238" s="152"/>
      <c r="B238" s="213">
        <v>637</v>
      </c>
      <c r="C238" s="86" t="str">
        <f ca="1">VLOOKUP(B238,'GSP List'!$D$2:$E$485,2,FALSE)</f>
        <v>BROADFORD</v>
      </c>
      <c r="D238" s="117" t="s">
        <v>30</v>
      </c>
      <c r="E238" s="117" t="s">
        <v>531</v>
      </c>
      <c r="F238" s="214"/>
      <c r="G238" s="284">
        <f ca="1">IF(AND(VLOOKUP(C238,SubstationLoad_Max_Primaries!$B$3:$Z$495,3,FALSE),ISNUMBER(VLOOKUP(C238,'Manual Calculation'!$B$2:$G$222,3,FALSE))),VLOOKUP(C238,'Manual Calculation'!$B$2:$G$222,4,FALSE),VLOOKUP(C238,SubstationLoad_Max_Primaries!$B$3:$Z$500,23,FALSE))</f>
        <v>43906.62777777778</v>
      </c>
      <c r="H238" s="282">
        <f ca="1">IF(AND(VLOOKUP(C238,SubstationLoad_Max_Primaries!$B$3:$Z$495,3,FALSE),ISNUMBER(VLOOKUP(C238,'Manual Calculation'!$B$2:$G$222,3,FALSE))),VLOOKUP(C238,'Manual Calculation'!$B$2:$G$222,3,FALSE),VLOOKUP(C238,SubstationLoad_Max_Primaries!$B$3:$Z$500,22,FALSE))</f>
        <v>1.6380000114440918</v>
      </c>
      <c r="I238" s="136">
        <v>1</v>
      </c>
      <c r="J238" s="89">
        <v>0</v>
      </c>
      <c r="K238" s="90">
        <v>0</v>
      </c>
      <c r="L238" s="143">
        <f ca="1">IF(OR($B238="",ISNA($I238)),,$H238*$I238)</f>
        <v>1.6380000114440918</v>
      </c>
      <c r="M238" s="143">
        <f ca="1">IF($B238 ="",,VLOOKUP($K238,'Growth Rates'!$C$5:$D$8,2,FALSE))^COLUMNS($M238:M238)*$L238+SUM($L239:M239)*IFERROR($L$5/$L$6,1)</f>
        <v>1.6380299160312155</v>
      </c>
      <c r="N238" s="143">
        <f ca="1">IF($B238 ="",,VLOOKUP($K238,'Growth Rates'!$C$5:$D$8,2,FALSE))^COLUMNS($M238:N238)*$L238+SUM($L239:N239)*IFERROR($L$5/$L$6,1)</f>
        <v>1.6380598211643005</v>
      </c>
      <c r="O238" s="143">
        <f ca="1">IF($B238 ="",,VLOOKUP($K238,'Growth Rates'!$C$5:$D$8,2,FALSE))^COLUMNS($M238:O238)*$L238+SUM($L239:O239)*IFERROR($L$5/$L$6,1)</f>
        <v>1.6380897268433563</v>
      </c>
      <c r="P238" s="143">
        <f ca="1">IF($B238 ="",,VLOOKUP($K238,'Growth Rates'!$C$5:$D$8,2,FALSE))^COLUMNS($M238:P238)*$L238+SUM($L239:P239)*IFERROR($L$5/$L$6,1)</f>
        <v>1.6381196330683936</v>
      </c>
      <c r="Q238" s="143">
        <f ca="1">IF($B238 ="",,VLOOKUP($K238,'Growth Rates'!$C$5:$D$8,2,FALSE))^COLUMNS($M238:Q238)*$L238+SUM($L239:Q239)*IFERROR($L$5/$L$6,1)</f>
        <v>1.6381495398394215</v>
      </c>
      <c r="R238" s="143">
        <f ca="1">IF($B238 ="",,VLOOKUP($K238,'Growth Rates'!$C$5:$D$8,2,FALSE))^COLUMNS($M238:R238)*$L238+SUM($L239:R239)*IFERROR($L$5/$L$6,1)</f>
        <v>1.6381794471564506</v>
      </c>
      <c r="S238" s="143">
        <f ca="1">IF($B238 ="",,VLOOKUP($K238,'Growth Rates'!$C$5:$D$8,2,FALSE))^COLUMNS($M238:S238)*$L238+SUM($L239:S239)*IFERROR($L$5/$L$6,1)</f>
        <v>1.6382093550194905</v>
      </c>
      <c r="T238" s="143">
        <f ca="1">IF($B238 ="",,VLOOKUP($K238,'Growth Rates'!$C$5:$D$8,2,FALSE))^COLUMNS($M238:T238)*$L238+SUM($L239:T239)*IFERROR($L$5/$L$6,1)</f>
        <v>1.6382392634285516</v>
      </c>
      <c r="U238" s="143">
        <f ca="1">IF($B238 ="",,VLOOKUP($K238,'Growth Rates'!$C$5:$D$8,2,FALSE))^COLUMNS($M238:U238)*$L238+SUM($L239:U239)*IFERROR($L$5/$L$6,1)</f>
        <v>1.6382691723836436</v>
      </c>
      <c r="V238" s="143">
        <f ca="1">IF($B238 ="",,VLOOKUP($K238,'Growth Rates'!$C$5:$D$8,2,FALSE))^COLUMNS($M238:V238)*$L238+SUM($L239:V239)*IFERROR($L$5/$L$6,1)</f>
        <v>1.6382990818847765</v>
      </c>
      <c r="W238" s="143">
        <f ca="1">IF($B238 ="",,VLOOKUP($K238,'Growth Rates'!$C$5:$D$8,2,FALSE))^COLUMNS($M238:W238)*$L238+SUM($L239:W239)*IFERROR($L$5/$L$6,1)</f>
        <v>1.6383289919319595</v>
      </c>
      <c r="X238" s="143">
        <f ca="1">IF($B238 ="",,VLOOKUP($K238,'Growth Rates'!$C$5:$D$8,2,FALSE))^COLUMNS($M238:X238)*$L238+SUM($L239:X239)*IFERROR($L$5/$L$6,1)</f>
        <v>1.6383589025252046</v>
      </c>
      <c r="Y238" s="143">
        <f ca="1">IF($B238 ="",,VLOOKUP($K238,'Growth Rates'!$C$5:$D$8,2,FALSE))^COLUMNS($M238:Y238)*$L238+SUM($L239:Y239)*IFERROR($L$5/$L$6,1)</f>
        <v>1.6383888136645195</v>
      </c>
      <c r="Z238" s="215"/>
      <c r="AA238" s="173">
        <f ca="1">IFERROR(IF($H238="",,AA239/$L238),0)</f>
        <v>0.94523810563485855</v>
      </c>
      <c r="AB238" s="173">
        <f ca="1">IFERROR(IF($H238="",,AB239/$L238),0)</f>
        <v>0.7523809107938989</v>
      </c>
      <c r="AC238" s="174">
        <f ca="1">IFERROR(IF($H238="",,AC239/$L238),0)</f>
        <v>0</v>
      </c>
      <c r="AD238" s="175"/>
      <c r="AE238" s="42">
        <v>80701</v>
      </c>
      <c r="AF238" s="43"/>
      <c r="AG238" s="43"/>
      <c r="AH238" s="43"/>
      <c r="AI238" s="43"/>
      <c r="AJ238" s="43"/>
      <c r="AK238" s="43"/>
      <c r="AL238" s="44"/>
      <c r="AM238" s="157">
        <f ca="1">IF('MASTER 2018-19 '!H241="","",'MASTER 2018-19 '!H241)</f>
        <v>1.59</v>
      </c>
      <c r="AN238" s="216">
        <f t="shared" ca="1" si="31"/>
        <v>4.8000011444091717E-2</v>
      </c>
    </row>
    <row r="239" spans="1:40" s="157" customFormat="1" x14ac:dyDescent="0.2">
      <c r="A239" s="152"/>
      <c r="C239" s="217" t="str">
        <f ca="1">IFERROR(IF(H238="","No PI or No Data",""),"Substation was not found in SubstationLoad")</f>
        <v/>
      </c>
      <c r="D239" s="139"/>
      <c r="E239" s="139"/>
      <c r="F239" s="139"/>
      <c r="G239" s="285">
        <f ca="1">IF(AND(VLOOKUP(C238,SubstationLoad_Max_Primaries!$B$3:$Z$495,3,FALSE),ISNUMBER(VLOOKUP(C238,'Manual Calculation'!$B$2:$G$222,3,FALSE))),VLOOKUP(C238,'Manual Calculation'!$B$2:$G$222,4,FALSE),VLOOKUP(C238,SubstationLoad_Max_Primaries!$B$3:$Z$500,23,FALSE))</f>
        <v>43906.62777777778</v>
      </c>
      <c r="H239" s="250"/>
      <c r="I239" s="220"/>
      <c r="J239" s="220"/>
      <c r="K239" s="220"/>
      <c r="L239" s="220" t="s">
        <v>32</v>
      </c>
      <c r="M239" s="221"/>
      <c r="N239" s="221"/>
      <c r="O239" s="221"/>
      <c r="P239" s="221"/>
      <c r="Q239" s="221"/>
      <c r="R239" s="221"/>
      <c r="S239" s="221"/>
      <c r="T239" s="221"/>
      <c r="U239" s="221"/>
      <c r="V239" s="221"/>
      <c r="W239" s="221"/>
      <c r="X239" s="221"/>
      <c r="Y239" s="221"/>
      <c r="Z239" s="222"/>
      <c r="AA239" s="419">
        <f ca="1">IF(AND(VLOOKUP(C238,SubstationLoad_Min_Primaries!$B$3:$Z$495,3,FALSE),ISNUMBER(VLOOKUP(C238,'Manual Calculation'!$B$2:$G$222,5,FALSE))),"Manual Calculation",MAX(VLOOKUP(C238,SubstationLoad_Max_Primaries!$B$3:$Z$500,5,FALSE),VLOOKUP(C238,SubstationLoad_Max_Primaries!$B$3:$Z$500,7,FALSE)))</f>
        <v>1.54830002784729</v>
      </c>
      <c r="AB239" s="419">
        <f ca="1">IF(AND(VLOOKUP(C238,SubstationLoad_Min_Primaries!$B$3:$Z$495,3,FALSE),ISNUMBER(VLOOKUP(C238,'Manual Calculation'!$B$2:$G$222,5,FALSE))),"Manual Calculation",VLOOKUP(C238,SubstationLoad_Max_Primaries!$B$3:$Z$500,6,FALSE))</f>
        <v>1.2323999404907227</v>
      </c>
      <c r="AC239" s="282">
        <f ca="1">IF(AND(VLOOKUP(C238,SubstationLoad_Min_Primaries!$B$3:$Z$495,3,FALSE),ISNUMBER(VLOOKUP(C238,'Manual Calculation'!$B$2:$G$222,5,FALSE))),VLOOKUP(C238,'Manual Calculation'!$B$2:$G$222,5,FALSE),VLOOKUP(C238,SubstationLoad_Min_Primaries!$B$3:$Z$500,22,FALSE))</f>
        <v>0</v>
      </c>
      <c r="AD239" s="175"/>
      <c r="AE239" s="186">
        <v>1</v>
      </c>
      <c r="AF239" s="187">
        <v>0</v>
      </c>
      <c r="AG239" s="187">
        <v>0</v>
      </c>
      <c r="AH239" s="187">
        <v>0</v>
      </c>
      <c r="AI239" s="187">
        <v>0</v>
      </c>
      <c r="AJ239" s="187">
        <v>0</v>
      </c>
      <c r="AK239" s="187">
        <v>0</v>
      </c>
      <c r="AL239" s="188">
        <v>0</v>
      </c>
      <c r="AM239" s="157" t="str">
        <f ca="1">IF('MASTER 2018-19 '!H242="","",'MASTER 2018-19 '!H242)</f>
        <v/>
      </c>
      <c r="AN239" s="216"/>
    </row>
    <row r="240" spans="1:40" s="157" customFormat="1" x14ac:dyDescent="0.2">
      <c r="A240" s="152"/>
      <c r="C240" s="223" t="s">
        <v>33</v>
      </c>
      <c r="D240" s="224"/>
      <c r="E240" s="225"/>
      <c r="F240" s="225"/>
      <c r="G240" s="226"/>
      <c r="H240" s="249"/>
      <c r="I240" s="228"/>
      <c r="J240" s="228"/>
      <c r="K240" s="228"/>
      <c r="L240" s="228"/>
      <c r="M240" s="229"/>
      <c r="N240" s="229"/>
      <c r="O240" s="230"/>
      <c r="P240" s="230"/>
      <c r="Q240" s="230"/>
      <c r="R240" s="231" t="s">
        <v>34</v>
      </c>
      <c r="S240" s="283">
        <f ca="1">VLOOKUP(C238,SubstationLoad_Max_Primaries!$B$3:$Z$500,24,FALSE)</f>
        <v>0</v>
      </c>
      <c r="T240" s="233"/>
      <c r="U240" s="233"/>
      <c r="V240" s="233"/>
      <c r="W240" s="233"/>
      <c r="X240" s="233"/>
      <c r="Y240" s="233"/>
      <c r="Z240" s="234"/>
      <c r="AA240" s="418">
        <f ca="1">IF(AND(VLOOKUP(C238,SubstationLoad_Min_Primaries!$B$3:$Z$495,3,FALSE),ISNUMBER(VLOOKUP(C238,'Manual Calculation'!$B$2:$G$222,5,FALSE))),"",IF(AA239=VLOOKUP(C238,SubstationLoad_Max_Primaries!$B$3:$Z$500,5,FALSE),VLOOKUP(C238,SubstationLoad_Max_Primaries!$B$3:$Z$500,10,FALSE),IF(AA239=VLOOKUP(C238,SubstationLoad_Max_Primaries!$B$3:$Z$500,7,FALSE),VLOOKUP(C238,SubstationLoad_Max_Primaries!$B$3:$Z$500,12,FALSE),"")))</f>
        <v>43558.579861111109</v>
      </c>
      <c r="AB240" s="418">
        <f ca="1">IF(AND(VLOOKUP(C238,SubstationLoad_Min_Primaries!$B$3:$Z$495,3,FALSE),ISNUMBER(VLOOKUP(C238,'Manual Calculation'!$B$2:$G$222,5,FALSE))),"",VLOOKUP(C238,SubstationLoad_Max_Primaries!$B$3:$Z$500,11,FALSE))</f>
        <v>43622.790277777778</v>
      </c>
      <c r="AC240" s="418">
        <f ca="1">IF(AND(VLOOKUP(C238,SubstationLoad_Min_Primaries!$B$3:$Z$495,3,FALSE),ISNUMBER(VLOOKUP(C238,'Manual Calculation'!$B$2:$G$222,5,FALSE))),VLOOKUP(C238,'Manual Calculation'!$B$2:$G$222,6,FALSE),VLOOKUP(C238,SubstationLoad_Min_Primaries!$B$3:$Z$500,23,FALSE))</f>
        <v>0</v>
      </c>
      <c r="AD240" s="175"/>
      <c r="AE240" s="175"/>
      <c r="AF240" s="175"/>
      <c r="AG240" s="175"/>
      <c r="AH240" s="175"/>
      <c r="AI240" s="175"/>
      <c r="AJ240" s="175"/>
      <c r="AK240" s="175"/>
      <c r="AL240" s="175"/>
      <c r="AM240" s="157" t="str">
        <f ca="1">IF('MASTER 2018-19 '!H243="","",'MASTER 2018-19 '!H243)</f>
        <v/>
      </c>
      <c r="AN240" s="216"/>
    </row>
    <row r="241" spans="1:40" s="157" customFormat="1" x14ac:dyDescent="0.2">
      <c r="A241" s="152"/>
      <c r="B241" s="213">
        <v>629</v>
      </c>
      <c r="C241" s="86" t="str">
        <f ca="1">VLOOKUP(B241,'GSP List'!$D$2:$E$485,2,FALSE)</f>
        <v>DRYNOCH</v>
      </c>
      <c r="D241" s="117" t="s">
        <v>30</v>
      </c>
      <c r="E241" s="117" t="s">
        <v>530</v>
      </c>
      <c r="F241" s="214"/>
      <c r="G241" s="284">
        <f ca="1">IF(AND(VLOOKUP(C241,SubstationLoad_Max_Primaries!$B$3:$Z$495,3,FALSE),ISNUMBER(VLOOKUP(C241,'Manual Calculation'!$B$2:$G$222,3,FALSE))),VLOOKUP(C241,'Manual Calculation'!$B$2:$G$222,4,FALSE),VLOOKUP(C241,SubstationLoad_Max_Primaries!$B$3:$Z$500,23,FALSE))</f>
        <v>43799.688194444447</v>
      </c>
      <c r="H241" s="282">
        <f ca="1">IF(AND(VLOOKUP(C241,SubstationLoad_Max_Primaries!$B$3:$Z$495,3,FALSE),ISNUMBER(VLOOKUP(C241,'Manual Calculation'!$B$2:$G$222,3,FALSE))),VLOOKUP(C241,'Manual Calculation'!$B$2:$G$222,3,FALSE),VLOOKUP(C241,SubstationLoad_Max_Primaries!$B$3:$Z$500,22,FALSE))</f>
        <v>1.3437054132385253</v>
      </c>
      <c r="I241" s="136">
        <v>1</v>
      </c>
      <c r="J241" s="89">
        <v>0</v>
      </c>
      <c r="K241" s="90">
        <v>0</v>
      </c>
      <c r="L241" s="143">
        <f ca="1">IF(OR($B241="",ISNA($I241)),,$H241*$I241)</f>
        <v>1.3437054132385253</v>
      </c>
      <c r="M241" s="143">
        <f ca="1">IF($B241 ="",,VLOOKUP($K241,'Growth Rates'!$C$5:$D$8,2,FALSE))^COLUMNS($M241:M241)*$L241+SUM($L242:M242)*IFERROR($L$5/$L$6,1)</f>
        <v>1.3437299449572788</v>
      </c>
      <c r="N241" s="143">
        <f ca="1">IF($B241 ="",,VLOOKUP($K241,'Growth Rates'!$C$5:$D$8,2,FALSE))^COLUMNS($M241:N241)*$L241+SUM($L242:N242)*IFERROR($L$5/$L$6,1)</f>
        <v>1.3437544771239021</v>
      </c>
      <c r="O241" s="143">
        <f ca="1">IF($B241 ="",,VLOOKUP($K241,'Growth Rates'!$C$5:$D$8,2,FALSE))^COLUMNS($M241:O241)*$L241+SUM($L242:O242)*IFERROR($L$5/$L$6,1)</f>
        <v>1.3437790097384035</v>
      </c>
      <c r="P241" s="143">
        <f ca="1">IF($B241 ="",,VLOOKUP($K241,'Growth Rates'!$C$5:$D$8,2,FALSE))^COLUMNS($M241:P241)*$L241+SUM($L242:P242)*IFERROR($L$5/$L$6,1)</f>
        <v>1.3438035428007913</v>
      </c>
      <c r="Q241" s="143">
        <f ca="1">IF($B241 ="",,VLOOKUP($K241,'Growth Rates'!$C$5:$D$8,2,FALSE))^COLUMNS($M241:Q241)*$L241+SUM($L242:Q242)*IFERROR($L$5/$L$6,1)</f>
        <v>1.3438280763110733</v>
      </c>
      <c r="R241" s="143">
        <f ca="1">IF($B241 ="",,VLOOKUP($K241,'Growth Rates'!$C$5:$D$8,2,FALSE))^COLUMNS($M241:R241)*$L241+SUM($L242:R242)*IFERROR($L$5/$L$6,1)</f>
        <v>1.3438526102692581</v>
      </c>
      <c r="S241" s="143">
        <f ca="1">IF($B241 ="",,VLOOKUP($K241,'Growth Rates'!$C$5:$D$8,2,FALSE))^COLUMNS($M241:S241)*$L241+SUM($L242:S242)*IFERROR($L$5/$L$6,1)</f>
        <v>1.3438771446753537</v>
      </c>
      <c r="T241" s="143">
        <f ca="1">IF($B241 ="",,VLOOKUP($K241,'Growth Rates'!$C$5:$D$8,2,FALSE))^COLUMNS($M241:T241)*$L241+SUM($L242:T242)*IFERROR($L$5/$L$6,1)</f>
        <v>1.3439016795293683</v>
      </c>
      <c r="U241" s="143">
        <f ca="1">IF($B241 ="",,VLOOKUP($K241,'Growth Rates'!$C$5:$D$8,2,FALSE))^COLUMNS($M241:U241)*$L241+SUM($L242:U242)*IFERROR($L$5/$L$6,1)</f>
        <v>1.3439262148313098</v>
      </c>
      <c r="V241" s="143">
        <f ca="1">IF($B241 ="",,VLOOKUP($K241,'Growth Rates'!$C$5:$D$8,2,FALSE))^COLUMNS($M241:V241)*$L241+SUM($L242:V242)*IFERROR($L$5/$L$6,1)</f>
        <v>1.343950750581187</v>
      </c>
      <c r="W241" s="143">
        <f ca="1">IF($B241 ="",,VLOOKUP($K241,'Growth Rates'!$C$5:$D$8,2,FALSE))^COLUMNS($M241:W241)*$L241+SUM($L242:W242)*IFERROR($L$5/$L$6,1)</f>
        <v>1.3439752867790071</v>
      </c>
      <c r="X241" s="143">
        <f ca="1">IF($B241 ="",,VLOOKUP($K241,'Growth Rates'!$C$5:$D$8,2,FALSE))^COLUMNS($M241:X241)*$L241+SUM($L242:X242)*IFERROR($L$5/$L$6,1)</f>
        <v>1.3439998234247799</v>
      </c>
      <c r="Y241" s="143">
        <f ca="1">IF($B241 ="",,VLOOKUP($K241,'Growth Rates'!$C$5:$D$8,2,FALSE))^COLUMNS($M241:Y241)*$L241+SUM($L242:Y242)*IFERROR($L$5/$L$6,1)</f>
        <v>1.3440243605185118</v>
      </c>
      <c r="Z241" s="215"/>
      <c r="AA241" s="173">
        <f ca="1">IFERROR(IF($H241="",,AA242/$L241),0)</f>
        <v>0.94639175525381247</v>
      </c>
      <c r="AB241" s="173">
        <f ca="1">IFERROR(IF($H241="",,AB242/$L241),0)</f>
        <v>0.77113399876053168</v>
      </c>
      <c r="AC241" s="174">
        <f ca="1">IFERROR(IF($H241="",,AC242/$L241),0)</f>
        <v>0</v>
      </c>
      <c r="AD241" s="175"/>
      <c r="AE241" s="42">
        <v>80741</v>
      </c>
      <c r="AF241" s="43"/>
      <c r="AG241" s="43"/>
      <c r="AH241" s="43"/>
      <c r="AI241" s="43"/>
      <c r="AJ241" s="43"/>
      <c r="AK241" s="43"/>
      <c r="AL241" s="44"/>
      <c r="AM241" s="157">
        <f ca="1">IF('MASTER 2018-19 '!H244="","",'MASTER 2018-19 '!H244)</f>
        <v>1.24</v>
      </c>
      <c r="AN241" s="216">
        <f t="shared" ca="1" si="31"/>
        <v>0.10370541323852533</v>
      </c>
    </row>
    <row r="242" spans="1:40" s="157" customFormat="1" x14ac:dyDescent="0.2">
      <c r="C242" s="217" t="str">
        <f ca="1">IFERROR(IF(H241="","No PI or No Data",""),"Substation was not found in SubstationLoad")</f>
        <v/>
      </c>
      <c r="D242" s="139"/>
      <c r="E242" s="139"/>
      <c r="F242" s="139"/>
      <c r="G242" s="285">
        <f ca="1">IF(AND(VLOOKUP(C241,SubstationLoad_Max_Primaries!$B$3:$Z$495,3,FALSE),ISNUMBER(VLOOKUP(C241,'Manual Calculation'!$B$2:$G$222,3,FALSE))),VLOOKUP(C241,'Manual Calculation'!$B$2:$G$222,4,FALSE),VLOOKUP(C241,SubstationLoad_Max_Primaries!$B$3:$Z$500,23,FALSE))</f>
        <v>43799.688194444447</v>
      </c>
      <c r="H242" s="250"/>
      <c r="I242" s="220"/>
      <c r="J242" s="220"/>
      <c r="K242" s="220"/>
      <c r="L242" s="220" t="s">
        <v>32</v>
      </c>
      <c r="M242" s="235"/>
      <c r="N242" s="221"/>
      <c r="O242" s="221"/>
      <c r="P242" s="221"/>
      <c r="Q242" s="221"/>
      <c r="R242" s="221"/>
      <c r="S242" s="221"/>
      <c r="T242" s="221"/>
      <c r="U242" s="221"/>
      <c r="V242" s="221"/>
      <c r="W242" s="221"/>
      <c r="X242" s="221"/>
      <c r="Y242" s="221"/>
      <c r="Z242" s="222"/>
      <c r="AA242" s="419">
        <f ca="1">IF(AND(VLOOKUP(C241,SubstationLoad_Min_Primaries!$B$3:$Z$495,3,FALSE),ISNUMBER(VLOOKUP(C241,'Manual Calculation'!$B$2:$G$222,5,FALSE))),"Manual Calculation",MAX(VLOOKUP(C241,SubstationLoad_Max_Primaries!$B$3:$Z$500,5,FALSE),VLOOKUP(C241,SubstationLoad_Max_Primaries!$B$3:$Z$500,7,FALSE)))</f>
        <v>1.2716717245788574</v>
      </c>
      <c r="AB242" s="419">
        <f ca="1">IF(AND(VLOOKUP(C241,SubstationLoad_Min_Primaries!$B$3:$Z$495,3,FALSE),ISNUMBER(VLOOKUP(C241,'Manual Calculation'!$B$2:$G$222,5,FALSE))),"Manual Calculation",VLOOKUP(C241,SubstationLoad_Max_Primaries!$B$3:$Z$500,6,FALSE))</f>
        <v>1.0361769284667968</v>
      </c>
      <c r="AC242" s="282">
        <f ca="1">IF(AND(VLOOKUP(C241,SubstationLoad_Min_Primaries!$B$3:$Z$495,3,FALSE),ISNUMBER(VLOOKUP(C241,'Manual Calculation'!$B$2:$G$222,5,FALSE))),VLOOKUP(C241,'Manual Calculation'!$B$2:$G$222,5,FALSE),VLOOKUP(C241,SubstationLoad_Min_Primaries!$B$3:$Z$500,22,FALSE))</f>
        <v>0</v>
      </c>
      <c r="AD242" s="175"/>
      <c r="AE242" s="186">
        <v>1</v>
      </c>
      <c r="AF242" s="187">
        <v>0</v>
      </c>
      <c r="AG242" s="187">
        <v>0</v>
      </c>
      <c r="AH242" s="187">
        <v>0</v>
      </c>
      <c r="AI242" s="187">
        <v>0</v>
      </c>
      <c r="AJ242" s="187">
        <v>0</v>
      </c>
      <c r="AK242" s="187">
        <v>0</v>
      </c>
      <c r="AL242" s="188">
        <v>0</v>
      </c>
      <c r="AM242" s="157" t="str">
        <f ca="1">IF('MASTER 2018-19 '!H245="","",'MASTER 2018-19 '!H245)</f>
        <v/>
      </c>
      <c r="AN242" s="216"/>
    </row>
    <row r="243" spans="1:40" s="157" customFormat="1" x14ac:dyDescent="0.2">
      <c r="C243" s="223" t="s">
        <v>33</v>
      </c>
      <c r="D243" s="224"/>
      <c r="E243" s="225"/>
      <c r="F243" s="225"/>
      <c r="G243" s="226"/>
      <c r="H243" s="249"/>
      <c r="I243" s="228"/>
      <c r="J243" s="228"/>
      <c r="K243" s="228"/>
      <c r="L243" s="228"/>
      <c r="M243" s="229"/>
      <c r="N243" s="229"/>
      <c r="O243" s="230"/>
      <c r="P243" s="230"/>
      <c r="Q243" s="230"/>
      <c r="R243" s="231" t="s">
        <v>34</v>
      </c>
      <c r="S243" s="283">
        <f ca="1">VLOOKUP(C241,SubstationLoad_Max_Primaries!$B$3:$Z$500,24,FALSE)</f>
        <v>0</v>
      </c>
      <c r="T243" s="233"/>
      <c r="U243" s="233"/>
      <c r="V243" s="233"/>
      <c r="W243" s="233"/>
      <c r="X243" s="233"/>
      <c r="Y243" s="233"/>
      <c r="Z243" s="234"/>
      <c r="AA243" s="418">
        <f ca="1">IF(AND(VLOOKUP(C241,SubstationLoad_Min_Primaries!$B$3:$Z$495,3,FALSE),ISNUMBER(VLOOKUP(C241,'Manual Calculation'!$B$2:$G$222,5,FALSE))),"",IF(AA242=VLOOKUP(C241,SubstationLoad_Max_Primaries!$B$3:$Z$500,5,FALSE),VLOOKUP(C241,SubstationLoad_Max_Primaries!$B$3:$Z$500,10,FALSE),IF(AA242=VLOOKUP(C241,SubstationLoad_Max_Primaries!$B$3:$Z$500,7,FALSE),VLOOKUP(C241,SubstationLoad_Max_Primaries!$B$3:$Z$500,12,FALSE),"")))</f>
        <v>43566.337500000001</v>
      </c>
      <c r="AB243" s="418">
        <f ca="1">IF(AND(VLOOKUP(C241,SubstationLoad_Min_Primaries!$B$3:$Z$495,3,FALSE),ISNUMBER(VLOOKUP(C241,'Manual Calculation'!$B$2:$G$222,5,FALSE))),"",VLOOKUP(C241,SubstationLoad_Max_Primaries!$B$3:$Z$500,11,FALSE))</f>
        <v>43688.850694444445</v>
      </c>
      <c r="AC243" s="418">
        <f ca="1">IF(AND(VLOOKUP(C241,SubstationLoad_Min_Primaries!$B$3:$Z$495,3,FALSE),ISNUMBER(VLOOKUP(C241,'Manual Calculation'!$B$2:$G$222,5,FALSE))),VLOOKUP(C241,'Manual Calculation'!$B$2:$G$222,6,FALSE),VLOOKUP(C241,SubstationLoad_Min_Primaries!$B$3:$Z$500,23,FALSE))</f>
        <v>0</v>
      </c>
      <c r="AD243" s="175"/>
      <c r="AE243" s="175"/>
      <c r="AF243" s="175"/>
      <c r="AG243" s="175"/>
      <c r="AH243" s="175"/>
      <c r="AI243" s="175"/>
      <c r="AJ243" s="175"/>
      <c r="AK243" s="175"/>
      <c r="AL243" s="175"/>
      <c r="AM243" s="157" t="str">
        <f ca="1">IF('MASTER 2018-19 '!H246="","",'MASTER 2018-19 '!H246)</f>
        <v/>
      </c>
      <c r="AN243" s="216"/>
    </row>
    <row r="244" spans="1:40" s="157" customFormat="1" x14ac:dyDescent="0.2">
      <c r="B244" s="213">
        <v>633</v>
      </c>
      <c r="C244" s="86" t="str">
        <f ca="1">VLOOKUP(B244,'GSP List'!$D$2:$E$485,2,FALSE)</f>
        <v>KISHORNHILL</v>
      </c>
      <c r="D244" s="117" t="s">
        <v>30</v>
      </c>
      <c r="E244" s="117" t="s">
        <v>563</v>
      </c>
      <c r="F244" s="214"/>
      <c r="G244" s="284">
        <f ca="1">IF(AND(VLOOKUP(C244,SubstationLoad_Max_Primaries!$B$3:$Z$495,3,FALSE),ISNUMBER(VLOOKUP(C244,'Manual Calculation'!$B$2:$G$222,3,FALSE))),VLOOKUP(C244,'Manual Calculation'!$B$2:$G$222,4,FALSE),VLOOKUP(C244,SubstationLoad_Max_Primaries!$B$3:$Z$500,23,FALSE))</f>
        <v>43800.147222222222</v>
      </c>
      <c r="H244" s="282">
        <f ca="1">IF(AND(VLOOKUP(C244,SubstationLoad_Max_Primaries!$B$3:$Z$495,3,FALSE),ISNUMBER(VLOOKUP(C244,'Manual Calculation'!$B$2:$G$222,3,FALSE))),VLOOKUP(C244,'Manual Calculation'!$B$2:$G$222,3,FALSE),VLOOKUP(C244,SubstationLoad_Max_Primaries!$B$3:$Z$500,22,FALSE))</f>
        <v>1.3152281444091798</v>
      </c>
      <c r="I244" s="136">
        <v>1</v>
      </c>
      <c r="J244" s="89">
        <v>0</v>
      </c>
      <c r="K244" s="90">
        <v>0</v>
      </c>
      <c r="L244" s="143">
        <f ca="1">IF(OR($B244="",ISNA($I244)),,$H244*$I244)</f>
        <v>1.3152281444091798</v>
      </c>
      <c r="M244" s="143">
        <f ca="1">IF($B244 ="",,VLOOKUP($K244,'Growth Rates'!$C$5:$D$8,2,FALSE))^COLUMNS($M244:M244)*$L244+SUM($L245:M245)*IFERROR($L$5/$L$6,1)</f>
        <v>1.3152521562250268</v>
      </c>
      <c r="N244" s="143">
        <f ca="1">IF($B244 ="",,VLOOKUP($K244,'Growth Rates'!$C$5:$D$8,2,FALSE))^COLUMNS($M244:N244)*$L244+SUM($L245:N245)*IFERROR($L$5/$L$6,1)</f>
        <v>1.3152761684792518</v>
      </c>
      <c r="O244" s="143">
        <f ca="1">IF($B244 ="",,VLOOKUP($K244,'Growth Rates'!$C$5:$D$8,2,FALSE))^COLUMNS($M244:O244)*$L244+SUM($L245:O245)*IFERROR($L$5/$L$6,1)</f>
        <v>1.315300181171863</v>
      </c>
      <c r="P244" s="143">
        <f ca="1">IF($B244 ="",,VLOOKUP($K244,'Growth Rates'!$C$5:$D$8,2,FALSE))^COLUMNS($M244:P244)*$L244+SUM($L245:P245)*IFERROR($L$5/$L$6,1)</f>
        <v>1.3153241943028686</v>
      </c>
      <c r="Q244" s="143">
        <f ca="1">IF($B244 ="",,VLOOKUP($K244,'Growth Rates'!$C$5:$D$8,2,FALSE))^COLUMNS($M244:Q244)*$L244+SUM($L245:Q245)*IFERROR($L$5/$L$6,1)</f>
        <v>1.3153482078722762</v>
      </c>
      <c r="R244" s="143">
        <f ca="1">IF($B244 ="",,VLOOKUP($K244,'Growth Rates'!$C$5:$D$8,2,FALSE))^COLUMNS($M244:R244)*$L244+SUM($L245:R245)*IFERROR($L$5/$L$6,1)</f>
        <v>1.3153722218800941</v>
      </c>
      <c r="S244" s="143">
        <f ca="1">IF($B244 ="",,VLOOKUP($K244,'Growth Rates'!$C$5:$D$8,2,FALSE))^COLUMNS($M244:S244)*$L244+SUM($L245:S245)*IFERROR($L$5/$L$6,1)</f>
        <v>1.3153962363263301</v>
      </c>
      <c r="T244" s="143">
        <f ca="1">IF($B244 ="",,VLOOKUP($K244,'Growth Rates'!$C$5:$D$8,2,FALSE))^COLUMNS($M244:T244)*$L244+SUM($L245:T245)*IFERROR($L$5/$L$6,1)</f>
        <v>1.3154202512109923</v>
      </c>
      <c r="U244" s="143">
        <f ca="1">IF($B244 ="",,VLOOKUP($K244,'Growth Rates'!$C$5:$D$8,2,FALSE))^COLUMNS($M244:U244)*$L244+SUM($L245:U245)*IFERROR($L$5/$L$6,1)</f>
        <v>1.3154442665340886</v>
      </c>
      <c r="V244" s="143">
        <f ca="1">IF($B244 ="",,VLOOKUP($K244,'Growth Rates'!$C$5:$D$8,2,FALSE))^COLUMNS($M244:V244)*$L244+SUM($L245:V245)*IFERROR($L$5/$L$6,1)</f>
        <v>1.3154682822956274</v>
      </c>
      <c r="W244" s="143">
        <f ca="1">IF($B244 ="",,VLOOKUP($K244,'Growth Rates'!$C$5:$D$8,2,FALSE))^COLUMNS($M244:W244)*$L244+SUM($L245:W245)*IFERROR($L$5/$L$6,1)</f>
        <v>1.3154922984956157</v>
      </c>
      <c r="X244" s="143">
        <f ca="1">IF($B244 ="",,VLOOKUP($K244,'Growth Rates'!$C$5:$D$8,2,FALSE))^COLUMNS($M244:X244)*$L244+SUM($L245:X245)*IFERROR($L$5/$L$6,1)</f>
        <v>1.3155163151340632</v>
      </c>
      <c r="Y244" s="143">
        <f ca="1">IF($B244 ="",,VLOOKUP($K244,'Growth Rates'!$C$5:$D$8,2,FALSE))^COLUMNS($M244:Y244)*$L244+SUM($L245:Y245)*IFERROR($L$5/$L$6,1)</f>
        <v>1.3155403322109762</v>
      </c>
      <c r="Z244" s="215"/>
      <c r="AA244" s="173">
        <f ca="1">IFERROR(IF($H244="",,AA245/$L244),0)</f>
        <v>0.78723404608033365</v>
      </c>
      <c r="AB244" s="173">
        <f ca="1">IFERROR(IF($H244="",,AB245/$L244),0)</f>
        <v>0.57446809216066708</v>
      </c>
      <c r="AC244" s="174">
        <f ca="1">IFERROR(IF($H244="",,AC245/$L244),0)</f>
        <v>0</v>
      </c>
      <c r="AD244" s="175"/>
      <c r="AE244" s="42">
        <v>80709</v>
      </c>
      <c r="AF244" s="43"/>
      <c r="AG244" s="43"/>
      <c r="AH244" s="43"/>
      <c r="AI244" s="43"/>
      <c r="AJ244" s="43"/>
      <c r="AK244" s="43"/>
      <c r="AL244" s="44"/>
      <c r="AM244" s="157">
        <f ca="1">IF('MASTER 2018-19 '!H247="","",'MASTER 2018-19 '!H247)</f>
        <v>1.28</v>
      </c>
      <c r="AN244" s="216">
        <f t="shared" ca="1" si="31"/>
        <v>3.5228144409179762E-2</v>
      </c>
    </row>
    <row r="245" spans="1:40" s="157" customFormat="1" x14ac:dyDescent="0.2">
      <c r="C245" s="217" t="str">
        <f ca="1">IFERROR(IF(H244="","No PI or No Data",""),"Substation was not found in SubstationLoad")</f>
        <v/>
      </c>
      <c r="D245" s="139"/>
      <c r="E245" s="139"/>
      <c r="F245" s="139"/>
      <c r="G245" s="285">
        <f ca="1">IF(AND(VLOOKUP(C244,SubstationLoad_Max_Primaries!$B$3:$Z$495,3,FALSE),ISNUMBER(VLOOKUP(C244,'Manual Calculation'!$B$2:$G$222,3,FALSE))),VLOOKUP(C244,'Manual Calculation'!$B$2:$G$222,4,FALSE),VLOOKUP(C244,SubstationLoad_Max_Primaries!$B$3:$Z$500,23,FALSE))</f>
        <v>43800.147222222222</v>
      </c>
      <c r="H245" s="250"/>
      <c r="I245" s="220"/>
      <c r="J245" s="220"/>
      <c r="K245" s="220"/>
      <c r="L245" s="220" t="s">
        <v>32</v>
      </c>
      <c r="M245" s="235"/>
      <c r="N245" s="221"/>
      <c r="O245" s="221"/>
      <c r="P245" s="221"/>
      <c r="Q245" s="221"/>
      <c r="R245" s="221"/>
      <c r="S245" s="221"/>
      <c r="T245" s="221"/>
      <c r="U245" s="221"/>
      <c r="V245" s="221"/>
      <c r="W245" s="221"/>
      <c r="X245" s="221"/>
      <c r="Y245" s="221"/>
      <c r="Z245" s="222"/>
      <c r="AA245" s="419">
        <f ca="1">IF(AND(VLOOKUP(C244,SubstationLoad_Min_Primaries!$B$3:$Z$495,3,FALSE),ISNUMBER(VLOOKUP(C244,'Manual Calculation'!$B$2:$G$222,5,FALSE))),"Manual Calculation",MAX(VLOOKUP(C244,SubstationLoad_Max_Primaries!$B$3:$Z$500,5,FALSE),VLOOKUP(C244,SubstationLoad_Max_Primaries!$B$3:$Z$500,7,FALSE)))</f>
        <v>1.0353923736419679</v>
      </c>
      <c r="AB245" s="419">
        <f ca="1">IF(AND(VLOOKUP(C244,SubstationLoad_Min_Primaries!$B$3:$Z$495,3,FALSE),ISNUMBER(VLOOKUP(C244,'Manual Calculation'!$B$2:$G$222,5,FALSE))),"Manual Calculation",VLOOKUP(C244,SubstationLoad_Max_Primaries!$B$3:$Z$500,6,FALSE))</f>
        <v>0.7555566028747559</v>
      </c>
      <c r="AC245" s="282">
        <f ca="1">IF(AND(VLOOKUP(C244,SubstationLoad_Min_Primaries!$B$3:$Z$495,3,FALSE),ISNUMBER(VLOOKUP(C244,'Manual Calculation'!$B$2:$G$222,5,FALSE))),VLOOKUP(C244,'Manual Calculation'!$B$2:$G$222,5,FALSE),VLOOKUP(C244,SubstationLoad_Min_Primaries!$B$3:$Z$500,22,FALSE))</f>
        <v>0</v>
      </c>
      <c r="AD245" s="175"/>
      <c r="AE245" s="186">
        <v>1</v>
      </c>
      <c r="AF245" s="187">
        <v>0</v>
      </c>
      <c r="AG245" s="187">
        <v>0</v>
      </c>
      <c r="AH245" s="187">
        <v>0</v>
      </c>
      <c r="AI245" s="187">
        <v>0</v>
      </c>
      <c r="AJ245" s="187">
        <v>0</v>
      </c>
      <c r="AK245" s="187">
        <v>0</v>
      </c>
      <c r="AL245" s="188">
        <v>0</v>
      </c>
      <c r="AM245" s="157" t="str">
        <f ca="1">IF('MASTER 2018-19 '!H248="","",'MASTER 2018-19 '!H248)</f>
        <v/>
      </c>
      <c r="AN245" s="216"/>
    </row>
    <row r="246" spans="1:40" s="157" customFormat="1" x14ac:dyDescent="0.2">
      <c r="C246" s="223" t="s">
        <v>33</v>
      </c>
      <c r="D246" s="224"/>
      <c r="E246" s="225"/>
      <c r="F246" s="225"/>
      <c r="G246" s="226"/>
      <c r="H246" s="249"/>
      <c r="I246" s="228"/>
      <c r="J246" s="228"/>
      <c r="K246" s="228"/>
      <c r="L246" s="228"/>
      <c r="M246" s="229"/>
      <c r="N246" s="229"/>
      <c r="O246" s="230"/>
      <c r="P246" s="230"/>
      <c r="Q246" s="230"/>
      <c r="R246" s="231" t="s">
        <v>34</v>
      </c>
      <c r="S246" s="283">
        <f ca="1">VLOOKUP(C244,SubstationLoad_Max_Primaries!$B$3:$Z$500,24,FALSE)</f>
        <v>0</v>
      </c>
      <c r="T246" s="233"/>
      <c r="U246" s="233"/>
      <c r="V246" s="233"/>
      <c r="W246" s="233"/>
      <c r="X246" s="233"/>
      <c r="Y246" s="233"/>
      <c r="Z246" s="234"/>
      <c r="AA246" s="418">
        <f ca="1">IF(AND(VLOOKUP(C244,SubstationLoad_Min_Primaries!$B$3:$Z$495,3,FALSE),ISNUMBER(VLOOKUP(C244,'Manual Calculation'!$B$2:$G$222,5,FALSE))),"",IF(AA245=VLOOKUP(C244,SubstationLoad_Max_Primaries!$B$3:$Z$500,5,FALSE),VLOOKUP(C244,SubstationLoad_Max_Primaries!$B$3:$Z$500,10,FALSE),IF(AA245=VLOOKUP(C244,SubstationLoad_Max_Primaries!$B$3:$Z$500,7,FALSE),VLOOKUP(C244,SubstationLoad_Max_Primaries!$B$3:$Z$500,12,FALSE),"")))</f>
        <v>43759.50277777778</v>
      </c>
      <c r="AB246" s="418">
        <f ca="1">IF(AND(VLOOKUP(C244,SubstationLoad_Min_Primaries!$B$3:$Z$495,3,FALSE),ISNUMBER(VLOOKUP(C244,'Manual Calculation'!$B$2:$G$222,5,FALSE))),"",VLOOKUP(C244,SubstationLoad_Max_Primaries!$B$3:$Z$500,11,FALSE))</f>
        <v>43633.62777777778</v>
      </c>
      <c r="AC246" s="418">
        <f ca="1">IF(AND(VLOOKUP(C244,SubstationLoad_Min_Primaries!$B$3:$Z$495,3,FALSE),ISNUMBER(VLOOKUP(C244,'Manual Calculation'!$B$2:$G$222,5,FALSE))),VLOOKUP(C244,'Manual Calculation'!$B$2:$G$222,6,FALSE),VLOOKUP(C244,SubstationLoad_Min_Primaries!$B$3:$Z$500,23,FALSE))</f>
        <v>0</v>
      </c>
      <c r="AD246" s="175"/>
      <c r="AE246" s="175"/>
      <c r="AF246" s="175"/>
      <c r="AG246" s="175"/>
      <c r="AH246" s="175"/>
      <c r="AI246" s="175"/>
      <c r="AJ246" s="175"/>
      <c r="AK246" s="175"/>
      <c r="AL246" s="175"/>
      <c r="AM246" s="157" t="str">
        <f ca="1">IF('MASTER 2018-19 '!H249="","",'MASTER 2018-19 '!H249)</f>
        <v/>
      </c>
      <c r="AN246" s="216"/>
    </row>
    <row r="247" spans="1:40" s="157" customFormat="1" x14ac:dyDescent="0.2">
      <c r="B247" s="236">
        <v>634</v>
      </c>
      <c r="C247" s="86" t="str">
        <f ca="1">VLOOKUP(B247,'GSP List'!$D$2:$E$485,2,FALSE)</f>
        <v>KYLE</v>
      </c>
      <c r="D247" s="117" t="s">
        <v>30</v>
      </c>
      <c r="E247" s="117" t="s">
        <v>533</v>
      </c>
      <c r="F247" s="214"/>
      <c r="G247" s="284">
        <f ca="1">IF(AND(VLOOKUP(C247,SubstationLoad_Max_Primaries!$B$3:$Z$495,3,FALSE),ISNUMBER(VLOOKUP(C247,'Manual Calculation'!$B$2:$G$222,3,FALSE))),VLOOKUP(C247,'Manual Calculation'!$B$2:$G$222,4,FALSE),VLOOKUP(C247,SubstationLoad_Max_Primaries!$B$3:$Z$500,23,FALSE))</f>
        <v>43887.815972222219</v>
      </c>
      <c r="H247" s="282">
        <f ca="1">IF(AND(VLOOKUP(C247,SubstationLoad_Max_Primaries!$B$3:$Z$495,3,FALSE),ISNUMBER(VLOOKUP(C247,'Manual Calculation'!$B$2:$G$222,3,FALSE))),VLOOKUP(C247,'Manual Calculation'!$B$2:$G$222,3,FALSE),VLOOKUP(C247,SubstationLoad_Max_Primaries!$B$3:$Z$500,22,FALSE))</f>
        <v>2.4963143476562499</v>
      </c>
      <c r="I247" s="136">
        <v>1</v>
      </c>
      <c r="J247" s="89">
        <v>0</v>
      </c>
      <c r="K247" s="90">
        <v>0</v>
      </c>
      <c r="L247" s="143">
        <f ca="1">IF(OR($B247="",ISNA($I247)),,$H247*$I247)</f>
        <v>2.4963143476562499</v>
      </c>
      <c r="M247" s="143">
        <f ca="1">IF($B247 ="",,VLOOKUP($K247,'Growth Rates'!$C$5:$D$8,2,FALSE))^COLUMNS($M247:M247)*$L247+SUM($L248:M248)*IFERROR($L$5/$L$6,1)</f>
        <v>2.4963599222895687</v>
      </c>
      <c r="N247" s="143">
        <f ca="1">IF($B247 ="",,VLOOKUP($K247,'Growth Rates'!$C$5:$D$8,2,FALSE))^COLUMNS($M247:N247)*$L247+SUM($L248:N248)*IFERROR($L$5/$L$6,1)</f>
        <v>2.496405497754933</v>
      </c>
      <c r="O247" s="143">
        <f ca="1">IF($B247 ="",,VLOOKUP($K247,'Growth Rates'!$C$5:$D$8,2,FALSE))^COLUMNS($M247:O247)*$L247+SUM($L248:O248)*IFERROR($L$5/$L$6,1)</f>
        <v>2.496451074052358</v>
      </c>
      <c r="P247" s="143">
        <f ca="1">IF($B247 ="",,VLOOKUP($K247,'Growth Rates'!$C$5:$D$8,2,FALSE))^COLUMNS($M247:P247)*$L247+SUM($L248:P248)*IFERROR($L$5/$L$6,1)</f>
        <v>2.4964966511818591</v>
      </c>
      <c r="Q247" s="143">
        <f ca="1">IF($B247 ="",,VLOOKUP($K247,'Growth Rates'!$C$5:$D$8,2,FALSE))^COLUMNS($M247:Q247)*$L247+SUM($L248:Q248)*IFERROR($L$5/$L$6,1)</f>
        <v>2.4965422291434511</v>
      </c>
      <c r="R247" s="143">
        <f ca="1">IF($B247 ="",,VLOOKUP($K247,'Growth Rates'!$C$5:$D$8,2,FALSE))^COLUMNS($M247:R247)*$L247+SUM($L248:R248)*IFERROR($L$5/$L$6,1)</f>
        <v>2.4965878079371495</v>
      </c>
      <c r="S247" s="143">
        <f ca="1">IF($B247 ="",,VLOOKUP($K247,'Growth Rates'!$C$5:$D$8,2,FALSE))^COLUMNS($M247:S247)*$L247+SUM($L248:S248)*IFERROR($L$5/$L$6,1)</f>
        <v>2.4966333875629694</v>
      </c>
      <c r="T247" s="143">
        <f ca="1">IF($B247 ="",,VLOOKUP($K247,'Growth Rates'!$C$5:$D$8,2,FALSE))^COLUMNS($M247:T247)*$L247+SUM($L248:T248)*IFERROR($L$5/$L$6,1)</f>
        <v>2.4966789680209263</v>
      </c>
      <c r="U247" s="143">
        <f ca="1">IF($B247 ="",,VLOOKUP($K247,'Growth Rates'!$C$5:$D$8,2,FALSE))^COLUMNS($M247:U247)*$L247+SUM($L248:U248)*IFERROR($L$5/$L$6,1)</f>
        <v>2.4967245493110344</v>
      </c>
      <c r="V247" s="143">
        <f ca="1">IF($B247 ="",,VLOOKUP($K247,'Growth Rates'!$C$5:$D$8,2,FALSE))^COLUMNS($M247:V247)*$L247+SUM($L248:V248)*IFERROR($L$5/$L$6,1)</f>
        <v>2.4967701314333102</v>
      </c>
      <c r="W247" s="143">
        <f ca="1">IF($B247 ="",,VLOOKUP($K247,'Growth Rates'!$C$5:$D$8,2,FALSE))^COLUMNS($M247:W247)*$L247+SUM($L248:W248)*IFERROR($L$5/$L$6,1)</f>
        <v>2.4968157143877674</v>
      </c>
      <c r="X247" s="143">
        <f ca="1">IF($B247 ="",,VLOOKUP($K247,'Growth Rates'!$C$5:$D$8,2,FALSE))^COLUMNS($M247:X247)*$L247+SUM($L248:X248)*IFERROR($L$5/$L$6,1)</f>
        <v>2.4968612981744234</v>
      </c>
      <c r="Y247" s="143">
        <f ca="1">IF($B247 ="",,VLOOKUP($K247,'Growth Rates'!$C$5:$D$8,2,FALSE))^COLUMNS($M247:Y247)*$L247+SUM($L248:Y248)*IFERROR($L$5/$L$6,1)</f>
        <v>2.496906882793291</v>
      </c>
      <c r="Z247" s="215"/>
      <c r="AA247" s="173">
        <f ca="1">IFERROR(IF($H247="",,AA248/$L247),0)</f>
        <v>0.87199549688457267</v>
      </c>
      <c r="AB247" s="173">
        <f ca="1">IFERROR(IF($H247="",,AB248/$L247),0)</f>
        <v>0.76802678578083194</v>
      </c>
      <c r="AC247" s="174">
        <f ca="1">IFERROR(IF($H247="",,AC248/$L247),0)</f>
        <v>0</v>
      </c>
      <c r="AD247" s="175"/>
      <c r="AE247" s="42">
        <v>80724</v>
      </c>
      <c r="AF247" s="43">
        <v>80725</v>
      </c>
      <c r="AG247" s="43"/>
      <c r="AH247" s="43"/>
      <c r="AI247" s="43"/>
      <c r="AJ247" s="43"/>
      <c r="AK247" s="43"/>
      <c r="AL247" s="44"/>
      <c r="AM247" s="157">
        <f ca="1">IF('MASTER 2018-19 '!H250="","",'MASTER 2018-19 '!H250)</f>
        <v>2.36</v>
      </c>
      <c r="AN247" s="216">
        <f t="shared" ca="1" si="31"/>
        <v>0.13631434765625006</v>
      </c>
    </row>
    <row r="248" spans="1:40" s="157" customFormat="1" x14ac:dyDescent="0.2">
      <c r="C248" s="217" t="str">
        <f ca="1">IFERROR(IF(H247="","No PI or No Data",""),"Substation was not found in SubstationLoad")</f>
        <v/>
      </c>
      <c r="D248" s="139"/>
      <c r="E248" s="139"/>
      <c r="F248" s="139"/>
      <c r="G248" s="285">
        <f ca="1">IF(AND(VLOOKUP(C247,SubstationLoad_Max_Primaries!$B$3:$Z$495,3,FALSE),ISNUMBER(VLOOKUP(C247,'Manual Calculation'!$B$2:$G$222,3,FALSE))),VLOOKUP(C247,'Manual Calculation'!$B$2:$G$222,4,FALSE),VLOOKUP(C247,SubstationLoad_Max_Primaries!$B$3:$Z$500,23,FALSE))</f>
        <v>43887.815972222219</v>
      </c>
      <c r="H248" s="250"/>
      <c r="I248" s="220"/>
      <c r="J248" s="220"/>
      <c r="K248" s="220"/>
      <c r="L248" s="220" t="s">
        <v>32</v>
      </c>
      <c r="M248" s="235"/>
      <c r="N248" s="221"/>
      <c r="O248" s="221"/>
      <c r="P248" s="221"/>
      <c r="Q248" s="221"/>
      <c r="R248" s="221"/>
      <c r="S248" s="221"/>
      <c r="T248" s="221"/>
      <c r="U248" s="221"/>
      <c r="V248" s="221"/>
      <c r="W248" s="221"/>
      <c r="X248" s="221"/>
      <c r="Y248" s="221"/>
      <c r="Z248" s="222"/>
      <c r="AA248" s="419">
        <f ca="1">IF(AND(VLOOKUP(C247,SubstationLoad_Min_Primaries!$B$3:$Z$495,3,FALSE),ISNUMBER(VLOOKUP(C247,'Manual Calculation'!$B$2:$G$222,5,FALSE))),"Manual Calculation",MAX(VLOOKUP(C247,SubstationLoad_Max_Primaries!$B$3:$Z$500,5,FALSE),VLOOKUP(C247,SubstationLoad_Max_Primaries!$B$3:$Z$500,7,FALSE)))</f>
        <v>2.1767748699645995</v>
      </c>
      <c r="AB248" s="419">
        <f ca="1">IF(AND(VLOOKUP(C247,SubstationLoad_Min_Primaries!$B$3:$Z$495,3,FALSE),ISNUMBER(VLOOKUP(C247,'Manual Calculation'!$B$2:$G$222,5,FALSE))),"Manual Calculation",VLOOKUP(C247,SubstationLoad_Max_Primaries!$B$3:$Z$500,6,FALSE))</f>
        <v>1.9172362847290039</v>
      </c>
      <c r="AC248" s="282">
        <f ca="1">IF(AND(VLOOKUP(C247,SubstationLoad_Min_Primaries!$B$3:$Z$495,3,FALSE),ISNUMBER(VLOOKUP(C247,'Manual Calculation'!$B$2:$G$222,5,FALSE))),VLOOKUP(C247,'Manual Calculation'!$B$2:$G$222,5,FALSE),VLOOKUP(C247,SubstationLoad_Min_Primaries!$B$3:$Z$500,22,FALSE))</f>
        <v>0</v>
      </c>
      <c r="AD248" s="175"/>
      <c r="AE248" s="186">
        <v>0.5</v>
      </c>
      <c r="AF248" s="187">
        <v>0.5</v>
      </c>
      <c r="AG248" s="187">
        <v>0</v>
      </c>
      <c r="AH248" s="187">
        <v>0</v>
      </c>
      <c r="AI248" s="187">
        <v>0</v>
      </c>
      <c r="AJ248" s="187">
        <v>0</v>
      </c>
      <c r="AK248" s="187">
        <v>0</v>
      </c>
      <c r="AL248" s="188">
        <v>0</v>
      </c>
      <c r="AM248" s="157" t="str">
        <f ca="1">IF('MASTER 2018-19 '!H251="","",'MASTER 2018-19 '!H251)</f>
        <v/>
      </c>
      <c r="AN248" s="216"/>
    </row>
    <row r="249" spans="1:40" s="157" customFormat="1" x14ac:dyDescent="0.2">
      <c r="C249" s="223" t="s">
        <v>33</v>
      </c>
      <c r="D249" s="224"/>
      <c r="E249" s="225"/>
      <c r="F249" s="225"/>
      <c r="G249" s="226"/>
      <c r="H249" s="249"/>
      <c r="I249" s="228"/>
      <c r="J249" s="228"/>
      <c r="K249" s="228"/>
      <c r="L249" s="228"/>
      <c r="M249" s="229"/>
      <c r="N249" s="229"/>
      <c r="O249" s="230"/>
      <c r="P249" s="230"/>
      <c r="Q249" s="230"/>
      <c r="R249" s="231" t="s">
        <v>34</v>
      </c>
      <c r="S249" s="283">
        <f ca="1">VLOOKUP(C247,SubstationLoad_Max_Primaries!$B$3:$Z$500,24,FALSE)</f>
        <v>0</v>
      </c>
      <c r="T249" s="233"/>
      <c r="U249" s="233"/>
      <c r="V249" s="233"/>
      <c r="W249" s="233"/>
      <c r="X249" s="233"/>
      <c r="Y249" s="233"/>
      <c r="Z249" s="234"/>
      <c r="AA249" s="418">
        <f ca="1">IF(AND(VLOOKUP(C247,SubstationLoad_Min_Primaries!$B$3:$Z$495,3,FALSE),ISNUMBER(VLOOKUP(C247,'Manual Calculation'!$B$2:$G$222,5,FALSE))),"",IF(AA248=VLOOKUP(C247,SubstationLoad_Max_Primaries!$B$3:$Z$500,5,FALSE),VLOOKUP(C247,SubstationLoad_Max_Primaries!$B$3:$Z$500,10,FALSE),IF(AA248=VLOOKUP(C247,SubstationLoad_Max_Primaries!$B$3:$Z$500,7,FALSE),VLOOKUP(C247,SubstationLoad_Max_Primaries!$B$3:$Z$500,12,FALSE),"")))</f>
        <v>43768.787499999999</v>
      </c>
      <c r="AB249" s="418">
        <f ca="1">IF(AND(VLOOKUP(C247,SubstationLoad_Min_Primaries!$B$3:$Z$495,3,FALSE),ISNUMBER(VLOOKUP(C247,'Manual Calculation'!$B$2:$G$222,5,FALSE))),"",VLOOKUP(C247,SubstationLoad_Max_Primaries!$B$3:$Z$500,11,FALSE))</f>
        <v>43622.763194444444</v>
      </c>
      <c r="AC249" s="418">
        <f ca="1">IF(AND(VLOOKUP(C247,SubstationLoad_Min_Primaries!$B$3:$Z$495,3,FALSE),ISNUMBER(VLOOKUP(C247,'Manual Calculation'!$B$2:$G$222,5,FALSE))),VLOOKUP(C247,'Manual Calculation'!$B$2:$G$222,6,FALSE),VLOOKUP(C247,SubstationLoad_Min_Primaries!$B$3:$Z$500,23,FALSE))</f>
        <v>0</v>
      </c>
      <c r="AD249" s="175"/>
      <c r="AE249" s="175"/>
      <c r="AF249" s="175"/>
      <c r="AG249" s="175"/>
      <c r="AH249" s="175"/>
      <c r="AI249" s="175"/>
      <c r="AJ249" s="175"/>
      <c r="AK249" s="175"/>
      <c r="AL249" s="175"/>
      <c r="AM249" s="157" t="str">
        <f ca="1">IF('MASTER 2018-19 '!H252="","",'MASTER 2018-19 '!H252)</f>
        <v/>
      </c>
      <c r="AN249" s="216"/>
    </row>
    <row r="250" spans="1:40" s="157" customFormat="1" x14ac:dyDescent="0.2">
      <c r="B250" s="236">
        <v>623</v>
      </c>
      <c r="C250" s="86" t="str">
        <f ca="1">VLOOKUP(B250,'GSP List'!$D$2:$E$485,2,FALSE)</f>
        <v>LOWER OLLACH</v>
      </c>
      <c r="D250" s="117" t="s">
        <v>30</v>
      </c>
      <c r="E250" s="117" t="s">
        <v>564</v>
      </c>
      <c r="F250" s="214"/>
      <c r="G250" s="284">
        <f ca="1">IF(AND(VLOOKUP(C250,SubstationLoad_Max_Primaries!$B$3:$Z$495,3,FALSE),ISNUMBER(VLOOKUP(C250,'Manual Calculation'!$B$2:$G$222,3,FALSE))),VLOOKUP(C250,'Manual Calculation'!$B$2:$G$222,4,FALSE),VLOOKUP(C250,SubstationLoad_Max_Primaries!$B$3:$Z$500,23,FALSE))</f>
        <v>43873.794444444444</v>
      </c>
      <c r="H250" s="282">
        <f ca="1">IF(AND(VLOOKUP(C250,SubstationLoad_Max_Primaries!$B$3:$Z$495,3,FALSE),ISNUMBER(VLOOKUP(C250,'Manual Calculation'!$B$2:$G$222,3,FALSE))),VLOOKUP(C250,'Manual Calculation'!$B$2:$G$222,3,FALSE),VLOOKUP(C250,SubstationLoad_Max_Primaries!$B$3:$Z$500,22,FALSE))</f>
        <v>0.97187417546081545</v>
      </c>
      <c r="I250" s="136">
        <v>1</v>
      </c>
      <c r="J250" s="89" t="s">
        <v>829</v>
      </c>
      <c r="K250" s="90" t="s">
        <v>829</v>
      </c>
      <c r="L250" s="143">
        <f ca="1">IF(OR($B250="",ISNA($I250)),,$H250*$I250)</f>
        <v>0.97187417546081545</v>
      </c>
      <c r="M250" s="143">
        <f ca="1">IF($B250 ="",,VLOOKUP($K250,'Growth Rates'!$C$5:$D$8,2,FALSE))^COLUMNS($M250:M250)*$L250+SUM($L251:M251)*IFERROR($L$5/$L$6,1)</f>
        <v>0.99790816791737469</v>
      </c>
      <c r="N250" s="143">
        <f ca="1">IF($B250 ="",,VLOOKUP($K250,'Growth Rates'!$C$5:$D$8,2,FALSE))^COLUMNS($M250:N250)*$L250+SUM($L251:N251)*IFERROR($L$5/$L$6,1)</f>
        <v>1.0246395436158611</v>
      </c>
      <c r="O250" s="143">
        <f ca="1">IF($B250 ="",,VLOOKUP($K250,'Growth Rates'!$C$5:$D$8,2,FALSE))^COLUMNS($M250:O250)*$L250+SUM($L251:O251)*IFERROR($L$5/$L$6,1)</f>
        <v>1.0520869836474265</v>
      </c>
      <c r="P250" s="143">
        <f ca="1">IF($B250 ="",,VLOOKUP($K250,'Growth Rates'!$C$5:$D$8,2,FALSE))^COLUMNS($M250:P250)*$L250+SUM($L251:P251)*IFERROR($L$5/$L$6,1)</f>
        <v>1.0802696695212786</v>
      </c>
      <c r="Q250" s="143">
        <f ca="1">IF($B250 ="",,VLOOKUP($K250,'Growth Rates'!$C$5:$D$8,2,FALSE))^COLUMNS($M250:Q250)*$L250+SUM($L251:Q251)*IFERROR($L$5/$L$6,1)</f>
        <v>1.1092072965695865</v>
      </c>
      <c r="R250" s="143">
        <f ca="1">IF($B250 ="",,VLOOKUP($K250,'Growth Rates'!$C$5:$D$8,2,FALSE))^COLUMNS($M250:R250)*$L250+SUM($L251:R251)*IFERROR($L$5/$L$6,1)</f>
        <v>1.1389200877114654</v>
      </c>
      <c r="S250" s="143">
        <f ca="1">IF($B250 ="",,VLOOKUP($K250,'Growth Rates'!$C$5:$D$8,2,FALSE))^COLUMNS($M250:S250)*$L250+SUM($L251:S251)*IFERROR($L$5/$L$6,1)</f>
        <v>1.1694288075856665</v>
      </c>
      <c r="T250" s="143">
        <f ca="1">IF($B250 ="",,VLOOKUP($K250,'Growth Rates'!$C$5:$D$8,2,FALSE))^COLUMNS($M250:T250)*$L250+SUM($L251:T251)*IFERROR($L$5/$L$6,1)</f>
        <v>1.2007547770618414</v>
      </c>
      <c r="U250" s="143">
        <f ca="1">IF($B250 ="",,VLOOKUP($K250,'Growth Rates'!$C$5:$D$8,2,FALSE))^COLUMNS($M250:U250)*$L250+SUM($L251:U251)*IFERROR($L$5/$L$6,1)</f>
        <v>1.2329198881405294</v>
      </c>
      <c r="V250" s="143">
        <f ca="1">IF($B250 ="",,VLOOKUP($K250,'Growth Rates'!$C$5:$D$8,2,FALSE))^COLUMNS($M250:V250)*$L250+SUM($L251:V251)*IFERROR($L$5/$L$6,1)</f>
        <v>1.2659466192522735</v>
      </c>
      <c r="W250" s="143">
        <f ca="1">IF($B250 ="",,VLOOKUP($K250,'Growth Rates'!$C$5:$D$8,2,FALSE))^COLUMNS($M250:W250)*$L250+SUM($L251:W251)*IFERROR($L$5/$L$6,1)</f>
        <v>1.2998580509665627</v>
      </c>
      <c r="X250" s="143">
        <f ca="1">IF($B250 ="",,VLOOKUP($K250,'Growth Rates'!$C$5:$D$8,2,FALSE))^COLUMNS($M250:X250)*$L250+SUM($L251:X251)*IFERROR($L$5/$L$6,1)</f>
        <v>1.3346778821215737</v>
      </c>
      <c r="Y250" s="143">
        <f ca="1">IF($B250 ="",,VLOOKUP($K250,'Growth Rates'!$C$5:$D$8,2,FALSE))^COLUMNS($M250:Y250)*$L250+SUM($L251:Y251)*IFERROR($L$5/$L$6,1)</f>
        <v>1.37043044638599</v>
      </c>
      <c r="Z250" s="237"/>
      <c r="AA250" s="173">
        <f ca="1">IFERROR(IF($H250="",,AA251/$L250),0)</f>
        <v>0.90595832416332711</v>
      </c>
      <c r="AB250" s="173">
        <f ca="1">IFERROR(IF($H250="",,AB251/$L250),0)</f>
        <v>0.78535530006914978</v>
      </c>
      <c r="AC250" s="174">
        <f ca="1">IFERROR(IF($H250="",,AC251/$L250),0)</f>
        <v>0</v>
      </c>
      <c r="AD250" s="175"/>
      <c r="AE250" s="42">
        <v>80740</v>
      </c>
      <c r="AF250" s="43"/>
      <c r="AG250" s="43"/>
      <c r="AH250" s="43"/>
      <c r="AI250" s="43"/>
      <c r="AJ250" s="43"/>
      <c r="AK250" s="43"/>
      <c r="AL250" s="44"/>
      <c r="AM250" s="157">
        <f ca="1">IF('MASTER 2018-19 '!H253="","",'MASTER 2018-19 '!H253)</f>
        <v>0.92779376400000002</v>
      </c>
      <c r="AN250" s="210">
        <f t="shared" ca="1" si="31"/>
        <v>4.4080411460815427E-2</v>
      </c>
    </row>
    <row r="251" spans="1:40" s="157" customFormat="1" x14ac:dyDescent="0.2">
      <c r="C251" s="217" t="str">
        <f ca="1">IFERROR(IF(H250="","No PI or No Data",""),"Substation was not found in SubstationLoad")</f>
        <v/>
      </c>
      <c r="D251" s="139"/>
      <c r="E251" s="139"/>
      <c r="F251" s="139"/>
      <c r="G251" s="285">
        <f ca="1">IF(AND(VLOOKUP(C250,SubstationLoad_Max_Primaries!$B$3:$Z$495,3,FALSE),ISNUMBER(VLOOKUP(C250,'Manual Calculation'!$B$2:$G$222,3,FALSE))),VLOOKUP(C250,'Manual Calculation'!$B$2:$G$222,4,FALSE),VLOOKUP(C250,SubstationLoad_Max_Primaries!$B$3:$Z$500,23,FALSE))</f>
        <v>43873.794444444444</v>
      </c>
      <c r="H251" s="250"/>
      <c r="I251" s="220"/>
      <c r="J251" s="220"/>
      <c r="K251" s="220"/>
      <c r="L251" s="220" t="s">
        <v>32</v>
      </c>
      <c r="M251" s="235"/>
      <c r="N251" s="221"/>
      <c r="O251" s="221"/>
      <c r="P251" s="221"/>
      <c r="Q251" s="221"/>
      <c r="R251" s="221"/>
      <c r="S251" s="221"/>
      <c r="T251" s="221"/>
      <c r="U251" s="221"/>
      <c r="V251" s="221"/>
      <c r="W251" s="221"/>
      <c r="X251" s="221"/>
      <c r="Y251" s="221"/>
      <c r="Z251" s="222"/>
      <c r="AA251" s="419">
        <f ca="1">IF(AND(VLOOKUP(C250,SubstationLoad_Min_Primaries!$B$3:$Z$495,3,FALSE),ISNUMBER(VLOOKUP(C250,'Manual Calculation'!$B$2:$G$222,5,FALSE))),"Manual Calculation",MAX(VLOOKUP(C250,SubstationLoad_Max_Primaries!$B$3:$Z$500,5,FALSE),VLOOKUP(C250,SubstationLoad_Max_Primaries!$B$3:$Z$500,7,FALSE)))</f>
        <v>0.88047749929809571</v>
      </c>
      <c r="AB251" s="419">
        <f ca="1">IF(AND(VLOOKUP(C250,SubstationLoad_Min_Primaries!$B$3:$Z$495,3,FALSE),ISNUMBER(VLOOKUP(C250,'Manual Calculation'!$B$2:$G$222,5,FALSE))),"Manual Calculation",VLOOKUP(C250,SubstationLoad_Max_Primaries!$B$3:$Z$500,6,FALSE))</f>
        <v>0.76326653469848627</v>
      </c>
      <c r="AC251" s="282">
        <f ca="1">IF(AND(VLOOKUP(C250,SubstationLoad_Min_Primaries!$B$3:$Z$495,3,FALSE),ISNUMBER(VLOOKUP(C250,'Manual Calculation'!$B$2:$G$222,5,FALSE))),VLOOKUP(C250,'Manual Calculation'!$B$2:$G$222,5,FALSE),VLOOKUP(C250,SubstationLoad_Min_Primaries!$B$3:$Z$500,22,FALSE))</f>
        <v>0</v>
      </c>
      <c r="AD251" s="175"/>
      <c r="AE251" s="186">
        <v>1</v>
      </c>
      <c r="AF251" s="187">
        <v>0</v>
      </c>
      <c r="AG251" s="187">
        <v>0</v>
      </c>
      <c r="AH251" s="187">
        <v>0</v>
      </c>
      <c r="AI251" s="187">
        <v>0</v>
      </c>
      <c r="AJ251" s="187">
        <v>0</v>
      </c>
      <c r="AK251" s="187">
        <v>0</v>
      </c>
      <c r="AL251" s="188">
        <v>0</v>
      </c>
      <c r="AM251" s="157" t="str">
        <f ca="1">IF('MASTER 2018-19 '!H254="","",'MASTER 2018-19 '!H254)</f>
        <v/>
      </c>
      <c r="AN251" s="216"/>
    </row>
    <row r="252" spans="1:40" s="157" customFormat="1" x14ac:dyDescent="0.2">
      <c r="C252" s="223" t="s">
        <v>33</v>
      </c>
      <c r="D252" s="224"/>
      <c r="E252" s="225"/>
      <c r="F252" s="225"/>
      <c r="G252" s="226"/>
      <c r="H252" s="249"/>
      <c r="I252" s="228"/>
      <c r="J252" s="228"/>
      <c r="K252" s="228"/>
      <c r="L252" s="228"/>
      <c r="M252" s="229"/>
      <c r="N252" s="229"/>
      <c r="O252" s="230"/>
      <c r="P252" s="230"/>
      <c r="Q252" s="230"/>
      <c r="R252" s="231" t="s">
        <v>34</v>
      </c>
      <c r="S252" s="283">
        <f ca="1">VLOOKUP(C250,SubstationLoad_Max_Primaries!$B$3:$Z$500,24,FALSE)</f>
        <v>0</v>
      </c>
      <c r="T252" s="233"/>
      <c r="U252" s="233"/>
      <c r="V252" s="233"/>
      <c r="W252" s="233"/>
      <c r="X252" s="233"/>
      <c r="Y252" s="233"/>
      <c r="Z252" s="234"/>
      <c r="AA252" s="418">
        <f ca="1">IF(AND(VLOOKUP(C250,SubstationLoad_Min_Primaries!$B$3:$Z$495,3,FALSE),ISNUMBER(VLOOKUP(C250,'Manual Calculation'!$B$2:$G$222,5,FALSE))),"",IF(AA251=VLOOKUP(C250,SubstationLoad_Max_Primaries!$B$3:$Z$500,5,FALSE),VLOOKUP(C250,SubstationLoad_Max_Primaries!$B$3:$Z$500,10,FALSE),IF(AA251=VLOOKUP(C250,SubstationLoad_Max_Primaries!$B$3:$Z$500,7,FALSE),VLOOKUP(C250,SubstationLoad_Max_Primaries!$B$3:$Z$500,12,FALSE),"")))</f>
        <v>43766.838194444441</v>
      </c>
      <c r="AB252" s="418">
        <f ca="1">IF(AND(VLOOKUP(C250,SubstationLoad_Min_Primaries!$B$3:$Z$495,3,FALSE),ISNUMBER(VLOOKUP(C250,'Manual Calculation'!$B$2:$G$222,5,FALSE))),"",VLOOKUP(C250,SubstationLoad_Max_Primaries!$B$3:$Z$500,11,FALSE))</f>
        <v>43621.863194444442</v>
      </c>
      <c r="AC252" s="418">
        <f ca="1">IF(AND(VLOOKUP(C250,SubstationLoad_Min_Primaries!$B$3:$Z$495,3,FALSE),ISNUMBER(VLOOKUP(C250,'Manual Calculation'!$B$2:$G$222,5,FALSE))),VLOOKUP(C250,'Manual Calculation'!$B$2:$G$222,6,FALSE),VLOOKUP(C250,SubstationLoad_Min_Primaries!$B$3:$Z$500,23,FALSE))</f>
        <v>0</v>
      </c>
      <c r="AD252" s="175"/>
      <c r="AE252" s="175"/>
      <c r="AF252" s="175"/>
      <c r="AG252" s="175"/>
      <c r="AH252" s="175"/>
      <c r="AI252" s="175"/>
      <c r="AJ252" s="175"/>
      <c r="AK252" s="175"/>
      <c r="AL252" s="175"/>
      <c r="AM252" s="157" t="str">
        <f ca="1">IF('MASTER 2018-19 '!H255="","",'MASTER 2018-19 '!H255)</f>
        <v/>
      </c>
      <c r="AN252" s="216"/>
    </row>
    <row r="253" spans="1:40" s="157" customFormat="1" x14ac:dyDescent="0.2">
      <c r="B253" s="236">
        <v>636</v>
      </c>
      <c r="C253" s="86" t="str">
        <f ca="1">VLOOKUP(B253,'GSP List'!$D$2:$E$485,2,FALSE)</f>
        <v>NOSTIE BRIDGE</v>
      </c>
      <c r="D253" s="117" t="s">
        <v>30</v>
      </c>
      <c r="E253" s="117" t="s">
        <v>538</v>
      </c>
      <c r="F253" s="214"/>
      <c r="G253" s="284">
        <f ca="1">IF(AND(VLOOKUP(C253,SubstationLoad_Max_Primaries!$B$3:$Z$495,3,FALSE),ISNUMBER(VLOOKUP(C253,'Manual Calculation'!$B$2:$G$222,3,FALSE))),VLOOKUP(C253,'Manual Calculation'!$B$2:$G$222,4,FALSE),VLOOKUP(C253,SubstationLoad_Max_Primaries!$B$3:$Z$500,23,FALSE))</f>
        <v>43800.570833333331</v>
      </c>
      <c r="H253" s="282">
        <f ca="1">IF(AND(VLOOKUP(C253,SubstationLoad_Max_Primaries!$B$3:$Z$495,3,FALSE),ISNUMBER(VLOOKUP(C253,'Manual Calculation'!$B$2:$G$222,3,FALSE))),VLOOKUP(C253,'Manual Calculation'!$B$2:$G$222,3,FALSE),VLOOKUP(C253,SubstationLoad_Max_Primaries!$B$3:$Z$500,22,FALSE))</f>
        <v>2.1700350389099117</v>
      </c>
      <c r="I253" s="136">
        <v>1</v>
      </c>
      <c r="J253" s="89">
        <v>0</v>
      </c>
      <c r="K253" s="90">
        <v>0</v>
      </c>
      <c r="L253" s="143">
        <f ca="1">IF(OR($B253="",ISNA($I253)),,$H253*$I253)</f>
        <v>2.1700350389099117</v>
      </c>
      <c r="M253" s="143">
        <f ca="1">IF($B253 ="",,VLOOKUP($K253,'Growth Rates'!$C$5:$D$8,2,FALSE))^COLUMNS($M253:M253)*$L253+SUM($L254:M254)*IFERROR($L$5/$L$6,1)</f>
        <v>2.1700746567374019</v>
      </c>
      <c r="N253" s="143">
        <f ca="1">IF($B253 ="",,VLOOKUP($K253,'Growth Rates'!$C$5:$D$8,2,FALSE))^COLUMNS($M253:N253)*$L253+SUM($L254:N254)*IFERROR($L$5/$L$6,1)</f>
        <v>2.1701142752881859</v>
      </c>
      <c r="O253" s="143">
        <f ca="1">IF($B253 ="",,VLOOKUP($K253,'Growth Rates'!$C$5:$D$8,2,FALSE))^COLUMNS($M253:O253)*$L253+SUM($L254:O254)*IFERROR($L$5/$L$6,1)</f>
        <v>2.1701538945622763</v>
      </c>
      <c r="P253" s="143">
        <f ca="1">IF($B253 ="",,VLOOKUP($K253,'Growth Rates'!$C$5:$D$8,2,FALSE))^COLUMNS($M253:P253)*$L253+SUM($L254:P254)*IFERROR($L$5/$L$6,1)</f>
        <v>2.1701935145596871</v>
      </c>
      <c r="Q253" s="143">
        <f ca="1">IF($B253 ="",,VLOOKUP($K253,'Growth Rates'!$C$5:$D$8,2,FALSE))^COLUMNS($M253:Q253)*$L253+SUM($L254:Q254)*IFERROR($L$5/$L$6,1)</f>
        <v>2.1702331352804309</v>
      </c>
      <c r="R253" s="143">
        <f ca="1">IF($B253 ="",,VLOOKUP($K253,'Growth Rates'!$C$5:$D$8,2,FALSE))^COLUMNS($M253:R253)*$L253+SUM($L254:R254)*IFERROR($L$5/$L$6,1)</f>
        <v>2.1702727567245206</v>
      </c>
      <c r="S253" s="143">
        <f ca="1">IF($B253 ="",,VLOOKUP($K253,'Growth Rates'!$C$5:$D$8,2,FALSE))^COLUMNS($M253:S253)*$L253+SUM($L254:S254)*IFERROR($L$5/$L$6,1)</f>
        <v>2.1703123788919703</v>
      </c>
      <c r="T253" s="143">
        <f ca="1">IF($B253 ="",,VLOOKUP($K253,'Growth Rates'!$C$5:$D$8,2,FALSE))^COLUMNS($M253:T253)*$L253+SUM($L254:T254)*IFERROR($L$5/$L$6,1)</f>
        <v>2.1703520017827929</v>
      </c>
      <c r="U253" s="143">
        <f ca="1">IF($B253 ="",,VLOOKUP($K253,'Growth Rates'!$C$5:$D$8,2,FALSE))^COLUMNS($M253:U253)*$L253+SUM($L254:U254)*IFERROR($L$5/$L$6,1)</f>
        <v>2.1703916253970008</v>
      </c>
      <c r="V253" s="143">
        <f ca="1">IF($B253 ="",,VLOOKUP($K253,'Growth Rates'!$C$5:$D$8,2,FALSE))^COLUMNS($M253:V253)*$L253+SUM($L254:V254)*IFERROR($L$5/$L$6,1)</f>
        <v>2.1704312497346088</v>
      </c>
      <c r="W253" s="143">
        <f ca="1">IF($B253 ="",,VLOOKUP($K253,'Growth Rates'!$C$5:$D$8,2,FALSE))^COLUMNS($M253:W253)*$L253+SUM($L254:W254)*IFERROR($L$5/$L$6,1)</f>
        <v>2.1704708747956278</v>
      </c>
      <c r="X253" s="143">
        <f ca="1">IF($B253 ="",,VLOOKUP($K253,'Growth Rates'!$C$5:$D$8,2,FALSE))^COLUMNS($M253:X253)*$L253+SUM($L254:X254)*IFERROR($L$5/$L$6,1)</f>
        <v>2.170510500580074</v>
      </c>
      <c r="Y253" s="143">
        <f ca="1">IF($B253 ="",,VLOOKUP($K253,'Growth Rates'!$C$5:$D$8,2,FALSE))^COLUMNS($M253:Y253)*$L253+SUM($L254:Y254)*IFERROR($L$5/$L$6,1)</f>
        <v>2.1705501270879575</v>
      </c>
      <c r="Z253" s="111"/>
      <c r="AA253" s="173">
        <f ca="1">IFERROR(IF($H253="",,AA254/$L253),0)</f>
        <v>0.88303855836738587</v>
      </c>
      <c r="AB253" s="173">
        <f ca="1">IFERROR(IF($H253="",,AB254/$L253),0)</f>
        <v>0.4201500282835266</v>
      </c>
      <c r="AC253" s="174">
        <f ca="1">IFERROR(IF($H253="",,AC254/$L253),0)</f>
        <v>0</v>
      </c>
      <c r="AD253" s="175"/>
      <c r="AE253" s="42">
        <v>80719</v>
      </c>
      <c r="AF253" s="43"/>
      <c r="AG253" s="43"/>
      <c r="AH253" s="43"/>
      <c r="AI253" s="43"/>
      <c r="AJ253" s="43"/>
      <c r="AK253" s="43"/>
      <c r="AL253" s="44"/>
      <c r="AM253" s="157">
        <f ca="1">IF('MASTER 2018-19 '!H256="","",'MASTER 2018-19 '!H256)</f>
        <v>2.1460841240000001</v>
      </c>
      <c r="AN253" s="216">
        <f t="shared" ca="1" si="31"/>
        <v>2.3950914909911525E-2</v>
      </c>
    </row>
    <row r="254" spans="1:40" s="157" customFormat="1" x14ac:dyDescent="0.2">
      <c r="C254" s="217" t="str">
        <f ca="1">IFERROR(IF(H253="","No PI or No Data",""),"Substation was not found in SubstationLoad")</f>
        <v/>
      </c>
      <c r="D254" s="139"/>
      <c r="E254" s="139"/>
      <c r="F254" s="139"/>
      <c r="G254" s="285">
        <f ca="1">IF(AND(VLOOKUP(C253,SubstationLoad_Max_Primaries!$B$3:$Z$495,3,FALSE),ISNUMBER(VLOOKUP(C253,'Manual Calculation'!$B$2:$G$222,3,FALSE))),VLOOKUP(C253,'Manual Calculation'!$B$2:$G$222,4,FALSE),VLOOKUP(C253,SubstationLoad_Max_Primaries!$B$3:$Z$500,23,FALSE))</f>
        <v>43800.570833333331</v>
      </c>
      <c r="H254" s="250"/>
      <c r="I254" s="220"/>
      <c r="J254" s="220"/>
      <c r="K254" s="220"/>
      <c r="L254" s="220" t="s">
        <v>32</v>
      </c>
      <c r="M254" s="235"/>
      <c r="N254" s="221"/>
      <c r="O254" s="221"/>
      <c r="P254" s="221"/>
      <c r="Q254" s="221"/>
      <c r="R254" s="221"/>
      <c r="S254" s="221"/>
      <c r="T254" s="221"/>
      <c r="U254" s="221"/>
      <c r="V254" s="221"/>
      <c r="W254" s="221"/>
      <c r="X254" s="221"/>
      <c r="Y254" s="221"/>
      <c r="Z254" s="222"/>
      <c r="AA254" s="419">
        <f ca="1">IF(AND(VLOOKUP(C253,SubstationLoad_Min_Primaries!$B$3:$Z$495,3,FALSE),ISNUMBER(VLOOKUP(C253,'Manual Calculation'!$B$2:$G$222,5,FALSE))),"Manual Calculation",MAX(VLOOKUP(C253,SubstationLoad_Max_Primaries!$B$3:$Z$500,5,FALSE),VLOOKUP(C253,SubstationLoad_Max_Primaries!$B$3:$Z$500,7,FALSE)))</f>
        <v>1.9162246123657225</v>
      </c>
      <c r="AB254" s="419">
        <f ca="1">IF(AND(VLOOKUP(C253,SubstationLoad_Min_Primaries!$B$3:$Z$495,3,FALSE),ISNUMBER(VLOOKUP(C253,'Manual Calculation'!$B$2:$G$222,5,FALSE))),"Manual Calculation",VLOOKUP(C253,SubstationLoad_Max_Primaries!$B$3:$Z$500,6,FALSE))</f>
        <v>0.91174028297424314</v>
      </c>
      <c r="AC254" s="282">
        <f ca="1">IF(AND(VLOOKUP(C253,SubstationLoad_Min_Primaries!$B$3:$Z$495,3,FALSE),ISNUMBER(VLOOKUP(C253,'Manual Calculation'!$B$2:$G$222,5,FALSE))),VLOOKUP(C253,'Manual Calculation'!$B$2:$G$222,5,FALSE),VLOOKUP(C253,SubstationLoad_Min_Primaries!$B$3:$Z$500,22,FALSE))</f>
        <v>0</v>
      </c>
      <c r="AD254" s="175"/>
      <c r="AE254" s="186">
        <v>1</v>
      </c>
      <c r="AF254" s="187">
        <v>0</v>
      </c>
      <c r="AG254" s="187">
        <v>0</v>
      </c>
      <c r="AH254" s="187">
        <v>0</v>
      </c>
      <c r="AI254" s="187">
        <v>0</v>
      </c>
      <c r="AJ254" s="187">
        <v>0</v>
      </c>
      <c r="AK254" s="187">
        <v>0</v>
      </c>
      <c r="AL254" s="188">
        <v>0</v>
      </c>
      <c r="AM254" s="157" t="str">
        <f ca="1">IF('MASTER 2018-19 '!H257="","",'MASTER 2018-19 '!H257)</f>
        <v/>
      </c>
      <c r="AN254" s="216"/>
    </row>
    <row r="255" spans="1:40" s="157" customFormat="1" x14ac:dyDescent="0.2">
      <c r="C255" s="223" t="s">
        <v>33</v>
      </c>
      <c r="D255" s="224"/>
      <c r="E255" s="225"/>
      <c r="F255" s="225"/>
      <c r="G255" s="226"/>
      <c r="H255" s="249"/>
      <c r="I255" s="228"/>
      <c r="J255" s="228"/>
      <c r="K255" s="228"/>
      <c r="L255" s="228"/>
      <c r="M255" s="229"/>
      <c r="N255" s="229"/>
      <c r="O255" s="230"/>
      <c r="P255" s="230"/>
      <c r="Q255" s="230"/>
      <c r="R255" s="231" t="s">
        <v>34</v>
      </c>
      <c r="S255" s="283">
        <f ca="1">VLOOKUP(C253,SubstationLoad_Max_Primaries!$B$3:$Z$500,24,FALSE)</f>
        <v>0</v>
      </c>
      <c r="T255" s="233"/>
      <c r="U255" s="233"/>
      <c r="V255" s="233"/>
      <c r="W255" s="233"/>
      <c r="X255" s="233"/>
      <c r="Y255" s="233"/>
      <c r="Z255" s="239"/>
      <c r="AA255" s="418">
        <f ca="1">IF(AND(VLOOKUP(C253,SubstationLoad_Min_Primaries!$B$3:$Z$495,3,FALSE),ISNUMBER(VLOOKUP(C253,'Manual Calculation'!$B$2:$G$222,5,FALSE))),"",IF(AA254=VLOOKUP(C253,SubstationLoad_Max_Primaries!$B$3:$Z$500,5,FALSE),VLOOKUP(C253,SubstationLoad_Max_Primaries!$B$3:$Z$500,10,FALSE),IF(AA254=VLOOKUP(C253,SubstationLoad_Max_Primaries!$B$3:$Z$500,7,FALSE),VLOOKUP(C253,SubstationLoad_Max_Primaries!$B$3:$Z$500,12,FALSE),"")))</f>
        <v>43594.308333333334</v>
      </c>
      <c r="AB255" s="418">
        <f ca="1">IF(AND(VLOOKUP(C253,SubstationLoad_Min_Primaries!$B$3:$Z$495,3,FALSE),ISNUMBER(VLOOKUP(C253,'Manual Calculation'!$B$2:$G$222,5,FALSE))),"",VLOOKUP(C253,SubstationLoad_Max_Primaries!$B$3:$Z$500,11,FALSE))</f>
        <v>43647.79583333333</v>
      </c>
      <c r="AC255" s="418">
        <f ca="1">IF(AND(VLOOKUP(C253,SubstationLoad_Min_Primaries!$B$3:$Z$495,3,FALSE),ISNUMBER(VLOOKUP(C253,'Manual Calculation'!$B$2:$G$222,5,FALSE))),VLOOKUP(C253,'Manual Calculation'!$B$2:$G$222,6,FALSE),VLOOKUP(C253,SubstationLoad_Min_Primaries!$B$3:$Z$500,23,FALSE))</f>
        <v>0</v>
      </c>
      <c r="AD255" s="175"/>
      <c r="AE255" s="175"/>
      <c r="AF255" s="175"/>
      <c r="AG255" s="175"/>
      <c r="AH255" s="175"/>
      <c r="AI255" s="175"/>
      <c r="AJ255" s="175"/>
      <c r="AK255" s="175"/>
      <c r="AL255" s="175"/>
      <c r="AM255" s="157" t="str">
        <f ca="1">IF('MASTER 2018-19 '!H258="","",'MASTER 2018-19 '!H258)</f>
        <v/>
      </c>
      <c r="AN255" s="216"/>
    </row>
    <row r="256" spans="1:40" s="157" customFormat="1" x14ac:dyDescent="0.2">
      <c r="B256" s="236">
        <v>641</v>
      </c>
      <c r="C256" s="86" t="str">
        <f ca="1">VLOOKUP(B256,'GSP List'!$D$2:$E$485,2,FALSE)</f>
        <v>SHIELDAIG</v>
      </c>
      <c r="D256" s="117" t="s">
        <v>30</v>
      </c>
      <c r="E256" s="117" t="s">
        <v>564</v>
      </c>
      <c r="F256" s="214"/>
      <c r="G256" s="284">
        <f ca="1">IF(AND(VLOOKUP(C256,SubstationLoad_Max_Primaries!$B$3:$Z$495,3,FALSE),ISNUMBER(VLOOKUP(C256,'Manual Calculation'!$B$2:$G$222,3,FALSE))),VLOOKUP(C256,'Manual Calculation'!$B$2:$G$222,4,FALSE),VLOOKUP(C256,SubstationLoad_Max_Primaries!$B$3:$Z$500,23,FALSE))</f>
        <v>43878.540972222225</v>
      </c>
      <c r="H256" s="282">
        <f ca="1">IF(AND(VLOOKUP(C256,SubstationLoad_Max_Primaries!$B$3:$Z$495,3,FALSE),ISNUMBER(VLOOKUP(C256,'Manual Calculation'!$B$2:$G$222,3,FALSE))),VLOOKUP(C256,'Manual Calculation'!$B$2:$G$222,3,FALSE),VLOOKUP(C256,SubstationLoad_Max_Primaries!$B$3:$Z$500,22,FALSE))</f>
        <v>0.72997699044799791</v>
      </c>
      <c r="I256" s="136">
        <v>1</v>
      </c>
      <c r="J256" s="89">
        <v>0</v>
      </c>
      <c r="K256" s="90">
        <v>0</v>
      </c>
      <c r="L256" s="143">
        <f ca="1">IF(OR($B256="",ISNA($I256)),,$H256*$I256)</f>
        <v>0.72997699044799791</v>
      </c>
      <c r="M256" s="143">
        <f ca="1">IF($B256 ="",,VLOOKUP($K256,'Growth Rates'!$C$5:$D$8,2,FALSE))^COLUMNS($M256:M256)*$L256+SUM($L257:M257)*IFERROR($L$5/$L$6,1)</f>
        <v>0.72999031746897269</v>
      </c>
      <c r="N256" s="143">
        <f ca="1">IF($B256 ="",,VLOOKUP($K256,'Growth Rates'!$C$5:$D$8,2,FALSE))^COLUMNS($M256:N256)*$L256+SUM($L257:N257)*IFERROR($L$5/$L$6,1)</f>
        <v>0.73000364473325574</v>
      </c>
      <c r="O256" s="143">
        <f ca="1">IF($B256 ="",,VLOOKUP($K256,'Growth Rates'!$C$5:$D$8,2,FALSE))^COLUMNS($M256:O256)*$L256+SUM($L257:O257)*IFERROR($L$5/$L$6,1)</f>
        <v>0.7300169722408516</v>
      </c>
      <c r="P256" s="143">
        <f ca="1">IF($B256 ="",,VLOOKUP($K256,'Growth Rates'!$C$5:$D$8,2,FALSE))^COLUMNS($M256:P256)*$L256+SUM($L257:P257)*IFERROR($L$5/$L$6,1)</f>
        <v>0.73003029999176483</v>
      </c>
      <c r="Q256" s="143">
        <f ca="1">IF($B256 ="",,VLOOKUP($K256,'Growth Rates'!$C$5:$D$8,2,FALSE))^COLUMNS($M256:Q256)*$L256+SUM($L257:Q257)*IFERROR($L$5/$L$6,1)</f>
        <v>0.73004362798599953</v>
      </c>
      <c r="R256" s="143">
        <f ca="1">IF($B256 ="",,VLOOKUP($K256,'Growth Rates'!$C$5:$D$8,2,FALSE))^COLUMNS($M256:R256)*$L256+SUM($L257:R257)*IFERROR($L$5/$L$6,1)</f>
        <v>0.73005695622356037</v>
      </c>
      <c r="S256" s="143">
        <f ca="1">IF($B256 ="",,VLOOKUP($K256,'Growth Rates'!$C$5:$D$8,2,FALSE))^COLUMNS($M256:S256)*$L256+SUM($L257:S257)*IFERROR($L$5/$L$6,1)</f>
        <v>0.73007028470445179</v>
      </c>
      <c r="T256" s="143">
        <f ca="1">IF($B256 ="",,VLOOKUP($K256,'Growth Rates'!$C$5:$D$8,2,FALSE))^COLUMNS($M256:T256)*$L256+SUM($L257:T257)*IFERROR($L$5/$L$6,1)</f>
        <v>0.73008361342867834</v>
      </c>
      <c r="U256" s="143">
        <f ca="1">IF($B256 ="",,VLOOKUP($K256,'Growth Rates'!$C$5:$D$8,2,FALSE))^COLUMNS($M256:U256)*$L256+SUM($L257:U257)*IFERROR($L$5/$L$6,1)</f>
        <v>0.73009694239624412</v>
      </c>
      <c r="V256" s="143">
        <f ca="1">IF($B256 ="",,VLOOKUP($K256,'Growth Rates'!$C$5:$D$8,2,FALSE))^COLUMNS($M256:V256)*$L256+SUM($L257:V257)*IFERROR($L$5/$L$6,1)</f>
        <v>0.73011027160715392</v>
      </c>
      <c r="W256" s="143">
        <f ca="1">IF($B256 ="",,VLOOKUP($K256,'Growth Rates'!$C$5:$D$8,2,FALSE))^COLUMNS($M256:W256)*$L256+SUM($L257:W257)*IFERROR($L$5/$L$6,1)</f>
        <v>0.73012360106141183</v>
      </c>
      <c r="X256" s="143">
        <f ca="1">IF($B256 ="",,VLOOKUP($K256,'Growth Rates'!$C$5:$D$8,2,FALSE))^COLUMNS($M256:X256)*$L256+SUM($L257:X257)*IFERROR($L$5/$L$6,1)</f>
        <v>0.73013693075902286</v>
      </c>
      <c r="Y256" s="143">
        <f ca="1">IF($B256 ="",,VLOOKUP($K256,'Growth Rates'!$C$5:$D$8,2,FALSE))^COLUMNS($M256:Y256)*$L256+SUM($L257:Y257)*IFERROR($L$5/$L$6,1)</f>
        <v>0.73015026069999078</v>
      </c>
      <c r="Z256" s="215"/>
      <c r="AA256" s="173">
        <f ca="1">IFERROR(IF($H256="",,AA257/$L256),0)</f>
        <v>0.99521985272463032</v>
      </c>
      <c r="AB256" s="173">
        <f ca="1">IFERROR(IF($H256="",,AB257/$L256),0)</f>
        <v>0.96175912048157508</v>
      </c>
      <c r="AC256" s="174">
        <f ca="1">IFERROR(IF($H256="",,AC257/$L256),0)</f>
        <v>0</v>
      </c>
      <c r="AD256" s="175"/>
      <c r="AE256" s="42">
        <v>80713</v>
      </c>
      <c r="AF256" s="43"/>
      <c r="AG256" s="43"/>
      <c r="AH256" s="43"/>
      <c r="AI256" s="43"/>
      <c r="AJ256" s="43"/>
      <c r="AK256" s="43"/>
      <c r="AL256" s="44"/>
      <c r="AM256" s="157">
        <f ca="1">IF('MASTER 2018-19 '!H259="","",'MASTER 2018-19 '!H259)</f>
        <v>0.73</v>
      </c>
      <c r="AN256" s="216">
        <f t="shared" ca="1" si="31"/>
        <v>-2.3009552002073441E-5</v>
      </c>
    </row>
    <row r="257" spans="1:40" s="157" customFormat="1" x14ac:dyDescent="0.2">
      <c r="C257" s="217" t="str">
        <f ca="1">IFERROR(IF(H256="","No PI or No Data",""),"Substation was not found in SubstationLoad")</f>
        <v/>
      </c>
      <c r="D257" s="139"/>
      <c r="E257" s="139"/>
      <c r="F257" s="139"/>
      <c r="G257" s="285">
        <f ca="1">IF(AND(VLOOKUP(C256,SubstationLoad_Max_Primaries!$B$3:$Z$495,3,FALSE),ISNUMBER(VLOOKUP(C256,'Manual Calculation'!$B$2:$G$222,3,FALSE))),VLOOKUP(C256,'Manual Calculation'!$B$2:$G$222,4,FALSE),VLOOKUP(C256,SubstationLoad_Max_Primaries!$B$3:$Z$500,23,FALSE))</f>
        <v>43878.540972222225</v>
      </c>
      <c r="H257" s="255"/>
      <c r="I257" s="220"/>
      <c r="J257" s="220"/>
      <c r="K257" s="220"/>
      <c r="L257" s="220" t="s">
        <v>32</v>
      </c>
      <c r="M257" s="235"/>
      <c r="N257" s="221"/>
      <c r="O257" s="221"/>
      <c r="P257" s="221"/>
      <c r="Q257" s="221"/>
      <c r="R257" s="221"/>
      <c r="S257" s="221"/>
      <c r="T257" s="221"/>
      <c r="U257" s="221"/>
      <c r="V257" s="221"/>
      <c r="W257" s="221"/>
      <c r="X257" s="221"/>
      <c r="Y257" s="221"/>
      <c r="Z257" s="222"/>
      <c r="AA257" s="419">
        <f ca="1">IF(AND(VLOOKUP(C256,SubstationLoad_Min_Primaries!$B$3:$Z$495,3,FALSE),ISNUMBER(VLOOKUP(C256,'Manual Calculation'!$B$2:$G$222,5,FALSE))),"Manual Calculation",MAX(VLOOKUP(C256,SubstationLoad_Max_Primaries!$B$3:$Z$500,5,FALSE),VLOOKUP(C256,SubstationLoad_Max_Primaries!$B$3:$Z$500,7,FALSE)))</f>
        <v>0.72648759292602538</v>
      </c>
      <c r="AB257" s="419">
        <f ca="1">IF(AND(VLOOKUP(C256,SubstationLoad_Min_Primaries!$B$3:$Z$495,3,FALSE),ISNUMBER(VLOOKUP(C256,'Manual Calculation'!$B$2:$G$222,5,FALSE))),"Manual Calculation",VLOOKUP(C256,SubstationLoad_Max_Primaries!$B$3:$Z$500,6,FALSE))</f>
        <v>0.7020620283050536</v>
      </c>
      <c r="AC257" s="282">
        <f ca="1">IF(AND(VLOOKUP(C256,SubstationLoad_Min_Primaries!$B$3:$Z$495,3,FALSE),ISNUMBER(VLOOKUP(C256,'Manual Calculation'!$B$2:$G$222,5,FALSE))),VLOOKUP(C256,'Manual Calculation'!$B$2:$G$222,5,FALSE),VLOOKUP(C256,SubstationLoad_Min_Primaries!$B$3:$Z$500,22,FALSE))</f>
        <v>0</v>
      </c>
      <c r="AD257" s="175"/>
      <c r="AE257" s="186">
        <v>1</v>
      </c>
      <c r="AF257" s="187">
        <v>0</v>
      </c>
      <c r="AG257" s="187">
        <v>0</v>
      </c>
      <c r="AH257" s="187">
        <v>0</v>
      </c>
      <c r="AI257" s="187">
        <v>0</v>
      </c>
      <c r="AJ257" s="187">
        <v>0</v>
      </c>
      <c r="AK257" s="187">
        <v>0</v>
      </c>
      <c r="AL257" s="188">
        <v>0</v>
      </c>
      <c r="AM257" s="157" t="str">
        <f ca="1">IF('MASTER 2018-19 '!H260="","",'MASTER 2018-19 '!H260)</f>
        <v/>
      </c>
      <c r="AN257" s="216"/>
    </row>
    <row r="258" spans="1:40" s="157" customFormat="1" x14ac:dyDescent="0.2">
      <c r="C258" s="223" t="s">
        <v>33</v>
      </c>
      <c r="D258" s="224"/>
      <c r="E258" s="225"/>
      <c r="F258" s="225"/>
      <c r="G258" s="226"/>
      <c r="H258" s="249"/>
      <c r="I258" s="228"/>
      <c r="J258" s="228"/>
      <c r="K258" s="228"/>
      <c r="L258" s="228"/>
      <c r="M258" s="229"/>
      <c r="N258" s="229"/>
      <c r="O258" s="230"/>
      <c r="P258" s="230"/>
      <c r="Q258" s="230"/>
      <c r="R258" s="231" t="s">
        <v>34</v>
      </c>
      <c r="S258" s="283">
        <f ca="1">VLOOKUP(C256,SubstationLoad_Max_Primaries!$B$3:$Z$500,24,FALSE)</f>
        <v>0</v>
      </c>
      <c r="T258" s="233"/>
      <c r="U258" s="233"/>
      <c r="V258" s="233"/>
      <c r="W258" s="233"/>
      <c r="X258" s="233"/>
      <c r="Y258" s="233"/>
      <c r="Z258" s="234"/>
      <c r="AA258" s="418">
        <f ca="1">IF(AND(VLOOKUP(C256,SubstationLoad_Min_Primaries!$B$3:$Z$495,3,FALSE),ISNUMBER(VLOOKUP(C256,'Manual Calculation'!$B$2:$G$222,5,FALSE))),"",IF(AA257=VLOOKUP(C256,SubstationLoad_Max_Primaries!$B$3:$Z$500,5,FALSE),VLOOKUP(C256,SubstationLoad_Max_Primaries!$B$3:$Z$500,10,FALSE),IF(AA257=VLOOKUP(C256,SubstationLoad_Max_Primaries!$B$3:$Z$500,7,FALSE),VLOOKUP(C256,SubstationLoad_Max_Primaries!$B$3:$Z$500,12,FALSE),"")))</f>
        <v>43710.103472222225</v>
      </c>
      <c r="AB258" s="418">
        <f ca="1">IF(AND(VLOOKUP(C256,SubstationLoad_Min_Primaries!$B$3:$Z$495,3,FALSE),ISNUMBER(VLOOKUP(C256,'Manual Calculation'!$B$2:$G$222,5,FALSE))),"",VLOOKUP(C256,SubstationLoad_Max_Primaries!$B$3:$Z$500,11,FALSE))</f>
        <v>43708.111111111109</v>
      </c>
      <c r="AC258" s="418">
        <f ca="1">IF(AND(VLOOKUP(C256,SubstationLoad_Min_Primaries!$B$3:$Z$495,3,FALSE),ISNUMBER(VLOOKUP(C256,'Manual Calculation'!$B$2:$G$222,5,FALSE))),VLOOKUP(C256,'Manual Calculation'!$B$2:$G$222,6,FALSE),VLOOKUP(C256,SubstationLoad_Min_Primaries!$B$3:$Z$500,23,FALSE))</f>
        <v>0</v>
      </c>
      <c r="AD258" s="175"/>
      <c r="AE258" s="175"/>
      <c r="AF258" s="175"/>
      <c r="AG258" s="175"/>
      <c r="AH258" s="175"/>
      <c r="AI258" s="175"/>
      <c r="AJ258" s="175"/>
      <c r="AK258" s="175"/>
      <c r="AL258" s="175"/>
      <c r="AM258" s="157" t="str">
        <f ca="1">IF('MASTER 2018-19 '!H261="","",'MASTER 2018-19 '!H261)</f>
        <v/>
      </c>
      <c r="AN258" s="216"/>
    </row>
    <row r="259" spans="1:40" s="157" customFormat="1" x14ac:dyDescent="0.2">
      <c r="B259" s="236">
        <v>639</v>
      </c>
      <c r="C259" s="86" t="str">
        <f ca="1">VLOOKUP(B259,'GSP List'!$D$2:$E$485,2,FALSE)</f>
        <v>SKULAMUS</v>
      </c>
      <c r="D259" s="117" t="s">
        <v>30</v>
      </c>
      <c r="E259" s="117" t="s">
        <v>538</v>
      </c>
      <c r="F259" s="214"/>
      <c r="G259" s="284">
        <f ca="1">IF(AND(VLOOKUP(C259,SubstationLoad_Max_Primaries!$B$3:$Z$495,3,FALSE),ISNUMBER(VLOOKUP(C259,'Manual Calculation'!$B$2:$G$222,3,FALSE))),VLOOKUP(C259,'Manual Calculation'!$B$2:$G$222,4,FALSE),VLOOKUP(C259,SubstationLoad_Max_Primaries!$B$3:$Z$500,23,FALSE))</f>
        <v>43902.772916666669</v>
      </c>
      <c r="H259" s="282">
        <f ca="1">IF(AND(VLOOKUP(C259,SubstationLoad_Max_Primaries!$B$3:$Z$495,3,FALSE),ISNUMBER(VLOOKUP(C259,'Manual Calculation'!$B$2:$G$222,3,FALSE))),VLOOKUP(C259,'Manual Calculation'!$B$2:$G$222,3,FALSE),VLOOKUP(C259,SubstationLoad_Max_Primaries!$B$3:$Z$500,22,FALSE))</f>
        <v>2.6725430219726563</v>
      </c>
      <c r="I259" s="136">
        <v>1</v>
      </c>
      <c r="J259" s="89">
        <v>0</v>
      </c>
      <c r="K259" s="90">
        <v>0</v>
      </c>
      <c r="L259" s="143">
        <f ca="1">IF(OR($B259="",ISNA($I259)),,$H259*$I259)</f>
        <v>2.6725430219726563</v>
      </c>
      <c r="M259" s="143">
        <f ca="1">IF($B259 ="",,VLOOKUP($K259,'Growth Rates'!$C$5:$D$8,2,FALSE))^COLUMNS($M259:M259)*$L259+SUM($L260:M260)*IFERROR($L$5/$L$6,1)</f>
        <v>2.672591813972097</v>
      </c>
      <c r="N259" s="143">
        <f ca="1">IF($B259 ="",,VLOOKUP($K259,'Growth Rates'!$C$5:$D$8,2,FALSE))^COLUMNS($M259:N259)*$L259+SUM($L260:N260)*IFERROR($L$5/$L$6,1)</f>
        <v>2.6726406068623221</v>
      </c>
      <c r="O259" s="143">
        <f ca="1">IF($B259 ="",,VLOOKUP($K259,'Growth Rates'!$C$5:$D$8,2,FALSE))^COLUMNS($M259:O259)*$L259+SUM($L260:O260)*IFERROR($L$5/$L$6,1)</f>
        <v>2.6726894006433475</v>
      </c>
      <c r="P259" s="143">
        <f ca="1">IF($B259 ="",,VLOOKUP($K259,'Growth Rates'!$C$5:$D$8,2,FALSE))^COLUMNS($M259:P259)*$L259+SUM($L260:P260)*IFERROR($L$5/$L$6,1)</f>
        <v>2.6727381953151905</v>
      </c>
      <c r="Q259" s="143">
        <f ca="1">IF($B259 ="",,VLOOKUP($K259,'Growth Rates'!$C$5:$D$8,2,FALSE))^COLUMNS($M259:Q259)*$L259+SUM($L260:Q260)*IFERROR($L$5/$L$6,1)</f>
        <v>2.6727869908778659</v>
      </c>
      <c r="R259" s="143">
        <f ca="1">IF($B259 ="",,VLOOKUP($K259,'Growth Rates'!$C$5:$D$8,2,FALSE))^COLUMNS($M259:R259)*$L259+SUM($L260:R260)*IFERROR($L$5/$L$6,1)</f>
        <v>2.6728357873313904</v>
      </c>
      <c r="S259" s="143">
        <f ca="1">IF($B259 ="",,VLOOKUP($K259,'Growth Rates'!$C$5:$D$8,2,FALSE))^COLUMNS($M259:S259)*$L259+SUM($L260:S260)*IFERROR($L$5/$L$6,1)</f>
        <v>2.6728845846757805</v>
      </c>
      <c r="T259" s="143">
        <f ca="1">IF($B259 ="",,VLOOKUP($K259,'Growth Rates'!$C$5:$D$8,2,FALSE))^COLUMNS($M259:T259)*$L259+SUM($L260:T260)*IFERROR($L$5/$L$6,1)</f>
        <v>2.6729333829110531</v>
      </c>
      <c r="U259" s="143">
        <f ca="1">IF($B259 ="",,VLOOKUP($K259,'Growth Rates'!$C$5:$D$8,2,FALSE))^COLUMNS($M259:U259)*$L259+SUM($L260:U260)*IFERROR($L$5/$L$6,1)</f>
        <v>2.6729821820372233</v>
      </c>
      <c r="V259" s="143">
        <f ca="1">IF($B259 ="",,VLOOKUP($K259,'Growth Rates'!$C$5:$D$8,2,FALSE))^COLUMNS($M259:V259)*$L259+SUM($L260:V260)*IFERROR($L$5/$L$6,1)</f>
        <v>2.6730309820543079</v>
      </c>
      <c r="W259" s="143">
        <f ca="1">IF($B259 ="",,VLOOKUP($K259,'Growth Rates'!$C$5:$D$8,2,FALSE))^COLUMNS($M259:W259)*$L259+SUM($L260:W260)*IFERROR($L$5/$L$6,1)</f>
        <v>2.6730797829623225</v>
      </c>
      <c r="X259" s="143">
        <f ca="1">IF($B259 ="",,VLOOKUP($K259,'Growth Rates'!$C$5:$D$8,2,FALSE))^COLUMNS($M259:X259)*$L259+SUM($L260:X260)*IFERROR($L$5/$L$6,1)</f>
        <v>2.6731285847612858</v>
      </c>
      <c r="Y259" s="143">
        <f ca="1">IF($B259 ="",,VLOOKUP($K259,'Growth Rates'!$C$5:$D$8,2,FALSE))^COLUMNS($M259:Y259)*$L259+SUM($L260:Y260)*IFERROR($L$5/$L$6,1)</f>
        <v>2.6731773874512106</v>
      </c>
      <c r="Z259" s="215"/>
      <c r="AA259" s="173">
        <f ca="1">IFERROR(IF($H259="",,AA260/$L259),0)</f>
        <v>0.92706020921678145</v>
      </c>
      <c r="AB259" s="173">
        <f ca="1">IFERROR(IF($H259="",,AB260/$L259),0)</f>
        <v>0.68995688526145138</v>
      </c>
      <c r="AC259" s="174">
        <f ca="1">IFERROR(IF($H259="",,AC260/$L259),0)</f>
        <v>0</v>
      </c>
      <c r="AD259" s="175"/>
      <c r="AE259" s="42">
        <v>80733</v>
      </c>
      <c r="AF259" s="43"/>
      <c r="AG259" s="43"/>
      <c r="AH259" s="43"/>
      <c r="AI259" s="43"/>
      <c r="AJ259" s="43"/>
      <c r="AK259" s="43"/>
      <c r="AL259" s="44"/>
      <c r="AM259" s="157">
        <f ca="1">IF('MASTER 2018-19 '!H262="","",'MASTER 2018-19 '!H262)</f>
        <v>2.6</v>
      </c>
      <c r="AN259" s="216">
        <f t="shared" ca="1" si="31"/>
        <v>7.2543021972656163E-2</v>
      </c>
    </row>
    <row r="260" spans="1:40" s="157" customFormat="1" x14ac:dyDescent="0.2">
      <c r="C260" s="217" t="str">
        <f ca="1">IFERROR(IF(H259="","No PI or No Data",""),"Substation was not found in SubstationLoad")</f>
        <v/>
      </c>
      <c r="D260" s="139"/>
      <c r="E260" s="139"/>
      <c r="F260" s="139"/>
      <c r="G260" s="285">
        <f ca="1">IF(AND(VLOOKUP(C259,SubstationLoad_Max_Primaries!$B$3:$Z$495,3,FALSE),ISNUMBER(VLOOKUP(C259,'Manual Calculation'!$B$2:$G$222,3,FALSE))),VLOOKUP(C259,'Manual Calculation'!$B$2:$G$222,4,FALSE),VLOOKUP(C259,SubstationLoad_Max_Primaries!$B$3:$Z$500,23,FALSE))</f>
        <v>43902.772916666669</v>
      </c>
      <c r="H260" s="250"/>
      <c r="I260" s="220"/>
      <c r="J260" s="220"/>
      <c r="K260" s="220"/>
      <c r="L260" s="220" t="s">
        <v>32</v>
      </c>
      <c r="M260" s="235"/>
      <c r="N260" s="221"/>
      <c r="O260" s="221"/>
      <c r="P260" s="221"/>
      <c r="Q260" s="221"/>
      <c r="R260" s="221"/>
      <c r="S260" s="221"/>
      <c r="T260" s="221"/>
      <c r="U260" s="221"/>
      <c r="V260" s="221"/>
      <c r="W260" s="221"/>
      <c r="X260" s="221"/>
      <c r="Y260" s="221"/>
      <c r="Z260" s="222"/>
      <c r="AA260" s="419">
        <f ca="1">IF(AND(VLOOKUP(C259,SubstationLoad_Min_Primaries!$B$3:$Z$495,3,FALSE),ISNUMBER(VLOOKUP(C259,'Manual Calculation'!$B$2:$G$222,5,FALSE))),"Manual Calculation",MAX(VLOOKUP(C259,SubstationLoad_Max_Primaries!$B$3:$Z$500,5,FALSE),VLOOKUP(C259,SubstationLoad_Max_Primaries!$B$3:$Z$500,7,FALSE)))</f>
        <v>2.4776082930908201</v>
      </c>
      <c r="AB260" s="419">
        <f ca="1">IF(AND(VLOOKUP(C259,SubstationLoad_Min_Primaries!$B$3:$Z$495,3,FALSE),ISNUMBER(VLOOKUP(C259,'Manual Calculation'!$B$2:$G$222,5,FALSE))),"Manual Calculation",VLOOKUP(C259,SubstationLoad_Max_Primaries!$B$3:$Z$500,6,FALSE))</f>
        <v>1.8439394591674805</v>
      </c>
      <c r="AC260" s="282">
        <f ca="1">IF(AND(VLOOKUP(C259,SubstationLoad_Min_Primaries!$B$3:$Z$495,3,FALSE),ISNUMBER(VLOOKUP(C259,'Manual Calculation'!$B$2:$G$222,5,FALSE))),VLOOKUP(C259,'Manual Calculation'!$B$2:$G$222,5,FALSE),VLOOKUP(C259,SubstationLoad_Min_Primaries!$B$3:$Z$500,22,FALSE))</f>
        <v>0</v>
      </c>
      <c r="AD260" s="175"/>
      <c r="AE260" s="186">
        <v>1</v>
      </c>
      <c r="AF260" s="187">
        <v>0</v>
      </c>
      <c r="AG260" s="187">
        <v>0</v>
      </c>
      <c r="AH260" s="187">
        <v>0</v>
      </c>
      <c r="AI260" s="187">
        <v>0</v>
      </c>
      <c r="AJ260" s="187">
        <v>0</v>
      </c>
      <c r="AK260" s="187">
        <v>0</v>
      </c>
      <c r="AL260" s="188">
        <v>0</v>
      </c>
      <c r="AM260" s="157" t="str">
        <f ca="1">IF('MASTER 2018-19 '!H263="","",'MASTER 2018-19 '!H263)</f>
        <v/>
      </c>
      <c r="AN260" s="216"/>
    </row>
    <row r="261" spans="1:40" s="157" customFormat="1" x14ac:dyDescent="0.2">
      <c r="C261" s="223" t="s">
        <v>33</v>
      </c>
      <c r="D261" s="224"/>
      <c r="E261" s="225"/>
      <c r="F261" s="225"/>
      <c r="G261" s="226"/>
      <c r="H261" s="249"/>
      <c r="I261" s="228"/>
      <c r="J261" s="228"/>
      <c r="K261" s="228"/>
      <c r="L261" s="228"/>
      <c r="M261" s="229"/>
      <c r="N261" s="229"/>
      <c r="O261" s="230"/>
      <c r="P261" s="230"/>
      <c r="Q261" s="230"/>
      <c r="R261" s="231" t="s">
        <v>34</v>
      </c>
      <c r="S261" s="283">
        <f ca="1">VLOOKUP(C259,SubstationLoad_Max_Primaries!$B$3:$Z$500,24,FALSE)</f>
        <v>0</v>
      </c>
      <c r="T261" s="245"/>
      <c r="U261" s="245"/>
      <c r="V261" s="245"/>
      <c r="W261" s="245"/>
      <c r="X261" s="245"/>
      <c r="Y261" s="245"/>
      <c r="Z261" s="234"/>
      <c r="AA261" s="418">
        <f ca="1">IF(AND(VLOOKUP(C259,SubstationLoad_Min_Primaries!$B$3:$Z$495,3,FALSE),ISNUMBER(VLOOKUP(C259,'Manual Calculation'!$B$2:$G$222,5,FALSE))),"",IF(AA260=VLOOKUP(C259,SubstationLoad_Max_Primaries!$B$3:$Z$500,5,FALSE),VLOOKUP(C259,SubstationLoad_Max_Primaries!$B$3:$Z$500,10,FALSE),IF(AA260=VLOOKUP(C259,SubstationLoad_Max_Primaries!$B$3:$Z$500,7,FALSE),VLOOKUP(C259,SubstationLoad_Max_Primaries!$B$3:$Z$500,12,FALSE),"")))</f>
        <v>43558.836111111108</v>
      </c>
      <c r="AB261" s="418">
        <f ca="1">IF(AND(VLOOKUP(C259,SubstationLoad_Min_Primaries!$B$3:$Z$495,3,FALSE),ISNUMBER(VLOOKUP(C259,'Manual Calculation'!$B$2:$G$222,5,FALSE))),"",VLOOKUP(C259,SubstationLoad_Max_Primaries!$B$3:$Z$500,11,FALSE))</f>
        <v>43621.836805555555</v>
      </c>
      <c r="AC261" s="418">
        <f ca="1">IF(AND(VLOOKUP(C259,SubstationLoad_Min_Primaries!$B$3:$Z$495,3,FALSE),ISNUMBER(VLOOKUP(C259,'Manual Calculation'!$B$2:$G$222,5,FALSE))),VLOOKUP(C259,'Manual Calculation'!$B$2:$G$222,6,FALSE),VLOOKUP(C259,SubstationLoad_Min_Primaries!$B$3:$Z$500,23,FALSE))</f>
        <v>0</v>
      </c>
      <c r="AD261" s="175"/>
      <c r="AE261" s="175"/>
      <c r="AF261" s="175"/>
      <c r="AG261" s="175"/>
      <c r="AH261" s="175"/>
      <c r="AI261" s="175"/>
      <c r="AJ261" s="175"/>
      <c r="AK261" s="175"/>
      <c r="AL261" s="175"/>
      <c r="AM261" s="157" t="str">
        <f ca="1">IF('MASTER 2018-19 '!H264="","",'MASTER 2018-19 '!H264)</f>
        <v/>
      </c>
      <c r="AN261" s="216"/>
    </row>
    <row r="262" spans="1:40" s="157" customFormat="1" x14ac:dyDescent="0.2">
      <c r="A262" s="246"/>
      <c r="B262" s="246"/>
      <c r="C262" s="246"/>
      <c r="D262" s="246"/>
      <c r="E262" s="246"/>
      <c r="F262" s="246"/>
      <c r="G262" s="246"/>
      <c r="H262" s="246"/>
      <c r="I262" s="246"/>
      <c r="J262" s="246"/>
      <c r="K262" s="246"/>
      <c r="L262" s="246"/>
      <c r="M262" s="246"/>
      <c r="N262" s="246"/>
      <c r="O262" s="246"/>
      <c r="P262" s="246"/>
      <c r="Q262" s="246"/>
      <c r="R262" s="246"/>
      <c r="S262" s="246"/>
      <c r="T262" s="246"/>
      <c r="U262" s="246"/>
      <c r="V262" s="246"/>
      <c r="W262" s="246"/>
      <c r="X262" s="246"/>
      <c r="Y262" s="246"/>
      <c r="Z262" s="246"/>
      <c r="AA262" s="246"/>
      <c r="AB262" s="246"/>
      <c r="AC262" s="246"/>
      <c r="AD262" s="246"/>
      <c r="AE262" s="246"/>
      <c r="AF262" s="246"/>
      <c r="AG262" s="246"/>
      <c r="AH262" s="246"/>
      <c r="AI262" s="246"/>
      <c r="AJ262" s="246"/>
      <c r="AK262" s="246"/>
      <c r="AL262" s="246"/>
      <c r="AM262" s="157" t="str">
        <f ca="1">IF('MASTER 2018-19 '!H265="","",'MASTER 2018-19 '!H265)</f>
        <v/>
      </c>
      <c r="AN262" s="216"/>
    </row>
    <row r="263" spans="1:40" s="157" customFormat="1" x14ac:dyDescent="0.2">
      <c r="A263" s="152"/>
      <c r="B263" s="25"/>
      <c r="C263" s="158"/>
      <c r="D263" s="152"/>
      <c r="E263" s="152"/>
      <c r="F263" s="152"/>
      <c r="G263" s="152"/>
      <c r="H263" s="152"/>
      <c r="I263" s="152"/>
      <c r="J263" s="152"/>
      <c r="K263" s="152"/>
      <c r="L263" s="7" t="s">
        <v>0</v>
      </c>
      <c r="M263" s="159"/>
      <c r="N263" s="159"/>
      <c r="O263" s="159"/>
      <c r="P263" s="159"/>
      <c r="Q263" s="159"/>
      <c r="R263" s="159"/>
      <c r="S263" s="159"/>
      <c r="T263" s="159"/>
      <c r="U263" s="159"/>
      <c r="V263" s="159"/>
      <c r="W263" s="159"/>
      <c r="X263" s="159"/>
      <c r="Y263" s="159"/>
      <c r="Z263" s="156"/>
      <c r="AA263" s="152"/>
      <c r="AB263" s="152"/>
      <c r="AC263" s="152"/>
      <c r="AD263" s="152"/>
      <c r="AE263" s="152"/>
      <c r="AF263" s="152"/>
      <c r="AG263" s="152"/>
      <c r="AH263" s="152"/>
      <c r="AI263" s="152"/>
      <c r="AJ263" s="152"/>
      <c r="AK263" s="152"/>
      <c r="AL263" s="152"/>
      <c r="AM263" s="157" t="str">
        <f ca="1">IF('MASTER 2018-19 '!H266="","",'MASTER 2018-19 '!H266)</f>
        <v/>
      </c>
      <c r="AN263" s="216"/>
    </row>
    <row r="264" spans="1:40" s="157" customFormat="1" ht="61.5" x14ac:dyDescent="0.2">
      <c r="A264" s="20" t="s">
        <v>39</v>
      </c>
      <c r="B264" s="21" t="s">
        <v>657</v>
      </c>
      <c r="C264" s="20" t="s">
        <v>2</v>
      </c>
      <c r="D264" s="18" t="s">
        <v>3</v>
      </c>
      <c r="E264" s="18" t="s">
        <v>4</v>
      </c>
      <c r="F264" s="18" t="s">
        <v>5</v>
      </c>
      <c r="G264" s="22" t="s">
        <v>6</v>
      </c>
      <c r="H264" s="22" t="str">
        <f ca="1">$L$1&amp;" Peak (MW)"</f>
        <v>2019 / 20 Peak (MW)</v>
      </c>
      <c r="I264" s="16" t="s">
        <v>7</v>
      </c>
      <c r="J264" s="24" t="s">
        <v>8</v>
      </c>
      <c r="K264" s="17" t="s">
        <v>9</v>
      </c>
      <c r="L264" s="22" t="str">
        <f ca="1">LEFTB($L$1,FIND(" / ",$L$1,1))&amp;" / "&amp;LEFTB($L$1,FIND(" / ",$L$1,1))+1</f>
        <v>2019  / 2020</v>
      </c>
      <c r="M264" s="22" t="str">
        <f ca="1">LEFTB($L$1,FIND(" / ",$L$1,1))+1&amp;" / "&amp;LEFTB($L$1,FIND(" / ",$L$1,1))+2</f>
        <v>2020 / 2021</v>
      </c>
      <c r="N264" s="22" t="str">
        <f ca="1">LEFTB($L$1,FIND(" / ",$L$1,1))+2&amp;" / "&amp;LEFTB($L$1,FIND(" / ",$L$1,1))+3</f>
        <v>2021 / 2022</v>
      </c>
      <c r="O264" s="22" t="str">
        <f ca="1">LEFTB($L$1,FIND(" / ",$L$1,1))+3&amp;" / "&amp;LEFTB($L$1,FIND(" / ",$L$1,1))+4</f>
        <v>2022 / 2023</v>
      </c>
      <c r="P264" s="22" t="str">
        <f ca="1">LEFTB($L$1,FIND(" / ",$L$1,1))+4&amp;" / "&amp;LEFTB($L$1,FIND(" / ",$L$1,1))+5</f>
        <v>2023 / 2024</v>
      </c>
      <c r="Q264" s="22" t="str">
        <f ca="1">LEFTB($L$1,FIND(" / ",$L$1,1))+5&amp;" / "&amp;LEFTB($L$1,FIND(" / ",$L$1,1))+6</f>
        <v>2024 / 2025</v>
      </c>
      <c r="R264" s="22" t="str">
        <f ca="1">LEFTB($L$1,FIND(" / ",$L$1,1))+6&amp;" / "&amp;LEFTB($L$1,FIND(" / ",$L$1,1))+7</f>
        <v>2025 / 2026</v>
      </c>
      <c r="S264" s="22" t="str">
        <f ca="1">LEFTB($L$1,FIND(" / ",$L$1,1))+7&amp;" / "&amp;LEFTB($L$1,FIND(" / ",$L$1,1))+8</f>
        <v>2026 / 2027</v>
      </c>
      <c r="T264" s="22" t="str">
        <f ca="1">LEFTB($L$1,FIND(" / ",$L$1,1))+8&amp;" / "&amp;LEFTB($L$1,FIND(" / ",$L$1,1))+9</f>
        <v>2027 / 2028</v>
      </c>
      <c r="U264" s="22" t="str">
        <f ca="1">LEFTB($L$1,FIND(" / ",$L$1,1))+9&amp;" / "&amp;LEFTB($L$1,FIND(" / ",$L$1,1))+10</f>
        <v>2028 / 2029</v>
      </c>
      <c r="V264" s="22" t="str">
        <f ca="1">LEFTB($L$1,FIND(" / ",$L$1,1))+10&amp;" / "&amp;LEFTB($L$1,FIND(" / ",$L$1,1))+11</f>
        <v>2029 / 2030</v>
      </c>
      <c r="W264" s="22" t="str">
        <f ca="1">LEFTB($L$1,FIND(" / ",$L$1,1))+11&amp;" / "&amp;LEFTB($L$1,FIND(" / ",$L$1,1))+12</f>
        <v>2030 / 2031</v>
      </c>
      <c r="X264" s="22" t="str">
        <f ca="1">LEFTB($L$1,FIND(" / ",$L$1,1))+12&amp;" / "&amp;LEFTB($L$1,FIND(" / ",$L$1,1))+13</f>
        <v>2031 / 2032</v>
      </c>
      <c r="Y264" s="22" t="str">
        <f ca="1">LEFTB($L$1,FIND(" / ",$L$1,1))+13&amp;" / "&amp;LEFTB($L$1,FIND(" / ",$L$1,1))+14</f>
        <v>2032 / 2033</v>
      </c>
      <c r="Z264" s="23" t="s">
        <v>11</v>
      </c>
      <c r="AA264" s="19" t="s">
        <v>12</v>
      </c>
      <c r="AB264" s="19" t="s">
        <v>13</v>
      </c>
      <c r="AC264" s="19" t="s">
        <v>14</v>
      </c>
      <c r="AD264" s="160"/>
      <c r="AE264" s="19" t="s">
        <v>15</v>
      </c>
      <c r="AF264" s="19" t="s">
        <v>16</v>
      </c>
      <c r="AG264" s="19" t="s">
        <v>17</v>
      </c>
      <c r="AH264" s="19" t="s">
        <v>18</v>
      </c>
      <c r="AI264" s="19" t="s">
        <v>19</v>
      </c>
      <c r="AJ264" s="19" t="s">
        <v>20</v>
      </c>
      <c r="AK264" s="19" t="s">
        <v>21</v>
      </c>
      <c r="AL264" s="19" t="s">
        <v>22</v>
      </c>
      <c r="AM264" s="19" t="str">
        <f ca="1">IF('MASTER 2018-19 '!H267="","",'MASTER 2018-19 '!H267)</f>
        <v>2018/19 Peak (MW)</v>
      </c>
      <c r="AN264" s="19" t="s">
        <v>825</v>
      </c>
    </row>
    <row r="265" spans="1:40" s="157" customFormat="1" x14ac:dyDescent="0.2">
      <c r="A265" s="6"/>
      <c r="B265" s="161"/>
      <c r="C265" s="162"/>
      <c r="D265" s="161"/>
      <c r="E265" s="161"/>
      <c r="F265" s="161"/>
      <c r="G265" s="163"/>
      <c r="H265" s="161"/>
      <c r="I265" s="164"/>
      <c r="J265" s="165"/>
      <c r="K265" s="161"/>
      <c r="L265" s="161"/>
      <c r="M265" s="161"/>
      <c r="N265" s="161"/>
      <c r="O265" s="161"/>
      <c r="P265" s="161"/>
      <c r="Q265" s="161"/>
      <c r="R265" s="161"/>
      <c r="S265" s="161"/>
      <c r="T265" s="161"/>
      <c r="U265" s="161"/>
      <c r="V265" s="161"/>
      <c r="W265" s="161"/>
      <c r="X265" s="161"/>
      <c r="Y265" s="161"/>
      <c r="Z265" s="160"/>
      <c r="AA265" s="160"/>
      <c r="AB265" s="160"/>
      <c r="AC265" s="160"/>
      <c r="AD265" s="160"/>
      <c r="AE265" s="160"/>
      <c r="AF265" s="160"/>
      <c r="AG265" s="160"/>
      <c r="AH265" s="160"/>
      <c r="AI265" s="160"/>
      <c r="AJ265" s="160"/>
      <c r="AK265" s="160"/>
      <c r="AL265" s="160"/>
      <c r="AM265" s="157" t="str">
        <f ca="1">IF('MASTER 2018-19 '!H268="","",'MASTER 2018-19 '!H268)</f>
        <v/>
      </c>
    </row>
    <row r="266" spans="1:40" s="157" customFormat="1" x14ac:dyDescent="0.2">
      <c r="A266" s="142" t="s">
        <v>149</v>
      </c>
      <c r="B266" s="166">
        <v>510</v>
      </c>
      <c r="C266" s="167"/>
      <c r="D266" s="168" t="s">
        <v>23</v>
      </c>
      <c r="E266" s="169" t="s">
        <v>849</v>
      </c>
      <c r="F266" s="170"/>
      <c r="G266" s="284">
        <f ca="1">VLOOKUP(A266,SubstationLoad_Max_GSPs!$A$3:$Z$100,19,FALSE)</f>
        <v>43817.302083333336</v>
      </c>
      <c r="H266" s="282">
        <f ca="1">VLOOKUP(A266,SubstationLoad_Max_GSPs!$A$3:$Z$100,18,FALSE)</f>
        <v>8.4503154754638672</v>
      </c>
      <c r="I266" s="136">
        <v>1</v>
      </c>
      <c r="J266" s="171"/>
      <c r="K266" s="172" t="s">
        <v>24</v>
      </c>
      <c r="L266" s="37">
        <f ca="1">IF(OR($A266="",ISNA($I266)),,$H266*$I266)</f>
        <v>8.4503154754638672</v>
      </c>
      <c r="M266" s="37">
        <f t="shared" ref="M266:Y266" ca="1" si="36">M267/IFERROR($L267/$L266,1)</f>
        <v>8.450469750917831</v>
      </c>
      <c r="N266" s="37">
        <f t="shared" ca="1" si="36"/>
        <v>8.4506240291883667</v>
      </c>
      <c r="O266" s="37">
        <f t="shared" ca="1" si="36"/>
        <v>8.4507783102755258</v>
      </c>
      <c r="P266" s="37">
        <f t="shared" ca="1" si="36"/>
        <v>8.450932594179358</v>
      </c>
      <c r="Q266" s="37">
        <f t="shared" ca="1" si="36"/>
        <v>8.4510868808999167</v>
      </c>
      <c r="R266" s="37">
        <f t="shared" ca="1" si="36"/>
        <v>8.4512411704372514</v>
      </c>
      <c r="S266" s="37">
        <f t="shared" ca="1" si="36"/>
        <v>8.4513954627914138</v>
      </c>
      <c r="T266" s="37">
        <f t="shared" ca="1" si="36"/>
        <v>8.451549757962459</v>
      </c>
      <c r="U266" s="37">
        <f t="shared" ca="1" si="36"/>
        <v>8.4517040559504313</v>
      </c>
      <c r="V266" s="37">
        <f t="shared" ca="1" si="36"/>
        <v>8.4518583567553911</v>
      </c>
      <c r="W266" s="37">
        <f t="shared" ca="1" si="36"/>
        <v>8.4520126603773775</v>
      </c>
      <c r="X266" s="37">
        <f t="shared" ca="1" si="36"/>
        <v>8.4521669668164598</v>
      </c>
      <c r="Y266" s="37">
        <f t="shared" ca="1" si="36"/>
        <v>8.45232127607267</v>
      </c>
      <c r="Z266" s="38" t="str">
        <f ca="1">"Diversity/Losses: "&amp;ROUND(L267/L266,3)</f>
        <v>Diversity/Losses: 1.102</v>
      </c>
      <c r="AA266" s="173">
        <f ca="1">IFERROR(IF($H266="",,AA267/$L266),0)</f>
        <v>0.94504016455402773</v>
      </c>
      <c r="AB266" s="173">
        <f ca="1">IFERROR(IF($H266="",,AB267/$L266),0)</f>
        <v>0.67694365676770873</v>
      </c>
      <c r="AC266" s="174">
        <f ca="1">IFERROR(IF($H266="",,AC267/$L266),0)</f>
        <v>0.20375333293908743</v>
      </c>
      <c r="AD266" s="175"/>
      <c r="AE266" s="42">
        <v>11330</v>
      </c>
      <c r="AF266" s="43"/>
      <c r="AG266" s="43"/>
      <c r="AH266" s="43"/>
      <c r="AI266" s="43"/>
      <c r="AJ266" s="43"/>
      <c r="AK266" s="43"/>
      <c r="AL266" s="44"/>
      <c r="AM266" s="157">
        <f ca="1">IF('MASTER 2018-19 '!H269="","",'MASTER 2018-19 '!H269)</f>
        <v>8.8000000000000007</v>
      </c>
      <c r="AN266" s="216">
        <f ca="1">H266-AM266</f>
        <v>-0.34968452453613352</v>
      </c>
    </row>
    <row r="267" spans="1:40" s="157" customFormat="1" x14ac:dyDescent="0.2">
      <c r="A267" s="217" t="str">
        <f ca="1">IFERROR(IF(H266="","No PI or No Data",""),"Substation was not found in SubstationLoad")</f>
        <v/>
      </c>
      <c r="B267" s="176"/>
      <c r="C267" s="177"/>
      <c r="D267" s="178"/>
      <c r="E267" s="178"/>
      <c r="F267" s="178"/>
      <c r="G267" s="329">
        <f ca="1">VLOOKUP(A266,SubstationLoad_Max_GSPs!$A$3:$Z$100,19,FALSE)</f>
        <v>43817.302083333336</v>
      </c>
      <c r="H267" s="180"/>
      <c r="I267" s="181"/>
      <c r="J267" s="182"/>
      <c r="K267" s="183" t="s">
        <v>25</v>
      </c>
      <c r="L267" s="53">
        <f ca="1">L271+L274+L277+L280</f>
        <v>9.3105814451828</v>
      </c>
      <c r="M267" s="53">
        <f t="shared" ref="M267:Y267" ca="1" si="37">M271+M274+M277+M280</f>
        <v>9.3107514263134803</v>
      </c>
      <c r="N267" s="53">
        <f t="shared" ca="1" si="37"/>
        <v>9.3109214105474667</v>
      </c>
      <c r="O267" s="53">
        <f t="shared" ca="1" si="37"/>
        <v>9.311091397884816</v>
      </c>
      <c r="P267" s="53">
        <f t="shared" ca="1" si="37"/>
        <v>9.311261388325585</v>
      </c>
      <c r="Q267" s="53">
        <f t="shared" ca="1" si="37"/>
        <v>9.3114313818698324</v>
      </c>
      <c r="R267" s="53">
        <f t="shared" ca="1" si="37"/>
        <v>9.3116013785176097</v>
      </c>
      <c r="S267" s="53">
        <f t="shared" ca="1" si="37"/>
        <v>9.3117713782689755</v>
      </c>
      <c r="T267" s="53">
        <f t="shared" ca="1" si="37"/>
        <v>9.3119413811239919</v>
      </c>
      <c r="U267" s="53">
        <f t="shared" ca="1" si="37"/>
        <v>9.312111387082707</v>
      </c>
      <c r="V267" s="53">
        <f t="shared" ca="1" si="37"/>
        <v>9.3122813961451847</v>
      </c>
      <c r="W267" s="53">
        <f t="shared" ca="1" si="37"/>
        <v>9.3124514083114729</v>
      </c>
      <c r="X267" s="53">
        <f t="shared" ca="1" si="37"/>
        <v>9.3126214235816427</v>
      </c>
      <c r="Y267" s="53">
        <f t="shared" ca="1" si="37"/>
        <v>9.3127914419557349</v>
      </c>
      <c r="Z267" s="184"/>
      <c r="AA267" s="419">
        <f ca="1">MAX(VLOOKUP(A266,SubstationLoad_Max_GSPs!$A$3:$Z$100,3,FALSE),VLOOKUP(A266,SubstationLoad_Max_GSPs!$A$3:$Z$100,5,FALSE))</f>
        <v>7.9858875274658203</v>
      </c>
      <c r="AB267" s="282">
        <f ca="1">VLOOKUP(A266,SubstationLoad_Max_GSPs!$A$3:$Z$100,4,FALSE)</f>
        <v>5.7203874588012695</v>
      </c>
      <c r="AC267" s="282">
        <f ca="1">VLOOKUP(A266,SubstationLoad_Min_GSPs!$A$3:$Z$100,18,FALSE)</f>
        <v>1.7217799425125122</v>
      </c>
      <c r="AD267" s="175"/>
      <c r="AE267" s="186">
        <v>1</v>
      </c>
      <c r="AF267" s="187">
        <v>0</v>
      </c>
      <c r="AG267" s="187">
        <v>0</v>
      </c>
      <c r="AH267" s="187">
        <v>0</v>
      </c>
      <c r="AI267" s="187">
        <v>0</v>
      </c>
      <c r="AJ267" s="187">
        <v>0</v>
      </c>
      <c r="AK267" s="187">
        <v>0</v>
      </c>
      <c r="AL267" s="188">
        <v>0</v>
      </c>
      <c r="AM267" s="157" t="str">
        <f ca="1">IF('MASTER 2018-19 '!H270="","",'MASTER 2018-19 '!H270)</f>
        <v/>
      </c>
      <c r="AN267" s="216"/>
    </row>
    <row r="268" spans="1:40" s="157" customFormat="1" x14ac:dyDescent="0.2">
      <c r="A268" s="11"/>
      <c r="B268" s="176"/>
      <c r="C268" s="189"/>
      <c r="D268" s="190" t="s">
        <v>26</v>
      </c>
      <c r="E268" s="63"/>
      <c r="F268" s="191"/>
      <c r="G268" s="192"/>
      <c r="H268" s="193"/>
      <c r="I268" s="194"/>
      <c r="J268" s="194"/>
      <c r="K268" s="194"/>
      <c r="L268" s="194"/>
      <c r="M268" s="194"/>
      <c r="N268" s="195"/>
      <c r="O268" s="195"/>
      <c r="P268" s="195"/>
      <c r="Q268" s="195"/>
      <c r="R268" s="196" t="s">
        <v>27</v>
      </c>
      <c r="S268" s="330">
        <f ca="1">VLOOKUP(A266,SubstationLoad_Max_GSPs!$A$3:$Z$100,20,FALSE)</f>
        <v>0</v>
      </c>
      <c r="T268" s="185"/>
      <c r="U268" s="185"/>
      <c r="V268" s="185"/>
      <c r="W268" s="185"/>
      <c r="X268" s="185"/>
      <c r="Y268" s="185"/>
      <c r="Z268" s="184"/>
      <c r="AA268" s="418">
        <f ca="1">IF(AA267=VLOOKUP(A266,SubstationLoad_Max_GSPs!$A$3:$Z$100,3,FALSE),VLOOKUP(A266,SubstationLoad_Max_GSPs!$A$3:$Z$100,8,FALSE),IF(AA267=VLOOKUP(A266,SubstationLoad_Max_GSPs!$A$3:$Z$100,5,FALSE),VLOOKUP(A266,SubstationLoad_Max_GSPs!$A$3:$Z$100,10,FALSE),""))</f>
        <v>43558.303472222222</v>
      </c>
      <c r="AB268" s="418">
        <f ca="1">VLOOKUP(A266,SubstationLoad_Max_GSPs!$A$3:$Z$100,9,FALSE)</f>
        <v>43629.503472222219</v>
      </c>
      <c r="AC268" s="418">
        <f ca="1">VLOOKUP(A266,SubstationLoad_Min_GSPs!$A$3:$Z$100,19,FALSE)</f>
        <v>43696.104166666664</v>
      </c>
      <c r="AD268" s="175"/>
      <c r="AE268" s="175"/>
      <c r="AF268" s="175"/>
      <c r="AG268" s="175"/>
      <c r="AH268" s="175"/>
      <c r="AI268" s="175"/>
      <c r="AJ268" s="175"/>
      <c r="AK268" s="175"/>
      <c r="AL268" s="175"/>
      <c r="AM268" s="157" t="str">
        <f ca="1">IF('MASTER 2018-19 '!H271="","",'MASTER 2018-19 '!H271)</f>
        <v/>
      </c>
      <c r="AN268" s="216"/>
    </row>
    <row r="269" spans="1:40" s="157" customFormat="1" x14ac:dyDescent="0.2">
      <c r="A269" s="14"/>
      <c r="B269" s="197"/>
      <c r="C269" s="198"/>
      <c r="D269" s="198"/>
      <c r="E269" s="198"/>
      <c r="F269" s="199"/>
      <c r="G269" s="200" t="s">
        <v>28</v>
      </c>
      <c r="H269" s="201">
        <v>0.98</v>
      </c>
      <c r="I269" s="197"/>
      <c r="J269" s="202"/>
      <c r="K269" s="203" t="s">
        <v>29</v>
      </c>
      <c r="L269" s="78">
        <f ca="1">L266*$H269</f>
        <v>8.281309165954589</v>
      </c>
      <c r="M269" s="78">
        <f t="shared" ref="M269:T269" ca="1" si="38">M266*$H269</f>
        <v>8.2814603558994744</v>
      </c>
      <c r="N269" s="78">
        <f t="shared" ca="1" si="38"/>
        <v>8.2816115486045998</v>
      </c>
      <c r="O269" s="78">
        <f t="shared" ca="1" si="38"/>
        <v>8.281762744070015</v>
      </c>
      <c r="P269" s="78">
        <f t="shared" ca="1" si="38"/>
        <v>8.2819139422957715</v>
      </c>
      <c r="Q269" s="78">
        <f t="shared" ca="1" si="38"/>
        <v>8.282065143281919</v>
      </c>
      <c r="R269" s="78">
        <f t="shared" ca="1" si="38"/>
        <v>8.2822163470285055</v>
      </c>
      <c r="S269" s="78">
        <f t="shared" ca="1" si="38"/>
        <v>8.2823675535355861</v>
      </c>
      <c r="T269" s="78">
        <f t="shared" ca="1" si="38"/>
        <v>8.2825187628032104</v>
      </c>
      <c r="U269" s="78">
        <f ca="1">U266*$H269</f>
        <v>8.282669974831423</v>
      </c>
      <c r="V269" s="78">
        <f ca="1">V266*$H269</f>
        <v>8.2828211896202824</v>
      </c>
      <c r="W269" s="78">
        <f t="shared" ref="W269" ca="1" si="39">W266*$H269</f>
        <v>8.2829724071698294</v>
      </c>
      <c r="X269" s="78">
        <f ca="1">X266*$H269</f>
        <v>8.2831236274801299</v>
      </c>
      <c r="Y269" s="78">
        <f ca="1">Y266*$H269</f>
        <v>8.2832748505512157</v>
      </c>
      <c r="Z269" s="204"/>
      <c r="AA269" s="205"/>
      <c r="AB269" s="198"/>
      <c r="AC269" s="206"/>
      <c r="AD269" s="175"/>
      <c r="AE269" s="175"/>
      <c r="AF269" s="175"/>
      <c r="AG269" s="175"/>
      <c r="AH269" s="175"/>
      <c r="AI269" s="175"/>
      <c r="AJ269" s="175"/>
      <c r="AK269" s="175"/>
      <c r="AL269" s="175"/>
      <c r="AN269" s="216"/>
    </row>
    <row r="270" spans="1:40" s="157" customFormat="1" x14ac:dyDescent="0.2">
      <c r="A270" s="2"/>
      <c r="C270" s="207"/>
      <c r="D270" s="208"/>
      <c r="E270" s="208"/>
      <c r="F270" s="208"/>
      <c r="G270" s="209"/>
      <c r="H270" s="241"/>
      <c r="I270" s="211"/>
      <c r="J270" s="212"/>
      <c r="K270" s="208"/>
      <c r="Z270" s="175"/>
      <c r="AA270" s="175"/>
      <c r="AB270" s="175"/>
      <c r="AC270" s="175"/>
      <c r="AD270" s="175"/>
      <c r="AE270" s="175"/>
      <c r="AF270" s="175"/>
      <c r="AG270" s="175"/>
      <c r="AH270" s="175"/>
      <c r="AI270" s="175"/>
      <c r="AJ270" s="175"/>
      <c r="AK270" s="175"/>
      <c r="AL270" s="175"/>
      <c r="AM270" s="157" t="str">
        <f ca="1">IF('MASTER 2018-19 '!H273="","",'MASTER 2018-19 '!H273)</f>
        <v/>
      </c>
      <c r="AN270" s="216"/>
    </row>
    <row r="271" spans="1:40" s="157" customFormat="1" x14ac:dyDescent="0.2">
      <c r="A271" s="152"/>
      <c r="B271" s="247">
        <v>550</v>
      </c>
      <c r="C271" s="86" t="str">
        <f ca="1">VLOOKUP(B271,'GSP List'!$D$2:$E$485,2,FALSE)</f>
        <v>BRORA</v>
      </c>
      <c r="D271" s="117" t="s">
        <v>30</v>
      </c>
      <c r="E271" s="117" t="s">
        <v>533</v>
      </c>
      <c r="F271" s="214"/>
      <c r="G271" s="284">
        <f ca="1">IF(AND(VLOOKUP(C271,SubstationLoad_Max_Primaries!$B$3:$Z$495,3,FALSE),ISNUMBER(VLOOKUP(C271,'Manual Calculation'!$B$2:$G$222,3,FALSE))),VLOOKUP(C271,'Manual Calculation'!$B$2:$G$222,4,FALSE),VLOOKUP(C271,SubstationLoad_Max_Primaries!$B$3:$Z$500,23,FALSE))</f>
        <v>43824.480555555558</v>
      </c>
      <c r="H271" s="282">
        <f ca="1">IF(AND(VLOOKUP(C271,SubstationLoad_Max_Primaries!$B$3:$Z$495,3,FALSE),ISNUMBER(VLOOKUP(C271,'Manual Calculation'!$B$2:$G$222,3,FALSE))),VLOOKUP(C271,'Manual Calculation'!$B$2:$G$222,3,FALSE),VLOOKUP(C271,SubstationLoad_Max_Primaries!$B$3:$Z$500,22,FALSE))</f>
        <v>2.1892199516296387</v>
      </c>
      <c r="I271" s="136">
        <v>1</v>
      </c>
      <c r="J271" s="89">
        <v>0</v>
      </c>
      <c r="K271" s="90">
        <v>0</v>
      </c>
      <c r="L271" s="143">
        <f ca="1">IF(OR($B271="",ISNA($I271)),,$H271*$I271)</f>
        <v>2.1892199516296387</v>
      </c>
      <c r="M271" s="143">
        <f ca="1">IF($B271 ="",,VLOOKUP($K271,'Growth Rates'!$C$5:$D$8,2,FALSE))^COLUMNS($M271:M271)*$L271+SUM($L272:M272)*IFERROR($L$5/$L$6,1)</f>
        <v>2.1892599197116405</v>
      </c>
      <c r="N271" s="143">
        <f ca="1">IF($B271 ="",,VLOOKUP($K271,'Growth Rates'!$C$5:$D$8,2,FALSE))^COLUMNS($M271:N271)*$L271+SUM($L272:N272)*IFERROR($L$5/$L$6,1)</f>
        <v>2.1892998885233306</v>
      </c>
      <c r="O271" s="143">
        <f ca="1">IF($B271 ="",,VLOOKUP($K271,'Growth Rates'!$C$5:$D$8,2,FALSE))^COLUMNS($M271:O271)*$L271+SUM($L272:O272)*IFERROR($L$5/$L$6,1)</f>
        <v>2.1893398580647214</v>
      </c>
      <c r="P271" s="143">
        <f ca="1">IF($B271 ="",,VLOOKUP($K271,'Growth Rates'!$C$5:$D$8,2,FALSE))^COLUMNS($M271:P271)*$L271+SUM($L272:P272)*IFERROR($L$5/$L$6,1)</f>
        <v>2.1893798283358281</v>
      </c>
      <c r="Q271" s="143">
        <f ca="1">IF($B271 ="",,VLOOKUP($K271,'Growth Rates'!$C$5:$D$8,2,FALSE))^COLUMNS($M271:Q271)*$L271+SUM($L272:Q272)*IFERROR($L$5/$L$6,1)</f>
        <v>2.1894197993366618</v>
      </c>
      <c r="R271" s="143">
        <f ca="1">IF($B271 ="",,VLOOKUP($K271,'Growth Rates'!$C$5:$D$8,2,FALSE))^COLUMNS($M271:R271)*$L271+SUM($L272:R272)*IFERROR($L$5/$L$6,1)</f>
        <v>2.189459771067237</v>
      </c>
      <c r="S271" s="143">
        <f ca="1">IF($B271 ="",,VLOOKUP($K271,'Growth Rates'!$C$5:$D$8,2,FALSE))^COLUMNS($M271:S271)*$L271+SUM($L272:S272)*IFERROR($L$5/$L$6,1)</f>
        <v>2.1894997435275667</v>
      </c>
      <c r="T271" s="143">
        <f ca="1">IF($B271 ="",,VLOOKUP($K271,'Growth Rates'!$C$5:$D$8,2,FALSE))^COLUMNS($M271:T271)*$L271+SUM($L272:T272)*IFERROR($L$5/$L$6,1)</f>
        <v>2.1895397167176651</v>
      </c>
      <c r="U271" s="143">
        <f ca="1">IF($B271 ="",,VLOOKUP($K271,'Growth Rates'!$C$5:$D$8,2,FALSE))^COLUMNS($M271:U271)*$L271+SUM($L272:U272)*IFERROR($L$5/$L$6,1)</f>
        <v>2.1895796906375442</v>
      </c>
      <c r="V271" s="143">
        <f ca="1">IF($B271 ="",,VLOOKUP($K271,'Growth Rates'!$C$5:$D$8,2,FALSE))^COLUMNS($M271:V271)*$L271+SUM($L272:V272)*IFERROR($L$5/$L$6,1)</f>
        <v>2.1896196652872182</v>
      </c>
      <c r="W271" s="143">
        <f ca="1">IF($B271 ="",,VLOOKUP($K271,'Growth Rates'!$C$5:$D$8,2,FALSE))^COLUMNS($M271:W271)*$L271+SUM($L272:W272)*IFERROR($L$5/$L$6,1)</f>
        <v>2.189659640666699</v>
      </c>
      <c r="X271" s="143">
        <f ca="1">IF($B271 ="",,VLOOKUP($K271,'Growth Rates'!$C$5:$D$8,2,FALSE))^COLUMNS($M271:X271)*$L271+SUM($L272:X272)*IFERROR($L$5/$L$6,1)</f>
        <v>2.1896996167760028</v>
      </c>
      <c r="Y271" s="143">
        <f ca="1">IF($B271 ="",,VLOOKUP($K271,'Growth Rates'!$C$5:$D$8,2,FALSE))^COLUMNS($M271:Y271)*$L271+SUM($L272:Y272)*IFERROR($L$5/$L$6,1)</f>
        <v>2.18973959361514</v>
      </c>
      <c r="Z271" s="237"/>
      <c r="AA271" s="173">
        <f ca="1">IFERROR(IF($H271="",,AA272/$L271),0)</f>
        <v>0.8861512652557858</v>
      </c>
      <c r="AB271" s="173">
        <f ca="1">IFERROR(IF($H271="",,AB272/$L271),0)</f>
        <v>0.61767208792089612</v>
      </c>
      <c r="AC271" s="174">
        <f ca="1">IFERROR(IF($H271="",,AC272/$L271),0)</f>
        <v>0</v>
      </c>
      <c r="AD271" s="175"/>
      <c r="AE271" s="42">
        <v>80805</v>
      </c>
      <c r="AF271" s="43"/>
      <c r="AG271" s="43"/>
      <c r="AH271" s="43"/>
      <c r="AI271" s="43"/>
      <c r="AJ271" s="43"/>
      <c r="AK271" s="43"/>
      <c r="AL271" s="44"/>
      <c r="AM271" s="157">
        <f ca="1">IF('MASTER 2018-19 '!H274="","",'MASTER 2018-19 '!H274)</f>
        <v>2.2400000000000002</v>
      </c>
      <c r="AN271" s="240">
        <f t="shared" ref="AN271:AN325" ca="1" si="40">H271-AM271</f>
        <v>-5.0780048370361541E-2</v>
      </c>
    </row>
    <row r="272" spans="1:40" s="157" customFormat="1" x14ac:dyDescent="0.2">
      <c r="A272" s="152"/>
      <c r="C272" s="217" t="str">
        <f ca="1">IFERROR(IF(H271="","No PI or No Data",""),"Substation was not found in SubstationLoad")</f>
        <v/>
      </c>
      <c r="D272" s="139"/>
      <c r="E272" s="139"/>
      <c r="F272" s="139"/>
      <c r="G272" s="285">
        <f ca="1">IF(AND(VLOOKUP(C271,SubstationLoad_Max_Primaries!$B$3:$Z$495,3,FALSE),ISNUMBER(VLOOKUP(C271,'Manual Calculation'!$B$2:$G$222,3,FALSE))),VLOOKUP(C271,'Manual Calculation'!$B$2:$G$222,4,FALSE),VLOOKUP(C271,SubstationLoad_Max_Primaries!$B$3:$Z$500,23,FALSE))</f>
        <v>43824.480555555558</v>
      </c>
      <c r="H272" s="248"/>
      <c r="I272" s="220"/>
      <c r="J272" s="220"/>
      <c r="K272" s="220"/>
      <c r="L272" s="220" t="s">
        <v>32</v>
      </c>
      <c r="M272" s="235"/>
      <c r="N272" s="221"/>
      <c r="O272" s="221"/>
      <c r="P272" s="221"/>
      <c r="Q272" s="221"/>
      <c r="R272" s="221"/>
      <c r="S272" s="221"/>
      <c r="T272" s="221"/>
      <c r="U272" s="221"/>
      <c r="V272" s="221"/>
      <c r="W272" s="221"/>
      <c r="X272" s="221"/>
      <c r="Y272" s="221"/>
      <c r="Z272" s="222"/>
      <c r="AA272" s="419">
        <f ca="1">IF(AND(VLOOKUP(C271,SubstationLoad_Min_Primaries!$B$3:$Z$495,3,FALSE),ISNUMBER(VLOOKUP(C271,'Manual Calculation'!$B$2:$G$222,5,FALSE))),"Manual Calculation",MAX(VLOOKUP(C271,SubstationLoad_Max_Primaries!$B$3:$Z$500,5,FALSE),VLOOKUP(C271,SubstationLoad_Max_Primaries!$B$3:$Z$500,7,FALSE)))</f>
        <v>1.9399800300598145</v>
      </c>
      <c r="AB272" s="419">
        <f ca="1">IF(AND(VLOOKUP(C271,SubstationLoad_Min_Primaries!$B$3:$Z$495,3,FALSE),ISNUMBER(VLOOKUP(C271,'Manual Calculation'!$B$2:$G$222,5,FALSE))),"Manual Calculation",VLOOKUP(C271,SubstationLoad_Max_Primaries!$B$3:$Z$500,6,FALSE))</f>
        <v>1.3522200584411621</v>
      </c>
      <c r="AC272" s="282">
        <f ca="1">IF(AND(VLOOKUP(C271,SubstationLoad_Min_Primaries!$B$3:$Z$495,3,FALSE),ISNUMBER(VLOOKUP(C271,'Manual Calculation'!$B$2:$G$222,5,FALSE))),VLOOKUP(C271,'Manual Calculation'!$B$2:$G$222,5,FALSE),VLOOKUP(C271,SubstationLoad_Min_Primaries!$B$3:$Z$500,22,FALSE))</f>
        <v>0</v>
      </c>
      <c r="AD272" s="175"/>
      <c r="AE272" s="186">
        <v>1</v>
      </c>
      <c r="AF272" s="187">
        <v>0</v>
      </c>
      <c r="AG272" s="187">
        <v>0</v>
      </c>
      <c r="AH272" s="187">
        <v>0</v>
      </c>
      <c r="AI272" s="187">
        <v>0</v>
      </c>
      <c r="AJ272" s="187">
        <v>0</v>
      </c>
      <c r="AK272" s="187">
        <v>0</v>
      </c>
      <c r="AL272" s="188">
        <v>0</v>
      </c>
      <c r="AM272" s="157" t="str">
        <f ca="1">IF('MASTER 2018-19 '!H275="","",'MASTER 2018-19 '!H275)</f>
        <v/>
      </c>
      <c r="AN272" s="216"/>
    </row>
    <row r="273" spans="1:40" s="157" customFormat="1" x14ac:dyDescent="0.2">
      <c r="A273" s="152"/>
      <c r="C273" s="223" t="s">
        <v>33</v>
      </c>
      <c r="D273" s="224"/>
      <c r="E273" s="225"/>
      <c r="F273" s="225"/>
      <c r="G273" s="226"/>
      <c r="H273" s="249"/>
      <c r="I273" s="228"/>
      <c r="J273" s="228"/>
      <c r="K273" s="228"/>
      <c r="L273" s="228"/>
      <c r="M273" s="229"/>
      <c r="N273" s="229"/>
      <c r="O273" s="230"/>
      <c r="P273" s="230"/>
      <c r="Q273" s="230"/>
      <c r="R273" s="231" t="s">
        <v>34</v>
      </c>
      <c r="S273" s="283">
        <f ca="1">VLOOKUP(C271,SubstationLoad_Max_Primaries!$B$3:$Z$500,24,FALSE)</f>
        <v>0</v>
      </c>
      <c r="T273" s="233"/>
      <c r="U273" s="233"/>
      <c r="V273" s="233"/>
      <c r="W273" s="233"/>
      <c r="X273" s="233"/>
      <c r="Y273" s="233"/>
      <c r="Z273" s="234"/>
      <c r="AA273" s="418">
        <f ca="1">IF(AND(VLOOKUP(C271,SubstationLoad_Min_Primaries!$B$3:$Z$495,3,FALSE),ISNUMBER(VLOOKUP(C271,'Manual Calculation'!$B$2:$G$222,5,FALSE))),"",IF(AA272=VLOOKUP(C271,SubstationLoad_Max_Primaries!$B$3:$Z$500,5,FALSE),VLOOKUP(C271,SubstationLoad_Max_Primaries!$B$3:$Z$500,10,FALSE),IF(AA272=VLOOKUP(C271,SubstationLoad_Max_Primaries!$B$3:$Z$500,7,FALSE),VLOOKUP(C271,SubstationLoad_Max_Primaries!$B$3:$Z$500,12,FALSE),"")))</f>
        <v>43558.306944444441</v>
      </c>
      <c r="AB273" s="418">
        <f ca="1">IF(AND(VLOOKUP(C271,SubstationLoad_Min_Primaries!$B$3:$Z$495,3,FALSE),ISNUMBER(VLOOKUP(C271,'Manual Calculation'!$B$2:$G$222,5,FALSE))),"",VLOOKUP(C271,SubstationLoad_Max_Primaries!$B$3:$Z$500,11,FALSE))</f>
        <v>43642.355555555558</v>
      </c>
      <c r="AC273" s="418">
        <f ca="1">IF(AND(VLOOKUP(C271,SubstationLoad_Min_Primaries!$B$3:$Z$495,3,FALSE),ISNUMBER(VLOOKUP(C271,'Manual Calculation'!$B$2:$G$222,5,FALSE))),VLOOKUP(C271,'Manual Calculation'!$B$2:$G$222,6,FALSE),VLOOKUP(C271,SubstationLoad_Min_Primaries!$B$3:$Z$500,23,FALSE))</f>
        <v>0</v>
      </c>
      <c r="AD273" s="175"/>
      <c r="AE273" s="175"/>
      <c r="AF273" s="175"/>
      <c r="AG273" s="175"/>
      <c r="AH273" s="175"/>
      <c r="AI273" s="175"/>
      <c r="AJ273" s="175"/>
      <c r="AK273" s="175"/>
      <c r="AL273" s="175"/>
      <c r="AM273" s="157" t="str">
        <f ca="1">IF('MASTER 2018-19 '!H276="","",'MASTER 2018-19 '!H276)</f>
        <v/>
      </c>
      <c r="AN273" s="216"/>
    </row>
    <row r="274" spans="1:40" s="157" customFormat="1" x14ac:dyDescent="0.2">
      <c r="A274" s="152"/>
      <c r="B274" s="213">
        <v>557</v>
      </c>
      <c r="C274" s="86" t="str">
        <f ca="1">VLOOKUP(B274,'GSP List'!$D$2:$E$485,2,FALSE)</f>
        <v>DORNOCH</v>
      </c>
      <c r="D274" s="117" t="s">
        <v>30</v>
      </c>
      <c r="E274" s="117" t="s">
        <v>534</v>
      </c>
      <c r="F274" s="214"/>
      <c r="G274" s="284">
        <f ca="1">IF(AND(VLOOKUP(C274,SubstationLoad_Max_Primaries!$B$3:$Z$495,3,FALSE),ISNUMBER(VLOOKUP(C274,'Manual Calculation'!$B$2:$G$222,3,FALSE))),VLOOKUP(C274,'Manual Calculation'!$B$2:$G$222,4,FALSE),VLOOKUP(C274,SubstationLoad_Max_Primaries!$B$3:$Z$500,23,FALSE))</f>
        <v>43817.309027777781</v>
      </c>
      <c r="H274" s="282">
        <f ca="1">IF(AND(VLOOKUP(C274,SubstationLoad_Max_Primaries!$B$3:$Z$495,3,FALSE),ISNUMBER(VLOOKUP(C274,'Manual Calculation'!$B$2:$G$222,3,FALSE))),VLOOKUP(C274,'Manual Calculation'!$B$2:$G$222,3,FALSE),VLOOKUP(C274,SubstationLoad_Max_Primaries!$B$3:$Z$500,22,FALSE))</f>
        <v>4.0885232681884762</v>
      </c>
      <c r="I274" s="136">
        <v>1</v>
      </c>
      <c r="J274" s="89">
        <v>0</v>
      </c>
      <c r="K274" s="90">
        <v>0</v>
      </c>
      <c r="L274" s="143">
        <f ca="1">IF(OR($B274="",ISNA($I274)),,$H274*$I274)</f>
        <v>4.0885232681884762</v>
      </c>
      <c r="M274" s="143">
        <f ca="1">IF($B274 ="",,VLOOKUP($K274,'Growth Rates'!$C$5:$D$8,2,FALSE))^COLUMNS($M274:M274)*$L274+SUM($L275:M275)*IFERROR($L$5/$L$6,1)</f>
        <v>4.0885979114115694</v>
      </c>
      <c r="N274" s="143">
        <f ca="1">IF($B274 ="",,VLOOKUP($K274,'Growth Rates'!$C$5:$D$8,2,FALSE))^COLUMNS($M274:N274)*$L274+SUM($L275:N275)*IFERROR($L$5/$L$6,1)</f>
        <v>4.0886725559974071</v>
      </c>
      <c r="O274" s="143">
        <f ca="1">IF($B274 ="",,VLOOKUP($K274,'Growth Rates'!$C$5:$D$8,2,FALSE))^COLUMNS($M274:O274)*$L274+SUM($L275:O275)*IFERROR($L$5/$L$6,1)</f>
        <v>4.0887472019460125</v>
      </c>
      <c r="P274" s="143">
        <f ca="1">IF($B274 ="",,VLOOKUP($K274,'Growth Rates'!$C$5:$D$8,2,FALSE))^COLUMNS($M274:P274)*$L274+SUM($L275:P275)*IFERROR($L$5/$L$6,1)</f>
        <v>4.0888218492574131</v>
      </c>
      <c r="Q274" s="143">
        <f ca="1">IF($B274 ="",,VLOOKUP($K274,'Growth Rates'!$C$5:$D$8,2,FALSE))^COLUMNS($M274:Q274)*$L274+SUM($L275:Q275)*IFERROR($L$5/$L$6,1)</f>
        <v>4.088896497931632</v>
      </c>
      <c r="R274" s="143">
        <f ca="1">IF($B274 ="",,VLOOKUP($K274,'Growth Rates'!$C$5:$D$8,2,FALSE))^COLUMNS($M274:R274)*$L274+SUM($L275:R275)*IFERROR($L$5/$L$6,1)</f>
        <v>4.0889711479686941</v>
      </c>
      <c r="S274" s="143">
        <f ca="1">IF($B274 ="",,VLOOKUP($K274,'Growth Rates'!$C$5:$D$8,2,FALSE))^COLUMNS($M274:S274)*$L274+SUM($L275:S275)*IFERROR($L$5/$L$6,1)</f>
        <v>4.0890457993686251</v>
      </c>
      <c r="T274" s="143">
        <f ca="1">IF($B274 ="",,VLOOKUP($K274,'Growth Rates'!$C$5:$D$8,2,FALSE))^COLUMNS($M274:T274)*$L274+SUM($L275:T275)*IFERROR($L$5/$L$6,1)</f>
        <v>4.0891204521314499</v>
      </c>
      <c r="U274" s="143">
        <f ca="1">IF($B274 ="",,VLOOKUP($K274,'Growth Rates'!$C$5:$D$8,2,FALSE))^COLUMNS($M274:U274)*$L274+SUM($L275:U275)*IFERROR($L$5/$L$6,1)</f>
        <v>4.0891951062571916</v>
      </c>
      <c r="V274" s="143">
        <f ca="1">IF($B274 ="",,VLOOKUP($K274,'Growth Rates'!$C$5:$D$8,2,FALSE))^COLUMNS($M274:V274)*$L274+SUM($L275:V275)*IFERROR($L$5/$L$6,1)</f>
        <v>4.0892697617458778</v>
      </c>
      <c r="W274" s="143">
        <f ca="1">IF($B274 ="",,VLOOKUP($K274,'Growth Rates'!$C$5:$D$8,2,FALSE))^COLUMNS($M274:W274)*$L274+SUM($L275:W275)*IFERROR($L$5/$L$6,1)</f>
        <v>4.0893444185975296</v>
      </c>
      <c r="X274" s="143">
        <f ca="1">IF($B274 ="",,VLOOKUP($K274,'Growth Rates'!$C$5:$D$8,2,FALSE))^COLUMNS($M274:X274)*$L274+SUM($L275:X275)*IFERROR($L$5/$L$6,1)</f>
        <v>4.0894190768121774</v>
      </c>
      <c r="Y274" s="143">
        <f ca="1">IF($B274 ="",,VLOOKUP($K274,'Growth Rates'!$C$5:$D$8,2,FALSE))^COLUMNS($M274:Y274)*$L274+SUM($L275:Y275)*IFERROR($L$5/$L$6,1)</f>
        <v>4.0894937363898416</v>
      </c>
      <c r="Z274" s="215"/>
      <c r="AA274" s="173">
        <f ca="1">IFERROR(IF($H274="",,AA275/$L274),0)</f>
        <v>0.92550872439241971</v>
      </c>
      <c r="AB274" s="173">
        <f ca="1">IFERROR(IF($H274="",,AB275/$L274),0)</f>
        <v>0.68804127048098029</v>
      </c>
      <c r="AC274" s="174">
        <f ca="1">IFERROR(IF($H274="",,AC275/$L274),0)</f>
        <v>0</v>
      </c>
      <c r="AD274" s="175"/>
      <c r="AE274" s="42">
        <v>80813</v>
      </c>
      <c r="AF274" s="43"/>
      <c r="AG274" s="43"/>
      <c r="AH274" s="43"/>
      <c r="AI274" s="43"/>
      <c r="AJ274" s="43"/>
      <c r="AK274" s="43"/>
      <c r="AL274" s="44"/>
      <c r="AM274" s="157">
        <f ca="1">IF('MASTER 2018-19 '!H277="","",'MASTER 2018-19 '!H277)</f>
        <v>3.77</v>
      </c>
      <c r="AN274" s="210">
        <f t="shared" ca="1" si="40"/>
        <v>0.31852326818847621</v>
      </c>
    </row>
    <row r="275" spans="1:40" s="157" customFormat="1" x14ac:dyDescent="0.2">
      <c r="A275" s="152"/>
      <c r="C275" s="217" t="str">
        <f ca="1">IFERROR(IF(H274="","No PI or No Data",""),"Substation was not found in SubstationLoad")</f>
        <v/>
      </c>
      <c r="D275" s="139"/>
      <c r="E275" s="139"/>
      <c r="F275" s="139"/>
      <c r="G275" s="285">
        <f ca="1">IF(AND(VLOOKUP(C274,SubstationLoad_Max_Primaries!$B$3:$Z$495,3,FALSE),ISNUMBER(VLOOKUP(C274,'Manual Calculation'!$B$2:$G$222,3,FALSE))),VLOOKUP(C274,'Manual Calculation'!$B$2:$G$222,4,FALSE),VLOOKUP(C274,SubstationLoad_Max_Primaries!$B$3:$Z$500,23,FALSE))</f>
        <v>43817.309027777781</v>
      </c>
      <c r="H275" s="250"/>
      <c r="I275" s="220"/>
      <c r="J275" s="220"/>
      <c r="K275" s="220"/>
      <c r="L275" s="220" t="s">
        <v>32</v>
      </c>
      <c r="M275" s="221"/>
      <c r="N275" s="221"/>
      <c r="O275" s="221"/>
      <c r="P275" s="221"/>
      <c r="Q275" s="221"/>
      <c r="R275" s="221"/>
      <c r="S275" s="221"/>
      <c r="T275" s="221"/>
      <c r="U275" s="221"/>
      <c r="V275" s="221"/>
      <c r="W275" s="221"/>
      <c r="X275" s="221"/>
      <c r="Y275" s="221"/>
      <c r="Z275" s="222"/>
      <c r="AA275" s="419">
        <f ca="1">IF(AND(VLOOKUP(C274,SubstationLoad_Min_Primaries!$B$3:$Z$495,3,FALSE),ISNUMBER(VLOOKUP(C274,'Manual Calculation'!$B$2:$G$222,5,FALSE))),"Manual Calculation",MAX(VLOOKUP(C274,SubstationLoad_Max_Primaries!$B$3:$Z$500,5,FALSE),VLOOKUP(C274,SubstationLoad_Max_Primaries!$B$3:$Z$500,7,FALSE)))</f>
        <v>3.7839639545898436</v>
      </c>
      <c r="AB275" s="419">
        <f ca="1">IF(AND(VLOOKUP(C274,SubstationLoad_Min_Primaries!$B$3:$Z$495,3,FALSE),ISNUMBER(VLOOKUP(C274,'Manual Calculation'!$B$2:$G$222,5,FALSE))),"Manual Calculation",VLOOKUP(C274,SubstationLoad_Max_Primaries!$B$3:$Z$500,6,FALSE))</f>
        <v>2.8130727438354488</v>
      </c>
      <c r="AC275" s="282">
        <f ca="1">IF(AND(VLOOKUP(C274,SubstationLoad_Min_Primaries!$B$3:$Z$495,3,FALSE),ISNUMBER(VLOOKUP(C274,'Manual Calculation'!$B$2:$G$222,5,FALSE))),VLOOKUP(C274,'Manual Calculation'!$B$2:$G$222,5,FALSE),VLOOKUP(C274,SubstationLoad_Min_Primaries!$B$3:$Z$500,22,FALSE))</f>
        <v>0</v>
      </c>
      <c r="AD275" s="175"/>
      <c r="AE275" s="186">
        <v>1</v>
      </c>
      <c r="AF275" s="187">
        <v>0</v>
      </c>
      <c r="AG275" s="187">
        <v>0</v>
      </c>
      <c r="AH275" s="187">
        <v>0</v>
      </c>
      <c r="AI275" s="187">
        <v>0</v>
      </c>
      <c r="AJ275" s="187">
        <v>0</v>
      </c>
      <c r="AK275" s="187">
        <v>0</v>
      </c>
      <c r="AL275" s="188">
        <v>0</v>
      </c>
      <c r="AM275" s="157" t="str">
        <f ca="1">IF('MASTER 2018-19 '!H278="","",'MASTER 2018-19 '!H278)</f>
        <v/>
      </c>
      <c r="AN275" s="216"/>
    </row>
    <row r="276" spans="1:40" s="157" customFormat="1" x14ac:dyDescent="0.2">
      <c r="A276" s="152"/>
      <c r="C276" s="223" t="s">
        <v>33</v>
      </c>
      <c r="D276" s="224"/>
      <c r="E276" s="225"/>
      <c r="F276" s="225"/>
      <c r="G276" s="226"/>
      <c r="H276" s="249"/>
      <c r="I276" s="228"/>
      <c r="J276" s="228"/>
      <c r="K276" s="228"/>
      <c r="L276" s="228"/>
      <c r="M276" s="229"/>
      <c r="N276" s="229"/>
      <c r="O276" s="230"/>
      <c r="P276" s="230"/>
      <c r="Q276" s="230"/>
      <c r="R276" s="231" t="s">
        <v>34</v>
      </c>
      <c r="S276" s="283">
        <f ca="1">VLOOKUP(C274,SubstationLoad_Max_Primaries!$B$3:$Z$500,24,FALSE)</f>
        <v>0</v>
      </c>
      <c r="T276" s="233"/>
      <c r="U276" s="233"/>
      <c r="V276" s="233"/>
      <c r="W276" s="233"/>
      <c r="X276" s="233"/>
      <c r="Y276" s="233"/>
      <c r="Z276" s="234"/>
      <c r="AA276" s="418">
        <f ca="1">IF(AND(VLOOKUP(C274,SubstationLoad_Min_Primaries!$B$3:$Z$495,3,FALSE),ISNUMBER(VLOOKUP(C274,'Manual Calculation'!$B$2:$G$222,5,FALSE))),"",IF(AA275=VLOOKUP(C274,SubstationLoad_Max_Primaries!$B$3:$Z$500,5,FALSE),VLOOKUP(C274,SubstationLoad_Max_Primaries!$B$3:$Z$500,10,FALSE),IF(AA275=VLOOKUP(C274,SubstationLoad_Max_Primaries!$B$3:$Z$500,7,FALSE),VLOOKUP(C274,SubstationLoad_Max_Primaries!$B$3:$Z$500,12,FALSE),"")))</f>
        <v>43558.527777777781</v>
      </c>
      <c r="AB276" s="418">
        <f ca="1">IF(AND(VLOOKUP(C274,SubstationLoad_Min_Primaries!$B$3:$Z$495,3,FALSE),ISNUMBER(VLOOKUP(C274,'Manual Calculation'!$B$2:$G$222,5,FALSE))),"",VLOOKUP(C274,SubstationLoad_Max_Primaries!$B$3:$Z$500,11,FALSE))</f>
        <v>43622.507638888892</v>
      </c>
      <c r="AC276" s="418">
        <f ca="1">IF(AND(VLOOKUP(C274,SubstationLoad_Min_Primaries!$B$3:$Z$495,3,FALSE),ISNUMBER(VLOOKUP(C274,'Manual Calculation'!$B$2:$G$222,5,FALSE))),VLOOKUP(C274,'Manual Calculation'!$B$2:$G$222,6,FALSE),VLOOKUP(C274,SubstationLoad_Min_Primaries!$B$3:$Z$500,23,FALSE))</f>
        <v>0</v>
      </c>
      <c r="AD276" s="175"/>
      <c r="AE276" s="175"/>
      <c r="AF276" s="175"/>
      <c r="AG276" s="175"/>
      <c r="AH276" s="175"/>
      <c r="AI276" s="175"/>
      <c r="AJ276" s="175"/>
      <c r="AK276" s="175"/>
      <c r="AL276" s="175"/>
      <c r="AM276" s="157" t="str">
        <f ca="1">IF('MASTER 2018-19 '!H279="","",'MASTER 2018-19 '!H279)</f>
        <v/>
      </c>
      <c r="AN276" s="216"/>
    </row>
    <row r="277" spans="1:40" s="157" customFormat="1" x14ac:dyDescent="0.2">
      <c r="A277" s="152"/>
      <c r="B277" s="213">
        <v>525</v>
      </c>
      <c r="C277" s="86" t="str">
        <f ca="1">VLOOKUP(B277,'GSP List'!$D$2:$E$485,2,FALSE)</f>
        <v>GOLSPIE</v>
      </c>
      <c r="D277" s="117" t="s">
        <v>30</v>
      </c>
      <c r="E277" s="117" t="s">
        <v>538</v>
      </c>
      <c r="F277" s="214"/>
      <c r="G277" s="284">
        <f ca="1">IF(AND(VLOOKUP(C277,SubstationLoad_Max_Primaries!$B$3:$Z$495,3,FALSE),ISNUMBER(VLOOKUP(C277,'Manual Calculation'!$B$2:$G$222,3,FALSE))),VLOOKUP(C277,'Manual Calculation'!$B$2:$G$222,4,FALSE),VLOOKUP(C277,SubstationLoad_Max_Primaries!$B$3:$Z$500,23,FALSE))</f>
        <v>43843.48333333333</v>
      </c>
      <c r="H277" s="282">
        <f ca="1">IF(AND(VLOOKUP(C277,SubstationLoad_Max_Primaries!$B$3:$Z$495,3,FALSE),ISNUMBER(VLOOKUP(C277,'Manual Calculation'!$B$2:$G$222,3,FALSE))),VLOOKUP(C277,'Manual Calculation'!$B$2:$G$222,3,FALSE),VLOOKUP(C277,SubstationLoad_Max_Primaries!$B$3:$Z$500,22,FALSE))</f>
        <v>2.0151998996734619</v>
      </c>
      <c r="I277" s="136">
        <v>1</v>
      </c>
      <c r="J277" s="89">
        <v>0</v>
      </c>
      <c r="K277" s="90">
        <v>0</v>
      </c>
      <c r="L277" s="143">
        <f ca="1">IF(OR($B277="",ISNA($I277)),,$H277*$I277)</f>
        <v>2.0151998996734619</v>
      </c>
      <c r="M277" s="143">
        <f ca="1">IF($B277 ="",,VLOOKUP($K277,'Growth Rates'!$C$5:$D$8,2,FALSE))^COLUMNS($M277:M277)*$L277+SUM($L278:M278)*IFERROR($L$5/$L$6,1)</f>
        <v>2.015236690711649</v>
      </c>
      <c r="N277" s="143">
        <f ca="1">IF($B277 ="",,VLOOKUP($K277,'Growth Rates'!$C$5:$D$8,2,FALSE))^COLUMNS($M277:N277)*$L277+SUM($L278:N278)*IFERROR($L$5/$L$6,1)</f>
        <v>2.0152734824215215</v>
      </c>
      <c r="O277" s="143">
        <f ca="1">IF($B277 ="",,VLOOKUP($K277,'Growth Rates'!$C$5:$D$8,2,FALSE))^COLUMNS($M277:O277)*$L277+SUM($L278:O278)*IFERROR($L$5/$L$6,1)</f>
        <v>2.0153102748030918</v>
      </c>
      <c r="P277" s="143">
        <f ca="1">IF($B277 ="",,VLOOKUP($K277,'Growth Rates'!$C$5:$D$8,2,FALSE))^COLUMNS($M277:P277)*$L277+SUM($L278:P278)*IFERROR($L$5/$L$6,1)</f>
        <v>2.0153470678563723</v>
      </c>
      <c r="Q277" s="143">
        <f ca="1">IF($B277 ="",,VLOOKUP($K277,'Growth Rates'!$C$5:$D$8,2,FALSE))^COLUMNS($M277:Q277)*$L277+SUM($L278:Q278)*IFERROR($L$5/$L$6,1)</f>
        <v>2.0153838615813751</v>
      </c>
      <c r="R277" s="143">
        <f ca="1">IF($B277 ="",,VLOOKUP($K277,'Growth Rates'!$C$5:$D$8,2,FALSE))^COLUMNS($M277:R277)*$L277+SUM($L278:R278)*IFERROR($L$5/$L$6,1)</f>
        <v>2.015420655978112</v>
      </c>
      <c r="S277" s="143">
        <f ca="1">IF($B277 ="",,VLOOKUP($K277,'Growth Rates'!$C$5:$D$8,2,FALSE))^COLUMNS($M277:S277)*$L277+SUM($L278:S278)*IFERROR($L$5/$L$6,1)</f>
        <v>2.0154574510465957</v>
      </c>
      <c r="T277" s="143">
        <f ca="1">IF($B277 ="",,VLOOKUP($K277,'Growth Rates'!$C$5:$D$8,2,FALSE))^COLUMNS($M277:T277)*$L277+SUM($L278:T278)*IFERROR($L$5/$L$6,1)</f>
        <v>2.0154942467868389</v>
      </c>
      <c r="U277" s="143">
        <f ca="1">IF($B277 ="",,VLOOKUP($K277,'Growth Rates'!$C$5:$D$8,2,FALSE))^COLUMNS($M277:U277)*$L277+SUM($L278:U278)*IFERROR($L$5/$L$6,1)</f>
        <v>2.0155310431988531</v>
      </c>
      <c r="V277" s="143">
        <f ca="1">IF($B277 ="",,VLOOKUP($K277,'Growth Rates'!$C$5:$D$8,2,FALSE))^COLUMNS($M277:V277)*$L277+SUM($L278:V278)*IFERROR($L$5/$L$6,1)</f>
        <v>2.0155678402826513</v>
      </c>
      <c r="W277" s="143">
        <f ca="1">IF($B277 ="",,VLOOKUP($K277,'Growth Rates'!$C$5:$D$8,2,FALSE))^COLUMNS($M277:W277)*$L277+SUM($L278:W278)*IFERROR($L$5/$L$6,1)</f>
        <v>2.0156046380382442</v>
      </c>
      <c r="X277" s="143">
        <f ca="1">IF($B277 ="",,VLOOKUP($K277,'Growth Rates'!$C$5:$D$8,2,FALSE))^COLUMNS($M277:X277)*$L277+SUM($L278:X278)*IFERROR($L$5/$L$6,1)</f>
        <v>2.0156414364656472</v>
      </c>
      <c r="Y277" s="143">
        <f ca="1">IF($B277 ="",,VLOOKUP($K277,'Growth Rates'!$C$5:$D$8,2,FALSE))^COLUMNS($M277:Y277)*$L277+SUM($L278:Y278)*IFERROR($L$5/$L$6,1)</f>
        <v>2.0156782355648688</v>
      </c>
      <c r="Z277" s="215"/>
      <c r="AA277" s="173">
        <f ca="1">IFERROR(IF($H277="",,AA278/$L277),0)</f>
        <v>0.91421698623615344</v>
      </c>
      <c r="AB277" s="173">
        <f ca="1">IFERROR(IF($H277="",,AB278/$L277),0)</f>
        <v>0.65686782663447529</v>
      </c>
      <c r="AC277" s="174">
        <f ca="1">IFERROR(IF($H277="",,AC278/$L277),0)</f>
        <v>0</v>
      </c>
      <c r="AD277" s="175"/>
      <c r="AE277" s="42">
        <v>80810</v>
      </c>
      <c r="AF277" s="43"/>
      <c r="AG277" s="43"/>
      <c r="AH277" s="43"/>
      <c r="AI277" s="43"/>
      <c r="AJ277" s="43"/>
      <c r="AK277" s="43"/>
      <c r="AL277" s="44"/>
      <c r="AM277" s="157">
        <f ca="1">IF('MASTER 2018-19 '!H280="","",'MASTER 2018-19 '!H280)</f>
        <v>2.04</v>
      </c>
      <c r="AN277" s="216">
        <f t="shared" ca="1" si="40"/>
        <v>-2.4800100326538121E-2</v>
      </c>
    </row>
    <row r="278" spans="1:40" s="157" customFormat="1" x14ac:dyDescent="0.2">
      <c r="C278" s="217" t="str">
        <f ca="1">IFERROR(IF(H277="","No PI or No Data",""),"Substation was not found in SubstationLoad")</f>
        <v/>
      </c>
      <c r="D278" s="139"/>
      <c r="E278" s="139"/>
      <c r="F278" s="139"/>
      <c r="G278" s="285">
        <f ca="1">IF(AND(VLOOKUP(C277,SubstationLoad_Max_Primaries!$B$3:$Z$495,3,FALSE),ISNUMBER(VLOOKUP(C277,'Manual Calculation'!$B$2:$G$222,3,FALSE))),VLOOKUP(C277,'Manual Calculation'!$B$2:$G$222,4,FALSE),VLOOKUP(C277,SubstationLoad_Max_Primaries!$B$3:$Z$500,23,FALSE))</f>
        <v>43843.48333333333</v>
      </c>
      <c r="H278" s="250"/>
      <c r="I278" s="220"/>
      <c r="J278" s="220"/>
      <c r="K278" s="220"/>
      <c r="L278" s="220" t="s">
        <v>32</v>
      </c>
      <c r="M278" s="235"/>
      <c r="N278" s="221"/>
      <c r="O278" s="221"/>
      <c r="P278" s="221"/>
      <c r="Q278" s="221"/>
      <c r="R278" s="221"/>
      <c r="S278" s="221"/>
      <c r="T278" s="221"/>
      <c r="U278" s="221"/>
      <c r="V278" s="221"/>
      <c r="W278" s="221"/>
      <c r="X278" s="221"/>
      <c r="Y278" s="221"/>
      <c r="Z278" s="222"/>
      <c r="AA278" s="419">
        <f ca="1">IF(AND(VLOOKUP(C277,SubstationLoad_Min_Primaries!$B$3:$Z$495,3,FALSE),ISNUMBER(VLOOKUP(C277,'Manual Calculation'!$B$2:$G$222,5,FALSE))),"Manual Calculation",MAX(VLOOKUP(C277,SubstationLoad_Max_Primaries!$B$3:$Z$500,5,FALSE),VLOOKUP(C277,SubstationLoad_Max_Primaries!$B$3:$Z$500,7,FALSE)))</f>
        <v>1.8423299789428711</v>
      </c>
      <c r="AB278" s="419">
        <f ca="1">IF(AND(VLOOKUP(C277,SubstationLoad_Min_Primaries!$B$3:$Z$495,3,FALSE),ISNUMBER(VLOOKUP(C277,'Manual Calculation'!$B$2:$G$222,5,FALSE))),"Manual Calculation",VLOOKUP(C277,SubstationLoad_Max_Primaries!$B$3:$Z$500,6,FALSE))</f>
        <v>1.3237199783325195</v>
      </c>
      <c r="AC278" s="282">
        <f ca="1">IF(AND(VLOOKUP(C277,SubstationLoad_Min_Primaries!$B$3:$Z$495,3,FALSE),ISNUMBER(VLOOKUP(C277,'Manual Calculation'!$B$2:$G$222,5,FALSE))),VLOOKUP(C277,'Manual Calculation'!$B$2:$G$222,5,FALSE),VLOOKUP(C277,SubstationLoad_Min_Primaries!$B$3:$Z$500,22,FALSE))</f>
        <v>0</v>
      </c>
      <c r="AD278" s="175"/>
      <c r="AE278" s="186">
        <v>1</v>
      </c>
      <c r="AF278" s="187">
        <v>0</v>
      </c>
      <c r="AG278" s="187">
        <v>0</v>
      </c>
      <c r="AH278" s="187">
        <v>0</v>
      </c>
      <c r="AI278" s="187">
        <v>0</v>
      </c>
      <c r="AJ278" s="187">
        <v>0</v>
      </c>
      <c r="AK278" s="187">
        <v>0</v>
      </c>
      <c r="AL278" s="188">
        <v>0</v>
      </c>
      <c r="AM278" s="157" t="str">
        <f ca="1">IF('MASTER 2018-19 '!H281="","",'MASTER 2018-19 '!H281)</f>
        <v/>
      </c>
      <c r="AN278" s="216"/>
    </row>
    <row r="279" spans="1:40" s="157" customFormat="1" x14ac:dyDescent="0.2">
      <c r="C279" s="223" t="s">
        <v>33</v>
      </c>
      <c r="D279" s="224"/>
      <c r="E279" s="225"/>
      <c r="F279" s="225"/>
      <c r="G279" s="226"/>
      <c r="H279" s="249"/>
      <c r="I279" s="228"/>
      <c r="J279" s="228"/>
      <c r="K279" s="228"/>
      <c r="L279" s="228"/>
      <c r="M279" s="229"/>
      <c r="N279" s="229"/>
      <c r="O279" s="230"/>
      <c r="P279" s="230"/>
      <c r="Q279" s="230"/>
      <c r="R279" s="231" t="s">
        <v>34</v>
      </c>
      <c r="S279" s="283">
        <f ca="1">VLOOKUP(C277,SubstationLoad_Max_Primaries!$B$3:$Z$500,24,FALSE)</f>
        <v>0</v>
      </c>
      <c r="T279" s="233"/>
      <c r="U279" s="233"/>
      <c r="V279" s="233"/>
      <c r="W279" s="233"/>
      <c r="X279" s="233"/>
      <c r="Y279" s="233"/>
      <c r="Z279" s="234"/>
      <c r="AA279" s="418">
        <f ca="1">IF(AND(VLOOKUP(C277,SubstationLoad_Min_Primaries!$B$3:$Z$495,3,FALSE),ISNUMBER(VLOOKUP(C277,'Manual Calculation'!$B$2:$G$222,5,FALSE))),"",IF(AA278=VLOOKUP(C277,SubstationLoad_Max_Primaries!$B$3:$Z$500,5,FALSE),VLOOKUP(C277,SubstationLoad_Max_Primaries!$B$3:$Z$500,10,FALSE),IF(AA278=VLOOKUP(C277,SubstationLoad_Max_Primaries!$B$3:$Z$500,7,FALSE),VLOOKUP(C277,SubstationLoad_Max_Primaries!$B$3:$Z$500,12,FALSE),"")))</f>
        <v>43558.504861111112</v>
      </c>
      <c r="AB279" s="418">
        <f ca="1">IF(AND(VLOOKUP(C277,SubstationLoad_Min_Primaries!$B$3:$Z$495,3,FALSE),ISNUMBER(VLOOKUP(C277,'Manual Calculation'!$B$2:$G$222,5,FALSE))),"",VLOOKUP(C277,SubstationLoad_Max_Primaries!$B$3:$Z$500,11,FALSE))</f>
        <v>43629.520138888889</v>
      </c>
      <c r="AC279" s="418">
        <f ca="1">IF(AND(VLOOKUP(C277,SubstationLoad_Min_Primaries!$B$3:$Z$495,3,FALSE),ISNUMBER(VLOOKUP(C277,'Manual Calculation'!$B$2:$G$222,5,FALSE))),VLOOKUP(C277,'Manual Calculation'!$B$2:$G$222,6,FALSE),VLOOKUP(C277,SubstationLoad_Min_Primaries!$B$3:$Z$500,23,FALSE))</f>
        <v>0</v>
      </c>
      <c r="AD279" s="175"/>
      <c r="AE279" s="175"/>
      <c r="AF279" s="175"/>
      <c r="AG279" s="175"/>
      <c r="AH279" s="175"/>
      <c r="AI279" s="175"/>
      <c r="AJ279" s="175"/>
      <c r="AK279" s="175"/>
      <c r="AL279" s="175"/>
      <c r="AM279" s="157" t="str">
        <f ca="1">IF('MASTER 2018-19 '!H282="","",'MASTER 2018-19 '!H282)</f>
        <v/>
      </c>
      <c r="AN279" s="216"/>
    </row>
    <row r="280" spans="1:40" s="157" customFormat="1" x14ac:dyDescent="0.2">
      <c r="B280" s="213">
        <v>560</v>
      </c>
      <c r="C280" s="86" t="str">
        <f ca="1">VLOOKUP(B280,'GSP List'!$D$2:$E$485,2,FALSE)</f>
        <v>HELMSDALE</v>
      </c>
      <c r="D280" s="117" t="s">
        <v>30</v>
      </c>
      <c r="E280" s="117" t="s">
        <v>538</v>
      </c>
      <c r="F280" s="214"/>
      <c r="G280" s="284">
        <f ca="1">IF(AND(VLOOKUP(C280,SubstationLoad_Max_Primaries!$B$3:$Z$495,3,FALSE),ISNUMBER(VLOOKUP(C280,'Manual Calculation'!$B$2:$G$222,3,FALSE))),VLOOKUP(C280,'Manual Calculation'!$B$2:$G$222,4,FALSE),VLOOKUP(C280,SubstationLoad_Max_Primaries!$B$3:$Z$500,23,FALSE))</f>
        <v>43849.470138888886</v>
      </c>
      <c r="H280" s="282">
        <f ca="1">IF(AND(VLOOKUP(C280,SubstationLoad_Max_Primaries!$B$3:$Z$495,3,FALSE),ISNUMBER(VLOOKUP(C280,'Manual Calculation'!$B$2:$G$222,3,FALSE))),VLOOKUP(C280,'Manual Calculation'!$B$2:$G$222,3,FALSE),VLOOKUP(C280,SubstationLoad_Max_Primaries!$B$3:$Z$500,22,FALSE))</f>
        <v>1.0176383256912231</v>
      </c>
      <c r="I280" s="136">
        <v>1</v>
      </c>
      <c r="J280" s="89">
        <v>0</v>
      </c>
      <c r="K280" s="90">
        <v>0</v>
      </c>
      <c r="L280" s="143">
        <f ca="1">IF(OR($B280="",ISNA($I280)),,$H280*$I280)</f>
        <v>1.0176383256912231</v>
      </c>
      <c r="M280" s="143">
        <f ca="1">IF($B280 ="",,VLOOKUP($K280,'Growth Rates'!$C$5:$D$8,2,FALSE))^COLUMNS($M280:M280)*$L280+SUM($L281:M281)*IFERROR($L$5/$L$6,1)</f>
        <v>1.0176569044786214</v>
      </c>
      <c r="N280" s="143">
        <f ca="1">IF($B280 ="",,VLOOKUP($K280,'Growth Rates'!$C$5:$D$8,2,FALSE))^COLUMNS($M280:N280)*$L280+SUM($L281:N281)*IFERROR($L$5/$L$6,1)</f>
        <v>1.0176754836052084</v>
      </c>
      <c r="O280" s="143">
        <f ca="1">IF($B280 ="",,VLOOKUP($K280,'Growth Rates'!$C$5:$D$8,2,FALSE))^COLUMNS($M280:O280)*$L280+SUM($L281:O281)*IFERROR($L$5/$L$6,1)</f>
        <v>1.0176940630709901</v>
      </c>
      <c r="P280" s="143">
        <f ca="1">IF($B280 ="",,VLOOKUP($K280,'Growth Rates'!$C$5:$D$8,2,FALSE))^COLUMNS($M280:P280)*$L280+SUM($L281:P281)*IFERROR($L$5/$L$6,1)</f>
        <v>1.0177126428759731</v>
      </c>
      <c r="Q280" s="143">
        <f ca="1">IF($B280 ="",,VLOOKUP($K280,'Growth Rates'!$C$5:$D$8,2,FALSE))^COLUMNS($M280:Q280)*$L280+SUM($L281:Q281)*IFERROR($L$5/$L$6,1)</f>
        <v>1.0177312230201629</v>
      </c>
      <c r="R280" s="143">
        <f ca="1">IF($B280 ="",,VLOOKUP($K280,'Growth Rates'!$C$5:$D$8,2,FALSE))^COLUMNS($M280:R280)*$L280+SUM($L281:R281)*IFERROR($L$5/$L$6,1)</f>
        <v>1.0177498035035664</v>
      </c>
      <c r="S280" s="143">
        <f ca="1">IF($B280 ="",,VLOOKUP($K280,'Growth Rates'!$C$5:$D$8,2,FALSE))^COLUMNS($M280:S280)*$L280+SUM($L281:S281)*IFERROR($L$5/$L$6,1)</f>
        <v>1.0177683843261893</v>
      </c>
      <c r="T280" s="143">
        <f ca="1">IF($B280 ="",,VLOOKUP($K280,'Growth Rates'!$C$5:$D$8,2,FALSE))^COLUMNS($M280:T280)*$L280+SUM($L281:T281)*IFERROR($L$5/$L$6,1)</f>
        <v>1.0177869654880383</v>
      </c>
      <c r="U280" s="143">
        <f ca="1">IF($B280 ="",,VLOOKUP($K280,'Growth Rates'!$C$5:$D$8,2,FALSE))^COLUMNS($M280:U280)*$L280+SUM($L281:U281)*IFERROR($L$5/$L$6,1)</f>
        <v>1.0178055469891187</v>
      </c>
      <c r="V280" s="143">
        <f ca="1">IF($B280 ="",,VLOOKUP($K280,'Growth Rates'!$C$5:$D$8,2,FALSE))^COLUMNS($M280:V280)*$L280+SUM($L281:V281)*IFERROR($L$5/$L$6,1)</f>
        <v>1.0178241288294378</v>
      </c>
      <c r="W280" s="143">
        <f ca="1">IF($B280 ="",,VLOOKUP($K280,'Growth Rates'!$C$5:$D$8,2,FALSE))^COLUMNS($M280:W280)*$L280+SUM($L281:W281)*IFERROR($L$5/$L$6,1)</f>
        <v>1.0178427110090007</v>
      </c>
      <c r="X280" s="143">
        <f ca="1">IF($B280 ="",,VLOOKUP($K280,'Growth Rates'!$C$5:$D$8,2,FALSE))^COLUMNS($M280:X280)*$L280+SUM($L281:X281)*IFERROR($L$5/$L$6,1)</f>
        <v>1.0178612935278151</v>
      </c>
      <c r="Y280" s="143">
        <f ca="1">IF($B280 ="",,VLOOKUP($K280,'Growth Rates'!$C$5:$D$8,2,FALSE))^COLUMNS($M280:Y280)*$L280+SUM($L281:Y281)*IFERROR($L$5/$L$6,1)</f>
        <v>1.0178798763858854</v>
      </c>
      <c r="Z280" s="215"/>
      <c r="AA280" s="173">
        <f ca="1">IFERROR(IF($H280="",,AA281/$L280),0)</f>
        <v>0.86614171337454193</v>
      </c>
      <c r="AB280" s="173">
        <f ca="1">IFERROR(IF($H280="",,AB281/$L280),0)</f>
        <v>0.71653541370075025</v>
      </c>
      <c r="AC280" s="174">
        <f ca="1">IFERROR(IF($H280="",,AC281/$L280),0)</f>
        <v>0</v>
      </c>
      <c r="AD280" s="175"/>
      <c r="AE280" s="42">
        <v>80802</v>
      </c>
      <c r="AF280" s="43"/>
      <c r="AG280" s="43"/>
      <c r="AH280" s="43"/>
      <c r="AI280" s="43"/>
      <c r="AJ280" s="43"/>
      <c r="AK280" s="43"/>
      <c r="AL280" s="44"/>
      <c r="AM280" s="157">
        <f ca="1">IF('MASTER 2018-19 '!H283="","",'MASTER 2018-19 '!H283)</f>
        <v>1.02</v>
      </c>
      <c r="AN280" s="216">
        <f t="shared" ca="1" si="40"/>
        <v>-2.3616743087768732E-3</v>
      </c>
    </row>
    <row r="281" spans="1:40" s="157" customFormat="1" x14ac:dyDescent="0.2">
      <c r="C281" s="217" t="str">
        <f ca="1">IFERROR(IF(H280="","No PI or No Data",""),"Substation was not found in SubstationLoad")</f>
        <v/>
      </c>
      <c r="D281" s="139"/>
      <c r="E281" s="139"/>
      <c r="F281" s="139"/>
      <c r="G281" s="285">
        <f ca="1">IF(AND(VLOOKUP(C280,SubstationLoad_Max_Primaries!$B$3:$Z$495,3,FALSE),ISNUMBER(VLOOKUP(C280,'Manual Calculation'!$B$2:$G$222,3,FALSE))),VLOOKUP(C280,'Manual Calculation'!$B$2:$G$222,4,FALSE),VLOOKUP(C280,SubstationLoad_Max_Primaries!$B$3:$Z$500,23,FALSE))</f>
        <v>43849.470138888886</v>
      </c>
      <c r="H281" s="250"/>
      <c r="I281" s="220"/>
      <c r="J281" s="220"/>
      <c r="K281" s="220"/>
      <c r="L281" s="220" t="s">
        <v>32</v>
      </c>
      <c r="M281" s="235"/>
      <c r="N281" s="221"/>
      <c r="O281" s="221"/>
      <c r="P281" s="221"/>
      <c r="Q281" s="221"/>
      <c r="R281" s="221"/>
      <c r="S281" s="221"/>
      <c r="T281" s="221"/>
      <c r="U281" s="221"/>
      <c r="V281" s="221"/>
      <c r="W281" s="221"/>
      <c r="X281" s="221"/>
      <c r="Y281" s="221"/>
      <c r="Z281" s="222"/>
      <c r="AA281" s="419">
        <f ca="1">IF(AND(VLOOKUP(C280,SubstationLoad_Min_Primaries!$B$3:$Z$495,3,FALSE),ISNUMBER(VLOOKUP(C280,'Manual Calculation'!$B$2:$G$222,5,FALSE))),"Manual Calculation",MAX(VLOOKUP(C280,SubstationLoad_Max_Primaries!$B$3:$Z$500,5,FALSE),VLOOKUP(C280,SubstationLoad_Max_Primaries!$B$3:$Z$500,7,FALSE)))</f>
        <v>0.88141900300979614</v>
      </c>
      <c r="AB281" s="419">
        <f ca="1">IF(AND(VLOOKUP(C280,SubstationLoad_Min_Primaries!$B$3:$Z$495,3,FALSE),ISNUMBER(VLOOKUP(C280,'Manual Calculation'!$B$2:$G$222,5,FALSE))),"Manual Calculation",VLOOKUP(C280,SubstationLoad_Max_Primaries!$B$3:$Z$500,6,FALSE))</f>
        <v>0.72917389869689941</v>
      </c>
      <c r="AC281" s="282">
        <f ca="1">IF(AND(VLOOKUP(C280,SubstationLoad_Min_Primaries!$B$3:$Z$495,3,FALSE),ISNUMBER(VLOOKUP(C280,'Manual Calculation'!$B$2:$G$222,5,FALSE))),VLOOKUP(C280,'Manual Calculation'!$B$2:$G$222,5,FALSE),VLOOKUP(C280,SubstationLoad_Min_Primaries!$B$3:$Z$500,22,FALSE))</f>
        <v>0</v>
      </c>
      <c r="AD281" s="175"/>
      <c r="AE281" s="186">
        <v>1</v>
      </c>
      <c r="AF281" s="187">
        <v>0</v>
      </c>
      <c r="AG281" s="187">
        <v>0</v>
      </c>
      <c r="AH281" s="187">
        <v>0</v>
      </c>
      <c r="AI281" s="187">
        <v>0</v>
      </c>
      <c r="AJ281" s="187">
        <v>0</v>
      </c>
      <c r="AK281" s="187">
        <v>0</v>
      </c>
      <c r="AL281" s="188">
        <v>0</v>
      </c>
      <c r="AM281" s="157" t="str">
        <f ca="1">IF('MASTER 2018-19 '!H284="","",'MASTER 2018-19 '!H284)</f>
        <v/>
      </c>
      <c r="AN281" s="216"/>
    </row>
    <row r="282" spans="1:40" s="157" customFormat="1" x14ac:dyDescent="0.2">
      <c r="C282" s="223" t="s">
        <v>33</v>
      </c>
      <c r="D282" s="224"/>
      <c r="E282" s="225"/>
      <c r="F282" s="225"/>
      <c r="G282" s="226"/>
      <c r="H282" s="249"/>
      <c r="I282" s="228"/>
      <c r="J282" s="228"/>
      <c r="K282" s="228"/>
      <c r="L282" s="228"/>
      <c r="M282" s="229"/>
      <c r="N282" s="229"/>
      <c r="O282" s="230"/>
      <c r="P282" s="230"/>
      <c r="Q282" s="230"/>
      <c r="R282" s="231" t="s">
        <v>34</v>
      </c>
      <c r="S282" s="283">
        <f ca="1">VLOOKUP(C280,SubstationLoad_Max_Primaries!$B$3:$Z$500,24,FALSE)</f>
        <v>0</v>
      </c>
      <c r="T282" s="245"/>
      <c r="U282" s="245"/>
      <c r="V282" s="245"/>
      <c r="W282" s="245"/>
      <c r="X282" s="245"/>
      <c r="Y282" s="245"/>
      <c r="Z282" s="234"/>
      <c r="AA282" s="418">
        <f ca="1">IF(AND(VLOOKUP(C280,SubstationLoad_Min_Primaries!$B$3:$Z$495,3,FALSE),ISNUMBER(VLOOKUP(C280,'Manual Calculation'!$B$2:$G$222,5,FALSE))),"",IF(AA281=VLOOKUP(C280,SubstationLoad_Max_Primaries!$B$3:$Z$500,5,FALSE),VLOOKUP(C280,SubstationLoad_Max_Primaries!$B$3:$Z$500,10,FALSE),IF(AA281=VLOOKUP(C280,SubstationLoad_Max_Primaries!$B$3:$Z$500,7,FALSE),VLOOKUP(C280,SubstationLoad_Max_Primaries!$B$3:$Z$500,12,FALSE),"")))</f>
        <v>43562.529861111114</v>
      </c>
      <c r="AB282" s="418">
        <f ca="1">IF(AND(VLOOKUP(C280,SubstationLoad_Min_Primaries!$B$3:$Z$495,3,FALSE),ISNUMBER(VLOOKUP(C280,'Manual Calculation'!$B$2:$G$222,5,FALSE))),"",VLOOKUP(C280,SubstationLoad_Max_Primaries!$B$3:$Z$500,11,FALSE))</f>
        <v>43664.824305555558</v>
      </c>
      <c r="AC282" s="418">
        <f ca="1">IF(AND(VLOOKUP(C280,SubstationLoad_Min_Primaries!$B$3:$Z$495,3,FALSE),ISNUMBER(VLOOKUP(C280,'Manual Calculation'!$B$2:$G$222,5,FALSE))),VLOOKUP(C280,'Manual Calculation'!$B$2:$G$222,6,FALSE),VLOOKUP(C280,SubstationLoad_Min_Primaries!$B$3:$Z$500,23,FALSE))</f>
        <v>0</v>
      </c>
      <c r="AD282" s="175"/>
      <c r="AE282" s="175"/>
      <c r="AF282" s="175"/>
      <c r="AG282" s="175"/>
      <c r="AH282" s="175"/>
      <c r="AI282" s="175"/>
      <c r="AJ282" s="175"/>
      <c r="AK282" s="175"/>
      <c r="AL282" s="175"/>
      <c r="AM282" s="157" t="str">
        <f ca="1">IF('MASTER 2018-19 '!H285="","",'MASTER 2018-19 '!H285)</f>
        <v/>
      </c>
      <c r="AN282" s="216"/>
    </row>
    <row r="283" spans="1:40" s="157" customFormat="1" x14ac:dyDescent="0.2">
      <c r="A283" s="246"/>
      <c r="B283" s="246"/>
      <c r="C283" s="246"/>
      <c r="D283" s="246"/>
      <c r="E283" s="246"/>
      <c r="F283" s="246"/>
      <c r="G283" s="246"/>
      <c r="H283" s="246"/>
      <c r="I283" s="246"/>
      <c r="J283" s="246"/>
      <c r="K283" s="246"/>
      <c r="L283" s="246"/>
      <c r="M283" s="246"/>
      <c r="N283" s="246"/>
      <c r="O283" s="246"/>
      <c r="P283" s="246"/>
      <c r="Q283" s="246"/>
      <c r="R283" s="246"/>
      <c r="S283" s="246"/>
      <c r="T283" s="246"/>
      <c r="U283" s="246"/>
      <c r="V283" s="246"/>
      <c r="W283" s="246"/>
      <c r="X283" s="246"/>
      <c r="Y283" s="246"/>
      <c r="Z283" s="246"/>
      <c r="AA283" s="246"/>
      <c r="AB283" s="246"/>
      <c r="AC283" s="246"/>
      <c r="AD283" s="246"/>
      <c r="AE283" s="246"/>
      <c r="AF283" s="246"/>
      <c r="AG283" s="246"/>
      <c r="AH283" s="246"/>
      <c r="AI283" s="246"/>
      <c r="AJ283" s="246"/>
      <c r="AK283" s="246"/>
      <c r="AL283" s="246"/>
      <c r="AM283" s="157" t="str">
        <f ca="1">IF('MASTER 2018-19 '!H286="","",'MASTER 2018-19 '!H286)</f>
        <v/>
      </c>
      <c r="AN283" s="216"/>
    </row>
    <row r="284" spans="1:40" s="157" customFormat="1" x14ac:dyDescent="0.2">
      <c r="A284" s="152"/>
      <c r="B284" s="25"/>
      <c r="C284" s="158"/>
      <c r="D284" s="152"/>
      <c r="E284" s="152"/>
      <c r="F284" s="152"/>
      <c r="G284" s="152"/>
      <c r="H284" s="152"/>
      <c r="I284" s="152"/>
      <c r="J284" s="152"/>
      <c r="K284" s="152"/>
      <c r="L284" s="7" t="s">
        <v>0</v>
      </c>
      <c r="M284" s="159"/>
      <c r="N284" s="159"/>
      <c r="O284" s="159"/>
      <c r="P284" s="159"/>
      <c r="Q284" s="159"/>
      <c r="R284" s="159"/>
      <c r="S284" s="159"/>
      <c r="T284" s="159"/>
      <c r="U284" s="159"/>
      <c r="V284" s="159"/>
      <c r="W284" s="159"/>
      <c r="X284" s="159"/>
      <c r="Y284" s="159"/>
      <c r="Z284" s="156"/>
      <c r="AA284" s="152"/>
      <c r="AB284" s="152"/>
      <c r="AC284" s="152"/>
      <c r="AD284" s="152"/>
      <c r="AE284" s="152"/>
      <c r="AF284" s="152"/>
      <c r="AG284" s="152"/>
      <c r="AH284" s="152"/>
      <c r="AI284" s="152"/>
      <c r="AJ284" s="152"/>
      <c r="AK284" s="152"/>
      <c r="AL284" s="152"/>
      <c r="AM284" s="157" t="str">
        <f ca="1">IF('MASTER 2018-19 '!H287="","",'MASTER 2018-19 '!H287)</f>
        <v/>
      </c>
      <c r="AN284" s="216"/>
    </row>
    <row r="285" spans="1:40" s="157" customFormat="1" ht="61.5" x14ac:dyDescent="0.2">
      <c r="A285" s="20" t="s">
        <v>39</v>
      </c>
      <c r="B285" s="21" t="s">
        <v>657</v>
      </c>
      <c r="C285" s="20" t="s">
        <v>2</v>
      </c>
      <c r="D285" s="18" t="s">
        <v>3</v>
      </c>
      <c r="E285" s="18" t="s">
        <v>4</v>
      </c>
      <c r="F285" s="18" t="s">
        <v>5</v>
      </c>
      <c r="G285" s="22" t="s">
        <v>6</v>
      </c>
      <c r="H285" s="22" t="str">
        <f ca="1">$L$1&amp;" Peak (MW)"</f>
        <v>2019 / 20 Peak (MW)</v>
      </c>
      <c r="I285" s="16" t="s">
        <v>7</v>
      </c>
      <c r="J285" s="24" t="s">
        <v>8</v>
      </c>
      <c r="K285" s="17" t="s">
        <v>9</v>
      </c>
      <c r="L285" s="22" t="str">
        <f ca="1">LEFTB($L$1,FIND(" / ",$L$1,1))&amp;" / "&amp;LEFTB($L$1,FIND(" / ",$L$1,1))+1</f>
        <v>2019  / 2020</v>
      </c>
      <c r="M285" s="22" t="str">
        <f ca="1">LEFTB($L$1,FIND(" / ",$L$1,1))+1&amp;" / "&amp;LEFTB($L$1,FIND(" / ",$L$1,1))+2</f>
        <v>2020 / 2021</v>
      </c>
      <c r="N285" s="22" t="str">
        <f ca="1">LEFTB($L$1,FIND(" / ",$L$1,1))+2&amp;" / "&amp;LEFTB($L$1,FIND(" / ",$L$1,1))+3</f>
        <v>2021 / 2022</v>
      </c>
      <c r="O285" s="22" t="str">
        <f ca="1">LEFTB($L$1,FIND(" / ",$L$1,1))+3&amp;" / "&amp;LEFTB($L$1,FIND(" / ",$L$1,1))+4</f>
        <v>2022 / 2023</v>
      </c>
      <c r="P285" s="22" t="str">
        <f ca="1">LEFTB($L$1,FIND(" / ",$L$1,1))+4&amp;" / "&amp;LEFTB($L$1,FIND(" / ",$L$1,1))+5</f>
        <v>2023 / 2024</v>
      </c>
      <c r="Q285" s="22" t="str">
        <f ca="1">LEFTB($L$1,FIND(" / ",$L$1,1))+5&amp;" / "&amp;LEFTB($L$1,FIND(" / ",$L$1,1))+6</f>
        <v>2024 / 2025</v>
      </c>
      <c r="R285" s="22" t="str">
        <f ca="1">LEFTB($L$1,FIND(" / ",$L$1,1))+6&amp;" / "&amp;LEFTB($L$1,FIND(" / ",$L$1,1))+7</f>
        <v>2025 / 2026</v>
      </c>
      <c r="S285" s="22" t="str">
        <f ca="1">LEFTB($L$1,FIND(" / ",$L$1,1))+7&amp;" / "&amp;LEFTB($L$1,FIND(" / ",$L$1,1))+8</f>
        <v>2026 / 2027</v>
      </c>
      <c r="T285" s="22" t="str">
        <f ca="1">LEFTB($L$1,FIND(" / ",$L$1,1))+8&amp;" / "&amp;LEFTB($L$1,FIND(" / ",$L$1,1))+9</f>
        <v>2027 / 2028</v>
      </c>
      <c r="U285" s="22" t="str">
        <f ca="1">LEFTB($L$1,FIND(" / ",$L$1,1))+9&amp;" / "&amp;LEFTB($L$1,FIND(" / ",$L$1,1))+10</f>
        <v>2028 / 2029</v>
      </c>
      <c r="V285" s="22" t="str">
        <f ca="1">LEFTB($L$1,FIND(" / ",$L$1,1))+10&amp;" / "&amp;LEFTB($L$1,FIND(" / ",$L$1,1))+11</f>
        <v>2029 / 2030</v>
      </c>
      <c r="W285" s="22" t="str">
        <f ca="1">LEFTB($L$1,FIND(" / ",$L$1,1))+11&amp;" / "&amp;LEFTB($L$1,FIND(" / ",$L$1,1))+12</f>
        <v>2030 / 2031</v>
      </c>
      <c r="X285" s="22" t="str">
        <f ca="1">LEFTB($L$1,FIND(" / ",$L$1,1))+12&amp;" / "&amp;LEFTB($L$1,FIND(" / ",$L$1,1))+13</f>
        <v>2031 / 2032</v>
      </c>
      <c r="Y285" s="22" t="str">
        <f ca="1">LEFTB($L$1,FIND(" / ",$L$1,1))+13&amp;" / "&amp;LEFTB($L$1,FIND(" / ",$L$1,1))+14</f>
        <v>2032 / 2033</v>
      </c>
      <c r="Z285" s="23" t="s">
        <v>11</v>
      </c>
      <c r="AA285" s="19" t="s">
        <v>12</v>
      </c>
      <c r="AB285" s="19" t="s">
        <v>13</v>
      </c>
      <c r="AC285" s="19" t="s">
        <v>14</v>
      </c>
      <c r="AD285" s="160"/>
      <c r="AE285" s="19" t="s">
        <v>15</v>
      </c>
      <c r="AF285" s="19" t="s">
        <v>16</v>
      </c>
      <c r="AG285" s="19" t="s">
        <v>17</v>
      </c>
      <c r="AH285" s="19" t="s">
        <v>18</v>
      </c>
      <c r="AI285" s="19" t="s">
        <v>19</v>
      </c>
      <c r="AJ285" s="19" t="s">
        <v>20</v>
      </c>
      <c r="AK285" s="19" t="s">
        <v>21</v>
      </c>
      <c r="AL285" s="19" t="s">
        <v>22</v>
      </c>
      <c r="AM285" s="19" t="str">
        <f ca="1">IF('MASTER 2018-19 '!H288="","",'MASTER 2018-19 '!H288)</f>
        <v>2018/19 Peak (MW)</v>
      </c>
      <c r="AN285" s="19" t="s">
        <v>825</v>
      </c>
    </row>
    <row r="286" spans="1:40" s="157" customFormat="1" x14ac:dyDescent="0.2">
      <c r="A286" s="6"/>
      <c r="B286" s="161"/>
      <c r="C286" s="162"/>
      <c r="D286" s="161"/>
      <c r="E286" s="161"/>
      <c r="F286" s="161"/>
      <c r="G286" s="163"/>
      <c r="H286" s="161"/>
      <c r="I286" s="164"/>
      <c r="J286" s="165"/>
      <c r="K286" s="161"/>
      <c r="L286" s="161"/>
      <c r="M286" s="161"/>
      <c r="N286" s="161"/>
      <c r="O286" s="161"/>
      <c r="P286" s="161"/>
      <c r="Q286" s="161"/>
      <c r="R286" s="161"/>
      <c r="S286" s="161"/>
      <c r="T286" s="161"/>
      <c r="U286" s="161"/>
      <c r="V286" s="161"/>
      <c r="W286" s="161"/>
      <c r="X286" s="161"/>
      <c r="Y286" s="161"/>
      <c r="Z286" s="160"/>
      <c r="AA286" s="160"/>
      <c r="AB286" s="160"/>
      <c r="AC286" s="160"/>
      <c r="AD286" s="160"/>
      <c r="AE286" s="160"/>
      <c r="AF286" s="160"/>
      <c r="AG286" s="160"/>
      <c r="AH286" s="160"/>
      <c r="AI286" s="160"/>
      <c r="AJ286" s="160"/>
      <c r="AK286" s="160"/>
      <c r="AL286" s="160"/>
      <c r="AM286" s="157" t="str">
        <f ca="1">IF('MASTER 2018-19 '!H289="","",'MASTER 2018-19 '!H289)</f>
        <v/>
      </c>
    </row>
    <row r="287" spans="1:40" s="157" customFormat="1" x14ac:dyDescent="0.2">
      <c r="A287" s="142" t="s">
        <v>153</v>
      </c>
      <c r="B287" s="166">
        <v>245</v>
      </c>
      <c r="C287" s="167"/>
      <c r="D287" s="168" t="s">
        <v>23</v>
      </c>
      <c r="E287" s="169" t="s">
        <v>840</v>
      </c>
      <c r="F287" s="170"/>
      <c r="G287" s="284">
        <f ca="1">VLOOKUP(A287,SubstationLoad_Max_GSPs!$A$3:$Z$100,19,FALSE)</f>
        <v>43788.706944444442</v>
      </c>
      <c r="H287" s="282">
        <f ca="1">VLOOKUP(A287,SubstationLoad_Max_GSPs!$A$3:$Z$100,18,FALSE)</f>
        <v>45.209815979003906</v>
      </c>
      <c r="I287" s="136">
        <v>1</v>
      </c>
      <c r="J287" s="171"/>
      <c r="K287" s="172" t="s">
        <v>24</v>
      </c>
      <c r="L287" s="37">
        <f ca="1">IF(OR($A287="",ISNA($I287)),,$H287*$I287)</f>
        <v>45.209815979003906</v>
      </c>
      <c r="M287" s="37">
        <f t="shared" ref="M287:Y287" ca="1" si="41">M288/IFERROR($L288/$L287,1)</f>
        <v>45.24679381973273</v>
      </c>
      <c r="N287" s="37">
        <f t="shared" ca="1" si="41"/>
        <v>45.283972684867948</v>
      </c>
      <c r="O287" s="37">
        <f t="shared" ca="1" si="41"/>
        <v>45.321353688373378</v>
      </c>
      <c r="P287" s="37">
        <f t="shared" ca="1" si="41"/>
        <v>45.358937950386213</v>
      </c>
      <c r="Q287" s="37">
        <f t="shared" ca="1" si="41"/>
        <v>45.396726597251195</v>
      </c>
      <c r="R287" s="37">
        <f t="shared" ca="1" si="41"/>
        <v>45.434720761554999</v>
      </c>
      <c r="S287" s="37">
        <f t="shared" ca="1" si="41"/>
        <v>45.472921582160929</v>
      </c>
      <c r="T287" s="37">
        <f t="shared" ca="1" si="41"/>
        <v>45.511330204243578</v>
      </c>
      <c r="U287" s="37">
        <f t="shared" ca="1" si="41"/>
        <v>45.549947779323844</v>
      </c>
      <c r="V287" s="37">
        <f t="shared" ca="1" si="41"/>
        <v>45.588775465304145</v>
      </c>
      <c r="W287" s="37">
        <f t="shared" ca="1" si="41"/>
        <v>45.627814426503726</v>
      </c>
      <c r="X287" s="37">
        <f t="shared" ca="1" si="41"/>
        <v>45.667065833694288</v>
      </c>
      <c r="Y287" s="37">
        <f t="shared" ca="1" si="41"/>
        <v>45.706530864135608</v>
      </c>
      <c r="Z287" s="38" t="str">
        <f ca="1">"Diversity/Losses: "&amp;ROUND(L288/L287,3)</f>
        <v>Diversity/Losses: 0.939</v>
      </c>
      <c r="AA287" s="173">
        <f ca="1">IFERROR(IF($H287="",,AA288/$L287),0)</f>
        <v>0.86433342260486912</v>
      </c>
      <c r="AB287" s="173">
        <f ca="1">IFERROR(IF($H287="",,AB288/$L287),0)</f>
        <v>0.70214687074578519</v>
      </c>
      <c r="AC287" s="174">
        <f ca="1">IFERROR(IF($H287="",,AC288/$L287),0)</f>
        <v>0.26772506172645749</v>
      </c>
      <c r="AD287" s="175"/>
      <c r="AE287" s="42">
        <v>11430</v>
      </c>
      <c r="AF287" s="43"/>
      <c r="AG287" s="43"/>
      <c r="AH287" s="43"/>
      <c r="AI287" s="43"/>
      <c r="AJ287" s="43"/>
      <c r="AK287" s="43"/>
      <c r="AL287" s="44"/>
      <c r="AM287" s="157">
        <f ca="1">IF('MASTER 2018-19 '!H290="","",'MASTER 2018-19 '!H290)</f>
        <v>45</v>
      </c>
      <c r="AN287" s="216">
        <f ca="1">H287-AM287</f>
        <v>0.20981597900390625</v>
      </c>
    </row>
    <row r="288" spans="1:40" s="157" customFormat="1" x14ac:dyDescent="0.2">
      <c r="A288" s="217" t="str">
        <f ca="1">IFERROR(IF(H287="","No PI or No Data",""),"Substation was not found in SubstationLoad")</f>
        <v/>
      </c>
      <c r="B288" s="176"/>
      <c r="C288" s="177"/>
      <c r="D288" s="178"/>
      <c r="E288" s="178"/>
      <c r="F288" s="178"/>
      <c r="G288" s="329">
        <f ca="1">VLOOKUP(A287,SubstationLoad_Max_GSPs!$A$3:$Z$100,19,FALSE)</f>
        <v>43788.706944444442</v>
      </c>
      <c r="H288" s="180"/>
      <c r="I288" s="181"/>
      <c r="J288" s="182"/>
      <c r="K288" s="183" t="s">
        <v>25</v>
      </c>
      <c r="L288" s="53">
        <f ca="1">L292+L295+L298+L301+L304</f>
        <v>42.438801085876463</v>
      </c>
      <c r="M288" s="53">
        <f t="shared" ref="M288:Y288" ca="1" si="42">M292+M295+M298+M301+M304</f>
        <v>42.473512468643527</v>
      </c>
      <c r="N288" s="53">
        <f t="shared" ca="1" si="42"/>
        <v>42.50841255456303</v>
      </c>
      <c r="O288" s="53">
        <f t="shared" ca="1" si="42"/>
        <v>42.543502389321354</v>
      </c>
      <c r="P288" s="53">
        <f t="shared" ca="1" si="42"/>
        <v>42.578783024399876</v>
      </c>
      <c r="Q288" s="53">
        <f t="shared" ca="1" si="42"/>
        <v>42.614255517107033</v>
      </c>
      <c r="R288" s="53">
        <f t="shared" ca="1" si="42"/>
        <v>42.649920930610648</v>
      </c>
      <c r="S288" s="53">
        <f t="shared" ca="1" si="42"/>
        <v>42.68578033397042</v>
      </c>
      <c r="T288" s="53">
        <f t="shared" ca="1" si="42"/>
        <v>42.721834802170534</v>
      </c>
      <c r="U288" s="53">
        <f t="shared" ca="1" si="42"/>
        <v>42.758085416152497</v>
      </c>
      <c r="V288" s="53">
        <f t="shared" ca="1" si="42"/>
        <v>42.794533262848184</v>
      </c>
      <c r="W288" s="53">
        <f t="shared" ca="1" si="42"/>
        <v>42.831179435213002</v>
      </c>
      <c r="X288" s="53">
        <f t="shared" ca="1" si="42"/>
        <v>42.868025032259325</v>
      </c>
      <c r="Y288" s="53">
        <f t="shared" ca="1" si="42"/>
        <v>42.90507115908995</v>
      </c>
      <c r="Z288" s="184"/>
      <c r="AA288" s="419">
        <f ca="1">MAX(VLOOKUP(A287,SubstationLoad_Max_GSPs!$A$3:$Z$100,3,FALSE),VLOOKUP(A287,SubstationLoad_Max_GSPs!$A$3:$Z$100,5,FALSE))</f>
        <v>39.07635498046875</v>
      </c>
      <c r="AB288" s="282">
        <f ca="1">VLOOKUP(A287,SubstationLoad_Max_GSPs!$A$3:$Z$100,4,FALSE)</f>
        <v>31.743930816650391</v>
      </c>
      <c r="AC288" s="282">
        <f ca="1">VLOOKUP(A287,SubstationLoad_Min_GSPs!$A$3:$Z$100,18,FALSE)</f>
        <v>12.103800773620605</v>
      </c>
      <c r="AD288" s="175"/>
      <c r="AE288" s="186">
        <v>1</v>
      </c>
      <c r="AF288" s="187">
        <v>0</v>
      </c>
      <c r="AG288" s="187">
        <v>0</v>
      </c>
      <c r="AH288" s="187">
        <v>0</v>
      </c>
      <c r="AI288" s="187">
        <v>0</v>
      </c>
      <c r="AJ288" s="187">
        <v>0</v>
      </c>
      <c r="AK288" s="187">
        <v>0</v>
      </c>
      <c r="AL288" s="188">
        <v>0</v>
      </c>
      <c r="AM288" s="157" t="str">
        <f ca="1">IF('MASTER 2018-19 '!H291="","",'MASTER 2018-19 '!H291)</f>
        <v/>
      </c>
      <c r="AN288" s="216"/>
    </row>
    <row r="289" spans="1:40" s="157" customFormat="1" x14ac:dyDescent="0.2">
      <c r="A289" s="11"/>
      <c r="B289" s="176"/>
      <c r="C289" s="189"/>
      <c r="D289" s="190" t="s">
        <v>26</v>
      </c>
      <c r="E289" s="63"/>
      <c r="F289" s="191"/>
      <c r="G289" s="192"/>
      <c r="H289" s="193"/>
      <c r="I289" s="194"/>
      <c r="J289" s="194"/>
      <c r="K289" s="194"/>
      <c r="L289" s="194"/>
      <c r="M289" s="194"/>
      <c r="N289" s="195"/>
      <c r="O289" s="195"/>
      <c r="P289" s="195"/>
      <c r="Q289" s="195"/>
      <c r="R289" s="196" t="s">
        <v>27</v>
      </c>
      <c r="S289" s="330">
        <f ca="1">VLOOKUP(A287,SubstationLoad_Max_GSPs!$A$3:$Z$100,20,FALSE)</f>
        <v>0</v>
      </c>
      <c r="T289" s="185"/>
      <c r="U289" s="185"/>
      <c r="V289" s="185"/>
      <c r="W289" s="185"/>
      <c r="X289" s="185"/>
      <c r="Y289" s="185"/>
      <c r="Z289" s="184"/>
      <c r="AA289" s="418">
        <f ca="1">IF(AA288=VLOOKUP(A287,SubstationLoad_Max_GSPs!$A$3:$Z$100,3,FALSE),VLOOKUP(A287,SubstationLoad_Max_GSPs!$A$3:$Z$100,8,FALSE),IF(AA288=VLOOKUP(A287,SubstationLoad_Max_GSPs!$A$3:$Z$100,5,FALSE),VLOOKUP(A287,SubstationLoad_Max_GSPs!$A$3:$Z$100,10,FALSE),""))</f>
        <v>43767.727083333331</v>
      </c>
      <c r="AB289" s="418">
        <f ca="1">VLOOKUP(A287,SubstationLoad_Max_GSPs!$A$3:$Z$100,9,FALSE)</f>
        <v>43621.523611111108</v>
      </c>
      <c r="AC289" s="418">
        <f ca="1">VLOOKUP(A287,SubstationLoad_Min_GSPs!$A$3:$Z$100,19,FALSE)</f>
        <v>43653.227083333331</v>
      </c>
      <c r="AD289" s="175"/>
      <c r="AE289" s="175"/>
      <c r="AF289" s="175"/>
      <c r="AG289" s="175"/>
      <c r="AH289" s="175"/>
      <c r="AI289" s="175"/>
      <c r="AJ289" s="175"/>
      <c r="AK289" s="175"/>
      <c r="AL289" s="175"/>
      <c r="AM289" s="157" t="str">
        <f ca="1">IF('MASTER 2018-19 '!H292="","",'MASTER 2018-19 '!H292)</f>
        <v/>
      </c>
      <c r="AN289" s="216"/>
    </row>
    <row r="290" spans="1:40" s="157" customFormat="1" x14ac:dyDescent="0.2">
      <c r="A290" s="14"/>
      <c r="B290" s="197"/>
      <c r="C290" s="198"/>
      <c r="D290" s="198"/>
      <c r="E290" s="198"/>
      <c r="F290" s="199"/>
      <c r="G290" s="200" t="s">
        <v>28</v>
      </c>
      <c r="H290" s="201">
        <v>0.98</v>
      </c>
      <c r="I290" s="197"/>
      <c r="J290" s="202"/>
      <c r="K290" s="203" t="s">
        <v>29</v>
      </c>
      <c r="L290" s="78">
        <f ca="1">L287*$H290</f>
        <v>44.305619659423826</v>
      </c>
      <c r="M290" s="78">
        <f t="shared" ref="M290:T290" ca="1" si="43">M287*$H290</f>
        <v>44.341857943338077</v>
      </c>
      <c r="N290" s="78">
        <f t="shared" ca="1" si="43"/>
        <v>44.378293231170588</v>
      </c>
      <c r="O290" s="78">
        <f t="shared" ca="1" si="43"/>
        <v>44.414926614605911</v>
      </c>
      <c r="P290" s="78">
        <f t="shared" ca="1" si="43"/>
        <v>44.451759191378486</v>
      </c>
      <c r="Q290" s="78">
        <f t="shared" ca="1" si="43"/>
        <v>44.488792065306171</v>
      </c>
      <c r="R290" s="78">
        <f t="shared" ca="1" si="43"/>
        <v>44.526026346323896</v>
      </c>
      <c r="S290" s="78">
        <f t="shared" ca="1" si="43"/>
        <v>44.563463150517713</v>
      </c>
      <c r="T290" s="78">
        <f t="shared" ca="1" si="43"/>
        <v>44.601103600158709</v>
      </c>
      <c r="U290" s="78">
        <f ca="1">U287*$H290</f>
        <v>44.638948823737366</v>
      </c>
      <c r="V290" s="78">
        <f ca="1">V287*$H290</f>
        <v>44.676999955998063</v>
      </c>
      <c r="W290" s="78">
        <f t="shared" ref="W290" ca="1" si="44">W287*$H290</f>
        <v>44.715258137973649</v>
      </c>
      <c r="X290" s="78">
        <f ca="1">X287*$H290</f>
        <v>44.753724517020402</v>
      </c>
      <c r="Y290" s="78">
        <f ca="1">Y287*$H290</f>
        <v>44.792400246852893</v>
      </c>
      <c r="Z290" s="204"/>
      <c r="AA290" s="205"/>
      <c r="AB290" s="198"/>
      <c r="AC290" s="206"/>
      <c r="AD290" s="175"/>
      <c r="AE290" s="175"/>
      <c r="AF290" s="175"/>
      <c r="AG290" s="175"/>
      <c r="AH290" s="175"/>
      <c r="AI290" s="175"/>
      <c r="AJ290" s="175"/>
      <c r="AK290" s="175"/>
      <c r="AL290" s="175"/>
      <c r="AN290" s="216"/>
    </row>
    <row r="291" spans="1:40" s="157" customFormat="1" x14ac:dyDescent="0.2">
      <c r="A291" s="2"/>
      <c r="C291" s="207"/>
      <c r="D291" s="208"/>
      <c r="E291" s="208"/>
      <c r="F291" s="208"/>
      <c r="G291" s="209"/>
      <c r="H291" s="241"/>
      <c r="I291" s="211"/>
      <c r="J291" s="212"/>
      <c r="K291" s="208"/>
      <c r="Z291" s="175"/>
      <c r="AA291" s="175"/>
      <c r="AB291" s="175"/>
      <c r="AC291" s="175"/>
      <c r="AD291" s="175"/>
      <c r="AE291" s="175"/>
      <c r="AF291" s="175"/>
      <c r="AG291" s="175"/>
      <c r="AH291" s="175"/>
      <c r="AI291" s="175"/>
      <c r="AJ291" s="175"/>
      <c r="AK291" s="175"/>
      <c r="AL291" s="175"/>
      <c r="AM291" s="157" t="str">
        <f ca="1">IF('MASTER 2018-19 '!H294="","",'MASTER 2018-19 '!H294)</f>
        <v/>
      </c>
      <c r="AN291" s="216"/>
    </row>
    <row r="292" spans="1:40" s="157" customFormat="1" x14ac:dyDescent="0.2">
      <c r="A292" s="152"/>
      <c r="B292" s="247">
        <v>246</v>
      </c>
      <c r="C292" s="86" t="str">
        <f ca="1">VLOOKUP(B292,'GSP List'!$D$2:$E$485,2,FALSE)</f>
        <v>BURGHMUIR</v>
      </c>
      <c r="D292" s="117" t="s">
        <v>30</v>
      </c>
      <c r="E292" s="117" t="s">
        <v>567</v>
      </c>
      <c r="F292" s="214"/>
      <c r="G292" s="284">
        <f ca="1">IF(AND(VLOOKUP(C292,SubstationLoad_Max_Primaries!$B$3:$Z$495,3,FALSE),ISNUMBER(VLOOKUP(C292,'Manual Calculation'!$B$2:$G$222,3,FALSE))),VLOOKUP(C292,'Manual Calculation'!$B$2:$G$222,4,FALSE),VLOOKUP(C292,SubstationLoad_Max_Primaries!$B$3:$Z$500,23,FALSE))</f>
        <v>43859.727777777778</v>
      </c>
      <c r="H292" s="282">
        <f ca="1">IF(AND(VLOOKUP(C292,SubstationLoad_Max_Primaries!$B$3:$Z$495,3,FALSE),ISNUMBER(VLOOKUP(C292,'Manual Calculation'!$B$2:$G$222,3,FALSE))),VLOOKUP(C292,'Manual Calculation'!$B$2:$G$222,3,FALSE),VLOOKUP(C292,SubstationLoad_Max_Primaries!$B$3:$Z$500,22,FALSE))</f>
        <v>9.2454446481933594</v>
      </c>
      <c r="I292" s="136">
        <v>1</v>
      </c>
      <c r="J292" s="89">
        <v>0</v>
      </c>
      <c r="K292" s="90">
        <v>0</v>
      </c>
      <c r="L292" s="143">
        <f ca="1">IF(OR($B292="",ISNA($I292)),,$H292*$I292)</f>
        <v>9.2454446481933594</v>
      </c>
      <c r="M292" s="143">
        <f ca="1">IF($B292 ="",,VLOOKUP($K292,'Growth Rates'!$C$5:$D$8,2,FALSE))^COLUMNS($M292:M292)*$L292+SUM($L293:M293)*IFERROR($L$5/$L$6,1)</f>
        <v>9.2456134401366121</v>
      </c>
      <c r="N292" s="143">
        <f ca="1">IF($B292 ="",,VLOOKUP($K292,'Growth Rates'!$C$5:$D$8,2,FALSE))^COLUMNS($M292:N292)*$L292+SUM($L293:N293)*IFERROR($L$5/$L$6,1)</f>
        <v>9.2457822351614602</v>
      </c>
      <c r="O292" s="143">
        <f ca="1">IF($B292 ="",,VLOOKUP($K292,'Growth Rates'!$C$5:$D$8,2,FALSE))^COLUMNS($M292:O292)*$L292+SUM($L293:O293)*IFERROR($L$5/$L$6,1)</f>
        <v>9.2459510332679589</v>
      </c>
      <c r="P292" s="143">
        <f ca="1">IF($B292 ="",,VLOOKUP($K292,'Growth Rates'!$C$5:$D$8,2,FALSE))^COLUMNS($M292:P292)*$L292+SUM($L293:P293)*IFERROR($L$5/$L$6,1)</f>
        <v>9.2461198344561684</v>
      </c>
      <c r="Q292" s="143">
        <f ca="1">IF($B292 ="",,VLOOKUP($K292,'Growth Rates'!$C$5:$D$8,2,FALSE))^COLUMNS($M292:Q292)*$L292+SUM($L293:Q293)*IFERROR($L$5/$L$6,1)</f>
        <v>9.2462886387261403</v>
      </c>
      <c r="R292" s="143">
        <f ca="1">IF($B292 ="",,VLOOKUP($K292,'Growth Rates'!$C$5:$D$8,2,FALSE))^COLUMNS($M292:R292)*$L292+SUM($L293:R293)*IFERROR($L$5/$L$6,1)</f>
        <v>9.2464574460779332</v>
      </c>
      <c r="S292" s="143">
        <f ca="1">IF($B292 ="",,VLOOKUP($K292,'Growth Rates'!$C$5:$D$8,2,FALSE))^COLUMNS($M292:S292)*$L292+SUM($L293:S293)*IFERROR($L$5/$L$6,1)</f>
        <v>9.2466262565116022</v>
      </c>
      <c r="T292" s="143">
        <f ca="1">IF($B292 ="",,VLOOKUP($K292,'Growth Rates'!$C$5:$D$8,2,FALSE))^COLUMNS($M292:T292)*$L292+SUM($L293:T293)*IFERROR($L$5/$L$6,1)</f>
        <v>9.2467950700272059</v>
      </c>
      <c r="U292" s="143">
        <f ca="1">IF($B292 ="",,VLOOKUP($K292,'Growth Rates'!$C$5:$D$8,2,FALSE))^COLUMNS($M292:U292)*$L292+SUM($L293:U293)*IFERROR($L$5/$L$6,1)</f>
        <v>9.2469638866247976</v>
      </c>
      <c r="V292" s="143">
        <f ca="1">IF($B292 ="",,VLOOKUP($K292,'Growth Rates'!$C$5:$D$8,2,FALSE))^COLUMNS($M292:V292)*$L292+SUM($L293:V293)*IFERROR($L$5/$L$6,1)</f>
        <v>9.2471327063044342</v>
      </c>
      <c r="W292" s="143">
        <f ca="1">IF($B292 ="",,VLOOKUP($K292,'Growth Rates'!$C$5:$D$8,2,FALSE))^COLUMNS($M292:W292)*$L292+SUM($L293:W293)*IFERROR($L$5/$L$6,1)</f>
        <v>9.2473015290661724</v>
      </c>
      <c r="X292" s="143">
        <f ca="1">IF($B292 ="",,VLOOKUP($K292,'Growth Rates'!$C$5:$D$8,2,FALSE))^COLUMNS($M292:X292)*$L292+SUM($L293:X293)*IFERROR($L$5/$L$6,1)</f>
        <v>9.2474703549100727</v>
      </c>
      <c r="Y292" s="143">
        <f ca="1">IF($B292 ="",,VLOOKUP($K292,'Growth Rates'!$C$5:$D$8,2,FALSE))^COLUMNS($M292:Y292)*$L292+SUM($L293:Y293)*IFERROR($L$5/$L$6,1)</f>
        <v>9.2476391838361831</v>
      </c>
      <c r="Z292" s="237"/>
      <c r="AA292" s="173">
        <f ca="1">IFERROR(IF($H292="",,AA293/$L292),0)</f>
        <v>0.9347826168983413</v>
      </c>
      <c r="AB292" s="173">
        <f ca="1">IFERROR(IF($H292="",,AB293/$L292),0)</f>
        <v>0.70289858809244377</v>
      </c>
      <c r="AC292" s="174">
        <f ca="1">IFERROR(IF($H292="",,AC293/$L292),0)</f>
        <v>0</v>
      </c>
      <c r="AD292" s="175"/>
      <c r="AE292" s="42">
        <v>80917</v>
      </c>
      <c r="AF292" s="43"/>
      <c r="AG292" s="43"/>
      <c r="AH292" s="43"/>
      <c r="AI292" s="43"/>
      <c r="AJ292" s="43"/>
      <c r="AK292" s="43"/>
      <c r="AL292" s="44"/>
      <c r="AM292" s="157">
        <f ca="1">IF('MASTER 2018-19 '!H295="","",'MASTER 2018-19 '!H295)</f>
        <v>8.92</v>
      </c>
      <c r="AN292" s="216">
        <f t="shared" ca="1" si="40"/>
        <v>0.3254446481933595</v>
      </c>
    </row>
    <row r="293" spans="1:40" s="157" customFormat="1" x14ac:dyDescent="0.2">
      <c r="A293" s="152"/>
      <c r="C293" s="217" t="str">
        <f ca="1">IFERROR(IF(H292="","No PI or No Data",""),"Substation was not found in SubstationLoad")</f>
        <v/>
      </c>
      <c r="D293" s="139"/>
      <c r="E293" s="139"/>
      <c r="F293" s="139"/>
      <c r="G293" s="285">
        <f ca="1">IF(AND(VLOOKUP(C292,SubstationLoad_Max_Primaries!$B$3:$Z$495,3,FALSE),ISNUMBER(VLOOKUP(C292,'Manual Calculation'!$B$2:$G$222,3,FALSE))),VLOOKUP(C292,'Manual Calculation'!$B$2:$G$222,4,FALSE),VLOOKUP(C292,SubstationLoad_Max_Primaries!$B$3:$Z$500,23,FALSE))</f>
        <v>43859.727777777778</v>
      </c>
      <c r="H293" s="248"/>
      <c r="I293" s="220"/>
      <c r="J293" s="220"/>
      <c r="K293" s="220"/>
      <c r="L293" s="220" t="s">
        <v>32</v>
      </c>
      <c r="M293" s="235"/>
      <c r="N293" s="221"/>
      <c r="O293" s="221"/>
      <c r="P293" s="221"/>
      <c r="Q293" s="221"/>
      <c r="R293" s="221"/>
      <c r="S293" s="221"/>
      <c r="T293" s="221"/>
      <c r="U293" s="221"/>
      <c r="V293" s="221"/>
      <c r="W293" s="221"/>
      <c r="X293" s="221"/>
      <c r="Y293" s="221"/>
      <c r="Z293" s="222"/>
      <c r="AA293" s="419">
        <f ca="1">IF(AND(VLOOKUP(C292,SubstationLoad_Min_Primaries!$B$3:$Z$495,3,FALSE),ISNUMBER(VLOOKUP(C292,'Manual Calculation'!$B$2:$G$222,5,FALSE))),"Manual Calculation",MAX(VLOOKUP(C292,SubstationLoad_Max_Primaries!$B$3:$Z$500,5,FALSE),VLOOKUP(C292,SubstationLoad_Max_Primaries!$B$3:$Z$500,7,FALSE)))</f>
        <v>8.6424809426269533</v>
      </c>
      <c r="AB293" s="419">
        <f ca="1">IF(AND(VLOOKUP(C292,SubstationLoad_Min_Primaries!$B$3:$Z$495,3,FALSE),ISNUMBER(VLOOKUP(C292,'Manual Calculation'!$B$2:$G$222,5,FALSE))),"Manual Calculation",VLOOKUP(C292,SubstationLoad_Max_Primaries!$B$3:$Z$500,6,FALSE))</f>
        <v>6.4986099895019525</v>
      </c>
      <c r="AC293" s="282">
        <f ca="1">IF(AND(VLOOKUP(C292,SubstationLoad_Min_Primaries!$B$3:$Z$495,3,FALSE),ISNUMBER(VLOOKUP(C292,'Manual Calculation'!$B$2:$G$222,5,FALSE))),VLOOKUP(C292,'Manual Calculation'!$B$2:$G$222,5,FALSE),VLOOKUP(C292,SubstationLoad_Min_Primaries!$B$3:$Z$500,22,FALSE))</f>
        <v>0</v>
      </c>
      <c r="AD293" s="175"/>
      <c r="AE293" s="186">
        <v>1</v>
      </c>
      <c r="AF293" s="187">
        <v>0</v>
      </c>
      <c r="AG293" s="187">
        <v>0</v>
      </c>
      <c r="AH293" s="187">
        <v>0</v>
      </c>
      <c r="AI293" s="187">
        <v>0</v>
      </c>
      <c r="AJ293" s="187">
        <v>0</v>
      </c>
      <c r="AK293" s="187">
        <v>0</v>
      </c>
      <c r="AL293" s="188">
        <v>0</v>
      </c>
      <c r="AM293" s="157" t="str">
        <f ca="1">IF('MASTER 2018-19 '!H296="","",'MASTER 2018-19 '!H296)</f>
        <v/>
      </c>
      <c r="AN293" s="216"/>
    </row>
    <row r="294" spans="1:40" s="157" customFormat="1" x14ac:dyDescent="0.2">
      <c r="A294" s="152"/>
      <c r="C294" s="223" t="s">
        <v>33</v>
      </c>
      <c r="D294" s="224"/>
      <c r="E294" s="225"/>
      <c r="F294" s="225"/>
      <c r="G294" s="226"/>
      <c r="H294" s="249"/>
      <c r="I294" s="228"/>
      <c r="J294" s="228"/>
      <c r="K294" s="228"/>
      <c r="L294" s="228"/>
      <c r="M294" s="229"/>
      <c r="N294" s="229"/>
      <c r="O294" s="230"/>
      <c r="P294" s="230"/>
      <c r="Q294" s="230"/>
      <c r="R294" s="231" t="s">
        <v>34</v>
      </c>
      <c r="S294" s="283">
        <f ca="1">VLOOKUP(C292,SubstationLoad_Max_Primaries!$B$3:$Z$500,24,FALSE)</f>
        <v>0</v>
      </c>
      <c r="T294" s="233"/>
      <c r="U294" s="233"/>
      <c r="V294" s="233"/>
      <c r="W294" s="233"/>
      <c r="X294" s="233"/>
      <c r="Y294" s="233"/>
      <c r="Z294" s="234"/>
      <c r="AA294" s="418">
        <f ca="1">IF(AND(VLOOKUP(C292,SubstationLoad_Min_Primaries!$B$3:$Z$495,3,FALSE),ISNUMBER(VLOOKUP(C292,'Manual Calculation'!$B$2:$G$222,5,FALSE))),"",IF(AA293=VLOOKUP(C292,SubstationLoad_Max_Primaries!$B$3:$Z$500,5,FALSE),VLOOKUP(C292,SubstationLoad_Max_Primaries!$B$3:$Z$500,10,FALSE),IF(AA293=VLOOKUP(C292,SubstationLoad_Max_Primaries!$B$3:$Z$500,7,FALSE),VLOOKUP(C292,SubstationLoad_Max_Primaries!$B$3:$Z$500,12,FALSE),"")))</f>
        <v>43768.72152777778</v>
      </c>
      <c r="AB294" s="418">
        <f ca="1">IF(AND(VLOOKUP(C292,SubstationLoad_Min_Primaries!$B$3:$Z$495,3,FALSE),ISNUMBER(VLOOKUP(C292,'Manual Calculation'!$B$2:$G$222,5,FALSE))),"",VLOOKUP(C292,SubstationLoad_Max_Primaries!$B$3:$Z$500,11,FALSE))</f>
        <v>43622.71597222222</v>
      </c>
      <c r="AC294" s="418">
        <f ca="1">IF(AND(VLOOKUP(C292,SubstationLoad_Min_Primaries!$B$3:$Z$495,3,FALSE),ISNUMBER(VLOOKUP(C292,'Manual Calculation'!$B$2:$G$222,5,FALSE))),VLOOKUP(C292,'Manual Calculation'!$B$2:$G$222,6,FALSE),VLOOKUP(C292,SubstationLoad_Min_Primaries!$B$3:$Z$500,23,FALSE))</f>
        <v>0</v>
      </c>
      <c r="AD294" s="175"/>
      <c r="AE294" s="175"/>
      <c r="AF294" s="175"/>
      <c r="AG294" s="175"/>
      <c r="AH294" s="175"/>
      <c r="AI294" s="175"/>
      <c r="AJ294" s="175"/>
      <c r="AK294" s="175"/>
      <c r="AL294" s="175"/>
      <c r="AM294" s="157" t="str">
        <f ca="1">IF('MASTER 2018-19 '!H297="","",'MASTER 2018-19 '!H297)</f>
        <v/>
      </c>
      <c r="AN294" s="216"/>
    </row>
    <row r="295" spans="1:40" s="157" customFormat="1" x14ac:dyDescent="0.2">
      <c r="A295" s="152"/>
      <c r="B295" s="213">
        <v>249</v>
      </c>
      <c r="C295" s="86" t="str">
        <f ca="1">VLOOKUP(B295,'GSP List'!$D$2:$E$485,2,FALSE)</f>
        <v>GOODLYBURN</v>
      </c>
      <c r="D295" s="117" t="s">
        <v>30</v>
      </c>
      <c r="E295" s="117" t="s">
        <v>567</v>
      </c>
      <c r="F295" s="214"/>
      <c r="G295" s="284">
        <f ca="1">IF(AND(VLOOKUP(C295,SubstationLoad_Max_Primaries!$B$3:$Z$495,3,FALSE),ISNUMBER(VLOOKUP(C295,'Manual Calculation'!$B$2:$G$222,3,FALSE))),VLOOKUP(C295,'Manual Calculation'!$B$2:$G$222,4,FALSE),VLOOKUP(C295,SubstationLoad_Max_Primaries!$B$3:$Z$500,23,FALSE))</f>
        <v>43853.540972222225</v>
      </c>
      <c r="H295" s="282">
        <f ca="1">IF(AND(VLOOKUP(C295,SubstationLoad_Max_Primaries!$B$3:$Z$495,3,FALSE),ISNUMBER(VLOOKUP(C295,'Manual Calculation'!$B$2:$G$222,3,FALSE))),VLOOKUP(C295,'Manual Calculation'!$B$2:$G$222,3,FALSE),VLOOKUP(C295,SubstationLoad_Max_Primaries!$B$3:$Z$500,22,FALSE))</f>
        <v>9.3439998626708984</v>
      </c>
      <c r="I295" s="136">
        <v>1</v>
      </c>
      <c r="J295" s="89">
        <v>0</v>
      </c>
      <c r="K295" s="90">
        <v>0</v>
      </c>
      <c r="L295" s="143">
        <f ca="1">IF(OR($B295="",ISNA($I295)),,$H295*$I295)</f>
        <v>9.3439998626708984</v>
      </c>
      <c r="M295" s="143">
        <f ca="1">IF($B295 ="",,VLOOKUP($K295,'Growth Rates'!$C$5:$D$8,2,FALSE))^COLUMNS($M295:M295)*$L295+SUM($L296:M296)*IFERROR($L$5/$L$6,1)</f>
        <v>9.3441704539138932</v>
      </c>
      <c r="N295" s="143">
        <f ca="1">IF($B295 ="",,VLOOKUP($K295,'Growth Rates'!$C$5:$D$8,2,FALSE))^COLUMNS($M295:N295)*$L295+SUM($L296:N296)*IFERROR($L$5/$L$6,1)</f>
        <v>9.3443410482713318</v>
      </c>
      <c r="O295" s="143">
        <f ca="1">IF($B295 ="",,VLOOKUP($K295,'Growth Rates'!$C$5:$D$8,2,FALSE))^COLUMNS($M295:O295)*$L295+SUM($L296:O296)*IFERROR($L$5/$L$6,1)</f>
        <v>9.3445116457432729</v>
      </c>
      <c r="P295" s="143">
        <f ca="1">IF($B295 ="",,VLOOKUP($K295,'Growth Rates'!$C$5:$D$8,2,FALSE))^COLUMNS($M295:P295)*$L295+SUM($L296:P296)*IFERROR($L$5/$L$6,1)</f>
        <v>9.344682246329775</v>
      </c>
      <c r="Q295" s="143">
        <f ca="1">IF($B295 ="",,VLOOKUP($K295,'Growth Rates'!$C$5:$D$8,2,FALSE))^COLUMNS($M295:Q295)*$L295+SUM($L296:Q296)*IFERROR($L$5/$L$6,1)</f>
        <v>9.3448528500308896</v>
      </c>
      <c r="R295" s="143">
        <f ca="1">IF($B295 ="",,VLOOKUP($K295,'Growth Rates'!$C$5:$D$8,2,FALSE))^COLUMNS($M295:R295)*$L295+SUM($L296:R296)*IFERROR($L$5/$L$6,1)</f>
        <v>9.3450234568466755</v>
      </c>
      <c r="S295" s="143">
        <f ca="1">IF($B295 ="",,VLOOKUP($K295,'Growth Rates'!$C$5:$D$8,2,FALSE))^COLUMNS($M295:S295)*$L295+SUM($L296:S296)*IFERROR($L$5/$L$6,1)</f>
        <v>9.3451940667771929</v>
      </c>
      <c r="T295" s="143">
        <f ca="1">IF($B295 ="",,VLOOKUP($K295,'Growth Rates'!$C$5:$D$8,2,FALSE))^COLUMNS($M295:T295)*$L295+SUM($L296:T296)*IFERROR($L$5/$L$6,1)</f>
        <v>9.345364679822497</v>
      </c>
      <c r="U295" s="143">
        <f ca="1">IF($B295 ="",,VLOOKUP($K295,'Growth Rates'!$C$5:$D$8,2,FALSE))^COLUMNS($M295:U295)*$L295+SUM($L296:U296)*IFERROR($L$5/$L$6,1)</f>
        <v>9.345535295982641</v>
      </c>
      <c r="V295" s="143">
        <f ca="1">IF($B295 ="",,VLOOKUP($K295,'Growth Rates'!$C$5:$D$8,2,FALSE))^COLUMNS($M295:V295)*$L295+SUM($L296:V296)*IFERROR($L$5/$L$6,1)</f>
        <v>9.3457059152576889</v>
      </c>
      <c r="W295" s="143">
        <f ca="1">IF($B295 ="",,VLOOKUP($K295,'Growth Rates'!$C$5:$D$8,2,FALSE))^COLUMNS($M295:W295)*$L295+SUM($L296:W296)*IFERROR($L$5/$L$6,1)</f>
        <v>9.3458765376476869</v>
      </c>
      <c r="X295" s="143">
        <f ca="1">IF($B295 ="",,VLOOKUP($K295,'Growth Rates'!$C$5:$D$8,2,FALSE))^COLUMNS($M295:X295)*$L295+SUM($L296:X296)*IFERROR($L$5/$L$6,1)</f>
        <v>9.346047163152706</v>
      </c>
      <c r="Y295" s="143">
        <f ca="1">IF($B295 ="",,VLOOKUP($K295,'Growth Rates'!$C$5:$D$8,2,FALSE))^COLUMNS($M295:Y295)*$L295+SUM($L296:Y296)*IFERROR($L$5/$L$6,1)</f>
        <v>9.3462177917727907</v>
      </c>
      <c r="Z295" s="215"/>
      <c r="AA295" s="173">
        <f ca="1">IFERROR(IF($H295="",,AA296/$L295),0)</f>
        <v>0.845890402570185</v>
      </c>
      <c r="AB295" s="173">
        <f ca="1">IFERROR(IF($H295="",,AB296/$L295),0)</f>
        <v>0.69520549518090313</v>
      </c>
      <c r="AC295" s="174">
        <f ca="1">IFERROR(IF($H295="",,AC296/$L295),0)</f>
        <v>0</v>
      </c>
      <c r="AD295" s="175"/>
      <c r="AE295" s="42">
        <v>80911</v>
      </c>
      <c r="AF295" s="43"/>
      <c r="AG295" s="43"/>
      <c r="AH295" s="43"/>
      <c r="AI295" s="43"/>
      <c r="AJ295" s="43"/>
      <c r="AK295" s="43"/>
      <c r="AL295" s="44"/>
      <c r="AM295" s="157">
        <f ca="1">IF('MASTER 2018-19 '!H298="","",'MASTER 2018-19 '!H298)</f>
        <v>8.89</v>
      </c>
      <c r="AN295" s="216">
        <f t="shared" ca="1" si="40"/>
        <v>0.45399986267089787</v>
      </c>
    </row>
    <row r="296" spans="1:40" s="157" customFormat="1" x14ac:dyDescent="0.2">
      <c r="A296" s="152"/>
      <c r="C296" s="217" t="str">
        <f ca="1">IFERROR(IF(H295="","No PI or No Data",""),"Substation was not found in SubstationLoad")</f>
        <v/>
      </c>
      <c r="D296" s="139"/>
      <c r="E296" s="139"/>
      <c r="F296" s="139"/>
      <c r="G296" s="285">
        <f ca="1">IF(AND(VLOOKUP(C295,SubstationLoad_Max_Primaries!$B$3:$Z$495,3,FALSE),ISNUMBER(VLOOKUP(C295,'Manual Calculation'!$B$2:$G$222,3,FALSE))),VLOOKUP(C295,'Manual Calculation'!$B$2:$G$222,4,FALSE),VLOOKUP(C295,SubstationLoad_Max_Primaries!$B$3:$Z$500,23,FALSE))</f>
        <v>43853.540972222225</v>
      </c>
      <c r="H296" s="250"/>
      <c r="I296" s="220"/>
      <c r="J296" s="220"/>
      <c r="K296" s="220"/>
      <c r="L296" s="220" t="s">
        <v>32</v>
      </c>
      <c r="M296" s="221"/>
      <c r="N296" s="221"/>
      <c r="O296" s="221"/>
      <c r="P296" s="221"/>
      <c r="Q296" s="221"/>
      <c r="R296" s="221"/>
      <c r="S296" s="221"/>
      <c r="T296" s="221"/>
      <c r="U296" s="221"/>
      <c r="V296" s="221"/>
      <c r="W296" s="221"/>
      <c r="X296" s="221"/>
      <c r="Y296" s="221"/>
      <c r="Z296" s="222"/>
      <c r="AA296" s="419">
        <f ca="1">IF(AND(VLOOKUP(C295,SubstationLoad_Min_Primaries!$B$3:$Z$495,3,FALSE),ISNUMBER(VLOOKUP(C295,'Manual Calculation'!$B$2:$G$222,5,FALSE))),"Manual Calculation",MAX(VLOOKUP(C295,SubstationLoad_Max_Primaries!$B$3:$Z$500,5,FALSE),VLOOKUP(C295,SubstationLoad_Max_Primaries!$B$3:$Z$500,7,FALSE)))</f>
        <v>7.9039998054504395</v>
      </c>
      <c r="AB296" s="419">
        <f ca="1">IF(AND(VLOOKUP(C295,SubstationLoad_Min_Primaries!$B$3:$Z$495,3,FALSE),ISNUMBER(VLOOKUP(C295,'Manual Calculation'!$B$2:$G$222,5,FALSE))),"Manual Calculation",VLOOKUP(C295,SubstationLoad_Max_Primaries!$B$3:$Z$500,6,FALSE))</f>
        <v>6.4960000514984131</v>
      </c>
      <c r="AC296" s="282">
        <f ca="1">IF(AND(VLOOKUP(C295,SubstationLoad_Min_Primaries!$B$3:$Z$495,3,FALSE),ISNUMBER(VLOOKUP(C295,'Manual Calculation'!$B$2:$G$222,5,FALSE))),VLOOKUP(C295,'Manual Calculation'!$B$2:$G$222,5,FALSE),VLOOKUP(C295,SubstationLoad_Min_Primaries!$B$3:$Z$500,22,FALSE))</f>
        <v>0</v>
      </c>
      <c r="AD296" s="175"/>
      <c r="AE296" s="186">
        <v>1</v>
      </c>
      <c r="AF296" s="187">
        <v>0</v>
      </c>
      <c r="AG296" s="187">
        <v>0</v>
      </c>
      <c r="AH296" s="187">
        <v>0</v>
      </c>
      <c r="AI296" s="187">
        <v>0</v>
      </c>
      <c r="AJ296" s="187">
        <v>0</v>
      </c>
      <c r="AK296" s="187">
        <v>0</v>
      </c>
      <c r="AL296" s="188">
        <v>0</v>
      </c>
      <c r="AM296" s="157" t="str">
        <f ca="1">IF('MASTER 2018-19 '!H299="","",'MASTER 2018-19 '!H299)</f>
        <v/>
      </c>
      <c r="AN296" s="216"/>
    </row>
    <row r="297" spans="1:40" s="157" customFormat="1" x14ac:dyDescent="0.2">
      <c r="A297" s="152"/>
      <c r="C297" s="223" t="s">
        <v>33</v>
      </c>
      <c r="D297" s="224"/>
      <c r="E297" s="225"/>
      <c r="F297" s="225"/>
      <c r="G297" s="226"/>
      <c r="H297" s="249"/>
      <c r="I297" s="228"/>
      <c r="J297" s="228"/>
      <c r="K297" s="228"/>
      <c r="L297" s="228"/>
      <c r="M297" s="229"/>
      <c r="N297" s="229"/>
      <c r="O297" s="230"/>
      <c r="P297" s="230"/>
      <c r="Q297" s="230"/>
      <c r="R297" s="231" t="s">
        <v>34</v>
      </c>
      <c r="S297" s="283">
        <f ca="1">VLOOKUP(C295,SubstationLoad_Max_Primaries!$B$3:$Z$500,24,FALSE)</f>
        <v>0</v>
      </c>
      <c r="T297" s="233"/>
      <c r="U297" s="233"/>
      <c r="V297" s="233"/>
      <c r="W297" s="233"/>
      <c r="X297" s="233"/>
      <c r="Y297" s="233"/>
      <c r="Z297" s="234"/>
      <c r="AA297" s="418">
        <f ca="1">IF(AND(VLOOKUP(C295,SubstationLoad_Min_Primaries!$B$3:$Z$495,3,FALSE),ISNUMBER(VLOOKUP(C295,'Manual Calculation'!$B$2:$G$222,5,FALSE))),"",IF(AA296=VLOOKUP(C295,SubstationLoad_Max_Primaries!$B$3:$Z$500,5,FALSE),VLOOKUP(C295,SubstationLoad_Max_Primaries!$B$3:$Z$500,10,FALSE),IF(AA296=VLOOKUP(C295,SubstationLoad_Max_Primaries!$B$3:$Z$500,7,FALSE),VLOOKUP(C295,SubstationLoad_Max_Primaries!$B$3:$Z$500,12,FALSE),"")))</f>
        <v>43767.745138888888</v>
      </c>
      <c r="AB297" s="418">
        <f ca="1">IF(AND(VLOOKUP(C295,SubstationLoad_Min_Primaries!$B$3:$Z$495,3,FALSE),ISNUMBER(VLOOKUP(C295,'Manual Calculation'!$B$2:$G$222,5,FALSE))),"",VLOOKUP(C295,SubstationLoad_Max_Primaries!$B$3:$Z$500,11,FALSE))</f>
        <v>43703.334722222222</v>
      </c>
      <c r="AC297" s="418">
        <f ca="1">IF(AND(VLOOKUP(C295,SubstationLoad_Min_Primaries!$B$3:$Z$495,3,FALSE),ISNUMBER(VLOOKUP(C295,'Manual Calculation'!$B$2:$G$222,5,FALSE))),VLOOKUP(C295,'Manual Calculation'!$B$2:$G$222,6,FALSE),VLOOKUP(C295,SubstationLoad_Min_Primaries!$B$3:$Z$500,23,FALSE))</f>
        <v>0</v>
      </c>
      <c r="AD297" s="175"/>
      <c r="AE297" s="175"/>
      <c r="AF297" s="175"/>
      <c r="AG297" s="175"/>
      <c r="AH297" s="175"/>
      <c r="AI297" s="175"/>
      <c r="AJ297" s="175"/>
      <c r="AK297" s="175"/>
      <c r="AL297" s="175"/>
      <c r="AM297" s="157" t="str">
        <f ca="1">IF('MASTER 2018-19 '!H300="","",'MASTER 2018-19 '!H300)</f>
        <v/>
      </c>
      <c r="AN297" s="216"/>
    </row>
    <row r="298" spans="1:40" s="157" customFormat="1" x14ac:dyDescent="0.2">
      <c r="A298" s="152"/>
      <c r="B298" s="213">
        <v>240</v>
      </c>
      <c r="C298" s="86" t="str">
        <f ca="1">VLOOKUP(B298,'GSP List'!$D$2:$E$486,2,FALSE)</f>
        <v>INVERALMOND</v>
      </c>
      <c r="D298" s="117" t="s">
        <v>30</v>
      </c>
      <c r="E298" s="117" t="s">
        <v>570</v>
      </c>
      <c r="F298" s="214"/>
      <c r="G298" s="284">
        <f ca="1">IF(AND(VLOOKUP(C298,SubstationLoad_Max_Primaries!$B$3:$Z$495,3,FALSE),ISNUMBER(VLOOKUP(C298,'Manual Calculation'!$B$2:$G$222,3,FALSE))),VLOOKUP(C298,'Manual Calculation'!$B$2:$G$222,4,FALSE),VLOOKUP(C298,SubstationLoad_Max_Primaries!$B$3:$Z$500,23,FALSE))</f>
        <v>43794.574999999997</v>
      </c>
      <c r="H298" s="282">
        <f ca="1">IF(AND(VLOOKUP(C298,SubstationLoad_Max_Primaries!$B$3:$Z$495,3,FALSE),ISNUMBER(VLOOKUP(C298,'Manual Calculation'!$B$2:$G$222,3,FALSE))),VLOOKUP(C298,'Manual Calculation'!$B$2:$G$222,3,FALSE),VLOOKUP(C298,SubstationLoad_Max_Primaries!$B$3:$Z$500,22,FALSE))</f>
        <v>6.1440000534057617</v>
      </c>
      <c r="I298" s="136">
        <v>1</v>
      </c>
      <c r="J298" s="89" t="e">
        <v>#N/A</v>
      </c>
      <c r="K298" s="90" t="s">
        <v>31</v>
      </c>
      <c r="L298" s="143">
        <f ca="1">IF(OR($B298="",ISNA($I298)),,$H298*$I298)</f>
        <v>6.1440000534057617</v>
      </c>
      <c r="M298" s="143">
        <f ca="1">IF($B298 ="",,VLOOKUP($K298,'Growth Rates'!$C$5:$D$8,2,FALSE))^COLUMNS($M298:M298)*$L298+SUM($L299:M299)*IFERROR($L$5/$L$6,1)</f>
        <v>6.1780488103901465</v>
      </c>
      <c r="N298" s="143">
        <f ca="1">IF($B298 ="",,VLOOKUP($K298,'Growth Rates'!$C$5:$D$8,2,FALSE))^COLUMNS($M298:N298)*$L298+SUM($L299:N299)*IFERROR($L$5/$L$6,1)</f>
        <v>6.2122862584295619</v>
      </c>
      <c r="O298" s="143">
        <f ca="1">IF($B298 ="",,VLOOKUP($K298,'Growth Rates'!$C$5:$D$8,2,FALSE))^COLUMNS($M298:O298)*$L298+SUM($L299:O299)*IFERROR($L$5/$L$6,1)</f>
        <v>6.246713443210175</v>
      </c>
      <c r="P298" s="143">
        <f ca="1">IF($B298 ="",,VLOOKUP($K298,'Growth Rates'!$C$5:$D$8,2,FALSE))^COLUMNS($M298:P298)*$L298+SUM($L299:P299)*IFERROR($L$5/$L$6,1)</f>
        <v>6.2813314162131304</v>
      </c>
      <c r="Q298" s="143">
        <f ca="1">IF($B298 ="",,VLOOKUP($K298,'Growth Rates'!$C$5:$D$8,2,FALSE))^COLUMNS($M298:Q298)*$L298+SUM($L299:Q299)*IFERROR($L$5/$L$6,1)</f>
        <v>6.316141234746655</v>
      </c>
      <c r="R298" s="143">
        <f ca="1">IF($B298 ="",,VLOOKUP($K298,'Growth Rates'!$C$5:$D$8,2,FALSE))^COLUMNS($M298:R298)*$L298+SUM($L299:R299)*IFERROR($L$5/$L$6,1)</f>
        <v>6.3511439619783605</v>
      </c>
      <c r="S298" s="143">
        <f ca="1">IF($B298 ="",,VLOOKUP($K298,'Growth Rates'!$C$5:$D$8,2,FALSE))^COLUMNS($M298:S298)*$L298+SUM($L299:S299)*IFERROR($L$5/$L$6,1)</f>
        <v>6.3863406669677039</v>
      </c>
      <c r="T298" s="143">
        <f ca="1">IF($B298 ="",,VLOOKUP($K298,'Growth Rates'!$C$5:$D$8,2,FALSE))^COLUMNS($M298:T298)*$L298+SUM($L299:T299)*IFERROR($L$5/$L$6,1)</f>
        <v>6.4217324246986545</v>
      </c>
      <c r="U298" s="143">
        <f ca="1">IF($B298 ="",,VLOOKUP($K298,'Growth Rates'!$C$5:$D$8,2,FALSE))^COLUMNS($M298:U298)*$L298+SUM($L299:U299)*IFERROR($L$5/$L$6,1)</f>
        <v>6.457320316112507</v>
      </c>
      <c r="V298" s="143">
        <f ca="1">IF($B298 ="",,VLOOKUP($K298,'Growth Rates'!$C$5:$D$8,2,FALSE))^COLUMNS($M298:V298)*$L298+SUM($L299:V299)*IFERROR($L$5/$L$6,1)</f>
        <v>6.493105428140912</v>
      </c>
      <c r="W298" s="143">
        <f ca="1">IF($B298 ="",,VLOOKUP($K298,'Growth Rates'!$C$5:$D$8,2,FALSE))^COLUMNS($M298:W298)*$L298+SUM($L299:W299)*IFERROR($L$5/$L$6,1)</f>
        <v>6.5290888537390623</v>
      </c>
      <c r="X298" s="143">
        <f ca="1">IF($B298 ="",,VLOOKUP($K298,'Growth Rates'!$C$5:$D$8,2,FALSE))^COLUMNS($M298:X298)*$L298+SUM($L299:X299)*IFERROR($L$5/$L$6,1)</f>
        <v>6.565271691919083</v>
      </c>
      <c r="Y298" s="143">
        <f ca="1">IF($B298 ="",,VLOOKUP($K298,'Growth Rates'!$C$5:$D$8,2,FALSE))^COLUMNS($M298:Y298)*$L298+SUM($L299:Y299)*IFERROR($L$5/$L$6,1)</f>
        <v>6.6016550477835896</v>
      </c>
      <c r="Z298" s="215"/>
      <c r="AA298" s="173">
        <f ca="1">IFERROR(IF($H298="",,AA299/$L298),0)</f>
        <v>0</v>
      </c>
      <c r="AB298" s="173">
        <f ca="1">IFERROR(IF($H298="",,AB299/$L298),0)</f>
        <v>0</v>
      </c>
      <c r="AC298" s="174">
        <f ca="1">IFERROR(IF($H298="",,AC299/$L298),0)</f>
        <v>0</v>
      </c>
      <c r="AD298" s="175"/>
      <c r="AE298" s="42">
        <v>80908</v>
      </c>
      <c r="AF298" s="43"/>
      <c r="AG298" s="43"/>
      <c r="AH298" s="43"/>
      <c r="AI298" s="43"/>
      <c r="AJ298" s="43"/>
      <c r="AK298" s="43"/>
      <c r="AL298" s="44"/>
      <c r="AM298" s="157">
        <f ca="1">IF('MASTER 2018-19 '!H301="","",'MASTER 2018-19 '!H301)</f>
        <v>6.9188384059999999</v>
      </c>
      <c r="AN298" s="216">
        <f t="shared" ca="1" si="40"/>
        <v>-0.77483835259423817</v>
      </c>
    </row>
    <row r="299" spans="1:40" s="157" customFormat="1" x14ac:dyDescent="0.2">
      <c r="C299" s="217" t="str">
        <f ca="1">IFERROR(IF(H298="","No PI or No Data",""),"Substation was not found in SubstationLoad")</f>
        <v/>
      </c>
      <c r="D299" s="139"/>
      <c r="E299" s="139"/>
      <c r="F299" s="139"/>
      <c r="G299" s="285">
        <f ca="1">IF(AND(VLOOKUP(C298,SubstationLoad_Max_Primaries!$B$3:$Z$495,3,FALSE),ISNUMBER(VLOOKUP(C298,'Manual Calculation'!$B$2:$G$222,3,FALSE))),VLOOKUP(C298,'Manual Calculation'!$B$2:$G$222,4,FALSE),VLOOKUP(C298,SubstationLoad_Max_Primaries!$B$3:$Z$500,23,FALSE))</f>
        <v>43794.574999999997</v>
      </c>
      <c r="H299" s="250"/>
      <c r="I299" s="220"/>
      <c r="J299" s="220"/>
      <c r="K299" s="220"/>
      <c r="L299" s="220" t="s">
        <v>32</v>
      </c>
      <c r="M299" s="235"/>
      <c r="N299" s="221"/>
      <c r="O299" s="221"/>
      <c r="P299" s="221"/>
      <c r="Q299" s="221"/>
      <c r="R299" s="221"/>
      <c r="S299" s="221"/>
      <c r="T299" s="221"/>
      <c r="U299" s="221"/>
      <c r="V299" s="221"/>
      <c r="W299" s="221"/>
      <c r="X299" s="221"/>
      <c r="Y299" s="221"/>
      <c r="Z299" s="222"/>
      <c r="AA299" s="419" t="e">
        <f ca="1">IF(AND(VLOOKUP(C298,SubstationLoad_Min_Primaries!$B$3:$Z$495,3,FALSE),ISNUMBER(VLOOKUP(C298,'Manual Calculation'!$B$2:$G$222,5,FALSE))),"Manual Calculation",MAX(VLOOKUP(C298,SubstationLoad_Max_Primaries!$B$3:$Z$500,5,FALSE),VLOOKUP(C298,SubstationLoad_Max_Primaries!$B$3:$Z$500,7,FALSE)))</f>
        <v>#VALUE!</v>
      </c>
      <c r="AB299" s="419" t="str">
        <f ca="1">IF(AND(VLOOKUP(C298,SubstationLoad_Min_Primaries!$B$3:$Z$495,3,FALSE),ISNUMBER(VLOOKUP(C298,'Manual Calculation'!$B$2:$G$222,5,FALSE))),"Manual Calculation",VLOOKUP(C298,SubstationLoad_Max_Primaries!$B$3:$Z$500,6,FALSE))</f>
        <v>No Data</v>
      </c>
      <c r="AC299" s="282">
        <f ca="1">IF(AND(VLOOKUP(C298,SubstationLoad_Min_Primaries!$B$3:$Z$495,3,FALSE),ISNUMBER(VLOOKUP(C298,'Manual Calculation'!$B$2:$G$222,5,FALSE))),VLOOKUP(C298,'Manual Calculation'!$B$2:$G$222,5,FALSE),VLOOKUP(C298,SubstationLoad_Min_Primaries!$B$3:$Z$500,22,FALSE))</f>
        <v>0</v>
      </c>
      <c r="AD299" s="175"/>
      <c r="AE299" s="186">
        <v>1</v>
      </c>
      <c r="AF299" s="187">
        <v>0</v>
      </c>
      <c r="AG299" s="187">
        <v>0</v>
      </c>
      <c r="AH299" s="187">
        <v>0</v>
      </c>
      <c r="AI299" s="187">
        <v>0</v>
      </c>
      <c r="AJ299" s="187">
        <v>0</v>
      </c>
      <c r="AK299" s="187">
        <v>0</v>
      </c>
      <c r="AL299" s="188">
        <v>0</v>
      </c>
      <c r="AM299" s="157" t="str">
        <f ca="1">IF('MASTER 2018-19 '!H302="","",'MASTER 2018-19 '!H302)</f>
        <v/>
      </c>
      <c r="AN299" s="216"/>
    </row>
    <row r="300" spans="1:40" s="157" customFormat="1" x14ac:dyDescent="0.2">
      <c r="C300" s="223" t="s">
        <v>33</v>
      </c>
      <c r="D300" s="224"/>
      <c r="E300" s="225"/>
      <c r="F300" s="225"/>
      <c r="G300" s="226"/>
      <c r="H300" s="249"/>
      <c r="I300" s="228"/>
      <c r="J300" s="228"/>
      <c r="K300" s="228"/>
      <c r="L300" s="228"/>
      <c r="M300" s="229"/>
      <c r="N300" s="229"/>
      <c r="O300" s="230"/>
      <c r="P300" s="230"/>
      <c r="Q300" s="230"/>
      <c r="R300" s="231" t="s">
        <v>34</v>
      </c>
      <c r="S300" s="283">
        <f ca="1">VLOOKUP(C298,SubstationLoad_Max_Primaries!$B$3:$Z$500,24,FALSE)</f>
        <v>0</v>
      </c>
      <c r="T300" s="233"/>
      <c r="U300" s="233"/>
      <c r="V300" s="233"/>
      <c r="W300" s="233"/>
      <c r="X300" s="233"/>
      <c r="Y300" s="233"/>
      <c r="Z300" s="234"/>
      <c r="AA300" s="418" t="e">
        <f ca="1">IF(AND(VLOOKUP(C298,SubstationLoad_Min_Primaries!$B$3:$Z$495,3,FALSE),ISNUMBER(VLOOKUP(C298,'Manual Calculation'!$B$2:$G$222,5,FALSE))),"",IF(AA299=VLOOKUP(C298,SubstationLoad_Max_Primaries!$B$3:$Z$500,5,FALSE),VLOOKUP(C298,SubstationLoad_Max_Primaries!$B$3:$Z$500,10,FALSE),IF(AA299=VLOOKUP(C298,SubstationLoad_Max_Primaries!$B$3:$Z$500,7,FALSE),VLOOKUP(C298,SubstationLoad_Max_Primaries!$B$3:$Z$500,12,FALSE),"")))</f>
        <v>#VALUE!</v>
      </c>
      <c r="AB300" s="418" t="str">
        <f ca="1">IF(AND(VLOOKUP(C298,SubstationLoad_Min_Primaries!$B$3:$Z$495,3,FALSE),ISNUMBER(VLOOKUP(C298,'Manual Calculation'!$B$2:$G$222,5,FALSE))),"",VLOOKUP(C298,SubstationLoad_Max_Primaries!$B$3:$Z$500,11,FALSE))</f>
        <v>Missing Data</v>
      </c>
      <c r="AC300" s="418">
        <f ca="1">IF(AND(VLOOKUP(C298,SubstationLoad_Min_Primaries!$B$3:$Z$495,3,FALSE),ISNUMBER(VLOOKUP(C298,'Manual Calculation'!$B$2:$G$222,5,FALSE))),VLOOKUP(C298,'Manual Calculation'!$B$2:$G$222,6,FALSE),VLOOKUP(C298,SubstationLoad_Min_Primaries!$B$3:$Z$500,23,FALSE))</f>
        <v>0</v>
      </c>
      <c r="AD300" s="175"/>
      <c r="AE300" s="175"/>
      <c r="AF300" s="175"/>
      <c r="AG300" s="175"/>
      <c r="AH300" s="175"/>
      <c r="AI300" s="175"/>
      <c r="AJ300" s="175"/>
      <c r="AK300" s="175"/>
      <c r="AL300" s="175"/>
      <c r="AM300" s="157" t="str">
        <f ca="1">IF('MASTER 2018-19 '!H303="","",'MASTER 2018-19 '!H303)</f>
        <v/>
      </c>
      <c r="AN300" s="216"/>
    </row>
    <row r="301" spans="1:40" s="157" customFormat="1" x14ac:dyDescent="0.2">
      <c r="B301" s="213">
        <v>270</v>
      </c>
      <c r="C301" s="86" t="str">
        <f ca="1">VLOOKUP(B301,'GSP List'!$D$2:$E$485,2,FALSE)</f>
        <v>REDGORTON</v>
      </c>
      <c r="D301" s="117" t="s">
        <v>30</v>
      </c>
      <c r="E301" s="117" t="s">
        <v>532</v>
      </c>
      <c r="F301" s="214"/>
      <c r="G301" s="284">
        <f ca="1">IF(AND(VLOOKUP(C301,SubstationLoad_Max_Primaries!$B$3:$Z$495,3,FALSE),ISNUMBER(VLOOKUP(C301,'Manual Calculation'!$B$2:$G$222,3,FALSE))),VLOOKUP(C301,'Manual Calculation'!$B$2:$G$222,4,FALSE),VLOOKUP(C301,SubstationLoad_Max_Primaries!$B$3:$Z$500,23,FALSE))</f>
        <v>43789.727777777778</v>
      </c>
      <c r="H301" s="282">
        <f ca="1">IF(AND(VLOOKUP(C301,SubstationLoad_Max_Primaries!$B$3:$Z$495,3,FALSE),ISNUMBER(VLOOKUP(C301,'Manual Calculation'!$B$2:$G$222,3,FALSE))),VLOOKUP(C301,'Manual Calculation'!$B$2:$G$222,3,FALSE),VLOOKUP(C301,SubstationLoad_Max_Primaries!$B$3:$Z$500,22,FALSE))</f>
        <v>4.6510122300415038</v>
      </c>
      <c r="I301" s="136">
        <v>1</v>
      </c>
      <c r="J301" s="89">
        <v>0</v>
      </c>
      <c r="K301" s="90">
        <v>0</v>
      </c>
      <c r="L301" s="143">
        <f ca="1">IF(OR($B301="",ISNA($I301)),,$H301*$I301)</f>
        <v>4.6510122300415038</v>
      </c>
      <c r="M301" s="143">
        <f ca="1">IF($B301 ="",,VLOOKUP($K301,'Growth Rates'!$C$5:$D$8,2,FALSE))^COLUMNS($M301:M301)*$L301+SUM($L302:M302)*IFERROR($L$5/$L$6,1)</f>
        <v>4.651097142495396</v>
      </c>
      <c r="N301" s="143">
        <f ca="1">IF($B301 ="",,VLOOKUP($K301,'Growth Rates'!$C$5:$D$8,2,FALSE))^COLUMNS($M301:N301)*$L301+SUM($L302:N302)*IFERROR($L$5/$L$6,1)</f>
        <v>4.6511820564995148</v>
      </c>
      <c r="O301" s="143">
        <f ca="1">IF($B301 ="",,VLOOKUP($K301,'Growth Rates'!$C$5:$D$8,2,FALSE))^COLUMNS($M301:O301)*$L301+SUM($L302:O302)*IFERROR($L$5/$L$6,1)</f>
        <v>4.6512669720538886</v>
      </c>
      <c r="P301" s="143">
        <f ca="1">IF($B301 ="",,VLOOKUP($K301,'Growth Rates'!$C$5:$D$8,2,FALSE))^COLUMNS($M301:P301)*$L301+SUM($L302:P302)*IFERROR($L$5/$L$6,1)</f>
        <v>4.6513518891585477</v>
      </c>
      <c r="Q301" s="143">
        <f ca="1">IF($B301 ="",,VLOOKUP($K301,'Growth Rates'!$C$5:$D$8,2,FALSE))^COLUMNS($M301:Q301)*$L301+SUM($L302:Q302)*IFERROR($L$5/$L$6,1)</f>
        <v>4.6514368078135169</v>
      </c>
      <c r="R301" s="143">
        <f ca="1">IF($B301 ="",,VLOOKUP($K301,'Growth Rates'!$C$5:$D$8,2,FALSE))^COLUMNS($M301:R301)*$L301+SUM($L302:R302)*IFERROR($L$5/$L$6,1)</f>
        <v>4.6515217280188272</v>
      </c>
      <c r="S301" s="143">
        <f ca="1">IF($B301 ="",,VLOOKUP($K301,'Growth Rates'!$C$5:$D$8,2,FALSE))^COLUMNS($M301:S301)*$L301+SUM($L302:S302)*IFERROR($L$5/$L$6,1)</f>
        <v>4.6516066497745063</v>
      </c>
      <c r="T301" s="143">
        <f ca="1">IF($B301 ="",,VLOOKUP($K301,'Growth Rates'!$C$5:$D$8,2,FALSE))^COLUMNS($M301:T301)*$L301+SUM($L302:T302)*IFERROR($L$5/$L$6,1)</f>
        <v>4.6516915730805817</v>
      </c>
      <c r="U301" s="143">
        <f ca="1">IF($B301 ="",,VLOOKUP($K301,'Growth Rates'!$C$5:$D$8,2,FALSE))^COLUMNS($M301:U301)*$L301+SUM($L302:U302)*IFERROR($L$5/$L$6,1)</f>
        <v>4.6517764979370826</v>
      </c>
      <c r="V301" s="143">
        <f ca="1">IF($B301 ="",,VLOOKUP($K301,'Growth Rates'!$C$5:$D$8,2,FALSE))^COLUMNS($M301:V301)*$L301+SUM($L302:V302)*IFERROR($L$5/$L$6,1)</f>
        <v>4.6518614243440375</v>
      </c>
      <c r="W301" s="143">
        <f ca="1">IF($B301 ="",,VLOOKUP($K301,'Growth Rates'!$C$5:$D$8,2,FALSE))^COLUMNS($M301:W301)*$L301+SUM($L302:W302)*IFERROR($L$5/$L$6,1)</f>
        <v>4.6519463523014721</v>
      </c>
      <c r="X301" s="143">
        <f ca="1">IF($B301 ="",,VLOOKUP($K301,'Growth Rates'!$C$5:$D$8,2,FALSE))^COLUMNS($M301:X301)*$L301+SUM($L302:X302)*IFERROR($L$5/$L$6,1)</f>
        <v>4.6520312818094194</v>
      </c>
      <c r="Y301" s="143">
        <f ca="1">IF($B301 ="",,VLOOKUP($K301,'Growth Rates'!$C$5:$D$8,2,FALSE))^COLUMNS($M301:Y301)*$L301+SUM($L302:Y302)*IFERROR($L$5/$L$6,1)</f>
        <v>4.6521162128679032</v>
      </c>
      <c r="Z301" s="215"/>
      <c r="AA301" s="173">
        <f ca="1">IFERROR(IF($H301="",,AA302/$L301),0)</f>
        <v>0.74612693881201808</v>
      </c>
      <c r="AB301" s="173">
        <f ca="1">IFERROR(IF($H301="",,AB302/$L301),0)</f>
        <v>0.53673164683379893</v>
      </c>
      <c r="AC301" s="174">
        <f ca="1">IFERROR(IF($H301="",,AC302/$L301),0)</f>
        <v>0</v>
      </c>
      <c r="AD301" s="175"/>
      <c r="AE301" s="42">
        <v>80904</v>
      </c>
      <c r="AF301" s="43"/>
      <c r="AG301" s="43"/>
      <c r="AH301" s="43"/>
      <c r="AI301" s="43"/>
      <c r="AJ301" s="43"/>
      <c r="AK301" s="43"/>
      <c r="AL301" s="44"/>
      <c r="AM301" s="157">
        <f ca="1">IF('MASTER 2018-19 '!H304="","",'MASTER 2018-19 '!H304)</f>
        <v>4.6119346129999998</v>
      </c>
      <c r="AN301" s="216">
        <f t="shared" ca="1" si="40"/>
        <v>3.907761704150392E-2</v>
      </c>
    </row>
    <row r="302" spans="1:40" s="157" customFormat="1" x14ac:dyDescent="0.2">
      <c r="C302" s="217" t="str">
        <f ca="1">IFERROR(IF(H301="","No PI or No Data",""),"Substation was not found in SubstationLoad")</f>
        <v/>
      </c>
      <c r="D302" s="139"/>
      <c r="E302" s="139"/>
      <c r="F302" s="139"/>
      <c r="G302" s="285">
        <f ca="1">IF(AND(VLOOKUP(C301,SubstationLoad_Max_Primaries!$B$3:$Z$495,3,FALSE),ISNUMBER(VLOOKUP(C301,'Manual Calculation'!$B$2:$G$222,3,FALSE))),VLOOKUP(C301,'Manual Calculation'!$B$2:$G$222,4,FALSE),VLOOKUP(C301,SubstationLoad_Max_Primaries!$B$3:$Z$500,23,FALSE))</f>
        <v>43789.727777777778</v>
      </c>
      <c r="H302" s="250"/>
      <c r="I302" s="220"/>
      <c r="J302" s="220"/>
      <c r="K302" s="220"/>
      <c r="L302" s="220" t="s">
        <v>32</v>
      </c>
      <c r="M302" s="235"/>
      <c r="N302" s="221"/>
      <c r="O302" s="221"/>
      <c r="P302" s="221"/>
      <c r="Q302" s="221"/>
      <c r="R302" s="221"/>
      <c r="S302" s="221"/>
      <c r="T302" s="221"/>
      <c r="U302" s="221"/>
      <c r="V302" s="221"/>
      <c r="W302" s="221"/>
      <c r="X302" s="221"/>
      <c r="Y302" s="221"/>
      <c r="Z302" s="222"/>
      <c r="AA302" s="419">
        <f ca="1">IF(AND(VLOOKUP(C301,SubstationLoad_Min_Primaries!$B$3:$Z$495,3,FALSE),ISNUMBER(VLOOKUP(C301,'Manual Calculation'!$B$2:$G$222,5,FALSE))),"Manual Calculation",MAX(VLOOKUP(C301,SubstationLoad_Max_Primaries!$B$3:$Z$500,5,FALSE),VLOOKUP(C301,SubstationLoad_Max_Primaries!$B$3:$Z$500,7,FALSE)))</f>
        <v>3.4702455175781246</v>
      </c>
      <c r="AB302" s="419">
        <f ca="1">IF(AND(VLOOKUP(C301,SubstationLoad_Min_Primaries!$B$3:$Z$495,3,FALSE),ISNUMBER(VLOOKUP(C301,'Manual Calculation'!$B$2:$G$222,5,FALSE))),"Manual Calculation",VLOOKUP(C301,SubstationLoad_Max_Primaries!$B$3:$Z$500,6,FALSE))</f>
        <v>2.4963454536743162</v>
      </c>
      <c r="AC302" s="282">
        <f ca="1">IF(AND(VLOOKUP(C301,SubstationLoad_Min_Primaries!$B$3:$Z$495,3,FALSE),ISNUMBER(VLOOKUP(C301,'Manual Calculation'!$B$2:$G$222,5,FALSE))),VLOOKUP(C301,'Manual Calculation'!$B$2:$G$222,5,FALSE),VLOOKUP(C301,SubstationLoad_Min_Primaries!$B$3:$Z$500,22,FALSE))</f>
        <v>0</v>
      </c>
      <c r="AD302" s="175"/>
      <c r="AE302" s="186">
        <v>1</v>
      </c>
      <c r="AF302" s="187">
        <v>0</v>
      </c>
      <c r="AG302" s="187">
        <v>0</v>
      </c>
      <c r="AH302" s="187">
        <v>0</v>
      </c>
      <c r="AI302" s="187">
        <v>0</v>
      </c>
      <c r="AJ302" s="187">
        <v>0</v>
      </c>
      <c r="AK302" s="187">
        <v>0</v>
      </c>
      <c r="AL302" s="188">
        <v>0</v>
      </c>
      <c r="AM302" s="157" t="str">
        <f ca="1">IF('MASTER 2018-19 '!H305="","",'MASTER 2018-19 '!H305)</f>
        <v/>
      </c>
      <c r="AN302" s="216"/>
    </row>
    <row r="303" spans="1:40" s="157" customFormat="1" x14ac:dyDescent="0.2">
      <c r="C303" s="223" t="s">
        <v>33</v>
      </c>
      <c r="D303" s="224"/>
      <c r="E303" s="225"/>
      <c r="F303" s="225"/>
      <c r="G303" s="226"/>
      <c r="H303" s="249"/>
      <c r="I303" s="228"/>
      <c r="J303" s="228"/>
      <c r="K303" s="228"/>
      <c r="L303" s="228"/>
      <c r="M303" s="229"/>
      <c r="N303" s="229"/>
      <c r="O303" s="230"/>
      <c r="P303" s="230"/>
      <c r="Q303" s="230"/>
      <c r="R303" s="231" t="s">
        <v>34</v>
      </c>
      <c r="S303" s="283">
        <f ca="1">VLOOKUP(C301,SubstationLoad_Max_Primaries!$B$3:$Z$500,24,FALSE)</f>
        <v>0</v>
      </c>
      <c r="T303" s="233"/>
      <c r="U303" s="233"/>
      <c r="V303" s="233"/>
      <c r="W303" s="233"/>
      <c r="X303" s="233"/>
      <c r="Y303" s="233"/>
      <c r="Z303" s="234"/>
      <c r="AA303" s="418">
        <f ca="1">IF(AND(VLOOKUP(C301,SubstationLoad_Min_Primaries!$B$3:$Z$495,3,FALSE),ISNUMBER(VLOOKUP(C301,'Manual Calculation'!$B$2:$G$222,5,FALSE))),"",IF(AA302=VLOOKUP(C301,SubstationLoad_Max_Primaries!$B$3:$Z$500,5,FALSE),VLOOKUP(C301,SubstationLoad_Max_Primaries!$B$3:$Z$500,10,FALSE),IF(AA302=VLOOKUP(C301,SubstationLoad_Max_Primaries!$B$3:$Z$500,7,FALSE),VLOOKUP(C301,SubstationLoad_Max_Primaries!$B$3:$Z$500,12,FALSE),"")))</f>
        <v>43768.727083333331</v>
      </c>
      <c r="AB303" s="418">
        <f ca="1">IF(AND(VLOOKUP(C301,SubstationLoad_Min_Primaries!$B$3:$Z$495,3,FALSE),ISNUMBER(VLOOKUP(C301,'Manual Calculation'!$B$2:$G$222,5,FALSE))),"",VLOOKUP(C301,SubstationLoad_Max_Primaries!$B$3:$Z$500,11,FALSE))</f>
        <v>43641.70416666667</v>
      </c>
      <c r="AC303" s="418">
        <f ca="1">IF(AND(VLOOKUP(C301,SubstationLoad_Min_Primaries!$B$3:$Z$495,3,FALSE),ISNUMBER(VLOOKUP(C301,'Manual Calculation'!$B$2:$G$222,5,FALSE))),VLOOKUP(C301,'Manual Calculation'!$B$2:$G$222,6,FALSE),VLOOKUP(C301,SubstationLoad_Min_Primaries!$B$3:$Z$500,23,FALSE))</f>
        <v>0</v>
      </c>
      <c r="AD303" s="175"/>
      <c r="AE303" s="175"/>
      <c r="AF303" s="175"/>
      <c r="AG303" s="175"/>
      <c r="AH303" s="175"/>
      <c r="AI303" s="175"/>
      <c r="AJ303" s="175"/>
      <c r="AK303" s="175"/>
      <c r="AL303" s="175"/>
      <c r="AM303" s="157" t="str">
        <f ca="1">IF('MASTER 2018-19 '!H306="","",'MASTER 2018-19 '!H306)</f>
        <v/>
      </c>
      <c r="AN303" s="216"/>
    </row>
    <row r="304" spans="1:40" s="157" customFormat="1" x14ac:dyDescent="0.2">
      <c r="B304" s="236">
        <v>248</v>
      </c>
      <c r="C304" s="86" t="str">
        <f ca="1">VLOOKUP(B304,'GSP List'!$D$2:$E$485,2,FALSE)</f>
        <v>THIMBLEROW</v>
      </c>
      <c r="D304" s="117" t="s">
        <v>30</v>
      </c>
      <c r="E304" s="117" t="s">
        <v>571</v>
      </c>
      <c r="F304" s="214"/>
      <c r="G304" s="284">
        <f ca="1">IF(AND(VLOOKUP(C304,SubstationLoad_Max_Primaries!$B$3:$Z$495,3,FALSE),ISNUMBER(VLOOKUP(C304,'Manual Calculation'!$B$2:$G$222,3,FALSE))),VLOOKUP(C304,'Manual Calculation'!$B$2:$G$222,4,FALSE),VLOOKUP(C304,SubstationLoad_Max_Primaries!$B$3:$Z$500,23,FALSE))</f>
        <v>43788.51666666667</v>
      </c>
      <c r="H304" s="282">
        <f ca="1">IF(AND(VLOOKUP(C304,SubstationLoad_Max_Primaries!$B$3:$Z$495,3,FALSE),ISNUMBER(VLOOKUP(C304,'Manual Calculation'!$B$2:$G$222,3,FALSE))),VLOOKUP(C304,'Manual Calculation'!$B$2:$G$222,3,FALSE),VLOOKUP(C304,SubstationLoad_Max_Primaries!$B$3:$Z$500,22,FALSE))</f>
        <v>13.054344291564941</v>
      </c>
      <c r="I304" s="136">
        <v>1</v>
      </c>
      <c r="J304" s="89">
        <v>0</v>
      </c>
      <c r="K304" s="90">
        <v>0</v>
      </c>
      <c r="L304" s="143">
        <f ca="1">IF(OR($B304="",ISNA($I304)),,$H304*$I304)</f>
        <v>13.054344291564941</v>
      </c>
      <c r="M304" s="143">
        <f ca="1">IF($B304 ="",,VLOOKUP($K304,'Growth Rates'!$C$5:$D$8,2,FALSE))^COLUMNS($M304:M304)*$L304+SUM($L305:M305)*IFERROR($L$5/$L$6,1)</f>
        <v>13.054582621707484</v>
      </c>
      <c r="N304" s="143">
        <f ca="1">IF($B304 ="",,VLOOKUP($K304,'Growth Rates'!$C$5:$D$8,2,FALSE))^COLUMNS($M304:N304)*$L304+SUM($L305:N305)*IFERROR($L$5/$L$6,1)</f>
        <v>13.054820956201162</v>
      </c>
      <c r="O304" s="143">
        <f ca="1">IF($B304 ="",,VLOOKUP($K304,'Growth Rates'!$C$5:$D$8,2,FALSE))^COLUMNS($M304:O304)*$L304+SUM($L305:O305)*IFERROR($L$5/$L$6,1)</f>
        <v>13.055059295046059</v>
      </c>
      <c r="P304" s="143">
        <f ca="1">IF($B304 ="",,VLOOKUP($K304,'Growth Rates'!$C$5:$D$8,2,FALSE))^COLUMNS($M304:P304)*$L304+SUM($L305:P305)*IFERROR($L$5/$L$6,1)</f>
        <v>13.055297638242257</v>
      </c>
      <c r="Q304" s="143">
        <f ca="1">IF($B304 ="",,VLOOKUP($K304,'Growth Rates'!$C$5:$D$8,2,FALSE))^COLUMNS($M304:Q304)*$L304+SUM($L305:Q305)*IFERROR($L$5/$L$6,1)</f>
        <v>13.055535985789826</v>
      </c>
      <c r="R304" s="143">
        <f ca="1">IF($B304 ="",,VLOOKUP($K304,'Growth Rates'!$C$5:$D$8,2,FALSE))^COLUMNS($M304:R304)*$L304+SUM($L305:R305)*IFERROR($L$5/$L$6,1)</f>
        <v>13.055774337688852</v>
      </c>
      <c r="S304" s="143">
        <f ca="1">IF($B304 ="",,VLOOKUP($K304,'Growth Rates'!$C$5:$D$8,2,FALSE))^COLUMNS($M304:S304)*$L304+SUM($L305:S305)*IFERROR($L$5/$L$6,1)</f>
        <v>13.056012693939415</v>
      </c>
      <c r="T304" s="143">
        <f ca="1">IF($B304 ="",,VLOOKUP($K304,'Growth Rates'!$C$5:$D$8,2,FALSE))^COLUMNS($M304:T304)*$L304+SUM($L305:T305)*IFERROR($L$5/$L$6,1)</f>
        <v>13.056251054541596</v>
      </c>
      <c r="U304" s="143">
        <f ca="1">IF($B304 ="",,VLOOKUP($K304,'Growth Rates'!$C$5:$D$8,2,FALSE))^COLUMNS($M304:U304)*$L304+SUM($L305:U305)*IFERROR($L$5/$L$6,1)</f>
        <v>13.056489419495467</v>
      </c>
      <c r="V304" s="143">
        <f ca="1">IF($B304 ="",,VLOOKUP($K304,'Growth Rates'!$C$5:$D$8,2,FALSE))^COLUMNS($M304:V304)*$L304+SUM($L305:V305)*IFERROR($L$5/$L$6,1)</f>
        <v>13.056727788801114</v>
      </c>
      <c r="W304" s="143">
        <f ca="1">IF($B304 ="",,VLOOKUP($K304,'Growth Rates'!$C$5:$D$8,2,FALSE))^COLUMNS($M304:W304)*$L304+SUM($L305:W305)*IFERROR($L$5/$L$6,1)</f>
        <v>13.056966162458609</v>
      </c>
      <c r="X304" s="143">
        <f ca="1">IF($B304 ="",,VLOOKUP($K304,'Growth Rates'!$C$5:$D$8,2,FALSE))^COLUMNS($M304:X304)*$L304+SUM($L305:X305)*IFERROR($L$5/$L$6,1)</f>
        <v>13.057204540468046</v>
      </c>
      <c r="Y304" s="143">
        <f ca="1">IF($B304 ="",,VLOOKUP($K304,'Growth Rates'!$C$5:$D$8,2,FALSE))^COLUMNS($M304:Y304)*$L304+SUM($L305:Y305)*IFERROR($L$5/$L$6,1)</f>
        <v>13.057442922829487</v>
      </c>
      <c r="Z304" s="215"/>
      <c r="AA304" s="173">
        <f ca="1">IFERROR(IF($H304="",,AA305/$L304),0)</f>
        <v>0.87710385950366165</v>
      </c>
      <c r="AB304" s="173">
        <f ca="1">IFERROR(IF($H304="",,AB305/$L304),0)</f>
        <v>0.72660187499063289</v>
      </c>
      <c r="AC304" s="174">
        <f ca="1">IFERROR(IF($H304="",,AC305/$L304),0)</f>
        <v>0</v>
      </c>
      <c r="AD304" s="175"/>
      <c r="AE304" s="42">
        <v>80915</v>
      </c>
      <c r="AF304" s="43"/>
      <c r="AG304" s="43"/>
      <c r="AH304" s="43"/>
      <c r="AI304" s="43"/>
      <c r="AJ304" s="43"/>
      <c r="AK304" s="43"/>
      <c r="AL304" s="44"/>
      <c r="AM304" s="157">
        <f ca="1">IF('MASTER 2018-19 '!H307="","",'MASTER 2018-19 '!H307)</f>
        <v>16.420000000000002</v>
      </c>
      <c r="AN304" s="240">
        <f t="shared" ca="1" si="40"/>
        <v>-3.3656557084350602</v>
      </c>
    </row>
    <row r="305" spans="1:40" s="157" customFormat="1" x14ac:dyDescent="0.2">
      <c r="C305" s="217" t="str">
        <f ca="1">IFERROR(IF(H304="","No PI or No Data",""),"Substation was not found in SubstationLoad")</f>
        <v/>
      </c>
      <c r="D305" s="139"/>
      <c r="E305" s="139"/>
      <c r="F305" s="139"/>
      <c r="G305" s="285">
        <f ca="1">IF(AND(VLOOKUP(C304,SubstationLoad_Max_Primaries!$B$3:$Z$495,3,FALSE),ISNUMBER(VLOOKUP(C304,'Manual Calculation'!$B$2:$G$222,3,FALSE))),VLOOKUP(C304,'Manual Calculation'!$B$2:$G$222,4,FALSE),VLOOKUP(C304,SubstationLoad_Max_Primaries!$B$3:$Z$500,23,FALSE))</f>
        <v>43788.51666666667</v>
      </c>
      <c r="H305" s="250"/>
      <c r="I305" s="220"/>
      <c r="J305" s="220"/>
      <c r="K305" s="220"/>
      <c r="L305" s="220" t="s">
        <v>32</v>
      </c>
      <c r="M305" s="235"/>
      <c r="N305" s="221"/>
      <c r="O305" s="221"/>
      <c r="P305" s="221"/>
      <c r="Q305" s="221"/>
      <c r="R305" s="221"/>
      <c r="S305" s="221"/>
      <c r="T305" s="221"/>
      <c r="U305" s="221"/>
      <c r="V305" s="221"/>
      <c r="W305" s="221"/>
      <c r="X305" s="221"/>
      <c r="Y305" s="221"/>
      <c r="Z305" s="222"/>
      <c r="AA305" s="419">
        <f ca="1">IF(AND(VLOOKUP(C304,SubstationLoad_Min_Primaries!$B$3:$Z$495,3,FALSE),ISNUMBER(VLOOKUP(C304,'Manual Calculation'!$B$2:$G$222,5,FALSE))),"Manual Calculation",MAX(VLOOKUP(C304,SubstationLoad_Max_Primaries!$B$3:$Z$500,5,FALSE),VLOOKUP(C304,SubstationLoad_Max_Primaries!$B$3:$Z$500,7,FALSE)))</f>
        <v>11.450015761421204</v>
      </c>
      <c r="AB305" s="419">
        <f ca="1">IF(AND(VLOOKUP(C304,SubstationLoad_Min_Primaries!$B$3:$Z$495,3,FALSE),ISNUMBER(VLOOKUP(C304,'Manual Calculation'!$B$2:$G$222,5,FALSE))),"Manual Calculation",VLOOKUP(C304,SubstationLoad_Max_Primaries!$B$3:$Z$500,6,FALSE))</f>
        <v>9.4853110390243511</v>
      </c>
      <c r="AC305" s="282">
        <f ca="1">IF(AND(VLOOKUP(C304,SubstationLoad_Min_Primaries!$B$3:$Z$495,3,FALSE),ISNUMBER(VLOOKUP(C304,'Manual Calculation'!$B$2:$G$222,5,FALSE))),VLOOKUP(C304,'Manual Calculation'!$B$2:$G$222,5,FALSE),VLOOKUP(C304,SubstationLoad_Min_Primaries!$B$3:$Z$500,22,FALSE))</f>
        <v>0</v>
      </c>
      <c r="AD305" s="175"/>
      <c r="AE305" s="186">
        <v>1</v>
      </c>
      <c r="AF305" s="187">
        <v>0</v>
      </c>
      <c r="AG305" s="187">
        <v>0</v>
      </c>
      <c r="AH305" s="187">
        <v>0</v>
      </c>
      <c r="AI305" s="187">
        <v>0</v>
      </c>
      <c r="AJ305" s="187">
        <v>0</v>
      </c>
      <c r="AK305" s="187">
        <v>0</v>
      </c>
      <c r="AL305" s="188">
        <v>0</v>
      </c>
      <c r="AM305" s="157" t="str">
        <f ca="1">IF('MASTER 2018-19 '!H308="","",'MASTER 2018-19 '!H308)</f>
        <v/>
      </c>
      <c r="AN305" s="216"/>
    </row>
    <row r="306" spans="1:40" s="157" customFormat="1" x14ac:dyDescent="0.2">
      <c r="C306" s="223" t="s">
        <v>33</v>
      </c>
      <c r="D306" s="224"/>
      <c r="E306" s="225"/>
      <c r="F306" s="225"/>
      <c r="G306" s="226"/>
      <c r="H306" s="249"/>
      <c r="I306" s="228"/>
      <c r="J306" s="228"/>
      <c r="K306" s="228"/>
      <c r="L306" s="228"/>
      <c r="M306" s="229"/>
      <c r="N306" s="229"/>
      <c r="O306" s="230"/>
      <c r="P306" s="230"/>
      <c r="Q306" s="230"/>
      <c r="R306" s="231" t="s">
        <v>34</v>
      </c>
      <c r="S306" s="283">
        <f ca="1">VLOOKUP(C304,SubstationLoad_Max_Primaries!$B$3:$Z$500,24,FALSE)</f>
        <v>0</v>
      </c>
      <c r="T306" s="245"/>
      <c r="U306" s="245"/>
      <c r="V306" s="245"/>
      <c r="W306" s="245"/>
      <c r="X306" s="245"/>
      <c r="Y306" s="245"/>
      <c r="Z306" s="234"/>
      <c r="AA306" s="418">
        <f ca="1">IF(AND(VLOOKUP(C304,SubstationLoad_Min_Primaries!$B$3:$Z$495,3,FALSE),ISNUMBER(VLOOKUP(C304,'Manual Calculation'!$B$2:$G$222,5,FALSE))),"",IF(AA305=VLOOKUP(C304,SubstationLoad_Max_Primaries!$B$3:$Z$500,5,FALSE),VLOOKUP(C304,SubstationLoad_Max_Primaries!$B$3:$Z$500,10,FALSE),IF(AA305=VLOOKUP(C304,SubstationLoad_Max_Primaries!$B$3:$Z$500,7,FALSE),VLOOKUP(C304,SubstationLoad_Max_Primaries!$B$3:$Z$500,12,FALSE),"")))</f>
        <v>43558.511111111111</v>
      </c>
      <c r="AB306" s="418">
        <f ca="1">IF(AND(VLOOKUP(C304,SubstationLoad_Min_Primaries!$B$3:$Z$495,3,FALSE),ISNUMBER(VLOOKUP(C304,'Manual Calculation'!$B$2:$G$222,5,FALSE))),"",VLOOKUP(C304,SubstationLoad_Max_Primaries!$B$3:$Z$500,11,FALSE))</f>
        <v>43621.520833333336</v>
      </c>
      <c r="AC306" s="418">
        <f ca="1">IF(AND(VLOOKUP(C304,SubstationLoad_Min_Primaries!$B$3:$Z$495,3,FALSE),ISNUMBER(VLOOKUP(C304,'Manual Calculation'!$B$2:$G$222,5,FALSE))),VLOOKUP(C304,'Manual Calculation'!$B$2:$G$222,6,FALSE),VLOOKUP(C304,SubstationLoad_Min_Primaries!$B$3:$Z$500,23,FALSE))</f>
        <v>0</v>
      </c>
      <c r="AD306" s="175"/>
      <c r="AE306" s="175"/>
      <c r="AF306" s="175"/>
      <c r="AG306" s="175"/>
      <c r="AH306" s="175"/>
      <c r="AI306" s="175"/>
      <c r="AJ306" s="175"/>
      <c r="AK306" s="175"/>
      <c r="AL306" s="175"/>
      <c r="AM306" s="157" t="str">
        <f ca="1">IF('MASTER 2018-19 '!H309="","",'MASTER 2018-19 '!H309)</f>
        <v/>
      </c>
      <c r="AN306" s="216"/>
    </row>
    <row r="307" spans="1:40" s="157" customFormat="1" x14ac:dyDescent="0.2">
      <c r="A307" s="246"/>
      <c r="B307" s="246"/>
      <c r="C307" s="246"/>
      <c r="D307" s="246"/>
      <c r="E307" s="246"/>
      <c r="F307" s="246"/>
      <c r="G307" s="246"/>
      <c r="H307" s="246"/>
      <c r="I307" s="246"/>
      <c r="J307" s="246"/>
      <c r="K307" s="246"/>
      <c r="L307" s="246"/>
      <c r="M307" s="246"/>
      <c r="N307" s="246"/>
      <c r="O307" s="246"/>
      <c r="P307" s="246"/>
      <c r="Q307" s="246"/>
      <c r="R307" s="246"/>
      <c r="S307" s="246"/>
      <c r="T307" s="246"/>
      <c r="U307" s="246"/>
      <c r="V307" s="246"/>
      <c r="W307" s="246"/>
      <c r="X307" s="246"/>
      <c r="Y307" s="246"/>
      <c r="Z307" s="246"/>
      <c r="AA307" s="246"/>
      <c r="AB307" s="246"/>
      <c r="AC307" s="246"/>
      <c r="AD307" s="246"/>
      <c r="AE307" s="246"/>
      <c r="AF307" s="246"/>
      <c r="AG307" s="246"/>
      <c r="AH307" s="246"/>
      <c r="AI307" s="246"/>
      <c r="AJ307" s="246"/>
      <c r="AK307" s="246"/>
      <c r="AL307" s="246"/>
      <c r="AM307" s="157" t="str">
        <f ca="1">IF('MASTER 2018-19 '!H310="","",'MASTER 2018-19 '!H310)</f>
        <v/>
      </c>
      <c r="AN307" s="216"/>
    </row>
    <row r="308" spans="1:40" s="157" customFormat="1" x14ac:dyDescent="0.2">
      <c r="A308" s="152"/>
      <c r="B308" s="25"/>
      <c r="C308" s="158"/>
      <c r="D308" s="152"/>
      <c r="E308" s="152"/>
      <c r="F308" s="152"/>
      <c r="G308" s="152"/>
      <c r="H308" s="152"/>
      <c r="I308" s="152"/>
      <c r="J308" s="152"/>
      <c r="K308" s="152"/>
      <c r="L308" s="7" t="s">
        <v>0</v>
      </c>
      <c r="M308" s="159"/>
      <c r="N308" s="159"/>
      <c r="O308" s="159"/>
      <c r="P308" s="159"/>
      <c r="Q308" s="159"/>
      <c r="R308" s="159"/>
      <c r="S308" s="159"/>
      <c r="T308" s="159"/>
      <c r="U308" s="159"/>
      <c r="V308" s="159"/>
      <c r="W308" s="159"/>
      <c r="X308" s="159"/>
      <c r="Y308" s="159"/>
      <c r="Z308" s="156"/>
      <c r="AA308" s="152"/>
      <c r="AB308" s="152"/>
      <c r="AC308" s="152"/>
      <c r="AD308" s="152"/>
      <c r="AE308" s="152"/>
      <c r="AF308" s="152"/>
      <c r="AG308" s="152"/>
      <c r="AH308" s="152"/>
      <c r="AI308" s="152"/>
      <c r="AJ308" s="152"/>
      <c r="AK308" s="152"/>
      <c r="AL308" s="152"/>
      <c r="AM308" s="157" t="str">
        <f ca="1">IF('MASTER 2018-19 '!H311="","",'MASTER 2018-19 '!H311)</f>
        <v/>
      </c>
      <c r="AN308" s="216"/>
    </row>
    <row r="309" spans="1:40" s="157" customFormat="1" ht="61.5" x14ac:dyDescent="0.2">
      <c r="A309" s="20" t="s">
        <v>39</v>
      </c>
      <c r="B309" s="21" t="s">
        <v>657</v>
      </c>
      <c r="C309" s="20" t="s">
        <v>2</v>
      </c>
      <c r="D309" s="18" t="s">
        <v>3</v>
      </c>
      <c r="E309" s="18" t="s">
        <v>4</v>
      </c>
      <c r="F309" s="18" t="s">
        <v>5</v>
      </c>
      <c r="G309" s="22" t="s">
        <v>6</v>
      </c>
      <c r="H309" s="22" t="str">
        <f ca="1">$L$1&amp;" Peak (MW)"</f>
        <v>2019 / 20 Peak (MW)</v>
      </c>
      <c r="I309" s="16" t="s">
        <v>7</v>
      </c>
      <c r="J309" s="24" t="s">
        <v>8</v>
      </c>
      <c r="K309" s="17" t="s">
        <v>9</v>
      </c>
      <c r="L309" s="22" t="str">
        <f ca="1">LEFTB($L$1,FIND(" / ",$L$1,1))&amp;" / "&amp;LEFTB($L$1,FIND(" / ",$L$1,1))+1</f>
        <v>2019  / 2020</v>
      </c>
      <c r="M309" s="22" t="str">
        <f ca="1">LEFTB($L$1,FIND(" / ",$L$1,1))+1&amp;" / "&amp;LEFTB($L$1,FIND(" / ",$L$1,1))+2</f>
        <v>2020 / 2021</v>
      </c>
      <c r="N309" s="22" t="str">
        <f ca="1">LEFTB($L$1,FIND(" / ",$L$1,1))+2&amp;" / "&amp;LEFTB($L$1,FIND(" / ",$L$1,1))+3</f>
        <v>2021 / 2022</v>
      </c>
      <c r="O309" s="22" t="str">
        <f ca="1">LEFTB($L$1,FIND(" / ",$L$1,1))+3&amp;" / "&amp;LEFTB($L$1,FIND(" / ",$L$1,1))+4</f>
        <v>2022 / 2023</v>
      </c>
      <c r="P309" s="22" t="str">
        <f ca="1">LEFTB($L$1,FIND(" / ",$L$1,1))+4&amp;" / "&amp;LEFTB($L$1,FIND(" / ",$L$1,1))+5</f>
        <v>2023 / 2024</v>
      </c>
      <c r="Q309" s="22" t="str">
        <f ca="1">LEFTB($L$1,FIND(" / ",$L$1,1))+5&amp;" / "&amp;LEFTB($L$1,FIND(" / ",$L$1,1))+6</f>
        <v>2024 / 2025</v>
      </c>
      <c r="R309" s="22" t="str">
        <f ca="1">LEFTB($L$1,FIND(" / ",$L$1,1))+6&amp;" / "&amp;LEFTB($L$1,FIND(" / ",$L$1,1))+7</f>
        <v>2025 / 2026</v>
      </c>
      <c r="S309" s="22" t="str">
        <f ca="1">LEFTB($L$1,FIND(" / ",$L$1,1))+7&amp;" / "&amp;LEFTB($L$1,FIND(" / ",$L$1,1))+8</f>
        <v>2026 / 2027</v>
      </c>
      <c r="T309" s="22" t="str">
        <f ca="1">LEFTB($L$1,FIND(" / ",$L$1,1))+8&amp;" / "&amp;LEFTB($L$1,FIND(" / ",$L$1,1))+9</f>
        <v>2027 / 2028</v>
      </c>
      <c r="U309" s="22" t="str">
        <f ca="1">LEFTB($L$1,FIND(" / ",$L$1,1))+9&amp;" / "&amp;LEFTB($L$1,FIND(" / ",$L$1,1))+10</f>
        <v>2028 / 2029</v>
      </c>
      <c r="V309" s="22" t="str">
        <f ca="1">LEFTB($L$1,FIND(" / ",$L$1,1))+10&amp;" / "&amp;LEFTB($L$1,FIND(" / ",$L$1,1))+11</f>
        <v>2029 / 2030</v>
      </c>
      <c r="W309" s="22" t="str">
        <f ca="1">LEFTB($L$1,FIND(" / ",$L$1,1))+11&amp;" / "&amp;LEFTB($L$1,FIND(" / ",$L$1,1))+12</f>
        <v>2030 / 2031</v>
      </c>
      <c r="X309" s="22" t="str">
        <f ca="1">LEFTB($L$1,FIND(" / ",$L$1,1))+12&amp;" / "&amp;LEFTB($L$1,FIND(" / ",$L$1,1))+13</f>
        <v>2031 / 2032</v>
      </c>
      <c r="Y309" s="22" t="str">
        <f ca="1">LEFTB($L$1,FIND(" / ",$L$1,1))+13&amp;" / "&amp;LEFTB($L$1,FIND(" / ",$L$1,1))+14</f>
        <v>2032 / 2033</v>
      </c>
      <c r="Z309" s="23" t="s">
        <v>11</v>
      </c>
      <c r="AA309" s="19" t="s">
        <v>12</v>
      </c>
      <c r="AB309" s="19" t="s">
        <v>13</v>
      </c>
      <c r="AC309" s="19" t="s">
        <v>14</v>
      </c>
      <c r="AD309" s="160"/>
      <c r="AE309" s="19" t="s">
        <v>15</v>
      </c>
      <c r="AF309" s="19" t="s">
        <v>16</v>
      </c>
      <c r="AG309" s="19" t="s">
        <v>17</v>
      </c>
      <c r="AH309" s="19" t="s">
        <v>18</v>
      </c>
      <c r="AI309" s="19" t="s">
        <v>19</v>
      </c>
      <c r="AJ309" s="19" t="s">
        <v>20</v>
      </c>
      <c r="AK309" s="19" t="s">
        <v>21</v>
      </c>
      <c r="AL309" s="19" t="s">
        <v>22</v>
      </c>
      <c r="AM309" s="19" t="str">
        <f ca="1">IF('MASTER 2018-19 '!H312="","",'MASTER 2018-19 '!H312)</f>
        <v>2018/19 Peak (MW)</v>
      </c>
      <c r="AN309" s="19" t="s">
        <v>825</v>
      </c>
    </row>
    <row r="310" spans="1:40" s="157" customFormat="1" x14ac:dyDescent="0.2">
      <c r="A310" s="6"/>
      <c r="B310" s="161"/>
      <c r="C310" s="162"/>
      <c r="D310" s="161"/>
      <c r="E310" s="161"/>
      <c r="F310" s="161"/>
      <c r="G310" s="163"/>
      <c r="H310" s="161"/>
      <c r="I310" s="164"/>
      <c r="J310" s="165"/>
      <c r="K310" s="161"/>
      <c r="L310" s="161"/>
      <c r="M310" s="161"/>
      <c r="N310" s="161"/>
      <c r="O310" s="161"/>
      <c r="P310" s="161"/>
      <c r="Q310" s="161"/>
      <c r="R310" s="161"/>
      <c r="S310" s="161"/>
      <c r="T310" s="161"/>
      <c r="U310" s="161"/>
      <c r="V310" s="161"/>
      <c r="W310" s="161"/>
      <c r="X310" s="161"/>
      <c r="Y310" s="161"/>
      <c r="Z310" s="160"/>
      <c r="AA310" s="160"/>
      <c r="AB310" s="160"/>
      <c r="AC310" s="160"/>
      <c r="AD310" s="160"/>
      <c r="AE310" s="160"/>
      <c r="AF310" s="160"/>
      <c r="AG310" s="160"/>
      <c r="AH310" s="160"/>
      <c r="AI310" s="160"/>
      <c r="AJ310" s="160"/>
      <c r="AK310" s="160"/>
      <c r="AL310" s="160"/>
      <c r="AM310" s="157" t="str">
        <f ca="1">IF('MASTER 2018-19 '!H313="","",'MASTER 2018-19 '!H313)</f>
        <v/>
      </c>
    </row>
    <row r="311" spans="1:40" s="157" customFormat="1" x14ac:dyDescent="0.2">
      <c r="A311" s="142" t="s">
        <v>572</v>
      </c>
      <c r="B311" s="166">
        <v>302</v>
      </c>
      <c r="C311" s="167"/>
      <c r="D311" s="168" t="s">
        <v>23</v>
      </c>
      <c r="E311" s="169" t="s">
        <v>839</v>
      </c>
      <c r="F311" s="170"/>
      <c r="G311" s="284">
        <f ca="1">VLOOKUP(A311,SubstationLoad_Max_GSPs!$A$3:$Z$100,19,FALSE)</f>
        <v>43874.78125</v>
      </c>
      <c r="H311" s="282">
        <f ca="1">VLOOKUP(A311,SubstationLoad_Max_GSPs!$A$3:$Z$100,18,FALSE)</f>
        <v>16.467756271362305</v>
      </c>
      <c r="I311" s="136">
        <v>1</v>
      </c>
      <c r="J311" s="171"/>
      <c r="K311" s="172" t="s">
        <v>24</v>
      </c>
      <c r="L311" s="37">
        <f ca="1">IF(OR($A311="",ISNA($I311)),,$H311*$I311)</f>
        <v>16.467756271362305</v>
      </c>
      <c r="M311" s="37">
        <f t="shared" ref="M311:Y311" ca="1" si="45">M312/IFERROR($L312/$L311,1)</f>
        <v>16.581735940411228</v>
      </c>
      <c r="N311" s="37">
        <f t="shared" ca="1" si="45"/>
        <v>16.69726427620953</v>
      </c>
      <c r="O311" s="37">
        <f t="shared" ca="1" si="45"/>
        <v>16.814362348096889</v>
      </c>
      <c r="P311" s="37">
        <f t="shared" ca="1" si="45"/>
        <v>16.93305151205816</v>
      </c>
      <c r="Q311" s="37">
        <f t="shared" ca="1" si="45"/>
        <v>17.053353414623135</v>
      </c>
      <c r="R311" s="37">
        <f t="shared" ca="1" si="45"/>
        <v>17.175289996819366</v>
      </c>
      <c r="S311" s="37">
        <f t="shared" ca="1" si="45"/>
        <v>17.298883498178743</v>
      </c>
      <c r="T311" s="37">
        <f t="shared" ca="1" si="45"/>
        <v>17.424156460798638</v>
      </c>
      <c r="U311" s="37">
        <f t="shared" ca="1" si="45"/>
        <v>17.55113173345822</v>
      </c>
      <c r="V311" s="37">
        <f t="shared" ca="1" si="45"/>
        <v>17.679832475790842</v>
      </c>
      <c r="W311" s="37">
        <f t="shared" ca="1" si="45"/>
        <v>17.810282162513158</v>
      </c>
      <c r="X311" s="37">
        <f t="shared" ca="1" si="45"/>
        <v>17.942504587711785</v>
      </c>
      <c r="Y311" s="37">
        <f t="shared" ca="1" si="45"/>
        <v>18.076523869188271</v>
      </c>
      <c r="Z311" s="38" t="str">
        <f ca="1">"Diversity/Losses: "&amp;ROUND(L312/L311,3)</f>
        <v>Diversity/Losses: 1.218</v>
      </c>
      <c r="AA311" s="173">
        <f ca="1">IFERROR(IF($H311="",,AA312/$L311),0)</f>
        <v>0.54954633780283579</v>
      </c>
      <c r="AB311" s="173">
        <f ca="1">IFERROR(IF($H311="",,AB312/$L311),0)</f>
        <v>0.44924388861651127</v>
      </c>
      <c r="AC311" s="174">
        <f ca="1">IFERROR(IF($H311="",,AC312/$L311),0)</f>
        <v>-3.716797622195529</v>
      </c>
      <c r="AD311" s="175"/>
      <c r="AE311" s="42">
        <v>11530</v>
      </c>
      <c r="AF311" s="43"/>
      <c r="AG311" s="43"/>
      <c r="AH311" s="43"/>
      <c r="AI311" s="43"/>
      <c r="AJ311" s="43"/>
      <c r="AK311" s="43"/>
      <c r="AL311" s="44"/>
      <c r="AM311" s="157">
        <f ca="1">IF('MASTER 2018-19 '!H314="","",'MASTER 2018-19 '!H314)</f>
        <v>23.7</v>
      </c>
      <c r="AN311" s="216">
        <f ca="1">H311-AM311</f>
        <v>-7.2322437286376946</v>
      </c>
    </row>
    <row r="312" spans="1:40" s="157" customFormat="1" x14ac:dyDescent="0.2">
      <c r="A312" s="217" t="str">
        <f ca="1">IFERROR(IF(H311="","No PI or No Data",""),"Substation was not found in SubstationLoad")</f>
        <v/>
      </c>
      <c r="B312" s="176"/>
      <c r="C312" s="177"/>
      <c r="D312" s="178"/>
      <c r="E312" s="256" t="s">
        <v>840</v>
      </c>
      <c r="F312" s="178"/>
      <c r="G312" s="329">
        <f ca="1">VLOOKUP(A311,SubstationLoad_Max_GSPs!$A$3:$Z$100,19,FALSE)</f>
        <v>43874.78125</v>
      </c>
      <c r="H312" s="180"/>
      <c r="I312" s="181"/>
      <c r="J312" s="182"/>
      <c r="K312" s="183" t="s">
        <v>25</v>
      </c>
      <c r="L312" s="53">
        <f ca="1">L316+L319+L322+L325+L328+L331+L334+L340+L343</f>
        <v>20.05679077983406</v>
      </c>
      <c r="M312" s="53">
        <f t="shared" ref="M312:Y312" ca="1" si="46">M316+M319+M322+M325+M328+M331+M334+M340+M343</f>
        <v>20.195611535837386</v>
      </c>
      <c r="N312" s="53">
        <f t="shared" ca="1" si="46"/>
        <v>20.336318479884067</v>
      </c>
      <c r="O312" s="53">
        <f t="shared" ca="1" si="46"/>
        <v>20.478937273231828</v>
      </c>
      <c r="P312" s="53">
        <f t="shared" ca="1" si="46"/>
        <v>20.623493926255918</v>
      </c>
      <c r="Q312" s="53">
        <f t="shared" ca="1" si="46"/>
        <v>20.770014803198805</v>
      </c>
      <c r="R312" s="53">
        <f t="shared" ca="1" si="46"/>
        <v>20.91852662698447</v>
      </c>
      <c r="S312" s="53">
        <f t="shared" ca="1" si="46"/>
        <v>21.069056484098216</v>
      </c>
      <c r="T312" s="53">
        <f t="shared" ca="1" si="46"/>
        <v>21.221631829532893</v>
      </c>
      <c r="U312" s="53">
        <f t="shared" ca="1" si="46"/>
        <v>21.376280491802351</v>
      </c>
      <c r="V312" s="53">
        <f t="shared" ca="1" si="46"/>
        <v>21.533030678023149</v>
      </c>
      <c r="W312" s="53">
        <f t="shared" ca="1" si="46"/>
        <v>21.691910979065391</v>
      </c>
      <c r="X312" s="53">
        <f t="shared" ca="1" si="46"/>
        <v>21.852950374773656</v>
      </c>
      <c r="Y312" s="53">
        <f t="shared" ca="1" si="46"/>
        <v>22.016178239258878</v>
      </c>
      <c r="Z312" s="184"/>
      <c r="AA312" s="419">
        <f ca="1">MAX(VLOOKUP(A311,SubstationLoad_Max_GSPs!$A$3:$Z$100,3,FALSE),VLOOKUP(A311,SubstationLoad_Max_GSPs!$A$3:$Z$100,5,FALSE))</f>
        <v>9.0497951507568359</v>
      </c>
      <c r="AB312" s="282">
        <f ca="1">VLOOKUP(A311,SubstationLoad_Max_GSPs!$A$3:$Z$100,4,FALSE)</f>
        <v>7.3980388641357422</v>
      </c>
      <c r="AC312" s="282">
        <f ca="1">VLOOKUP(A311,SubstationLoad_Min_GSPs!$A$3:$Z$100,18,FALSE)</f>
        <v>-61.207317352294922</v>
      </c>
      <c r="AD312" s="175"/>
      <c r="AE312" s="186">
        <v>1</v>
      </c>
      <c r="AF312" s="187">
        <v>0</v>
      </c>
      <c r="AG312" s="187">
        <v>0</v>
      </c>
      <c r="AH312" s="187">
        <v>0</v>
      </c>
      <c r="AI312" s="187">
        <v>0</v>
      </c>
      <c r="AJ312" s="187">
        <v>0</v>
      </c>
      <c r="AK312" s="187">
        <v>0</v>
      </c>
      <c r="AL312" s="188">
        <v>0</v>
      </c>
      <c r="AM312" s="157" t="str">
        <f ca="1">IF('MASTER 2018-19 '!H315="","",'MASTER 2018-19 '!H315)</f>
        <v/>
      </c>
      <c r="AN312" s="216"/>
    </row>
    <row r="313" spans="1:40" s="157" customFormat="1" x14ac:dyDescent="0.2">
      <c r="A313" s="11"/>
      <c r="B313" s="176"/>
      <c r="C313" s="189"/>
      <c r="D313" s="190" t="s">
        <v>26</v>
      </c>
      <c r="E313" s="63"/>
      <c r="F313" s="191"/>
      <c r="G313" s="192"/>
      <c r="H313" s="193"/>
      <c r="I313" s="194"/>
      <c r="J313" s="194"/>
      <c r="K313" s="194"/>
      <c r="L313" s="194"/>
      <c r="M313" s="194"/>
      <c r="N313" s="195"/>
      <c r="O313" s="195"/>
      <c r="P313" s="195"/>
      <c r="Q313" s="195"/>
      <c r="R313" s="196" t="s">
        <v>27</v>
      </c>
      <c r="S313" s="330">
        <f ca="1">VLOOKUP(A311,SubstationLoad_Max_GSPs!$A$3:$Z$100,20,FALSE)</f>
        <v>0.3251953125</v>
      </c>
      <c r="T313" s="185"/>
      <c r="U313" s="185"/>
      <c r="V313" s="185"/>
      <c r="W313" s="185"/>
      <c r="X313" s="185"/>
      <c r="Y313" s="185"/>
      <c r="Z313" s="184"/>
      <c r="AA313" s="418">
        <f ca="1">IF(AA312=VLOOKUP(A311,SubstationLoad_Max_GSPs!$A$3:$Z$100,3,FALSE),VLOOKUP(A311,SubstationLoad_Max_GSPs!$A$3:$Z$100,8,FALSE),IF(AA312=VLOOKUP(A311,SubstationLoad_Max_GSPs!$A$3:$Z$100,5,FALSE),VLOOKUP(A311,SubstationLoad_Max_GSPs!$A$3:$Z$100,10,FALSE),""))</f>
        <v>43596.12777777778</v>
      </c>
      <c r="AB313" s="418">
        <f ca="1">VLOOKUP(A311,SubstationLoad_Max_GSPs!$A$3:$Z$100,9,FALSE)</f>
        <v>43622.17083333333</v>
      </c>
      <c r="AC313" s="418">
        <f ca="1">VLOOKUP(A311,SubstationLoad_Min_GSPs!$A$3:$Z$100,19,FALSE)</f>
        <v>43891.664583333331</v>
      </c>
      <c r="AD313" s="175"/>
      <c r="AE313" s="175"/>
      <c r="AF313" s="175"/>
      <c r="AG313" s="175"/>
      <c r="AH313" s="175"/>
      <c r="AI313" s="175"/>
      <c r="AJ313" s="175"/>
      <c r="AK313" s="175"/>
      <c r="AL313" s="175"/>
      <c r="AM313" s="157" t="str">
        <f ca="1">IF('MASTER 2018-19 '!H316="","",'MASTER 2018-19 '!H316)</f>
        <v/>
      </c>
      <c r="AN313" s="216"/>
    </row>
    <row r="314" spans="1:40" s="157" customFormat="1" x14ac:dyDescent="0.2">
      <c r="A314" s="14"/>
      <c r="B314" s="197"/>
      <c r="C314" s="198"/>
      <c r="D314" s="198"/>
      <c r="E314" s="198"/>
      <c r="F314" s="199"/>
      <c r="G314" s="200" t="s">
        <v>28</v>
      </c>
      <c r="H314" s="201">
        <v>0.98</v>
      </c>
      <c r="I314" s="197"/>
      <c r="J314" s="202"/>
      <c r="K314" s="203" t="s">
        <v>29</v>
      </c>
      <c r="L314" s="78">
        <f ca="1">L311*$H314</f>
        <v>16.13840114593506</v>
      </c>
      <c r="M314" s="78">
        <f t="shared" ref="M314:T314" ca="1" si="47">M311*$H314</f>
        <v>16.250101221603003</v>
      </c>
      <c r="N314" s="78">
        <f t="shared" ca="1" si="47"/>
        <v>16.36331899068534</v>
      </c>
      <c r="O314" s="78">
        <f t="shared" ca="1" si="47"/>
        <v>16.478075101134952</v>
      </c>
      <c r="P314" s="78">
        <f t="shared" ca="1" si="47"/>
        <v>16.594390481816998</v>
      </c>
      <c r="Q314" s="78">
        <f t="shared" ca="1" si="47"/>
        <v>16.712286346330671</v>
      </c>
      <c r="R314" s="78">
        <f t="shared" ca="1" si="47"/>
        <v>16.831784196882978</v>
      </c>
      <c r="S314" s="78">
        <f t="shared" ca="1" si="47"/>
        <v>16.952905828215169</v>
      </c>
      <c r="T314" s="78">
        <f t="shared" ca="1" si="47"/>
        <v>17.075673331582664</v>
      </c>
      <c r="U314" s="78">
        <f ca="1">U311*$H314</f>
        <v>17.200109098789056</v>
      </c>
      <c r="V314" s="78">
        <f ca="1">V311*$H314</f>
        <v>17.326235826275024</v>
      </c>
      <c r="W314" s="78">
        <f t="shared" ref="W314" ca="1" si="48">W311*$H314</f>
        <v>17.454076519262895</v>
      </c>
      <c r="X314" s="78">
        <f ca="1">X311*$H314</f>
        <v>17.58365449595755</v>
      </c>
      <c r="Y314" s="78">
        <f ca="1">Y311*$H314</f>
        <v>17.714993391804505</v>
      </c>
      <c r="Z314" s="204"/>
      <c r="AA314" s="205"/>
      <c r="AB314" s="198"/>
      <c r="AC314" s="206"/>
      <c r="AD314" s="175"/>
      <c r="AE314" s="175"/>
      <c r="AF314" s="175"/>
      <c r="AG314" s="175"/>
      <c r="AH314" s="175"/>
      <c r="AI314" s="175"/>
      <c r="AJ314" s="175"/>
      <c r="AK314" s="175"/>
      <c r="AL314" s="175"/>
      <c r="AN314" s="216"/>
    </row>
    <row r="315" spans="1:40" s="157" customFormat="1" x14ac:dyDescent="0.2">
      <c r="A315" s="2"/>
      <c r="C315" s="207"/>
      <c r="D315" s="208"/>
      <c r="E315" s="208"/>
      <c r="F315" s="208"/>
      <c r="G315" s="209"/>
      <c r="H315" s="241"/>
      <c r="I315" s="211"/>
      <c r="J315" s="212"/>
      <c r="K315" s="208"/>
      <c r="Z315" s="175"/>
      <c r="AA315" s="175"/>
      <c r="AB315" s="175"/>
      <c r="AC315" s="175"/>
      <c r="AD315" s="175"/>
      <c r="AE315" s="175"/>
      <c r="AF315" s="175"/>
      <c r="AG315" s="175"/>
      <c r="AH315" s="175"/>
      <c r="AI315" s="175"/>
      <c r="AJ315" s="175"/>
      <c r="AK315" s="175"/>
      <c r="AL315" s="175"/>
      <c r="AM315" s="157" t="str">
        <f ca="1">IF('MASTER 2018-19 '!H318="","",'MASTER 2018-19 '!H318)</f>
        <v/>
      </c>
      <c r="AN315" s="216"/>
    </row>
    <row r="316" spans="1:40" s="157" customFormat="1" x14ac:dyDescent="0.2">
      <c r="A316" s="152"/>
      <c r="B316" s="247">
        <v>372</v>
      </c>
      <c r="C316" s="86" t="str">
        <f ca="1">VLOOKUP(B316,'GSP List'!$D$2:$E$485,2,FALSE)</f>
        <v>BALLIEKINE</v>
      </c>
      <c r="D316" s="117" t="s">
        <v>30</v>
      </c>
      <c r="E316" s="117" t="s">
        <v>564</v>
      </c>
      <c r="F316" s="214"/>
      <c r="G316" s="284">
        <f ca="1">IF(AND(VLOOKUP(C316,SubstationLoad_Max_Primaries!$B$3:$Z$495,3,FALSE),ISNUMBER(VLOOKUP(C316,'Manual Calculation'!$B$2:$G$222,3,FALSE))),VLOOKUP(C316,'Manual Calculation'!$B$2:$G$222,4,FALSE),VLOOKUP(C316,SubstationLoad_Max_Primaries!$B$3:$Z$500,23,FALSE))</f>
        <v>43569.131249999999</v>
      </c>
      <c r="H316" s="282">
        <f ca="1">IF(AND(VLOOKUP(C316,SubstationLoad_Max_Primaries!$B$3:$Z$495,3,FALSE),ISNUMBER(VLOOKUP(C316,'Manual Calculation'!$B$2:$G$222,3,FALSE))),VLOOKUP(C316,'Manual Calculation'!$B$2:$G$222,3,FALSE),VLOOKUP(C316,SubstationLoad_Max_Primaries!$B$3:$Z$500,22,FALSE))</f>
        <v>0.59831128455352778</v>
      </c>
      <c r="I316" s="136">
        <v>1</v>
      </c>
      <c r="J316" s="89">
        <v>0</v>
      </c>
      <c r="K316" s="90">
        <v>0</v>
      </c>
      <c r="L316" s="143">
        <f ca="1">IF(OR($B316="",ISNA($I316)),,$H316*$I316)</f>
        <v>0.59831128455352778</v>
      </c>
      <c r="M316" s="143">
        <f ca="1">IF($B316 ="",,VLOOKUP($K316,'Growth Rates'!$C$5:$D$8,2,FALSE))^COLUMNS($M316:M316)*$L316+SUM($L317:M317)*IFERROR($L$5/$L$6,1)</f>
        <v>0.59832220778418166</v>
      </c>
      <c r="N316" s="143">
        <f ca="1">IF($B316 ="",,VLOOKUP($K316,'Growth Rates'!$C$5:$D$8,2,FALSE))^COLUMNS($M316:N316)*$L316+SUM($L317:N317)*IFERROR($L$5/$L$6,1)</f>
        <v>0.59833313121425846</v>
      </c>
      <c r="O316" s="143">
        <f ca="1">IF($B316 ="",,VLOOKUP($K316,'Growth Rates'!$C$5:$D$8,2,FALSE))^COLUMNS($M316:O316)*$L316+SUM($L317:O317)*IFERROR($L$5/$L$6,1)</f>
        <v>0.59834405484376163</v>
      </c>
      <c r="P316" s="143">
        <f ca="1">IF($B316 ="",,VLOOKUP($K316,'Growth Rates'!$C$5:$D$8,2,FALSE))^COLUMNS($M316:P316)*$L316+SUM($L317:P317)*IFERROR($L$5/$L$6,1)</f>
        <v>0.59835497867269527</v>
      </c>
      <c r="Q316" s="143">
        <f ca="1">IF($B316 ="",,VLOOKUP($K316,'Growth Rates'!$C$5:$D$8,2,FALSE))^COLUMNS($M316:Q316)*$L316+SUM($L317:Q317)*IFERROR($L$5/$L$6,1)</f>
        <v>0.59836590270106249</v>
      </c>
      <c r="R316" s="143">
        <f ca="1">IF($B316 ="",,VLOOKUP($K316,'Growth Rates'!$C$5:$D$8,2,FALSE))^COLUMNS($M316:R316)*$L316+SUM($L317:R317)*IFERROR($L$5/$L$6,1)</f>
        <v>0.59837682692886729</v>
      </c>
      <c r="S316" s="143">
        <f ca="1">IF($B316 ="",,VLOOKUP($K316,'Growth Rates'!$C$5:$D$8,2,FALSE))^COLUMNS($M316:S316)*$L316+SUM($L317:S317)*IFERROR($L$5/$L$6,1)</f>
        <v>0.59838775135611311</v>
      </c>
      <c r="T316" s="143">
        <f ca="1">IF($B316 ="",,VLOOKUP($K316,'Growth Rates'!$C$5:$D$8,2,FALSE))^COLUMNS($M316:T316)*$L316+SUM($L317:T317)*IFERROR($L$5/$L$6,1)</f>
        <v>0.59839867598280372</v>
      </c>
      <c r="U316" s="143">
        <f ca="1">IF($B316 ="",,VLOOKUP($K316,'Growth Rates'!$C$5:$D$8,2,FALSE))^COLUMNS($M316:U316)*$L316+SUM($L317:U317)*IFERROR($L$5/$L$6,1)</f>
        <v>0.59840960080894268</v>
      </c>
      <c r="V316" s="143">
        <f ca="1">IF($B316 ="",,VLOOKUP($K316,'Growth Rates'!$C$5:$D$8,2,FALSE))^COLUMNS($M316:V316)*$L316+SUM($L317:V317)*IFERROR($L$5/$L$6,1)</f>
        <v>0.59842052583453376</v>
      </c>
      <c r="W316" s="143">
        <f ca="1">IF($B316 ="",,VLOOKUP($K316,'Growth Rates'!$C$5:$D$8,2,FALSE))^COLUMNS($M316:W316)*$L316+SUM($L317:W317)*IFERROR($L$5/$L$6,1)</f>
        <v>0.59843145105958029</v>
      </c>
      <c r="X316" s="143">
        <f ca="1">IF($B316 ="",,VLOOKUP($K316,'Growth Rates'!$C$5:$D$8,2,FALSE))^COLUMNS($M316:X316)*$L316+SUM($L317:X317)*IFERROR($L$5/$L$6,1)</f>
        <v>0.59844237648408649</v>
      </c>
      <c r="Y316" s="143">
        <f ca="1">IF($B316 ="",,VLOOKUP($K316,'Growth Rates'!$C$5:$D$8,2,FALSE))^COLUMNS($M316:Y316)*$L316+SUM($L317:Y317)*IFERROR($L$5/$L$6,1)</f>
        <v>0.59845330210805525</v>
      </c>
      <c r="Z316" s="237"/>
      <c r="AA316" s="173">
        <f ca="1">IFERROR(IF($H316="",,AA317/$L316),0)</f>
        <v>1</v>
      </c>
      <c r="AB316" s="173">
        <f ca="1">IFERROR(IF($H316="",,AB317/$L316),0)</f>
        <v>0.85381027638168538</v>
      </c>
      <c r="AC316" s="174">
        <f ca="1">IFERROR(IF($H316="",,AC317/$L316),0)</f>
        <v>0</v>
      </c>
      <c r="AD316" s="175"/>
      <c r="AE316" s="42">
        <v>81119</v>
      </c>
      <c r="AF316" s="43"/>
      <c r="AG316" s="43"/>
      <c r="AH316" s="43"/>
      <c r="AI316" s="43"/>
      <c r="AJ316" s="43"/>
      <c r="AK316" s="43"/>
      <c r="AL316" s="44"/>
      <c r="AM316" s="157">
        <f ca="1">IF('MASTER 2018-19 '!H319="","",'MASTER 2018-19 '!H319)</f>
        <v>0.64</v>
      </c>
      <c r="AN316" s="216">
        <f t="shared" ca="1" si="40"/>
        <v>-4.1688715446472235E-2</v>
      </c>
    </row>
    <row r="317" spans="1:40" s="157" customFormat="1" x14ac:dyDescent="0.2">
      <c r="A317" s="152"/>
      <c r="C317" s="217" t="str">
        <f ca="1">IFERROR(IF(H316="","No PI or No Data",""),"Substation was not found in SubstationLoad")</f>
        <v/>
      </c>
      <c r="D317" s="139"/>
      <c r="E317" s="139"/>
      <c r="F317" s="139"/>
      <c r="G317" s="285">
        <f ca="1">IF(AND(VLOOKUP(C316,SubstationLoad_Max_Primaries!$B$3:$Z$495,3,FALSE),ISNUMBER(VLOOKUP(C316,'Manual Calculation'!$B$2:$G$222,3,FALSE))),VLOOKUP(C316,'Manual Calculation'!$B$2:$G$222,4,FALSE),VLOOKUP(C316,SubstationLoad_Max_Primaries!$B$3:$Z$500,23,FALSE))</f>
        <v>43569.131249999999</v>
      </c>
      <c r="H317" s="248"/>
      <c r="I317" s="220"/>
      <c r="J317" s="220"/>
      <c r="K317" s="220"/>
      <c r="L317" s="220" t="s">
        <v>32</v>
      </c>
      <c r="M317" s="235"/>
      <c r="N317" s="221"/>
      <c r="O317" s="221"/>
      <c r="P317" s="221"/>
      <c r="Q317" s="221"/>
      <c r="R317" s="221"/>
      <c r="S317" s="221"/>
      <c r="T317" s="221"/>
      <c r="U317" s="221"/>
      <c r="V317" s="221"/>
      <c r="W317" s="221"/>
      <c r="X317" s="221"/>
      <c r="Y317" s="221"/>
      <c r="Z317" s="222"/>
      <c r="AA317" s="419">
        <f ca="1">IF(AND(VLOOKUP(C316,SubstationLoad_Min_Primaries!$B$3:$Z$495,3,FALSE),ISNUMBER(VLOOKUP(C316,'Manual Calculation'!$B$2:$G$222,5,FALSE))),"Manual Calculation",MAX(VLOOKUP(C316,SubstationLoad_Max_Primaries!$B$3:$Z$500,5,FALSE),VLOOKUP(C316,SubstationLoad_Max_Primaries!$B$3:$Z$500,7,FALSE)))</f>
        <v>0.59831128455352778</v>
      </c>
      <c r="AB317" s="419">
        <f ca="1">IF(AND(VLOOKUP(C316,SubstationLoad_Min_Primaries!$B$3:$Z$495,3,FALSE),ISNUMBER(VLOOKUP(C316,'Manual Calculation'!$B$2:$G$222,5,FALSE))),"Manual Calculation",VLOOKUP(C316,SubstationLoad_Max_Primaries!$B$3:$Z$500,6,FALSE))</f>
        <v>0.51084432322692874</v>
      </c>
      <c r="AC317" s="282">
        <f ca="1">IF(AND(VLOOKUP(C316,SubstationLoad_Min_Primaries!$B$3:$Z$495,3,FALSE),ISNUMBER(VLOOKUP(C316,'Manual Calculation'!$B$2:$G$222,5,FALSE))),VLOOKUP(C316,'Manual Calculation'!$B$2:$G$222,5,FALSE),VLOOKUP(C316,SubstationLoad_Min_Primaries!$B$3:$Z$500,22,FALSE))</f>
        <v>0</v>
      </c>
      <c r="AD317" s="175"/>
      <c r="AE317" s="186">
        <v>1</v>
      </c>
      <c r="AF317" s="187">
        <v>0</v>
      </c>
      <c r="AG317" s="187">
        <v>0</v>
      </c>
      <c r="AH317" s="187">
        <v>0</v>
      </c>
      <c r="AI317" s="187">
        <v>0</v>
      </c>
      <c r="AJ317" s="187">
        <v>0</v>
      </c>
      <c r="AK317" s="187">
        <v>0</v>
      </c>
      <c r="AL317" s="188">
        <v>0</v>
      </c>
      <c r="AM317" s="157" t="str">
        <f ca="1">IF('MASTER 2018-19 '!H320="","",'MASTER 2018-19 '!H320)</f>
        <v/>
      </c>
      <c r="AN317" s="216"/>
    </row>
    <row r="318" spans="1:40" s="157" customFormat="1" x14ac:dyDescent="0.2">
      <c r="A318" s="152"/>
      <c r="C318" s="223" t="s">
        <v>33</v>
      </c>
      <c r="D318" s="224"/>
      <c r="E318" s="225"/>
      <c r="F318" s="225"/>
      <c r="G318" s="226"/>
      <c r="H318" s="249"/>
      <c r="I318" s="228"/>
      <c r="J318" s="228"/>
      <c r="K318" s="228"/>
      <c r="L318" s="228"/>
      <c r="M318" s="229"/>
      <c r="N318" s="229"/>
      <c r="O318" s="230"/>
      <c r="P318" s="230"/>
      <c r="Q318" s="230"/>
      <c r="R318" s="231" t="s">
        <v>34</v>
      </c>
      <c r="S318" s="283">
        <f ca="1">VLOOKUP(C316,SubstationLoad_Max_Primaries!$B$3:$Z$500,24,FALSE)</f>
        <v>0</v>
      </c>
      <c r="T318" s="233"/>
      <c r="U318" s="233"/>
      <c r="V318" s="233"/>
      <c r="W318" s="233"/>
      <c r="X318" s="233"/>
      <c r="Y318" s="233"/>
      <c r="Z318" s="234"/>
      <c r="AA318" s="418">
        <f ca="1">IF(AND(VLOOKUP(C316,SubstationLoad_Min_Primaries!$B$3:$Z$495,3,FALSE),ISNUMBER(VLOOKUP(C316,'Manual Calculation'!$B$2:$G$222,5,FALSE))),"",IF(AA317=VLOOKUP(C316,SubstationLoad_Max_Primaries!$B$3:$Z$500,5,FALSE),VLOOKUP(C316,SubstationLoad_Max_Primaries!$B$3:$Z$500,10,FALSE),IF(AA317=VLOOKUP(C316,SubstationLoad_Max_Primaries!$B$3:$Z$500,7,FALSE),VLOOKUP(C316,SubstationLoad_Max_Primaries!$B$3:$Z$500,12,FALSE),"")))</f>
        <v>43569.131249999999</v>
      </c>
      <c r="AB318" s="418">
        <f ca="1">IF(AND(VLOOKUP(C316,SubstationLoad_Min_Primaries!$B$3:$Z$495,3,FALSE),ISNUMBER(VLOOKUP(C316,'Manual Calculation'!$B$2:$G$222,5,FALSE))),"",VLOOKUP(C316,SubstationLoad_Max_Primaries!$B$3:$Z$500,11,FALSE))</f>
        <v>43620.39166666667</v>
      </c>
      <c r="AC318" s="418">
        <f ca="1">IF(AND(VLOOKUP(C316,SubstationLoad_Min_Primaries!$B$3:$Z$495,3,FALSE),ISNUMBER(VLOOKUP(C316,'Manual Calculation'!$B$2:$G$222,5,FALSE))),VLOOKUP(C316,'Manual Calculation'!$B$2:$G$222,6,FALSE),VLOOKUP(C316,SubstationLoad_Min_Primaries!$B$3:$Z$500,23,FALSE))</f>
        <v>0</v>
      </c>
      <c r="AD318" s="175"/>
      <c r="AE318" s="175"/>
      <c r="AF318" s="175"/>
      <c r="AG318" s="175"/>
      <c r="AH318" s="175"/>
      <c r="AI318" s="175"/>
      <c r="AJ318" s="175"/>
      <c r="AK318" s="175"/>
      <c r="AL318" s="175"/>
      <c r="AM318" s="157" t="str">
        <f ca="1">IF('MASTER 2018-19 '!H321="","",'MASTER 2018-19 '!H321)</f>
        <v/>
      </c>
      <c r="AN318" s="216"/>
    </row>
    <row r="319" spans="1:40" s="157" customFormat="1" x14ac:dyDescent="0.2">
      <c r="A319" s="152"/>
      <c r="B319" s="213">
        <v>318</v>
      </c>
      <c r="C319" s="86" t="str">
        <f ca="1">VLOOKUP(B319,'GSP List'!$D$2:$E$485,2,FALSE)</f>
        <v>BALLURE</v>
      </c>
      <c r="D319" s="117" t="s">
        <v>30</v>
      </c>
      <c r="E319" s="117" t="s">
        <v>530</v>
      </c>
      <c r="F319" s="214"/>
      <c r="G319" s="284">
        <f ca="1">IF(AND(VLOOKUP(C319,SubstationLoad_Max_Primaries!$B$3:$Z$495,3,FALSE),ISNUMBER(VLOOKUP(C319,'Manual Calculation'!$B$2:$G$222,3,FALSE))),VLOOKUP(C319,'Manual Calculation'!$B$2:$G$222,4,FALSE),VLOOKUP(C319,SubstationLoad_Max_Primaries!$B$3:$Z$500,23,FALSE))</f>
        <v>43885.5625</v>
      </c>
      <c r="H319" s="282">
        <f ca="1">IF(AND(VLOOKUP(C319,SubstationLoad_Max_Primaries!$B$3:$Z$495,3,FALSE),ISNUMBER(VLOOKUP(C319,'Manual Calculation'!$B$2:$G$222,3,FALSE))),VLOOKUP(C319,'Manual Calculation'!$B$2:$G$222,3,FALSE),VLOOKUP(C319,SubstationLoad_Max_Primaries!$B$3:$Z$500,22,FALSE))</f>
        <v>1.319407387</v>
      </c>
      <c r="I319" s="136">
        <v>1</v>
      </c>
      <c r="J319" s="89">
        <v>0</v>
      </c>
      <c r="K319" s="90">
        <v>0</v>
      </c>
      <c r="L319" s="143">
        <f ca="1">IF(OR($B319="",ISNA($I319)),,$H319*$I319)</f>
        <v>1.319407387</v>
      </c>
      <c r="M319" s="143">
        <f ca="1">IF($B319 ="",,VLOOKUP($K319,'Growth Rates'!$C$5:$D$8,2,FALSE))^COLUMNS($M319:M319)*$L319+SUM($L320:M320)*IFERROR($L$5/$L$6,1)</f>
        <v>1.3194314751153118</v>
      </c>
      <c r="N319" s="143">
        <f ca="1">IF($B319 ="",,VLOOKUP($K319,'Growth Rates'!$C$5:$D$8,2,FALSE))^COLUMNS($M319:N319)*$L319+SUM($L320:N320)*IFERROR($L$5/$L$6,1)</f>
        <v>1.3194555636703946</v>
      </c>
      <c r="O319" s="143">
        <f ca="1">IF($B319 ="",,VLOOKUP($K319,'Growth Rates'!$C$5:$D$8,2,FALSE))^COLUMNS($M319:O319)*$L319+SUM($L320:O320)*IFERROR($L$5/$L$6,1)</f>
        <v>1.3194796526652566</v>
      </c>
      <c r="P319" s="143">
        <f ca="1">IF($B319 ="",,VLOOKUP($K319,'Growth Rates'!$C$5:$D$8,2,FALSE))^COLUMNS($M319:P319)*$L319+SUM($L320:P320)*IFERROR($L$5/$L$6,1)</f>
        <v>1.3195037420999061</v>
      </c>
      <c r="Q319" s="143">
        <f ca="1">IF($B319 ="",,VLOOKUP($K319,'Growth Rates'!$C$5:$D$8,2,FALSE))^COLUMNS($M319:Q319)*$L319+SUM($L320:Q320)*IFERROR($L$5/$L$6,1)</f>
        <v>1.3195278319743504</v>
      </c>
      <c r="R319" s="143">
        <f ca="1">IF($B319 ="",,VLOOKUP($K319,'Growth Rates'!$C$5:$D$8,2,FALSE))^COLUMNS($M319:R319)*$L319+SUM($L320:R320)*IFERROR($L$5/$L$6,1)</f>
        <v>1.3195519222885981</v>
      </c>
      <c r="S319" s="143">
        <f ca="1">IF($B319 ="",,VLOOKUP($K319,'Growth Rates'!$C$5:$D$8,2,FALSE))^COLUMNS($M319:S319)*$L319+SUM($L320:S320)*IFERROR($L$5/$L$6,1)</f>
        <v>1.319576013042657</v>
      </c>
      <c r="T319" s="143">
        <f ca="1">IF($B319 ="",,VLOOKUP($K319,'Growth Rates'!$C$5:$D$8,2,FALSE))^COLUMNS($M319:T319)*$L319+SUM($L320:T320)*IFERROR($L$5/$L$6,1)</f>
        <v>1.3196001042365357</v>
      </c>
      <c r="U319" s="143">
        <f ca="1">IF($B319 ="",,VLOOKUP($K319,'Growth Rates'!$C$5:$D$8,2,FALSE))^COLUMNS($M319:U319)*$L319+SUM($L320:U320)*IFERROR($L$5/$L$6,1)</f>
        <v>1.3196241958702413</v>
      </c>
      <c r="V319" s="143">
        <f ca="1">IF($B319 ="",,VLOOKUP($K319,'Growth Rates'!$C$5:$D$8,2,FALSE))^COLUMNS($M319:V319)*$L319+SUM($L320:V320)*IFERROR($L$5/$L$6,1)</f>
        <v>1.3196482879437825</v>
      </c>
      <c r="W319" s="143">
        <f ca="1">IF($B319 ="",,VLOOKUP($K319,'Growth Rates'!$C$5:$D$8,2,FALSE))^COLUMNS($M319:W319)*$L319+SUM($L320:W320)*IFERROR($L$5/$L$6,1)</f>
        <v>1.3196723804571666</v>
      </c>
      <c r="X319" s="143">
        <f ca="1">IF($B319 ="",,VLOOKUP($K319,'Growth Rates'!$C$5:$D$8,2,FALSE))^COLUMNS($M319:X319)*$L319+SUM($L320:X320)*IFERROR($L$5/$L$6,1)</f>
        <v>1.3196964734104031</v>
      </c>
      <c r="Y319" s="143">
        <f ca="1">IF($B319 ="",,VLOOKUP($K319,'Growth Rates'!$C$5:$D$8,2,FALSE))^COLUMNS($M319:Y319)*$L319+SUM($L320:Y320)*IFERROR($L$5/$L$6,1)</f>
        <v>1.3197205668034984</v>
      </c>
      <c r="Z319" s="215"/>
      <c r="AA319" s="173">
        <f ca="1">IFERROR(IF($H319="",,AA320/$L319),0)</f>
        <v>0</v>
      </c>
      <c r="AB319" s="173">
        <f ca="1">IFERROR(IF($H319="",,AB320/$L319),0)</f>
        <v>0</v>
      </c>
      <c r="AC319" s="174">
        <f ca="1">IFERROR(IF($H319="",,AC320/$L319),0)</f>
        <v>0.15294649324257573</v>
      </c>
      <c r="AD319" s="175"/>
      <c r="AE319" s="42">
        <v>81137</v>
      </c>
      <c r="AF319" s="43"/>
      <c r="AG319" s="43"/>
      <c r="AH319" s="43"/>
      <c r="AI319" s="43"/>
      <c r="AJ319" s="43"/>
      <c r="AK319" s="43"/>
      <c r="AL319" s="44"/>
      <c r="AM319" s="157">
        <f ca="1">IF('MASTER 2018-19 '!H322="","",'MASTER 2018-19 '!H322)</f>
        <v>1.18</v>
      </c>
      <c r="AN319" s="216">
        <f t="shared" ca="1" si="40"/>
        <v>0.1394073870000001</v>
      </c>
    </row>
    <row r="320" spans="1:40" s="157" customFormat="1" x14ac:dyDescent="0.2">
      <c r="A320" s="152"/>
      <c r="C320" s="217" t="str">
        <f ca="1">IFERROR(IF(H319="","No PI or No Data",""),"Substation was not found in SubstationLoad")</f>
        <v/>
      </c>
      <c r="D320" s="139"/>
      <c r="E320" s="139"/>
      <c r="F320" s="139"/>
      <c r="G320" s="285">
        <f ca="1">IF(AND(VLOOKUP(C319,SubstationLoad_Max_Primaries!$B$3:$Z$495,3,FALSE),ISNUMBER(VLOOKUP(C319,'Manual Calculation'!$B$2:$G$222,3,FALSE))),VLOOKUP(C319,'Manual Calculation'!$B$2:$G$222,4,FALSE),VLOOKUP(C319,SubstationLoad_Max_Primaries!$B$3:$Z$500,23,FALSE))</f>
        <v>43885.5625</v>
      </c>
      <c r="H320" s="250"/>
      <c r="I320" s="220"/>
      <c r="J320" s="220"/>
      <c r="K320" s="220"/>
      <c r="L320" s="220" t="s">
        <v>32</v>
      </c>
      <c r="M320" s="221"/>
      <c r="N320" s="221"/>
      <c r="O320" s="221"/>
      <c r="P320" s="221"/>
      <c r="Q320" s="221"/>
      <c r="R320" s="221"/>
      <c r="S320" s="221"/>
      <c r="T320" s="221"/>
      <c r="U320" s="221"/>
      <c r="V320" s="221"/>
      <c r="W320" s="221"/>
      <c r="X320" s="221"/>
      <c r="Y320" s="221"/>
      <c r="Z320" s="222"/>
      <c r="AA320" s="419" t="str">
        <f ca="1">IF(AND(VLOOKUP(C319,SubstationLoad_Min_Primaries!$B$3:$Z$495,3,FALSE),ISNUMBER(VLOOKUP(C319,'Manual Calculation'!$B$2:$G$222,5,FALSE))),"Manual Calculation",MAX(VLOOKUP(C319,SubstationLoad_Max_Primaries!$B$3:$Z$500,5,FALSE),VLOOKUP(C319,SubstationLoad_Max_Primaries!$B$3:$Z$500,7,FALSE)))</f>
        <v>Manual Calculation</v>
      </c>
      <c r="AB320" s="419" t="str">
        <f ca="1">IF(AND(VLOOKUP(C319,SubstationLoad_Min_Primaries!$B$3:$Z$495,3,FALSE),ISNUMBER(VLOOKUP(C319,'Manual Calculation'!$B$2:$G$222,5,FALSE))),"Manual Calculation",VLOOKUP(C319,SubstationLoad_Max_Primaries!$B$3:$Z$500,6,FALSE))</f>
        <v>Manual Calculation</v>
      </c>
      <c r="AC320" s="282">
        <f ca="1">IF(AND(VLOOKUP(C319,SubstationLoad_Min_Primaries!$B$3:$Z$495,3,FALSE),ISNUMBER(VLOOKUP(C319,'Manual Calculation'!$B$2:$G$222,5,FALSE))),VLOOKUP(C319,'Manual Calculation'!$B$2:$G$222,5,FALSE),VLOOKUP(C319,SubstationLoad_Min_Primaries!$B$3:$Z$500,22,FALSE))</f>
        <v>0.20179873300000001</v>
      </c>
      <c r="AD320" s="175"/>
      <c r="AE320" s="186">
        <v>1</v>
      </c>
      <c r="AF320" s="187">
        <v>0</v>
      </c>
      <c r="AG320" s="187">
        <v>0</v>
      </c>
      <c r="AH320" s="187">
        <v>0</v>
      </c>
      <c r="AI320" s="187">
        <v>0</v>
      </c>
      <c r="AJ320" s="187">
        <v>0</v>
      </c>
      <c r="AK320" s="187">
        <v>0</v>
      </c>
      <c r="AL320" s="188">
        <v>0</v>
      </c>
      <c r="AM320" s="157" t="str">
        <f ca="1">IF('MASTER 2018-19 '!H323="","",'MASTER 2018-19 '!H323)</f>
        <v/>
      </c>
      <c r="AN320" s="216"/>
    </row>
    <row r="321" spans="1:40" s="157" customFormat="1" x14ac:dyDescent="0.2">
      <c r="A321" s="152"/>
      <c r="C321" s="223" t="s">
        <v>33</v>
      </c>
      <c r="D321" s="224"/>
      <c r="E321" s="225"/>
      <c r="F321" s="225"/>
      <c r="G321" s="226"/>
      <c r="H321" s="249"/>
      <c r="I321" s="228"/>
      <c r="J321" s="228"/>
      <c r="K321" s="228"/>
      <c r="L321" s="228"/>
      <c r="M321" s="229"/>
      <c r="N321" s="229"/>
      <c r="O321" s="230"/>
      <c r="P321" s="230"/>
      <c r="Q321" s="230"/>
      <c r="R321" s="231" t="s">
        <v>34</v>
      </c>
      <c r="S321" s="283">
        <f ca="1">VLOOKUP(C319,SubstationLoad_Max_Primaries!$B$3:$Z$500,24,FALSE)</f>
        <v>0.3251953125</v>
      </c>
      <c r="T321" s="233"/>
      <c r="U321" s="233"/>
      <c r="V321" s="233"/>
      <c r="W321" s="233"/>
      <c r="X321" s="233"/>
      <c r="Y321" s="233"/>
      <c r="Z321" s="234"/>
      <c r="AA321" s="418" t="str">
        <f ca="1">IF(AND(VLOOKUP(C319,SubstationLoad_Min_Primaries!$B$3:$Z$495,3,FALSE),ISNUMBER(VLOOKUP(C319,'Manual Calculation'!$B$2:$G$222,5,FALSE))),"",IF(AA320=VLOOKUP(C319,SubstationLoad_Max_Primaries!$B$3:$Z$500,5,FALSE),VLOOKUP(C319,SubstationLoad_Max_Primaries!$B$3:$Z$500,10,FALSE),IF(AA320=VLOOKUP(C319,SubstationLoad_Max_Primaries!$B$3:$Z$500,7,FALSE),VLOOKUP(C319,SubstationLoad_Max_Primaries!$B$3:$Z$500,12,FALSE),"")))</f>
        <v/>
      </c>
      <c r="AB321" s="418" t="str">
        <f ca="1">IF(AND(VLOOKUP(C319,SubstationLoad_Min_Primaries!$B$3:$Z$495,3,FALSE),ISNUMBER(VLOOKUP(C319,'Manual Calculation'!$B$2:$G$222,5,FALSE))),"",VLOOKUP(C319,SubstationLoad_Max_Primaries!$B$3:$Z$500,11,FALSE))</f>
        <v/>
      </c>
      <c r="AC321" s="418">
        <f ca="1">IF(AND(VLOOKUP(C319,SubstationLoad_Min_Primaries!$B$3:$Z$495,3,FALSE),ISNUMBER(VLOOKUP(C319,'Manual Calculation'!$B$2:$G$222,5,FALSE))),VLOOKUP(C319,'Manual Calculation'!$B$2:$G$222,6,FALSE),VLOOKUP(C319,SubstationLoad_Min_Primaries!$B$3:$Z$500,23,FALSE))</f>
        <v>43672.0625</v>
      </c>
      <c r="AD321" s="175"/>
      <c r="AE321" s="175"/>
      <c r="AF321" s="175"/>
      <c r="AG321" s="175"/>
      <c r="AH321" s="175"/>
      <c r="AI321" s="175"/>
      <c r="AJ321" s="175"/>
      <c r="AK321" s="175"/>
      <c r="AL321" s="175"/>
      <c r="AM321" s="157" t="str">
        <f ca="1">IF('MASTER 2018-19 '!H324="","",'MASTER 2018-19 '!H324)</f>
        <v/>
      </c>
      <c r="AN321" s="216"/>
    </row>
    <row r="322" spans="1:40" s="157" customFormat="1" x14ac:dyDescent="0.2">
      <c r="A322" s="152"/>
      <c r="B322" s="213">
        <v>370</v>
      </c>
      <c r="C322" s="86" t="str">
        <f ca="1">VLOOKUP(B322,'GSP List'!$D$2:$E$485,2,FALSE)</f>
        <v>BRODICK</v>
      </c>
      <c r="D322" s="117" t="s">
        <v>30</v>
      </c>
      <c r="E322" s="117" t="s">
        <v>573</v>
      </c>
      <c r="F322" s="214"/>
      <c r="G322" s="284">
        <f ca="1">IF(AND(VLOOKUP(C322,SubstationLoad_Max_Primaries!$B$3:$Z$495,3,FALSE),ISNUMBER(VLOOKUP(C322,'Manual Calculation'!$B$2:$G$222,3,FALSE))),VLOOKUP(C322,'Manual Calculation'!$B$2:$G$222,4,FALSE),VLOOKUP(C322,SubstationLoad_Max_Primaries!$B$3:$Z$500,23,FALSE))</f>
        <v>43570.340277777781</v>
      </c>
      <c r="H322" s="282">
        <f ca="1">IF(AND(VLOOKUP(C322,SubstationLoad_Max_Primaries!$B$3:$Z$495,3,FALSE),ISNUMBER(VLOOKUP(C322,'Manual Calculation'!$B$2:$G$222,3,FALSE))),VLOOKUP(C322,'Manual Calculation'!$B$2:$G$222,3,FALSE),VLOOKUP(C322,SubstationLoad_Max_Primaries!$B$3:$Z$500,22,FALSE))</f>
        <v>5.0759401321411133</v>
      </c>
      <c r="I322" s="136">
        <v>1</v>
      </c>
      <c r="J322" s="89">
        <v>0</v>
      </c>
      <c r="K322" s="90">
        <v>0</v>
      </c>
      <c r="L322" s="143">
        <f ca="1">IF(OR($B322="",ISNA($I322)),,$H322*$I322)</f>
        <v>5.0759401321411133</v>
      </c>
      <c r="M322" s="143">
        <f ca="1">IF($B322 ="",,VLOOKUP($K322,'Growth Rates'!$C$5:$D$8,2,FALSE))^COLUMNS($M322:M322)*$L322+SUM($L323:M323)*IFERROR($L$5/$L$6,1)</f>
        <v>5.076032802405372</v>
      </c>
      <c r="N322" s="143">
        <f ca="1">IF($B322 ="",,VLOOKUP($K322,'Growth Rates'!$C$5:$D$8,2,FALSE))^COLUMNS($M322:N322)*$L322+SUM($L323:N323)*IFERROR($L$5/$L$6,1)</f>
        <v>5.0761254743614908</v>
      </c>
      <c r="O322" s="143">
        <f ca="1">IF($B322 ="",,VLOOKUP($K322,'Growth Rates'!$C$5:$D$8,2,FALSE))^COLUMNS($M322:O322)*$L322+SUM($L323:O323)*IFERROR($L$5/$L$6,1)</f>
        <v>5.0762181480094988</v>
      </c>
      <c r="P322" s="143">
        <f ca="1">IF($B322 ="",,VLOOKUP($K322,'Growth Rates'!$C$5:$D$8,2,FALSE))^COLUMNS($M322:P322)*$L322+SUM($L323:P323)*IFERROR($L$5/$L$6,1)</f>
        <v>5.0763108233494298</v>
      </c>
      <c r="Q322" s="143">
        <f ca="1">IF($B322 ="",,VLOOKUP($K322,'Growth Rates'!$C$5:$D$8,2,FALSE))^COLUMNS($M322:Q322)*$L322+SUM($L323:Q323)*IFERROR($L$5/$L$6,1)</f>
        <v>5.0764035003813124</v>
      </c>
      <c r="R322" s="143">
        <f ca="1">IF($B322 ="",,VLOOKUP($K322,'Growth Rates'!$C$5:$D$8,2,FALSE))^COLUMNS($M322:R322)*$L322+SUM($L323:R323)*IFERROR($L$5/$L$6,1)</f>
        <v>5.0764961791051775</v>
      </c>
      <c r="S322" s="143">
        <f ca="1">IF($B322 ="",,VLOOKUP($K322,'Growth Rates'!$C$5:$D$8,2,FALSE))^COLUMNS($M322:S322)*$L322+SUM($L323:S323)*IFERROR($L$5/$L$6,1)</f>
        <v>5.0765888595210571</v>
      </c>
      <c r="T322" s="143">
        <f ca="1">IF($B322 ="",,VLOOKUP($K322,'Growth Rates'!$C$5:$D$8,2,FALSE))^COLUMNS($M322:T322)*$L322+SUM($L323:T323)*IFERROR($L$5/$L$6,1)</f>
        <v>5.0766815416289823</v>
      </c>
      <c r="U322" s="143">
        <f ca="1">IF($B322 ="",,VLOOKUP($K322,'Growth Rates'!$C$5:$D$8,2,FALSE))^COLUMNS($M322:U322)*$L322+SUM($L323:U323)*IFERROR($L$5/$L$6,1)</f>
        <v>5.0767742254289825</v>
      </c>
      <c r="V322" s="143">
        <f ca="1">IF($B322 ="",,VLOOKUP($K322,'Growth Rates'!$C$5:$D$8,2,FALSE))^COLUMNS($M322:V322)*$L322+SUM($L323:V323)*IFERROR($L$5/$L$6,1)</f>
        <v>5.0768669109210904</v>
      </c>
      <c r="W322" s="143">
        <f ca="1">IF($B322 ="",,VLOOKUP($K322,'Growth Rates'!$C$5:$D$8,2,FALSE))^COLUMNS($M322:W322)*$L322+SUM($L323:W323)*IFERROR($L$5/$L$6,1)</f>
        <v>5.0769595981053337</v>
      </c>
      <c r="X322" s="143">
        <f ca="1">IF($B322 ="",,VLOOKUP($K322,'Growth Rates'!$C$5:$D$8,2,FALSE))^COLUMNS($M322:X322)*$L322+SUM($L323:X323)*IFERROR($L$5/$L$6,1)</f>
        <v>5.0770522869817487</v>
      </c>
      <c r="Y322" s="143">
        <f ca="1">IF($B322 ="",,VLOOKUP($K322,'Growth Rates'!$C$5:$D$8,2,FALSE))^COLUMNS($M322:Y322)*$L322+SUM($L323:Y323)*IFERROR($L$5/$L$6,1)</f>
        <v>5.0771449775503603</v>
      </c>
      <c r="Z322" s="215"/>
      <c r="AA322" s="173">
        <f ca="1">IFERROR(IF($H322="",,AA323/$L322),0)</f>
        <v>1</v>
      </c>
      <c r="AB322" s="173">
        <f ca="1">IFERROR(IF($H322="",,AB323/$L322),0)</f>
        <v>0.66230904917211042</v>
      </c>
      <c r="AC322" s="174">
        <f ca="1">IFERROR(IF($H322="",,AC323/$L322),0)</f>
        <v>0</v>
      </c>
      <c r="AD322" s="175"/>
      <c r="AE322" s="42">
        <v>81106</v>
      </c>
      <c r="AF322" s="43"/>
      <c r="AG322" s="43"/>
      <c r="AH322" s="43"/>
      <c r="AI322" s="43"/>
      <c r="AJ322" s="43"/>
      <c r="AK322" s="43"/>
      <c r="AL322" s="44"/>
      <c r="AM322" s="157">
        <f ca="1">IF('MASTER 2018-19 '!H325="","",'MASTER 2018-19 '!H325)</f>
        <v>5.65</v>
      </c>
      <c r="AN322" s="216">
        <f t="shared" ca="1" si="40"/>
        <v>-0.57405986785888707</v>
      </c>
    </row>
    <row r="323" spans="1:40" s="157" customFormat="1" x14ac:dyDescent="0.2">
      <c r="C323" s="217" t="str">
        <f ca="1">IFERROR(IF(H322="","No PI or No Data",""),"Substation was not found in SubstationLoad")</f>
        <v/>
      </c>
      <c r="D323" s="139"/>
      <c r="E323" s="139"/>
      <c r="F323" s="139"/>
      <c r="G323" s="285">
        <f ca="1">IF(AND(VLOOKUP(C322,SubstationLoad_Max_Primaries!$B$3:$Z$495,3,FALSE),ISNUMBER(VLOOKUP(C322,'Manual Calculation'!$B$2:$G$222,3,FALSE))),VLOOKUP(C322,'Manual Calculation'!$B$2:$G$222,4,FALSE),VLOOKUP(C322,SubstationLoad_Max_Primaries!$B$3:$Z$500,23,FALSE))</f>
        <v>43570.340277777781</v>
      </c>
      <c r="H323" s="250"/>
      <c r="I323" s="220"/>
      <c r="J323" s="220"/>
      <c r="K323" s="220"/>
      <c r="L323" s="220" t="s">
        <v>32</v>
      </c>
      <c r="M323" s="235"/>
      <c r="N323" s="221"/>
      <c r="O323" s="221"/>
      <c r="P323" s="221"/>
      <c r="Q323" s="221"/>
      <c r="R323" s="221"/>
      <c r="S323" s="221"/>
      <c r="T323" s="221"/>
      <c r="U323" s="221"/>
      <c r="V323" s="221"/>
      <c r="W323" s="221"/>
      <c r="X323" s="221"/>
      <c r="Y323" s="221"/>
      <c r="Z323" s="222"/>
      <c r="AA323" s="419">
        <f ca="1">IF(AND(VLOOKUP(C322,SubstationLoad_Min_Primaries!$B$3:$Z$495,3,FALSE),ISNUMBER(VLOOKUP(C322,'Manual Calculation'!$B$2:$G$222,5,FALSE))),"Manual Calculation",MAX(VLOOKUP(C322,SubstationLoad_Max_Primaries!$B$3:$Z$500,5,FALSE),VLOOKUP(C322,SubstationLoad_Max_Primaries!$B$3:$Z$500,7,FALSE)))</f>
        <v>5.0759401321411133</v>
      </c>
      <c r="AB323" s="419">
        <f ca="1">IF(AND(VLOOKUP(C322,SubstationLoad_Min_Primaries!$B$3:$Z$495,3,FALSE),ISNUMBER(VLOOKUP(C322,'Manual Calculation'!$B$2:$G$222,5,FALSE))),"Manual Calculation",VLOOKUP(C322,SubstationLoad_Max_Primaries!$B$3:$Z$500,6,FALSE))</f>
        <v>3.361841082572937</v>
      </c>
      <c r="AC323" s="282">
        <f ca="1">IF(AND(VLOOKUP(C322,SubstationLoad_Min_Primaries!$B$3:$Z$495,3,FALSE),ISNUMBER(VLOOKUP(C322,'Manual Calculation'!$B$2:$G$222,5,FALSE))),VLOOKUP(C322,'Manual Calculation'!$B$2:$G$222,5,FALSE),VLOOKUP(C322,SubstationLoad_Min_Primaries!$B$3:$Z$500,22,FALSE))</f>
        <v>0</v>
      </c>
      <c r="AD323" s="175"/>
      <c r="AE323" s="186">
        <v>1</v>
      </c>
      <c r="AF323" s="187">
        <v>0</v>
      </c>
      <c r="AG323" s="187">
        <v>0</v>
      </c>
      <c r="AH323" s="187">
        <v>0</v>
      </c>
      <c r="AI323" s="187">
        <v>0</v>
      </c>
      <c r="AJ323" s="187">
        <v>0</v>
      </c>
      <c r="AK323" s="187">
        <v>0</v>
      </c>
      <c r="AL323" s="188">
        <v>0</v>
      </c>
      <c r="AM323" s="157" t="str">
        <f ca="1">IF('MASTER 2018-19 '!H326="","",'MASTER 2018-19 '!H326)</f>
        <v/>
      </c>
      <c r="AN323" s="216"/>
    </row>
    <row r="324" spans="1:40" s="157" customFormat="1" x14ac:dyDescent="0.2">
      <c r="C324" s="223" t="s">
        <v>33</v>
      </c>
      <c r="D324" s="224"/>
      <c r="E324" s="225"/>
      <c r="F324" s="225"/>
      <c r="G324" s="226"/>
      <c r="H324" s="249"/>
      <c r="I324" s="228"/>
      <c r="J324" s="228"/>
      <c r="K324" s="228"/>
      <c r="L324" s="228"/>
      <c r="M324" s="229"/>
      <c r="N324" s="229"/>
      <c r="O324" s="230"/>
      <c r="P324" s="230"/>
      <c r="Q324" s="230"/>
      <c r="R324" s="231" t="s">
        <v>34</v>
      </c>
      <c r="S324" s="283">
        <f ca="1">VLOOKUP(C322,SubstationLoad_Max_Primaries!$B$3:$Z$500,24,FALSE)</f>
        <v>0</v>
      </c>
      <c r="T324" s="233"/>
      <c r="U324" s="233"/>
      <c r="V324" s="233"/>
      <c r="W324" s="233"/>
      <c r="X324" s="233"/>
      <c r="Y324" s="233"/>
      <c r="Z324" s="234"/>
      <c r="AA324" s="418">
        <f ca="1">IF(AND(VLOOKUP(C322,SubstationLoad_Min_Primaries!$B$3:$Z$495,3,FALSE),ISNUMBER(VLOOKUP(C322,'Manual Calculation'!$B$2:$G$222,5,FALSE))),"",IF(AA323=VLOOKUP(C322,SubstationLoad_Max_Primaries!$B$3:$Z$500,5,FALSE),VLOOKUP(C322,SubstationLoad_Max_Primaries!$B$3:$Z$500,10,FALSE),IF(AA323=VLOOKUP(C322,SubstationLoad_Max_Primaries!$B$3:$Z$500,7,FALSE),VLOOKUP(C322,SubstationLoad_Max_Primaries!$B$3:$Z$500,12,FALSE),"")))</f>
        <v>43570.340277777781</v>
      </c>
      <c r="AB324" s="418">
        <f ca="1">IF(AND(VLOOKUP(C322,SubstationLoad_Min_Primaries!$B$3:$Z$495,3,FALSE),ISNUMBER(VLOOKUP(C322,'Manual Calculation'!$B$2:$G$222,5,FALSE))),"",VLOOKUP(C322,SubstationLoad_Max_Primaries!$B$3:$Z$500,11,FALSE))</f>
        <v>43628.72152777778</v>
      </c>
      <c r="AC324" s="418">
        <f ca="1">IF(AND(VLOOKUP(C322,SubstationLoad_Min_Primaries!$B$3:$Z$495,3,FALSE),ISNUMBER(VLOOKUP(C322,'Manual Calculation'!$B$2:$G$222,5,FALSE))),VLOOKUP(C322,'Manual Calculation'!$B$2:$G$222,6,FALSE),VLOOKUP(C322,SubstationLoad_Min_Primaries!$B$3:$Z$500,23,FALSE))</f>
        <v>0</v>
      </c>
      <c r="AD324" s="175"/>
      <c r="AE324" s="175"/>
      <c r="AF324" s="175"/>
      <c r="AG324" s="175"/>
      <c r="AH324" s="175"/>
      <c r="AI324" s="175"/>
      <c r="AJ324" s="175"/>
      <c r="AK324" s="175"/>
      <c r="AL324" s="175"/>
      <c r="AM324" s="157" t="str">
        <f ca="1">IF('MASTER 2018-19 '!H327="","",'MASTER 2018-19 '!H327)</f>
        <v/>
      </c>
      <c r="AN324" s="216"/>
    </row>
    <row r="325" spans="1:40" s="157" customFormat="1" x14ac:dyDescent="0.2">
      <c r="B325" s="213">
        <v>312</v>
      </c>
      <c r="C325" s="86" t="str">
        <f ca="1">VLOOKUP(B325,'GSP List'!$D$2:$E$485,2,FALSE)</f>
        <v>CAMPBELTOWN</v>
      </c>
      <c r="D325" s="117" t="s">
        <v>30</v>
      </c>
      <c r="E325" s="117" t="s">
        <v>532</v>
      </c>
      <c r="F325" s="214"/>
      <c r="G325" s="284">
        <f ca="1">IF(AND(VLOOKUP(C325,SubstationLoad_Max_Primaries!$B$3:$Z$495,3,FALSE),ISNUMBER(VLOOKUP(C325,'Manual Calculation'!$B$2:$G$222,3,FALSE))),VLOOKUP(C325,'Manual Calculation'!$B$2:$G$222,4,FALSE),VLOOKUP(C325,SubstationLoad_Max_Primaries!$B$3:$Z$500,23,FALSE))</f>
        <v>43812.761805555558</v>
      </c>
      <c r="H325" s="282">
        <f ca="1">IF(AND(VLOOKUP(C325,SubstationLoad_Max_Primaries!$B$3:$Z$495,3,FALSE),ISNUMBER(VLOOKUP(C325,'Manual Calculation'!$B$2:$G$222,3,FALSE))),VLOOKUP(C325,'Manual Calculation'!$B$2:$G$222,3,FALSE),VLOOKUP(C325,SubstationLoad_Max_Primaries!$B$3:$Z$500,22,FALSE))</f>
        <v>6.7970998287200928</v>
      </c>
      <c r="I325" s="136">
        <v>1</v>
      </c>
      <c r="J325" s="89" t="s">
        <v>35</v>
      </c>
      <c r="K325" s="90" t="s">
        <v>35</v>
      </c>
      <c r="L325" s="143">
        <f ca="1">IF(OR($B325="",ISNA($I325)),,$H325*$I325)</f>
        <v>6.7970998287200928</v>
      </c>
      <c r="M325" s="143">
        <f ca="1">IF($B325 ="",,VLOOKUP($K325,'Growth Rates'!$C$5:$D$8,2,FALSE))^COLUMNS($M325:M325)*$L325+SUM($L326:M326)*IFERROR($L$5/$L$6,1)</f>
        <v>6.8895733415397675</v>
      </c>
      <c r="N325" s="143">
        <f ca="1">IF($B325 ="",,VLOOKUP($K325,'Growth Rates'!$C$5:$D$8,2,FALSE))^COLUMNS($M325:N325)*$L325+SUM($L326:N326)*IFERROR($L$5/$L$6,1)</f>
        <v>6.9833049424835965</v>
      </c>
      <c r="O325" s="143">
        <f ca="1">IF($B325 ="",,VLOOKUP($K325,'Growth Rates'!$C$5:$D$8,2,FALSE))^COLUMNS($M325:O325)*$L325+SUM($L326:O326)*IFERROR($L$5/$L$6,1)</f>
        <v>7.078311747649801</v>
      </c>
      <c r="P325" s="143">
        <f ca="1">IF($B325 ="",,VLOOKUP($K325,'Growth Rates'!$C$5:$D$8,2,FALSE))^COLUMNS($M325:P325)*$L325+SUM($L326:P326)*IFERROR($L$5/$L$6,1)</f>
        <v>7.1746111059985225</v>
      </c>
      <c r="Q325" s="143">
        <f ca="1">IF($B325 ="",,VLOOKUP($K325,'Growth Rates'!$C$5:$D$8,2,FALSE))^COLUMNS($M325:Q325)*$L325+SUM($L326:Q326)*IFERROR($L$5/$L$6,1)</f>
        <v>7.272220602519873</v>
      </c>
      <c r="R325" s="143">
        <f ca="1">IF($B325 ="",,VLOOKUP($K325,'Growth Rates'!$C$5:$D$8,2,FALSE))^COLUMNS($M325:R325)*$L325+SUM($L326:R326)*IFERROR($L$5/$L$6,1)</f>
        <v>7.3711580614450956</v>
      </c>
      <c r="S325" s="143">
        <f ca="1">IF($B325 ="",,VLOOKUP($K325,'Growth Rates'!$C$5:$D$8,2,FALSE))^COLUMNS($M325:S325)*$L325+SUM($L326:S326)*IFERROR($L$5/$L$6,1)</f>
        <v>7.4714415495013879</v>
      </c>
      <c r="T325" s="143">
        <f ca="1">IF($B325 ="",,VLOOKUP($K325,'Growth Rates'!$C$5:$D$8,2,FALSE))^COLUMNS($M325:T325)*$L325+SUM($L326:T326)*IFERROR($L$5/$L$6,1)</f>
        <v>7.5730893792110434</v>
      </c>
      <c r="U325" s="143">
        <f ca="1">IF($B325 ="",,VLOOKUP($K325,'Growth Rates'!$C$5:$D$8,2,FALSE))^COLUMNS($M325:U325)*$L325+SUM($L326:U326)*IFERROR($L$5/$L$6,1)</f>
        <v>7.6761201122354379</v>
      </c>
      <c r="V325" s="143">
        <f ca="1">IF($B325 ="",,VLOOKUP($K325,'Growth Rates'!$C$5:$D$8,2,FALSE))^COLUMNS($M325:V325)*$L325+SUM($L326:V326)*IFERROR($L$5/$L$6,1)</f>
        <v>7.7805525627645382</v>
      </c>
      <c r="W325" s="143">
        <f ca="1">IF($B325 ="",,VLOOKUP($K325,'Growth Rates'!$C$5:$D$8,2,FALSE))^COLUMNS($M325:W325)*$L325+SUM($L326:W326)*IFERROR($L$5/$L$6,1)</f>
        <v>7.8864058009525131</v>
      </c>
      <c r="X325" s="143">
        <f ca="1">IF($B325 ="",,VLOOKUP($K325,'Growth Rates'!$C$5:$D$8,2,FALSE))^COLUMNS($M325:X325)*$L325+SUM($L326:X326)*IFERROR($L$5/$L$6,1)</f>
        <v>7.9936991564000905</v>
      </c>
      <c r="Y325" s="143">
        <f ca="1">IF($B325 ="",,VLOOKUP($K325,'Growth Rates'!$C$5:$D$8,2,FALSE))^COLUMNS($M325:Y325)*$L325+SUM($L326:Y326)*IFERROR($L$5/$L$6,1)</f>
        <v>8.1024522216842847</v>
      </c>
      <c r="Z325" s="215"/>
      <c r="AA325" s="173">
        <f ca="1">IFERROR(IF($H325="",,AA326/$L325),0)</f>
        <v>0.87050364229277921</v>
      </c>
      <c r="AB325" s="173">
        <f ca="1">IFERROR(IF($H325="",,AB326/$L325),0)</f>
        <v>0.7362110445916169</v>
      </c>
      <c r="AC325" s="174">
        <f ca="1">IFERROR(IF($H325="",,AC326/$L325),0)</f>
        <v>0</v>
      </c>
      <c r="AD325" s="175"/>
      <c r="AE325" s="42">
        <v>81127</v>
      </c>
      <c r="AF325" s="43"/>
      <c r="AG325" s="43"/>
      <c r="AH325" s="43"/>
      <c r="AI325" s="43"/>
      <c r="AJ325" s="43"/>
      <c r="AK325" s="43"/>
      <c r="AL325" s="44"/>
      <c r="AM325" s="157">
        <f ca="1">IF('MASTER 2018-19 '!H328="","",'MASTER 2018-19 '!H328)</f>
        <v>8.82</v>
      </c>
      <c r="AN325" s="253">
        <f t="shared" ca="1" si="40"/>
        <v>-2.0229001712799075</v>
      </c>
    </row>
    <row r="326" spans="1:40" s="157" customFormat="1" x14ac:dyDescent="0.2">
      <c r="C326" s="217" t="str">
        <f ca="1">IFERROR(IF(H325="","No PI or No Data",""),"Substation was not found in SubstationLoad")</f>
        <v/>
      </c>
      <c r="D326" s="139"/>
      <c r="E326" s="139"/>
      <c r="F326" s="139"/>
      <c r="G326" s="285">
        <f ca="1">IF(AND(VLOOKUP(C325,SubstationLoad_Max_Primaries!$B$3:$Z$495,3,FALSE),ISNUMBER(VLOOKUP(C325,'Manual Calculation'!$B$2:$G$222,3,FALSE))),VLOOKUP(C325,'Manual Calculation'!$B$2:$G$222,4,FALSE),VLOOKUP(C325,SubstationLoad_Max_Primaries!$B$3:$Z$500,23,FALSE))</f>
        <v>43812.761805555558</v>
      </c>
      <c r="H326" s="250"/>
      <c r="I326" s="220"/>
      <c r="J326" s="220"/>
      <c r="K326" s="220"/>
      <c r="L326" s="220" t="s">
        <v>32</v>
      </c>
      <c r="M326" s="235"/>
      <c r="N326" s="221"/>
      <c r="O326" s="221"/>
      <c r="P326" s="221"/>
      <c r="Q326" s="221"/>
      <c r="R326" s="221"/>
      <c r="S326" s="221"/>
      <c r="T326" s="221"/>
      <c r="U326" s="221"/>
      <c r="V326" s="221"/>
      <c r="W326" s="221"/>
      <c r="X326" s="221"/>
      <c r="Y326" s="221"/>
      <c r="Z326" s="222"/>
      <c r="AA326" s="419">
        <f ca="1">IF(AND(VLOOKUP(C325,SubstationLoad_Min_Primaries!$B$3:$Z$495,3,FALSE),ISNUMBER(VLOOKUP(C325,'Manual Calculation'!$B$2:$G$222,5,FALSE))),"Manual Calculation",MAX(VLOOKUP(C325,SubstationLoad_Max_Primaries!$B$3:$Z$500,5,FALSE),VLOOKUP(C325,SubstationLoad_Max_Primaries!$B$3:$Z$500,7,FALSE)))</f>
        <v>5.9169001579284668</v>
      </c>
      <c r="AB326" s="419">
        <f ca="1">IF(AND(VLOOKUP(C325,SubstationLoad_Min_Primaries!$B$3:$Z$495,3,FALSE),ISNUMBER(VLOOKUP(C325,'Manual Calculation'!$B$2:$G$222,5,FALSE))),"Manual Calculation",VLOOKUP(C325,SubstationLoad_Max_Primaries!$B$3:$Z$500,6,FALSE))</f>
        <v>5.00409996509552</v>
      </c>
      <c r="AC326" s="282">
        <f ca="1">IF(AND(VLOOKUP(C325,SubstationLoad_Min_Primaries!$B$3:$Z$495,3,FALSE),ISNUMBER(VLOOKUP(C325,'Manual Calculation'!$B$2:$G$222,5,FALSE))),VLOOKUP(C325,'Manual Calculation'!$B$2:$G$222,5,FALSE),VLOOKUP(C325,SubstationLoad_Min_Primaries!$B$3:$Z$500,22,FALSE))</f>
        <v>0</v>
      </c>
      <c r="AD326" s="175"/>
      <c r="AE326" s="186">
        <v>1</v>
      </c>
      <c r="AF326" s="187">
        <v>0</v>
      </c>
      <c r="AG326" s="187">
        <v>0</v>
      </c>
      <c r="AH326" s="187">
        <v>0</v>
      </c>
      <c r="AI326" s="187">
        <v>0</v>
      </c>
      <c r="AJ326" s="187">
        <v>0</v>
      </c>
      <c r="AK326" s="187">
        <v>0</v>
      </c>
      <c r="AL326" s="188">
        <v>0</v>
      </c>
      <c r="AM326" s="157" t="str">
        <f ca="1">IF('MASTER 2018-19 '!H329="","",'MASTER 2018-19 '!H329)</f>
        <v/>
      </c>
      <c r="AN326" s="216"/>
    </row>
    <row r="327" spans="1:40" s="157" customFormat="1" x14ac:dyDescent="0.2">
      <c r="C327" s="223" t="s">
        <v>33</v>
      </c>
      <c r="D327" s="224"/>
      <c r="E327" s="225"/>
      <c r="F327" s="225"/>
      <c r="G327" s="226"/>
      <c r="H327" s="249"/>
      <c r="I327" s="228"/>
      <c r="J327" s="228"/>
      <c r="K327" s="228"/>
      <c r="L327" s="228"/>
      <c r="M327" s="229"/>
      <c r="N327" s="229"/>
      <c r="O327" s="230"/>
      <c r="P327" s="230"/>
      <c r="Q327" s="230"/>
      <c r="R327" s="231" t="s">
        <v>34</v>
      </c>
      <c r="S327" s="283">
        <f ca="1">VLOOKUP(C325,SubstationLoad_Max_Primaries!$B$3:$Z$500,24,FALSE)</f>
        <v>0</v>
      </c>
      <c r="T327" s="233"/>
      <c r="U327" s="233"/>
      <c r="V327" s="233"/>
      <c r="W327" s="233"/>
      <c r="X327" s="233"/>
      <c r="Y327" s="233"/>
      <c r="Z327" s="234"/>
      <c r="AA327" s="418">
        <f ca="1">IF(AND(VLOOKUP(C325,SubstationLoad_Min_Primaries!$B$3:$Z$495,3,FALSE),ISNUMBER(VLOOKUP(C325,'Manual Calculation'!$B$2:$G$222,5,FALSE))),"",IF(AA326=VLOOKUP(C325,SubstationLoad_Max_Primaries!$B$3:$Z$500,5,FALSE),VLOOKUP(C325,SubstationLoad_Max_Primaries!$B$3:$Z$500,10,FALSE),IF(AA326=VLOOKUP(C325,SubstationLoad_Max_Primaries!$B$3:$Z$500,7,FALSE),VLOOKUP(C325,SubstationLoad_Max_Primaries!$B$3:$Z$500,12,FALSE),"")))</f>
        <v>43559.40902777778</v>
      </c>
      <c r="AB327" s="418">
        <f ca="1">IF(AND(VLOOKUP(C325,SubstationLoad_Min_Primaries!$B$3:$Z$495,3,FALSE),ISNUMBER(VLOOKUP(C325,'Manual Calculation'!$B$2:$G$222,5,FALSE))),"",VLOOKUP(C325,SubstationLoad_Max_Primaries!$B$3:$Z$500,11,FALSE))</f>
        <v>43633.571527777778</v>
      </c>
      <c r="AC327" s="418">
        <f ca="1">IF(AND(VLOOKUP(C325,SubstationLoad_Min_Primaries!$B$3:$Z$495,3,FALSE),ISNUMBER(VLOOKUP(C325,'Manual Calculation'!$B$2:$G$222,5,FALSE))),VLOOKUP(C325,'Manual Calculation'!$B$2:$G$222,6,FALSE),VLOOKUP(C325,SubstationLoad_Min_Primaries!$B$3:$Z$500,23,FALSE))</f>
        <v>0</v>
      </c>
      <c r="AD327" s="175"/>
      <c r="AE327" s="175"/>
      <c r="AF327" s="175"/>
      <c r="AG327" s="175"/>
      <c r="AH327" s="175"/>
      <c r="AI327" s="175"/>
      <c r="AJ327" s="175"/>
      <c r="AK327" s="175"/>
      <c r="AL327" s="175"/>
      <c r="AM327" s="157" t="str">
        <f ca="1">IF('MASTER 2018-19 '!H330="","",'MASTER 2018-19 '!H330)</f>
        <v/>
      </c>
      <c r="AN327" s="216"/>
    </row>
    <row r="328" spans="1:40" s="157" customFormat="1" x14ac:dyDescent="0.2">
      <c r="B328" s="236">
        <v>338</v>
      </c>
      <c r="C328" s="86" t="str">
        <f ca="1">VLOOKUP(B328,'GSP List'!$D$2:$E$485,2,FALSE)</f>
        <v>CLAONAIG</v>
      </c>
      <c r="D328" s="117" t="s">
        <v>30</v>
      </c>
      <c r="E328" s="117" t="s">
        <v>574</v>
      </c>
      <c r="F328" s="214"/>
      <c r="G328" s="284" t="str">
        <f ca="1">IF(AND(VLOOKUP(C328,SubstationLoad_Max_Primaries!$B$3:$Z$495,3,FALSE),ISNUMBER(VLOOKUP(C328,'Manual Calculation'!$B$2:$G$222,3,FALSE))),VLOOKUP(C328,'Manual Calculation'!$B$2:$G$222,4,FALSE),VLOOKUP(C328,SubstationLoad_Max_Primaries!$B$3:$Z$500,23,FALSE))</f>
        <v>No PI</v>
      </c>
      <c r="H328" s="282">
        <f ca="1">IF(AND(VLOOKUP(C328,SubstationLoad_Max_Primaries!$B$3:$Z$495,3,FALSE),ISNUMBER(VLOOKUP(C328,'Manual Calculation'!$B$2:$G$222,3,FALSE))),VLOOKUP(C328,'Manual Calculation'!$B$2:$G$222,3,FALSE),VLOOKUP(C328,SubstationLoad_Max_Primaries!$B$3:$Z$500,22,FALSE))</f>
        <v>0.2022773994067551</v>
      </c>
      <c r="I328" s="136">
        <v>1</v>
      </c>
      <c r="J328" s="89" t="s">
        <v>35</v>
      </c>
      <c r="K328" s="90" t="s">
        <v>35</v>
      </c>
      <c r="L328" s="143">
        <f ca="1">IF(OR($B328="",ISNA($I328)),,$H328*$I328)</f>
        <v>0.2022773994067551</v>
      </c>
      <c r="M328" s="143">
        <f ca="1">IF($B328 ="",,VLOOKUP($K328,'Growth Rates'!$C$5:$D$8,2,FALSE))^COLUMNS($M328:M328)*$L328+SUM($L329:M329)*IFERROR($L$5/$L$6,1)</f>
        <v>0.20502935276311668</v>
      </c>
      <c r="N328" s="143">
        <f ca="1">IF($B328 ="",,VLOOKUP($K328,'Growth Rates'!$C$5:$D$8,2,FALSE))^COLUMNS($M328:N328)*$L328+SUM($L329:N329)*IFERROR($L$5/$L$6,1)</f>
        <v>0.20781874602773198</v>
      </c>
      <c r="O328" s="143">
        <f ca="1">IF($B328 ="",,VLOOKUP($K328,'Growth Rates'!$C$5:$D$8,2,FALSE))^COLUMNS($M328:O328)*$L328+SUM($L329:O329)*IFERROR($L$5/$L$6,1)</f>
        <v>0.21064608856487738</v>
      </c>
      <c r="P328" s="143">
        <f ca="1">IF($B328 ="",,VLOOKUP($K328,'Growth Rates'!$C$5:$D$8,2,FALSE))^COLUMNS($M328:P328)*$L328+SUM($L329:P329)*IFERROR($L$5/$L$6,1)</f>
        <v>0.21351189666865308</v>
      </c>
      <c r="Q328" s="143">
        <f ca="1">IF($B328 ="",,VLOOKUP($K328,'Growth Rates'!$C$5:$D$8,2,FALSE))^COLUMNS($M328:Q328)*$L328+SUM($L329:Q329)*IFERROR($L$5/$L$6,1)</f>
        <v>0.21641669365726218</v>
      </c>
      <c r="R328" s="143">
        <f ca="1">IF($B328 ="",,VLOOKUP($K328,'Growth Rates'!$C$5:$D$8,2,FALSE))^COLUMNS($M328:R328)*$L328+SUM($L329:R329)*IFERROR($L$5/$L$6,1)</f>
        <v>0.21936100996857272</v>
      </c>
      <c r="S328" s="143">
        <f ca="1">IF($B328 ="",,VLOOKUP($K328,'Growth Rates'!$C$5:$D$8,2,FALSE))^COLUMNS($M328:S328)*$L328+SUM($L329:S329)*IFERROR($L$5/$L$6,1)</f>
        <v>0.22234538325697931</v>
      </c>
      <c r="T328" s="143">
        <f ca="1">IF($B328 ="",,VLOOKUP($K328,'Growth Rates'!$C$5:$D$8,2,FALSE))^COLUMNS($M328:T328)*$L328+SUM($L329:T329)*IFERROR($L$5/$L$6,1)</f>
        <v>0.22537035849158338</v>
      </c>
      <c r="U328" s="143">
        <f ca="1">IF($B328 ="",,VLOOKUP($K328,'Growth Rates'!$C$5:$D$8,2,FALSE))^COLUMNS($M328:U328)*$L328+SUM($L329:U329)*IFERROR($L$5/$L$6,1)</f>
        <v>0.22843648805570815</v>
      </c>
      <c r="V328" s="143">
        <f ca="1">IF($B328 ="",,VLOOKUP($K328,'Growth Rates'!$C$5:$D$8,2,FALSE))^COLUMNS($M328:V328)*$L328+SUM($L329:V329)*IFERROR($L$5/$L$6,1)</f>
        <v>0.23154433184776832</v>
      </c>
      <c r="W328" s="143">
        <f ca="1">IF($B328 ="",,VLOOKUP($K328,'Growth Rates'!$C$5:$D$8,2,FALSE))^COLUMNS($M328:W328)*$L328+SUM($L329:W329)*IFERROR($L$5/$L$6,1)</f>
        <v>0.23469445738351161</v>
      </c>
      <c r="X328" s="143">
        <f ca="1">IF($B328 ="",,VLOOKUP($K328,'Growth Rates'!$C$5:$D$8,2,FALSE))^COLUMNS($M328:X328)*$L328+SUM($L329:X329)*IFERROR($L$5/$L$6,1)</f>
        <v>0.2378874398996515</v>
      </c>
      <c r="Y328" s="143">
        <f ca="1">IF($B328 ="",,VLOOKUP($K328,'Growth Rates'!$C$5:$D$8,2,FALSE))^COLUMNS($M328:Y328)*$L328+SUM($L329:Y329)*IFERROR($L$5/$L$6,1)</f>
        <v>0.24112386245890968</v>
      </c>
      <c r="Z328" s="215"/>
      <c r="AA328" s="173">
        <f ca="1">IFERROR(IF($H328="",,AA329/$L328),0)</f>
        <v>0</v>
      </c>
      <c r="AB328" s="173">
        <f ca="1">IFERROR(IF($H328="",,AB329/$L328),0)</f>
        <v>0</v>
      </c>
      <c r="AC328" s="174">
        <f ca="1">IFERROR(IF($H328="",,AC329/$L328),0)</f>
        <v>0</v>
      </c>
      <c r="AD328" s="175"/>
      <c r="AE328" s="42">
        <v>81134</v>
      </c>
      <c r="AF328" s="43"/>
      <c r="AG328" s="43"/>
      <c r="AH328" s="43"/>
      <c r="AI328" s="43"/>
      <c r="AJ328" s="43"/>
      <c r="AK328" s="43"/>
      <c r="AL328" s="44"/>
      <c r="AM328" s="157">
        <f ca="1">IF('MASTER 2018-19 '!H331="","",'MASTER 2018-19 '!H331)</f>
        <v>0.20508680773184895</v>
      </c>
      <c r="AN328" s="216">
        <f t="shared" ref="AN328:AN391" ca="1" si="49">H328-AM328</f>
        <v>-2.809408325093854E-3</v>
      </c>
    </row>
    <row r="329" spans="1:40" s="157" customFormat="1" x14ac:dyDescent="0.2">
      <c r="C329" s="217" t="str">
        <f ca="1">IFERROR(IF(H328="","No PI or No Data",""),"Substation was not found in SubstationLoad")</f>
        <v/>
      </c>
      <c r="D329" s="139"/>
      <c r="E329" s="139"/>
      <c r="F329" s="139"/>
      <c r="G329" s="285" t="str">
        <f ca="1">IF(AND(VLOOKUP(C328,SubstationLoad_Max_Primaries!$B$3:$Z$495,3,FALSE),ISNUMBER(VLOOKUP(C328,'Manual Calculation'!$B$2:$G$222,3,FALSE))),VLOOKUP(C328,'Manual Calculation'!$B$2:$G$222,4,FALSE),VLOOKUP(C328,SubstationLoad_Max_Primaries!$B$3:$Z$500,23,FALSE))</f>
        <v>No PI</v>
      </c>
      <c r="H329" s="250"/>
      <c r="I329" s="220"/>
      <c r="J329" s="220"/>
      <c r="K329" s="220"/>
      <c r="L329" s="220" t="s">
        <v>32</v>
      </c>
      <c r="M329" s="235"/>
      <c r="N329" s="221"/>
      <c r="O329" s="221"/>
      <c r="P329" s="221"/>
      <c r="Q329" s="221"/>
      <c r="R329" s="221"/>
      <c r="S329" s="221"/>
      <c r="T329" s="221"/>
      <c r="U329" s="221"/>
      <c r="V329" s="221"/>
      <c r="W329" s="221"/>
      <c r="X329" s="221"/>
      <c r="Y329" s="221"/>
      <c r="Z329" s="222"/>
      <c r="AA329" s="419">
        <f ca="1">IF(AND(VLOOKUP(C328,SubstationLoad_Min_Primaries!$B$3:$Z$495,3,FALSE),ISNUMBER(VLOOKUP(C328,'Manual Calculation'!$B$2:$G$222,5,FALSE))),"Manual Calculation",MAX(VLOOKUP(C328,SubstationLoad_Max_Primaries!$B$3:$Z$500,5,FALSE),VLOOKUP(C328,SubstationLoad_Max_Primaries!$B$3:$Z$500,7,FALSE)))</f>
        <v>0</v>
      </c>
      <c r="AB329" s="419">
        <f ca="1">IF(AND(VLOOKUP(C328,SubstationLoad_Min_Primaries!$B$3:$Z$495,3,FALSE),ISNUMBER(VLOOKUP(C328,'Manual Calculation'!$B$2:$G$222,5,FALSE))),"Manual Calculation",VLOOKUP(C328,SubstationLoad_Max_Primaries!$B$3:$Z$500,6,FALSE))</f>
        <v>0</v>
      </c>
      <c r="AC329" s="282">
        <f ca="1">IF(AND(VLOOKUP(C328,SubstationLoad_Min_Primaries!$B$3:$Z$495,3,FALSE),ISNUMBER(VLOOKUP(C328,'Manual Calculation'!$B$2:$G$222,5,FALSE))),VLOOKUP(C328,'Manual Calculation'!$B$2:$G$222,5,FALSE),VLOOKUP(C328,SubstationLoad_Min_Primaries!$B$3:$Z$500,22,FALSE))</f>
        <v>0</v>
      </c>
      <c r="AD329" s="175"/>
      <c r="AE329" s="186">
        <v>1</v>
      </c>
      <c r="AF329" s="187">
        <v>0</v>
      </c>
      <c r="AG329" s="187">
        <v>0</v>
      </c>
      <c r="AH329" s="187">
        <v>0</v>
      </c>
      <c r="AI329" s="187">
        <v>0</v>
      </c>
      <c r="AJ329" s="187">
        <v>0</v>
      </c>
      <c r="AK329" s="187">
        <v>0</v>
      </c>
      <c r="AL329" s="188">
        <v>0</v>
      </c>
      <c r="AM329" s="157" t="str">
        <f ca="1">IF('MASTER 2018-19 '!H332="","",'MASTER 2018-19 '!H332)</f>
        <v/>
      </c>
      <c r="AN329" s="216"/>
    </row>
    <row r="330" spans="1:40" s="157" customFormat="1" x14ac:dyDescent="0.2">
      <c r="C330" s="223" t="s">
        <v>33</v>
      </c>
      <c r="D330" s="224"/>
      <c r="E330" s="225"/>
      <c r="F330" s="225"/>
      <c r="G330" s="226"/>
      <c r="H330" s="249"/>
      <c r="I330" s="228"/>
      <c r="J330" s="228"/>
      <c r="K330" s="228"/>
      <c r="L330" s="228"/>
      <c r="M330" s="229"/>
      <c r="N330" s="229"/>
      <c r="O330" s="230"/>
      <c r="P330" s="230"/>
      <c r="Q330" s="230"/>
      <c r="R330" s="231" t="s">
        <v>34</v>
      </c>
      <c r="S330" s="283" t="str">
        <f ca="1">VLOOKUP(C328,SubstationLoad_Max_Primaries!$B$3:$Z$500,24,FALSE)</f>
        <v/>
      </c>
      <c r="T330" s="233"/>
      <c r="U330" s="233"/>
      <c r="V330" s="233"/>
      <c r="W330" s="233"/>
      <c r="X330" s="233"/>
      <c r="Y330" s="233"/>
      <c r="Z330" s="234"/>
      <c r="AA330" s="418">
        <f ca="1">IF(AND(VLOOKUP(C328,SubstationLoad_Min_Primaries!$B$3:$Z$495,3,FALSE),ISNUMBER(VLOOKUP(C328,'Manual Calculation'!$B$2:$G$222,5,FALSE))),"",IF(AA329=VLOOKUP(C328,SubstationLoad_Max_Primaries!$B$3:$Z$500,5,FALSE),VLOOKUP(C328,SubstationLoad_Max_Primaries!$B$3:$Z$500,10,FALSE),IF(AA329=VLOOKUP(C328,SubstationLoad_Max_Primaries!$B$3:$Z$500,7,FALSE),VLOOKUP(C328,SubstationLoad_Max_Primaries!$B$3:$Z$500,12,FALSE),"")))</f>
        <v>0</v>
      </c>
      <c r="AB330" s="418">
        <f ca="1">IF(AND(VLOOKUP(C328,SubstationLoad_Min_Primaries!$B$3:$Z$495,3,FALSE),ISNUMBER(VLOOKUP(C328,'Manual Calculation'!$B$2:$G$222,5,FALSE))),"",VLOOKUP(C328,SubstationLoad_Max_Primaries!$B$3:$Z$500,11,FALSE))</f>
        <v>0</v>
      </c>
      <c r="AC330" s="418">
        <f ca="1">IF(AND(VLOOKUP(C328,SubstationLoad_Min_Primaries!$B$3:$Z$495,3,FALSE),ISNUMBER(VLOOKUP(C328,'Manual Calculation'!$B$2:$G$222,5,FALSE))),VLOOKUP(C328,'Manual Calculation'!$B$2:$G$222,6,FALSE),VLOOKUP(C328,SubstationLoad_Min_Primaries!$B$3:$Z$500,23,FALSE))</f>
        <v>0</v>
      </c>
      <c r="AD330" s="175"/>
      <c r="AE330" s="175"/>
      <c r="AF330" s="175"/>
      <c r="AG330" s="175"/>
      <c r="AH330" s="175"/>
      <c r="AI330" s="175"/>
      <c r="AJ330" s="175"/>
      <c r="AK330" s="175"/>
      <c r="AL330" s="175"/>
      <c r="AM330" s="157" t="str">
        <f ca="1">IF('MASTER 2018-19 '!H333="","",'MASTER 2018-19 '!H333)</f>
        <v/>
      </c>
      <c r="AN330" s="216"/>
    </row>
    <row r="331" spans="1:40" s="157" customFormat="1" x14ac:dyDescent="0.2">
      <c r="B331" s="236">
        <v>336</v>
      </c>
      <c r="C331" s="86" t="str">
        <f ca="1">VLOOKUP(B331,'GSP List'!$D$2:$E$485,2,FALSE)</f>
        <v>DIPPEN</v>
      </c>
      <c r="D331" s="117" t="s">
        <v>30</v>
      </c>
      <c r="E331" s="117" t="s">
        <v>564</v>
      </c>
      <c r="F331" s="214"/>
      <c r="G331" s="284" t="str">
        <f ca="1">IF(AND(VLOOKUP(C331,SubstationLoad_Max_Primaries!$B$3:$Z$495,3,FALSE),ISNUMBER(VLOOKUP(C331,'Manual Calculation'!$B$2:$G$222,3,FALSE))),VLOOKUP(C331,'Manual Calculation'!$B$2:$G$222,4,FALSE),VLOOKUP(C331,SubstationLoad_Max_Primaries!$B$3:$Z$500,23,FALSE))</f>
        <v>No PI</v>
      </c>
      <c r="H331" s="282">
        <f ca="1">IF(AND(VLOOKUP(C331,SubstationLoad_Max_Primaries!$B$3:$Z$495,3,FALSE),ISNUMBER(VLOOKUP(C331,'Manual Calculation'!$B$2:$G$222,3,FALSE))),VLOOKUP(C331,'Manual Calculation'!$B$2:$G$222,3,FALSE),VLOOKUP(C331,SubstationLoad_Max_Primaries!$B$3:$Z$500,22,FALSE))</f>
        <v>0.94958001388171154</v>
      </c>
      <c r="I331" s="136">
        <v>1</v>
      </c>
      <c r="J331" s="89" t="s">
        <v>35</v>
      </c>
      <c r="K331" s="90" t="s">
        <v>35</v>
      </c>
      <c r="L331" s="143">
        <f ca="1">IF(OR($B331="",ISNA($I331)),,$H331*$I331)</f>
        <v>0.94958001388171154</v>
      </c>
      <c r="M331" s="143">
        <f ca="1">IF($B331 ="",,VLOOKUP($K331,'Growth Rates'!$C$5:$D$8,2,FALSE))^COLUMNS($M331:M331)*$L331+SUM($L332:M332)*IFERROR($L$5/$L$6,1)</f>
        <v>0.9624989060268534</v>
      </c>
      <c r="N331" s="143">
        <f ca="1">IF($B331 ="",,VLOOKUP($K331,'Growth Rates'!$C$5:$D$8,2,FALSE))^COLUMNS($M331:N331)*$L331+SUM($L332:N332)*IFERROR($L$5/$L$6,1)</f>
        <v>0.97559355774129741</v>
      </c>
      <c r="O331" s="143">
        <f ca="1">IF($B331 ="",,VLOOKUP($K331,'Growth Rates'!$C$5:$D$8,2,FALSE))^COLUMNS($M331:O331)*$L331+SUM($L332:O332)*IFERROR($L$5/$L$6,1)</f>
        <v>0.98886636020734109</v>
      </c>
      <c r="P331" s="143">
        <f ca="1">IF($B331 ="",,VLOOKUP($K331,'Growth Rates'!$C$5:$D$8,2,FALSE))^COLUMNS($M331:P331)*$L331+SUM($L332:P332)*IFERROR($L$5/$L$6,1)</f>
        <v>1.0023197371389549</v>
      </c>
      <c r="Q331" s="143">
        <f ca="1">IF($B331 ="",,VLOOKUP($K331,'Growth Rates'!$C$5:$D$8,2,FALSE))^COLUMNS($M331:Q331)*$L331+SUM($L332:Q332)*IFERROR($L$5/$L$6,1)</f>
        <v>1.0159561452243697</v>
      </c>
      <c r="R331" s="143">
        <f ca="1">IF($B331 ="",,VLOOKUP($K331,'Growth Rates'!$C$5:$D$8,2,FALSE))^COLUMNS($M331:R331)*$L331+SUM($L332:R332)*IFERROR($L$5/$L$6,1)</f>
        <v>1.0297780745746887</v>
      </c>
      <c r="S331" s="143">
        <f ca="1">IF($B331 ="",,VLOOKUP($K331,'Growth Rates'!$C$5:$D$8,2,FALSE))^COLUMNS($M331:S331)*$L331+SUM($L332:S332)*IFERROR($L$5/$L$6,1)</f>
        <v>1.0437880491785974</v>
      </c>
      <c r="T331" s="143">
        <f ca="1">IF($B331 ="",,VLOOKUP($K331,'Growth Rates'!$C$5:$D$8,2,FALSE))^COLUMNS($M331:T331)*$L331+SUM($L332:T332)*IFERROR($L$5/$L$6,1)</f>
        <v>1.0579886273632666</v>
      </c>
      <c r="U331" s="143">
        <f ca="1">IF($B331 ="",,VLOOKUP($K331,'Growth Rates'!$C$5:$D$8,2,FALSE))^COLUMNS($M331:U331)*$L331+SUM($L332:U332)*IFERROR($L$5/$L$6,1)</f>
        <v>1.0723824022615189</v>
      </c>
      <c r="V331" s="143">
        <f ca="1">IF($B331 ="",,VLOOKUP($K331,'Growth Rates'!$C$5:$D$8,2,FALSE))^COLUMNS($M331:V331)*$L331+SUM($L332:V332)*IFERROR($L$5/$L$6,1)</f>
        <v>1.0869720022853571</v>
      </c>
      <c r="W331" s="143">
        <f ca="1">IF($B331 ="",,VLOOKUP($K331,'Growth Rates'!$C$5:$D$8,2,FALSE))^COLUMNS($M331:W331)*$L331+SUM($L332:W332)*IFERROR($L$5/$L$6,1)</f>
        <v>1.1017600916059296</v>
      </c>
      <c r="X331" s="143">
        <f ca="1">IF($B331 ="",,VLOOKUP($K331,'Growth Rates'!$C$5:$D$8,2,FALSE))^COLUMNS($M331:X331)*$L331+SUM($L332:X332)*IFERROR($L$5/$L$6,1)</f>
        <v>1.1167493706400307</v>
      </c>
      <c r="Y331" s="143">
        <f ca="1">IF($B331 ="",,VLOOKUP($K331,'Growth Rates'!$C$5:$D$8,2,FALSE))^COLUMNS($M331:Y331)*$L331+SUM($L332:Y332)*IFERROR($L$5/$L$6,1)</f>
        <v>1.1319425765432152</v>
      </c>
      <c r="Z331" s="237"/>
      <c r="AA331" s="173">
        <f ca="1">IFERROR(IF($H331="",,AA332/$L331),0)</f>
        <v>0</v>
      </c>
      <c r="AB331" s="173">
        <f ca="1">IFERROR(IF($H331="",,AB332/$L331),0)</f>
        <v>0</v>
      </c>
      <c r="AC331" s="174">
        <f ca="1">IFERROR(IF($H331="",,AC332/$L331),0)</f>
        <v>0</v>
      </c>
      <c r="AD331" s="175"/>
      <c r="AE331" s="42">
        <v>81123</v>
      </c>
      <c r="AF331" s="43"/>
      <c r="AG331" s="43"/>
      <c r="AH331" s="43"/>
      <c r="AI331" s="43"/>
      <c r="AJ331" s="43"/>
      <c r="AK331" s="43"/>
      <c r="AL331" s="44"/>
      <c r="AM331" s="157">
        <f ca="1">IF('MASTER 2018-19 '!H334="","",'MASTER 2018-19 '!H334)</f>
        <v>0.94958001388171154</v>
      </c>
      <c r="AN331" s="216">
        <f t="shared" ca="1" si="49"/>
        <v>0</v>
      </c>
    </row>
    <row r="332" spans="1:40" s="157" customFormat="1" x14ac:dyDescent="0.2">
      <c r="C332" s="217" t="str">
        <f ca="1">IFERROR(IF(H331="","No PI or No Data",""),"Substation was not found in SubstationLoad")</f>
        <v/>
      </c>
      <c r="D332" s="139"/>
      <c r="E332" s="139"/>
      <c r="F332" s="139"/>
      <c r="G332" s="285" t="str">
        <f ca="1">IF(AND(VLOOKUP(C331,SubstationLoad_Max_Primaries!$B$3:$Z$495,3,FALSE),ISNUMBER(VLOOKUP(C331,'Manual Calculation'!$B$2:$G$222,3,FALSE))),VLOOKUP(C331,'Manual Calculation'!$B$2:$G$222,4,FALSE),VLOOKUP(C331,SubstationLoad_Max_Primaries!$B$3:$Z$500,23,FALSE))</f>
        <v>No PI</v>
      </c>
      <c r="H332" s="250"/>
      <c r="I332" s="220"/>
      <c r="J332" s="220"/>
      <c r="K332" s="220"/>
      <c r="L332" s="220" t="s">
        <v>32</v>
      </c>
      <c r="M332" s="235"/>
      <c r="N332" s="221"/>
      <c r="O332" s="221"/>
      <c r="P332" s="221"/>
      <c r="Q332" s="221"/>
      <c r="R332" s="221"/>
      <c r="S332" s="221"/>
      <c r="T332" s="221"/>
      <c r="U332" s="221"/>
      <c r="V332" s="221"/>
      <c r="W332" s="221"/>
      <c r="X332" s="221"/>
      <c r="Y332" s="221"/>
      <c r="Z332" s="222"/>
      <c r="AA332" s="419">
        <f ca="1">IF(AND(VLOOKUP(C331,SubstationLoad_Min_Primaries!$B$3:$Z$495,3,FALSE),ISNUMBER(VLOOKUP(C331,'Manual Calculation'!$B$2:$G$222,5,FALSE))),"Manual Calculation",MAX(VLOOKUP(C331,SubstationLoad_Max_Primaries!$B$3:$Z$500,5,FALSE),VLOOKUP(C331,SubstationLoad_Max_Primaries!$B$3:$Z$500,7,FALSE)))</f>
        <v>0</v>
      </c>
      <c r="AB332" s="419">
        <f ca="1">IF(AND(VLOOKUP(C331,SubstationLoad_Min_Primaries!$B$3:$Z$495,3,FALSE),ISNUMBER(VLOOKUP(C331,'Manual Calculation'!$B$2:$G$222,5,FALSE))),"Manual Calculation",VLOOKUP(C331,SubstationLoad_Max_Primaries!$B$3:$Z$500,6,FALSE))</f>
        <v>0</v>
      </c>
      <c r="AC332" s="282">
        <f ca="1">IF(AND(VLOOKUP(C331,SubstationLoad_Min_Primaries!$B$3:$Z$495,3,FALSE),ISNUMBER(VLOOKUP(C331,'Manual Calculation'!$B$2:$G$222,5,FALSE))),VLOOKUP(C331,'Manual Calculation'!$B$2:$G$222,5,FALSE),VLOOKUP(C331,SubstationLoad_Min_Primaries!$B$3:$Z$500,22,FALSE))</f>
        <v>0</v>
      </c>
      <c r="AD332" s="175"/>
      <c r="AE332" s="186">
        <v>1</v>
      </c>
      <c r="AF332" s="187">
        <v>0</v>
      </c>
      <c r="AG332" s="187">
        <v>0</v>
      </c>
      <c r="AH332" s="187">
        <v>0</v>
      </c>
      <c r="AI332" s="187">
        <v>0</v>
      </c>
      <c r="AJ332" s="187">
        <v>0</v>
      </c>
      <c r="AK332" s="187">
        <v>0</v>
      </c>
      <c r="AL332" s="188">
        <v>0</v>
      </c>
      <c r="AM332" s="157" t="str">
        <f ca="1">IF('MASTER 2018-19 '!H335="","",'MASTER 2018-19 '!H335)</f>
        <v/>
      </c>
      <c r="AN332" s="216"/>
    </row>
    <row r="333" spans="1:40" s="157" customFormat="1" x14ac:dyDescent="0.2">
      <c r="C333" s="223" t="s">
        <v>33</v>
      </c>
      <c r="D333" s="224"/>
      <c r="E333" s="225"/>
      <c r="F333" s="225"/>
      <c r="G333" s="226"/>
      <c r="H333" s="249"/>
      <c r="I333" s="228"/>
      <c r="J333" s="228"/>
      <c r="K333" s="228"/>
      <c r="L333" s="228"/>
      <c r="M333" s="229"/>
      <c r="N333" s="229"/>
      <c r="O333" s="230"/>
      <c r="P333" s="230"/>
      <c r="Q333" s="230"/>
      <c r="R333" s="231" t="s">
        <v>34</v>
      </c>
      <c r="S333" s="283" t="str">
        <f ca="1">VLOOKUP(C331,SubstationLoad_Max_Primaries!$B$3:$Z$500,24,FALSE)</f>
        <v/>
      </c>
      <c r="T333" s="233"/>
      <c r="U333" s="233"/>
      <c r="V333" s="233"/>
      <c r="W333" s="233"/>
      <c r="X333" s="233"/>
      <c r="Y333" s="233"/>
      <c r="Z333" s="234"/>
      <c r="AA333" s="418">
        <f ca="1">IF(AND(VLOOKUP(C331,SubstationLoad_Min_Primaries!$B$3:$Z$495,3,FALSE),ISNUMBER(VLOOKUP(C331,'Manual Calculation'!$B$2:$G$222,5,FALSE))),"",IF(AA332=VLOOKUP(C331,SubstationLoad_Max_Primaries!$B$3:$Z$500,5,FALSE),VLOOKUP(C331,SubstationLoad_Max_Primaries!$B$3:$Z$500,10,FALSE),IF(AA332=VLOOKUP(C331,SubstationLoad_Max_Primaries!$B$3:$Z$500,7,FALSE),VLOOKUP(C331,SubstationLoad_Max_Primaries!$B$3:$Z$500,12,FALSE),"")))</f>
        <v>0</v>
      </c>
      <c r="AB333" s="418">
        <f ca="1">IF(AND(VLOOKUP(C331,SubstationLoad_Min_Primaries!$B$3:$Z$495,3,FALSE),ISNUMBER(VLOOKUP(C331,'Manual Calculation'!$B$2:$G$222,5,FALSE))),"",VLOOKUP(C331,SubstationLoad_Max_Primaries!$B$3:$Z$500,11,FALSE))</f>
        <v>0</v>
      </c>
      <c r="AC333" s="418">
        <f ca="1">IF(AND(VLOOKUP(C331,SubstationLoad_Min_Primaries!$B$3:$Z$495,3,FALSE),ISNUMBER(VLOOKUP(C331,'Manual Calculation'!$B$2:$G$222,5,FALSE))),VLOOKUP(C331,'Manual Calculation'!$B$2:$G$222,6,FALSE),VLOOKUP(C331,SubstationLoad_Min_Primaries!$B$3:$Z$500,23,FALSE))</f>
        <v>0</v>
      </c>
      <c r="AD333" s="175"/>
      <c r="AE333" s="175"/>
      <c r="AF333" s="175"/>
      <c r="AG333" s="175"/>
      <c r="AH333" s="175"/>
      <c r="AI333" s="175"/>
      <c r="AJ333" s="175"/>
      <c r="AK333" s="175"/>
      <c r="AL333" s="175"/>
      <c r="AM333" s="157" t="str">
        <f ca="1">IF('MASTER 2018-19 '!H336="","",'MASTER 2018-19 '!H336)</f>
        <v/>
      </c>
      <c r="AN333" s="216"/>
    </row>
    <row r="334" spans="1:40" s="157" customFormat="1" x14ac:dyDescent="0.2">
      <c r="B334" s="236">
        <v>373</v>
      </c>
      <c r="C334" s="86" t="str">
        <f ca="1">VLOOKUP(B334,'GSP List'!$D$2:$E$485,2,FALSE)</f>
        <v>MACHRIE</v>
      </c>
      <c r="D334" s="117" t="s">
        <v>30</v>
      </c>
      <c r="E334" s="117" t="s">
        <v>530</v>
      </c>
      <c r="F334" s="214"/>
      <c r="G334" s="284">
        <f ca="1">IF(AND(VLOOKUP(C334,SubstationLoad_Max_Primaries!$B$3:$Z$495,3,FALSE),ISNUMBER(VLOOKUP(C334,'Manual Calculation'!$B$2:$G$222,3,FALSE))),VLOOKUP(C334,'Manual Calculation'!$B$2:$G$222,4,FALSE),VLOOKUP(C334,SubstationLoad_Max_Primaries!$B$3:$Z$500,23,FALSE))</f>
        <v>43830.791666666664</v>
      </c>
      <c r="H334" s="282">
        <f ca="1">IF(AND(VLOOKUP(C334,SubstationLoad_Max_Primaries!$B$3:$Z$495,3,FALSE),ISNUMBER(VLOOKUP(C334,'Manual Calculation'!$B$2:$G$222,3,FALSE))),VLOOKUP(C334,'Manual Calculation'!$B$2:$G$222,3,FALSE),VLOOKUP(C334,SubstationLoad_Max_Primaries!$B$3:$Z$500,22,FALSE))</f>
        <v>1.9065938112487792</v>
      </c>
      <c r="I334" s="136">
        <v>1</v>
      </c>
      <c r="J334" s="89">
        <v>0</v>
      </c>
      <c r="K334" s="90">
        <v>0</v>
      </c>
      <c r="L334" s="143">
        <f ca="1">IF(OR($B334="",ISNA($I334)),,$H334*$I334)</f>
        <v>1.9065938112487792</v>
      </c>
      <c r="M334" s="143">
        <f ca="1">IF($B334 ="",,VLOOKUP($K334,'Growth Rates'!$C$5:$D$8,2,FALSE))^COLUMNS($M334:M334)*$L334+SUM($L335:M335)*IFERROR($L$5/$L$6,1)</f>
        <v>1.9066286194907449</v>
      </c>
      <c r="N334" s="143">
        <f ca="1">IF($B334 ="",,VLOOKUP($K334,'Growth Rates'!$C$5:$D$8,2,FALSE))^COLUMNS($M334:N334)*$L334+SUM($L335:N335)*IFERROR($L$5/$L$6,1)</f>
        <v>1.9066634283681965</v>
      </c>
      <c r="O334" s="143">
        <f ca="1">IF($B334 ="",,VLOOKUP($K334,'Growth Rates'!$C$5:$D$8,2,FALSE))^COLUMNS($M334:O334)*$L334+SUM($L335:O335)*IFERROR($L$5/$L$6,1)</f>
        <v>1.9066982378811457</v>
      </c>
      <c r="P334" s="143">
        <f ca="1">IF($B334 ="",,VLOOKUP($K334,'Growth Rates'!$C$5:$D$8,2,FALSE))^COLUMNS($M334:P334)*$L334+SUM($L335:P335)*IFERROR($L$5/$L$6,1)</f>
        <v>1.9067330480296045</v>
      </c>
      <c r="Q334" s="143">
        <f ca="1">IF($B334 ="",,VLOOKUP($K334,'Growth Rates'!$C$5:$D$8,2,FALSE))^COLUMNS($M334:Q334)*$L334+SUM($L335:Q335)*IFERROR($L$5/$L$6,1)</f>
        <v>1.9067678588135837</v>
      </c>
      <c r="R334" s="143">
        <f ca="1">IF($B334 ="",,VLOOKUP($K334,'Growth Rates'!$C$5:$D$8,2,FALSE))^COLUMNS($M334:R334)*$L334+SUM($L335:R335)*IFERROR($L$5/$L$6,1)</f>
        <v>1.9068026702330956</v>
      </c>
      <c r="S334" s="143">
        <f ca="1">IF($B334 ="",,VLOOKUP($K334,'Growth Rates'!$C$5:$D$8,2,FALSE))^COLUMNS($M334:S334)*$L334+SUM($L335:S335)*IFERROR($L$5/$L$6,1)</f>
        <v>1.9068374822881513</v>
      </c>
      <c r="T334" s="143">
        <f ca="1">IF($B334 ="",,VLOOKUP($K334,'Growth Rates'!$C$5:$D$8,2,FALSE))^COLUMNS($M334:T334)*$L334+SUM($L335:T335)*IFERROR($L$5/$L$6,1)</f>
        <v>1.9068722949787629</v>
      </c>
      <c r="U334" s="143">
        <f ca="1">IF($B334 ="",,VLOOKUP($K334,'Growth Rates'!$C$5:$D$8,2,FALSE))^COLUMNS($M334:U334)*$L334+SUM($L335:U335)*IFERROR($L$5/$L$6,1)</f>
        <v>1.9069071083049414</v>
      </c>
      <c r="V334" s="143">
        <f ca="1">IF($B334 ="",,VLOOKUP($K334,'Growth Rates'!$C$5:$D$8,2,FALSE))^COLUMNS($M334:V334)*$L334+SUM($L335:V335)*IFERROR($L$5/$L$6,1)</f>
        <v>1.9069419222666992</v>
      </c>
      <c r="W334" s="143">
        <f ca="1">IF($B334 ="",,VLOOKUP($K334,'Growth Rates'!$C$5:$D$8,2,FALSE))^COLUMNS($M334:W334)*$L334+SUM($L335:W335)*IFERROR($L$5/$L$6,1)</f>
        <v>1.9069767368640467</v>
      </c>
      <c r="X334" s="143">
        <f ca="1">IF($B334 ="",,VLOOKUP($K334,'Growth Rates'!$C$5:$D$8,2,FALSE))^COLUMNS($M334:X334)*$L334+SUM($L335:X335)*IFERROR($L$5/$L$6,1)</f>
        <v>1.9070115520969975</v>
      </c>
      <c r="Y334" s="143">
        <f ca="1">IF($B334 ="",,VLOOKUP($K334,'Growth Rates'!$C$5:$D$8,2,FALSE))^COLUMNS($M334:Y334)*$L334+SUM($L335:Y335)*IFERROR($L$5/$L$6,1)</f>
        <v>1.9070463679655607</v>
      </c>
      <c r="Z334" s="111"/>
      <c r="AA334" s="173">
        <f ca="1">IFERROR(IF($H334="",,AA335/$L334),0)</f>
        <v>0.83784773849758509</v>
      </c>
      <c r="AB334" s="173">
        <f ca="1">IFERROR(IF($H334="",,AB335/$L334),0)</f>
        <v>0.59480235597294429</v>
      </c>
      <c r="AC334" s="174">
        <f ca="1">IFERROR(IF($H334="",,AC335/$L334),0)</f>
        <v>0</v>
      </c>
      <c r="AD334" s="175"/>
      <c r="AE334" s="42">
        <v>81114</v>
      </c>
      <c r="AF334" s="43"/>
      <c r="AG334" s="43"/>
      <c r="AH334" s="43"/>
      <c r="AI334" s="43"/>
      <c r="AJ334" s="43"/>
      <c r="AK334" s="43"/>
      <c r="AL334" s="44"/>
      <c r="AM334" s="157">
        <f ca="1">IF('MASTER 2018-19 '!H337="","",'MASTER 2018-19 '!H337)</f>
        <v>1.95</v>
      </c>
      <c r="AN334" s="216">
        <f t="shared" ca="1" si="49"/>
        <v>-4.3406188751220709E-2</v>
      </c>
    </row>
    <row r="335" spans="1:40" s="157" customFormat="1" x14ac:dyDescent="0.2">
      <c r="C335" s="217" t="str">
        <f ca="1">IFERROR(IF(H334="","No PI or No Data",""),"Substation was not found in SubstationLoad")</f>
        <v/>
      </c>
      <c r="D335" s="139"/>
      <c r="E335" s="139"/>
      <c r="F335" s="139"/>
      <c r="G335" s="285">
        <f ca="1">IF(AND(VLOOKUP(C334,SubstationLoad_Max_Primaries!$B$3:$Z$495,3,FALSE),ISNUMBER(VLOOKUP(C334,'Manual Calculation'!$B$2:$G$222,3,FALSE))),VLOOKUP(C334,'Manual Calculation'!$B$2:$G$222,4,FALSE),VLOOKUP(C334,SubstationLoad_Max_Primaries!$B$3:$Z$500,23,FALSE))</f>
        <v>43830.791666666664</v>
      </c>
      <c r="H335" s="250"/>
      <c r="I335" s="220"/>
      <c r="J335" s="220"/>
      <c r="K335" s="220"/>
      <c r="L335" s="220" t="s">
        <v>32</v>
      </c>
      <c r="M335" s="235"/>
      <c r="N335" s="221"/>
      <c r="O335" s="221"/>
      <c r="P335" s="221"/>
      <c r="Q335" s="221"/>
      <c r="R335" s="221"/>
      <c r="S335" s="221"/>
      <c r="T335" s="221"/>
      <c r="U335" s="221"/>
      <c r="V335" s="221"/>
      <c r="W335" s="221"/>
      <c r="X335" s="221"/>
      <c r="Y335" s="221"/>
      <c r="Z335" s="222"/>
      <c r="AA335" s="419">
        <f ca="1">IF(AND(VLOOKUP(C334,SubstationLoad_Min_Primaries!$B$3:$Z$495,3,FALSE),ISNUMBER(VLOOKUP(C334,'Manual Calculation'!$B$2:$G$222,5,FALSE))),"Manual Calculation",MAX(VLOOKUP(C334,SubstationLoad_Max_Primaries!$B$3:$Z$500,5,FALSE),VLOOKUP(C334,SubstationLoad_Max_Primaries!$B$3:$Z$500,7,FALSE)))</f>
        <v>1.5974353129882812</v>
      </c>
      <c r="AB335" s="419">
        <f ca="1">IF(AND(VLOOKUP(C334,SubstationLoad_Min_Primaries!$B$3:$Z$495,3,FALSE),ISNUMBER(VLOOKUP(C334,'Manual Calculation'!$B$2:$G$222,5,FALSE))),"Manual Calculation",VLOOKUP(C334,SubstationLoad_Max_Primaries!$B$3:$Z$500,6,FALSE))</f>
        <v>1.1340464908142089</v>
      </c>
      <c r="AC335" s="282">
        <f ca="1">IF(AND(VLOOKUP(C334,SubstationLoad_Min_Primaries!$B$3:$Z$495,3,FALSE),ISNUMBER(VLOOKUP(C334,'Manual Calculation'!$B$2:$G$222,5,FALSE))),VLOOKUP(C334,'Manual Calculation'!$B$2:$G$222,5,FALSE),VLOOKUP(C334,SubstationLoad_Min_Primaries!$B$3:$Z$500,22,FALSE))</f>
        <v>0</v>
      </c>
      <c r="AD335" s="175"/>
      <c r="AE335" s="186">
        <v>1</v>
      </c>
      <c r="AF335" s="187">
        <v>0</v>
      </c>
      <c r="AG335" s="187">
        <v>0</v>
      </c>
      <c r="AH335" s="187">
        <v>0</v>
      </c>
      <c r="AI335" s="187">
        <v>0</v>
      </c>
      <c r="AJ335" s="187">
        <v>0</v>
      </c>
      <c r="AK335" s="187">
        <v>0</v>
      </c>
      <c r="AL335" s="188">
        <v>0</v>
      </c>
      <c r="AM335" s="157" t="str">
        <f ca="1">IF('MASTER 2018-19 '!H338="","",'MASTER 2018-19 '!H338)</f>
        <v/>
      </c>
      <c r="AN335" s="216"/>
    </row>
    <row r="336" spans="1:40" s="157" customFormat="1" x14ac:dyDescent="0.2">
      <c r="C336" s="223" t="s">
        <v>33</v>
      </c>
      <c r="D336" s="224"/>
      <c r="E336" s="225"/>
      <c r="F336" s="225"/>
      <c r="G336" s="226"/>
      <c r="H336" s="249"/>
      <c r="I336" s="228"/>
      <c r="J336" s="228"/>
      <c r="K336" s="228"/>
      <c r="L336" s="228"/>
      <c r="M336" s="229"/>
      <c r="N336" s="229"/>
      <c r="O336" s="230"/>
      <c r="P336" s="230"/>
      <c r="Q336" s="230"/>
      <c r="R336" s="231" t="s">
        <v>34</v>
      </c>
      <c r="S336" s="283">
        <f ca="1">VLOOKUP(C334,SubstationLoad_Max_Primaries!$B$3:$Z$500,24,FALSE)</f>
        <v>0</v>
      </c>
      <c r="T336" s="233"/>
      <c r="U336" s="233"/>
      <c r="V336" s="233"/>
      <c r="W336" s="233"/>
      <c r="X336" s="233"/>
      <c r="Y336" s="233"/>
      <c r="Z336" s="239"/>
      <c r="AA336" s="418">
        <f ca="1">IF(AND(VLOOKUP(C334,SubstationLoad_Min_Primaries!$B$3:$Z$495,3,FALSE),ISNUMBER(VLOOKUP(C334,'Manual Calculation'!$B$2:$G$222,5,FALSE))),"",IF(AA335=VLOOKUP(C334,SubstationLoad_Max_Primaries!$B$3:$Z$500,5,FALSE),VLOOKUP(C334,SubstationLoad_Max_Primaries!$B$3:$Z$500,10,FALSE),IF(AA335=VLOOKUP(C334,SubstationLoad_Max_Primaries!$B$3:$Z$500,7,FALSE),VLOOKUP(C334,SubstationLoad_Max_Primaries!$B$3:$Z$500,12,FALSE),"")))</f>
        <v>43556.776388888888</v>
      </c>
      <c r="AB336" s="418">
        <f ca="1">IF(AND(VLOOKUP(C334,SubstationLoad_Min_Primaries!$B$3:$Z$495,3,FALSE),ISNUMBER(VLOOKUP(C334,'Manual Calculation'!$B$2:$G$222,5,FALSE))),"",VLOOKUP(C334,SubstationLoad_Max_Primaries!$B$3:$Z$500,11,FALSE))</f>
        <v>43619.774305555555</v>
      </c>
      <c r="AC336" s="418">
        <f ca="1">IF(AND(VLOOKUP(C334,SubstationLoad_Min_Primaries!$B$3:$Z$495,3,FALSE),ISNUMBER(VLOOKUP(C334,'Manual Calculation'!$B$2:$G$222,5,FALSE))),VLOOKUP(C334,'Manual Calculation'!$B$2:$G$222,6,FALSE),VLOOKUP(C334,SubstationLoad_Min_Primaries!$B$3:$Z$500,23,FALSE))</f>
        <v>0</v>
      </c>
      <c r="AD336" s="175"/>
      <c r="AE336" s="175"/>
      <c r="AF336" s="175"/>
      <c r="AG336" s="175"/>
      <c r="AH336" s="175"/>
      <c r="AI336" s="175"/>
      <c r="AJ336" s="175"/>
      <c r="AK336" s="175"/>
      <c r="AL336" s="175"/>
      <c r="AM336" s="157" t="str">
        <f ca="1">IF('MASTER 2018-19 '!H339="","",'MASTER 2018-19 '!H339)</f>
        <v/>
      </c>
      <c r="AN336" s="216"/>
    </row>
    <row r="337" spans="1:40" x14ac:dyDescent="0.2">
      <c r="A337" s="241"/>
      <c r="B337" s="236">
        <v>310</v>
      </c>
      <c r="C337" s="138" t="str">
        <f ca="1">VLOOKUP(B337,'GSP List'!$D$2:$E$485,2,FALSE)</f>
        <v>TARBERT LOCH FYNE</v>
      </c>
      <c r="D337" s="117" t="s">
        <v>30</v>
      </c>
      <c r="E337" s="117" t="s">
        <v>530</v>
      </c>
      <c r="F337" s="257"/>
      <c r="G337" s="284">
        <f ca="1">IF(AND(VLOOKUP(C337,SubstationLoad_Max_Primaries!$B$3:$Z$495,3,FALSE),ISNUMBER(VLOOKUP(C337,'Manual Calculation'!$B$2:$G$222,3,FALSE))),VLOOKUP(C337,'Manual Calculation'!$B$2:$G$222,4,FALSE),VLOOKUP(C337,SubstationLoad_Max_Primaries!$B$3:$Z$500,23,FALSE))</f>
        <v>43807.583333333336</v>
      </c>
      <c r="H337" s="282">
        <f ca="1">IF(AND(VLOOKUP(C337,SubstationLoad_Max_Primaries!$B$3:$Z$495,3,FALSE),ISNUMBER(VLOOKUP(C337,'Manual Calculation'!$B$2:$G$222,3,FALSE))),VLOOKUP(C337,'Manual Calculation'!$B$2:$G$222,3,FALSE),VLOOKUP(C337,SubstationLoad_Max_Primaries!$B$3:$Z$500,22,FALSE))</f>
        <v>2.356553638267517</v>
      </c>
      <c r="I337" s="136">
        <v>1</v>
      </c>
      <c r="J337" s="89">
        <v>0</v>
      </c>
      <c r="K337" s="90">
        <v>0</v>
      </c>
      <c r="L337" s="143">
        <f ca="1">IF(OR($B337="",ISNA($I337)),,$H337*$I337)</f>
        <v>2.356553638267517</v>
      </c>
      <c r="M337" s="143">
        <f ca="1">IF($B337 ="",,VLOOKUP($K337,'Growth Rates'!$C$5:$D$8,2,FALSE))^COLUMNS($M337:M337)*$L337+SUM($L338:M338)*IFERROR($L$5/$L$6,1)</f>
        <v>2.3565966613219094</v>
      </c>
      <c r="N337" s="143">
        <f ca="1">IF($B337 ="",,VLOOKUP($K337,'Growth Rates'!$C$5:$D$8,2,FALSE))^COLUMNS($M337:N337)*$L337+SUM($L338:N338)*IFERROR($L$5/$L$6,1)</f>
        <v>2.3566396851617641</v>
      </c>
      <c r="O337" s="143">
        <f ca="1">IF($B337 ="",,VLOOKUP($K337,'Growth Rates'!$C$5:$D$8,2,FALSE))^COLUMNS($M337:O337)*$L337+SUM($L338:O338)*IFERROR($L$5/$L$6,1)</f>
        <v>2.3566827097870946</v>
      </c>
      <c r="P337" s="143">
        <f ca="1">IF($B337 ="",,VLOOKUP($K337,'Growth Rates'!$C$5:$D$8,2,FALSE))^COLUMNS($M337:P337)*$L337+SUM($L338:P338)*IFERROR($L$5/$L$6,1)</f>
        <v>2.3567257351979163</v>
      </c>
      <c r="Q337" s="143">
        <f ca="1">IF($B337 ="",,VLOOKUP($K337,'Growth Rates'!$C$5:$D$8,2,FALSE))^COLUMNS($M337:Q337)*$L337+SUM($L338:Q338)*IFERROR($L$5/$L$6,1)</f>
        <v>2.3567687613942425</v>
      </c>
      <c r="R337" s="143">
        <f ca="1">IF($B337 ="",,VLOOKUP($K337,'Growth Rates'!$C$5:$D$8,2,FALSE))^COLUMNS($M337:R337)*$L337+SUM($L338:R338)*IFERROR($L$5/$L$6,1)</f>
        <v>2.3568117883760884</v>
      </c>
      <c r="S337" s="143">
        <f ca="1">IF($B337 ="",,VLOOKUP($K337,'Growth Rates'!$C$5:$D$8,2,FALSE))^COLUMNS($M337:S337)*$L337+SUM($L338:S338)*IFERROR($L$5/$L$6,1)</f>
        <v>2.3568548161434677</v>
      </c>
      <c r="T337" s="143">
        <f ca="1">IF($B337 ="",,VLOOKUP($K337,'Growth Rates'!$C$5:$D$8,2,FALSE))^COLUMNS($M337:T337)*$L337+SUM($L338:T338)*IFERROR($L$5/$L$6,1)</f>
        <v>2.3568978446963951</v>
      </c>
      <c r="U337" s="143">
        <f ca="1">IF($B337 ="",,VLOOKUP($K337,'Growth Rates'!$C$5:$D$8,2,FALSE))^COLUMNS($M337:U337)*$L337+SUM($L338:U338)*IFERROR($L$5/$L$6,1)</f>
        <v>2.3569408740348847</v>
      </c>
      <c r="V337" s="143">
        <f ca="1">IF($B337 ="",,VLOOKUP($K337,'Growth Rates'!$C$5:$D$8,2,FALSE))^COLUMNS($M337:V337)*$L337+SUM($L338:V338)*IFERROR($L$5/$L$6,1)</f>
        <v>2.3569839041589513</v>
      </c>
      <c r="W337" s="143">
        <f ca="1">IF($B337 ="",,VLOOKUP($K337,'Growth Rates'!$C$5:$D$8,2,FALSE))^COLUMNS($M337:W337)*$L337+SUM($L338:W338)*IFERROR($L$5/$L$6,1)</f>
        <v>2.3570269350686082</v>
      </c>
      <c r="X337" s="143">
        <f ca="1">IF($B337 ="",,VLOOKUP($K337,'Growth Rates'!$C$5:$D$8,2,FALSE))^COLUMNS($M337:X337)*$L337+SUM($L338:X338)*IFERROR($L$5/$L$6,1)</f>
        <v>2.3570699667638717</v>
      </c>
      <c r="Y337" s="143">
        <f ca="1">IF($B337 ="",,VLOOKUP($K337,'Growth Rates'!$C$5:$D$8,2,FALSE))^COLUMNS($M337:Y337)*$L337+SUM($L338:Y338)*IFERROR($L$5/$L$6,1)</f>
        <v>2.3571129992447539</v>
      </c>
      <c r="Z337" s="215"/>
      <c r="AA337" s="173">
        <f ca="1">IFERROR(IF($H337="",,AA338/$L337),0)</f>
        <v>0.91511330698688731</v>
      </c>
      <c r="AB337" s="173">
        <f ca="1">IFERROR(IF($H337="",,AB338/$L337),0)</f>
        <v>0.51382365411537978</v>
      </c>
      <c r="AC337" s="174">
        <f ca="1">IFERROR(IF($H337="",,AC338/$L337),0)</f>
        <v>0</v>
      </c>
      <c r="AD337" s="175"/>
      <c r="AE337" s="42">
        <v>81140</v>
      </c>
      <c r="AF337" s="43">
        <v>84900</v>
      </c>
      <c r="AG337" s="43"/>
      <c r="AH337" s="43"/>
      <c r="AI337" s="43"/>
      <c r="AJ337" s="43"/>
      <c r="AK337" s="43"/>
      <c r="AL337" s="44"/>
      <c r="AM337" s="157">
        <f ca="1">IF('MASTER 2018-19 '!H340="","",'MASTER 2018-19 '!H340)</f>
        <v>2.5299999999999998</v>
      </c>
      <c r="AN337" s="216">
        <f t="shared" ca="1" si="49"/>
        <v>-0.17344636173248285</v>
      </c>
    </row>
    <row r="338" spans="1:40" x14ac:dyDescent="0.2">
      <c r="A338" s="241"/>
      <c r="B338" s="241"/>
      <c r="C338" s="217" t="str">
        <f ca="1">IFERROR(IF(H337="","No PI or No Data",""),"Substation was not found in SubstationLoad")</f>
        <v/>
      </c>
      <c r="D338" s="243"/>
      <c r="E338" s="243"/>
      <c r="F338" s="243"/>
      <c r="G338" s="285">
        <f ca="1">IF(AND(VLOOKUP(C337,SubstationLoad_Max_Primaries!$B$3:$Z$495,3,FALSE),ISNUMBER(VLOOKUP(C337,'Manual Calculation'!$B$2:$G$222,3,FALSE))),VLOOKUP(C337,'Manual Calculation'!$B$2:$G$222,4,FALSE),VLOOKUP(C337,SubstationLoad_Max_Primaries!$B$3:$Z$500,23,FALSE))</f>
        <v>43807.583333333336</v>
      </c>
      <c r="H338" s="250"/>
      <c r="I338" s="259"/>
      <c r="J338" s="259"/>
      <c r="K338" s="259"/>
      <c r="L338" s="259" t="s">
        <v>32</v>
      </c>
      <c r="M338" s="260"/>
      <c r="N338" s="260"/>
      <c r="O338" s="260"/>
      <c r="P338" s="260"/>
      <c r="Q338" s="260"/>
      <c r="R338" s="260"/>
      <c r="S338" s="260"/>
      <c r="T338" s="260"/>
      <c r="U338" s="260"/>
      <c r="V338" s="260"/>
      <c r="W338" s="260"/>
      <c r="X338" s="260"/>
      <c r="Y338" s="260"/>
      <c r="Z338" s="222"/>
      <c r="AA338" s="419">
        <f ca="1">IF(AND(VLOOKUP(C337,SubstationLoad_Min_Primaries!$B$3:$Z$495,3,FALSE),ISNUMBER(VLOOKUP(C337,'Manual Calculation'!$B$2:$G$222,5,FALSE))),"Manual Calculation",MAX(VLOOKUP(C337,SubstationLoad_Max_Primaries!$B$3:$Z$500,5,FALSE),VLOOKUP(C337,SubstationLoad_Max_Primaries!$B$3:$Z$500,7,FALSE)))</f>
        <v>2.1565135930069683</v>
      </c>
      <c r="AB338" s="419">
        <f ca="1">IF(AND(VLOOKUP(C337,SubstationLoad_Min_Primaries!$B$3:$Z$495,3,FALSE),ISNUMBER(VLOOKUP(C337,'Manual Calculation'!$B$2:$G$222,5,FALSE))),"Manual Calculation",VLOOKUP(C337,SubstationLoad_Max_Primaries!$B$3:$Z$500,6,FALSE))</f>
        <v>1.2108530015335084</v>
      </c>
      <c r="AC338" s="282">
        <f ca="1">IF(AND(VLOOKUP(C337,SubstationLoad_Min_Primaries!$B$3:$Z$495,3,FALSE),ISNUMBER(VLOOKUP(C337,'Manual Calculation'!$B$2:$G$222,5,FALSE))),VLOOKUP(C337,'Manual Calculation'!$B$2:$G$222,5,FALSE),VLOOKUP(C337,SubstationLoad_Min_Primaries!$B$3:$Z$500,22,FALSE))</f>
        <v>0</v>
      </c>
      <c r="AD338" s="175"/>
      <c r="AE338" s="261">
        <v>0.5</v>
      </c>
      <c r="AF338" s="262">
        <v>0.5</v>
      </c>
      <c r="AG338" s="262">
        <v>0</v>
      </c>
      <c r="AH338" s="262">
        <v>0</v>
      </c>
      <c r="AI338" s="262">
        <v>0</v>
      </c>
      <c r="AJ338" s="262">
        <v>0</v>
      </c>
      <c r="AK338" s="262">
        <v>0</v>
      </c>
      <c r="AL338" s="263">
        <v>0</v>
      </c>
      <c r="AM338" s="157" t="str">
        <f ca="1">IF('MASTER 2018-19 '!H341="","",'MASTER 2018-19 '!H341)</f>
        <v/>
      </c>
      <c r="AN338" s="216"/>
    </row>
    <row r="339" spans="1:40" x14ac:dyDescent="0.2">
      <c r="A339" s="241"/>
      <c r="B339" s="241"/>
      <c r="C339" s="264" t="s">
        <v>33</v>
      </c>
      <c r="D339" s="265"/>
      <c r="E339" s="266"/>
      <c r="F339" s="266"/>
      <c r="G339" s="226"/>
      <c r="H339" s="249"/>
      <c r="I339" s="267"/>
      <c r="J339" s="267"/>
      <c r="K339" s="267"/>
      <c r="L339" s="267"/>
      <c r="M339" s="268"/>
      <c r="N339" s="268"/>
      <c r="O339" s="230"/>
      <c r="P339" s="230"/>
      <c r="Q339" s="230"/>
      <c r="R339" s="231" t="s">
        <v>34</v>
      </c>
      <c r="S339" s="283">
        <f ca="1">VLOOKUP(C337,SubstationLoad_Max_Primaries!$B$3:$Z$500,24,FALSE)</f>
        <v>0.95655366210937498</v>
      </c>
      <c r="T339" s="232"/>
      <c r="U339" s="232"/>
      <c r="V339" s="232"/>
      <c r="W339" s="232"/>
      <c r="X339" s="232"/>
      <c r="Y339" s="232"/>
      <c r="Z339" s="234"/>
      <c r="AA339" s="418">
        <f ca="1">IF(AND(VLOOKUP(C337,SubstationLoad_Min_Primaries!$B$3:$Z$495,3,FALSE),ISNUMBER(VLOOKUP(C337,'Manual Calculation'!$B$2:$G$222,5,FALSE))),"",IF(AA338=VLOOKUP(C337,SubstationLoad_Max_Primaries!$B$3:$Z$500,5,FALSE),VLOOKUP(C337,SubstationLoad_Max_Primaries!$B$3:$Z$500,10,FALSE),IF(AA338=VLOOKUP(C337,SubstationLoad_Max_Primaries!$B$3:$Z$500,7,FALSE),VLOOKUP(C337,SubstationLoad_Max_Primaries!$B$3:$Z$500,12,FALSE),"")))</f>
        <v>43570.556250000001</v>
      </c>
      <c r="AB339" s="418">
        <f ca="1">IF(AND(VLOOKUP(C337,SubstationLoad_Min_Primaries!$B$3:$Z$495,3,FALSE),ISNUMBER(VLOOKUP(C337,'Manual Calculation'!$B$2:$G$222,5,FALSE))),"",VLOOKUP(C337,SubstationLoad_Max_Primaries!$B$3:$Z$500,11,FALSE))</f>
        <v>43651.892361111109</v>
      </c>
      <c r="AC339" s="418">
        <f ca="1">IF(AND(VLOOKUP(C337,SubstationLoad_Min_Primaries!$B$3:$Z$495,3,FALSE),ISNUMBER(VLOOKUP(C337,'Manual Calculation'!$B$2:$G$222,5,FALSE))),VLOOKUP(C337,'Manual Calculation'!$B$2:$G$222,6,FALSE),VLOOKUP(C337,SubstationLoad_Min_Primaries!$B$3:$Z$500,23,FALSE))</f>
        <v>0</v>
      </c>
      <c r="AD339" s="175"/>
      <c r="AE339" s="175"/>
      <c r="AF339" s="175"/>
      <c r="AG339" s="175"/>
      <c r="AH339" s="175"/>
      <c r="AI339" s="175"/>
      <c r="AJ339" s="175"/>
      <c r="AK339" s="175"/>
      <c r="AL339" s="175"/>
      <c r="AM339" s="157" t="str">
        <f ca="1">IF('MASTER 2018-19 '!H342="","",'MASTER 2018-19 '!H342)</f>
        <v/>
      </c>
      <c r="AN339" s="216"/>
    </row>
    <row r="340" spans="1:40" s="157" customFormat="1" x14ac:dyDescent="0.2">
      <c r="B340" s="236">
        <v>349</v>
      </c>
      <c r="C340" s="86" t="str">
        <f ca="1">VLOOKUP(B340,'GSP List'!$D$2:$E$485,2,FALSE)</f>
        <v>WESTPARK FERGUS</v>
      </c>
      <c r="D340" s="117" t="s">
        <v>30</v>
      </c>
      <c r="E340" s="117" t="s">
        <v>534</v>
      </c>
      <c r="F340" s="214"/>
      <c r="G340" s="284">
        <f ca="1">IF(AND(VLOOKUP(C340,SubstationLoad_Max_Primaries!$B$3:$Z$495,3,FALSE),ISNUMBER(VLOOKUP(C340,'Manual Calculation'!$B$2:$G$222,3,FALSE))),VLOOKUP(C340,'Manual Calculation'!$B$2:$G$222,4,FALSE),VLOOKUP(C340,SubstationLoad_Max_Primaries!$B$3:$Z$500,23,FALSE))</f>
        <v>43616.479166666664</v>
      </c>
      <c r="H340" s="282">
        <f ca="1">IF(AND(VLOOKUP(C340,SubstationLoad_Max_Primaries!$B$3:$Z$495,3,FALSE),ISNUMBER(VLOOKUP(C340,'Manual Calculation'!$B$2:$G$222,3,FALSE))),VLOOKUP(C340,'Manual Calculation'!$B$2:$G$222,3,FALSE),VLOOKUP(C340,SubstationLoad_Max_Primaries!$B$3:$Z$500,22,FALSE))</f>
        <v>0.96600712985229487</v>
      </c>
      <c r="I340" s="136">
        <v>1</v>
      </c>
      <c r="J340" s="89">
        <v>0</v>
      </c>
      <c r="K340" s="90">
        <v>0</v>
      </c>
      <c r="L340" s="143">
        <f ca="1">IF(OR($B340="",ISNA($I340)),,$H340*$I340)</f>
        <v>0.96600712985229487</v>
      </c>
      <c r="M340" s="143">
        <f ca="1">IF($B340 ="",,VLOOKUP($K340,'Growth Rates'!$C$5:$D$8,2,FALSE))^COLUMNS($M340:M340)*$L340+SUM($L341:M341)*IFERROR($L$5/$L$6,1)</f>
        <v>0.96602476602089982</v>
      </c>
      <c r="N340" s="143">
        <f ca="1">IF($B340 ="",,VLOOKUP($K340,'Growth Rates'!$C$5:$D$8,2,FALSE))^COLUMNS($M340:N340)*$L340+SUM($L341:N341)*IFERROR($L$5/$L$6,1)</f>
        <v>0.96604240251148432</v>
      </c>
      <c r="O340" s="143">
        <f ca="1">IF($B340 ="",,VLOOKUP($K340,'Growth Rates'!$C$5:$D$8,2,FALSE))^COLUMNS($M340:O340)*$L340+SUM($L341:O341)*IFERROR($L$5/$L$6,1)</f>
        <v>0.96606003932405404</v>
      </c>
      <c r="P340" s="143">
        <f ca="1">IF($B340 ="",,VLOOKUP($K340,'Growth Rates'!$C$5:$D$8,2,FALSE))^COLUMNS($M340:P340)*$L340+SUM($L341:P341)*IFERROR($L$5/$L$6,1)</f>
        <v>0.9660776764586152</v>
      </c>
      <c r="Q340" s="143">
        <f ca="1">IF($B340 ="",,VLOOKUP($K340,'Growth Rates'!$C$5:$D$8,2,FALSE))^COLUMNS($M340:Q340)*$L340+SUM($L341:Q341)*IFERROR($L$5/$L$6,1)</f>
        <v>0.96609531391517312</v>
      </c>
      <c r="R340" s="143">
        <f ca="1">IF($B340 ="",,VLOOKUP($K340,'Growth Rates'!$C$5:$D$8,2,FALSE))^COLUMNS($M340:R340)*$L340+SUM($L341:R341)*IFERROR($L$5/$L$6,1)</f>
        <v>0.96611295169373423</v>
      </c>
      <c r="S340" s="143">
        <f ca="1">IF($B340 ="",,VLOOKUP($K340,'Growth Rates'!$C$5:$D$8,2,FALSE))^COLUMNS($M340:S340)*$L340+SUM($L341:S341)*IFERROR($L$5/$L$6,1)</f>
        <v>0.96613058979430411</v>
      </c>
      <c r="T340" s="143">
        <f ca="1">IF($B340 ="",,VLOOKUP($K340,'Growth Rates'!$C$5:$D$8,2,FALSE))^COLUMNS($M340:T340)*$L340+SUM($L341:T341)*IFERROR($L$5/$L$6,1)</f>
        <v>0.96614822821688884</v>
      </c>
      <c r="U340" s="143">
        <f ca="1">IF($B340 ="",,VLOOKUP($K340,'Growth Rates'!$C$5:$D$8,2,FALSE))^COLUMNS($M340:U340)*$L340+SUM($L341:U341)*IFERROR($L$5/$L$6,1)</f>
        <v>0.96616586696149398</v>
      </c>
      <c r="V340" s="143">
        <f ca="1">IF($B340 ="",,VLOOKUP($K340,'Growth Rates'!$C$5:$D$8,2,FALSE))^COLUMNS($M340:V340)*$L340+SUM($L341:V341)*IFERROR($L$5/$L$6,1)</f>
        <v>0.96618350602812575</v>
      </c>
      <c r="W340" s="143">
        <f ca="1">IF($B340 ="",,VLOOKUP($K340,'Growth Rates'!$C$5:$D$8,2,FALSE))^COLUMNS($M340:W340)*$L340+SUM($L341:W341)*IFERROR($L$5/$L$6,1)</f>
        <v>0.96620114541678948</v>
      </c>
      <c r="X340" s="143">
        <f ca="1">IF($B340 ="",,VLOOKUP($K340,'Growth Rates'!$C$5:$D$8,2,FALSE))^COLUMNS($M340:X340)*$L340+SUM($L341:X341)*IFERROR($L$5/$L$6,1)</f>
        <v>0.96621878512749215</v>
      </c>
      <c r="Y340" s="143">
        <f ca="1">IF($B340 ="",,VLOOKUP($K340,'Growth Rates'!$C$5:$D$8,2,FALSE))^COLUMNS($M340:Y340)*$L340+SUM($L341:Y341)*IFERROR($L$5/$L$6,1)</f>
        <v>0.96623642516023833</v>
      </c>
      <c r="Z340" s="215"/>
      <c r="AA340" s="173">
        <f ca="1">IFERROR(IF($H340="",,AA341/$L340),0)</f>
        <v>1</v>
      </c>
      <c r="AB340" s="173">
        <f ca="1">IFERROR(IF($H340="",,AB341/$L340),0)</f>
        <v>0.94041171939666901</v>
      </c>
      <c r="AC340" s="174">
        <f ca="1">IFERROR(IF($H340="",,AC341/$L340),0)</f>
        <v>0</v>
      </c>
      <c r="AD340" s="175"/>
      <c r="AE340" s="42">
        <v>81131</v>
      </c>
      <c r="AF340" s="43"/>
      <c r="AG340" s="43"/>
      <c r="AH340" s="43"/>
      <c r="AI340" s="43"/>
      <c r="AJ340" s="43"/>
      <c r="AK340" s="43"/>
      <c r="AL340" s="44"/>
      <c r="AM340" s="157">
        <f ca="1">IF('MASTER 2018-19 '!H343="","",'MASTER 2018-19 '!H343)</f>
        <v>0.73</v>
      </c>
      <c r="AN340" s="216">
        <f t="shared" ca="1" si="49"/>
        <v>0.23600712985229488</v>
      </c>
    </row>
    <row r="341" spans="1:40" s="157" customFormat="1" x14ac:dyDescent="0.2">
      <c r="C341" s="217" t="str">
        <f ca="1">IFERROR(IF(H340="","No PI or No Data",""),"Substation was not found in SubstationLoad")</f>
        <v/>
      </c>
      <c r="D341" s="139"/>
      <c r="E341" s="139"/>
      <c r="F341" s="139"/>
      <c r="G341" s="285">
        <f ca="1">IF(AND(VLOOKUP(C340,SubstationLoad_Max_Primaries!$B$3:$Z$495,3,FALSE),ISNUMBER(VLOOKUP(C340,'Manual Calculation'!$B$2:$G$222,3,FALSE))),VLOOKUP(C340,'Manual Calculation'!$B$2:$G$222,4,FALSE),VLOOKUP(C340,SubstationLoad_Max_Primaries!$B$3:$Z$500,23,FALSE))</f>
        <v>43616.479166666664</v>
      </c>
      <c r="H341" s="250"/>
      <c r="I341" s="220"/>
      <c r="J341" s="220"/>
      <c r="K341" s="220"/>
      <c r="L341" s="220" t="s">
        <v>32</v>
      </c>
      <c r="M341" s="235"/>
      <c r="N341" s="221"/>
      <c r="O341" s="221"/>
      <c r="P341" s="221"/>
      <c r="Q341" s="221"/>
      <c r="R341" s="221"/>
      <c r="S341" s="221"/>
      <c r="T341" s="221"/>
      <c r="U341" s="221"/>
      <c r="V341" s="221"/>
      <c r="W341" s="221"/>
      <c r="X341" s="221"/>
      <c r="Y341" s="221"/>
      <c r="Z341" s="222"/>
      <c r="AA341" s="419">
        <f ca="1">IF(AND(VLOOKUP(C340,SubstationLoad_Min_Primaries!$B$3:$Z$495,3,FALSE),ISNUMBER(VLOOKUP(C340,'Manual Calculation'!$B$2:$G$222,5,FALSE))),"Manual Calculation",MAX(VLOOKUP(C340,SubstationLoad_Max_Primaries!$B$3:$Z$500,5,FALSE),VLOOKUP(C340,SubstationLoad_Max_Primaries!$B$3:$Z$500,7,FALSE)))</f>
        <v>0.96600712985229487</v>
      </c>
      <c r="AB341" s="419">
        <f ca="1">IF(AND(VLOOKUP(C340,SubstationLoad_Min_Primaries!$B$3:$Z$495,3,FALSE),ISNUMBER(VLOOKUP(C340,'Manual Calculation'!$B$2:$G$222,5,FALSE))),"Manual Calculation",VLOOKUP(C340,SubstationLoad_Max_Primaries!$B$3:$Z$500,6,FALSE))</f>
        <v>0.9084444259338379</v>
      </c>
      <c r="AC341" s="282">
        <f ca="1">IF(AND(VLOOKUP(C340,SubstationLoad_Min_Primaries!$B$3:$Z$495,3,FALSE),ISNUMBER(VLOOKUP(C340,'Manual Calculation'!$B$2:$G$222,5,FALSE))),VLOOKUP(C340,'Manual Calculation'!$B$2:$G$222,5,FALSE),VLOOKUP(C340,SubstationLoad_Min_Primaries!$B$3:$Z$500,22,FALSE))</f>
        <v>0</v>
      </c>
      <c r="AD341" s="175"/>
      <c r="AE341" s="186">
        <v>1</v>
      </c>
      <c r="AF341" s="187">
        <v>0</v>
      </c>
      <c r="AG341" s="187">
        <v>0</v>
      </c>
      <c r="AH341" s="187">
        <v>0</v>
      </c>
      <c r="AI341" s="187">
        <v>0</v>
      </c>
      <c r="AJ341" s="187">
        <v>0</v>
      </c>
      <c r="AK341" s="187">
        <v>0</v>
      </c>
      <c r="AL341" s="188">
        <v>0</v>
      </c>
      <c r="AM341" s="157" t="str">
        <f ca="1">IF('MASTER 2018-19 '!H344="","",'MASTER 2018-19 '!H344)</f>
        <v/>
      </c>
      <c r="AN341" s="216"/>
    </row>
    <row r="342" spans="1:40" s="157" customFormat="1" x14ac:dyDescent="0.2">
      <c r="C342" s="223" t="s">
        <v>33</v>
      </c>
      <c r="D342" s="224"/>
      <c r="E342" s="225"/>
      <c r="F342" s="225"/>
      <c r="G342" s="226"/>
      <c r="H342" s="249"/>
      <c r="I342" s="228"/>
      <c r="J342" s="228"/>
      <c r="K342" s="228"/>
      <c r="L342" s="228"/>
      <c r="M342" s="229"/>
      <c r="N342" s="229"/>
      <c r="O342" s="230"/>
      <c r="P342" s="230"/>
      <c r="Q342" s="230"/>
      <c r="R342" s="231" t="s">
        <v>34</v>
      </c>
      <c r="S342" s="283">
        <f ca="1">VLOOKUP(C340,SubstationLoad_Max_Primaries!$B$3:$Z$500,24,FALSE)</f>
        <v>0</v>
      </c>
      <c r="T342" s="233"/>
      <c r="U342" s="233"/>
      <c r="V342" s="233"/>
      <c r="W342" s="233"/>
      <c r="X342" s="233"/>
      <c r="Y342" s="233"/>
      <c r="Z342" s="234"/>
      <c r="AA342" s="418">
        <f ca="1">IF(AND(VLOOKUP(C340,SubstationLoad_Min_Primaries!$B$3:$Z$495,3,FALSE),ISNUMBER(VLOOKUP(C340,'Manual Calculation'!$B$2:$G$222,5,FALSE))),"",IF(AA341=VLOOKUP(C340,SubstationLoad_Max_Primaries!$B$3:$Z$500,5,FALSE),VLOOKUP(C340,SubstationLoad_Max_Primaries!$B$3:$Z$500,10,FALSE),IF(AA341=VLOOKUP(C340,SubstationLoad_Max_Primaries!$B$3:$Z$500,7,FALSE),VLOOKUP(C340,SubstationLoad_Max_Primaries!$B$3:$Z$500,12,FALSE),"")))</f>
        <v>43616.479166666664</v>
      </c>
      <c r="AB342" s="418">
        <f ca="1">IF(AND(VLOOKUP(C340,SubstationLoad_Min_Primaries!$B$3:$Z$495,3,FALSE),ISNUMBER(VLOOKUP(C340,'Manual Calculation'!$B$2:$G$222,5,FALSE))),"",VLOOKUP(C340,SubstationLoad_Max_Primaries!$B$3:$Z$500,11,FALSE))</f>
        <v>43620.038888888892</v>
      </c>
      <c r="AC342" s="418">
        <f ca="1">IF(AND(VLOOKUP(C340,SubstationLoad_Min_Primaries!$B$3:$Z$495,3,FALSE),ISNUMBER(VLOOKUP(C340,'Manual Calculation'!$B$2:$G$222,5,FALSE))),VLOOKUP(C340,'Manual Calculation'!$B$2:$G$222,6,FALSE),VLOOKUP(C340,SubstationLoad_Min_Primaries!$B$3:$Z$500,23,FALSE))</f>
        <v>0</v>
      </c>
      <c r="AD342" s="175"/>
      <c r="AE342" s="175"/>
      <c r="AF342" s="175"/>
      <c r="AG342" s="175"/>
      <c r="AH342" s="175"/>
      <c r="AI342" s="175"/>
      <c r="AJ342" s="175"/>
      <c r="AK342" s="175"/>
      <c r="AL342" s="175"/>
      <c r="AM342" s="157" t="str">
        <f ca="1">IF('MASTER 2018-19 '!H345="","",'MASTER 2018-19 '!H345)</f>
        <v/>
      </c>
      <c r="AN342" s="216"/>
    </row>
    <row r="343" spans="1:40" s="157" customFormat="1" x14ac:dyDescent="0.2">
      <c r="B343" s="236">
        <v>371</v>
      </c>
      <c r="C343" s="86" t="str">
        <f ca="1">VLOOKUP(B343,'GSP List'!$D$2:$E$485,2,FALSE)</f>
        <v>WHITING BAY</v>
      </c>
      <c r="D343" s="117" t="s">
        <v>30</v>
      </c>
      <c r="E343" s="117" t="s">
        <v>534</v>
      </c>
      <c r="F343" s="214"/>
      <c r="G343" s="284">
        <f ca="1">IF(AND(VLOOKUP(C343,SubstationLoad_Max_Primaries!$B$3:$Z$495,3,FALSE),ISNUMBER(VLOOKUP(C343,'Manual Calculation'!$B$2:$G$222,3,FALSE))),VLOOKUP(C343,'Manual Calculation'!$B$2:$G$222,4,FALSE),VLOOKUP(C343,SubstationLoad_Max_Primaries!$B$3:$Z$500,23,FALSE))</f>
        <v>43878.775000000001</v>
      </c>
      <c r="H343" s="282">
        <f ca="1">IF(AND(VLOOKUP(C343,SubstationLoad_Max_Primaries!$B$3:$Z$495,3,FALSE),ISNUMBER(VLOOKUP(C343,'Manual Calculation'!$B$2:$G$222,3,FALSE))),VLOOKUP(C343,'Manual Calculation'!$B$2:$G$222,3,FALSE),VLOOKUP(C343,SubstationLoad_Max_Primaries!$B$3:$Z$500,22,FALSE))</f>
        <v>2.2415737930297848</v>
      </c>
      <c r="I343" s="136">
        <v>1</v>
      </c>
      <c r="J343" s="89" t="s">
        <v>35</v>
      </c>
      <c r="K343" s="90" t="s">
        <v>35</v>
      </c>
      <c r="L343" s="143">
        <f ca="1">IF(OR($B343="",ISNA($I343)),,$H343*$I343)</f>
        <v>2.2415737930297848</v>
      </c>
      <c r="M343" s="143">
        <f ca="1">IF($B343 ="",,VLOOKUP($K343,'Growth Rates'!$C$5:$D$8,2,FALSE))^COLUMNS($M343:M343)*$L343+SUM($L344:M344)*IFERROR($L$5/$L$6,1)</f>
        <v>2.272070064691138</v>
      </c>
      <c r="N343" s="143">
        <f ca="1">IF($B343 ="",,VLOOKUP($K343,'Growth Rates'!$C$5:$D$8,2,FALSE))^COLUMNS($M343:N343)*$L343+SUM($L344:N344)*IFERROR($L$5/$L$6,1)</f>
        <v>2.3029812335056143</v>
      </c>
      <c r="O343" s="143">
        <f ca="1">IF($B343 ="",,VLOOKUP($K343,'Growth Rates'!$C$5:$D$8,2,FALSE))^COLUMNS($M343:O343)*$L343+SUM($L344:O344)*IFERROR($L$5/$L$6,1)</f>
        <v>2.3343129440860886</v>
      </c>
      <c r="P343" s="143">
        <f ca="1">IF($B343 ="",,VLOOKUP($K343,'Growth Rates'!$C$5:$D$8,2,FALSE))^COLUMNS($M343:P343)*$L343+SUM($L344:P344)*IFERROR($L$5/$L$6,1)</f>
        <v>2.3660709178395396</v>
      </c>
      <c r="Q343" s="143">
        <f ca="1">IF($B343 ="",,VLOOKUP($K343,'Growth Rates'!$C$5:$D$8,2,FALSE))^COLUMNS($M343:Q343)*$L343+SUM($L344:Q344)*IFERROR($L$5/$L$6,1)</f>
        <v>2.3982609540118185</v>
      </c>
      <c r="R343" s="143">
        <f ca="1">IF($B343 ="",,VLOOKUP($K343,'Growth Rates'!$C$5:$D$8,2,FALSE))^COLUMNS($M343:R343)*$L343+SUM($L344:R344)*IFERROR($L$5/$L$6,1)</f>
        <v>2.4308889307466401</v>
      </c>
      <c r="S343" s="143">
        <f ca="1">IF($B343 ="",,VLOOKUP($K343,'Growth Rates'!$C$5:$D$8,2,FALSE))^COLUMNS($M343:S343)*$L343+SUM($L344:S344)*IFERROR($L$5/$L$6,1)</f>
        <v>2.4639608061589704</v>
      </c>
      <c r="T343" s="143">
        <f ca="1">IF($B343 ="",,VLOOKUP($K343,'Growth Rates'!$C$5:$D$8,2,FALSE))^COLUMNS($M343:T343)*$L343+SUM($L344:T344)*IFERROR($L$5/$L$6,1)</f>
        <v>2.4974826194230286</v>
      </c>
      <c r="U343" s="143">
        <f ca="1">IF($B343 ="",,VLOOKUP($K343,'Growth Rates'!$C$5:$D$8,2,FALSE))^COLUMNS($M343:U343)*$L343+SUM($L344:U344)*IFERROR($L$5/$L$6,1)</f>
        <v>2.5314604918750829</v>
      </c>
      <c r="V343" s="143">
        <f ca="1">IF($B343 ="",,VLOOKUP($K343,'Growth Rates'!$C$5:$D$8,2,FALSE))^COLUMNS($M343:V343)*$L343+SUM($L344:V344)*IFERROR($L$5/$L$6,1)</f>
        <v>2.5659006281312529</v>
      </c>
      <c r="W343" s="143">
        <f ca="1">IF($B343 ="",,VLOOKUP($K343,'Growth Rates'!$C$5:$D$8,2,FALSE))^COLUMNS($M343:W343)*$L343+SUM($L344:W344)*IFERROR($L$5/$L$6,1)</f>
        <v>2.6008093172205204</v>
      </c>
      <c r="X343" s="143">
        <f ca="1">IF($B343 ="",,VLOOKUP($K343,'Growth Rates'!$C$5:$D$8,2,FALSE))^COLUMNS($M343:X343)*$L343+SUM($L344:X344)*IFERROR($L$5/$L$6,1)</f>
        <v>2.6361929337331542</v>
      </c>
      <c r="Y343" s="143">
        <f ca="1">IF($B343 ="",,VLOOKUP($K343,'Growth Rates'!$C$5:$D$8,2,FALSE))^COLUMNS($M343:Y343)*$L343+SUM($L344:Y344)*IFERROR($L$5/$L$6,1)</f>
        <v>2.6720579389847559</v>
      </c>
      <c r="Z343" s="215"/>
      <c r="AA343" s="173">
        <f ca="1">IFERROR(IF($H343="",,AA344/$L343),0)</f>
        <v>0.96762138204502213</v>
      </c>
      <c r="AB343" s="173">
        <f ca="1">IFERROR(IF($H343="",,AB344/$L343),0)</f>
        <v>0.61457031971909071</v>
      </c>
      <c r="AC343" s="174">
        <f ca="1">IFERROR(IF($H343="",,AC344/$L343),0)</f>
        <v>0</v>
      </c>
      <c r="AD343" s="175"/>
      <c r="AE343" s="42">
        <v>81111</v>
      </c>
      <c r="AF343" s="43"/>
      <c r="AG343" s="43"/>
      <c r="AH343" s="43"/>
      <c r="AI343" s="43"/>
      <c r="AJ343" s="43"/>
      <c r="AK343" s="43"/>
      <c r="AL343" s="44"/>
      <c r="AM343" s="157">
        <f ca="1">IF('MASTER 2018-19 '!H346="","",'MASTER 2018-19 '!H346)</f>
        <v>2.58</v>
      </c>
      <c r="AN343" s="216">
        <f t="shared" ca="1" si="49"/>
        <v>-0.3384262069702153</v>
      </c>
    </row>
    <row r="344" spans="1:40" s="157" customFormat="1" x14ac:dyDescent="0.2">
      <c r="C344" s="217" t="str">
        <f ca="1">IFERROR(IF(H343="","No PI or No Data",""),"Substation was not found in SubstationLoad")</f>
        <v/>
      </c>
      <c r="D344" s="139"/>
      <c r="E344" s="139"/>
      <c r="F344" s="139"/>
      <c r="G344" s="285">
        <f ca="1">IF(AND(VLOOKUP(C343,SubstationLoad_Max_Primaries!$B$3:$Z$495,3,FALSE),ISNUMBER(VLOOKUP(C343,'Manual Calculation'!$B$2:$G$222,3,FALSE))),VLOOKUP(C343,'Manual Calculation'!$B$2:$G$222,4,FALSE),VLOOKUP(C343,SubstationLoad_Max_Primaries!$B$3:$Z$500,23,FALSE))</f>
        <v>43878.775000000001</v>
      </c>
      <c r="H344" s="250"/>
      <c r="I344" s="220"/>
      <c r="J344" s="220"/>
      <c r="K344" s="220"/>
      <c r="L344" s="220" t="s">
        <v>32</v>
      </c>
      <c r="M344" s="235"/>
      <c r="N344" s="221"/>
      <c r="O344" s="221"/>
      <c r="P344" s="221"/>
      <c r="Q344" s="221"/>
      <c r="R344" s="221"/>
      <c r="S344" s="221"/>
      <c r="T344" s="221"/>
      <c r="U344" s="221"/>
      <c r="V344" s="221"/>
      <c r="W344" s="221"/>
      <c r="X344" s="221"/>
      <c r="Y344" s="221"/>
      <c r="Z344" s="222"/>
      <c r="AA344" s="419">
        <f ca="1">IF(AND(VLOOKUP(C343,SubstationLoad_Min_Primaries!$B$3:$Z$495,3,FALSE),ISNUMBER(VLOOKUP(C343,'Manual Calculation'!$B$2:$G$222,5,FALSE))),"Manual Calculation",MAX(VLOOKUP(C343,SubstationLoad_Max_Primaries!$B$3:$Z$500,5,FALSE),VLOOKUP(C343,SubstationLoad_Max_Primaries!$B$3:$Z$500,7,FALSE)))</f>
        <v>2.1689947315673828</v>
      </c>
      <c r="AB344" s="419">
        <f ca="1">IF(AND(VLOOKUP(C343,SubstationLoad_Min_Primaries!$B$3:$Z$495,3,FALSE),ISNUMBER(VLOOKUP(C343,'Manual Calculation'!$B$2:$G$222,5,FALSE))),"Manual Calculation",VLOOKUP(C343,SubstationLoad_Max_Primaries!$B$3:$Z$500,6,FALSE))</f>
        <v>1.3776047226562498</v>
      </c>
      <c r="AC344" s="282">
        <f ca="1">IF(AND(VLOOKUP(C343,SubstationLoad_Min_Primaries!$B$3:$Z$495,3,FALSE),ISNUMBER(VLOOKUP(C343,'Manual Calculation'!$B$2:$G$222,5,FALSE))),VLOOKUP(C343,'Manual Calculation'!$B$2:$G$222,5,FALSE),VLOOKUP(C343,SubstationLoad_Min_Primaries!$B$3:$Z$500,22,FALSE))</f>
        <v>0</v>
      </c>
      <c r="AD344" s="175"/>
      <c r="AE344" s="186">
        <v>1</v>
      </c>
      <c r="AF344" s="187">
        <v>0</v>
      </c>
      <c r="AG344" s="187">
        <v>0</v>
      </c>
      <c r="AH344" s="187">
        <v>0</v>
      </c>
      <c r="AI344" s="187">
        <v>0</v>
      </c>
      <c r="AJ344" s="187">
        <v>0</v>
      </c>
      <c r="AK344" s="187">
        <v>0</v>
      </c>
      <c r="AL344" s="188">
        <v>0</v>
      </c>
      <c r="AM344" s="157" t="str">
        <f ca="1">IF('MASTER 2018-19 '!H347="","",'MASTER 2018-19 '!H347)</f>
        <v/>
      </c>
      <c r="AN344" s="216"/>
    </row>
    <row r="345" spans="1:40" s="157" customFormat="1" x14ac:dyDescent="0.2">
      <c r="C345" s="223" t="s">
        <v>33</v>
      </c>
      <c r="D345" s="224"/>
      <c r="E345" s="225"/>
      <c r="F345" s="225"/>
      <c r="G345" s="226"/>
      <c r="H345" s="249"/>
      <c r="I345" s="228"/>
      <c r="J345" s="228"/>
      <c r="K345" s="228"/>
      <c r="L345" s="228"/>
      <c r="M345" s="229"/>
      <c r="N345" s="229"/>
      <c r="O345" s="230"/>
      <c r="P345" s="230"/>
      <c r="Q345" s="230"/>
      <c r="R345" s="231" t="s">
        <v>34</v>
      </c>
      <c r="S345" s="283">
        <f ca="1">VLOOKUP(C343,SubstationLoad_Max_Primaries!$B$3:$Z$500,24,FALSE)</f>
        <v>0</v>
      </c>
      <c r="T345" s="245"/>
      <c r="U345" s="245"/>
      <c r="V345" s="245"/>
      <c r="W345" s="245"/>
      <c r="X345" s="245"/>
      <c r="Y345" s="245"/>
      <c r="Z345" s="234"/>
      <c r="AA345" s="418">
        <f ca="1">IF(AND(VLOOKUP(C343,SubstationLoad_Min_Primaries!$B$3:$Z$495,3,FALSE),ISNUMBER(VLOOKUP(C343,'Manual Calculation'!$B$2:$G$222,5,FALSE))),"",IF(AA344=VLOOKUP(C343,SubstationLoad_Max_Primaries!$B$3:$Z$500,5,FALSE),VLOOKUP(C343,SubstationLoad_Max_Primaries!$B$3:$Z$500,10,FALSE),IF(AA344=VLOOKUP(C343,SubstationLoad_Max_Primaries!$B$3:$Z$500,7,FALSE),VLOOKUP(C343,SubstationLoad_Max_Primaries!$B$3:$Z$500,12,FALSE),"")))</f>
        <v>43558.826388888891</v>
      </c>
      <c r="AB345" s="418">
        <f ca="1">IF(AND(VLOOKUP(C343,SubstationLoad_Min_Primaries!$B$3:$Z$495,3,FALSE),ISNUMBER(VLOOKUP(C343,'Manual Calculation'!$B$2:$G$222,5,FALSE))),"",VLOOKUP(C343,SubstationLoad_Max_Primaries!$B$3:$Z$500,11,FALSE))</f>
        <v>43621.341666666667</v>
      </c>
      <c r="AC345" s="418">
        <f ca="1">IF(AND(VLOOKUP(C343,SubstationLoad_Min_Primaries!$B$3:$Z$495,3,FALSE),ISNUMBER(VLOOKUP(C343,'Manual Calculation'!$B$2:$G$222,5,FALSE))),VLOOKUP(C343,'Manual Calculation'!$B$2:$G$222,6,FALSE),VLOOKUP(C343,SubstationLoad_Min_Primaries!$B$3:$Z$500,23,FALSE))</f>
        <v>0</v>
      </c>
      <c r="AD345" s="175"/>
      <c r="AE345" s="175"/>
      <c r="AF345" s="175"/>
      <c r="AG345" s="175"/>
      <c r="AH345" s="175"/>
      <c r="AI345" s="175"/>
      <c r="AJ345" s="175"/>
      <c r="AK345" s="175"/>
      <c r="AL345" s="175"/>
      <c r="AM345" s="157" t="str">
        <f ca="1">IF('MASTER 2018-19 '!H348="","",'MASTER 2018-19 '!H348)</f>
        <v/>
      </c>
      <c r="AN345" s="216"/>
    </row>
    <row r="346" spans="1:40" s="157" customFormat="1" x14ac:dyDescent="0.2">
      <c r="A346" s="246"/>
      <c r="B346" s="246"/>
      <c r="C346" s="246"/>
      <c r="D346" s="246"/>
      <c r="E346" s="246"/>
      <c r="F346" s="246"/>
      <c r="G346" s="246"/>
      <c r="H346" s="246"/>
      <c r="I346" s="246"/>
      <c r="J346" s="246"/>
      <c r="K346" s="246"/>
      <c r="L346" s="246"/>
      <c r="M346" s="246"/>
      <c r="N346" s="246"/>
      <c r="O346" s="246"/>
      <c r="P346" s="246"/>
      <c r="Q346" s="246"/>
      <c r="R346" s="246"/>
      <c r="S346" s="246"/>
      <c r="T346" s="246"/>
      <c r="U346" s="246"/>
      <c r="V346" s="246"/>
      <c r="W346" s="246"/>
      <c r="X346" s="246"/>
      <c r="Y346" s="246"/>
      <c r="Z346" s="246"/>
      <c r="AA346" s="246"/>
      <c r="AB346" s="246"/>
      <c r="AC346" s="246"/>
      <c r="AD346" s="246"/>
      <c r="AE346" s="246"/>
      <c r="AF346" s="246"/>
      <c r="AG346" s="246"/>
      <c r="AH346" s="246"/>
      <c r="AI346" s="246"/>
      <c r="AJ346" s="246"/>
      <c r="AK346" s="246"/>
      <c r="AL346" s="246"/>
      <c r="AM346" s="157" t="str">
        <f ca="1">IF('MASTER 2018-19 '!H349="","",'MASTER 2018-19 '!H349)</f>
        <v/>
      </c>
      <c r="AN346" s="216"/>
    </row>
    <row r="347" spans="1:40" s="157" customFormat="1" x14ac:dyDescent="0.2">
      <c r="A347" s="152"/>
      <c r="B347" s="25"/>
      <c r="C347" s="158"/>
      <c r="D347" s="152"/>
      <c r="E347" s="152"/>
      <c r="F347" s="152"/>
      <c r="G347" s="152"/>
      <c r="H347" s="152"/>
      <c r="I347" s="152"/>
      <c r="J347" s="152"/>
      <c r="K347" s="152"/>
      <c r="L347" s="7" t="s">
        <v>0</v>
      </c>
      <c r="M347" s="159"/>
      <c r="N347" s="159"/>
      <c r="O347" s="159"/>
      <c r="P347" s="159"/>
      <c r="Q347" s="159"/>
      <c r="R347" s="159"/>
      <c r="S347" s="159"/>
      <c r="T347" s="159"/>
      <c r="U347" s="159"/>
      <c r="V347" s="159"/>
      <c r="W347" s="159"/>
      <c r="X347" s="159"/>
      <c r="Y347" s="159"/>
      <c r="Z347" s="156"/>
      <c r="AA347" s="152"/>
      <c r="AB347" s="152"/>
      <c r="AC347" s="152"/>
      <c r="AD347" s="152"/>
      <c r="AE347" s="152"/>
      <c r="AF347" s="152"/>
      <c r="AG347" s="152"/>
      <c r="AH347" s="152"/>
      <c r="AI347" s="152"/>
      <c r="AJ347" s="152"/>
      <c r="AK347" s="152"/>
      <c r="AL347" s="152"/>
      <c r="AM347" s="157" t="str">
        <f ca="1">IF('MASTER 2018-19 '!H350="","",'MASTER 2018-19 '!H350)</f>
        <v/>
      </c>
      <c r="AN347" s="216"/>
    </row>
    <row r="348" spans="1:40" s="157" customFormat="1" ht="61.5" x14ac:dyDescent="0.2">
      <c r="A348" s="20" t="s">
        <v>39</v>
      </c>
      <c r="B348" s="21" t="s">
        <v>657</v>
      </c>
      <c r="C348" s="20" t="s">
        <v>2</v>
      </c>
      <c r="D348" s="18" t="s">
        <v>3</v>
      </c>
      <c r="E348" s="18" t="s">
        <v>4</v>
      </c>
      <c r="F348" s="18" t="s">
        <v>5</v>
      </c>
      <c r="G348" s="22" t="s">
        <v>6</v>
      </c>
      <c r="H348" s="22" t="str">
        <f ca="1">$L$1&amp;" Peak (MW)"</f>
        <v>2019 / 20 Peak (MW)</v>
      </c>
      <c r="I348" s="16" t="s">
        <v>7</v>
      </c>
      <c r="J348" s="24" t="s">
        <v>8</v>
      </c>
      <c r="K348" s="17" t="s">
        <v>9</v>
      </c>
      <c r="L348" s="22" t="str">
        <f ca="1">LEFTB($L$1,FIND(" / ",$L$1,1))&amp;" / "&amp;LEFTB($L$1,FIND(" / ",$L$1,1))+1</f>
        <v>2019  / 2020</v>
      </c>
      <c r="M348" s="22" t="str">
        <f ca="1">LEFTB($L$1,FIND(" / ",$L$1,1))+1&amp;" / "&amp;LEFTB($L$1,FIND(" / ",$L$1,1))+2</f>
        <v>2020 / 2021</v>
      </c>
      <c r="N348" s="22" t="str">
        <f ca="1">LEFTB($L$1,FIND(" / ",$L$1,1))+2&amp;" / "&amp;LEFTB($L$1,FIND(" / ",$L$1,1))+3</f>
        <v>2021 / 2022</v>
      </c>
      <c r="O348" s="22" t="str">
        <f ca="1">LEFTB($L$1,FIND(" / ",$L$1,1))+3&amp;" / "&amp;LEFTB($L$1,FIND(" / ",$L$1,1))+4</f>
        <v>2022 / 2023</v>
      </c>
      <c r="P348" s="22" t="str">
        <f ca="1">LEFTB($L$1,FIND(" / ",$L$1,1))+4&amp;" / "&amp;LEFTB($L$1,FIND(" / ",$L$1,1))+5</f>
        <v>2023 / 2024</v>
      </c>
      <c r="Q348" s="22" t="str">
        <f ca="1">LEFTB($L$1,FIND(" / ",$L$1,1))+5&amp;" / "&amp;LEFTB($L$1,FIND(" / ",$L$1,1))+6</f>
        <v>2024 / 2025</v>
      </c>
      <c r="R348" s="22" t="str">
        <f ca="1">LEFTB($L$1,FIND(" / ",$L$1,1))+6&amp;" / "&amp;LEFTB($L$1,FIND(" / ",$L$1,1))+7</f>
        <v>2025 / 2026</v>
      </c>
      <c r="S348" s="22" t="str">
        <f ca="1">LEFTB($L$1,FIND(" / ",$L$1,1))+7&amp;" / "&amp;LEFTB($L$1,FIND(" / ",$L$1,1))+8</f>
        <v>2026 / 2027</v>
      </c>
      <c r="T348" s="22" t="str">
        <f ca="1">LEFTB($L$1,FIND(" / ",$L$1,1))+8&amp;" / "&amp;LEFTB($L$1,FIND(" / ",$L$1,1))+9</f>
        <v>2027 / 2028</v>
      </c>
      <c r="U348" s="22" t="str">
        <f ca="1">LEFTB($L$1,FIND(" / ",$L$1,1))+9&amp;" / "&amp;LEFTB($L$1,FIND(" / ",$L$1,1))+10</f>
        <v>2028 / 2029</v>
      </c>
      <c r="V348" s="22" t="str">
        <f ca="1">LEFTB($L$1,FIND(" / ",$L$1,1))+10&amp;" / "&amp;LEFTB($L$1,FIND(" / ",$L$1,1))+11</f>
        <v>2029 / 2030</v>
      </c>
      <c r="W348" s="22" t="str">
        <f ca="1">LEFTB($L$1,FIND(" / ",$L$1,1))+11&amp;" / "&amp;LEFTB($L$1,FIND(" / ",$L$1,1))+12</f>
        <v>2030 / 2031</v>
      </c>
      <c r="X348" s="22" t="str">
        <f ca="1">LEFTB($L$1,FIND(" / ",$L$1,1))+12&amp;" / "&amp;LEFTB($L$1,FIND(" / ",$L$1,1))+13</f>
        <v>2031 / 2032</v>
      </c>
      <c r="Y348" s="22" t="str">
        <f ca="1">LEFTB($L$1,FIND(" / ",$L$1,1))+13&amp;" / "&amp;LEFTB($L$1,FIND(" / ",$L$1,1))+14</f>
        <v>2032 / 2033</v>
      </c>
      <c r="Z348" s="23" t="s">
        <v>11</v>
      </c>
      <c r="AA348" s="19" t="s">
        <v>12</v>
      </c>
      <c r="AB348" s="19" t="s">
        <v>13</v>
      </c>
      <c r="AC348" s="19" t="s">
        <v>14</v>
      </c>
      <c r="AD348" s="160"/>
      <c r="AE348" s="19" t="s">
        <v>15</v>
      </c>
      <c r="AF348" s="19" t="s">
        <v>16</v>
      </c>
      <c r="AG348" s="19" t="s">
        <v>17</v>
      </c>
      <c r="AH348" s="19" t="s">
        <v>18</v>
      </c>
      <c r="AI348" s="19" t="s">
        <v>19</v>
      </c>
      <c r="AJ348" s="19" t="s">
        <v>20</v>
      </c>
      <c r="AK348" s="19" t="s">
        <v>21</v>
      </c>
      <c r="AL348" s="19" t="s">
        <v>22</v>
      </c>
      <c r="AM348" s="19" t="str">
        <f ca="1">IF('MASTER 2018-19 '!H351="","",'MASTER 2018-19 '!H351)</f>
        <v>2018/19 Peak (MW)</v>
      </c>
      <c r="AN348" s="19" t="s">
        <v>825</v>
      </c>
    </row>
    <row r="349" spans="1:40" s="157" customFormat="1" x14ac:dyDescent="0.2">
      <c r="A349" s="6"/>
      <c r="B349" s="161"/>
      <c r="C349" s="162"/>
      <c r="D349" s="161"/>
      <c r="E349" s="161"/>
      <c r="F349" s="161"/>
      <c r="G349" s="163"/>
      <c r="H349" s="161"/>
      <c r="I349" s="164"/>
      <c r="J349" s="165"/>
      <c r="K349" s="161"/>
      <c r="L349" s="161"/>
      <c r="M349" s="161"/>
      <c r="N349" s="161"/>
      <c r="O349" s="161"/>
      <c r="P349" s="161"/>
      <c r="Q349" s="161"/>
      <c r="R349" s="161"/>
      <c r="S349" s="161"/>
      <c r="T349" s="161"/>
      <c r="U349" s="161"/>
      <c r="V349" s="161"/>
      <c r="W349" s="161"/>
      <c r="X349" s="161"/>
      <c r="Y349" s="161"/>
      <c r="Z349" s="160"/>
      <c r="AA349" s="160"/>
      <c r="AB349" s="160"/>
      <c r="AC349" s="160"/>
      <c r="AD349" s="160"/>
      <c r="AE349" s="160"/>
      <c r="AF349" s="160"/>
      <c r="AG349" s="160"/>
      <c r="AH349" s="160"/>
      <c r="AI349" s="160"/>
      <c r="AJ349" s="160"/>
      <c r="AK349" s="160"/>
      <c r="AL349" s="160"/>
      <c r="AM349" s="157" t="str">
        <f ca="1">IF('MASTER 2018-19 '!H352="","",'MASTER 2018-19 '!H352)</f>
        <v/>
      </c>
    </row>
    <row r="350" spans="1:40" s="157" customFormat="1" x14ac:dyDescent="0.2">
      <c r="A350" s="142" t="s">
        <v>576</v>
      </c>
      <c r="B350" s="166">
        <v>512</v>
      </c>
      <c r="C350" s="167"/>
      <c r="D350" s="168" t="s">
        <v>23</v>
      </c>
      <c r="E350" s="169" t="s">
        <v>842</v>
      </c>
      <c r="F350" s="170"/>
      <c r="G350" s="284">
        <f ca="1">VLOOKUP(A350,SubstationLoad_Max_GSPs!$A$3:$Z$100,19,FALSE)</f>
        <v>43805.47152777778</v>
      </c>
      <c r="H350" s="282">
        <f ca="1">VLOOKUP(A350,SubstationLoad_Max_GSPs!$A$3:$Z$100,18,FALSE)</f>
        <v>2.3593442440032959</v>
      </c>
      <c r="I350" s="136">
        <v>1</v>
      </c>
      <c r="J350" s="171"/>
      <c r="K350" s="172" t="s">
        <v>24</v>
      </c>
      <c r="L350" s="37">
        <f ca="1">IF(OR($A350="",ISNA($I350)),,$H350*$I350)</f>
        <v>2.3593442440032959</v>
      </c>
      <c r="M350" s="37">
        <f t="shared" ref="M350:Y350" ca="1" si="50">M351/IFERROR($L351/$L350,1)</f>
        <v>2.3593873180051315</v>
      </c>
      <c r="N350" s="37">
        <f t="shared" ca="1" si="50"/>
        <v>2.3594303927933593</v>
      </c>
      <c r="O350" s="37">
        <f t="shared" ca="1" si="50"/>
        <v>2.3594734683679932</v>
      </c>
      <c r="P350" s="37">
        <f t="shared" ca="1" si="50"/>
        <v>2.3595165447290487</v>
      </c>
      <c r="Q350" s="37">
        <f t="shared" ca="1" si="50"/>
        <v>2.3595596218765387</v>
      </c>
      <c r="R350" s="37">
        <f t="shared" ca="1" si="50"/>
        <v>2.3596026998104782</v>
      </c>
      <c r="S350" s="37">
        <f t="shared" ca="1" si="50"/>
        <v>2.3596457785308815</v>
      </c>
      <c r="T350" s="37">
        <f t="shared" ca="1" si="50"/>
        <v>2.3596888580377637</v>
      </c>
      <c r="U350" s="37">
        <f t="shared" ca="1" si="50"/>
        <v>2.3597319383311377</v>
      </c>
      <c r="V350" s="37">
        <f t="shared" ca="1" si="50"/>
        <v>2.3597750194110194</v>
      </c>
      <c r="W350" s="37">
        <f t="shared" ca="1" si="50"/>
        <v>2.3598181012774213</v>
      </c>
      <c r="X350" s="37">
        <f t="shared" ca="1" si="50"/>
        <v>2.3598611839303607</v>
      </c>
      <c r="Y350" s="37">
        <f t="shared" ca="1" si="50"/>
        <v>2.3599042673698483</v>
      </c>
      <c r="Z350" s="38" t="str">
        <f ca="1">"Diversity/Losses: "&amp;ROUND(L351/L350,3)</f>
        <v>Diversity/Losses: 0.789</v>
      </c>
      <c r="AA350" s="173">
        <f ca="1">IFERROR(IF($H350="",,AA351/$L350),0)</f>
        <v>0.92067276574815982</v>
      </c>
      <c r="AB350" s="173">
        <f ca="1">IFERROR(IF($H350="",,AB351/$L350),0)</f>
        <v>0.91023428139185614</v>
      </c>
      <c r="AC350" s="174">
        <f ca="1">IFERROR(IF($H350="",,AC351/$L350),0)</f>
        <v>-3.7492349032271952</v>
      </c>
      <c r="AD350" s="175"/>
      <c r="AE350" s="42">
        <v>11830</v>
      </c>
      <c r="AF350" s="43"/>
      <c r="AG350" s="43"/>
      <c r="AH350" s="43"/>
      <c r="AI350" s="43"/>
      <c r="AJ350" s="43"/>
      <c r="AK350" s="43"/>
      <c r="AL350" s="44"/>
      <c r="AM350" s="157">
        <f ca="1">IF('MASTER 2018-19 '!H353="","",'MASTER 2018-19 '!H353)</f>
        <v>1.9</v>
      </c>
      <c r="AN350" s="216">
        <f ca="1">H350-AM350</f>
        <v>0.45934424400329599</v>
      </c>
    </row>
    <row r="351" spans="1:40" s="157" customFormat="1" x14ac:dyDescent="0.2">
      <c r="A351" s="217" t="str">
        <f ca="1">IFERROR(IF(H350="","No PI or No Data",""),"Substation was not found in SubstationLoad")</f>
        <v/>
      </c>
      <c r="B351" s="176"/>
      <c r="C351" s="177"/>
      <c r="D351" s="178"/>
      <c r="E351" s="178"/>
      <c r="F351" s="178"/>
      <c r="G351" s="329">
        <f ca="1">VLOOKUP(A350,SubstationLoad_Max_GSPs!$A$3:$Z$100,19,FALSE)</f>
        <v>43805.47152777778</v>
      </c>
      <c r="H351" s="180"/>
      <c r="I351" s="181"/>
      <c r="J351" s="182"/>
      <c r="K351" s="183" t="s">
        <v>25</v>
      </c>
      <c r="L351" s="53">
        <f ca="1">L355+L358</f>
        <v>1.8607311387623111</v>
      </c>
      <c r="M351" s="53">
        <f t="shared" ref="M351:Y351" ca="1" si="51">M355+M358</f>
        <v>1.8607651097000792</v>
      </c>
      <c r="N351" s="53">
        <f t="shared" ca="1" si="51"/>
        <v>1.8607990812580468</v>
      </c>
      <c r="O351" s="53">
        <f t="shared" ca="1" si="51"/>
        <v>1.8608330534362254</v>
      </c>
      <c r="P351" s="53">
        <f t="shared" ca="1" si="51"/>
        <v>1.8608670262346265</v>
      </c>
      <c r="Q351" s="53">
        <f t="shared" ca="1" si="51"/>
        <v>1.8609009996532606</v>
      </c>
      <c r="R351" s="53">
        <f t="shared" ca="1" si="51"/>
        <v>1.8609349736921397</v>
      </c>
      <c r="S351" s="53">
        <f t="shared" ca="1" si="51"/>
        <v>1.8609689483512748</v>
      </c>
      <c r="T351" s="53">
        <f t="shared" ca="1" si="51"/>
        <v>1.861002923630678</v>
      </c>
      <c r="U351" s="53">
        <f t="shared" ca="1" si="51"/>
        <v>1.8610368995303594</v>
      </c>
      <c r="V351" s="53">
        <f t="shared" ca="1" si="51"/>
        <v>1.8610708760503314</v>
      </c>
      <c r="W351" s="53">
        <f t="shared" ca="1" si="51"/>
        <v>1.8611048531906043</v>
      </c>
      <c r="X351" s="53">
        <f t="shared" ca="1" si="51"/>
        <v>1.8611388309511909</v>
      </c>
      <c r="Y351" s="53">
        <f t="shared" ca="1" si="51"/>
        <v>1.8611728093321007</v>
      </c>
      <c r="Z351" s="184"/>
      <c r="AA351" s="419">
        <f ca="1">MAX(VLOOKUP(A350,SubstationLoad_Max_GSPs!$A$3:$Z$100,3,FALSE),VLOOKUP(A350,SubstationLoad_Max_GSPs!$A$3:$Z$100,5,FALSE))</f>
        <v>2.1721839904785156</v>
      </c>
      <c r="AB351" s="282">
        <f ca="1">VLOOKUP(A350,SubstationLoad_Max_GSPs!$A$3:$Z$100,4,FALSE)</f>
        <v>2.1475560124963522</v>
      </c>
      <c r="AC351" s="282">
        <f ca="1">VLOOKUP(A350,SubstationLoad_Min_GSPs!$A$3:$Z$100,18,FALSE)</f>
        <v>-8.8457357883453369</v>
      </c>
      <c r="AD351" s="175"/>
      <c r="AE351" s="186">
        <v>1</v>
      </c>
      <c r="AF351" s="187">
        <v>0</v>
      </c>
      <c r="AG351" s="187">
        <v>0</v>
      </c>
      <c r="AH351" s="187">
        <v>0</v>
      </c>
      <c r="AI351" s="187">
        <v>0</v>
      </c>
      <c r="AJ351" s="187">
        <v>0</v>
      </c>
      <c r="AK351" s="187">
        <v>0</v>
      </c>
      <c r="AL351" s="188">
        <v>0</v>
      </c>
      <c r="AM351" s="157" t="str">
        <f ca="1">IF('MASTER 2018-19 '!H354="","",'MASTER 2018-19 '!H354)</f>
        <v/>
      </c>
      <c r="AN351" s="216"/>
    </row>
    <row r="352" spans="1:40" s="157" customFormat="1" x14ac:dyDescent="0.2">
      <c r="A352" s="11"/>
      <c r="B352" s="176"/>
      <c r="C352" s="189"/>
      <c r="D352" s="190" t="s">
        <v>26</v>
      </c>
      <c r="E352" s="63"/>
      <c r="F352" s="191"/>
      <c r="G352" s="192"/>
      <c r="H352" s="193"/>
      <c r="I352" s="194"/>
      <c r="J352" s="194"/>
      <c r="K352" s="194"/>
      <c r="L352" s="194"/>
      <c r="M352" s="194"/>
      <c r="N352" s="195"/>
      <c r="O352" s="195"/>
      <c r="P352" s="195"/>
      <c r="Q352" s="195"/>
      <c r="R352" s="196" t="s">
        <v>27</v>
      </c>
      <c r="S352" s="330">
        <f ca="1">VLOOKUP(A350,SubstationLoad_Max_GSPs!$A$3:$Z$100,20,FALSE)</f>
        <v>11.805000066757202</v>
      </c>
      <c r="T352" s="185"/>
      <c r="U352" s="185"/>
      <c r="V352" s="185"/>
      <c r="W352" s="185"/>
      <c r="X352" s="185"/>
      <c r="Y352" s="185"/>
      <c r="Z352" s="184"/>
      <c r="AA352" s="418">
        <f ca="1">IF(AA351=VLOOKUP(A350,SubstationLoad_Max_GSPs!$A$3:$Z$100,3,FALSE),VLOOKUP(A350,SubstationLoad_Max_GSPs!$A$3:$Z$100,8,FALSE),IF(AA351=VLOOKUP(A350,SubstationLoad_Max_GSPs!$A$3:$Z$100,5,FALSE),VLOOKUP(A350,SubstationLoad_Max_GSPs!$A$3:$Z$100,10,FALSE),""))</f>
        <v>43750.506944444445</v>
      </c>
      <c r="AB352" s="418">
        <f ca="1">VLOOKUP(A350,SubstationLoad_Max_GSPs!$A$3:$Z$100,9,FALSE)</f>
        <v>43639.497916666667</v>
      </c>
      <c r="AC352" s="418">
        <f ca="1">VLOOKUP(A350,SubstationLoad_Min_GSPs!$A$3:$Z$100,19,FALSE)</f>
        <v>43797.697222222225</v>
      </c>
      <c r="AD352" s="175"/>
      <c r="AE352" s="175"/>
      <c r="AF352" s="175"/>
      <c r="AG352" s="175"/>
      <c r="AH352" s="175"/>
      <c r="AI352" s="175"/>
      <c r="AJ352" s="175"/>
      <c r="AK352" s="175"/>
      <c r="AL352" s="175"/>
      <c r="AM352" s="157" t="str">
        <f ca="1">IF('MASTER 2018-19 '!H355="","",'MASTER 2018-19 '!H355)</f>
        <v/>
      </c>
      <c r="AN352" s="216"/>
    </row>
    <row r="353" spans="1:40" s="157" customFormat="1" x14ac:dyDescent="0.2">
      <c r="A353" s="14"/>
      <c r="B353" s="197"/>
      <c r="C353" s="198"/>
      <c r="D353" s="198"/>
      <c r="E353" s="198"/>
      <c r="F353" s="199"/>
      <c r="G353" s="200" t="s">
        <v>28</v>
      </c>
      <c r="H353" s="201">
        <v>0.98</v>
      </c>
      <c r="I353" s="197"/>
      <c r="J353" s="202"/>
      <c r="K353" s="203" t="s">
        <v>29</v>
      </c>
      <c r="L353" s="78">
        <f ca="1">L350*$H353</f>
        <v>2.3121573591232298</v>
      </c>
      <c r="M353" s="78">
        <f t="shared" ref="M353:T353" ca="1" si="52">M350*$H353</f>
        <v>2.3121995716450288</v>
      </c>
      <c r="N353" s="78">
        <f t="shared" ca="1" si="52"/>
        <v>2.3122417849374921</v>
      </c>
      <c r="O353" s="78">
        <f t="shared" ca="1" si="52"/>
        <v>2.3122839990006332</v>
      </c>
      <c r="P353" s="78">
        <f t="shared" ca="1" si="52"/>
        <v>2.3123262138344676</v>
      </c>
      <c r="Q353" s="78">
        <f t="shared" ca="1" si="52"/>
        <v>2.3123684294390077</v>
      </c>
      <c r="R353" s="78">
        <f t="shared" ca="1" si="52"/>
        <v>2.3124106458142686</v>
      </c>
      <c r="S353" s="78">
        <f t="shared" ca="1" si="52"/>
        <v>2.3124528629602636</v>
      </c>
      <c r="T353" s="78">
        <f t="shared" ca="1" si="52"/>
        <v>2.3124950808770084</v>
      </c>
      <c r="U353" s="78">
        <f ca="1">U350*$H353</f>
        <v>2.3125372995645148</v>
      </c>
      <c r="V353" s="78">
        <f ca="1">V350*$H353</f>
        <v>2.3125795190227989</v>
      </c>
      <c r="W353" s="78">
        <f t="shared" ref="W353" ca="1" si="53">W350*$H353</f>
        <v>2.3126217392518726</v>
      </c>
      <c r="X353" s="78">
        <f ca="1">X350*$H353</f>
        <v>2.3126639602517534</v>
      </c>
      <c r="Y353" s="78">
        <f ca="1">Y350*$H353</f>
        <v>2.3127061820224513</v>
      </c>
      <c r="Z353" s="204"/>
      <c r="AA353" s="205"/>
      <c r="AB353" s="198"/>
      <c r="AC353" s="206"/>
      <c r="AD353" s="175"/>
      <c r="AE353" s="175"/>
      <c r="AF353" s="175"/>
      <c r="AG353" s="175"/>
      <c r="AH353" s="175"/>
      <c r="AI353" s="175"/>
      <c r="AJ353" s="175"/>
      <c r="AK353" s="175"/>
      <c r="AL353" s="175"/>
      <c r="AN353" s="216"/>
    </row>
    <row r="354" spans="1:40" s="157" customFormat="1" x14ac:dyDescent="0.2">
      <c r="A354" s="2"/>
      <c r="C354" s="207"/>
      <c r="D354" s="208"/>
      <c r="E354" s="208"/>
      <c r="F354" s="208"/>
      <c r="G354" s="209"/>
      <c r="H354" s="241"/>
      <c r="I354" s="211"/>
      <c r="J354" s="212"/>
      <c r="K354" s="208"/>
      <c r="Z354" s="175"/>
      <c r="AA354" s="175"/>
      <c r="AB354" s="175"/>
      <c r="AC354" s="175"/>
      <c r="AD354" s="175"/>
      <c r="AE354" s="175"/>
      <c r="AF354" s="175"/>
      <c r="AG354" s="175"/>
      <c r="AH354" s="175"/>
      <c r="AI354" s="175"/>
      <c r="AJ354" s="175"/>
      <c r="AK354" s="175"/>
      <c r="AL354" s="175"/>
      <c r="AM354" s="157" t="str">
        <f ca="1">IF('MASTER 2018-19 '!H357="","",'MASTER 2018-19 '!H357)</f>
        <v/>
      </c>
      <c r="AN354" s="216"/>
    </row>
    <row r="355" spans="1:40" s="157" customFormat="1" x14ac:dyDescent="0.2">
      <c r="A355" s="152"/>
      <c r="B355" s="247">
        <v>563</v>
      </c>
      <c r="C355" s="86" t="str">
        <f ca="1">VLOOKUP(B355,'GSP List'!$D$2:$E$485,2,FALSE)</f>
        <v>OVERSCAIG</v>
      </c>
      <c r="D355" s="117" t="s">
        <v>30</v>
      </c>
      <c r="E355" s="117" t="s">
        <v>578</v>
      </c>
      <c r="F355" s="214"/>
      <c r="G355" s="284" t="str">
        <f ca="1">IF(AND(VLOOKUP(C355,SubstationLoad_Max_Primaries!$B$3:$Z$495,3,FALSE),ISNUMBER(VLOOKUP(C355,'Manual Calculation'!$B$2:$G$222,3,FALSE))),VLOOKUP(C355,'Manual Calculation'!$B$2:$G$222,4,FALSE),VLOOKUP(C355,SubstationLoad_Max_Primaries!$B$3:$Z$500,23,FALSE))</f>
        <v>No PI</v>
      </c>
      <c r="H355" s="282">
        <f ca="1">IF(AND(VLOOKUP(C355,SubstationLoad_Max_Primaries!$B$3:$Z$495,3,FALSE),ISNUMBER(VLOOKUP(C355,'Manual Calculation'!$B$2:$G$222,3,FALSE))),VLOOKUP(C355,'Manual Calculation'!$B$2:$G$222,3,FALSE),VLOOKUP(C355,SubstationLoad_Max_Primaries!$B$3:$Z$500,22,FALSE))</f>
        <v>3.0903491576032033E-2</v>
      </c>
      <c r="I355" s="136">
        <v>1</v>
      </c>
      <c r="J355" s="89">
        <v>0</v>
      </c>
      <c r="K355" s="90">
        <v>0</v>
      </c>
      <c r="L355" s="143">
        <f ca="1">IF(OR($B355="",ISNA($I355)),,$H355*$I355)</f>
        <v>3.0903491576032033E-2</v>
      </c>
      <c r="M355" s="143">
        <f ca="1">IF($B355 ="",,VLOOKUP($K355,'Growth Rates'!$C$5:$D$8,2,FALSE))^COLUMNS($M355:M355)*$L355+SUM($L356:M356)*IFERROR($L$5/$L$6,1)</f>
        <v>3.0904055773925687E-2</v>
      </c>
      <c r="N355" s="143">
        <f ca="1">IF($B355 ="",,VLOOKUP($K355,'Growth Rates'!$C$5:$D$8,2,FALSE))^COLUMNS($M355:N355)*$L355+SUM($L356:N356)*IFERROR($L$5/$L$6,1)</f>
        <v>3.0904619982119772E-2</v>
      </c>
      <c r="O355" s="143">
        <f ca="1">IF($B355 ="",,VLOOKUP($K355,'Growth Rates'!$C$5:$D$8,2,FALSE))^COLUMNS($M355:O355)*$L355+SUM($L356:O356)*IFERROR($L$5/$L$6,1)</f>
        <v>3.0905184200614475E-2</v>
      </c>
      <c r="P355" s="143">
        <f ca="1">IF($B355 ="",,VLOOKUP($K355,'Growth Rates'!$C$5:$D$8,2,FALSE))^COLUMNS($M355:P355)*$L355+SUM($L356:P356)*IFERROR($L$5/$L$6,1)</f>
        <v>3.090574842940999E-2</v>
      </c>
      <c r="Q355" s="143">
        <f ca="1">IF($B355 ="",,VLOOKUP($K355,'Growth Rates'!$C$5:$D$8,2,FALSE))^COLUMNS($M355:Q355)*$L355+SUM($L356:Q356)*IFERROR($L$5/$L$6,1)</f>
        <v>3.0906312668506492E-2</v>
      </c>
      <c r="R355" s="143">
        <f ca="1">IF($B355 ="",,VLOOKUP($K355,'Growth Rates'!$C$5:$D$8,2,FALSE))^COLUMNS($M355:R355)*$L355+SUM($L356:R356)*IFERROR($L$5/$L$6,1)</f>
        <v>3.090687691790418E-2</v>
      </c>
      <c r="S355" s="143">
        <f ca="1">IF($B355 ="",,VLOOKUP($K355,'Growth Rates'!$C$5:$D$8,2,FALSE))^COLUMNS($M355:S355)*$L355+SUM($L356:S356)*IFERROR($L$5/$L$6,1)</f>
        <v>3.0907441177603238E-2</v>
      </c>
      <c r="T355" s="143">
        <f ca="1">IF($B355 ="",,VLOOKUP($K355,'Growth Rates'!$C$5:$D$8,2,FALSE))^COLUMNS($M355:T355)*$L355+SUM($L356:T356)*IFERROR($L$5/$L$6,1)</f>
        <v>3.0908005447603859E-2</v>
      </c>
      <c r="U355" s="143">
        <f ca="1">IF($B355 ="",,VLOOKUP($K355,'Growth Rates'!$C$5:$D$8,2,FALSE))^COLUMNS($M355:U355)*$L355+SUM($L356:U356)*IFERROR($L$5/$L$6,1)</f>
        <v>3.0908569727906218E-2</v>
      </c>
      <c r="V355" s="143">
        <f ca="1">IF($B355 ="",,VLOOKUP($K355,'Growth Rates'!$C$5:$D$8,2,FALSE))^COLUMNS($M355:V355)*$L355+SUM($L356:V356)*IFERROR($L$5/$L$6,1)</f>
        <v>3.0909134018510521E-2</v>
      </c>
      <c r="W355" s="143">
        <f ca="1">IF($B355 ="",,VLOOKUP($K355,'Growth Rates'!$C$5:$D$8,2,FALSE))^COLUMNS($M355:W355)*$L355+SUM($L356:W356)*IFERROR($L$5/$L$6,1)</f>
        <v>3.0909698319416933E-2</v>
      </c>
      <c r="X355" s="143">
        <f ca="1">IF($B355 ="",,VLOOKUP($K355,'Growth Rates'!$C$5:$D$8,2,FALSE))^COLUMNS($M355:X355)*$L355+SUM($L356:X356)*IFERROR($L$5/$L$6,1)</f>
        <v>3.0910262630625678E-2</v>
      </c>
      <c r="Y355" s="143">
        <f ca="1">IF($B355 ="",,VLOOKUP($K355,'Growth Rates'!$C$5:$D$8,2,FALSE))^COLUMNS($M355:Y355)*$L355+SUM($L356:Y356)*IFERROR($L$5/$L$6,1)</f>
        <v>3.0910826952136906E-2</v>
      </c>
      <c r="Z355" s="237"/>
      <c r="AA355" s="173">
        <f ca="1">IFERROR(IF($H355="",,AA356/$L355),0)</f>
        <v>0</v>
      </c>
      <c r="AB355" s="173">
        <f ca="1">IFERROR(IF($H355="",,AB356/$L355),0)</f>
        <v>0</v>
      </c>
      <c r="AC355" s="174">
        <f ca="1">IFERROR(IF($H355="",,AC356/$L355),0)</f>
        <v>0</v>
      </c>
      <c r="AD355" s="175"/>
      <c r="AE355" s="42">
        <v>81202</v>
      </c>
      <c r="AF355" s="43"/>
      <c r="AG355" s="43"/>
      <c r="AH355" s="43"/>
      <c r="AI355" s="43"/>
      <c r="AJ355" s="43"/>
      <c r="AK355" s="43"/>
      <c r="AL355" s="44"/>
      <c r="AM355" s="157">
        <f ca="1">IF('MASTER 2018-19 '!H358="","",'MASTER 2018-19 '!H358)</f>
        <v>3.0903491576032033E-2</v>
      </c>
      <c r="AN355" s="216">
        <f t="shared" ca="1" si="49"/>
        <v>0</v>
      </c>
    </row>
    <row r="356" spans="1:40" s="157" customFormat="1" x14ac:dyDescent="0.2">
      <c r="A356" s="152"/>
      <c r="C356" s="217" t="str">
        <f ca="1">IFERROR(IF(H355="","No PI or No Data",""),"Substation was not found in SubstationLoad")</f>
        <v/>
      </c>
      <c r="D356" s="139"/>
      <c r="E356" s="139"/>
      <c r="F356" s="139"/>
      <c r="G356" s="285" t="str">
        <f ca="1">IF(AND(VLOOKUP(C355,SubstationLoad_Max_Primaries!$B$3:$Z$495,3,FALSE),ISNUMBER(VLOOKUP(C355,'Manual Calculation'!$B$2:$G$222,3,FALSE))),VLOOKUP(C355,'Manual Calculation'!$B$2:$G$222,4,FALSE),VLOOKUP(C355,SubstationLoad_Max_Primaries!$B$3:$Z$500,23,FALSE))</f>
        <v>No PI</v>
      </c>
      <c r="H356" s="248"/>
      <c r="I356" s="220"/>
      <c r="J356" s="220"/>
      <c r="K356" s="220"/>
      <c r="L356" s="220" t="s">
        <v>32</v>
      </c>
      <c r="M356" s="235"/>
      <c r="N356" s="221"/>
      <c r="O356" s="221"/>
      <c r="P356" s="221"/>
      <c r="Q356" s="221"/>
      <c r="R356" s="221"/>
      <c r="S356" s="221"/>
      <c r="T356" s="221"/>
      <c r="U356" s="221"/>
      <c r="V356" s="221"/>
      <c r="W356" s="221"/>
      <c r="X356" s="221"/>
      <c r="Y356" s="221"/>
      <c r="Z356" s="222"/>
      <c r="AA356" s="419">
        <f ca="1">IF(AND(VLOOKUP(C355,SubstationLoad_Min_Primaries!$B$3:$Z$495,3,FALSE),ISNUMBER(VLOOKUP(C355,'Manual Calculation'!$B$2:$G$222,5,FALSE))),"Manual Calculation",MAX(VLOOKUP(C355,SubstationLoad_Max_Primaries!$B$3:$Z$500,5,FALSE),VLOOKUP(C355,SubstationLoad_Max_Primaries!$B$3:$Z$500,7,FALSE)))</f>
        <v>0</v>
      </c>
      <c r="AB356" s="419">
        <f ca="1">IF(AND(VLOOKUP(C355,SubstationLoad_Min_Primaries!$B$3:$Z$495,3,FALSE),ISNUMBER(VLOOKUP(C355,'Manual Calculation'!$B$2:$G$222,5,FALSE))),"Manual Calculation",VLOOKUP(C355,SubstationLoad_Max_Primaries!$B$3:$Z$500,6,FALSE))</f>
        <v>0</v>
      </c>
      <c r="AC356" s="282">
        <f ca="1">IF(AND(VLOOKUP(C355,SubstationLoad_Min_Primaries!$B$3:$Z$495,3,FALSE),ISNUMBER(VLOOKUP(C355,'Manual Calculation'!$B$2:$G$222,5,FALSE))),VLOOKUP(C355,'Manual Calculation'!$B$2:$G$222,5,FALSE),VLOOKUP(C355,SubstationLoad_Min_Primaries!$B$3:$Z$500,22,FALSE))</f>
        <v>0</v>
      </c>
      <c r="AD356" s="175"/>
      <c r="AE356" s="186">
        <v>1</v>
      </c>
      <c r="AF356" s="187">
        <v>0</v>
      </c>
      <c r="AG356" s="187">
        <v>0</v>
      </c>
      <c r="AH356" s="187">
        <v>0</v>
      </c>
      <c r="AI356" s="187">
        <v>0</v>
      </c>
      <c r="AJ356" s="187">
        <v>0</v>
      </c>
      <c r="AK356" s="187">
        <v>0</v>
      </c>
      <c r="AL356" s="188">
        <v>0</v>
      </c>
      <c r="AM356" s="157" t="str">
        <f ca="1">IF('MASTER 2018-19 '!H359="","",'MASTER 2018-19 '!H359)</f>
        <v/>
      </c>
      <c r="AN356" s="216"/>
    </row>
    <row r="357" spans="1:40" s="157" customFormat="1" x14ac:dyDescent="0.2">
      <c r="A357" s="152"/>
      <c r="C357" s="223" t="s">
        <v>33</v>
      </c>
      <c r="D357" s="224"/>
      <c r="E357" s="225"/>
      <c r="F357" s="225"/>
      <c r="G357" s="226"/>
      <c r="H357" s="249"/>
      <c r="I357" s="228"/>
      <c r="J357" s="228"/>
      <c r="K357" s="228"/>
      <c r="L357" s="228"/>
      <c r="M357" s="229"/>
      <c r="N357" s="229"/>
      <c r="O357" s="230"/>
      <c r="P357" s="230"/>
      <c r="Q357" s="230"/>
      <c r="R357" s="231" t="s">
        <v>34</v>
      </c>
      <c r="S357" s="283" t="str">
        <f ca="1">VLOOKUP(C355,SubstationLoad_Max_Primaries!$B$3:$Z$500,24,FALSE)</f>
        <v/>
      </c>
      <c r="T357" s="233"/>
      <c r="U357" s="233"/>
      <c r="V357" s="233"/>
      <c r="W357" s="233"/>
      <c r="X357" s="233"/>
      <c r="Y357" s="233"/>
      <c r="Z357" s="234"/>
      <c r="AA357" s="418">
        <f ca="1">IF(AND(VLOOKUP(C355,SubstationLoad_Min_Primaries!$B$3:$Z$495,3,FALSE),ISNUMBER(VLOOKUP(C355,'Manual Calculation'!$B$2:$G$222,5,FALSE))),"",IF(AA356=VLOOKUP(C355,SubstationLoad_Max_Primaries!$B$3:$Z$500,5,FALSE),VLOOKUP(C355,SubstationLoad_Max_Primaries!$B$3:$Z$500,10,FALSE),IF(AA356=VLOOKUP(C355,SubstationLoad_Max_Primaries!$B$3:$Z$500,7,FALSE),VLOOKUP(C355,SubstationLoad_Max_Primaries!$B$3:$Z$500,12,FALSE),"")))</f>
        <v>0</v>
      </c>
      <c r="AB357" s="418">
        <f ca="1">IF(AND(VLOOKUP(C355,SubstationLoad_Min_Primaries!$B$3:$Z$495,3,FALSE),ISNUMBER(VLOOKUP(C355,'Manual Calculation'!$B$2:$G$222,5,FALSE))),"",VLOOKUP(C355,SubstationLoad_Max_Primaries!$B$3:$Z$500,11,FALSE))</f>
        <v>0</v>
      </c>
      <c r="AC357" s="418">
        <f ca="1">IF(AND(VLOOKUP(C355,SubstationLoad_Min_Primaries!$B$3:$Z$495,3,FALSE),ISNUMBER(VLOOKUP(C355,'Manual Calculation'!$B$2:$G$222,5,FALSE))),VLOOKUP(C355,'Manual Calculation'!$B$2:$G$222,6,FALSE),VLOOKUP(C355,SubstationLoad_Min_Primaries!$B$3:$Z$500,23,FALSE))</f>
        <v>0</v>
      </c>
      <c r="AD357" s="175"/>
      <c r="AE357" s="175"/>
      <c r="AF357" s="175"/>
      <c r="AG357" s="175"/>
      <c r="AH357" s="175"/>
      <c r="AI357" s="175"/>
      <c r="AJ357" s="175"/>
      <c r="AK357" s="175"/>
      <c r="AL357" s="175"/>
      <c r="AM357" s="157" t="str">
        <f ca="1">IF('MASTER 2018-19 '!H360="","",'MASTER 2018-19 '!H360)</f>
        <v/>
      </c>
      <c r="AN357" s="216"/>
    </row>
    <row r="358" spans="1:40" s="157" customFormat="1" x14ac:dyDescent="0.2">
      <c r="A358" s="152"/>
      <c r="B358" s="213">
        <v>544</v>
      </c>
      <c r="C358" s="86" t="str">
        <f ca="1">VLOOKUP(B358,'GSP List'!$D$2:$E$485,2,FALSE)</f>
        <v>RHICONICH</v>
      </c>
      <c r="D358" s="117" t="s">
        <v>30</v>
      </c>
      <c r="E358" s="117" t="s">
        <v>577</v>
      </c>
      <c r="F358" s="214"/>
      <c r="G358" s="284">
        <f ca="1">IF(AND(VLOOKUP(C358,SubstationLoad_Max_Primaries!$B$3:$Z$495,3,FALSE),ISNUMBER(VLOOKUP(C358,'Manual Calculation'!$B$2:$G$222,3,FALSE))),VLOOKUP(C358,'Manual Calculation'!$B$2:$G$222,4,FALSE),VLOOKUP(C358,SubstationLoad_Max_Primaries!$B$3:$Z$500,23,FALSE))</f>
        <v>43897.113888888889</v>
      </c>
      <c r="H358" s="282">
        <f ca="1">IF(AND(VLOOKUP(C358,SubstationLoad_Max_Primaries!$B$3:$Z$495,3,FALSE),ISNUMBER(VLOOKUP(C358,'Manual Calculation'!$B$2:$G$222,3,FALSE))),VLOOKUP(C358,'Manual Calculation'!$B$2:$G$222,3,FALSE),VLOOKUP(C358,SubstationLoad_Max_Primaries!$B$3:$Z$500,22,FALSE))</f>
        <v>1.8298276471862791</v>
      </c>
      <c r="I358" s="136">
        <v>1</v>
      </c>
      <c r="J358" s="89">
        <v>0</v>
      </c>
      <c r="K358" s="90">
        <v>0</v>
      </c>
      <c r="L358" s="143">
        <f ca="1">IF(OR($B358="",ISNA($I358)),,$H358*$I358)</f>
        <v>1.8298276471862791</v>
      </c>
      <c r="M358" s="143">
        <f ca="1">IF($B358 ="",,VLOOKUP($K358,'Growth Rates'!$C$5:$D$8,2,FALSE))^COLUMNS($M358:M358)*$L358+SUM($L359:M359)*IFERROR($L$5/$L$6,1)</f>
        <v>1.8298610539261535</v>
      </c>
      <c r="N358" s="143">
        <f ca="1">IF($B358 ="",,VLOOKUP($K358,'Growth Rates'!$C$5:$D$8,2,FALSE))^COLUMNS($M358:N358)*$L358+SUM($L359:N359)*IFERROR($L$5/$L$6,1)</f>
        <v>1.8298944612759271</v>
      </c>
      <c r="O358" s="143">
        <f ca="1">IF($B358 ="",,VLOOKUP($K358,'Growth Rates'!$C$5:$D$8,2,FALSE))^COLUMNS($M358:O358)*$L358+SUM($L359:O359)*IFERROR($L$5/$L$6,1)</f>
        <v>1.8299278692356109</v>
      </c>
      <c r="P358" s="143">
        <f ca="1">IF($B358 ="",,VLOOKUP($K358,'Growth Rates'!$C$5:$D$8,2,FALSE))^COLUMNS($M358:P358)*$L358+SUM($L359:P359)*IFERROR($L$5/$L$6,1)</f>
        <v>1.8299612778052166</v>
      </c>
      <c r="Q358" s="143">
        <f ca="1">IF($B358 ="",,VLOOKUP($K358,'Growth Rates'!$C$5:$D$8,2,FALSE))^COLUMNS($M358:Q358)*$L358+SUM($L359:Q359)*IFERROR($L$5/$L$6,1)</f>
        <v>1.8299946869847541</v>
      </c>
      <c r="R358" s="143">
        <f ca="1">IF($B358 ="",,VLOOKUP($K358,'Growth Rates'!$C$5:$D$8,2,FALSE))^COLUMNS($M358:R358)*$L358+SUM($L359:R359)*IFERROR($L$5/$L$6,1)</f>
        <v>1.8300280967742355</v>
      </c>
      <c r="S358" s="143">
        <f ca="1">IF($B358 ="",,VLOOKUP($K358,'Growth Rates'!$C$5:$D$8,2,FALSE))^COLUMNS($M358:S358)*$L358+SUM($L359:S359)*IFERROR($L$5/$L$6,1)</f>
        <v>1.8300615071736717</v>
      </c>
      <c r="T358" s="143">
        <f ca="1">IF($B358 ="",,VLOOKUP($K358,'Growth Rates'!$C$5:$D$8,2,FALSE))^COLUMNS($M358:T358)*$L358+SUM($L359:T359)*IFERROR($L$5/$L$6,1)</f>
        <v>1.8300949181830741</v>
      </c>
      <c r="U358" s="143">
        <f ca="1">IF($B358 ="",,VLOOKUP($K358,'Growth Rates'!$C$5:$D$8,2,FALSE))^COLUMNS($M358:U358)*$L358+SUM($L359:U359)*IFERROR($L$5/$L$6,1)</f>
        <v>1.8301283298024533</v>
      </c>
      <c r="V358" s="143">
        <f ca="1">IF($B358 ="",,VLOOKUP($K358,'Growth Rates'!$C$5:$D$8,2,FALSE))^COLUMNS($M358:V358)*$L358+SUM($L359:V359)*IFERROR($L$5/$L$6,1)</f>
        <v>1.8301617420318208</v>
      </c>
      <c r="W358" s="143">
        <f ca="1">IF($B358 ="",,VLOOKUP($K358,'Growth Rates'!$C$5:$D$8,2,FALSE))^COLUMNS($M358:W358)*$L358+SUM($L359:W359)*IFERROR($L$5/$L$6,1)</f>
        <v>1.8301951548711872</v>
      </c>
      <c r="X358" s="143">
        <f ca="1">IF($B358 ="",,VLOOKUP($K358,'Growth Rates'!$C$5:$D$8,2,FALSE))^COLUMNS($M358:X358)*$L358+SUM($L359:X359)*IFERROR($L$5/$L$6,1)</f>
        <v>1.8302285683205652</v>
      </c>
      <c r="Y358" s="143">
        <f ca="1">IF($B358 ="",,VLOOKUP($K358,'Growth Rates'!$C$5:$D$8,2,FALSE))^COLUMNS($M358:Y358)*$L358+SUM($L359:Y359)*IFERROR($L$5/$L$6,1)</f>
        <v>1.8302619823799637</v>
      </c>
      <c r="Z358" s="215"/>
      <c r="AA358" s="173">
        <f ca="1">IFERROR(IF($H358="",,AA359/$L358),0)</f>
        <v>0.9031273461093281</v>
      </c>
      <c r="AB358" s="173">
        <f ca="1">IFERROR(IF($H358="",,AB359/$L358),0)</f>
        <v>0.78032032159734854</v>
      </c>
      <c r="AC358" s="174">
        <f ca="1">IFERROR(IF($H358="",,AC359/$L358),0)</f>
        <v>0</v>
      </c>
      <c r="AD358" s="175"/>
      <c r="AE358" s="42">
        <v>81218</v>
      </c>
      <c r="AF358" s="43"/>
      <c r="AG358" s="43"/>
      <c r="AH358" s="43"/>
      <c r="AI358" s="43"/>
      <c r="AJ358" s="43"/>
      <c r="AK358" s="43"/>
      <c r="AL358" s="44"/>
      <c r="AM358" s="157">
        <f ca="1">IF('MASTER 2018-19 '!H361="","",'MASTER 2018-19 '!H361)</f>
        <v>1.9465747499999999</v>
      </c>
      <c r="AN358" s="216">
        <f t="shared" ca="1" si="49"/>
        <v>-0.1167471028137208</v>
      </c>
    </row>
    <row r="359" spans="1:40" s="157" customFormat="1" x14ac:dyDescent="0.2">
      <c r="A359" s="152"/>
      <c r="C359" s="217" t="str">
        <f ca="1">IFERROR(IF(H358="","No PI or No Data",""),"Substation was not found in SubstationLoad")</f>
        <v/>
      </c>
      <c r="D359" s="139"/>
      <c r="E359" s="139"/>
      <c r="F359" s="139"/>
      <c r="G359" s="285">
        <f ca="1">IF(AND(VLOOKUP(C358,SubstationLoad_Max_Primaries!$B$3:$Z$495,3,FALSE),ISNUMBER(VLOOKUP(C358,'Manual Calculation'!$B$2:$G$222,3,FALSE))),VLOOKUP(C358,'Manual Calculation'!$B$2:$G$222,4,FALSE),VLOOKUP(C358,SubstationLoad_Max_Primaries!$B$3:$Z$500,23,FALSE))</f>
        <v>43897.113888888889</v>
      </c>
      <c r="H359" s="250"/>
      <c r="I359" s="220"/>
      <c r="J359" s="220"/>
      <c r="K359" s="220"/>
      <c r="L359" s="220" t="s">
        <v>32</v>
      </c>
      <c r="M359" s="221"/>
      <c r="N359" s="221"/>
      <c r="O359" s="221"/>
      <c r="P359" s="221"/>
      <c r="Q359" s="221"/>
      <c r="R359" s="221"/>
      <c r="S359" s="221"/>
      <c r="T359" s="221"/>
      <c r="U359" s="221"/>
      <c r="V359" s="221"/>
      <c r="W359" s="221"/>
      <c r="X359" s="221"/>
      <c r="Y359" s="221"/>
      <c r="Z359" s="222"/>
      <c r="AA359" s="419">
        <f ca="1">IF(AND(VLOOKUP(C358,SubstationLoad_Min_Primaries!$B$3:$Z$495,3,FALSE),ISNUMBER(VLOOKUP(C358,'Manual Calculation'!$B$2:$G$222,5,FALSE))),"Manual Calculation",MAX(VLOOKUP(C358,SubstationLoad_Max_Primaries!$B$3:$Z$500,5,FALSE),VLOOKUP(C358,SubstationLoad_Max_Primaries!$B$3:$Z$500,7,FALSE)))</f>
        <v>1.6525673868408202</v>
      </c>
      <c r="AB359" s="419">
        <f ca="1">IF(AND(VLOOKUP(C358,SubstationLoad_Min_Primaries!$B$3:$Z$495,3,FALSE),ISNUMBER(VLOOKUP(C358,'Manual Calculation'!$B$2:$G$222,5,FALSE))),"Manual Calculation",VLOOKUP(C358,SubstationLoad_Max_Primaries!$B$3:$Z$500,6,FALSE))</f>
        <v>1.427851698120117</v>
      </c>
      <c r="AC359" s="282">
        <f ca="1">IF(AND(VLOOKUP(C358,SubstationLoad_Min_Primaries!$B$3:$Z$495,3,FALSE),ISNUMBER(VLOOKUP(C358,'Manual Calculation'!$B$2:$G$222,5,FALSE))),VLOOKUP(C358,'Manual Calculation'!$B$2:$G$222,5,FALSE),VLOOKUP(C358,SubstationLoad_Min_Primaries!$B$3:$Z$500,22,FALSE))</f>
        <v>0</v>
      </c>
      <c r="AD359" s="175"/>
      <c r="AE359" s="186">
        <v>1</v>
      </c>
      <c r="AF359" s="187">
        <v>0</v>
      </c>
      <c r="AG359" s="187">
        <v>0</v>
      </c>
      <c r="AH359" s="187">
        <v>0</v>
      </c>
      <c r="AI359" s="187">
        <v>0</v>
      </c>
      <c r="AJ359" s="187">
        <v>0</v>
      </c>
      <c r="AK359" s="187">
        <v>0</v>
      </c>
      <c r="AL359" s="188">
        <v>0</v>
      </c>
      <c r="AM359" s="157" t="str">
        <f ca="1">IF('MASTER 2018-19 '!H362="","",'MASTER 2018-19 '!H362)</f>
        <v/>
      </c>
      <c r="AN359" s="216"/>
    </row>
    <row r="360" spans="1:40" s="157" customFormat="1" x14ac:dyDescent="0.2">
      <c r="A360" s="152"/>
      <c r="C360" s="223" t="s">
        <v>33</v>
      </c>
      <c r="D360" s="224"/>
      <c r="E360" s="225"/>
      <c r="F360" s="225"/>
      <c r="G360" s="226"/>
      <c r="H360" s="249"/>
      <c r="I360" s="228"/>
      <c r="J360" s="228"/>
      <c r="K360" s="228"/>
      <c r="L360" s="228"/>
      <c r="M360" s="229"/>
      <c r="N360" s="229"/>
      <c r="O360" s="230"/>
      <c r="P360" s="230"/>
      <c r="Q360" s="230"/>
      <c r="R360" s="231" t="s">
        <v>34</v>
      </c>
      <c r="S360" s="283">
        <f ca="1">VLOOKUP(C358,SubstationLoad_Max_Primaries!$B$3:$Z$500,24,FALSE)</f>
        <v>0</v>
      </c>
      <c r="T360" s="245"/>
      <c r="U360" s="245"/>
      <c r="V360" s="245"/>
      <c r="W360" s="245"/>
      <c r="X360" s="245"/>
      <c r="Y360" s="245"/>
      <c r="Z360" s="234"/>
      <c r="AA360" s="418">
        <f ca="1">IF(AND(VLOOKUP(C358,SubstationLoad_Min_Primaries!$B$3:$Z$495,3,FALSE),ISNUMBER(VLOOKUP(C358,'Manual Calculation'!$B$2:$G$222,5,FALSE))),"",IF(AA359=VLOOKUP(C358,SubstationLoad_Max_Primaries!$B$3:$Z$500,5,FALSE),VLOOKUP(C358,SubstationLoad_Max_Primaries!$B$3:$Z$500,10,FALSE),IF(AA359=VLOOKUP(C358,SubstationLoad_Max_Primaries!$B$3:$Z$500,7,FALSE),VLOOKUP(C358,SubstationLoad_Max_Primaries!$B$3:$Z$500,12,FALSE),"")))</f>
        <v>43563.849305555559</v>
      </c>
      <c r="AB360" s="418">
        <f ca="1">IF(AND(VLOOKUP(C358,SubstationLoad_Min_Primaries!$B$3:$Z$495,3,FALSE),ISNUMBER(VLOOKUP(C358,'Manual Calculation'!$B$2:$G$222,5,FALSE))),"",VLOOKUP(C358,SubstationLoad_Max_Primaries!$B$3:$Z$500,11,FALSE))</f>
        <v>43628.773611111108</v>
      </c>
      <c r="AC360" s="418">
        <f ca="1">IF(AND(VLOOKUP(C358,SubstationLoad_Min_Primaries!$B$3:$Z$495,3,FALSE),ISNUMBER(VLOOKUP(C358,'Manual Calculation'!$B$2:$G$222,5,FALSE))),VLOOKUP(C358,'Manual Calculation'!$B$2:$G$222,6,FALSE),VLOOKUP(C358,SubstationLoad_Min_Primaries!$B$3:$Z$500,23,FALSE))</f>
        <v>0</v>
      </c>
      <c r="AD360" s="175"/>
      <c r="AE360" s="175"/>
      <c r="AF360" s="175"/>
      <c r="AG360" s="175"/>
      <c r="AH360" s="175"/>
      <c r="AI360" s="175"/>
      <c r="AJ360" s="175"/>
      <c r="AK360" s="175"/>
      <c r="AL360" s="175"/>
      <c r="AM360" s="157" t="str">
        <f ca="1">IF('MASTER 2018-19 '!H363="","",'MASTER 2018-19 '!H363)</f>
        <v/>
      </c>
      <c r="AN360" s="216"/>
    </row>
    <row r="361" spans="1:40" s="157" customFormat="1" x14ac:dyDescent="0.2">
      <c r="A361" s="246"/>
      <c r="B361" s="246"/>
      <c r="C361" s="246"/>
      <c r="D361" s="246"/>
      <c r="E361" s="246"/>
      <c r="F361" s="246"/>
      <c r="G361" s="246"/>
      <c r="H361" s="246"/>
      <c r="I361" s="246"/>
      <c r="J361" s="246"/>
      <c r="K361" s="246"/>
      <c r="L361" s="246"/>
      <c r="M361" s="246"/>
      <c r="N361" s="246"/>
      <c r="O361" s="246"/>
      <c r="P361" s="246"/>
      <c r="Q361" s="246"/>
      <c r="R361" s="246"/>
      <c r="S361" s="246"/>
      <c r="T361" s="246"/>
      <c r="U361" s="246"/>
      <c r="V361" s="246"/>
      <c r="W361" s="246"/>
      <c r="X361" s="246"/>
      <c r="Y361" s="246"/>
      <c r="Z361" s="246"/>
      <c r="AA361" s="246"/>
      <c r="AB361" s="246"/>
      <c r="AC361" s="246"/>
      <c r="AD361" s="246"/>
      <c r="AE361" s="246"/>
      <c r="AF361" s="246"/>
      <c r="AG361" s="246"/>
      <c r="AH361" s="246"/>
      <c r="AI361" s="246"/>
      <c r="AJ361" s="246"/>
      <c r="AK361" s="246"/>
      <c r="AL361" s="246"/>
      <c r="AM361" s="157" t="str">
        <f ca="1">IF('MASTER 2018-19 '!H364="","",'MASTER 2018-19 '!H364)</f>
        <v/>
      </c>
      <c r="AN361" s="216"/>
    </row>
    <row r="362" spans="1:40" s="157" customFormat="1" x14ac:dyDescent="0.2">
      <c r="A362" s="152"/>
      <c r="B362" s="25"/>
      <c r="C362" s="158"/>
      <c r="D362" s="152"/>
      <c r="E362" s="152"/>
      <c r="F362" s="152"/>
      <c r="G362" s="152"/>
      <c r="H362" s="152"/>
      <c r="I362" s="152"/>
      <c r="J362" s="152"/>
      <c r="K362" s="152"/>
      <c r="L362" s="7" t="s">
        <v>0</v>
      </c>
      <c r="M362" s="159"/>
      <c r="N362" s="159"/>
      <c r="O362" s="159"/>
      <c r="P362" s="159"/>
      <c r="Q362" s="159"/>
      <c r="R362" s="159"/>
      <c r="S362" s="159"/>
      <c r="T362" s="159"/>
      <c r="U362" s="159"/>
      <c r="V362" s="159"/>
      <c r="W362" s="159"/>
      <c r="X362" s="159"/>
      <c r="Y362" s="159"/>
      <c r="Z362" s="156"/>
      <c r="AA362" s="152"/>
      <c r="AB362" s="152"/>
      <c r="AC362" s="152"/>
      <c r="AD362" s="152"/>
      <c r="AE362" s="152"/>
      <c r="AF362" s="152"/>
      <c r="AG362" s="152"/>
      <c r="AH362" s="152"/>
      <c r="AI362" s="152"/>
      <c r="AJ362" s="152"/>
      <c r="AK362" s="152"/>
      <c r="AL362" s="152"/>
      <c r="AM362" s="157" t="str">
        <f ca="1">IF('MASTER 2018-19 '!H365="","",'MASTER 2018-19 '!H365)</f>
        <v/>
      </c>
      <c r="AN362" s="216"/>
    </row>
    <row r="363" spans="1:40" s="157" customFormat="1" ht="61.5" x14ac:dyDescent="0.2">
      <c r="A363" s="20" t="s">
        <v>39</v>
      </c>
      <c r="B363" s="21" t="s">
        <v>657</v>
      </c>
      <c r="C363" s="20" t="s">
        <v>2</v>
      </c>
      <c r="D363" s="18" t="s">
        <v>3</v>
      </c>
      <c r="E363" s="18" t="s">
        <v>4</v>
      </c>
      <c r="F363" s="18" t="s">
        <v>5</v>
      </c>
      <c r="G363" s="22" t="s">
        <v>6</v>
      </c>
      <c r="H363" s="22" t="str">
        <f ca="1">$L$1&amp;" Peak (MW)"</f>
        <v>2019 / 20 Peak (MW)</v>
      </c>
      <c r="I363" s="16" t="s">
        <v>7</v>
      </c>
      <c r="J363" s="24" t="s">
        <v>8</v>
      </c>
      <c r="K363" s="17" t="s">
        <v>9</v>
      </c>
      <c r="L363" s="22" t="str">
        <f ca="1">LEFTB($L$1,FIND(" / ",$L$1,1))&amp;" / "&amp;LEFTB($L$1,FIND(" / ",$L$1,1))+1</f>
        <v>2019  / 2020</v>
      </c>
      <c r="M363" s="22" t="str">
        <f ca="1">LEFTB($L$1,FIND(" / ",$L$1,1))+1&amp;" / "&amp;LEFTB($L$1,FIND(" / ",$L$1,1))+2</f>
        <v>2020 / 2021</v>
      </c>
      <c r="N363" s="22" t="str">
        <f ca="1">LEFTB($L$1,FIND(" / ",$L$1,1))+2&amp;" / "&amp;LEFTB($L$1,FIND(" / ",$L$1,1))+3</f>
        <v>2021 / 2022</v>
      </c>
      <c r="O363" s="22" t="str">
        <f ca="1">LEFTB($L$1,FIND(" / ",$L$1,1))+3&amp;" / "&amp;LEFTB($L$1,FIND(" / ",$L$1,1))+4</f>
        <v>2022 / 2023</v>
      </c>
      <c r="P363" s="22" t="str">
        <f ca="1">LEFTB($L$1,FIND(" / ",$L$1,1))+4&amp;" / "&amp;LEFTB($L$1,FIND(" / ",$L$1,1))+5</f>
        <v>2023 / 2024</v>
      </c>
      <c r="Q363" s="22" t="str">
        <f ca="1">LEFTB($L$1,FIND(" / ",$L$1,1))+5&amp;" / "&amp;LEFTB($L$1,FIND(" / ",$L$1,1))+6</f>
        <v>2024 / 2025</v>
      </c>
      <c r="R363" s="22" t="str">
        <f ca="1">LEFTB($L$1,FIND(" / ",$L$1,1))+6&amp;" / "&amp;LEFTB($L$1,FIND(" / ",$L$1,1))+7</f>
        <v>2025 / 2026</v>
      </c>
      <c r="S363" s="22" t="str">
        <f ca="1">LEFTB($L$1,FIND(" / ",$L$1,1))+7&amp;" / "&amp;LEFTB($L$1,FIND(" / ",$L$1,1))+8</f>
        <v>2026 / 2027</v>
      </c>
      <c r="T363" s="22" t="str">
        <f ca="1">LEFTB($L$1,FIND(" / ",$L$1,1))+8&amp;" / "&amp;LEFTB($L$1,FIND(" / ",$L$1,1))+9</f>
        <v>2027 / 2028</v>
      </c>
      <c r="U363" s="22" t="str">
        <f ca="1">LEFTB($L$1,FIND(" / ",$L$1,1))+9&amp;" / "&amp;LEFTB($L$1,FIND(" / ",$L$1,1))+10</f>
        <v>2028 / 2029</v>
      </c>
      <c r="V363" s="22" t="str">
        <f ca="1">LEFTB($L$1,FIND(" / ",$L$1,1))+10&amp;" / "&amp;LEFTB($L$1,FIND(" / ",$L$1,1))+11</f>
        <v>2029 / 2030</v>
      </c>
      <c r="W363" s="22" t="str">
        <f ca="1">LEFTB($L$1,FIND(" / ",$L$1,1))+11&amp;" / "&amp;LEFTB($L$1,FIND(" / ",$L$1,1))+12</f>
        <v>2030 / 2031</v>
      </c>
      <c r="X363" s="22" t="str">
        <f ca="1">LEFTB($L$1,FIND(" / ",$L$1,1))+12&amp;" / "&amp;LEFTB($L$1,FIND(" / ",$L$1,1))+13</f>
        <v>2031 / 2032</v>
      </c>
      <c r="Y363" s="22" t="str">
        <f ca="1">LEFTB($L$1,FIND(" / ",$L$1,1))+13&amp;" / "&amp;LEFTB($L$1,FIND(" / ",$L$1,1))+14</f>
        <v>2032 / 2033</v>
      </c>
      <c r="Z363" s="23" t="s">
        <v>11</v>
      </c>
      <c r="AA363" s="19" t="s">
        <v>12</v>
      </c>
      <c r="AB363" s="19" t="s">
        <v>13</v>
      </c>
      <c r="AC363" s="19" t="s">
        <v>14</v>
      </c>
      <c r="AD363" s="160"/>
      <c r="AE363" s="19" t="s">
        <v>15</v>
      </c>
      <c r="AF363" s="19" t="s">
        <v>16</v>
      </c>
      <c r="AG363" s="19" t="s">
        <v>17</v>
      </c>
      <c r="AH363" s="19" t="s">
        <v>18</v>
      </c>
      <c r="AI363" s="19" t="s">
        <v>19</v>
      </c>
      <c r="AJ363" s="19" t="s">
        <v>20</v>
      </c>
      <c r="AK363" s="19" t="s">
        <v>21</v>
      </c>
      <c r="AL363" s="19" t="s">
        <v>22</v>
      </c>
      <c r="AM363" s="19" t="str">
        <f ca="1">IF('MASTER 2018-19 '!H366="","",'MASTER 2018-19 '!H366)</f>
        <v>2018/19 Peak (MW)</v>
      </c>
      <c r="AN363" s="19" t="s">
        <v>825</v>
      </c>
    </row>
    <row r="364" spans="1:40" s="157" customFormat="1" x14ac:dyDescent="0.2">
      <c r="A364" s="6"/>
      <c r="B364" s="161"/>
      <c r="C364" s="162"/>
      <c r="D364" s="161"/>
      <c r="E364" s="161"/>
      <c r="F364" s="161"/>
      <c r="G364" s="163"/>
      <c r="H364" s="161"/>
      <c r="I364" s="164"/>
      <c r="J364" s="165"/>
      <c r="K364" s="161"/>
      <c r="L364" s="161"/>
      <c r="M364" s="161"/>
      <c r="N364" s="161"/>
      <c r="O364" s="161"/>
      <c r="P364" s="161"/>
      <c r="Q364" s="161"/>
      <c r="R364" s="161"/>
      <c r="S364" s="161"/>
      <c r="T364" s="161"/>
      <c r="U364" s="161"/>
      <c r="V364" s="161"/>
      <c r="W364" s="161"/>
      <c r="X364" s="161"/>
      <c r="Y364" s="161"/>
      <c r="Z364" s="160"/>
      <c r="AA364" s="160"/>
      <c r="AB364" s="160"/>
      <c r="AC364" s="160"/>
      <c r="AD364" s="160"/>
      <c r="AE364" s="160"/>
      <c r="AF364" s="160"/>
      <c r="AG364" s="160"/>
      <c r="AH364" s="160"/>
      <c r="AI364" s="160"/>
      <c r="AJ364" s="160"/>
      <c r="AK364" s="160"/>
      <c r="AL364" s="160"/>
      <c r="AM364" s="157" t="str">
        <f ca="1">IF('MASTER 2018-19 '!H367="","",'MASTER 2018-19 '!H367)</f>
        <v/>
      </c>
    </row>
    <row r="365" spans="1:40" s="157" customFormat="1" x14ac:dyDescent="0.2">
      <c r="A365" s="142" t="s">
        <v>174</v>
      </c>
      <c r="B365" s="166">
        <v>1</v>
      </c>
      <c r="C365" s="167"/>
      <c r="D365" s="168" t="s">
        <v>23</v>
      </c>
      <c r="E365" s="169" t="s">
        <v>840</v>
      </c>
      <c r="F365" s="170"/>
      <c r="G365" s="284">
        <f ca="1">VLOOKUP(A365,SubstationLoad_Max_GSPs!$A$3:$Z$100,19,FALSE)</f>
        <v>43801.492361111108</v>
      </c>
      <c r="H365" s="282">
        <f ca="1">VLOOKUP(A365,SubstationLoad_Max_GSPs!$A$3:$Z$100,18,FALSE)</f>
        <v>21.614500045776367</v>
      </c>
      <c r="I365" s="136">
        <v>1</v>
      </c>
      <c r="J365" s="171"/>
      <c r="K365" s="172" t="s">
        <v>24</v>
      </c>
      <c r="L365" s="37">
        <f ca="1">IF(OR($A365="",ISNA($I365)),,$H365*$I365)</f>
        <v>21.614500045776367</v>
      </c>
      <c r="M365" s="37">
        <f t="shared" ref="M365:Y365" ca="1" si="54">M366/IFERROR($L366/$L365,1)</f>
        <v>21.81530591510711</v>
      </c>
      <c r="N365" s="37">
        <f t="shared" ca="1" si="54"/>
        <v>22.021483949144482</v>
      </c>
      <c r="O365" s="37">
        <f t="shared" ca="1" si="54"/>
        <v>22.23317805414349</v>
      </c>
      <c r="P365" s="37">
        <f t="shared" ca="1" si="54"/>
        <v>22.450535991235078</v>
      </c>
      <c r="Q365" s="37">
        <f t="shared" ca="1" si="54"/>
        <v>22.673709479688242</v>
      </c>
      <c r="R365" s="37">
        <f t="shared" ca="1" si="54"/>
        <v>22.902854302938309</v>
      </c>
      <c r="S365" s="37">
        <f t="shared" ca="1" si="54"/>
        <v>23.138130417455436</v>
      </c>
      <c r="T365" s="37">
        <f t="shared" ca="1" si="54"/>
        <v>23.379702064529404</v>
      </c>
      <c r="U365" s="37">
        <f t="shared" ca="1" si="54"/>
        <v>23.627737885048816</v>
      </c>
      <c r="V365" s="37">
        <f t="shared" ca="1" si="54"/>
        <v>23.882411037354991</v>
      </c>
      <c r="W365" s="37">
        <f t="shared" ca="1" si="54"/>
        <v>24.143899318252814</v>
      </c>
      <c r="X365" s="37">
        <f t="shared" ca="1" si="54"/>
        <v>24.412385287263152</v>
      </c>
      <c r="Y365" s="37">
        <f t="shared" ca="1" si="54"/>
        <v>24.688056394203681</v>
      </c>
      <c r="Z365" s="38" t="str">
        <f ca="1">"Diversity/Losses: "&amp;ROUND(L366/L365,3)</f>
        <v>Diversity/Losses: 1.3</v>
      </c>
      <c r="AA365" s="173">
        <f ca="1">IFERROR(IF($H365="",,AA366/$L365),0)</f>
        <v>0.92893892045717774</v>
      </c>
      <c r="AB365" s="173">
        <f ca="1">IFERROR(IF($H365="",,AB366/$L365),0)</f>
        <v>0.96784558510717622</v>
      </c>
      <c r="AC365" s="174">
        <f ca="1">IFERROR(IF($H365="",,AC366/$L365),0)</f>
        <v>0.33826366194876328</v>
      </c>
      <c r="AD365" s="175"/>
      <c r="AE365" s="42">
        <v>12030</v>
      </c>
      <c r="AF365" s="43"/>
      <c r="AG365" s="43"/>
      <c r="AH365" s="43"/>
      <c r="AI365" s="43"/>
      <c r="AJ365" s="43"/>
      <c r="AK365" s="43"/>
      <c r="AL365" s="44"/>
      <c r="AM365" s="157">
        <f ca="1">IF('MASTER 2018-19 '!H368="","",'MASTER 2018-19 '!H368)</f>
        <v>23.8</v>
      </c>
      <c r="AN365" s="216">
        <f ca="1">H365-AM365</f>
        <v>-2.1854999542236335</v>
      </c>
    </row>
    <row r="366" spans="1:40" s="157" customFormat="1" x14ac:dyDescent="0.2">
      <c r="A366" s="217" t="str">
        <f ca="1">IFERROR(IF(H365="","No PI or No Data",""),"Substation was not found in SubstationLoad")</f>
        <v/>
      </c>
      <c r="B366" s="176"/>
      <c r="C366" s="177"/>
      <c r="D366" s="178"/>
      <c r="E366" s="178"/>
      <c r="F366" s="178"/>
      <c r="G366" s="329">
        <f ca="1">VLOOKUP(A365,SubstationLoad_Max_GSPs!$A$3:$Z$100,19,FALSE)</f>
        <v>43801.492361111108</v>
      </c>
      <c r="H366" s="180"/>
      <c r="I366" s="181"/>
      <c r="J366" s="182"/>
      <c r="K366" s="183" t="s">
        <v>25</v>
      </c>
      <c r="L366" s="53">
        <f ca="1">L370+L373+L376+L379</f>
        <v>28.107809440826415</v>
      </c>
      <c r="M366" s="53">
        <f t="shared" ref="M366:Y366" ca="1" si="55">M370+M373+M376+M379</f>
        <v>28.368940306578313</v>
      </c>
      <c r="N366" s="53">
        <f t="shared" ca="1" si="55"/>
        <v>28.637057213253609</v>
      </c>
      <c r="O366" s="53">
        <f t="shared" ca="1" si="55"/>
        <v>28.912347298634103</v>
      </c>
      <c r="P366" s="53">
        <f t="shared" ca="1" si="55"/>
        <v>29.195002713438171</v>
      </c>
      <c r="Q366" s="53">
        <f t="shared" ca="1" si="55"/>
        <v>29.485220755604349</v>
      </c>
      <c r="R366" s="53">
        <f t="shared" ca="1" si="55"/>
        <v>29.783204008172032</v>
      </c>
      <c r="S366" s="53">
        <f t="shared" ca="1" si="55"/>
        <v>30.089160480855643</v>
      </c>
      <c r="T366" s="53">
        <f t="shared" ca="1" si="55"/>
        <v>30.403303755411208</v>
      </c>
      <c r="U366" s="53">
        <f t="shared" ca="1" si="55"/>
        <v>30.725853134896902</v>
      </c>
      <c r="V366" s="53">
        <f t="shared" ca="1" si="55"/>
        <v>31.05703379693194</v>
      </c>
      <c r="W366" s="53">
        <f t="shared" ca="1" si="55"/>
        <v>31.39707695106085</v>
      </c>
      <c r="X366" s="53">
        <f t="shared" ca="1" si="55"/>
        <v>31.746220000333132</v>
      </c>
      <c r="Y366" s="53">
        <f t="shared" ca="1" si="55"/>
        <v>32.104706707211193</v>
      </c>
      <c r="Z366" s="184"/>
      <c r="AA366" s="419">
        <f ca="1">MAX(VLOOKUP(A365,SubstationLoad_Max_GSPs!$A$3:$Z$100,3,FALSE),VLOOKUP(A365,SubstationLoad_Max_GSPs!$A$3:$Z$100,5,FALSE))</f>
        <v>20.078550338745117</v>
      </c>
      <c r="AB366" s="282">
        <f ca="1">VLOOKUP(A365,SubstationLoad_Max_GSPs!$A$3:$Z$100,4,FALSE)</f>
        <v>20.919498443603516</v>
      </c>
      <c r="AC366" s="282">
        <f ca="1">VLOOKUP(A365,SubstationLoad_Min_GSPs!$A$3:$Z$100,18,FALSE)</f>
        <v>7.3113999366760254</v>
      </c>
      <c r="AD366" s="175"/>
      <c r="AE366" s="186">
        <v>1</v>
      </c>
      <c r="AF366" s="187">
        <v>0</v>
      </c>
      <c r="AG366" s="187">
        <v>0</v>
      </c>
      <c r="AH366" s="187">
        <v>0</v>
      </c>
      <c r="AI366" s="187">
        <v>0</v>
      </c>
      <c r="AJ366" s="187">
        <v>0</v>
      </c>
      <c r="AK366" s="187">
        <v>0</v>
      </c>
      <c r="AL366" s="188">
        <v>0</v>
      </c>
      <c r="AM366" s="157" t="str">
        <f ca="1">IF('MASTER 2018-19 '!H369="","",'MASTER 2018-19 '!H369)</f>
        <v/>
      </c>
      <c r="AN366" s="216"/>
    </row>
    <row r="367" spans="1:40" s="157" customFormat="1" x14ac:dyDescent="0.2">
      <c r="A367" s="11"/>
      <c r="B367" s="176"/>
      <c r="C367" s="189"/>
      <c r="D367" s="190" t="s">
        <v>26</v>
      </c>
      <c r="E367" s="63"/>
      <c r="F367" s="191"/>
      <c r="G367" s="192"/>
      <c r="H367" s="193"/>
      <c r="I367" s="194"/>
      <c r="J367" s="194"/>
      <c r="K367" s="194"/>
      <c r="L367" s="194"/>
      <c r="M367" s="194"/>
      <c r="N367" s="195"/>
      <c r="O367" s="195"/>
      <c r="P367" s="195"/>
      <c r="Q367" s="195"/>
      <c r="R367" s="196" t="s">
        <v>27</v>
      </c>
      <c r="S367" s="330">
        <f ca="1">VLOOKUP(A365,SubstationLoad_Max_GSPs!$A$3:$Z$100,20,FALSE)</f>
        <v>0</v>
      </c>
      <c r="T367" s="185"/>
      <c r="U367" s="185"/>
      <c r="V367" s="185"/>
      <c r="W367" s="185"/>
      <c r="X367" s="185"/>
      <c r="Y367" s="185"/>
      <c r="Z367" s="184"/>
      <c r="AA367" s="418">
        <f ca="1">IF(AA366=VLOOKUP(A365,SubstationLoad_Max_GSPs!$A$3:$Z$100,3,FALSE),VLOOKUP(A365,SubstationLoad_Max_GSPs!$A$3:$Z$100,8,FALSE),IF(AA366=VLOOKUP(A365,SubstationLoad_Max_GSPs!$A$3:$Z$100,5,FALSE),VLOOKUP(A365,SubstationLoad_Max_GSPs!$A$3:$Z$100,10,FALSE),""))</f>
        <v>43720.48541666667</v>
      </c>
      <c r="AB367" s="418">
        <f ca="1">VLOOKUP(A365,SubstationLoad_Max_GSPs!$A$3:$Z$100,9,FALSE)</f>
        <v>43671.455555555556</v>
      </c>
      <c r="AC367" s="418">
        <f ca="1">VLOOKUP(A365,SubstationLoad_Min_GSPs!$A$3:$Z$100,19,FALSE)</f>
        <v>43653.214583333334</v>
      </c>
      <c r="AD367" s="175"/>
      <c r="AE367" s="175"/>
      <c r="AF367" s="175"/>
      <c r="AG367" s="175"/>
      <c r="AH367" s="175"/>
      <c r="AI367" s="175"/>
      <c r="AJ367" s="175"/>
      <c r="AK367" s="175"/>
      <c r="AL367" s="175"/>
      <c r="AM367" s="157" t="str">
        <f ca="1">IF('MASTER 2018-19 '!H370="","",'MASTER 2018-19 '!H370)</f>
        <v/>
      </c>
      <c r="AN367" s="216"/>
    </row>
    <row r="368" spans="1:40" s="157" customFormat="1" x14ac:dyDescent="0.2">
      <c r="A368" s="14"/>
      <c r="B368" s="197"/>
      <c r="C368" s="198"/>
      <c r="D368" s="198"/>
      <c r="E368" s="198"/>
      <c r="F368" s="199"/>
      <c r="G368" s="200" t="s">
        <v>28</v>
      </c>
      <c r="H368" s="201">
        <v>0.98</v>
      </c>
      <c r="I368" s="197"/>
      <c r="J368" s="202"/>
      <c r="K368" s="203" t="s">
        <v>29</v>
      </c>
      <c r="L368" s="78">
        <f ca="1">L365*$H368</f>
        <v>21.182210044860838</v>
      </c>
      <c r="M368" s="78">
        <f t="shared" ref="M368:T368" ca="1" si="56">M365*$H368</f>
        <v>21.378999796804969</v>
      </c>
      <c r="N368" s="78">
        <f t="shared" ca="1" si="56"/>
        <v>21.581054270161591</v>
      </c>
      <c r="O368" s="78">
        <f t="shared" ca="1" si="56"/>
        <v>21.788514493060621</v>
      </c>
      <c r="P368" s="78">
        <f t="shared" ca="1" si="56"/>
        <v>22.001525271410376</v>
      </c>
      <c r="Q368" s="78">
        <f t="shared" ca="1" si="56"/>
        <v>22.220235290094475</v>
      </c>
      <c r="R368" s="78">
        <f t="shared" ca="1" si="56"/>
        <v>22.444797216879543</v>
      </c>
      <c r="S368" s="78">
        <f t="shared" ca="1" si="56"/>
        <v>22.675367809106326</v>
      </c>
      <c r="T368" s="78">
        <f t="shared" ca="1" si="56"/>
        <v>22.912108023238815</v>
      </c>
      <c r="U368" s="78">
        <f ca="1">U365*$H368</f>
        <v>23.15518312734784</v>
      </c>
      <c r="V368" s="78">
        <f ca="1">V365*$H368</f>
        <v>23.404762816607892</v>
      </c>
      <c r="W368" s="78">
        <f t="shared" ref="W368" ca="1" si="57">W365*$H368</f>
        <v>23.661021331887756</v>
      </c>
      <c r="X368" s="78">
        <f ca="1">X365*$H368</f>
        <v>23.92413758151789</v>
      </c>
      <c r="Y368" s="78">
        <f ca="1">Y365*$H368</f>
        <v>24.194295266319607</v>
      </c>
      <c r="Z368" s="204"/>
      <c r="AA368" s="205"/>
      <c r="AB368" s="198"/>
      <c r="AC368" s="206"/>
      <c r="AD368" s="175"/>
      <c r="AE368" s="175"/>
      <c r="AF368" s="175"/>
      <c r="AG368" s="175"/>
      <c r="AH368" s="175"/>
      <c r="AI368" s="175"/>
      <c r="AJ368" s="175"/>
      <c r="AK368" s="175"/>
      <c r="AL368" s="175"/>
      <c r="AN368" s="216"/>
    </row>
    <row r="369" spans="1:40" s="157" customFormat="1" x14ac:dyDescent="0.2">
      <c r="A369" s="2"/>
      <c r="C369" s="207"/>
      <c r="D369" s="208"/>
      <c r="E369" s="208"/>
      <c r="F369" s="208"/>
      <c r="G369" s="209"/>
      <c r="H369" s="241"/>
      <c r="I369" s="211"/>
      <c r="J369" s="212"/>
      <c r="K369" s="208"/>
      <c r="Z369" s="175"/>
      <c r="AA369" s="175"/>
      <c r="AB369" s="175"/>
      <c r="AC369" s="175"/>
      <c r="AD369" s="175"/>
      <c r="AE369" s="175"/>
      <c r="AF369" s="175"/>
      <c r="AG369" s="175"/>
      <c r="AH369" s="175"/>
      <c r="AI369" s="175"/>
      <c r="AJ369" s="175"/>
      <c r="AK369" s="175"/>
      <c r="AL369" s="175"/>
      <c r="AM369" s="157" t="str">
        <f ca="1">IF('MASTER 2018-19 '!H372="","",'MASTER 2018-19 '!H372)</f>
        <v/>
      </c>
      <c r="AN369" s="216"/>
    </row>
    <row r="370" spans="1:40" s="157" customFormat="1" x14ac:dyDescent="0.2">
      <c r="A370" s="152"/>
      <c r="B370" s="213">
        <v>2</v>
      </c>
      <c r="C370" s="86" t="str">
        <f ca="1">VLOOKUP(B370,'GSP List'!$D$2:$E$485,2,FALSE)</f>
        <v>CHARLESTON</v>
      </c>
      <c r="D370" s="117" t="s">
        <v>30</v>
      </c>
      <c r="E370" s="117" t="s">
        <v>532</v>
      </c>
      <c r="F370" s="214"/>
      <c r="G370" s="284">
        <f ca="1">IF(AND(VLOOKUP(C370,SubstationLoad_Max_Primaries!$B$3:$Z$495,3,FALSE),ISNUMBER(VLOOKUP(C370,'Manual Calculation'!$B$2:$G$222,3,FALSE))),VLOOKUP(C370,'Manual Calculation'!$B$2:$G$222,4,FALSE),VLOOKUP(C370,SubstationLoad_Max_Primaries!$B$3:$Z$500,23,FALSE))</f>
        <v>43670.663888888892</v>
      </c>
      <c r="H370" s="282">
        <f ca="1">IF(AND(VLOOKUP(C370,SubstationLoad_Max_Primaries!$B$3:$Z$495,3,FALSE),ISNUMBER(VLOOKUP(C370,'Manual Calculation'!$B$2:$G$222,3,FALSE))),VLOOKUP(C370,'Manual Calculation'!$B$2:$G$222,3,FALSE),VLOOKUP(C370,SubstationLoad_Max_Primaries!$B$3:$Z$500,22,FALSE))</f>
        <v>9.7357470076904296</v>
      </c>
      <c r="I370" s="136">
        <v>1</v>
      </c>
      <c r="J370" s="89" t="s">
        <v>829</v>
      </c>
      <c r="K370" s="90" t="s">
        <v>829</v>
      </c>
      <c r="L370" s="143">
        <f ca="1">IF(OR($B370="",ISNA($I370)),,$H370*$I370)</f>
        <v>9.7357470076904296</v>
      </c>
      <c r="M370" s="143">
        <f ca="1">IF($B370 ="",,VLOOKUP($K370,'Growth Rates'!$C$5:$D$8,2,FALSE))^COLUMNS($M370:M370)*$L370+SUM($L371:M371)*IFERROR($L$5/$L$6,1)</f>
        <v>9.9965424589503655</v>
      </c>
      <c r="N370" s="143">
        <f ca="1">IF($B370 ="",,VLOOKUP($K370,'Growth Rates'!$C$5:$D$8,2,FALSE))^COLUMNS($M370:N370)*$L370+SUM($L371:N371)*IFERROR($L$5/$L$6,1)</f>
        <v>10.264323945010112</v>
      </c>
      <c r="O370" s="143">
        <f ca="1">IF($B370 ="",,VLOOKUP($K370,'Growth Rates'!$C$5:$D$8,2,FALSE))^COLUMNS($M370:O370)*$L370+SUM($L371:O371)*IFERROR($L$5/$L$6,1)</f>
        <v>10.539278603651363</v>
      </c>
      <c r="P370" s="143">
        <f ca="1">IF($B370 ="",,VLOOKUP($K370,'Growth Rates'!$C$5:$D$8,2,FALSE))^COLUMNS($M370:P370)*$L370+SUM($L371:P371)*IFERROR($L$5/$L$6,1)</f>
        <v>10.821598585592376</v>
      </c>
      <c r="Q370" s="143">
        <f ca="1">IF($B370 ="",,VLOOKUP($K370,'Growth Rates'!$C$5:$D$8,2,FALSE))^COLUMNS($M370:Q370)*$L370+SUM($L371:Q371)*IFERROR($L$5/$L$6,1)</f>
        <v>11.111481188771581</v>
      </c>
      <c r="R370" s="143">
        <f ca="1">IF($B370 ="",,VLOOKUP($K370,'Growth Rates'!$C$5:$D$8,2,FALSE))^COLUMNS($M370:R370)*$L370+SUM($L371:R371)*IFERROR($L$5/$L$6,1)</f>
        <v>11.409128996228258</v>
      </c>
      <c r="S370" s="143">
        <f ca="1">IF($B370 ="",,VLOOKUP($K370,'Growth Rates'!$C$5:$D$8,2,FALSE))^COLUMNS($M370:S370)*$L370+SUM($L371:S371)*IFERROR($L$5/$L$6,1)</f>
        <v>11.714750017676723</v>
      </c>
      <c r="T370" s="143">
        <f ca="1">IF($B370 ="",,VLOOKUP($K370,'Growth Rates'!$C$5:$D$8,2,FALSE))^COLUMNS($M370:T370)*$L370+SUM($L371:T371)*IFERROR($L$5/$L$6,1)</f>
        <v>12.028557834872879</v>
      </c>
      <c r="U370" s="143">
        <f ca="1">IF($B370 ="",,VLOOKUP($K370,'Growth Rates'!$C$5:$D$8,2,FALSE))^COLUMNS($M370:U370)*$L370+SUM($L371:U371)*IFERROR($L$5/$L$6,1)</f>
        <v>12.350771750874801</v>
      </c>
      <c r="V370" s="143">
        <f ca="1">IF($B370 ="",,VLOOKUP($K370,'Growth Rates'!$C$5:$D$8,2,FALSE))^COLUMNS($M370:V370)*$L370+SUM($L371:V371)*IFERROR($L$5/$L$6,1)</f>
        <v>12.681616943301588</v>
      </c>
      <c r="W370" s="143">
        <f ca="1">IF($B370 ="",,VLOOKUP($K370,'Growth Rates'!$C$5:$D$8,2,FALSE))^COLUMNS($M370:W370)*$L370+SUM($L371:W371)*IFERROR($L$5/$L$6,1)</f>
        <v>13.021324621697659</v>
      </c>
      <c r="X370" s="143">
        <f ca="1">IF($B370 ="",,VLOOKUP($K370,'Growth Rates'!$C$5:$D$8,2,FALSE))^COLUMNS($M370:X370)*$L370+SUM($L371:X371)*IFERROR($L$5/$L$6,1)</f>
        <v>13.37013218911239</v>
      </c>
      <c r="Y370" s="143">
        <f ca="1">IF($B370 ="",,VLOOKUP($K370,'Growth Rates'!$C$5:$D$8,2,FALSE))^COLUMNS($M370:Y370)*$L370+SUM($L371:Y371)*IFERROR($L$5/$L$6,1)</f>
        <v>13.728283408008096</v>
      </c>
      <c r="Z370" s="215"/>
      <c r="AA370" s="173">
        <f ca="1">IFERROR(IF($H370="",,AA371/$L370),0)</f>
        <v>0.92322016890190473</v>
      </c>
      <c r="AB370" s="173">
        <f ca="1">IFERROR(IF($H370="",,AB371/$L370),0)</f>
        <v>1</v>
      </c>
      <c r="AC370" s="174">
        <f ca="1">IFERROR(IF($H370="",,AC371/$L370),0)</f>
        <v>0</v>
      </c>
      <c r="AD370" s="175"/>
      <c r="AE370" s="42">
        <v>81405</v>
      </c>
      <c r="AF370" s="43"/>
      <c r="AG370" s="43"/>
      <c r="AH370" s="43"/>
      <c r="AI370" s="43"/>
      <c r="AJ370" s="43"/>
      <c r="AK370" s="43"/>
      <c r="AL370" s="44"/>
      <c r="AM370" s="157">
        <f ca="1">IF('MASTER 2018-19 '!H373="","",'MASTER 2018-19 '!H373)</f>
        <v>9.43</v>
      </c>
      <c r="AN370" s="216">
        <f t="shared" ca="1" si="49"/>
        <v>0.30574700769042984</v>
      </c>
    </row>
    <row r="371" spans="1:40" s="157" customFormat="1" x14ac:dyDescent="0.2">
      <c r="A371" s="152"/>
      <c r="C371" s="217" t="str">
        <f ca="1">IFERROR(IF(H370="","No PI or No Data",""),"Substation was not found in SubstationLoad")</f>
        <v/>
      </c>
      <c r="D371" s="139"/>
      <c r="E371" s="139"/>
      <c r="F371" s="139"/>
      <c r="G371" s="285">
        <f ca="1">IF(AND(VLOOKUP(C370,SubstationLoad_Max_Primaries!$B$3:$Z$495,3,FALSE),ISNUMBER(VLOOKUP(C370,'Manual Calculation'!$B$2:$G$222,3,FALSE))),VLOOKUP(C370,'Manual Calculation'!$B$2:$G$222,4,FALSE),VLOOKUP(C370,SubstationLoad_Max_Primaries!$B$3:$Z$500,23,FALSE))</f>
        <v>43670.663888888892</v>
      </c>
      <c r="H371" s="250"/>
      <c r="I371" s="220"/>
      <c r="J371" s="220"/>
      <c r="K371" s="220"/>
      <c r="L371" s="220" t="s">
        <v>32</v>
      </c>
      <c r="M371" s="221"/>
      <c r="N371" s="221"/>
      <c r="O371" s="221"/>
      <c r="P371" s="221"/>
      <c r="Q371" s="221"/>
      <c r="R371" s="221"/>
      <c r="S371" s="221"/>
      <c r="T371" s="221"/>
      <c r="U371" s="221"/>
      <c r="V371" s="221"/>
      <c r="W371" s="221"/>
      <c r="X371" s="221"/>
      <c r="Y371" s="221"/>
      <c r="Z371" s="222"/>
      <c r="AA371" s="419">
        <f ca="1">IF(AND(VLOOKUP(C370,SubstationLoad_Min_Primaries!$B$3:$Z$495,3,FALSE),ISNUMBER(VLOOKUP(C370,'Manual Calculation'!$B$2:$G$222,5,FALSE))),"Manual Calculation",MAX(VLOOKUP(C370,SubstationLoad_Max_Primaries!$B$3:$Z$500,5,FALSE),VLOOKUP(C370,SubstationLoad_Max_Primaries!$B$3:$Z$500,7,FALSE)))</f>
        <v>8.9882379968261716</v>
      </c>
      <c r="AB371" s="419">
        <f ca="1">IF(AND(VLOOKUP(C370,SubstationLoad_Min_Primaries!$B$3:$Z$495,3,FALSE),ISNUMBER(VLOOKUP(C370,'Manual Calculation'!$B$2:$G$222,5,FALSE))),"Manual Calculation",VLOOKUP(C370,SubstationLoad_Max_Primaries!$B$3:$Z$500,6,FALSE))</f>
        <v>9.7357470076904296</v>
      </c>
      <c r="AC371" s="282">
        <f ca="1">IF(AND(VLOOKUP(C370,SubstationLoad_Min_Primaries!$B$3:$Z$495,3,FALSE),ISNUMBER(VLOOKUP(C370,'Manual Calculation'!$B$2:$G$222,5,FALSE))),VLOOKUP(C370,'Manual Calculation'!$B$2:$G$222,5,FALSE),VLOOKUP(C370,SubstationLoad_Min_Primaries!$B$3:$Z$500,22,FALSE))</f>
        <v>0</v>
      </c>
      <c r="AD371" s="175"/>
      <c r="AE371" s="186">
        <v>1</v>
      </c>
      <c r="AF371" s="187">
        <v>0</v>
      </c>
      <c r="AG371" s="187">
        <v>0</v>
      </c>
      <c r="AH371" s="187">
        <v>0</v>
      </c>
      <c r="AI371" s="187">
        <v>0</v>
      </c>
      <c r="AJ371" s="187">
        <v>0</v>
      </c>
      <c r="AK371" s="187">
        <v>0</v>
      </c>
      <c r="AL371" s="188">
        <v>0</v>
      </c>
      <c r="AM371" s="157" t="str">
        <f ca="1">IF('MASTER 2018-19 '!H374="","",'MASTER 2018-19 '!H374)</f>
        <v/>
      </c>
      <c r="AN371" s="216"/>
    </row>
    <row r="372" spans="1:40" s="157" customFormat="1" x14ac:dyDescent="0.2">
      <c r="A372" s="152"/>
      <c r="C372" s="223" t="s">
        <v>33</v>
      </c>
      <c r="D372" s="224"/>
      <c r="E372" s="225"/>
      <c r="F372" s="225"/>
      <c r="G372" s="226"/>
      <c r="H372" s="249"/>
      <c r="I372" s="228"/>
      <c r="J372" s="228"/>
      <c r="K372" s="228"/>
      <c r="L372" s="228"/>
      <c r="M372" s="229"/>
      <c r="N372" s="229"/>
      <c r="O372" s="230"/>
      <c r="P372" s="230"/>
      <c r="Q372" s="230"/>
      <c r="R372" s="231" t="s">
        <v>34</v>
      </c>
      <c r="S372" s="283">
        <f ca="1">VLOOKUP(C370,SubstationLoad_Max_Primaries!$B$3:$Z$500,24,FALSE)</f>
        <v>0</v>
      </c>
      <c r="T372" s="233"/>
      <c r="U372" s="233"/>
      <c r="V372" s="233"/>
      <c r="W372" s="233"/>
      <c r="X372" s="233"/>
      <c r="Y372" s="233"/>
      <c r="Z372" s="234"/>
      <c r="AA372" s="418">
        <f ca="1">IF(AND(VLOOKUP(C370,SubstationLoad_Min_Primaries!$B$3:$Z$495,3,FALSE),ISNUMBER(VLOOKUP(C370,'Manual Calculation'!$B$2:$G$222,5,FALSE))),"",IF(AA371=VLOOKUP(C370,SubstationLoad_Max_Primaries!$B$3:$Z$500,5,FALSE),VLOOKUP(C370,SubstationLoad_Max_Primaries!$B$3:$Z$500,10,FALSE),IF(AA371=VLOOKUP(C370,SubstationLoad_Max_Primaries!$B$3:$Z$500,7,FALSE),VLOOKUP(C370,SubstationLoad_Max_Primaries!$B$3:$Z$500,12,FALSE),"")))</f>
        <v>43711.518055555556</v>
      </c>
      <c r="AB372" s="418">
        <f ca="1">IF(AND(VLOOKUP(C370,SubstationLoad_Min_Primaries!$B$3:$Z$495,3,FALSE),ISNUMBER(VLOOKUP(C370,'Manual Calculation'!$B$2:$G$222,5,FALSE))),"",VLOOKUP(C370,SubstationLoad_Max_Primaries!$B$3:$Z$500,11,FALSE))</f>
        <v>43670.663888888892</v>
      </c>
      <c r="AC372" s="418">
        <f ca="1">IF(AND(VLOOKUP(C370,SubstationLoad_Min_Primaries!$B$3:$Z$495,3,FALSE),ISNUMBER(VLOOKUP(C370,'Manual Calculation'!$B$2:$G$222,5,FALSE))),VLOOKUP(C370,'Manual Calculation'!$B$2:$G$222,6,FALSE),VLOOKUP(C370,SubstationLoad_Min_Primaries!$B$3:$Z$500,23,FALSE))</f>
        <v>0</v>
      </c>
      <c r="AD372" s="175"/>
      <c r="AE372" s="175"/>
      <c r="AF372" s="175"/>
      <c r="AG372" s="175"/>
      <c r="AH372" s="175"/>
      <c r="AI372" s="175"/>
      <c r="AJ372" s="175"/>
      <c r="AK372" s="175"/>
      <c r="AL372" s="175"/>
      <c r="AM372" s="157" t="str">
        <f ca="1">IF('MASTER 2018-19 '!H375="","",'MASTER 2018-19 '!H375)</f>
        <v/>
      </c>
      <c r="AN372" s="216"/>
    </row>
    <row r="373" spans="1:40" s="157" customFormat="1" x14ac:dyDescent="0.2">
      <c r="A373" s="152"/>
      <c r="B373" s="213">
        <v>4</v>
      </c>
      <c r="C373" s="86" t="str">
        <f ca="1">VLOOKUP(B373,'GSP List'!$D$2:$E$485,2,FALSE)</f>
        <v>GOURDIE</v>
      </c>
      <c r="D373" s="117" t="s">
        <v>30</v>
      </c>
      <c r="E373" s="117" t="s">
        <v>580</v>
      </c>
      <c r="F373" s="214"/>
      <c r="G373" s="284">
        <f ca="1">IF(AND(VLOOKUP(C373,SubstationLoad_Max_Primaries!$B$3:$Z$495,3,FALSE),ISNUMBER(VLOOKUP(C373,'Manual Calculation'!$B$2:$G$222,3,FALSE))),VLOOKUP(C373,'Manual Calculation'!$B$2:$G$222,4,FALSE),VLOOKUP(C373,SubstationLoad_Max_Primaries!$B$3:$Z$500,23,FALSE))</f>
        <v>43789.775694444441</v>
      </c>
      <c r="H373" s="282">
        <f ca="1">IF(AND(VLOOKUP(C373,SubstationLoad_Max_Primaries!$B$3:$Z$495,3,FALSE),ISNUMBER(VLOOKUP(C373,'Manual Calculation'!$B$2:$G$222,3,FALSE))),VLOOKUP(C373,'Manual Calculation'!$B$2:$G$222,3,FALSE),VLOOKUP(C373,SubstationLoad_Max_Primaries!$B$3:$Z$500,22,FALSE))</f>
        <v>2.8043999671936035</v>
      </c>
      <c r="I373" s="136">
        <v>1</v>
      </c>
      <c r="J373" s="89">
        <v>0</v>
      </c>
      <c r="K373" s="90">
        <v>0</v>
      </c>
      <c r="L373" s="143">
        <f ca="1">IF(OR($B373="",ISNA($I373)),,$H373*$I373)</f>
        <v>2.8043999671936035</v>
      </c>
      <c r="M373" s="143">
        <f ca="1">IF($B373 ="",,VLOOKUP($K373,'Growth Rates'!$C$5:$D$8,2,FALSE))^COLUMNS($M373:M373)*$L373+SUM($L374:M374)*IFERROR($L$5/$L$6,1)</f>
        <v>2.8044511664747773</v>
      </c>
      <c r="N373" s="143">
        <f ca="1">IF($B373 ="",,VLOOKUP($K373,'Growth Rates'!$C$5:$D$8,2,FALSE))^COLUMNS($M373:N373)*$L373+SUM($L374:N374)*IFERROR($L$5/$L$6,1)</f>
        <v>2.8045023666906848</v>
      </c>
      <c r="O373" s="143">
        <f ca="1">IF($B373 ="",,VLOOKUP($K373,'Growth Rates'!$C$5:$D$8,2,FALSE))^COLUMNS($M373:O373)*$L373+SUM($L374:O374)*IFERROR($L$5/$L$6,1)</f>
        <v>2.8045535678413422</v>
      </c>
      <c r="P373" s="143">
        <f ca="1">IF($B373 ="",,VLOOKUP($K373,'Growth Rates'!$C$5:$D$8,2,FALSE))^COLUMNS($M373:P373)*$L373+SUM($L374:P374)*IFERROR($L$5/$L$6,1)</f>
        <v>2.804604769926768</v>
      </c>
      <c r="Q373" s="143">
        <f ca="1">IF($B373 ="",,VLOOKUP($K373,'Growth Rates'!$C$5:$D$8,2,FALSE))^COLUMNS($M373:Q373)*$L373+SUM($L374:Q374)*IFERROR($L$5/$L$6,1)</f>
        <v>2.804655972946978</v>
      </c>
      <c r="R373" s="143">
        <f ca="1">IF($B373 ="",,VLOOKUP($K373,'Growth Rates'!$C$5:$D$8,2,FALSE))^COLUMNS($M373:R373)*$L373+SUM($L374:R374)*IFERROR($L$5/$L$6,1)</f>
        <v>2.8047071769019896</v>
      </c>
      <c r="S373" s="143">
        <f ca="1">IF($B373 ="",,VLOOKUP($K373,'Growth Rates'!$C$5:$D$8,2,FALSE))^COLUMNS($M373:S373)*$L373+SUM($L374:S374)*IFERROR($L$5/$L$6,1)</f>
        <v>2.80475838179182</v>
      </c>
      <c r="T373" s="143">
        <f ca="1">IF($B373 ="",,VLOOKUP($K373,'Growth Rates'!$C$5:$D$8,2,FALSE))^COLUMNS($M373:T373)*$L373+SUM($L374:T374)*IFERROR($L$5/$L$6,1)</f>
        <v>2.8048095876164867</v>
      </c>
      <c r="U373" s="143">
        <f ca="1">IF($B373 ="",,VLOOKUP($K373,'Growth Rates'!$C$5:$D$8,2,FALSE))^COLUMNS($M373:U373)*$L373+SUM($L374:U374)*IFERROR($L$5/$L$6,1)</f>
        <v>2.8048607943760056</v>
      </c>
      <c r="V373" s="143">
        <f ca="1">IF($B373 ="",,VLOOKUP($K373,'Growth Rates'!$C$5:$D$8,2,FALSE))^COLUMNS($M373:V373)*$L373+SUM($L374:V374)*IFERROR($L$5/$L$6,1)</f>
        <v>2.8049120020703953</v>
      </c>
      <c r="W373" s="143">
        <f ca="1">IF($B373 ="",,VLOOKUP($K373,'Growth Rates'!$C$5:$D$8,2,FALSE))^COLUMNS($M373:W373)*$L373+SUM($L374:W374)*IFERROR($L$5/$L$6,1)</f>
        <v>2.8049632106996705</v>
      </c>
      <c r="X373" s="143">
        <f ca="1">IF($B373 ="",,VLOOKUP($K373,'Growth Rates'!$C$5:$D$8,2,FALSE))^COLUMNS($M373:X373)*$L373+SUM($L374:X374)*IFERROR($L$5/$L$6,1)</f>
        <v>2.8050144202638521</v>
      </c>
      <c r="Y373" s="143">
        <f ca="1">IF($B373 ="",,VLOOKUP($K373,'Growth Rates'!$C$5:$D$8,2,FALSE))^COLUMNS($M373:Y373)*$L373+SUM($L374:Y374)*IFERROR($L$5/$L$6,1)</f>
        <v>2.8050656307629529</v>
      </c>
      <c r="Z373" s="215"/>
      <c r="AA373" s="173">
        <f ca="1">IFERROR(IF($H373="",,AA374/$L373),0)</f>
        <v>0.95175441355779122</v>
      </c>
      <c r="AB373" s="173">
        <f ca="1">IFERROR(IF($H373="",,AB374/$L373),0)</f>
        <v>0.69298247329268103</v>
      </c>
      <c r="AC373" s="174">
        <f ca="1">IFERROR(IF($H373="",,AC374/$L373),0)</f>
        <v>0</v>
      </c>
      <c r="AD373" s="175"/>
      <c r="AE373" s="42">
        <v>81401</v>
      </c>
      <c r="AF373" s="43"/>
      <c r="AG373" s="43"/>
      <c r="AH373" s="43"/>
      <c r="AI373" s="43"/>
      <c r="AJ373" s="43"/>
      <c r="AK373" s="43"/>
      <c r="AL373" s="44"/>
      <c r="AM373" s="157">
        <f ca="1">IF('MASTER 2018-19 '!H376="","",'MASTER 2018-19 '!H376)</f>
        <v>2.57</v>
      </c>
      <c r="AN373" s="216">
        <f t="shared" ca="1" si="49"/>
        <v>0.23439996719360368</v>
      </c>
    </row>
    <row r="374" spans="1:40" s="157" customFormat="1" x14ac:dyDescent="0.2">
      <c r="C374" s="217" t="str">
        <f ca="1">IFERROR(IF(H373="","No PI or No Data",""),"Substation was not found in SubstationLoad")</f>
        <v/>
      </c>
      <c r="D374" s="139"/>
      <c r="E374" s="139"/>
      <c r="F374" s="139"/>
      <c r="G374" s="285">
        <f ca="1">IF(AND(VLOOKUP(C373,SubstationLoad_Max_Primaries!$B$3:$Z$495,3,FALSE),ISNUMBER(VLOOKUP(C373,'Manual Calculation'!$B$2:$G$222,3,FALSE))),VLOOKUP(C373,'Manual Calculation'!$B$2:$G$222,4,FALSE),VLOOKUP(C373,SubstationLoad_Max_Primaries!$B$3:$Z$500,23,FALSE))</f>
        <v>43789.775694444441</v>
      </c>
      <c r="H374" s="250"/>
      <c r="I374" s="220"/>
      <c r="J374" s="220"/>
      <c r="K374" s="220"/>
      <c r="L374" s="220" t="s">
        <v>32</v>
      </c>
      <c r="M374" s="235"/>
      <c r="N374" s="221"/>
      <c r="O374" s="221"/>
      <c r="P374" s="221"/>
      <c r="Q374" s="221"/>
      <c r="R374" s="221"/>
      <c r="S374" s="221"/>
      <c r="T374" s="221"/>
      <c r="U374" s="221"/>
      <c r="V374" s="221"/>
      <c r="W374" s="221"/>
      <c r="X374" s="221"/>
      <c r="Y374" s="221"/>
      <c r="Z374" s="222"/>
      <c r="AA374" s="419">
        <f ca="1">IF(AND(VLOOKUP(C373,SubstationLoad_Min_Primaries!$B$3:$Z$495,3,FALSE),ISNUMBER(VLOOKUP(C373,'Manual Calculation'!$B$2:$G$222,5,FALSE))),"Manual Calculation",MAX(VLOOKUP(C373,SubstationLoad_Max_Primaries!$B$3:$Z$500,5,FALSE),VLOOKUP(C373,SubstationLoad_Max_Primaries!$B$3:$Z$500,7,FALSE)))</f>
        <v>2.6691000461578369</v>
      </c>
      <c r="AB374" s="419">
        <f ca="1">IF(AND(VLOOKUP(C373,SubstationLoad_Min_Primaries!$B$3:$Z$495,3,FALSE),ISNUMBER(VLOOKUP(C373,'Manual Calculation'!$B$2:$G$222,5,FALSE))),"Manual Calculation",VLOOKUP(C373,SubstationLoad_Max_Primaries!$B$3:$Z$500,6,FALSE))</f>
        <v>1.9434000253677368</v>
      </c>
      <c r="AC374" s="282">
        <f ca="1">IF(AND(VLOOKUP(C373,SubstationLoad_Min_Primaries!$B$3:$Z$495,3,FALSE),ISNUMBER(VLOOKUP(C373,'Manual Calculation'!$B$2:$G$222,5,FALSE))),VLOOKUP(C373,'Manual Calculation'!$B$2:$G$222,5,FALSE),VLOOKUP(C373,SubstationLoad_Min_Primaries!$B$3:$Z$500,22,FALSE))</f>
        <v>0</v>
      </c>
      <c r="AD374" s="175"/>
      <c r="AE374" s="186">
        <v>1</v>
      </c>
      <c r="AF374" s="187">
        <v>0</v>
      </c>
      <c r="AG374" s="187">
        <v>0</v>
      </c>
      <c r="AH374" s="187">
        <v>0</v>
      </c>
      <c r="AI374" s="187">
        <v>0</v>
      </c>
      <c r="AJ374" s="187">
        <v>0</v>
      </c>
      <c r="AK374" s="187">
        <v>0</v>
      </c>
      <c r="AL374" s="188">
        <v>0</v>
      </c>
      <c r="AM374" s="157" t="str">
        <f ca="1">IF('MASTER 2018-19 '!H377="","",'MASTER 2018-19 '!H377)</f>
        <v/>
      </c>
      <c r="AN374" s="216"/>
    </row>
    <row r="375" spans="1:40" s="157" customFormat="1" x14ac:dyDescent="0.2">
      <c r="C375" s="223" t="s">
        <v>33</v>
      </c>
      <c r="D375" s="224"/>
      <c r="E375" s="225"/>
      <c r="F375" s="225"/>
      <c r="G375" s="226"/>
      <c r="H375" s="249"/>
      <c r="I375" s="228"/>
      <c r="J375" s="228"/>
      <c r="K375" s="228"/>
      <c r="L375" s="228"/>
      <c r="M375" s="229"/>
      <c r="N375" s="229"/>
      <c r="O375" s="230"/>
      <c r="P375" s="230"/>
      <c r="Q375" s="230"/>
      <c r="R375" s="231" t="s">
        <v>34</v>
      </c>
      <c r="S375" s="283">
        <f ca="1">VLOOKUP(C373,SubstationLoad_Max_Primaries!$B$3:$Z$500,24,FALSE)</f>
        <v>0</v>
      </c>
      <c r="T375" s="233"/>
      <c r="U375" s="233"/>
      <c r="V375" s="233"/>
      <c r="W375" s="233"/>
      <c r="X375" s="233"/>
      <c r="Y375" s="233"/>
      <c r="Z375" s="234"/>
      <c r="AA375" s="418">
        <f ca="1">IF(AND(VLOOKUP(C373,SubstationLoad_Min_Primaries!$B$3:$Z$495,3,FALSE),ISNUMBER(VLOOKUP(C373,'Manual Calculation'!$B$2:$G$222,5,FALSE))),"",IF(AA374=VLOOKUP(C373,SubstationLoad_Max_Primaries!$B$3:$Z$500,5,FALSE),VLOOKUP(C373,SubstationLoad_Max_Primaries!$B$3:$Z$500,10,FALSE),IF(AA374=VLOOKUP(C373,SubstationLoad_Max_Primaries!$B$3:$Z$500,7,FALSE),VLOOKUP(C373,SubstationLoad_Max_Primaries!$B$3:$Z$500,12,FALSE),"")))</f>
        <v>43766.774305555555</v>
      </c>
      <c r="AB375" s="418">
        <f ca="1">IF(AND(VLOOKUP(C373,SubstationLoad_Min_Primaries!$B$3:$Z$495,3,FALSE),ISNUMBER(VLOOKUP(C373,'Manual Calculation'!$B$2:$G$222,5,FALSE))),"",VLOOKUP(C373,SubstationLoad_Max_Primaries!$B$3:$Z$500,11,FALSE))</f>
        <v>43687.768055555556</v>
      </c>
      <c r="AC375" s="418">
        <f ca="1">IF(AND(VLOOKUP(C373,SubstationLoad_Min_Primaries!$B$3:$Z$495,3,FALSE),ISNUMBER(VLOOKUP(C373,'Manual Calculation'!$B$2:$G$222,5,FALSE))),VLOOKUP(C373,'Manual Calculation'!$B$2:$G$222,6,FALSE),VLOOKUP(C373,SubstationLoad_Min_Primaries!$B$3:$Z$500,23,FALSE))</f>
        <v>0</v>
      </c>
      <c r="AD375" s="175"/>
      <c r="AE375" s="175"/>
      <c r="AF375" s="175"/>
      <c r="AG375" s="175"/>
      <c r="AH375" s="175"/>
      <c r="AI375" s="175"/>
      <c r="AJ375" s="175"/>
      <c r="AK375" s="175"/>
      <c r="AL375" s="175"/>
      <c r="AM375" s="157" t="str">
        <f ca="1">IF('MASTER 2018-19 '!H378="","",'MASTER 2018-19 '!H378)</f>
        <v/>
      </c>
      <c r="AN375" s="216"/>
    </row>
    <row r="376" spans="1:40" s="157" customFormat="1" x14ac:dyDescent="0.2">
      <c r="B376" s="213">
        <v>3</v>
      </c>
      <c r="C376" s="86" t="str">
        <f ca="1">VLOOKUP(B376,'GSP List'!$D$2:$E$485,2,FALSE)</f>
        <v>MENZIESHILL</v>
      </c>
      <c r="D376" s="117" t="s">
        <v>30</v>
      </c>
      <c r="E376" s="117" t="s">
        <v>571</v>
      </c>
      <c r="F376" s="214"/>
      <c r="G376" s="284">
        <f ca="1">IF(AND(VLOOKUP(C376,SubstationLoad_Max_Primaries!$B$3:$Z$495,3,FALSE),ISNUMBER(VLOOKUP(C376,'Manual Calculation'!$B$2:$G$222,3,FALSE))),VLOOKUP(C376,'Manual Calculation'!$B$2:$G$222,4,FALSE),VLOOKUP(C376,SubstationLoad_Max_Primaries!$B$3:$Z$500,23,FALSE))</f>
        <v>43880.386805555558</v>
      </c>
      <c r="H376" s="282">
        <f ca="1">IF(AND(VLOOKUP(C376,SubstationLoad_Max_Primaries!$B$3:$Z$495,3,FALSE),ISNUMBER(VLOOKUP(C376,'Manual Calculation'!$B$2:$G$222,3,FALSE))),VLOOKUP(C376,'Manual Calculation'!$B$2:$G$222,3,FALSE),VLOOKUP(C376,SubstationLoad_Max_Primaries!$B$3:$Z$500,22,FALSE))</f>
        <v>9.8185482025146484</v>
      </c>
      <c r="I376" s="136">
        <v>1</v>
      </c>
      <c r="J376" s="89">
        <v>0</v>
      </c>
      <c r="K376" s="90">
        <v>0</v>
      </c>
      <c r="L376" s="143">
        <f ca="1">IF(OR($B376="",ISNA($I376)),,$H376*$I376)</f>
        <v>9.8185482025146484</v>
      </c>
      <c r="M376" s="143">
        <f ca="1">IF($B376 ="",,VLOOKUP($K376,'Growth Rates'!$C$5:$D$8,2,FALSE))^COLUMNS($M376:M376)*$L376+SUM($L377:M377)*IFERROR($L$5/$L$6,1)</f>
        <v>9.8187274574768573</v>
      </c>
      <c r="N376" s="143">
        <f ca="1">IF($B376 ="",,VLOOKUP($K376,'Growth Rates'!$C$5:$D$8,2,FALSE))^COLUMNS($M376:N376)*$L376+SUM($L377:N377)*IFERROR($L$5/$L$6,1)</f>
        <v>9.8189067157116838</v>
      </c>
      <c r="O376" s="143">
        <f ca="1">IF($B376 ="",,VLOOKUP($K376,'Growth Rates'!$C$5:$D$8,2,FALSE))^COLUMNS($M376:O376)*$L376+SUM($L377:O377)*IFERROR($L$5/$L$6,1)</f>
        <v>9.819085977219185</v>
      </c>
      <c r="P376" s="143">
        <f ca="1">IF($B376 ="",,VLOOKUP($K376,'Growth Rates'!$C$5:$D$8,2,FALSE))^COLUMNS($M376:P376)*$L376+SUM($L377:P377)*IFERROR($L$5/$L$6,1)</f>
        <v>9.8192652419994246</v>
      </c>
      <c r="Q376" s="143">
        <f ca="1">IF($B376 ="",,VLOOKUP($K376,'Growth Rates'!$C$5:$D$8,2,FALSE))^COLUMNS($M376:Q376)*$L376+SUM($L377:Q377)*IFERROR($L$5/$L$6,1)</f>
        <v>9.8194445100524579</v>
      </c>
      <c r="R376" s="143">
        <f ca="1">IF($B376 ="",,VLOOKUP($K376,'Growth Rates'!$C$5:$D$8,2,FALSE))^COLUMNS($M376:R376)*$L376+SUM($L377:R377)*IFERROR($L$5/$L$6,1)</f>
        <v>9.8196237813783469</v>
      </c>
      <c r="S376" s="143">
        <f ca="1">IF($B376 ="",,VLOOKUP($K376,'Growth Rates'!$C$5:$D$8,2,FALSE))^COLUMNS($M376:S376)*$L376+SUM($L377:S377)*IFERROR($L$5/$L$6,1)</f>
        <v>9.8198030559771503</v>
      </c>
      <c r="T376" s="143">
        <f ca="1">IF($B376 ="",,VLOOKUP($K376,'Growth Rates'!$C$5:$D$8,2,FALSE))^COLUMNS($M376:T376)*$L376+SUM($L377:T377)*IFERROR($L$5/$L$6,1)</f>
        <v>9.8199823338489303</v>
      </c>
      <c r="U376" s="143">
        <f ca="1">IF($B376 ="",,VLOOKUP($K376,'Growth Rates'!$C$5:$D$8,2,FALSE))^COLUMNS($M376:U376)*$L376+SUM($L377:U377)*IFERROR($L$5/$L$6,1)</f>
        <v>9.8201616149937436</v>
      </c>
      <c r="V376" s="143">
        <f ca="1">IF($B376 ="",,VLOOKUP($K376,'Growth Rates'!$C$5:$D$8,2,FALSE))^COLUMNS($M376:V376)*$L376+SUM($L377:V377)*IFERROR($L$5/$L$6,1)</f>
        <v>9.8203408994116526</v>
      </c>
      <c r="W376" s="143">
        <f ca="1">IF($B376 ="",,VLOOKUP($K376,'Growth Rates'!$C$5:$D$8,2,FALSE))^COLUMNS($M376:W376)*$L376+SUM($L377:W377)*IFERROR($L$5/$L$6,1)</f>
        <v>9.8205201871027121</v>
      </c>
      <c r="X376" s="143">
        <f ca="1">IF($B376 ="",,VLOOKUP($K376,'Growth Rates'!$C$5:$D$8,2,FALSE))^COLUMNS($M376:X376)*$L376+SUM($L377:X377)*IFERROR($L$5/$L$6,1)</f>
        <v>9.8206994780669916</v>
      </c>
      <c r="Y376" s="143">
        <f ca="1">IF($B376 ="",,VLOOKUP($K376,'Growth Rates'!$C$5:$D$8,2,FALSE))^COLUMNS($M376:Y376)*$L376+SUM($L377:Y377)*IFERROR($L$5/$L$6,1)</f>
        <v>9.8208787723045408</v>
      </c>
      <c r="Z376" s="215"/>
      <c r="AA376" s="173">
        <f ca="1">IFERROR(IF($H376="",,AA377/$L376),0)</f>
        <v>0.89938399264765734</v>
      </c>
      <c r="AB376" s="173">
        <f ca="1">IFERROR(IF($H376="",,AB377/$L376),0)</f>
        <v>0.53798768665204411</v>
      </c>
      <c r="AC376" s="174">
        <f ca="1">IFERROR(IF($H376="",,AC377/$L376),0)</f>
        <v>0</v>
      </c>
      <c r="AD376" s="175"/>
      <c r="AE376" s="42">
        <v>81410</v>
      </c>
      <c r="AF376" s="43"/>
      <c r="AG376" s="43"/>
      <c r="AH376" s="43"/>
      <c r="AI376" s="43"/>
      <c r="AJ376" s="43"/>
      <c r="AK376" s="43"/>
      <c r="AL376" s="44"/>
      <c r="AM376" s="157">
        <f ca="1">IF('MASTER 2018-19 '!H379="","",'MASTER 2018-19 '!H379)</f>
        <v>11.39</v>
      </c>
      <c r="AN376" s="216">
        <f t="shared" ca="1" si="49"/>
        <v>-1.5714517974853521</v>
      </c>
    </row>
    <row r="377" spans="1:40" s="157" customFormat="1" x14ac:dyDescent="0.2">
      <c r="C377" s="217" t="str">
        <f ca="1">IFERROR(IF(H376="","No PI or No Data",""),"Substation was not found in SubstationLoad")</f>
        <v/>
      </c>
      <c r="D377" s="139"/>
      <c r="E377" s="139"/>
      <c r="F377" s="139"/>
      <c r="G377" s="285">
        <f ca="1">IF(AND(VLOOKUP(C376,SubstationLoad_Max_Primaries!$B$3:$Z$495,3,FALSE),ISNUMBER(VLOOKUP(C376,'Manual Calculation'!$B$2:$G$222,3,FALSE))),VLOOKUP(C376,'Manual Calculation'!$B$2:$G$222,4,FALSE),VLOOKUP(C376,SubstationLoad_Max_Primaries!$B$3:$Z$500,23,FALSE))</f>
        <v>43880.386805555558</v>
      </c>
      <c r="H377" s="250"/>
      <c r="I377" s="220"/>
      <c r="J377" s="220"/>
      <c r="K377" s="220"/>
      <c r="L377" s="220" t="s">
        <v>32</v>
      </c>
      <c r="M377" s="235"/>
      <c r="N377" s="221"/>
      <c r="O377" s="221"/>
      <c r="P377" s="221"/>
      <c r="Q377" s="221"/>
      <c r="R377" s="221"/>
      <c r="S377" s="221"/>
      <c r="T377" s="221"/>
      <c r="U377" s="221"/>
      <c r="V377" s="221"/>
      <c r="W377" s="221"/>
      <c r="X377" s="221"/>
      <c r="Y377" s="221"/>
      <c r="Z377" s="222"/>
      <c r="AA377" s="419">
        <f ca="1">IF(AND(VLOOKUP(C376,SubstationLoad_Min_Primaries!$B$3:$Z$495,3,FALSE),ISNUMBER(VLOOKUP(C376,'Manual Calculation'!$B$2:$G$222,5,FALSE))),"Manual Calculation",MAX(VLOOKUP(C376,SubstationLoad_Max_Primaries!$B$3:$Z$500,5,FALSE),VLOOKUP(C376,SubstationLoad_Max_Primaries!$B$3:$Z$500,7,FALSE)))</f>
        <v>8.8306450843811035</v>
      </c>
      <c r="AB377" s="419">
        <f ca="1">IF(AND(VLOOKUP(C376,SubstationLoad_Min_Primaries!$B$3:$Z$495,3,FALSE),ISNUMBER(VLOOKUP(C376,'Manual Calculation'!$B$2:$G$222,5,FALSE))),"Manual Calculation",VLOOKUP(C376,SubstationLoad_Max_Primaries!$B$3:$Z$500,6,FALSE))</f>
        <v>5.2822580337524414</v>
      </c>
      <c r="AC377" s="282">
        <f ca="1">IF(AND(VLOOKUP(C376,SubstationLoad_Min_Primaries!$B$3:$Z$495,3,FALSE),ISNUMBER(VLOOKUP(C376,'Manual Calculation'!$B$2:$G$222,5,FALSE))),VLOOKUP(C376,'Manual Calculation'!$B$2:$G$222,5,FALSE),VLOOKUP(C376,SubstationLoad_Min_Primaries!$B$3:$Z$500,22,FALSE))</f>
        <v>0</v>
      </c>
      <c r="AD377" s="175"/>
      <c r="AE377" s="186">
        <v>1</v>
      </c>
      <c r="AF377" s="187">
        <v>0</v>
      </c>
      <c r="AG377" s="187">
        <v>0</v>
      </c>
      <c r="AH377" s="187">
        <v>0</v>
      </c>
      <c r="AI377" s="187">
        <v>0</v>
      </c>
      <c r="AJ377" s="187">
        <v>0</v>
      </c>
      <c r="AK377" s="187">
        <v>0</v>
      </c>
      <c r="AL377" s="188">
        <v>0</v>
      </c>
      <c r="AM377" s="157" t="str">
        <f ca="1">IF('MASTER 2018-19 '!H380="","",'MASTER 2018-19 '!H380)</f>
        <v/>
      </c>
      <c r="AN377" s="216"/>
    </row>
    <row r="378" spans="1:40" s="157" customFormat="1" x14ac:dyDescent="0.2">
      <c r="C378" s="223" t="s">
        <v>33</v>
      </c>
      <c r="D378" s="224"/>
      <c r="E378" s="225"/>
      <c r="F378" s="225"/>
      <c r="G378" s="226"/>
      <c r="H378" s="249"/>
      <c r="I378" s="228"/>
      <c r="J378" s="228"/>
      <c r="K378" s="228"/>
      <c r="L378" s="228"/>
      <c r="M378" s="229"/>
      <c r="N378" s="229"/>
      <c r="O378" s="230"/>
      <c r="P378" s="230"/>
      <c r="Q378" s="230"/>
      <c r="R378" s="231" t="s">
        <v>34</v>
      </c>
      <c r="S378" s="283">
        <f ca="1">VLOOKUP(C376,SubstationLoad_Max_Primaries!$B$3:$Z$500,24,FALSE)</f>
        <v>0</v>
      </c>
      <c r="T378" s="233"/>
      <c r="U378" s="233"/>
      <c r="V378" s="233"/>
      <c r="W378" s="233"/>
      <c r="X378" s="233"/>
      <c r="Y378" s="233"/>
      <c r="Z378" s="234"/>
      <c r="AA378" s="418">
        <f ca="1">IF(AND(VLOOKUP(C376,SubstationLoad_Min_Primaries!$B$3:$Z$495,3,FALSE),ISNUMBER(VLOOKUP(C376,'Manual Calculation'!$B$2:$G$222,5,FALSE))),"",IF(AA377=VLOOKUP(C376,SubstationLoad_Max_Primaries!$B$3:$Z$500,5,FALSE),VLOOKUP(C376,SubstationLoad_Max_Primaries!$B$3:$Z$500,10,FALSE),IF(AA377=VLOOKUP(C376,SubstationLoad_Max_Primaries!$B$3:$Z$500,7,FALSE),VLOOKUP(C376,SubstationLoad_Max_Primaries!$B$3:$Z$500,12,FALSE),"")))</f>
        <v>43587.524305555555</v>
      </c>
      <c r="AB378" s="418">
        <f ca="1">IF(AND(VLOOKUP(C376,SubstationLoad_Min_Primaries!$B$3:$Z$495,3,FALSE),ISNUMBER(VLOOKUP(C376,'Manual Calculation'!$B$2:$G$222,5,FALSE))),"",VLOOKUP(C376,SubstationLoad_Max_Primaries!$B$3:$Z$500,11,FALSE))</f>
        <v>43628.720138888886</v>
      </c>
      <c r="AC378" s="418">
        <f ca="1">IF(AND(VLOOKUP(C376,SubstationLoad_Min_Primaries!$B$3:$Z$495,3,FALSE),ISNUMBER(VLOOKUP(C376,'Manual Calculation'!$B$2:$G$222,5,FALSE))),VLOOKUP(C376,'Manual Calculation'!$B$2:$G$222,6,FALSE),VLOOKUP(C376,SubstationLoad_Min_Primaries!$B$3:$Z$500,23,FALSE))</f>
        <v>0</v>
      </c>
      <c r="AD378" s="175"/>
      <c r="AE378" s="175"/>
      <c r="AF378" s="175"/>
      <c r="AG378" s="175"/>
      <c r="AH378" s="175"/>
      <c r="AI378" s="175"/>
      <c r="AJ378" s="175"/>
      <c r="AK378" s="175"/>
      <c r="AL378" s="175"/>
      <c r="AM378" s="157" t="str">
        <f ca="1">IF('MASTER 2018-19 '!H381="","",'MASTER 2018-19 '!H381)</f>
        <v/>
      </c>
      <c r="AN378" s="216"/>
    </row>
    <row r="379" spans="1:40" s="157" customFormat="1" x14ac:dyDescent="0.2">
      <c r="B379" s="236">
        <v>6</v>
      </c>
      <c r="C379" s="86" t="str">
        <f ca="1">VLOOKUP(B379,'GSP List'!$D$2:$E$485,2,FALSE)</f>
        <v>NINEWELLS</v>
      </c>
      <c r="D379" s="117" t="s">
        <v>30</v>
      </c>
      <c r="E379" s="117" t="s">
        <v>532</v>
      </c>
      <c r="F379" s="214"/>
      <c r="G379" s="284">
        <f ca="1">IF(AND(VLOOKUP(C379,SubstationLoad_Max_Primaries!$B$3:$Z$495,3,FALSE),ISNUMBER(VLOOKUP(C379,'Manual Calculation'!$B$2:$G$222,3,FALSE))),VLOOKUP(C379,'Manual Calculation'!$B$2:$G$222,4,FALSE),VLOOKUP(C379,SubstationLoad_Max_Primaries!$B$3:$Z$500,23,FALSE))</f>
        <v>43788.709722222222</v>
      </c>
      <c r="H379" s="282">
        <f ca="1">IF(AND(VLOOKUP(C379,SubstationLoad_Max_Primaries!$B$3:$Z$495,3,FALSE),ISNUMBER(VLOOKUP(C379,'Manual Calculation'!$B$2:$G$222,3,FALSE))),VLOOKUP(C379,'Manual Calculation'!$B$2:$G$222,3,FALSE),VLOOKUP(C379,SubstationLoad_Max_Primaries!$B$3:$Z$500,22,FALSE))</f>
        <v>5.7491142634277335</v>
      </c>
      <c r="I379" s="136">
        <v>1</v>
      </c>
      <c r="J379" s="89">
        <v>0</v>
      </c>
      <c r="K379" s="90">
        <v>0</v>
      </c>
      <c r="L379" s="143">
        <f ca="1">IF(OR($B379="",ISNA($I379)),,$H379*$I379)</f>
        <v>5.7491142634277335</v>
      </c>
      <c r="M379" s="143">
        <f ca="1">IF($B379 ="",,VLOOKUP($K379,'Growth Rates'!$C$5:$D$8,2,FALSE))^COLUMNS($M379:M379)*$L379+SUM($L380:M380)*IFERROR($L$5/$L$6,1)</f>
        <v>5.7492192236763131</v>
      </c>
      <c r="N379" s="143">
        <f ca="1">IF($B379 ="",,VLOOKUP($K379,'Growth Rates'!$C$5:$D$8,2,FALSE))^COLUMNS($M379:N379)*$L379+SUM($L380:N380)*IFERROR($L$5/$L$6,1)</f>
        <v>5.7493241858411279</v>
      </c>
      <c r="O379" s="143">
        <f ca="1">IF($B379 ="",,VLOOKUP($K379,'Growth Rates'!$C$5:$D$8,2,FALSE))^COLUMNS($M379:O379)*$L379+SUM($L380:O380)*IFERROR($L$5/$L$6,1)</f>
        <v>5.7494291499222125</v>
      </c>
      <c r="P379" s="143">
        <f ca="1">IF($B379 ="",,VLOOKUP($K379,'Growth Rates'!$C$5:$D$8,2,FALSE))^COLUMNS($M379:P379)*$L379+SUM($L380:P380)*IFERROR($L$5/$L$6,1)</f>
        <v>5.7495341159196034</v>
      </c>
      <c r="Q379" s="143">
        <f ca="1">IF($B379 ="",,VLOOKUP($K379,'Growth Rates'!$C$5:$D$8,2,FALSE))^COLUMNS($M379:Q379)*$L379+SUM($L380:Q380)*IFERROR($L$5/$L$6,1)</f>
        <v>5.7496390838333324</v>
      </c>
      <c r="R379" s="143">
        <f ca="1">IF($B379 ="",,VLOOKUP($K379,'Growth Rates'!$C$5:$D$8,2,FALSE))^COLUMNS($M379:R379)*$L379+SUM($L380:R380)*IFERROR($L$5/$L$6,1)</f>
        <v>5.749744053663437</v>
      </c>
      <c r="S379" s="143">
        <f ca="1">IF($B379 ="",,VLOOKUP($K379,'Growth Rates'!$C$5:$D$8,2,FALSE))^COLUMNS($M379:S379)*$L379+SUM($L380:S380)*IFERROR($L$5/$L$6,1)</f>
        <v>5.7498490254099517</v>
      </c>
      <c r="T379" s="143">
        <f ca="1">IF($B379 ="",,VLOOKUP($K379,'Growth Rates'!$C$5:$D$8,2,FALSE))^COLUMNS($M379:T379)*$L379+SUM($L380:T380)*IFERROR($L$5/$L$6,1)</f>
        <v>5.749953999072912</v>
      </c>
      <c r="U379" s="143">
        <f ca="1">IF($B379 ="",,VLOOKUP($K379,'Growth Rates'!$C$5:$D$8,2,FALSE))^COLUMNS($M379:U379)*$L379+SUM($L380:U380)*IFERROR($L$5/$L$6,1)</f>
        <v>5.7500589746523509</v>
      </c>
      <c r="V379" s="143">
        <f ca="1">IF($B379 ="",,VLOOKUP($K379,'Growth Rates'!$C$5:$D$8,2,FALSE))^COLUMNS($M379:V379)*$L379+SUM($L380:V380)*IFERROR($L$5/$L$6,1)</f>
        <v>5.7501639521483057</v>
      </c>
      <c r="W379" s="143">
        <f ca="1">IF($B379 ="",,VLOOKUP($K379,'Growth Rates'!$C$5:$D$8,2,FALSE))^COLUMNS($M379:W379)*$L379+SUM($L380:W380)*IFERROR($L$5/$L$6,1)</f>
        <v>5.7502689315608073</v>
      </c>
      <c r="X379" s="143">
        <f ca="1">IF($B379 ="",,VLOOKUP($K379,'Growth Rates'!$C$5:$D$8,2,FALSE))^COLUMNS($M379:X379)*$L379+SUM($L380:X380)*IFERROR($L$5/$L$6,1)</f>
        <v>5.7503739128898985</v>
      </c>
      <c r="Y379" s="143">
        <f ca="1">IF($B379 ="",,VLOOKUP($K379,'Growth Rates'!$C$5:$D$8,2,FALSE))^COLUMNS($M379:Y379)*$L379+SUM($L380:Y380)*IFERROR($L$5/$L$6,1)</f>
        <v>5.7504788961356068</v>
      </c>
      <c r="Z379" s="215"/>
      <c r="AA379" s="173">
        <f ca="1">IFERROR(IF($H379="",,AA380/$L379),0)</f>
        <v>0.87378643820485402</v>
      </c>
      <c r="AB379" s="173">
        <f ca="1">IFERROR(IF($H379="",,AB380/$L379),0)</f>
        <v>0.73398060000149679</v>
      </c>
      <c r="AC379" s="174">
        <f ca="1">IFERROR(IF($H379="",,AC380/$L379),0)</f>
        <v>0</v>
      </c>
      <c r="AD379" s="175"/>
      <c r="AE379" s="42">
        <v>81420</v>
      </c>
      <c r="AF379" s="43"/>
      <c r="AG379" s="43"/>
      <c r="AH379" s="43"/>
      <c r="AI379" s="43"/>
      <c r="AJ379" s="43"/>
      <c r="AK379" s="43"/>
      <c r="AL379" s="44"/>
      <c r="AM379" s="157">
        <f ca="1">IF('MASTER 2018-19 '!H382="","",'MASTER 2018-19 '!H382)</f>
        <v>5.20956156</v>
      </c>
      <c r="AN379" s="216">
        <f t="shared" ca="1" si="49"/>
        <v>0.53955270342773343</v>
      </c>
    </row>
    <row r="380" spans="1:40" s="157" customFormat="1" x14ac:dyDescent="0.2">
      <c r="C380" s="217" t="str">
        <f ca="1">IFERROR(IF(H379="","No PI or No Data",""),"Substation was not found in SubstationLoad")</f>
        <v/>
      </c>
      <c r="D380" s="139"/>
      <c r="E380" s="139"/>
      <c r="F380" s="139"/>
      <c r="G380" s="285">
        <f ca="1">IF(AND(VLOOKUP(C379,SubstationLoad_Max_Primaries!$B$3:$Z$495,3,FALSE),ISNUMBER(VLOOKUP(C379,'Manual Calculation'!$B$2:$G$222,3,FALSE))),VLOOKUP(C379,'Manual Calculation'!$B$2:$G$222,4,FALSE),VLOOKUP(C379,SubstationLoad_Max_Primaries!$B$3:$Z$500,23,FALSE))</f>
        <v>43788.709722222222</v>
      </c>
      <c r="H380" s="250"/>
      <c r="I380" s="220"/>
      <c r="J380" s="220"/>
      <c r="K380" s="220"/>
      <c r="L380" s="220" t="s">
        <v>32</v>
      </c>
      <c r="M380" s="235"/>
      <c r="N380" s="221"/>
      <c r="O380" s="221"/>
      <c r="P380" s="221"/>
      <c r="Q380" s="221"/>
      <c r="R380" s="221"/>
      <c r="S380" s="221"/>
      <c r="T380" s="221"/>
      <c r="U380" s="221"/>
      <c r="V380" s="221"/>
      <c r="W380" s="221"/>
      <c r="X380" s="221"/>
      <c r="Y380" s="221"/>
      <c r="Z380" s="222"/>
      <c r="AA380" s="419">
        <f ca="1">IF(AND(VLOOKUP(C379,SubstationLoad_Min_Primaries!$B$3:$Z$495,3,FALSE),ISNUMBER(VLOOKUP(C379,'Manual Calculation'!$B$2:$G$222,5,FALSE))),"Manual Calculation",MAX(VLOOKUP(C379,SubstationLoad_Max_Primaries!$B$3:$Z$500,5,FALSE),VLOOKUP(C379,SubstationLoad_Max_Primaries!$B$3:$Z$500,7,FALSE)))</f>
        <v>5.0234980750732419</v>
      </c>
      <c r="AB380" s="419">
        <f ca="1">IF(AND(VLOOKUP(C379,SubstationLoad_Min_Primaries!$B$3:$Z$495,3,FALSE),ISNUMBER(VLOOKUP(C379,'Manual Calculation'!$B$2:$G$222,5,FALSE))),"Manual Calculation",VLOOKUP(C379,SubstationLoad_Max_Primaries!$B$3:$Z$500,6,FALSE))</f>
        <v>4.2197383365478514</v>
      </c>
      <c r="AC380" s="282">
        <f ca="1">IF(AND(VLOOKUP(C379,SubstationLoad_Min_Primaries!$B$3:$Z$495,3,FALSE),ISNUMBER(VLOOKUP(C379,'Manual Calculation'!$B$2:$G$222,5,FALSE))),VLOOKUP(C379,'Manual Calculation'!$B$2:$G$222,5,FALSE),VLOOKUP(C379,SubstationLoad_Min_Primaries!$B$3:$Z$500,22,FALSE))</f>
        <v>0</v>
      </c>
      <c r="AD380" s="175"/>
      <c r="AE380" s="186">
        <v>1</v>
      </c>
      <c r="AF380" s="187">
        <v>0</v>
      </c>
      <c r="AG380" s="187">
        <v>0</v>
      </c>
      <c r="AH380" s="187">
        <v>0</v>
      </c>
      <c r="AI380" s="187">
        <v>0</v>
      </c>
      <c r="AJ380" s="187">
        <v>0</v>
      </c>
      <c r="AK380" s="187">
        <v>0</v>
      </c>
      <c r="AL380" s="188">
        <v>0</v>
      </c>
      <c r="AM380" s="157" t="str">
        <f ca="1">IF('MASTER 2018-19 '!H383="","",'MASTER 2018-19 '!H383)</f>
        <v/>
      </c>
      <c r="AN380" s="216"/>
    </row>
    <row r="381" spans="1:40" s="157" customFormat="1" x14ac:dyDescent="0.2">
      <c r="C381" s="223" t="s">
        <v>33</v>
      </c>
      <c r="D381" s="224"/>
      <c r="E381" s="225"/>
      <c r="F381" s="225"/>
      <c r="G381" s="226"/>
      <c r="H381" s="249"/>
      <c r="I381" s="228"/>
      <c r="J381" s="228"/>
      <c r="K381" s="228"/>
      <c r="L381" s="228"/>
      <c r="M381" s="229"/>
      <c r="N381" s="229"/>
      <c r="O381" s="230"/>
      <c r="P381" s="230"/>
      <c r="Q381" s="230"/>
      <c r="R381" s="231" t="s">
        <v>34</v>
      </c>
      <c r="S381" s="283">
        <f ca="1">VLOOKUP(C379,SubstationLoad_Max_Primaries!$B$3:$Z$500,24,FALSE)</f>
        <v>0</v>
      </c>
      <c r="T381" s="245"/>
      <c r="U381" s="245"/>
      <c r="V381" s="245"/>
      <c r="W381" s="245"/>
      <c r="X381" s="245"/>
      <c r="Y381" s="245"/>
      <c r="Z381" s="234"/>
      <c r="AA381" s="418">
        <f ca="1">IF(AND(VLOOKUP(C379,SubstationLoad_Min_Primaries!$B$3:$Z$495,3,FALSE),ISNUMBER(VLOOKUP(C379,'Manual Calculation'!$B$2:$G$222,5,FALSE))),"",IF(AA380=VLOOKUP(C379,SubstationLoad_Max_Primaries!$B$3:$Z$500,5,FALSE),VLOOKUP(C379,SubstationLoad_Max_Primaries!$B$3:$Z$500,10,FALSE),IF(AA380=VLOOKUP(C379,SubstationLoad_Max_Primaries!$B$3:$Z$500,7,FALSE),VLOOKUP(C379,SubstationLoad_Max_Primaries!$B$3:$Z$500,12,FALSE),"")))</f>
        <v>43559.402777777781</v>
      </c>
      <c r="AB381" s="418">
        <f ca="1">IF(AND(VLOOKUP(C379,SubstationLoad_Min_Primaries!$B$3:$Z$495,3,FALSE),ISNUMBER(VLOOKUP(C379,'Manual Calculation'!$B$2:$G$222,5,FALSE))),"",VLOOKUP(C379,SubstationLoad_Max_Primaries!$B$3:$Z$500,11,FALSE))</f>
        <v>43686.467361111114</v>
      </c>
      <c r="AC381" s="418">
        <f ca="1">IF(AND(VLOOKUP(C379,SubstationLoad_Min_Primaries!$B$3:$Z$495,3,FALSE),ISNUMBER(VLOOKUP(C379,'Manual Calculation'!$B$2:$G$222,5,FALSE))),VLOOKUP(C379,'Manual Calculation'!$B$2:$G$222,6,FALSE),VLOOKUP(C379,SubstationLoad_Min_Primaries!$B$3:$Z$500,23,FALSE))</f>
        <v>0</v>
      </c>
      <c r="AD381" s="175"/>
      <c r="AE381" s="175"/>
      <c r="AF381" s="175"/>
      <c r="AG381" s="175"/>
      <c r="AH381" s="175"/>
      <c r="AI381" s="175"/>
      <c r="AJ381" s="175"/>
      <c r="AK381" s="175"/>
      <c r="AL381" s="175"/>
      <c r="AM381" s="157" t="str">
        <f ca="1">IF('MASTER 2018-19 '!H384="","",'MASTER 2018-19 '!H384)</f>
        <v/>
      </c>
      <c r="AN381" s="216"/>
    </row>
    <row r="382" spans="1:40" s="157" customFormat="1" x14ac:dyDescent="0.2">
      <c r="A382" s="246"/>
      <c r="B382" s="246"/>
      <c r="C382" s="246"/>
      <c r="D382" s="246"/>
      <c r="E382" s="246"/>
      <c r="F382" s="246"/>
      <c r="G382" s="246"/>
      <c r="H382" s="246"/>
      <c r="I382" s="246"/>
      <c r="J382" s="246"/>
      <c r="K382" s="246"/>
      <c r="L382" s="246"/>
      <c r="M382" s="246"/>
      <c r="N382" s="246"/>
      <c r="O382" s="246"/>
      <c r="P382" s="246"/>
      <c r="Q382" s="246"/>
      <c r="R382" s="246"/>
      <c r="S382" s="246"/>
      <c r="T382" s="246"/>
      <c r="U382" s="246"/>
      <c r="V382" s="246"/>
      <c r="W382" s="246"/>
      <c r="X382" s="246"/>
      <c r="Y382" s="246"/>
      <c r="Z382" s="246"/>
      <c r="AA382" s="246"/>
      <c r="AB382" s="246"/>
      <c r="AC382" s="246"/>
      <c r="AD382" s="246"/>
      <c r="AE382" s="246"/>
      <c r="AF382" s="246"/>
      <c r="AG382" s="246"/>
      <c r="AH382" s="246"/>
      <c r="AI382" s="246"/>
      <c r="AJ382" s="246"/>
      <c r="AK382" s="246"/>
      <c r="AL382" s="246"/>
      <c r="AM382" s="157" t="str">
        <f ca="1">IF('MASTER 2018-19 '!H385="","",'MASTER 2018-19 '!H385)</f>
        <v/>
      </c>
      <c r="AN382" s="216"/>
    </row>
    <row r="383" spans="1:40" s="157" customFormat="1" x14ac:dyDescent="0.2">
      <c r="A383" s="152"/>
      <c r="B383" s="25"/>
      <c r="C383" s="158"/>
      <c r="D383" s="152"/>
      <c r="E383" s="152"/>
      <c r="F383" s="152"/>
      <c r="G383" s="152"/>
      <c r="H383" s="152"/>
      <c r="I383" s="152"/>
      <c r="J383" s="152"/>
      <c r="K383" s="152"/>
      <c r="L383" s="7" t="s">
        <v>0</v>
      </c>
      <c r="M383" s="159"/>
      <c r="N383" s="159"/>
      <c r="O383" s="159"/>
      <c r="P383" s="159"/>
      <c r="Q383" s="159"/>
      <c r="R383" s="159"/>
      <c r="S383" s="159"/>
      <c r="T383" s="159"/>
      <c r="U383" s="159"/>
      <c r="V383" s="159"/>
      <c r="W383" s="159"/>
      <c r="X383" s="159"/>
      <c r="Y383" s="159"/>
      <c r="Z383" s="156"/>
      <c r="AA383" s="152"/>
      <c r="AB383" s="152"/>
      <c r="AC383" s="152"/>
      <c r="AD383" s="152"/>
      <c r="AE383" s="152"/>
      <c r="AF383" s="152"/>
      <c r="AG383" s="152"/>
      <c r="AH383" s="152"/>
      <c r="AI383" s="152"/>
      <c r="AJ383" s="152"/>
      <c r="AK383" s="152"/>
      <c r="AL383" s="152"/>
      <c r="AM383" s="157" t="str">
        <f ca="1">IF('MASTER 2018-19 '!H386="","",'MASTER 2018-19 '!H386)</f>
        <v/>
      </c>
      <c r="AN383" s="216"/>
    </row>
    <row r="384" spans="1:40" s="157" customFormat="1" ht="61.5" x14ac:dyDescent="0.2">
      <c r="A384" s="20" t="s">
        <v>39</v>
      </c>
      <c r="B384" s="21" t="s">
        <v>657</v>
      </c>
      <c r="C384" s="20" t="s">
        <v>2</v>
      </c>
      <c r="D384" s="18" t="s">
        <v>3</v>
      </c>
      <c r="E384" s="18" t="s">
        <v>4</v>
      </c>
      <c r="F384" s="18" t="s">
        <v>5</v>
      </c>
      <c r="G384" s="22" t="s">
        <v>6</v>
      </c>
      <c r="H384" s="22" t="str">
        <f ca="1">$L$1&amp;" Peak (MW)"</f>
        <v>2019 / 20 Peak (MW)</v>
      </c>
      <c r="I384" s="16" t="s">
        <v>7</v>
      </c>
      <c r="J384" s="24" t="s">
        <v>8</v>
      </c>
      <c r="K384" s="17" t="s">
        <v>9</v>
      </c>
      <c r="L384" s="22" t="str">
        <f ca="1">LEFTB($L$1,FIND(" / ",$L$1,1))&amp;" / "&amp;LEFTB($L$1,FIND(" / ",$L$1,1))+1</f>
        <v>2019  / 2020</v>
      </c>
      <c r="M384" s="22" t="str">
        <f ca="1">LEFTB($L$1,FIND(" / ",$L$1,1))+1&amp;" / "&amp;LEFTB($L$1,FIND(" / ",$L$1,1))+2</f>
        <v>2020 / 2021</v>
      </c>
      <c r="N384" s="22" t="str">
        <f ca="1">LEFTB($L$1,FIND(" / ",$L$1,1))+2&amp;" / "&amp;LEFTB($L$1,FIND(" / ",$L$1,1))+3</f>
        <v>2021 / 2022</v>
      </c>
      <c r="O384" s="22" t="str">
        <f ca="1">LEFTB($L$1,FIND(" / ",$L$1,1))+3&amp;" / "&amp;LEFTB($L$1,FIND(" / ",$L$1,1))+4</f>
        <v>2022 / 2023</v>
      </c>
      <c r="P384" s="22" t="str">
        <f ca="1">LEFTB($L$1,FIND(" / ",$L$1,1))+4&amp;" / "&amp;LEFTB($L$1,FIND(" / ",$L$1,1))+5</f>
        <v>2023 / 2024</v>
      </c>
      <c r="Q384" s="22" t="str">
        <f ca="1">LEFTB($L$1,FIND(" / ",$L$1,1))+5&amp;" / "&amp;LEFTB($L$1,FIND(" / ",$L$1,1))+6</f>
        <v>2024 / 2025</v>
      </c>
      <c r="R384" s="22" t="str">
        <f ca="1">LEFTB($L$1,FIND(" / ",$L$1,1))+6&amp;" / "&amp;LEFTB($L$1,FIND(" / ",$L$1,1))+7</f>
        <v>2025 / 2026</v>
      </c>
      <c r="S384" s="22" t="str">
        <f ca="1">LEFTB($L$1,FIND(" / ",$L$1,1))+7&amp;" / "&amp;LEFTB($L$1,FIND(" / ",$L$1,1))+8</f>
        <v>2026 / 2027</v>
      </c>
      <c r="T384" s="22" t="str">
        <f ca="1">LEFTB($L$1,FIND(" / ",$L$1,1))+8&amp;" / "&amp;LEFTB($L$1,FIND(" / ",$L$1,1))+9</f>
        <v>2027 / 2028</v>
      </c>
      <c r="U384" s="22" t="str">
        <f ca="1">LEFTB($L$1,FIND(" / ",$L$1,1))+9&amp;" / "&amp;LEFTB($L$1,FIND(" / ",$L$1,1))+10</f>
        <v>2028 / 2029</v>
      </c>
      <c r="V384" s="22" t="str">
        <f ca="1">LEFTB($L$1,FIND(" / ",$L$1,1))+10&amp;" / "&amp;LEFTB($L$1,FIND(" / ",$L$1,1))+11</f>
        <v>2029 / 2030</v>
      </c>
      <c r="W384" s="22" t="str">
        <f ca="1">LEFTB($L$1,FIND(" / ",$L$1,1))+11&amp;" / "&amp;LEFTB($L$1,FIND(" / ",$L$1,1))+12</f>
        <v>2030 / 2031</v>
      </c>
      <c r="X384" s="22" t="str">
        <f ca="1">LEFTB($L$1,FIND(" / ",$L$1,1))+12&amp;" / "&amp;LEFTB($L$1,FIND(" / ",$L$1,1))+13</f>
        <v>2031 / 2032</v>
      </c>
      <c r="Y384" s="22" t="str">
        <f ca="1">LEFTB($L$1,FIND(" / ",$L$1,1))+13&amp;" / "&amp;LEFTB($L$1,FIND(" / ",$L$1,1))+14</f>
        <v>2032 / 2033</v>
      </c>
      <c r="Z384" s="23" t="s">
        <v>11</v>
      </c>
      <c r="AA384" s="19" t="s">
        <v>12</v>
      </c>
      <c r="AB384" s="19" t="s">
        <v>13</v>
      </c>
      <c r="AC384" s="19" t="s">
        <v>14</v>
      </c>
      <c r="AD384" s="160"/>
      <c r="AE384" s="19" t="s">
        <v>15</v>
      </c>
      <c r="AF384" s="19" t="s">
        <v>16</v>
      </c>
      <c r="AG384" s="19" t="s">
        <v>17</v>
      </c>
      <c r="AH384" s="19" t="s">
        <v>18</v>
      </c>
      <c r="AI384" s="19" t="s">
        <v>19</v>
      </c>
      <c r="AJ384" s="19" t="s">
        <v>20</v>
      </c>
      <c r="AK384" s="19" t="s">
        <v>21</v>
      </c>
      <c r="AL384" s="19" t="s">
        <v>22</v>
      </c>
      <c r="AM384" s="19" t="str">
        <f ca="1">IF('MASTER 2018-19 '!H387="","",'MASTER 2018-19 '!H387)</f>
        <v>2018/19 Peak (MW)</v>
      </c>
      <c r="AN384" s="19" t="s">
        <v>825</v>
      </c>
    </row>
    <row r="385" spans="1:40" s="157" customFormat="1" x14ac:dyDescent="0.2">
      <c r="A385" s="6"/>
      <c r="B385" s="161"/>
      <c r="C385" s="162"/>
      <c r="D385" s="161"/>
      <c r="E385" s="161"/>
      <c r="F385" s="161"/>
      <c r="G385" s="163"/>
      <c r="H385" s="161"/>
      <c r="I385" s="164"/>
      <c r="J385" s="165"/>
      <c r="K385" s="161"/>
      <c r="L385" s="161"/>
      <c r="M385" s="161"/>
      <c r="N385" s="161"/>
      <c r="O385" s="161"/>
      <c r="P385" s="161"/>
      <c r="Q385" s="161"/>
      <c r="R385" s="161"/>
      <c r="S385" s="161"/>
      <c r="T385" s="161"/>
      <c r="U385" s="161"/>
      <c r="V385" s="161"/>
      <c r="W385" s="161"/>
      <c r="X385" s="161"/>
      <c r="Y385" s="161"/>
      <c r="Z385" s="160"/>
      <c r="AA385" s="160"/>
      <c r="AB385" s="160"/>
      <c r="AC385" s="160"/>
      <c r="AD385" s="160"/>
      <c r="AE385" s="160"/>
      <c r="AF385" s="160"/>
      <c r="AG385" s="160"/>
      <c r="AH385" s="160"/>
      <c r="AI385" s="160"/>
      <c r="AJ385" s="160"/>
      <c r="AK385" s="160"/>
      <c r="AL385" s="160"/>
      <c r="AM385" s="157" t="str">
        <f ca="1">IF('MASTER 2018-19 '!H388="","",'MASTER 2018-19 '!H388)</f>
        <v/>
      </c>
    </row>
    <row r="386" spans="1:40" s="157" customFormat="1" x14ac:dyDescent="0.2">
      <c r="A386" s="142" t="s">
        <v>82</v>
      </c>
      <c r="B386" s="166">
        <v>311</v>
      </c>
      <c r="C386" s="167"/>
      <c r="D386" s="168" t="s">
        <v>621</v>
      </c>
      <c r="E386" s="169" t="s">
        <v>846</v>
      </c>
      <c r="F386" s="170"/>
      <c r="G386" s="284">
        <f ca="1">VLOOKUP(A386,SubstationLoad_Max_GSPs!$A$3:$Z$100,19,FALSE)</f>
        <v>43869.804166666669</v>
      </c>
      <c r="H386" s="282">
        <f ca="1">VLOOKUP(A386,SubstationLoad_Max_GSPs!$A$3:$Z$100,18,FALSE)</f>
        <v>53.229533564247134</v>
      </c>
      <c r="I386" s="136">
        <v>1</v>
      </c>
      <c r="J386" s="171"/>
      <c r="K386" s="172" t="s">
        <v>24</v>
      </c>
      <c r="L386" s="37">
        <f ca="1">IF(OR($A386="",ISNA($I386)),,$H386*$I386)</f>
        <v>53.229533564247134</v>
      </c>
      <c r="M386" s="37">
        <f t="shared" ref="M386:Y386" ca="1" si="58">M387/IFERROR($L387/$L386,1)</f>
        <v>53.230505363522418</v>
      </c>
      <c r="N386" s="37">
        <f t="shared" ca="1" si="58"/>
        <v>53.231477180539606</v>
      </c>
      <c r="O386" s="37">
        <f t="shared" ca="1" si="58"/>
        <v>53.232449015299046</v>
      </c>
      <c r="P386" s="37">
        <f t="shared" ca="1" si="58"/>
        <v>53.233420867801037</v>
      </c>
      <c r="Q386" s="37">
        <f t="shared" ca="1" si="58"/>
        <v>53.234392738045919</v>
      </c>
      <c r="R386" s="37">
        <f t="shared" ca="1" si="58"/>
        <v>53.235364626034006</v>
      </c>
      <c r="S386" s="37">
        <f t="shared" ca="1" si="58"/>
        <v>53.236336531765623</v>
      </c>
      <c r="T386" s="37">
        <f t="shared" ca="1" si="58"/>
        <v>53.237308455241113</v>
      </c>
      <c r="U386" s="37">
        <f t="shared" ca="1" si="58"/>
        <v>53.23828039646078</v>
      </c>
      <c r="V386" s="37">
        <f t="shared" ca="1" si="58"/>
        <v>53.239252355424959</v>
      </c>
      <c r="W386" s="37">
        <f t="shared" ca="1" si="58"/>
        <v>53.240224332133941</v>
      </c>
      <c r="X386" s="37">
        <f t="shared" ca="1" si="58"/>
        <v>53.241196326588117</v>
      </c>
      <c r="Y386" s="37">
        <f t="shared" ca="1" si="58"/>
        <v>53.242168338787749</v>
      </c>
      <c r="Z386" s="38" t="str">
        <f ca="1">"Diversity/Losses: "&amp;ROUND(L387/L386,3)</f>
        <v>Diversity/Losses: 0.099</v>
      </c>
      <c r="AA386" s="173">
        <f ca="1">IFERROR(IF($H386="",,AA387/$L386),0)</f>
        <v>0.9207909474339403</v>
      </c>
      <c r="AB386" s="173">
        <f ca="1">IFERROR(IF($H386="",,AB387/$L386),0)</f>
        <v>0.92868540309799752</v>
      </c>
      <c r="AC386" s="174">
        <f ca="1">IFERROR(IF($H386="",,AC387/$L386),0)</f>
        <v>-3.3284150486221707E-2</v>
      </c>
      <c r="AD386" s="175"/>
      <c r="AE386" s="42">
        <v>12151</v>
      </c>
      <c r="AF386" s="43"/>
      <c r="AG386" s="43"/>
      <c r="AH386" s="43"/>
      <c r="AI386" s="43"/>
      <c r="AJ386" s="43"/>
      <c r="AK386" s="43"/>
      <c r="AL386" s="44"/>
      <c r="AM386" s="157">
        <f ca="1">IF('MASTER 2018-19 '!H389="","",'MASTER 2018-19 '!H389)</f>
        <v>5.9</v>
      </c>
      <c r="AN386" s="216">
        <f ca="1">H386-AM386</f>
        <v>47.329533564247136</v>
      </c>
    </row>
    <row r="387" spans="1:40" s="157" customFormat="1" x14ac:dyDescent="0.2">
      <c r="A387" s="217" t="str">
        <f ca="1">IFERROR(IF(H386="","No PI or No Data",""),"Substation was not found in SubstationLoad")</f>
        <v/>
      </c>
      <c r="B387" s="176"/>
      <c r="C387" s="177"/>
      <c r="D387" s="178"/>
      <c r="E387" s="178"/>
      <c r="F387" s="178"/>
      <c r="G387" s="329">
        <f ca="1">VLOOKUP(A386,SubstationLoad_Max_GSPs!$A$3:$Z$100,19,FALSE)</f>
        <v>43869.804166666669</v>
      </c>
      <c r="H387" s="180"/>
      <c r="I387" s="181"/>
      <c r="J387" s="182"/>
      <c r="K387" s="183" t="s">
        <v>25</v>
      </c>
      <c r="L387" s="53">
        <f ca="1">L391+L394+L397+L400+L403</f>
        <v>5.2700974931561282</v>
      </c>
      <c r="M387" s="53">
        <f t="shared" ref="M387:Y387" ca="1" si="59">M391+M394+M397+M400+M403</f>
        <v>5.270193708106393</v>
      </c>
      <c r="N387" s="53">
        <f t="shared" ca="1" si="59"/>
        <v>5.2702899248132313</v>
      </c>
      <c r="O387" s="53">
        <f t="shared" ca="1" si="59"/>
        <v>5.270386143276677</v>
      </c>
      <c r="P387" s="53">
        <f t="shared" ca="1" si="59"/>
        <v>5.2704823634967601</v>
      </c>
      <c r="Q387" s="53">
        <f t="shared" ca="1" si="59"/>
        <v>5.2705785854735137</v>
      </c>
      <c r="R387" s="53">
        <f t="shared" ca="1" si="59"/>
        <v>5.2706748092069695</v>
      </c>
      <c r="S387" s="53">
        <f t="shared" ca="1" si="59"/>
        <v>5.2707710346971588</v>
      </c>
      <c r="T387" s="53">
        <f t="shared" ca="1" si="59"/>
        <v>5.2708672619441161</v>
      </c>
      <c r="U387" s="53">
        <f t="shared" ca="1" si="59"/>
        <v>5.2709634909478718</v>
      </c>
      <c r="V387" s="53">
        <f t="shared" ca="1" si="59"/>
        <v>5.2710597217084585</v>
      </c>
      <c r="W387" s="53">
        <f t="shared" ca="1" si="59"/>
        <v>5.2711559542259057</v>
      </c>
      <c r="X387" s="53">
        <f t="shared" ca="1" si="59"/>
        <v>5.2712521885002515</v>
      </c>
      <c r="Y387" s="53">
        <f t="shared" ca="1" si="59"/>
        <v>5.2713484245315216</v>
      </c>
      <c r="Z387" s="184"/>
      <c r="AA387" s="419">
        <f ca="1">MAX(VLOOKUP(A386,SubstationLoad_Max_GSPs!$A$3:$Z$100,3,FALSE),VLOOKUP(A386,SubstationLoad_Max_GSPs!$A$3:$Z$100,5,FALSE))</f>
        <v>49.013272642089845</v>
      </c>
      <c r="AB387" s="282">
        <f ca="1">VLOOKUP(A386,SubstationLoad_Max_GSPs!$A$3:$Z$100,4,FALSE)</f>
        <v>49.43349083483124</v>
      </c>
      <c r="AC387" s="282">
        <f ca="1">VLOOKUP(A386,SubstationLoad_Min_GSPs!$A$3:$Z$100,18,FALSE)</f>
        <v>-1.7716998054637909</v>
      </c>
      <c r="AD387" s="175"/>
      <c r="AE387" s="186">
        <v>1</v>
      </c>
      <c r="AF387" s="187">
        <v>0</v>
      </c>
      <c r="AG387" s="187">
        <v>0</v>
      </c>
      <c r="AH387" s="187">
        <v>0</v>
      </c>
      <c r="AI387" s="187">
        <v>0</v>
      </c>
      <c r="AJ387" s="187">
        <v>0</v>
      </c>
      <c r="AK387" s="187">
        <v>0</v>
      </c>
      <c r="AL387" s="188">
        <v>0</v>
      </c>
      <c r="AM387" s="157" t="str">
        <f ca="1">IF('MASTER 2018-19 '!H390="","",'MASTER 2018-19 '!H390)</f>
        <v/>
      </c>
      <c r="AN387" s="216"/>
    </row>
    <row r="388" spans="1:40" s="157" customFormat="1" x14ac:dyDescent="0.2">
      <c r="A388" s="11"/>
      <c r="B388" s="176"/>
      <c r="C388" s="189"/>
      <c r="D388" s="190" t="s">
        <v>26</v>
      </c>
      <c r="E388" s="63"/>
      <c r="F388" s="191"/>
      <c r="G388" s="192"/>
      <c r="H388" s="193"/>
      <c r="I388" s="194"/>
      <c r="J388" s="194"/>
      <c r="K388" s="194"/>
      <c r="L388" s="194"/>
      <c r="M388" s="194"/>
      <c r="N388" s="195"/>
      <c r="O388" s="195"/>
      <c r="P388" s="195"/>
      <c r="Q388" s="195"/>
      <c r="R388" s="196" t="s">
        <v>27</v>
      </c>
      <c r="S388" s="330">
        <f ca="1">VLOOKUP(A386,SubstationLoad_Max_GSPs!$A$3:$Z$100,20,FALSE)</f>
        <v>8.5273667685165417</v>
      </c>
      <c r="T388" s="185"/>
      <c r="U388" s="185"/>
      <c r="V388" s="185"/>
      <c r="W388" s="185"/>
      <c r="X388" s="185"/>
      <c r="Y388" s="185"/>
      <c r="Z388" s="184"/>
      <c r="AA388" s="418">
        <f ca="1">IF(AA387=VLOOKUP(A386,SubstationLoad_Max_GSPs!$A$3:$Z$100,3,FALSE),VLOOKUP(A386,SubstationLoad_Max_GSPs!$A$3:$Z$100,8,FALSE),IF(AA387=VLOOKUP(A386,SubstationLoad_Max_GSPs!$A$3:$Z$100,5,FALSE),VLOOKUP(A386,SubstationLoad_Max_GSPs!$A$3:$Z$100,10,FALSE),""))</f>
        <v>43734.294444444444</v>
      </c>
      <c r="AB388" s="418">
        <f ca="1">VLOOKUP(A386,SubstationLoad_Max_GSPs!$A$3:$Z$100,9,FALSE)</f>
        <v>43696.119444444441</v>
      </c>
      <c r="AC388" s="418">
        <f ca="1">VLOOKUP(A386,SubstationLoad_Min_GSPs!$A$3:$Z$100,19,FALSE)</f>
        <v>43583.787499999999</v>
      </c>
      <c r="AD388" s="175"/>
      <c r="AE388" s="175"/>
      <c r="AF388" s="175"/>
      <c r="AG388" s="175"/>
      <c r="AH388" s="175"/>
      <c r="AI388" s="175"/>
      <c r="AJ388" s="175"/>
      <c r="AK388" s="175"/>
      <c r="AL388" s="175"/>
      <c r="AM388" s="157" t="str">
        <f ca="1">IF('MASTER 2018-19 '!H391="","",'MASTER 2018-19 '!H391)</f>
        <v/>
      </c>
      <c r="AN388" s="216"/>
    </row>
    <row r="389" spans="1:40" s="157" customFormat="1" x14ac:dyDescent="0.2">
      <c r="A389" s="14"/>
      <c r="B389" s="197"/>
      <c r="C389" s="198"/>
      <c r="D389" s="198"/>
      <c r="E389" s="198"/>
      <c r="F389" s="199"/>
      <c r="G389" s="200" t="s">
        <v>28</v>
      </c>
      <c r="H389" s="201">
        <v>0.98</v>
      </c>
      <c r="I389" s="197"/>
      <c r="J389" s="202"/>
      <c r="K389" s="203" t="s">
        <v>29</v>
      </c>
      <c r="L389" s="78">
        <f ca="1">L386*$H389</f>
        <v>52.164942892962188</v>
      </c>
      <c r="M389" s="78">
        <f t="shared" ref="M389:T389" ca="1" si="60">M386*$H389</f>
        <v>52.165895256251972</v>
      </c>
      <c r="N389" s="78">
        <f t="shared" ca="1" si="60"/>
        <v>52.166847636928814</v>
      </c>
      <c r="O389" s="78">
        <f t="shared" ca="1" si="60"/>
        <v>52.167800034993064</v>
      </c>
      <c r="P389" s="78">
        <f t="shared" ca="1" si="60"/>
        <v>52.168752450445012</v>
      </c>
      <c r="Q389" s="78">
        <f t="shared" ca="1" si="60"/>
        <v>52.169704883285</v>
      </c>
      <c r="R389" s="78">
        <f t="shared" ca="1" si="60"/>
        <v>52.170657333513326</v>
      </c>
      <c r="S389" s="78">
        <f t="shared" ca="1" si="60"/>
        <v>52.171609801130309</v>
      </c>
      <c r="T389" s="78">
        <f t="shared" ca="1" si="60"/>
        <v>52.172562286136291</v>
      </c>
      <c r="U389" s="78">
        <f ca="1">U386*$H389</f>
        <v>52.173514788531563</v>
      </c>
      <c r="V389" s="78">
        <f ca="1">V386*$H389</f>
        <v>52.174467308316459</v>
      </c>
      <c r="W389" s="78">
        <f t="shared" ref="W389" ca="1" si="61">W386*$H389</f>
        <v>52.175419845491263</v>
      </c>
      <c r="X389" s="78">
        <f ca="1">X386*$H389</f>
        <v>52.176372400056351</v>
      </c>
      <c r="Y389" s="78">
        <f ca="1">Y386*$H389</f>
        <v>52.177324972011995</v>
      </c>
      <c r="Z389" s="204"/>
      <c r="AA389" s="205"/>
      <c r="AB389" s="198"/>
      <c r="AC389" s="206"/>
      <c r="AD389" s="175"/>
      <c r="AE389" s="175"/>
      <c r="AF389" s="175"/>
      <c r="AG389" s="175"/>
      <c r="AH389" s="175"/>
      <c r="AI389" s="175"/>
      <c r="AJ389" s="175"/>
      <c r="AK389" s="175"/>
      <c r="AL389" s="175"/>
      <c r="AN389" s="216"/>
    </row>
    <row r="390" spans="1:40" s="157" customFormat="1" x14ac:dyDescent="0.2">
      <c r="A390" s="2"/>
      <c r="C390" s="207"/>
      <c r="D390" s="208"/>
      <c r="E390" s="208"/>
      <c r="F390" s="208"/>
      <c r="G390" s="209"/>
      <c r="H390" s="241"/>
      <c r="I390" s="211"/>
      <c r="J390" s="212"/>
      <c r="K390" s="208"/>
      <c r="Z390" s="175"/>
      <c r="AA390" s="175"/>
      <c r="AB390" s="175"/>
      <c r="AC390" s="175"/>
      <c r="AD390" s="175"/>
      <c r="AE390" s="175"/>
      <c r="AF390" s="175"/>
      <c r="AG390" s="175"/>
      <c r="AH390" s="175"/>
      <c r="AI390" s="175"/>
      <c r="AJ390" s="175"/>
      <c r="AK390" s="175"/>
      <c r="AL390" s="175"/>
      <c r="AM390" s="157" t="str">
        <f ca="1">IF('MASTER 2018-19 '!H393="","",'MASTER 2018-19 '!H393)</f>
        <v/>
      </c>
      <c r="AN390" s="216"/>
    </row>
    <row r="391" spans="1:40" s="157" customFormat="1" x14ac:dyDescent="0.2">
      <c r="A391" s="152"/>
      <c r="B391" s="247">
        <v>387</v>
      </c>
      <c r="C391" s="86" t="str">
        <f ca="1">VLOOKUP(B391,'GSP List'!$D$2:$E$485,2,FALSE)</f>
        <v>BUTTERBRIDGE</v>
      </c>
      <c r="D391" s="117" t="s">
        <v>30</v>
      </c>
      <c r="E391" s="117" t="s">
        <v>541</v>
      </c>
      <c r="F391" s="214"/>
      <c r="G391" s="284" t="str">
        <f ca="1">IF(AND(VLOOKUP(C391,SubstationLoad_Max_Primaries!$B$3:$Z$495,3,FALSE),ISNUMBER(VLOOKUP(C391,'Manual Calculation'!$B$2:$G$222,3,FALSE))),VLOOKUP(C391,'Manual Calculation'!$B$2:$G$222,4,FALSE),VLOOKUP(C391,SubstationLoad_Max_Primaries!$B$3:$Z$500,23,FALSE))</f>
        <v>No PI</v>
      </c>
      <c r="H391" s="282">
        <f ca="1">IF(AND(VLOOKUP(C391,SubstationLoad_Max_Primaries!$B$3:$Z$495,3,FALSE),ISNUMBER(VLOOKUP(C391,'Manual Calculation'!$B$2:$G$222,3,FALSE))),VLOOKUP(C391,'Manual Calculation'!$B$2:$G$222,3,FALSE),VLOOKUP(C391,SubstationLoad_Max_Primaries!$B$3:$Z$500,22,FALSE))</f>
        <v>8.428224975281463E-3</v>
      </c>
      <c r="I391" s="136">
        <v>1</v>
      </c>
      <c r="J391" s="89">
        <v>0</v>
      </c>
      <c r="K391" s="90">
        <v>0</v>
      </c>
      <c r="L391" s="143">
        <f ca="1">IF(OR($B391="",ISNA($I391)),,$H391*$I391)</f>
        <v>8.428224975281463E-3</v>
      </c>
      <c r="M391" s="143">
        <f ca="1">IF($B391 ="",,VLOOKUP($K391,'Growth Rates'!$C$5:$D$8,2,FALSE))^COLUMNS($M391:M391)*$L391+SUM($L392:M392)*IFERROR($L$5/$L$6,1)</f>
        <v>8.4283788474342775E-3</v>
      </c>
      <c r="N391" s="143">
        <f ca="1">IF($B391 ="",,VLOOKUP($K391,'Growth Rates'!$C$5:$D$8,2,FALSE))^COLUMNS($M391:N391)*$L391+SUM($L392:N392)*IFERROR($L$5/$L$6,1)</f>
        <v>8.4285327223963015E-3</v>
      </c>
      <c r="O391" s="143">
        <f ca="1">IF($B391 ="",,VLOOKUP($K391,'Growth Rates'!$C$5:$D$8,2,FALSE))^COLUMNS($M391:O391)*$L391+SUM($L392:O392)*IFERROR($L$5/$L$6,1)</f>
        <v>8.4286866001675835E-3</v>
      </c>
      <c r="P391" s="143">
        <f ca="1">IF($B391 ="",,VLOOKUP($K391,'Growth Rates'!$C$5:$D$8,2,FALSE))^COLUMNS($M391:P391)*$L391+SUM($L392:P392)*IFERROR($L$5/$L$6,1)</f>
        <v>8.4288404807481791E-3</v>
      </c>
      <c r="Q391" s="143">
        <f ca="1">IF($B391 ="",,VLOOKUP($K391,'Growth Rates'!$C$5:$D$8,2,FALSE))^COLUMNS($M391:Q391)*$L391+SUM($L392:Q392)*IFERROR($L$5/$L$6,1)</f>
        <v>8.4289943641381333E-3</v>
      </c>
      <c r="R391" s="143">
        <f ca="1">IF($B391 ="",,VLOOKUP($K391,'Growth Rates'!$C$5:$D$8,2,FALSE))^COLUMNS($M391:R391)*$L391+SUM($L392:R392)*IFERROR($L$5/$L$6,1)</f>
        <v>8.4291482503375034E-3</v>
      </c>
      <c r="S391" s="143">
        <f ca="1">IF($B391 ="",,VLOOKUP($K391,'Growth Rates'!$C$5:$D$8,2,FALSE))^COLUMNS($M391:S391)*$L391+SUM($L392:S392)*IFERROR($L$5/$L$6,1)</f>
        <v>8.4293021393463362E-3</v>
      </c>
      <c r="T391" s="143">
        <f ca="1">IF($B391 ="",,VLOOKUP($K391,'Growth Rates'!$C$5:$D$8,2,FALSE))^COLUMNS($M391:T391)*$L391+SUM($L392:T392)*IFERROR($L$5/$L$6,1)</f>
        <v>8.4294560311646873E-3</v>
      </c>
      <c r="U391" s="143">
        <f ca="1">IF($B391 ="",,VLOOKUP($K391,'Growth Rates'!$C$5:$D$8,2,FALSE))^COLUMNS($M391:U391)*$L391+SUM($L392:U392)*IFERROR($L$5/$L$6,1)</f>
        <v>8.4296099257926051E-3</v>
      </c>
      <c r="V391" s="143">
        <f ca="1">IF($B391 ="",,VLOOKUP($K391,'Growth Rates'!$C$5:$D$8,2,FALSE))^COLUMNS($M391:V391)*$L391+SUM($L392:V392)*IFERROR($L$5/$L$6,1)</f>
        <v>8.4297638232301419E-3</v>
      </c>
      <c r="W391" s="143">
        <f ca="1">IF($B391 ="",,VLOOKUP($K391,'Growth Rates'!$C$5:$D$8,2,FALSE))^COLUMNS($M391:W391)*$L391+SUM($L392:W392)*IFERROR($L$5/$L$6,1)</f>
        <v>8.4299177234773461E-3</v>
      </c>
      <c r="X391" s="143">
        <f ca="1">IF($B391 ="",,VLOOKUP($K391,'Growth Rates'!$C$5:$D$8,2,FALSE))^COLUMNS($M391:X391)*$L391+SUM($L392:X392)*IFERROR($L$5/$L$6,1)</f>
        <v>8.4300716265342749E-3</v>
      </c>
      <c r="Y391" s="143">
        <f ca="1">IF($B391 ="",,VLOOKUP($K391,'Growth Rates'!$C$5:$D$8,2,FALSE))^COLUMNS($M391:Y391)*$L391+SUM($L392:Y392)*IFERROR($L$5/$L$6,1)</f>
        <v>8.4302255324009735E-3</v>
      </c>
      <c r="Z391" s="237"/>
      <c r="AA391" s="173">
        <f ca="1">IFERROR(IF($H391="",,AA392/$L391),0)</f>
        <v>0</v>
      </c>
      <c r="AB391" s="173">
        <f ca="1">IFERROR(IF($H391="",,AB392/$L391),0)</f>
        <v>0</v>
      </c>
      <c r="AC391" s="174">
        <f ca="1">IFERROR(IF($H391="",,AC392/$L391),0)</f>
        <v>0</v>
      </c>
      <c r="AD391" s="175"/>
      <c r="AE391" s="42">
        <v>81509</v>
      </c>
      <c r="AF391" s="43"/>
      <c r="AG391" s="43"/>
      <c r="AH391" s="43"/>
      <c r="AI391" s="43"/>
      <c r="AJ391" s="43"/>
      <c r="AK391" s="43"/>
      <c r="AL391" s="44"/>
      <c r="AM391" s="157">
        <f ca="1">IF('MASTER 2018-19 '!H394="","",'MASTER 2018-19 '!H394)</f>
        <v>8.428224975281463E-3</v>
      </c>
      <c r="AN391" s="216">
        <f t="shared" ca="1" si="49"/>
        <v>0</v>
      </c>
    </row>
    <row r="392" spans="1:40" s="157" customFormat="1" x14ac:dyDescent="0.2">
      <c r="A392" s="152"/>
      <c r="C392" s="217" t="str">
        <f ca="1">IFERROR(IF(H391="","No PI or No Data",""),"Substation was not found in SubstationLoad")</f>
        <v/>
      </c>
      <c r="D392" s="139"/>
      <c r="E392" s="139"/>
      <c r="F392" s="139"/>
      <c r="G392" s="285" t="str">
        <f ca="1">IF(AND(VLOOKUP(C391,SubstationLoad_Max_Primaries!$B$3:$Z$495,3,FALSE),ISNUMBER(VLOOKUP(C391,'Manual Calculation'!$B$2:$G$222,3,FALSE))),VLOOKUP(C391,'Manual Calculation'!$B$2:$G$222,4,FALSE),VLOOKUP(C391,SubstationLoad_Max_Primaries!$B$3:$Z$500,23,FALSE))</f>
        <v>No PI</v>
      </c>
      <c r="H392" s="248"/>
      <c r="I392" s="220"/>
      <c r="J392" s="220"/>
      <c r="K392" s="220"/>
      <c r="L392" s="220" t="s">
        <v>32</v>
      </c>
      <c r="M392" s="235"/>
      <c r="N392" s="221"/>
      <c r="O392" s="221"/>
      <c r="P392" s="221"/>
      <c r="Q392" s="221"/>
      <c r="R392" s="221"/>
      <c r="S392" s="221"/>
      <c r="T392" s="221"/>
      <c r="U392" s="221"/>
      <c r="V392" s="221"/>
      <c r="W392" s="221"/>
      <c r="X392" s="221"/>
      <c r="Y392" s="221"/>
      <c r="Z392" s="222"/>
      <c r="AA392" s="419">
        <f ca="1">IF(AND(VLOOKUP(C391,SubstationLoad_Min_Primaries!$B$3:$Z$495,3,FALSE),ISNUMBER(VLOOKUP(C391,'Manual Calculation'!$B$2:$G$222,5,FALSE))),"Manual Calculation",MAX(VLOOKUP(C391,SubstationLoad_Max_Primaries!$B$3:$Z$500,5,FALSE),VLOOKUP(C391,SubstationLoad_Max_Primaries!$B$3:$Z$500,7,FALSE)))</f>
        <v>0</v>
      </c>
      <c r="AB392" s="419">
        <f ca="1">IF(AND(VLOOKUP(C391,SubstationLoad_Min_Primaries!$B$3:$Z$495,3,FALSE),ISNUMBER(VLOOKUP(C391,'Manual Calculation'!$B$2:$G$222,5,FALSE))),"Manual Calculation",VLOOKUP(C391,SubstationLoad_Max_Primaries!$B$3:$Z$500,6,FALSE))</f>
        <v>0</v>
      </c>
      <c r="AC392" s="282">
        <f ca="1">IF(AND(VLOOKUP(C391,SubstationLoad_Min_Primaries!$B$3:$Z$495,3,FALSE),ISNUMBER(VLOOKUP(C391,'Manual Calculation'!$B$2:$G$222,5,FALSE))),VLOOKUP(C391,'Manual Calculation'!$B$2:$G$222,5,FALSE),VLOOKUP(C391,SubstationLoad_Min_Primaries!$B$3:$Z$500,22,FALSE))</f>
        <v>0</v>
      </c>
      <c r="AD392" s="175"/>
      <c r="AE392" s="186">
        <v>1</v>
      </c>
      <c r="AF392" s="187">
        <v>0</v>
      </c>
      <c r="AG392" s="187">
        <v>0</v>
      </c>
      <c r="AH392" s="187">
        <v>0</v>
      </c>
      <c r="AI392" s="187">
        <v>0</v>
      </c>
      <c r="AJ392" s="187">
        <v>0</v>
      </c>
      <c r="AK392" s="187">
        <v>0</v>
      </c>
      <c r="AL392" s="188">
        <v>0</v>
      </c>
      <c r="AM392" s="157" t="str">
        <f ca="1">IF('MASTER 2018-19 '!H395="","",'MASTER 2018-19 '!H395)</f>
        <v/>
      </c>
      <c r="AN392" s="216"/>
    </row>
    <row r="393" spans="1:40" s="157" customFormat="1" x14ac:dyDescent="0.2">
      <c r="A393" s="152"/>
      <c r="C393" s="223" t="s">
        <v>33</v>
      </c>
      <c r="D393" s="224"/>
      <c r="E393" s="225"/>
      <c r="F393" s="225"/>
      <c r="G393" s="226"/>
      <c r="H393" s="249"/>
      <c r="I393" s="228"/>
      <c r="J393" s="228"/>
      <c r="K393" s="228"/>
      <c r="L393" s="228"/>
      <c r="M393" s="229"/>
      <c r="N393" s="229"/>
      <c r="O393" s="230"/>
      <c r="P393" s="230"/>
      <c r="Q393" s="230"/>
      <c r="R393" s="231" t="s">
        <v>34</v>
      </c>
      <c r="S393" s="283" t="str">
        <f ca="1">VLOOKUP(C391,SubstationLoad_Max_Primaries!$B$3:$Z$500,24,FALSE)</f>
        <v/>
      </c>
      <c r="T393" s="233"/>
      <c r="U393" s="233"/>
      <c r="V393" s="233"/>
      <c r="W393" s="233"/>
      <c r="X393" s="233"/>
      <c r="Y393" s="233"/>
      <c r="Z393" s="234"/>
      <c r="AA393" s="418">
        <f ca="1">IF(AND(VLOOKUP(C391,SubstationLoad_Min_Primaries!$B$3:$Z$495,3,FALSE),ISNUMBER(VLOOKUP(C391,'Manual Calculation'!$B$2:$G$222,5,FALSE))),"",IF(AA392=VLOOKUP(C391,SubstationLoad_Max_Primaries!$B$3:$Z$500,5,FALSE),VLOOKUP(C391,SubstationLoad_Max_Primaries!$B$3:$Z$500,10,FALSE),IF(AA392=VLOOKUP(C391,SubstationLoad_Max_Primaries!$B$3:$Z$500,7,FALSE),VLOOKUP(C391,SubstationLoad_Max_Primaries!$B$3:$Z$500,12,FALSE),"")))</f>
        <v>0</v>
      </c>
      <c r="AB393" s="418">
        <f ca="1">IF(AND(VLOOKUP(C391,SubstationLoad_Min_Primaries!$B$3:$Z$495,3,FALSE),ISNUMBER(VLOOKUP(C391,'Manual Calculation'!$B$2:$G$222,5,FALSE))),"",VLOOKUP(C391,SubstationLoad_Max_Primaries!$B$3:$Z$500,11,FALSE))</f>
        <v>0</v>
      </c>
      <c r="AC393" s="418">
        <f ca="1">IF(AND(VLOOKUP(C391,SubstationLoad_Min_Primaries!$B$3:$Z$495,3,FALSE),ISNUMBER(VLOOKUP(C391,'Manual Calculation'!$B$2:$G$222,5,FALSE))),VLOOKUP(C391,'Manual Calculation'!$B$2:$G$222,6,FALSE),VLOOKUP(C391,SubstationLoad_Min_Primaries!$B$3:$Z$500,23,FALSE))</f>
        <v>0</v>
      </c>
      <c r="AD393" s="175"/>
      <c r="AE393" s="175"/>
      <c r="AF393" s="175"/>
      <c r="AG393" s="175"/>
      <c r="AH393" s="175"/>
      <c r="AI393" s="175"/>
      <c r="AJ393" s="175"/>
      <c r="AK393" s="175"/>
      <c r="AL393" s="175"/>
      <c r="AM393" s="157" t="str">
        <f ca="1">IF('MASTER 2018-19 '!H396="","",'MASTER 2018-19 '!H396)</f>
        <v/>
      </c>
      <c r="AN393" s="216"/>
    </row>
    <row r="394" spans="1:40" s="157" customFormat="1" x14ac:dyDescent="0.2">
      <c r="A394" s="152"/>
      <c r="B394" s="213">
        <v>388</v>
      </c>
      <c r="C394" s="86" t="str">
        <f ca="1">VLOOKUP(B394,'GSP List'!$D$2:$E$485,2,FALSE)</f>
        <v>DOUGLAS PIER</v>
      </c>
      <c r="D394" s="117" t="s">
        <v>30</v>
      </c>
      <c r="E394" s="117" t="s">
        <v>530</v>
      </c>
      <c r="F394" s="214"/>
      <c r="G394" s="284">
        <f ca="1">IF(AND(VLOOKUP(C394,SubstationLoad_Max_Primaries!$B$3:$Z$495,3,FALSE),ISNUMBER(VLOOKUP(C394,'Manual Calculation'!$B$2:$G$222,3,FALSE))),VLOOKUP(C394,'Manual Calculation'!$B$2:$G$222,4,FALSE),VLOOKUP(C394,SubstationLoad_Max_Primaries!$B$3:$Z$500,23,FALSE))</f>
        <v>43561.783333333333</v>
      </c>
      <c r="H394" s="282">
        <f ca="1">IF(AND(VLOOKUP(C394,SubstationLoad_Max_Primaries!$B$3:$Z$495,3,FALSE),ISNUMBER(VLOOKUP(C394,'Manual Calculation'!$B$2:$G$222,3,FALSE))),VLOOKUP(C394,'Manual Calculation'!$B$2:$G$222,3,FALSE),VLOOKUP(C394,SubstationLoad_Max_Primaries!$B$3:$Z$500,22,FALSE))</f>
        <v>1.0424682659759521</v>
      </c>
      <c r="I394" s="136">
        <v>1</v>
      </c>
      <c r="J394" s="89">
        <v>0</v>
      </c>
      <c r="K394" s="90">
        <v>0</v>
      </c>
      <c r="L394" s="143">
        <f ca="1">IF(OR($B394="",ISNA($I394)),,$H394*$I394)</f>
        <v>1.0424682659759521</v>
      </c>
      <c r="M394" s="143">
        <f ca="1">IF($B394 ="",,VLOOKUP($K394,'Growth Rates'!$C$5:$D$8,2,FALSE))^COLUMNS($M394:M394)*$L394+SUM($L395:M395)*IFERROR($L$5/$L$6,1)</f>
        <v>1.0424872980778237</v>
      </c>
      <c r="N394" s="143">
        <f ca="1">IF($B394 ="",,VLOOKUP($K394,'Growth Rates'!$C$5:$D$8,2,FALSE))^COLUMNS($M394:N394)*$L394+SUM($L395:N395)*IFERROR($L$5/$L$6,1)</f>
        <v>1.0425063305271602</v>
      </c>
      <c r="O394" s="143">
        <f ca="1">IF($B394 ="",,VLOOKUP($K394,'Growth Rates'!$C$5:$D$8,2,FALSE))^COLUMNS($M394:O394)*$L394+SUM($L395:O395)*IFERROR($L$5/$L$6,1)</f>
        <v>1.0425253633239675</v>
      </c>
      <c r="P394" s="143">
        <f ca="1">IF($B394 ="",,VLOOKUP($K394,'Growth Rates'!$C$5:$D$8,2,FALSE))^COLUMNS($M394:P394)*$L394+SUM($L395:P395)*IFERROR($L$5/$L$6,1)</f>
        <v>1.0425443964682524</v>
      </c>
      <c r="Q394" s="143">
        <f ca="1">IF($B394 ="",,VLOOKUP($K394,'Growth Rates'!$C$5:$D$8,2,FALSE))^COLUMNS($M394:Q394)*$L394+SUM($L395:Q395)*IFERROR($L$5/$L$6,1)</f>
        <v>1.0425634299600208</v>
      </c>
      <c r="R394" s="143">
        <f ca="1">IF($B394 ="",,VLOOKUP($K394,'Growth Rates'!$C$5:$D$8,2,FALSE))^COLUMNS($M394:R394)*$L394+SUM($L395:R395)*IFERROR($L$5/$L$6,1)</f>
        <v>1.0425824637992793</v>
      </c>
      <c r="S394" s="143">
        <f ca="1">IF($B394 ="",,VLOOKUP($K394,'Growth Rates'!$C$5:$D$8,2,FALSE))^COLUMNS($M394:S394)*$L394+SUM($L395:S395)*IFERROR($L$5/$L$6,1)</f>
        <v>1.0426014979860341</v>
      </c>
      <c r="T394" s="143">
        <f ca="1">IF($B394 ="",,VLOOKUP($K394,'Growth Rates'!$C$5:$D$8,2,FALSE))^COLUMNS($M394:T394)*$L394+SUM($L395:T395)*IFERROR($L$5/$L$6,1)</f>
        <v>1.042620532520292</v>
      </c>
      <c r="U394" s="143">
        <f ca="1">IF($B394 ="",,VLOOKUP($K394,'Growth Rates'!$C$5:$D$8,2,FALSE))^COLUMNS($M394:U394)*$L394+SUM($L395:U395)*IFERROR($L$5/$L$6,1)</f>
        <v>1.0426395674020585</v>
      </c>
      <c r="V394" s="143">
        <f ca="1">IF($B394 ="",,VLOOKUP($K394,'Growth Rates'!$C$5:$D$8,2,FALSE))^COLUMNS($M394:V394)*$L394+SUM($L395:V395)*IFERROR($L$5/$L$6,1)</f>
        <v>1.0426586026313409</v>
      </c>
      <c r="W394" s="143">
        <f ca="1">IF($B394 ="",,VLOOKUP($K394,'Growth Rates'!$C$5:$D$8,2,FALSE))^COLUMNS($M394:W394)*$L394+SUM($L395:W395)*IFERROR($L$5/$L$6,1)</f>
        <v>1.0426776382081446</v>
      </c>
      <c r="X394" s="143">
        <f ca="1">IF($B394 ="",,VLOOKUP($K394,'Growth Rates'!$C$5:$D$8,2,FALSE))^COLUMNS($M394:X394)*$L394+SUM($L395:X395)*IFERROR($L$5/$L$6,1)</f>
        <v>1.042696674132477</v>
      </c>
      <c r="Y394" s="143">
        <f ca="1">IF($B394 ="",,VLOOKUP($K394,'Growth Rates'!$C$5:$D$8,2,FALSE))^COLUMNS($M394:Y394)*$L394+SUM($L395:Y395)*IFERROR($L$5/$L$6,1)</f>
        <v>1.0427157104043434</v>
      </c>
      <c r="Z394" s="215"/>
      <c r="AA394" s="173">
        <f ca="1">IFERROR(IF($H394="",,AA395/$L394),0)</f>
        <v>1</v>
      </c>
      <c r="AB394" s="173">
        <f ca="1">IFERROR(IF($H394="",,AB395/$L394),0)</f>
        <v>0.55250836724303209</v>
      </c>
      <c r="AC394" s="174">
        <f ca="1">IFERROR(IF($H394="",,AC395/$L394),0)</f>
        <v>0</v>
      </c>
      <c r="AD394" s="175"/>
      <c r="AE394" s="42">
        <v>81515</v>
      </c>
      <c r="AF394" s="43"/>
      <c r="AG394" s="43"/>
      <c r="AH394" s="43"/>
      <c r="AI394" s="43"/>
      <c r="AJ394" s="43"/>
      <c r="AK394" s="43"/>
      <c r="AL394" s="44"/>
      <c r="AM394" s="157">
        <f ca="1">IF('MASTER 2018-19 '!H397="","",'MASTER 2018-19 '!H397)</f>
        <v>1.1299999999999999</v>
      </c>
      <c r="AN394" s="216">
        <f t="shared" ref="AN394:AN448" ca="1" si="62">H394-AM394</f>
        <v>-8.7531734024047791E-2</v>
      </c>
    </row>
    <row r="395" spans="1:40" s="157" customFormat="1" x14ac:dyDescent="0.2">
      <c r="C395" s="217" t="str">
        <f ca="1">IFERROR(IF(H394="","No PI or No Data",""),"Substation was not found in SubstationLoad")</f>
        <v/>
      </c>
      <c r="D395" s="139"/>
      <c r="E395" s="139"/>
      <c r="F395" s="139"/>
      <c r="G395" s="285">
        <f ca="1">IF(AND(VLOOKUP(C394,SubstationLoad_Max_Primaries!$B$3:$Z$495,3,FALSE),ISNUMBER(VLOOKUP(C394,'Manual Calculation'!$B$2:$G$222,3,FALSE))),VLOOKUP(C394,'Manual Calculation'!$B$2:$G$222,4,FALSE),VLOOKUP(C394,SubstationLoad_Max_Primaries!$B$3:$Z$500,23,FALSE))</f>
        <v>43561.783333333333</v>
      </c>
      <c r="H395" s="250"/>
      <c r="I395" s="220"/>
      <c r="J395" s="220"/>
      <c r="K395" s="220"/>
      <c r="L395" s="220" t="s">
        <v>32</v>
      </c>
      <c r="M395" s="235"/>
      <c r="N395" s="221"/>
      <c r="O395" s="221"/>
      <c r="P395" s="221"/>
      <c r="Q395" s="221"/>
      <c r="R395" s="221"/>
      <c r="S395" s="221"/>
      <c r="T395" s="221"/>
      <c r="U395" s="221"/>
      <c r="V395" s="221"/>
      <c r="W395" s="221"/>
      <c r="X395" s="221"/>
      <c r="Y395" s="221"/>
      <c r="Z395" s="222"/>
      <c r="AA395" s="419">
        <f ca="1">IF(AND(VLOOKUP(C394,SubstationLoad_Min_Primaries!$B$3:$Z$495,3,FALSE),ISNUMBER(VLOOKUP(C394,'Manual Calculation'!$B$2:$G$222,5,FALSE))),"Manual Calculation",MAX(VLOOKUP(C394,SubstationLoad_Max_Primaries!$B$3:$Z$500,5,FALSE),VLOOKUP(C394,SubstationLoad_Max_Primaries!$B$3:$Z$500,7,FALSE)))</f>
        <v>1.0424682659759521</v>
      </c>
      <c r="AB395" s="419">
        <f ca="1">IF(AND(VLOOKUP(C394,SubstationLoad_Min_Primaries!$B$3:$Z$495,3,FALSE),ISNUMBER(VLOOKUP(C394,'Manual Calculation'!$B$2:$G$222,5,FALSE))),"Manual Calculation",VLOOKUP(C394,SubstationLoad_Max_Primaries!$B$3:$Z$500,6,FALSE))</f>
        <v>0.57597243953704824</v>
      </c>
      <c r="AC395" s="282">
        <f ca="1">IF(AND(VLOOKUP(C394,SubstationLoad_Min_Primaries!$B$3:$Z$495,3,FALSE),ISNUMBER(VLOOKUP(C394,'Manual Calculation'!$B$2:$G$222,5,FALSE))),VLOOKUP(C394,'Manual Calculation'!$B$2:$G$222,5,FALSE),VLOOKUP(C394,SubstationLoad_Min_Primaries!$B$3:$Z$500,22,FALSE))</f>
        <v>0</v>
      </c>
      <c r="AD395" s="175"/>
      <c r="AE395" s="186">
        <v>1</v>
      </c>
      <c r="AF395" s="187">
        <v>0</v>
      </c>
      <c r="AG395" s="187">
        <v>0</v>
      </c>
      <c r="AH395" s="187">
        <v>0</v>
      </c>
      <c r="AI395" s="187">
        <v>0</v>
      </c>
      <c r="AJ395" s="187">
        <v>0</v>
      </c>
      <c r="AK395" s="187">
        <v>0</v>
      </c>
      <c r="AL395" s="188">
        <v>0</v>
      </c>
      <c r="AM395" s="157" t="str">
        <f ca="1">IF('MASTER 2018-19 '!H398="","",'MASTER 2018-19 '!H398)</f>
        <v/>
      </c>
      <c r="AN395" s="216"/>
    </row>
    <row r="396" spans="1:40" s="157" customFormat="1" x14ac:dyDescent="0.2">
      <c r="C396" s="223" t="s">
        <v>33</v>
      </c>
      <c r="D396" s="224"/>
      <c r="E396" s="225"/>
      <c r="F396" s="225"/>
      <c r="G396" s="226"/>
      <c r="H396" s="249"/>
      <c r="I396" s="228"/>
      <c r="J396" s="228"/>
      <c r="K396" s="228"/>
      <c r="L396" s="228"/>
      <c r="M396" s="229"/>
      <c r="N396" s="229"/>
      <c r="O396" s="230"/>
      <c r="P396" s="230"/>
      <c r="Q396" s="230"/>
      <c r="R396" s="231" t="s">
        <v>34</v>
      </c>
      <c r="S396" s="283">
        <f ca="1">VLOOKUP(C394,SubstationLoad_Max_Primaries!$B$3:$Z$500,24,FALSE)</f>
        <v>0</v>
      </c>
      <c r="T396" s="233"/>
      <c r="U396" s="233"/>
      <c r="V396" s="233"/>
      <c r="W396" s="233"/>
      <c r="X396" s="233"/>
      <c r="Y396" s="233"/>
      <c r="Z396" s="234"/>
      <c r="AA396" s="418">
        <f ca="1">IF(AND(VLOOKUP(C394,SubstationLoad_Min_Primaries!$B$3:$Z$495,3,FALSE),ISNUMBER(VLOOKUP(C394,'Manual Calculation'!$B$2:$G$222,5,FALSE))),"",IF(AA395=VLOOKUP(C394,SubstationLoad_Max_Primaries!$B$3:$Z$500,5,FALSE),VLOOKUP(C394,SubstationLoad_Max_Primaries!$B$3:$Z$500,10,FALSE),IF(AA395=VLOOKUP(C394,SubstationLoad_Max_Primaries!$B$3:$Z$500,7,FALSE),VLOOKUP(C394,SubstationLoad_Max_Primaries!$B$3:$Z$500,12,FALSE),"")))</f>
        <v>43561.783333333333</v>
      </c>
      <c r="AB396" s="418">
        <f ca="1">IF(AND(VLOOKUP(C394,SubstationLoad_Min_Primaries!$B$3:$Z$495,3,FALSE),ISNUMBER(VLOOKUP(C394,'Manual Calculation'!$B$2:$G$222,5,FALSE))),"",VLOOKUP(C394,SubstationLoad_Max_Primaries!$B$3:$Z$500,11,FALSE))</f>
        <v>43651.554861111108</v>
      </c>
      <c r="AC396" s="418">
        <f ca="1">IF(AND(VLOOKUP(C394,SubstationLoad_Min_Primaries!$B$3:$Z$495,3,FALSE),ISNUMBER(VLOOKUP(C394,'Manual Calculation'!$B$2:$G$222,5,FALSE))),VLOOKUP(C394,'Manual Calculation'!$B$2:$G$222,6,FALSE),VLOOKUP(C394,SubstationLoad_Min_Primaries!$B$3:$Z$500,23,FALSE))</f>
        <v>0</v>
      </c>
      <c r="AD396" s="175"/>
      <c r="AE396" s="175"/>
      <c r="AF396" s="175"/>
      <c r="AG396" s="175"/>
      <c r="AH396" s="175"/>
      <c r="AI396" s="175"/>
      <c r="AJ396" s="175"/>
      <c r="AK396" s="175"/>
      <c r="AL396" s="175"/>
      <c r="AM396" s="157" t="str">
        <f ca="1">IF('MASTER 2018-19 '!H399="","",'MASTER 2018-19 '!H399)</f>
        <v/>
      </c>
      <c r="AN396" s="216"/>
    </row>
    <row r="397" spans="1:40" s="157" customFormat="1" x14ac:dyDescent="0.2">
      <c r="B397" s="213">
        <v>321</v>
      </c>
      <c r="C397" s="86" t="str">
        <f ca="1">VLOOKUP(B397,'GSP List'!$D$2:$E$485,2,FALSE)</f>
        <v>INVERARAY</v>
      </c>
      <c r="D397" s="117" t="s">
        <v>30</v>
      </c>
      <c r="E397" s="117" t="s">
        <v>530</v>
      </c>
      <c r="F397" s="214"/>
      <c r="G397" s="284">
        <f ca="1">IF(AND(VLOOKUP(C397,SubstationLoad_Max_Primaries!$B$3:$Z$495,3,FALSE),ISNUMBER(VLOOKUP(C397,'Manual Calculation'!$B$2:$G$222,3,FALSE))),VLOOKUP(C397,'Manual Calculation'!$B$2:$G$222,4,FALSE),VLOOKUP(C397,SubstationLoad_Max_Primaries!$B$3:$Z$500,23,FALSE))</f>
        <v>43561.554166666669</v>
      </c>
      <c r="H397" s="282">
        <f ca="1">IF(AND(VLOOKUP(C397,SubstationLoad_Max_Primaries!$B$3:$Z$495,3,FALSE),ISNUMBER(VLOOKUP(C397,'Manual Calculation'!$B$2:$G$222,3,FALSE))),VLOOKUP(C397,'Manual Calculation'!$B$2:$G$222,3,FALSE),VLOOKUP(C397,SubstationLoad_Max_Primaries!$B$3:$Z$500,22,FALSE))</f>
        <v>0.89600002765655518</v>
      </c>
      <c r="I397" s="136">
        <v>1</v>
      </c>
      <c r="J397" s="89">
        <v>0</v>
      </c>
      <c r="K397" s="90">
        <v>0</v>
      </c>
      <c r="L397" s="143">
        <f ca="1">IF(OR($B397="",ISNA($I397)),,$H397*$I397)</f>
        <v>0.89600002765655518</v>
      </c>
      <c r="M397" s="143">
        <f ca="1">IF($B397 ="",,VLOOKUP($K397,'Growth Rates'!$C$5:$D$8,2,FALSE))^COLUMNS($M397:M397)*$L397+SUM($L398:M398)*IFERROR($L$5/$L$6,1)</f>
        <v>0.89601638572169728</v>
      </c>
      <c r="N397" s="143">
        <f ca="1">IF($B397 ="",,VLOOKUP($K397,'Growth Rates'!$C$5:$D$8,2,FALSE))^COLUMNS($M397:N397)*$L397+SUM($L398:N398)*IFERROR($L$5/$L$6,1)</f>
        <v>0.89603274408548472</v>
      </c>
      <c r="O397" s="143">
        <f ca="1">IF($B397 ="",,VLOOKUP($K397,'Growth Rates'!$C$5:$D$8,2,FALSE))^COLUMNS($M397:O397)*$L397+SUM($L398:O398)*IFERROR($L$5/$L$6,1)</f>
        <v>0.89604910274792304</v>
      </c>
      <c r="P397" s="143">
        <f ca="1">IF($B397 ="",,VLOOKUP($K397,'Growth Rates'!$C$5:$D$8,2,FALSE))^COLUMNS($M397:P397)*$L397+SUM($L398:P398)*IFERROR($L$5/$L$6,1)</f>
        <v>0.89606546170901791</v>
      </c>
      <c r="Q397" s="143">
        <f ca="1">IF($B397 ="",,VLOOKUP($K397,'Growth Rates'!$C$5:$D$8,2,FALSE))^COLUMNS($M397:Q397)*$L397+SUM($L398:Q398)*IFERROR($L$5/$L$6,1)</f>
        <v>0.8960818209687742</v>
      </c>
      <c r="R397" s="143">
        <f ca="1">IF($B397 ="",,VLOOKUP($K397,'Growth Rates'!$C$5:$D$8,2,FALSE))^COLUMNS($M397:R397)*$L397+SUM($L398:R398)*IFERROR($L$5/$L$6,1)</f>
        <v>0.89609818052719792</v>
      </c>
      <c r="S397" s="143">
        <f ca="1">IF($B397 ="",,VLOOKUP($K397,'Growth Rates'!$C$5:$D$8,2,FALSE))^COLUMNS($M397:S397)*$L397+SUM($L398:S398)*IFERROR($L$5/$L$6,1)</f>
        <v>0.89611454038429417</v>
      </c>
      <c r="T397" s="143">
        <f ca="1">IF($B397 ="",,VLOOKUP($K397,'Growth Rates'!$C$5:$D$8,2,FALSE))^COLUMNS($M397:T397)*$L397+SUM($L398:T398)*IFERROR($L$5/$L$6,1)</f>
        <v>0.89613090054006872</v>
      </c>
      <c r="U397" s="143">
        <f ca="1">IF($B397 ="",,VLOOKUP($K397,'Growth Rates'!$C$5:$D$8,2,FALSE))^COLUMNS($M397:U397)*$L397+SUM($L398:U398)*IFERROR($L$5/$L$6,1)</f>
        <v>0.89614726099452668</v>
      </c>
      <c r="V397" s="143">
        <f ca="1">IF($B397 ="",,VLOOKUP($K397,'Growth Rates'!$C$5:$D$8,2,FALSE))^COLUMNS($M397:V397)*$L397+SUM($L398:V398)*IFERROR($L$5/$L$6,1)</f>
        <v>0.89616362174767394</v>
      </c>
      <c r="W397" s="143">
        <f ca="1">IF($B397 ="",,VLOOKUP($K397,'Growth Rates'!$C$5:$D$8,2,FALSE))^COLUMNS($M397:W397)*$L397+SUM($L398:W398)*IFERROR($L$5/$L$6,1)</f>
        <v>0.89617998279951516</v>
      </c>
      <c r="X397" s="143">
        <f ca="1">IF($B397 ="",,VLOOKUP($K397,'Growth Rates'!$C$5:$D$8,2,FALSE))^COLUMNS($M397:X397)*$L397+SUM($L398:X398)*IFERROR($L$5/$L$6,1)</f>
        <v>0.896196344150057</v>
      </c>
      <c r="Y397" s="143">
        <f ca="1">IF($B397 ="",,VLOOKUP($K397,'Growth Rates'!$C$5:$D$8,2,FALSE))^COLUMNS($M397:Y397)*$L397+SUM($L398:Y398)*IFERROR($L$5/$L$6,1)</f>
        <v>0.89621270579930379</v>
      </c>
      <c r="Z397" s="215"/>
      <c r="AA397" s="173">
        <f ca="1">IFERROR(IF($H397="",,AA398/$L397),0)</f>
        <v>1</v>
      </c>
      <c r="AB397" s="173">
        <f ca="1">IFERROR(IF($H397="",,AB398/$L397),0)</f>
        <v>0.74107137749123797</v>
      </c>
      <c r="AC397" s="174">
        <f ca="1">IFERROR(IF($H397="",,AC398/$L397),0)</f>
        <v>0</v>
      </c>
      <c r="AD397" s="175"/>
      <c r="AE397" s="42">
        <v>81521</v>
      </c>
      <c r="AF397" s="43"/>
      <c r="AG397" s="43"/>
      <c r="AH397" s="43"/>
      <c r="AI397" s="43"/>
      <c r="AJ397" s="43"/>
      <c r="AK397" s="43"/>
      <c r="AL397" s="44"/>
      <c r="AM397" s="157">
        <f ca="1">IF('MASTER 2018-19 '!H400="","",'MASTER 2018-19 '!H400)</f>
        <v>0.89</v>
      </c>
      <c r="AN397" s="216">
        <f t="shared" ca="1" si="62"/>
        <v>6.0000276565551625E-3</v>
      </c>
    </row>
    <row r="398" spans="1:40" s="157" customFormat="1" x14ac:dyDescent="0.2">
      <c r="C398" s="217" t="str">
        <f ca="1">IFERROR(IF(H397="","No PI or No Data",""),"Substation was not found in SubstationLoad")</f>
        <v/>
      </c>
      <c r="D398" s="139"/>
      <c r="E398" s="139"/>
      <c r="F398" s="139"/>
      <c r="G398" s="285">
        <f ca="1">IF(AND(VLOOKUP(C397,SubstationLoad_Max_Primaries!$B$3:$Z$495,3,FALSE),ISNUMBER(VLOOKUP(C397,'Manual Calculation'!$B$2:$G$222,3,FALSE))),VLOOKUP(C397,'Manual Calculation'!$B$2:$G$222,4,FALSE),VLOOKUP(C397,SubstationLoad_Max_Primaries!$B$3:$Z$500,23,FALSE))</f>
        <v>43561.554166666669</v>
      </c>
      <c r="H398" s="250"/>
      <c r="I398" s="220"/>
      <c r="J398" s="220"/>
      <c r="K398" s="220"/>
      <c r="L398" s="220" t="s">
        <v>32</v>
      </c>
      <c r="M398" s="235"/>
      <c r="N398" s="221"/>
      <c r="O398" s="221"/>
      <c r="P398" s="221"/>
      <c r="Q398" s="221"/>
      <c r="R398" s="221"/>
      <c r="S398" s="221"/>
      <c r="T398" s="221"/>
      <c r="U398" s="221"/>
      <c r="V398" s="221"/>
      <c r="W398" s="221"/>
      <c r="X398" s="221"/>
      <c r="Y398" s="221"/>
      <c r="Z398" s="222"/>
      <c r="AA398" s="419">
        <f ca="1">IF(AND(VLOOKUP(C397,SubstationLoad_Min_Primaries!$B$3:$Z$495,3,FALSE),ISNUMBER(VLOOKUP(C397,'Manual Calculation'!$B$2:$G$222,5,FALSE))),"Manual Calculation",MAX(VLOOKUP(C397,SubstationLoad_Max_Primaries!$B$3:$Z$500,5,FALSE),VLOOKUP(C397,SubstationLoad_Max_Primaries!$B$3:$Z$500,7,FALSE)))</f>
        <v>0.89600002765655518</v>
      </c>
      <c r="AB398" s="419">
        <f ca="1">IF(AND(VLOOKUP(C397,SubstationLoad_Min_Primaries!$B$3:$Z$495,3,FALSE),ISNUMBER(VLOOKUP(C397,'Manual Calculation'!$B$2:$G$222,5,FALSE))),"Manual Calculation",VLOOKUP(C397,SubstationLoad_Max_Primaries!$B$3:$Z$500,6,FALSE))</f>
        <v>0.66399997472763062</v>
      </c>
      <c r="AC398" s="282">
        <f ca="1">IF(AND(VLOOKUP(C397,SubstationLoad_Min_Primaries!$B$3:$Z$495,3,FALSE),ISNUMBER(VLOOKUP(C397,'Manual Calculation'!$B$2:$G$222,5,FALSE))),VLOOKUP(C397,'Manual Calculation'!$B$2:$G$222,5,FALSE),VLOOKUP(C397,SubstationLoad_Min_Primaries!$B$3:$Z$500,22,FALSE))</f>
        <v>0</v>
      </c>
      <c r="AD398" s="175"/>
      <c r="AE398" s="186">
        <v>1</v>
      </c>
      <c r="AF398" s="187">
        <v>0</v>
      </c>
      <c r="AG398" s="187">
        <v>0</v>
      </c>
      <c r="AH398" s="187">
        <v>0</v>
      </c>
      <c r="AI398" s="187">
        <v>0</v>
      </c>
      <c r="AJ398" s="187">
        <v>0</v>
      </c>
      <c r="AK398" s="187">
        <v>0</v>
      </c>
      <c r="AL398" s="188">
        <v>0</v>
      </c>
      <c r="AM398" s="157" t="str">
        <f ca="1">IF('MASTER 2018-19 '!H401="","",'MASTER 2018-19 '!H401)</f>
        <v/>
      </c>
      <c r="AN398" s="216"/>
    </row>
    <row r="399" spans="1:40" s="157" customFormat="1" x14ac:dyDescent="0.2">
      <c r="C399" s="223" t="s">
        <v>33</v>
      </c>
      <c r="D399" s="224"/>
      <c r="E399" s="225"/>
      <c r="F399" s="225"/>
      <c r="G399" s="226"/>
      <c r="H399" s="249"/>
      <c r="I399" s="228"/>
      <c r="J399" s="228"/>
      <c r="K399" s="228"/>
      <c r="L399" s="228"/>
      <c r="M399" s="229"/>
      <c r="N399" s="229"/>
      <c r="O399" s="230"/>
      <c r="P399" s="230"/>
      <c r="Q399" s="230"/>
      <c r="R399" s="231" t="s">
        <v>34</v>
      </c>
      <c r="S399" s="283">
        <f ca="1">VLOOKUP(C397,SubstationLoad_Max_Primaries!$B$3:$Z$500,24,FALSE)</f>
        <v>0</v>
      </c>
      <c r="T399" s="233"/>
      <c r="U399" s="233"/>
      <c r="V399" s="233"/>
      <c r="W399" s="233"/>
      <c r="X399" s="233"/>
      <c r="Y399" s="233"/>
      <c r="Z399" s="234"/>
      <c r="AA399" s="418">
        <f ca="1">IF(AND(VLOOKUP(C397,SubstationLoad_Min_Primaries!$B$3:$Z$495,3,FALSE),ISNUMBER(VLOOKUP(C397,'Manual Calculation'!$B$2:$G$222,5,FALSE))),"",IF(AA398=VLOOKUP(C397,SubstationLoad_Max_Primaries!$B$3:$Z$500,5,FALSE),VLOOKUP(C397,SubstationLoad_Max_Primaries!$B$3:$Z$500,10,FALSE),IF(AA398=VLOOKUP(C397,SubstationLoad_Max_Primaries!$B$3:$Z$500,7,FALSE),VLOOKUP(C397,SubstationLoad_Max_Primaries!$B$3:$Z$500,12,FALSE),"")))</f>
        <v>43561.554166666669</v>
      </c>
      <c r="AB399" s="418">
        <f ca="1">IF(AND(VLOOKUP(C397,SubstationLoad_Min_Primaries!$B$3:$Z$495,3,FALSE),ISNUMBER(VLOOKUP(C397,'Manual Calculation'!$B$2:$G$222,5,FALSE))),"",VLOOKUP(C397,SubstationLoad_Max_Primaries!$B$3:$Z$500,11,FALSE))</f>
        <v>43617.573611111111</v>
      </c>
      <c r="AC399" s="418">
        <f ca="1">IF(AND(VLOOKUP(C397,SubstationLoad_Min_Primaries!$B$3:$Z$495,3,FALSE),ISNUMBER(VLOOKUP(C397,'Manual Calculation'!$B$2:$G$222,5,FALSE))),VLOOKUP(C397,'Manual Calculation'!$B$2:$G$222,6,FALSE),VLOOKUP(C397,SubstationLoad_Min_Primaries!$B$3:$Z$500,23,FALSE))</f>
        <v>0</v>
      </c>
      <c r="AD399" s="175"/>
      <c r="AE399" s="175"/>
      <c r="AF399" s="175"/>
      <c r="AG399" s="175"/>
      <c r="AH399" s="175"/>
      <c r="AI399" s="175"/>
      <c r="AJ399" s="175"/>
      <c r="AK399" s="175"/>
      <c r="AL399" s="175"/>
      <c r="AM399" s="157" t="str">
        <f ca="1">IF('MASTER 2018-19 '!H402="","",'MASTER 2018-19 '!H402)</f>
        <v/>
      </c>
      <c r="AN399" s="216"/>
    </row>
    <row r="400" spans="1:40" s="157" customFormat="1" x14ac:dyDescent="0.2">
      <c r="B400" s="236">
        <v>369</v>
      </c>
      <c r="C400" s="86" t="str">
        <f ca="1">VLOOKUP(B400,'GSP List'!$D$2:$E$485,2,FALSE)</f>
        <v>LOCHGOILHEAD</v>
      </c>
      <c r="D400" s="117" t="s">
        <v>30</v>
      </c>
      <c r="E400" s="117" t="s">
        <v>581</v>
      </c>
      <c r="F400" s="214"/>
      <c r="G400" s="284">
        <f ca="1">IF(AND(VLOOKUP(C400,SubstationLoad_Max_Primaries!$B$3:$Z$495,3,FALSE),ISNUMBER(VLOOKUP(C400,'Manual Calculation'!$B$2:$G$222,3,FALSE))),VLOOKUP(C400,'Manual Calculation'!$B$2:$G$222,4,FALSE),VLOOKUP(C400,SubstationLoad_Max_Primaries!$B$3:$Z$500,23,FALSE))</f>
        <v>43846.367361111108</v>
      </c>
      <c r="H400" s="282">
        <f ca="1">IF(AND(VLOOKUP(C400,SubstationLoad_Max_Primaries!$B$3:$Z$495,3,FALSE),ISNUMBER(VLOOKUP(C400,'Manual Calculation'!$B$2:$G$222,3,FALSE))),VLOOKUP(C400,'Manual Calculation'!$B$2:$G$222,3,FALSE),VLOOKUP(C400,SubstationLoad_Max_Primaries!$B$3:$Z$500,22,FALSE))</f>
        <v>2.4152659459991455</v>
      </c>
      <c r="I400" s="136">
        <v>1</v>
      </c>
      <c r="J400" s="89">
        <v>0</v>
      </c>
      <c r="K400" s="90">
        <v>0</v>
      </c>
      <c r="L400" s="143">
        <f ca="1">IF(OR($B400="",ISNA($I400)),,$H400*$I400)</f>
        <v>2.4152659459991455</v>
      </c>
      <c r="M400" s="143">
        <f ca="1">IF($B400 ="",,VLOOKUP($K400,'Growth Rates'!$C$5:$D$8,2,FALSE))^COLUMNS($M400:M400)*$L400+SUM($L401:M401)*IFERROR($L$5/$L$6,1)</f>
        <v>2.4153100409505526</v>
      </c>
      <c r="N400" s="143">
        <f ca="1">IF($B400 ="",,VLOOKUP($K400,'Growth Rates'!$C$5:$D$8,2,FALSE))^COLUMNS($M400:N400)*$L400+SUM($L401:N401)*IFERROR($L$5/$L$6,1)</f>
        <v>2.4153541367069904</v>
      </c>
      <c r="O400" s="143">
        <f ca="1">IF($B400 ="",,VLOOKUP($K400,'Growth Rates'!$C$5:$D$8,2,FALSE))^COLUMNS($M400:O400)*$L400+SUM($L401:O401)*IFERROR($L$5/$L$6,1)</f>
        <v>2.4153982332684745</v>
      </c>
      <c r="P400" s="143">
        <f ca="1">IF($B400 ="",,VLOOKUP($K400,'Growth Rates'!$C$5:$D$8,2,FALSE))^COLUMNS($M400:P400)*$L400+SUM($L401:P401)*IFERROR($L$5/$L$6,1)</f>
        <v>2.4154423306350199</v>
      </c>
      <c r="Q400" s="143">
        <f ca="1">IF($B400 ="",,VLOOKUP($K400,'Growth Rates'!$C$5:$D$8,2,FALSE))^COLUMNS($M400:Q400)*$L400+SUM($L401:Q401)*IFERROR($L$5/$L$6,1)</f>
        <v>2.4154864288066404</v>
      </c>
      <c r="R400" s="143">
        <f ca="1">IF($B400 ="",,VLOOKUP($K400,'Growth Rates'!$C$5:$D$8,2,FALSE))^COLUMNS($M400:R400)*$L400+SUM($L401:R401)*IFERROR($L$5/$L$6,1)</f>
        <v>2.4155305277833508</v>
      </c>
      <c r="S400" s="143">
        <f ca="1">IF($B400 ="",,VLOOKUP($K400,'Growth Rates'!$C$5:$D$8,2,FALSE))^COLUMNS($M400:S400)*$L400+SUM($L401:S401)*IFERROR($L$5/$L$6,1)</f>
        <v>2.4155746275651659</v>
      </c>
      <c r="T400" s="143">
        <f ca="1">IF($B400 ="",,VLOOKUP($K400,'Growth Rates'!$C$5:$D$8,2,FALSE))^COLUMNS($M400:T400)*$L400+SUM($L401:T401)*IFERROR($L$5/$L$6,1)</f>
        <v>2.4156187281521011</v>
      </c>
      <c r="U400" s="143">
        <f ca="1">IF($B400 ="",,VLOOKUP($K400,'Growth Rates'!$C$5:$D$8,2,FALSE))^COLUMNS($M400:U400)*$L400+SUM($L401:U401)*IFERROR($L$5/$L$6,1)</f>
        <v>2.41566282954417</v>
      </c>
      <c r="V400" s="143">
        <f ca="1">IF($B400 ="",,VLOOKUP($K400,'Growth Rates'!$C$5:$D$8,2,FALSE))^COLUMNS($M400:V400)*$L400+SUM($L401:V401)*IFERROR($L$5/$L$6,1)</f>
        <v>2.4157069317413882</v>
      </c>
      <c r="W400" s="143">
        <f ca="1">IF($B400 ="",,VLOOKUP($K400,'Growth Rates'!$C$5:$D$8,2,FALSE))^COLUMNS($M400:W400)*$L400+SUM($L401:W401)*IFERROR($L$5/$L$6,1)</f>
        <v>2.4157510347437694</v>
      </c>
      <c r="X400" s="143">
        <f ca="1">IF($B400 ="",,VLOOKUP($K400,'Growth Rates'!$C$5:$D$8,2,FALSE))^COLUMNS($M400:X400)*$L400+SUM($L401:X401)*IFERROR($L$5/$L$6,1)</f>
        <v>2.4157951385513301</v>
      </c>
      <c r="Y400" s="143">
        <f ca="1">IF($B400 ="",,VLOOKUP($K400,'Growth Rates'!$C$5:$D$8,2,FALSE))^COLUMNS($M400:Y400)*$L400+SUM($L401:Y401)*IFERROR($L$5/$L$6,1)</f>
        <v>2.4158392431640827</v>
      </c>
      <c r="Z400" s="215"/>
      <c r="AA400" s="173">
        <f ca="1">IFERROR(IF($H400="",,AA401/$L400),0)</f>
        <v>0.71661150396332229</v>
      </c>
      <c r="AB400" s="173">
        <f ca="1">IFERROR(IF($H400="",,AB401/$L400),0)</f>
        <v>0.75485187751942007</v>
      </c>
      <c r="AC400" s="174">
        <f ca="1">IFERROR(IF($H400="",,AC401/$L400),0)</f>
        <v>0</v>
      </c>
      <c r="AD400" s="175"/>
      <c r="AE400" s="42">
        <v>81513</v>
      </c>
      <c r="AF400" s="43"/>
      <c r="AG400" s="43"/>
      <c r="AH400" s="43"/>
      <c r="AI400" s="43"/>
      <c r="AJ400" s="43"/>
      <c r="AK400" s="43"/>
      <c r="AL400" s="44"/>
      <c r="AM400" s="157">
        <f ca="1">IF('MASTER 2018-19 '!H403="","",'MASTER 2018-19 '!H403)</f>
        <v>0.41</v>
      </c>
      <c r="AN400" s="216">
        <f t="shared" ca="1" si="62"/>
        <v>2.0052659459991453</v>
      </c>
    </row>
    <row r="401" spans="1:40" s="157" customFormat="1" x14ac:dyDescent="0.2">
      <c r="C401" s="217" t="str">
        <f ca="1">IFERROR(IF(H400="","No PI or No Data",""),"Substation was not found in SubstationLoad")</f>
        <v/>
      </c>
      <c r="D401" s="139"/>
      <c r="E401" s="139"/>
      <c r="F401" s="139"/>
      <c r="G401" s="285">
        <f ca="1">IF(AND(VLOOKUP(C400,SubstationLoad_Max_Primaries!$B$3:$Z$495,3,FALSE),ISNUMBER(VLOOKUP(C400,'Manual Calculation'!$B$2:$G$222,3,FALSE))),VLOOKUP(C400,'Manual Calculation'!$B$2:$G$222,4,FALSE),VLOOKUP(C400,SubstationLoad_Max_Primaries!$B$3:$Z$500,23,FALSE))</f>
        <v>43846.367361111108</v>
      </c>
      <c r="H401" s="250"/>
      <c r="I401" s="220"/>
      <c r="J401" s="220"/>
      <c r="K401" s="220"/>
      <c r="L401" s="220" t="s">
        <v>32</v>
      </c>
      <c r="M401" s="235"/>
      <c r="N401" s="221"/>
      <c r="O401" s="221"/>
      <c r="P401" s="221"/>
      <c r="Q401" s="221"/>
      <c r="R401" s="221"/>
      <c r="S401" s="221"/>
      <c r="T401" s="221"/>
      <c r="U401" s="221"/>
      <c r="V401" s="221"/>
      <c r="W401" s="221"/>
      <c r="X401" s="221"/>
      <c r="Y401" s="221"/>
      <c r="Z401" s="222"/>
      <c r="AA401" s="419">
        <f ca="1">IF(AND(VLOOKUP(C400,SubstationLoad_Min_Primaries!$B$3:$Z$495,3,FALSE),ISNUMBER(VLOOKUP(C400,'Manual Calculation'!$B$2:$G$222,5,FALSE))),"Manual Calculation",MAX(VLOOKUP(C400,SubstationLoad_Max_Primaries!$B$3:$Z$500,5,FALSE),VLOOKUP(C400,SubstationLoad_Max_Primaries!$B$3:$Z$500,7,FALSE)))</f>
        <v>1.730807362033844</v>
      </c>
      <c r="AB401" s="419">
        <f ca="1">IF(AND(VLOOKUP(C400,SubstationLoad_Min_Primaries!$B$3:$Z$495,3,FALSE),ISNUMBER(VLOOKUP(C400,'Manual Calculation'!$B$2:$G$222,5,FALSE))),"Manual Calculation",VLOOKUP(C400,SubstationLoad_Max_Primaries!$B$3:$Z$500,6,FALSE))</f>
        <v>1.8231680340461731</v>
      </c>
      <c r="AC401" s="282">
        <f ca="1">IF(AND(VLOOKUP(C400,SubstationLoad_Min_Primaries!$B$3:$Z$495,3,FALSE),ISNUMBER(VLOOKUP(C400,'Manual Calculation'!$B$2:$G$222,5,FALSE))),VLOOKUP(C400,'Manual Calculation'!$B$2:$G$222,5,FALSE),VLOOKUP(C400,SubstationLoad_Min_Primaries!$B$3:$Z$500,22,FALSE))</f>
        <v>0</v>
      </c>
      <c r="AD401" s="175"/>
      <c r="AE401" s="186">
        <v>1</v>
      </c>
      <c r="AF401" s="187">
        <v>0</v>
      </c>
      <c r="AG401" s="187">
        <v>0</v>
      </c>
      <c r="AH401" s="187">
        <v>0</v>
      </c>
      <c r="AI401" s="187">
        <v>0</v>
      </c>
      <c r="AJ401" s="187">
        <v>0</v>
      </c>
      <c r="AK401" s="187">
        <v>0</v>
      </c>
      <c r="AL401" s="188">
        <v>0</v>
      </c>
      <c r="AM401" s="157" t="str">
        <f ca="1">IF('MASTER 2018-19 '!H404="","",'MASTER 2018-19 '!H404)</f>
        <v/>
      </c>
      <c r="AN401" s="216"/>
    </row>
    <row r="402" spans="1:40" s="157" customFormat="1" x14ac:dyDescent="0.2">
      <c r="C402" s="223" t="s">
        <v>33</v>
      </c>
      <c r="D402" s="224"/>
      <c r="E402" s="225"/>
      <c r="F402" s="225"/>
      <c r="G402" s="226"/>
      <c r="H402" s="249"/>
      <c r="I402" s="228"/>
      <c r="J402" s="228"/>
      <c r="K402" s="228"/>
      <c r="L402" s="228"/>
      <c r="M402" s="229"/>
      <c r="N402" s="229"/>
      <c r="O402" s="230"/>
      <c r="P402" s="230"/>
      <c r="Q402" s="230"/>
      <c r="R402" s="231" t="s">
        <v>34</v>
      </c>
      <c r="S402" s="283">
        <f ca="1">VLOOKUP(C400,SubstationLoad_Max_Primaries!$B$3:$Z$500,24,FALSE)</f>
        <v>1.2745235940856934</v>
      </c>
      <c r="T402" s="233"/>
      <c r="U402" s="233"/>
      <c r="V402" s="233"/>
      <c r="W402" s="233"/>
      <c r="X402" s="233"/>
      <c r="Y402" s="233"/>
      <c r="Z402" s="234"/>
      <c r="AA402" s="418">
        <f ca="1">IF(AND(VLOOKUP(C400,SubstationLoad_Min_Primaries!$B$3:$Z$495,3,FALSE),ISNUMBER(VLOOKUP(C400,'Manual Calculation'!$B$2:$G$222,5,FALSE))),"",IF(AA401=VLOOKUP(C400,SubstationLoad_Max_Primaries!$B$3:$Z$500,5,FALSE),VLOOKUP(C400,SubstationLoad_Max_Primaries!$B$3:$Z$500,10,FALSE),IF(AA401=VLOOKUP(C400,SubstationLoad_Max_Primaries!$B$3:$Z$500,7,FALSE),VLOOKUP(C400,SubstationLoad_Max_Primaries!$B$3:$Z$500,12,FALSE),"")))</f>
        <v>43755.998611111114</v>
      </c>
      <c r="AB402" s="418">
        <f ca="1">IF(AND(VLOOKUP(C400,SubstationLoad_Min_Primaries!$B$3:$Z$495,3,FALSE),ISNUMBER(VLOOKUP(C400,'Manual Calculation'!$B$2:$G$222,5,FALSE))),"",VLOOKUP(C400,SubstationLoad_Max_Primaries!$B$3:$Z$500,11,FALSE))</f>
        <v>43697.004166666666</v>
      </c>
      <c r="AC402" s="418">
        <f ca="1">IF(AND(VLOOKUP(C400,SubstationLoad_Min_Primaries!$B$3:$Z$495,3,FALSE),ISNUMBER(VLOOKUP(C400,'Manual Calculation'!$B$2:$G$222,5,FALSE))),VLOOKUP(C400,'Manual Calculation'!$B$2:$G$222,6,FALSE),VLOOKUP(C400,SubstationLoad_Min_Primaries!$B$3:$Z$500,23,FALSE))</f>
        <v>0</v>
      </c>
      <c r="AD402" s="175"/>
      <c r="AE402" s="175"/>
      <c r="AF402" s="175"/>
      <c r="AG402" s="175"/>
      <c r="AH402" s="175"/>
      <c r="AI402" s="175"/>
      <c r="AJ402" s="175"/>
      <c r="AK402" s="175"/>
      <c r="AL402" s="175"/>
      <c r="AM402" s="157" t="str">
        <f ca="1">IF('MASTER 2018-19 '!H405="","",'MASTER 2018-19 '!H405)</f>
        <v/>
      </c>
      <c r="AN402" s="216"/>
    </row>
    <row r="403" spans="1:40" s="157" customFormat="1" x14ac:dyDescent="0.2">
      <c r="B403" s="236">
        <v>382</v>
      </c>
      <c r="C403" s="86" t="str">
        <f ca="1">VLOOKUP(B403,'GSP List'!$D$2:$E$485,2,FALSE)</f>
        <v>STRACHUR</v>
      </c>
      <c r="D403" s="117" t="s">
        <v>30</v>
      </c>
      <c r="E403" s="117" t="s">
        <v>564</v>
      </c>
      <c r="F403" s="214"/>
      <c r="G403" s="284">
        <f ca="1">IF(AND(VLOOKUP(C403,SubstationLoad_Max_Primaries!$B$3:$Z$495,3,FALSE),ISNUMBER(VLOOKUP(C403,'Manual Calculation'!$B$2:$G$222,3,FALSE))),VLOOKUP(C403,'Manual Calculation'!$B$2:$G$222,4,FALSE),VLOOKUP(C403,SubstationLoad_Max_Primaries!$B$3:$Z$500,23,FALSE))</f>
        <v>43800.147916666669</v>
      </c>
      <c r="H403" s="282">
        <f ca="1">IF(AND(VLOOKUP(C403,SubstationLoad_Max_Primaries!$B$3:$Z$495,3,FALSE),ISNUMBER(VLOOKUP(C403,'Manual Calculation'!$B$2:$G$222,3,FALSE))),VLOOKUP(C403,'Manual Calculation'!$B$2:$G$222,3,FALSE),VLOOKUP(C403,SubstationLoad_Max_Primaries!$B$3:$Z$500,22,FALSE))</f>
        <v>0.90793502854919417</v>
      </c>
      <c r="I403" s="136">
        <v>1</v>
      </c>
      <c r="J403" s="89">
        <v>0</v>
      </c>
      <c r="K403" s="90">
        <v>0</v>
      </c>
      <c r="L403" s="143">
        <f ca="1">IF(OR($B403="",ISNA($I403)),,$H403*$I403)</f>
        <v>0.90793502854919417</v>
      </c>
      <c r="M403" s="143">
        <f ca="1">IF($B403 ="",,VLOOKUP($K403,'Growth Rates'!$C$5:$D$8,2,FALSE))^COLUMNS($M403:M403)*$L403+SUM($L404:M404)*IFERROR($L$5/$L$6,1)</f>
        <v>0.90795160450888546</v>
      </c>
      <c r="N403" s="143">
        <f ca="1">IF($B403 ="",,VLOOKUP($K403,'Growth Rates'!$C$5:$D$8,2,FALSE))^COLUMNS($M403:N403)*$L403+SUM($L404:N404)*IFERROR($L$5/$L$6,1)</f>
        <v>0.90796818077120012</v>
      </c>
      <c r="O403" s="143">
        <f ca="1">IF($B403 ="",,VLOOKUP($K403,'Growth Rates'!$C$5:$D$8,2,FALSE))^COLUMNS($M403:O403)*$L403+SUM($L404:O404)*IFERROR($L$5/$L$6,1)</f>
        <v>0.9079847573361437</v>
      </c>
      <c r="P403" s="143">
        <f ca="1">IF($B403 ="",,VLOOKUP($K403,'Growth Rates'!$C$5:$D$8,2,FALSE))^COLUMNS($M403:P403)*$L403+SUM($L404:P404)*IFERROR($L$5/$L$6,1)</f>
        <v>0.90800133420372209</v>
      </c>
      <c r="Q403" s="143">
        <f ca="1">IF($B403 ="",,VLOOKUP($K403,'Growth Rates'!$C$5:$D$8,2,FALSE))^COLUMNS($M403:Q403)*$L403+SUM($L404:Q404)*IFERROR($L$5/$L$6,1)</f>
        <v>0.90801791137394028</v>
      </c>
      <c r="R403" s="143">
        <f ca="1">IF($B403 ="",,VLOOKUP($K403,'Growth Rates'!$C$5:$D$8,2,FALSE))^COLUMNS($M403:R403)*$L403+SUM($L404:R404)*IFERROR($L$5/$L$6,1)</f>
        <v>0.90803448884680404</v>
      </c>
      <c r="S403" s="143">
        <f ca="1">IF($B403 ="",,VLOOKUP($K403,'Growth Rates'!$C$5:$D$8,2,FALSE))^COLUMNS($M403:S403)*$L403+SUM($L404:S404)*IFERROR($L$5/$L$6,1)</f>
        <v>0.90805106662231894</v>
      </c>
      <c r="T403" s="143">
        <f ca="1">IF($B403 ="",,VLOOKUP($K403,'Growth Rates'!$C$5:$D$8,2,FALSE))^COLUMNS($M403:T403)*$L403+SUM($L404:T404)*IFERROR($L$5/$L$6,1)</f>
        <v>0.90806764470049051</v>
      </c>
      <c r="U403" s="143">
        <f ca="1">IF($B403 ="",,VLOOKUP($K403,'Growth Rates'!$C$5:$D$8,2,FALSE))^COLUMNS($M403:U403)*$L403+SUM($L404:U404)*IFERROR($L$5/$L$6,1)</f>
        <v>0.90808422308132408</v>
      </c>
      <c r="V403" s="143">
        <f ca="1">IF($B403 ="",,VLOOKUP($K403,'Growth Rates'!$C$5:$D$8,2,FALSE))^COLUMNS($M403:V403)*$L403+SUM($L404:V404)*IFERROR($L$5/$L$6,1)</f>
        <v>0.90810080176482544</v>
      </c>
      <c r="W403" s="143">
        <f ca="1">IF($B403 ="",,VLOOKUP($K403,'Growth Rates'!$C$5:$D$8,2,FALSE))^COLUMNS($M403:W403)*$L403+SUM($L404:W404)*IFERROR($L$5/$L$6,1)</f>
        <v>0.90811738075099968</v>
      </c>
      <c r="X403" s="143">
        <f ca="1">IF($B403 ="",,VLOOKUP($K403,'Growth Rates'!$C$5:$D$8,2,FALSE))^COLUMNS($M403:X403)*$L403+SUM($L404:X404)*IFERROR($L$5/$L$6,1)</f>
        <v>0.90813396003985325</v>
      </c>
      <c r="Y403" s="143">
        <f ca="1">IF($B403 ="",,VLOOKUP($K403,'Growth Rates'!$C$5:$D$8,2,FALSE))^COLUMNS($M403:Y403)*$L403+SUM($L404:Y404)*IFERROR($L$5/$L$6,1)</f>
        <v>0.90815053963139059</v>
      </c>
      <c r="Z403" s="237"/>
      <c r="AA403" s="173">
        <f ca="1">IFERROR(IF($H403="",,AA404/$L403),0)</f>
        <v>0.79477327324887459</v>
      </c>
      <c r="AB403" s="173">
        <f ca="1">IFERROR(IF($H403="",,AB404/$L403),0)</f>
        <v>0.47501924533627293</v>
      </c>
      <c r="AC403" s="174">
        <f ca="1">IFERROR(IF($H403="",,AC404/$L403),0)</f>
        <v>0</v>
      </c>
      <c r="AD403" s="175"/>
      <c r="AE403" s="42">
        <v>81518</v>
      </c>
      <c r="AF403" s="43"/>
      <c r="AG403" s="43"/>
      <c r="AH403" s="43"/>
      <c r="AI403" s="43"/>
      <c r="AJ403" s="43"/>
      <c r="AK403" s="43"/>
      <c r="AL403" s="44"/>
      <c r="AM403" s="157">
        <f ca="1">IF('MASTER 2018-19 '!H406="","",'MASTER 2018-19 '!H406)</f>
        <v>0.84</v>
      </c>
      <c r="AN403" s="216">
        <f t="shared" ca="1" si="62"/>
        <v>6.7935028549194199E-2</v>
      </c>
    </row>
    <row r="404" spans="1:40" s="157" customFormat="1" x14ac:dyDescent="0.2">
      <c r="C404" s="217" t="str">
        <f ca="1">IFERROR(IF(H403="","No PI or No Data",""),"Substation was not found in SubstationLoad")</f>
        <v/>
      </c>
      <c r="D404" s="139"/>
      <c r="E404" s="139"/>
      <c r="F404" s="139"/>
      <c r="G404" s="285">
        <f ca="1">IF(AND(VLOOKUP(C403,SubstationLoad_Max_Primaries!$B$3:$Z$495,3,FALSE),ISNUMBER(VLOOKUP(C403,'Manual Calculation'!$B$2:$G$222,3,FALSE))),VLOOKUP(C403,'Manual Calculation'!$B$2:$G$222,4,FALSE),VLOOKUP(C403,SubstationLoad_Max_Primaries!$B$3:$Z$500,23,FALSE))</f>
        <v>43800.147916666669</v>
      </c>
      <c r="H404" s="250"/>
      <c r="I404" s="220"/>
      <c r="J404" s="220"/>
      <c r="K404" s="220"/>
      <c r="L404" s="220" t="s">
        <v>32</v>
      </c>
      <c r="M404" s="235"/>
      <c r="N404" s="221"/>
      <c r="O404" s="221"/>
      <c r="P404" s="221"/>
      <c r="Q404" s="221"/>
      <c r="R404" s="221"/>
      <c r="S404" s="221"/>
      <c r="T404" s="221"/>
      <c r="U404" s="221"/>
      <c r="V404" s="221"/>
      <c r="W404" s="221"/>
      <c r="X404" s="221"/>
      <c r="Y404" s="221"/>
      <c r="Z404" s="222"/>
      <c r="AA404" s="419">
        <f ca="1">IF(AND(VLOOKUP(C403,SubstationLoad_Min_Primaries!$B$3:$Z$495,3,FALSE),ISNUMBER(VLOOKUP(C403,'Manual Calculation'!$B$2:$G$222,5,FALSE))),"Manual Calculation",MAX(VLOOKUP(C403,SubstationLoad_Max_Primaries!$B$3:$Z$500,5,FALSE),VLOOKUP(C403,SubstationLoad_Max_Primaries!$B$3:$Z$500,7,FALSE)))</f>
        <v>0.72160249453735348</v>
      </c>
      <c r="AB404" s="419">
        <f ca="1">IF(AND(VLOOKUP(C403,SubstationLoad_Min_Primaries!$B$3:$Z$495,3,FALSE),ISNUMBER(VLOOKUP(C403,'Manual Calculation'!$B$2:$G$222,5,FALSE))),"Manual Calculation",VLOOKUP(C403,SubstationLoad_Max_Primaries!$B$3:$Z$500,6,FALSE))</f>
        <v>0.43128661207580565</v>
      </c>
      <c r="AC404" s="282">
        <f ca="1">IF(AND(VLOOKUP(C403,SubstationLoad_Min_Primaries!$B$3:$Z$495,3,FALSE),ISNUMBER(VLOOKUP(C403,'Manual Calculation'!$B$2:$G$222,5,FALSE))),VLOOKUP(C403,'Manual Calculation'!$B$2:$G$222,5,FALSE),VLOOKUP(C403,SubstationLoad_Min_Primaries!$B$3:$Z$500,22,FALSE))</f>
        <v>0</v>
      </c>
      <c r="AD404" s="175"/>
      <c r="AE404" s="186">
        <v>1</v>
      </c>
      <c r="AF404" s="187">
        <v>0</v>
      </c>
      <c r="AG404" s="187">
        <v>0</v>
      </c>
      <c r="AH404" s="187">
        <v>0</v>
      </c>
      <c r="AI404" s="187">
        <v>0</v>
      </c>
      <c r="AJ404" s="187">
        <v>0</v>
      </c>
      <c r="AK404" s="187">
        <v>0</v>
      </c>
      <c r="AL404" s="188">
        <v>0</v>
      </c>
      <c r="AM404" s="157" t="str">
        <f ca="1">IF('MASTER 2018-19 '!H407="","",'MASTER 2018-19 '!H407)</f>
        <v/>
      </c>
      <c r="AN404" s="216"/>
    </row>
    <row r="405" spans="1:40" s="157" customFormat="1" x14ac:dyDescent="0.2">
      <c r="C405" s="223" t="s">
        <v>33</v>
      </c>
      <c r="D405" s="224"/>
      <c r="E405" s="225"/>
      <c r="F405" s="225"/>
      <c r="G405" s="226"/>
      <c r="H405" s="249"/>
      <c r="I405" s="228"/>
      <c r="J405" s="228"/>
      <c r="K405" s="228"/>
      <c r="L405" s="228"/>
      <c r="M405" s="229"/>
      <c r="N405" s="229"/>
      <c r="O405" s="230"/>
      <c r="P405" s="230"/>
      <c r="Q405" s="230"/>
      <c r="R405" s="231" t="s">
        <v>34</v>
      </c>
      <c r="S405" s="283">
        <f ca="1">VLOOKUP(C403,SubstationLoad_Max_Primaries!$B$3:$Z$500,24,FALSE)</f>
        <v>0</v>
      </c>
      <c r="T405" s="245"/>
      <c r="U405" s="245"/>
      <c r="V405" s="245"/>
      <c r="W405" s="245"/>
      <c r="X405" s="245"/>
      <c r="Y405" s="245"/>
      <c r="Z405" s="234"/>
      <c r="AA405" s="418">
        <f ca="1">IF(AND(VLOOKUP(C403,SubstationLoad_Min_Primaries!$B$3:$Z$495,3,FALSE),ISNUMBER(VLOOKUP(C403,'Manual Calculation'!$B$2:$G$222,5,FALSE))),"",IF(AA404=VLOOKUP(C403,SubstationLoad_Max_Primaries!$B$3:$Z$500,5,FALSE),VLOOKUP(C403,SubstationLoad_Max_Primaries!$B$3:$Z$500,10,FALSE),IF(AA404=VLOOKUP(C403,SubstationLoad_Max_Primaries!$B$3:$Z$500,7,FALSE),VLOOKUP(C403,SubstationLoad_Max_Primaries!$B$3:$Z$500,12,FALSE),"")))</f>
        <v>43768.148611111108</v>
      </c>
      <c r="AB405" s="418">
        <f ca="1">IF(AND(VLOOKUP(C403,SubstationLoad_Min_Primaries!$B$3:$Z$495,3,FALSE),ISNUMBER(VLOOKUP(C403,'Manual Calculation'!$B$2:$G$222,5,FALSE))),"",VLOOKUP(C403,SubstationLoad_Max_Primaries!$B$3:$Z$500,11,FALSE))</f>
        <v>43621.564583333333</v>
      </c>
      <c r="AC405" s="418">
        <f ca="1">IF(AND(VLOOKUP(C403,SubstationLoad_Min_Primaries!$B$3:$Z$495,3,FALSE),ISNUMBER(VLOOKUP(C403,'Manual Calculation'!$B$2:$G$222,5,FALSE))),VLOOKUP(C403,'Manual Calculation'!$B$2:$G$222,6,FALSE),VLOOKUP(C403,SubstationLoad_Min_Primaries!$B$3:$Z$500,23,FALSE))</f>
        <v>0</v>
      </c>
      <c r="AD405" s="175"/>
      <c r="AE405" s="175"/>
      <c r="AF405" s="175"/>
      <c r="AG405" s="175"/>
      <c r="AH405" s="175"/>
      <c r="AI405" s="175"/>
      <c r="AJ405" s="175"/>
      <c r="AK405" s="175"/>
      <c r="AL405" s="175"/>
      <c r="AM405" s="157" t="str">
        <f ca="1">IF('MASTER 2018-19 '!H408="","",'MASTER 2018-19 '!H408)</f>
        <v/>
      </c>
      <c r="AN405" s="216"/>
    </row>
    <row r="406" spans="1:40" s="157" customFormat="1" x14ac:dyDescent="0.2">
      <c r="A406" s="246"/>
      <c r="B406" s="246"/>
      <c r="C406" s="246"/>
      <c r="D406" s="246"/>
      <c r="E406" s="246"/>
      <c r="F406" s="246"/>
      <c r="G406" s="246"/>
      <c r="H406" s="246"/>
      <c r="I406" s="246"/>
      <c r="J406" s="246"/>
      <c r="K406" s="246"/>
      <c r="L406" s="246"/>
      <c r="M406" s="246"/>
      <c r="N406" s="246"/>
      <c r="O406" s="246"/>
      <c r="P406" s="246"/>
      <c r="Q406" s="246"/>
      <c r="R406" s="246"/>
      <c r="S406" s="246"/>
      <c r="T406" s="246"/>
      <c r="U406" s="246"/>
      <c r="V406" s="246"/>
      <c r="W406" s="246"/>
      <c r="X406" s="246"/>
      <c r="Y406" s="246"/>
      <c r="Z406" s="246"/>
      <c r="AA406" s="246"/>
      <c r="AB406" s="246"/>
      <c r="AC406" s="246"/>
      <c r="AD406" s="246"/>
      <c r="AE406" s="246"/>
      <c r="AF406" s="246"/>
      <c r="AG406" s="246"/>
      <c r="AH406" s="246"/>
      <c r="AI406" s="246"/>
      <c r="AJ406" s="246"/>
      <c r="AK406" s="246"/>
      <c r="AL406" s="246"/>
      <c r="AM406" s="157" t="str">
        <f ca="1">IF('MASTER 2018-19 '!H409="","",'MASTER 2018-19 '!H409)</f>
        <v/>
      </c>
      <c r="AN406" s="216"/>
    </row>
    <row r="407" spans="1:40" s="157" customFormat="1" x14ac:dyDescent="0.2">
      <c r="A407" s="152"/>
      <c r="B407" s="25"/>
      <c r="C407" s="158"/>
      <c r="D407" s="152"/>
      <c r="E407" s="152"/>
      <c r="F407" s="152"/>
      <c r="G407" s="152"/>
      <c r="H407" s="152"/>
      <c r="I407" s="152"/>
      <c r="J407" s="152"/>
      <c r="K407" s="152"/>
      <c r="L407" s="7" t="s">
        <v>0</v>
      </c>
      <c r="M407" s="159"/>
      <c r="N407" s="159"/>
      <c r="O407" s="159"/>
      <c r="P407" s="159"/>
      <c r="Q407" s="159"/>
      <c r="R407" s="159"/>
      <c r="S407" s="159"/>
      <c r="T407" s="159"/>
      <c r="U407" s="159"/>
      <c r="V407" s="159"/>
      <c r="W407" s="159"/>
      <c r="X407" s="159"/>
      <c r="Y407" s="159"/>
      <c r="Z407" s="156"/>
      <c r="AA407" s="152"/>
      <c r="AB407" s="152"/>
      <c r="AC407" s="152"/>
      <c r="AD407" s="152"/>
      <c r="AE407" s="152"/>
      <c r="AF407" s="152"/>
      <c r="AG407" s="152"/>
      <c r="AH407" s="152"/>
      <c r="AI407" s="152"/>
      <c r="AJ407" s="152"/>
      <c r="AK407" s="152"/>
      <c r="AL407" s="152"/>
      <c r="AM407" s="157" t="str">
        <f ca="1">IF('MASTER 2018-19 '!H410="","",'MASTER 2018-19 '!H410)</f>
        <v/>
      </c>
      <c r="AN407" s="216"/>
    </row>
    <row r="408" spans="1:40" s="157" customFormat="1" ht="61.5" x14ac:dyDescent="0.2">
      <c r="A408" s="20" t="s">
        <v>39</v>
      </c>
      <c r="B408" s="21" t="s">
        <v>657</v>
      </c>
      <c r="C408" s="20" t="s">
        <v>2</v>
      </c>
      <c r="D408" s="18" t="s">
        <v>3</v>
      </c>
      <c r="E408" s="18" t="s">
        <v>4</v>
      </c>
      <c r="F408" s="18" t="s">
        <v>5</v>
      </c>
      <c r="G408" s="22" t="s">
        <v>6</v>
      </c>
      <c r="H408" s="22" t="str">
        <f ca="1">$L$1&amp;" Peak (MW)"</f>
        <v>2019 / 20 Peak (MW)</v>
      </c>
      <c r="I408" s="16" t="s">
        <v>7</v>
      </c>
      <c r="J408" s="24" t="s">
        <v>8</v>
      </c>
      <c r="K408" s="17" t="s">
        <v>9</v>
      </c>
      <c r="L408" s="22" t="str">
        <f ca="1">LEFTB($L$1,FIND(" / ",$L$1,1))&amp;" / "&amp;LEFTB($L$1,FIND(" / ",$L$1,1))+1</f>
        <v>2019  / 2020</v>
      </c>
      <c r="M408" s="22" t="str">
        <f ca="1">LEFTB($L$1,FIND(" / ",$L$1,1))+1&amp;" / "&amp;LEFTB($L$1,FIND(" / ",$L$1,1))+2</f>
        <v>2020 / 2021</v>
      </c>
      <c r="N408" s="22" t="str">
        <f ca="1">LEFTB($L$1,FIND(" / ",$L$1,1))+2&amp;" / "&amp;LEFTB($L$1,FIND(" / ",$L$1,1))+3</f>
        <v>2021 / 2022</v>
      </c>
      <c r="O408" s="22" t="str">
        <f ca="1">LEFTB($L$1,FIND(" / ",$L$1,1))+3&amp;" / "&amp;LEFTB($L$1,FIND(" / ",$L$1,1))+4</f>
        <v>2022 / 2023</v>
      </c>
      <c r="P408" s="22" t="str">
        <f ca="1">LEFTB($L$1,FIND(" / ",$L$1,1))+4&amp;" / "&amp;LEFTB($L$1,FIND(" / ",$L$1,1))+5</f>
        <v>2023 / 2024</v>
      </c>
      <c r="Q408" s="22" t="str">
        <f ca="1">LEFTB($L$1,FIND(" / ",$L$1,1))+5&amp;" / "&amp;LEFTB($L$1,FIND(" / ",$L$1,1))+6</f>
        <v>2024 / 2025</v>
      </c>
      <c r="R408" s="22" t="str">
        <f ca="1">LEFTB($L$1,FIND(" / ",$L$1,1))+6&amp;" / "&amp;LEFTB($L$1,FIND(" / ",$L$1,1))+7</f>
        <v>2025 / 2026</v>
      </c>
      <c r="S408" s="22" t="str">
        <f ca="1">LEFTB($L$1,FIND(" / ",$L$1,1))+7&amp;" / "&amp;LEFTB($L$1,FIND(" / ",$L$1,1))+8</f>
        <v>2026 / 2027</v>
      </c>
      <c r="T408" s="22" t="str">
        <f ca="1">LEFTB($L$1,FIND(" / ",$L$1,1))+8&amp;" / "&amp;LEFTB($L$1,FIND(" / ",$L$1,1))+9</f>
        <v>2027 / 2028</v>
      </c>
      <c r="U408" s="22" t="str">
        <f ca="1">LEFTB($L$1,FIND(" / ",$L$1,1))+9&amp;" / "&amp;LEFTB($L$1,FIND(" / ",$L$1,1))+10</f>
        <v>2028 / 2029</v>
      </c>
      <c r="V408" s="22" t="str">
        <f ca="1">LEFTB($L$1,FIND(" / ",$L$1,1))+10&amp;" / "&amp;LEFTB($L$1,FIND(" / ",$L$1,1))+11</f>
        <v>2029 / 2030</v>
      </c>
      <c r="W408" s="22" t="str">
        <f ca="1">LEFTB($L$1,FIND(" / ",$L$1,1))+11&amp;" / "&amp;LEFTB($L$1,FIND(" / ",$L$1,1))+12</f>
        <v>2030 / 2031</v>
      </c>
      <c r="X408" s="22" t="str">
        <f ca="1">LEFTB($L$1,FIND(" / ",$L$1,1))+12&amp;" / "&amp;LEFTB($L$1,FIND(" / ",$L$1,1))+13</f>
        <v>2031 / 2032</v>
      </c>
      <c r="Y408" s="22" t="str">
        <f ca="1">LEFTB($L$1,FIND(" / ",$L$1,1))+13&amp;" / "&amp;LEFTB($L$1,FIND(" / ",$L$1,1))+14</f>
        <v>2032 / 2033</v>
      </c>
      <c r="Z408" s="23" t="s">
        <v>11</v>
      </c>
      <c r="AA408" s="19" t="s">
        <v>12</v>
      </c>
      <c r="AB408" s="19" t="s">
        <v>13</v>
      </c>
      <c r="AC408" s="19" t="s">
        <v>14</v>
      </c>
      <c r="AD408" s="160"/>
      <c r="AE408" s="19" t="s">
        <v>15</v>
      </c>
      <c r="AF408" s="19" t="s">
        <v>16</v>
      </c>
      <c r="AG408" s="19" t="s">
        <v>17</v>
      </c>
      <c r="AH408" s="19" t="s">
        <v>18</v>
      </c>
      <c r="AI408" s="19" t="s">
        <v>19</v>
      </c>
      <c r="AJ408" s="19" t="s">
        <v>20</v>
      </c>
      <c r="AK408" s="19" t="s">
        <v>21</v>
      </c>
      <c r="AL408" s="19" t="s">
        <v>22</v>
      </c>
      <c r="AM408" s="19" t="str">
        <f ca="1">IF('MASTER 2018-19 '!H411="","",'MASTER 2018-19 '!H411)</f>
        <v>2018/19 Peak (MW)</v>
      </c>
      <c r="AN408" s="19" t="s">
        <v>825</v>
      </c>
    </row>
    <row r="409" spans="1:40" s="157" customFormat="1" x14ac:dyDescent="0.2">
      <c r="A409" s="6"/>
      <c r="B409" s="161"/>
      <c r="C409" s="162"/>
      <c r="D409" s="161"/>
      <c r="E409" s="161"/>
      <c r="F409" s="161"/>
      <c r="G409" s="163"/>
      <c r="H409" s="161"/>
      <c r="I409" s="164"/>
      <c r="J409" s="165"/>
      <c r="K409" s="161"/>
      <c r="L409" s="161"/>
      <c r="M409" s="161"/>
      <c r="N409" s="161"/>
      <c r="O409" s="161"/>
      <c r="P409" s="161"/>
      <c r="Q409" s="161"/>
      <c r="R409" s="161"/>
      <c r="S409" s="161"/>
      <c r="T409" s="161"/>
      <c r="U409" s="161"/>
      <c r="V409" s="161"/>
      <c r="W409" s="161"/>
      <c r="X409" s="161"/>
      <c r="Y409" s="161"/>
      <c r="Z409" s="160"/>
      <c r="AA409" s="160"/>
      <c r="AB409" s="160"/>
      <c r="AC409" s="160"/>
      <c r="AD409" s="160"/>
      <c r="AE409" s="160"/>
      <c r="AF409" s="160"/>
      <c r="AG409" s="160"/>
      <c r="AH409" s="160"/>
      <c r="AI409" s="160"/>
      <c r="AJ409" s="160"/>
      <c r="AK409" s="160"/>
      <c r="AL409" s="160"/>
      <c r="AM409" s="157" t="str">
        <f ca="1">IF('MASTER 2018-19 '!H412="","",'MASTER 2018-19 '!H412)</f>
        <v/>
      </c>
    </row>
    <row r="410" spans="1:40" s="157" customFormat="1" x14ac:dyDescent="0.2">
      <c r="A410" s="142" t="s">
        <v>187</v>
      </c>
      <c r="B410" s="166">
        <v>823</v>
      </c>
      <c r="C410" s="167"/>
      <c r="D410" s="168" t="s">
        <v>23</v>
      </c>
      <c r="E410" s="169" t="s">
        <v>839</v>
      </c>
      <c r="F410" s="170"/>
      <c r="G410" s="284">
        <f ca="1">VLOOKUP(A410,SubstationLoad_Max_GSPs!$A$3:$Z$100,19,FALSE)</f>
        <v>43816.595138888886</v>
      </c>
      <c r="H410" s="282">
        <f ca="1">VLOOKUP(A410,SubstationLoad_Max_GSPs!$A$3:$Z$100,18,FALSE)</f>
        <v>31.773500442504883</v>
      </c>
      <c r="I410" s="136">
        <v>1</v>
      </c>
      <c r="J410" s="171"/>
      <c r="K410" s="172" t="s">
        <v>24</v>
      </c>
      <c r="L410" s="37">
        <f ca="1">IF(OR($A410="",ISNA($I410)),,$H410*$I410)</f>
        <v>31.773500442504883</v>
      </c>
      <c r="M410" s="37">
        <f t="shared" ref="M410:Y410" ca="1" si="63">M411/IFERROR($L411/$L410,1)</f>
        <v>31.77408052394906</v>
      </c>
      <c r="N410" s="37">
        <f t="shared" ca="1" si="63"/>
        <v>31.774660615983652</v>
      </c>
      <c r="O410" s="37">
        <f t="shared" ca="1" si="63"/>
        <v>31.775240718608856</v>
      </c>
      <c r="P410" s="37">
        <f t="shared" ca="1" si="63"/>
        <v>31.775820831824863</v>
      </c>
      <c r="Q410" s="37">
        <f t="shared" ca="1" si="63"/>
        <v>31.77640095563185</v>
      </c>
      <c r="R410" s="37">
        <f t="shared" ca="1" si="63"/>
        <v>31.776981090030031</v>
      </c>
      <c r="S410" s="37">
        <f t="shared" ca="1" si="63"/>
        <v>31.77756123501959</v>
      </c>
      <c r="T410" s="37">
        <f t="shared" ca="1" si="63"/>
        <v>31.77814139060073</v>
      </c>
      <c r="U410" s="37">
        <f t="shared" ca="1" si="63"/>
        <v>31.778721556773618</v>
      </c>
      <c r="V410" s="37">
        <f t="shared" ca="1" si="63"/>
        <v>31.779301733538482</v>
      </c>
      <c r="W410" s="37">
        <f t="shared" ca="1" si="63"/>
        <v>31.779881920895484</v>
      </c>
      <c r="X410" s="37">
        <f t="shared" ca="1" si="63"/>
        <v>31.780462118844852</v>
      </c>
      <c r="Y410" s="37">
        <f t="shared" ca="1" si="63"/>
        <v>31.781042327386746</v>
      </c>
      <c r="Z410" s="38" t="str">
        <f ca="1">"Diversity/Losses: "&amp;ROUND(L411/L410,3)</f>
        <v>Diversity/Losses: 1.047</v>
      </c>
      <c r="AA410" s="173">
        <f ca="1">IFERROR(IF($H410="",,AA411/$L410),0)</f>
        <v>0.93906875573469706</v>
      </c>
      <c r="AB410" s="173">
        <f ca="1">IFERROR(IF($H410="",,AB411/$L410),0)</f>
        <v>0.78951007790933914</v>
      </c>
      <c r="AC410" s="174">
        <f ca="1">IFERROR(IF($H410="",,AC411/$L410),0)</f>
        <v>0.26882464860958077</v>
      </c>
      <c r="AD410" s="175"/>
      <c r="AE410" s="42">
        <v>12230</v>
      </c>
      <c r="AF410" s="43"/>
      <c r="AG410" s="43"/>
      <c r="AH410" s="43"/>
      <c r="AI410" s="43"/>
      <c r="AJ410" s="43"/>
      <c r="AK410" s="43"/>
      <c r="AL410" s="44"/>
      <c r="AM410" s="157">
        <f ca="1">IF('MASTER 2018-19 '!H413="","",'MASTER 2018-19 '!H413)</f>
        <v>32.700000000000003</v>
      </c>
      <c r="AN410" s="216">
        <f ca="1">H410-AM410</f>
        <v>-0.92649955749512003</v>
      </c>
    </row>
    <row r="411" spans="1:40" s="157" customFormat="1" x14ac:dyDescent="0.2">
      <c r="A411" s="217" t="str">
        <f ca="1">IFERROR(IF(H410="","No PI or No Data",""),"Substation was not found in SubstationLoad")</f>
        <v/>
      </c>
      <c r="B411" s="176"/>
      <c r="C411" s="177"/>
      <c r="D411" s="178"/>
      <c r="E411" s="178"/>
      <c r="F411" s="178"/>
      <c r="G411" s="329">
        <f ca="1">VLOOKUP(A410,SubstationLoad_Max_GSPs!$A$3:$Z$100,19,FALSE)</f>
        <v>43816.595138888886</v>
      </c>
      <c r="H411" s="180"/>
      <c r="I411" s="181"/>
      <c r="J411" s="182"/>
      <c r="K411" s="183" t="s">
        <v>25</v>
      </c>
      <c r="L411" s="53">
        <f ca="1">L415+L418+L421</f>
        <v>33.253759875854492</v>
      </c>
      <c r="M411" s="53">
        <f t="shared" ref="M411:Y411" ca="1" si="64">M415+M418+M421</f>
        <v>33.254366982052566</v>
      </c>
      <c r="N411" s="53">
        <f t="shared" ca="1" si="64"/>
        <v>33.25497409933444</v>
      </c>
      <c r="O411" s="53">
        <f t="shared" ca="1" si="64"/>
        <v>33.255581227700318</v>
      </c>
      <c r="P411" s="53">
        <f t="shared" ca="1" si="64"/>
        <v>33.256188367150401</v>
      </c>
      <c r="Q411" s="53">
        <f t="shared" ca="1" si="64"/>
        <v>33.256795517684878</v>
      </c>
      <c r="R411" s="53">
        <f t="shared" ca="1" si="64"/>
        <v>33.257402679303965</v>
      </c>
      <c r="S411" s="53">
        <f t="shared" ca="1" si="64"/>
        <v>33.258009852007866</v>
      </c>
      <c r="T411" s="53">
        <f t="shared" ca="1" si="64"/>
        <v>33.258617035796782</v>
      </c>
      <c r="U411" s="53">
        <f t="shared" ca="1" si="64"/>
        <v>33.259224230670895</v>
      </c>
      <c r="V411" s="53">
        <f t="shared" ca="1" si="64"/>
        <v>33.259831436630442</v>
      </c>
      <c r="W411" s="53">
        <f t="shared" ca="1" si="64"/>
        <v>33.260438653675592</v>
      </c>
      <c r="X411" s="53">
        <f t="shared" ca="1" si="64"/>
        <v>33.261045881806581</v>
      </c>
      <c r="Y411" s="53">
        <f t="shared" ca="1" si="64"/>
        <v>33.261653121023585</v>
      </c>
      <c r="Z411" s="184"/>
      <c r="AA411" s="419">
        <f ca="1">MAX(VLOOKUP(A410,SubstationLoad_Max_GSPs!$A$3:$Z$100,3,FALSE),VLOOKUP(A410,SubstationLoad_Max_GSPs!$A$3:$Z$100,5,FALSE))</f>
        <v>29.837501525878906</v>
      </c>
      <c r="AB411" s="282">
        <f ca="1">VLOOKUP(A410,SubstationLoad_Max_GSPs!$A$3:$Z$100,4,FALSE)</f>
        <v>25.085498809814453</v>
      </c>
      <c r="AC411" s="282">
        <f ca="1">VLOOKUP(A410,SubstationLoad_Min_GSPs!$A$3:$Z$100,18,FALSE)</f>
        <v>8.5415000915527344</v>
      </c>
      <c r="AD411" s="175"/>
      <c r="AE411" s="186">
        <v>1</v>
      </c>
      <c r="AF411" s="187">
        <v>0</v>
      </c>
      <c r="AG411" s="187">
        <v>0</v>
      </c>
      <c r="AH411" s="187">
        <v>0</v>
      </c>
      <c r="AI411" s="187">
        <v>0</v>
      </c>
      <c r="AJ411" s="187">
        <v>0</v>
      </c>
      <c r="AK411" s="187">
        <v>0</v>
      </c>
      <c r="AL411" s="188">
        <v>0</v>
      </c>
      <c r="AM411" s="157" t="str">
        <f ca="1">IF('MASTER 2018-19 '!H414="","",'MASTER 2018-19 '!H414)</f>
        <v/>
      </c>
      <c r="AN411" s="216"/>
    </row>
    <row r="412" spans="1:40" s="157" customFormat="1" x14ac:dyDescent="0.2">
      <c r="A412" s="11"/>
      <c r="B412" s="176"/>
      <c r="C412" s="189"/>
      <c r="D412" s="190" t="s">
        <v>26</v>
      </c>
      <c r="E412" s="63"/>
      <c r="F412" s="191"/>
      <c r="G412" s="192"/>
      <c r="H412" s="193"/>
      <c r="I412" s="194"/>
      <c r="J412" s="194"/>
      <c r="K412" s="194"/>
      <c r="L412" s="194"/>
      <c r="M412" s="194"/>
      <c r="N412" s="195"/>
      <c r="O412" s="195"/>
      <c r="P412" s="195"/>
      <c r="Q412" s="195"/>
      <c r="R412" s="196" t="s">
        <v>27</v>
      </c>
      <c r="S412" s="330">
        <f ca="1">VLOOKUP(A410,SubstationLoad_Max_GSPs!$A$3:$Z$100,20,FALSE)</f>
        <v>0</v>
      </c>
      <c r="T412" s="185"/>
      <c r="U412" s="185"/>
      <c r="V412" s="185"/>
      <c r="W412" s="185"/>
      <c r="X412" s="185"/>
      <c r="Y412" s="185"/>
      <c r="Z412" s="184"/>
      <c r="AA412" s="418">
        <f ca="1">IF(AA411=VLOOKUP(A410,SubstationLoad_Max_GSPs!$A$3:$Z$100,3,FALSE),VLOOKUP(A410,SubstationLoad_Max_GSPs!$A$3:$Z$100,8,FALSE),IF(AA411=VLOOKUP(A410,SubstationLoad_Max_GSPs!$A$3:$Z$100,5,FALSE),VLOOKUP(A410,SubstationLoad_Max_GSPs!$A$3:$Z$100,10,FALSE),""))</f>
        <v>43558.481249999997</v>
      </c>
      <c r="AB412" s="418">
        <f ca="1">VLOOKUP(A410,SubstationLoad_Max_GSPs!$A$3:$Z$100,9,FALSE)</f>
        <v>43670.626388888886</v>
      </c>
      <c r="AC412" s="418">
        <f ca="1">VLOOKUP(A410,SubstationLoad_Min_GSPs!$A$3:$Z$100,19,FALSE)</f>
        <v>43652.193749999999</v>
      </c>
      <c r="AD412" s="175"/>
      <c r="AE412" s="175"/>
      <c r="AF412" s="175"/>
      <c r="AG412" s="175"/>
      <c r="AH412" s="175"/>
      <c r="AI412" s="175"/>
      <c r="AJ412" s="175"/>
      <c r="AK412" s="175"/>
      <c r="AL412" s="175"/>
      <c r="AM412" s="157" t="str">
        <f ca="1">IF('MASTER 2018-19 '!H415="","",'MASTER 2018-19 '!H415)</f>
        <v/>
      </c>
      <c r="AN412" s="216"/>
    </row>
    <row r="413" spans="1:40" s="157" customFormat="1" x14ac:dyDescent="0.2">
      <c r="A413" s="14"/>
      <c r="B413" s="197"/>
      <c r="C413" s="198"/>
      <c r="D413" s="198"/>
      <c r="E413" s="198"/>
      <c r="F413" s="199"/>
      <c r="G413" s="200" t="s">
        <v>28</v>
      </c>
      <c r="H413" s="201">
        <v>0.98</v>
      </c>
      <c r="I413" s="197"/>
      <c r="J413" s="202"/>
      <c r="K413" s="203" t="s">
        <v>29</v>
      </c>
      <c r="L413" s="78">
        <f ca="1">L410*$H413</f>
        <v>31.138030433654784</v>
      </c>
      <c r="M413" s="78">
        <f t="shared" ref="M413:T413" ca="1" si="65">M410*$H413</f>
        <v>31.138598913470076</v>
      </c>
      <c r="N413" s="78">
        <f t="shared" ca="1" si="65"/>
        <v>31.139167403663979</v>
      </c>
      <c r="O413" s="78">
        <f t="shared" ca="1" si="65"/>
        <v>31.13973590423668</v>
      </c>
      <c r="P413" s="78">
        <f t="shared" ca="1" si="65"/>
        <v>31.140304415188364</v>
      </c>
      <c r="Q413" s="78">
        <f t="shared" ca="1" si="65"/>
        <v>31.140872936519212</v>
      </c>
      <c r="R413" s="78">
        <f t="shared" ca="1" si="65"/>
        <v>31.141441468229431</v>
      </c>
      <c r="S413" s="78">
        <f t="shared" ca="1" si="65"/>
        <v>31.142010010319197</v>
      </c>
      <c r="T413" s="78">
        <f t="shared" ca="1" si="65"/>
        <v>31.142578562788714</v>
      </c>
      <c r="U413" s="78">
        <f ca="1">U410*$H413</f>
        <v>31.143147125638144</v>
      </c>
      <c r="V413" s="78">
        <f ca="1">V410*$H413</f>
        <v>31.143715698867712</v>
      </c>
      <c r="W413" s="78">
        <f t="shared" ref="W413" ca="1" si="66">W410*$H413</f>
        <v>31.144284282477575</v>
      </c>
      <c r="X413" s="78">
        <f ca="1">X410*$H413</f>
        <v>31.144852876467954</v>
      </c>
      <c r="Y413" s="78">
        <f ca="1">Y410*$H413</f>
        <v>31.145421480839012</v>
      </c>
      <c r="Z413" s="204"/>
      <c r="AA413" s="205"/>
      <c r="AB413" s="198"/>
      <c r="AC413" s="206"/>
      <c r="AD413" s="175"/>
      <c r="AE413" s="175"/>
      <c r="AF413" s="175"/>
      <c r="AG413" s="175"/>
      <c r="AH413" s="175"/>
      <c r="AI413" s="175"/>
      <c r="AJ413" s="175"/>
      <c r="AK413" s="175"/>
      <c r="AL413" s="175"/>
      <c r="AN413" s="216"/>
    </row>
    <row r="414" spans="1:40" s="157" customFormat="1" x14ac:dyDescent="0.2">
      <c r="A414" s="2"/>
      <c r="C414" s="207"/>
      <c r="D414" s="208"/>
      <c r="E414" s="208"/>
      <c r="F414" s="208"/>
      <c r="G414" s="209"/>
      <c r="H414" s="241"/>
      <c r="I414" s="211"/>
      <c r="J414" s="212"/>
      <c r="K414" s="208"/>
      <c r="Z414" s="175"/>
      <c r="AA414" s="175"/>
      <c r="AB414" s="175"/>
      <c r="AC414" s="175"/>
      <c r="AD414" s="175"/>
      <c r="AE414" s="175"/>
      <c r="AF414" s="175"/>
      <c r="AG414" s="175"/>
      <c r="AH414" s="175"/>
      <c r="AI414" s="175"/>
      <c r="AJ414" s="175"/>
      <c r="AK414" s="175"/>
      <c r="AL414" s="175"/>
      <c r="AM414" s="157" t="str">
        <f ca="1">IF('MASTER 2018-19 '!H417="","",'MASTER 2018-19 '!H417)</f>
        <v/>
      </c>
      <c r="AN414" s="216"/>
    </row>
    <row r="415" spans="1:40" s="157" customFormat="1" x14ac:dyDescent="0.2">
      <c r="A415" s="152"/>
      <c r="B415" s="247">
        <v>808</v>
      </c>
      <c r="C415" s="86" t="str">
        <f ca="1">VLOOKUP(B415,'GSP List'!$D$2:$E$485,2,FALSE)</f>
        <v>BALNAGASK</v>
      </c>
      <c r="D415" s="117" t="s">
        <v>30</v>
      </c>
      <c r="E415" s="117" t="s">
        <v>583</v>
      </c>
      <c r="F415" s="214"/>
      <c r="G415" s="284">
        <f ca="1">IF(AND(VLOOKUP(C415,SubstationLoad_Max_Primaries!$B$3:$Z$495,3,FALSE),ISNUMBER(VLOOKUP(C415,'Manual Calculation'!$B$2:$G$222,3,FALSE))),VLOOKUP(C415,'Manual Calculation'!$B$2:$G$222,4,FALSE),VLOOKUP(C415,SubstationLoad_Max_Primaries!$B$3:$Z$500,23,FALSE))</f>
        <v>43812.599305555559</v>
      </c>
      <c r="H415" s="282">
        <f ca="1">IF(AND(VLOOKUP(C415,SubstationLoad_Max_Primaries!$B$3:$Z$495,3,FALSE),ISNUMBER(VLOOKUP(C415,'Manual Calculation'!$B$2:$G$222,3,FALSE))),VLOOKUP(C415,'Manual Calculation'!$B$2:$G$222,3,FALSE),VLOOKUP(C415,SubstationLoad_Max_Primaries!$B$3:$Z$500,22,FALSE))</f>
        <v>4.6515998840332031</v>
      </c>
      <c r="I415" s="136">
        <v>1</v>
      </c>
      <c r="J415" s="89">
        <v>0</v>
      </c>
      <c r="K415" s="90">
        <v>0</v>
      </c>
      <c r="L415" s="143">
        <f ca="1">IF(OR($B415="",ISNA($I415)),,$H415*$I415)</f>
        <v>4.6515998840332031</v>
      </c>
      <c r="M415" s="143">
        <f ca="1">IF($B415 ="",,VLOOKUP($K415,'Growth Rates'!$C$5:$D$8,2,FALSE))^COLUMNS($M415:M415)*$L415+SUM($L416:M416)*IFERROR($L$5/$L$6,1)</f>
        <v>4.6516848072157577</v>
      </c>
      <c r="N415" s="143">
        <f ca="1">IF($B415 ="",,VLOOKUP($K415,'Growth Rates'!$C$5:$D$8,2,FALSE))^COLUMNS($M415:N415)*$L415+SUM($L416:N416)*IFERROR($L$5/$L$6,1)</f>
        <v>4.6517697319487361</v>
      </c>
      <c r="O415" s="143">
        <f ca="1">IF($B415 ="",,VLOOKUP($K415,'Growth Rates'!$C$5:$D$8,2,FALSE))^COLUMNS($M415:O415)*$L415+SUM($L416:O416)*IFERROR($L$5/$L$6,1)</f>
        <v>4.6518546582321649</v>
      </c>
      <c r="P415" s="143">
        <f ca="1">IF($B415 ="",,VLOOKUP($K415,'Growth Rates'!$C$5:$D$8,2,FALSE))^COLUMNS($M415:P415)*$L415+SUM($L416:P416)*IFERROR($L$5/$L$6,1)</f>
        <v>4.6519395860660735</v>
      </c>
      <c r="Q415" s="143">
        <f ca="1">IF($B415 ="",,VLOOKUP($K415,'Growth Rates'!$C$5:$D$8,2,FALSE))^COLUMNS($M415:Q415)*$L415+SUM($L416:Q416)*IFERROR($L$5/$L$6,1)</f>
        <v>4.6520245154504902</v>
      </c>
      <c r="R415" s="143">
        <f ca="1">IF($B415 ="",,VLOOKUP($K415,'Growth Rates'!$C$5:$D$8,2,FALSE))^COLUMNS($M415:R415)*$L415+SUM($L416:R416)*IFERROR($L$5/$L$6,1)</f>
        <v>4.6521094463854427</v>
      </c>
      <c r="S415" s="143">
        <f ca="1">IF($B415 ="",,VLOOKUP($K415,'Growth Rates'!$C$5:$D$8,2,FALSE))^COLUMNS($M415:S415)*$L415+SUM($L416:S416)*IFERROR($L$5/$L$6,1)</f>
        <v>4.6521943788709592</v>
      </c>
      <c r="T415" s="143">
        <f ca="1">IF($B415 ="",,VLOOKUP($K415,'Growth Rates'!$C$5:$D$8,2,FALSE))^COLUMNS($M415:T415)*$L415+SUM($L416:T416)*IFERROR($L$5/$L$6,1)</f>
        <v>4.6522793129070692</v>
      </c>
      <c r="U415" s="143">
        <f ca="1">IF($B415 ="",,VLOOKUP($K415,'Growth Rates'!$C$5:$D$8,2,FALSE))^COLUMNS($M415:U415)*$L415+SUM($L416:U416)*IFERROR($L$5/$L$6,1)</f>
        <v>4.6523642484938001</v>
      </c>
      <c r="V415" s="143">
        <f ca="1">IF($B415 ="",,VLOOKUP($K415,'Growth Rates'!$C$5:$D$8,2,FALSE))^COLUMNS($M415:V415)*$L415+SUM($L416:V416)*IFERROR($L$5/$L$6,1)</f>
        <v>4.6524491856311805</v>
      </c>
      <c r="W415" s="143">
        <f ca="1">IF($B415 ="",,VLOOKUP($K415,'Growth Rates'!$C$5:$D$8,2,FALSE))^COLUMNS($M415:W415)*$L415+SUM($L416:W416)*IFERROR($L$5/$L$6,1)</f>
        <v>4.6525341243192369</v>
      </c>
      <c r="X415" s="143">
        <f ca="1">IF($B415 ="",,VLOOKUP($K415,'Growth Rates'!$C$5:$D$8,2,FALSE))^COLUMNS($M415:X415)*$L415+SUM($L416:X416)*IFERROR($L$5/$L$6,1)</f>
        <v>4.6526190645580021</v>
      </c>
      <c r="Y415" s="143">
        <f ca="1">IF($B415 ="",,VLOOKUP($K415,'Growth Rates'!$C$5:$D$8,2,FALSE))^COLUMNS($M415:Y415)*$L415+SUM($L416:Y416)*IFERROR($L$5/$L$6,1)</f>
        <v>4.6527040063474994</v>
      </c>
      <c r="Z415" s="237"/>
      <c r="AA415" s="173">
        <f ca="1">IFERROR(IF($H415="",,AA416/$L415),0)</f>
        <v>0</v>
      </c>
      <c r="AB415" s="173">
        <f ca="1">IFERROR(IF($H415="",,AB416/$L415),0)</f>
        <v>0</v>
      </c>
      <c r="AC415" s="174">
        <f ca="1">IFERROR(IF($H415="",,AC416/$L415),0)</f>
        <v>0</v>
      </c>
      <c r="AD415" s="175"/>
      <c r="AE415" s="42">
        <v>81607</v>
      </c>
      <c r="AF415" s="43"/>
      <c r="AG415" s="43"/>
      <c r="AH415" s="43"/>
      <c r="AI415" s="43"/>
      <c r="AJ415" s="43"/>
      <c r="AK415" s="43"/>
      <c r="AL415" s="44"/>
      <c r="AM415" s="157">
        <f ca="1">IF('MASTER 2018-19 '!H418="","",'MASTER 2018-19 '!H418)</f>
        <v>4.4800000000000004</v>
      </c>
      <c r="AN415" s="216">
        <f t="shared" ca="1" si="62"/>
        <v>0.1715998840332027</v>
      </c>
    </row>
    <row r="416" spans="1:40" s="157" customFormat="1" x14ac:dyDescent="0.2">
      <c r="A416" s="152"/>
      <c r="C416" s="217" t="str">
        <f ca="1">IFERROR(IF(H415="","No PI or No Data",""),"Substation was not found in SubstationLoad")</f>
        <v/>
      </c>
      <c r="D416" s="139"/>
      <c r="E416" s="139"/>
      <c r="F416" s="139"/>
      <c r="G416" s="285">
        <f ca="1">IF(AND(VLOOKUP(C415,SubstationLoad_Max_Primaries!$B$3:$Z$495,3,FALSE),ISNUMBER(VLOOKUP(C415,'Manual Calculation'!$B$2:$G$222,3,FALSE))),VLOOKUP(C415,'Manual Calculation'!$B$2:$G$222,4,FALSE),VLOOKUP(C415,SubstationLoad_Max_Primaries!$B$3:$Z$500,23,FALSE))</f>
        <v>43812.599305555559</v>
      </c>
      <c r="H416" s="248"/>
      <c r="I416" s="220"/>
      <c r="J416" s="220"/>
      <c r="K416" s="220"/>
      <c r="L416" s="220" t="s">
        <v>32</v>
      </c>
      <c r="M416" s="235"/>
      <c r="N416" s="221"/>
      <c r="O416" s="221"/>
      <c r="P416" s="221"/>
      <c r="Q416" s="221"/>
      <c r="R416" s="221"/>
      <c r="S416" s="221"/>
      <c r="T416" s="221"/>
      <c r="U416" s="221"/>
      <c r="V416" s="221"/>
      <c r="W416" s="221"/>
      <c r="X416" s="221"/>
      <c r="Y416" s="221"/>
      <c r="Z416" s="222"/>
      <c r="AA416" s="419" t="e">
        <f ca="1">IF(AND(VLOOKUP(C415,SubstationLoad_Min_Primaries!$B$3:$Z$495,3,FALSE),ISNUMBER(VLOOKUP(C415,'Manual Calculation'!$B$2:$G$222,5,FALSE))),"Manual Calculation",MAX(VLOOKUP(C415,SubstationLoad_Max_Primaries!$B$3:$Z$500,5,FALSE),VLOOKUP(C415,SubstationLoad_Max_Primaries!$B$3:$Z$500,7,FALSE)))</f>
        <v>#VALUE!</v>
      </c>
      <c r="AB416" s="419" t="str">
        <f ca="1">IF(AND(VLOOKUP(C415,SubstationLoad_Min_Primaries!$B$3:$Z$495,3,FALSE),ISNUMBER(VLOOKUP(C415,'Manual Calculation'!$B$2:$G$222,5,FALSE))),"Manual Calculation",VLOOKUP(C415,SubstationLoad_Max_Primaries!$B$3:$Z$500,6,FALSE))</f>
        <v>No Data</v>
      </c>
      <c r="AC416" s="282">
        <f ca="1">IF(AND(VLOOKUP(C415,SubstationLoad_Min_Primaries!$B$3:$Z$495,3,FALSE),ISNUMBER(VLOOKUP(C415,'Manual Calculation'!$B$2:$G$222,5,FALSE))),VLOOKUP(C415,'Manual Calculation'!$B$2:$G$222,5,FALSE),VLOOKUP(C415,SubstationLoad_Min_Primaries!$B$3:$Z$500,22,FALSE))</f>
        <v>0</v>
      </c>
      <c r="AD416" s="175"/>
      <c r="AE416" s="186">
        <v>1</v>
      </c>
      <c r="AF416" s="187">
        <v>0</v>
      </c>
      <c r="AG416" s="187">
        <v>0</v>
      </c>
      <c r="AH416" s="187">
        <v>0</v>
      </c>
      <c r="AI416" s="187">
        <v>0</v>
      </c>
      <c r="AJ416" s="187">
        <v>0</v>
      </c>
      <c r="AK416" s="187">
        <v>0</v>
      </c>
      <c r="AL416" s="188">
        <v>0</v>
      </c>
      <c r="AM416" s="157" t="str">
        <f ca="1">IF('MASTER 2018-19 '!H419="","",'MASTER 2018-19 '!H419)</f>
        <v/>
      </c>
      <c r="AN416" s="216"/>
    </row>
    <row r="417" spans="1:40" s="157" customFormat="1" x14ac:dyDescent="0.2">
      <c r="A417" s="152"/>
      <c r="C417" s="223" t="s">
        <v>33</v>
      </c>
      <c r="D417" s="224"/>
      <c r="E417" s="225"/>
      <c r="F417" s="225"/>
      <c r="G417" s="226"/>
      <c r="H417" s="249"/>
      <c r="I417" s="228"/>
      <c r="J417" s="228"/>
      <c r="K417" s="228"/>
      <c r="L417" s="228"/>
      <c r="M417" s="229"/>
      <c r="N417" s="229"/>
      <c r="O417" s="230"/>
      <c r="P417" s="230"/>
      <c r="Q417" s="230"/>
      <c r="R417" s="231" t="s">
        <v>34</v>
      </c>
      <c r="S417" s="283">
        <f ca="1">VLOOKUP(C415,SubstationLoad_Max_Primaries!$B$3:$Z$500,24,FALSE)</f>
        <v>0</v>
      </c>
      <c r="T417" s="233"/>
      <c r="U417" s="233"/>
      <c r="V417" s="233"/>
      <c r="W417" s="233"/>
      <c r="X417" s="233"/>
      <c r="Y417" s="233"/>
      <c r="Z417" s="234"/>
      <c r="AA417" s="418" t="e">
        <f ca="1">IF(AND(VLOOKUP(C415,SubstationLoad_Min_Primaries!$B$3:$Z$495,3,FALSE),ISNUMBER(VLOOKUP(C415,'Manual Calculation'!$B$2:$G$222,5,FALSE))),"",IF(AA416=VLOOKUP(C415,SubstationLoad_Max_Primaries!$B$3:$Z$500,5,FALSE),VLOOKUP(C415,SubstationLoad_Max_Primaries!$B$3:$Z$500,10,FALSE),IF(AA416=VLOOKUP(C415,SubstationLoad_Max_Primaries!$B$3:$Z$500,7,FALSE),VLOOKUP(C415,SubstationLoad_Max_Primaries!$B$3:$Z$500,12,FALSE),"")))</f>
        <v>#VALUE!</v>
      </c>
      <c r="AB417" s="418" t="str">
        <f ca="1">IF(AND(VLOOKUP(C415,SubstationLoad_Min_Primaries!$B$3:$Z$495,3,FALSE),ISNUMBER(VLOOKUP(C415,'Manual Calculation'!$B$2:$G$222,5,FALSE))),"",VLOOKUP(C415,SubstationLoad_Max_Primaries!$B$3:$Z$500,11,FALSE))</f>
        <v>Missing Data</v>
      </c>
      <c r="AC417" s="418">
        <f ca="1">IF(AND(VLOOKUP(C415,SubstationLoad_Min_Primaries!$B$3:$Z$495,3,FALSE),ISNUMBER(VLOOKUP(C415,'Manual Calculation'!$B$2:$G$222,5,FALSE))),VLOOKUP(C415,'Manual Calculation'!$B$2:$G$222,6,FALSE),VLOOKUP(C415,SubstationLoad_Min_Primaries!$B$3:$Z$500,23,FALSE))</f>
        <v>0</v>
      </c>
      <c r="AD417" s="175"/>
      <c r="AE417" s="175"/>
      <c r="AF417" s="175"/>
      <c r="AG417" s="175"/>
      <c r="AH417" s="175"/>
      <c r="AI417" s="175"/>
      <c r="AJ417" s="175"/>
      <c r="AK417" s="175"/>
      <c r="AL417" s="175"/>
      <c r="AM417" s="157" t="str">
        <f ca="1">IF('MASTER 2018-19 '!H420="","",'MASTER 2018-19 '!H420)</f>
        <v/>
      </c>
      <c r="AN417" s="216"/>
    </row>
    <row r="418" spans="1:40" s="157" customFormat="1" x14ac:dyDescent="0.2">
      <c r="A418" s="152"/>
      <c r="B418" s="213">
        <v>826</v>
      </c>
      <c r="C418" s="86" t="str">
        <f ca="1">VLOOKUP(B418,'GSP List'!$D$2:$E$485,2,FALSE)</f>
        <v>CLAYHILLS</v>
      </c>
      <c r="D418" s="117" t="s">
        <v>30</v>
      </c>
      <c r="E418" s="117" t="s">
        <v>545</v>
      </c>
      <c r="F418" s="214"/>
      <c r="G418" s="284">
        <f ca="1">IF(AND(VLOOKUP(C418,SubstationLoad_Max_Primaries!$B$3:$Z$495,3,FALSE),ISNUMBER(VLOOKUP(C418,'Manual Calculation'!$B$2:$G$222,3,FALSE))),VLOOKUP(C418,'Manual Calculation'!$B$2:$G$222,4,FALSE),VLOOKUP(C418,SubstationLoad_Max_Primaries!$B$3:$Z$500,23,FALSE))</f>
        <v>43788.70416666667</v>
      </c>
      <c r="H418" s="282">
        <f ca="1">IF(AND(VLOOKUP(C418,SubstationLoad_Max_Primaries!$B$3:$Z$495,3,FALSE),ISNUMBER(VLOOKUP(C418,'Manual Calculation'!$B$2:$G$222,3,FALSE))),VLOOKUP(C418,'Manual Calculation'!$B$2:$G$222,3,FALSE),VLOOKUP(C418,SubstationLoad_Max_Primaries!$B$3:$Z$500,22,FALSE))</f>
        <v>14.501163974365234</v>
      </c>
      <c r="I418" s="136">
        <v>1</v>
      </c>
      <c r="J418" s="89">
        <v>0</v>
      </c>
      <c r="K418" s="90">
        <v>0</v>
      </c>
      <c r="L418" s="143">
        <f ca="1">IF(OR($B418="",ISNA($I418)),,$H418*$I418)</f>
        <v>14.501163974365234</v>
      </c>
      <c r="M418" s="143">
        <f ca="1">IF($B418 ="",,VLOOKUP($K418,'Growth Rates'!$C$5:$D$8,2,FALSE))^COLUMNS($M418:M418)*$L418+SUM($L419:M419)*IFERROR($L$5/$L$6,1)</f>
        <v>14.501428718759884</v>
      </c>
      <c r="N418" s="143">
        <f ca="1">IF($B418 ="",,VLOOKUP($K418,'Growth Rates'!$C$5:$D$8,2,FALSE))^COLUMNS($M418:N418)*$L418+SUM($L419:N419)*IFERROR($L$5/$L$6,1)</f>
        <v>14.501693467987911</v>
      </c>
      <c r="O418" s="143">
        <f ca="1">IF($B418 ="",,VLOOKUP($K418,'Growth Rates'!$C$5:$D$8,2,FALSE))^COLUMNS($M418:O418)*$L418+SUM($L419:O419)*IFERROR($L$5/$L$6,1)</f>
        <v>14.501958222049403</v>
      </c>
      <c r="P418" s="143">
        <f ca="1">IF($B418 ="",,VLOOKUP($K418,'Growth Rates'!$C$5:$D$8,2,FALSE))^COLUMNS($M418:P418)*$L418+SUM($L419:P419)*IFERROR($L$5/$L$6,1)</f>
        <v>14.502222980944453</v>
      </c>
      <c r="Q418" s="143">
        <f ca="1">IF($B418 ="",,VLOOKUP($K418,'Growth Rates'!$C$5:$D$8,2,FALSE))^COLUMNS($M418:Q418)*$L418+SUM($L419:Q419)*IFERROR($L$5/$L$6,1)</f>
        <v>14.50248774467314</v>
      </c>
      <c r="R418" s="143">
        <f ca="1">IF($B418 ="",,VLOOKUP($K418,'Growth Rates'!$C$5:$D$8,2,FALSE))^COLUMNS($M418:R418)*$L418+SUM($L419:R419)*IFERROR($L$5/$L$6,1)</f>
        <v>14.502752513235558</v>
      </c>
      <c r="S418" s="143">
        <f ca="1">IF($B418 ="",,VLOOKUP($K418,'Growth Rates'!$C$5:$D$8,2,FALSE))^COLUMNS($M418:S418)*$L418+SUM($L419:S419)*IFERROR($L$5/$L$6,1)</f>
        <v>14.503017286631795</v>
      </c>
      <c r="T418" s="143">
        <f ca="1">IF($B418 ="",,VLOOKUP($K418,'Growth Rates'!$C$5:$D$8,2,FALSE))^COLUMNS($M418:T418)*$L418+SUM($L419:T419)*IFERROR($L$5/$L$6,1)</f>
        <v>14.50328206486194</v>
      </c>
      <c r="U418" s="143">
        <f ca="1">IF($B418 ="",,VLOOKUP($K418,'Growth Rates'!$C$5:$D$8,2,FALSE))^COLUMNS($M418:U418)*$L418+SUM($L419:U419)*IFERROR($L$5/$L$6,1)</f>
        <v>14.503546847926078</v>
      </c>
      <c r="V418" s="143">
        <f ca="1">IF($B418 ="",,VLOOKUP($K418,'Growth Rates'!$C$5:$D$8,2,FALSE))^COLUMNS($M418:V418)*$L418+SUM($L419:V419)*IFERROR($L$5/$L$6,1)</f>
        <v>14.503811635824302</v>
      </c>
      <c r="W418" s="143">
        <f ca="1">IF($B418 ="",,VLOOKUP($K418,'Growth Rates'!$C$5:$D$8,2,FALSE))^COLUMNS($M418:W418)*$L418+SUM($L419:W419)*IFERROR($L$5/$L$6,1)</f>
        <v>14.50407642855669</v>
      </c>
      <c r="X418" s="143">
        <f ca="1">IF($B418 ="",,VLOOKUP($K418,'Growth Rates'!$C$5:$D$8,2,FALSE))^COLUMNS($M418:X418)*$L418+SUM($L419:X419)*IFERROR($L$5/$L$6,1)</f>
        <v>14.50434122612335</v>
      </c>
      <c r="Y418" s="143">
        <f ca="1">IF($B418 ="",,VLOOKUP($K418,'Growth Rates'!$C$5:$D$8,2,FALSE))^COLUMNS($M418:Y418)*$L418+SUM($L419:Y419)*IFERROR($L$5/$L$6,1)</f>
        <v>14.504606028524348</v>
      </c>
      <c r="Z418" s="215"/>
      <c r="AA418" s="173">
        <f ca="1">IFERROR(IF($H418="",,AA419/$L418),0)</f>
        <v>0.89838340275208928</v>
      </c>
      <c r="AB418" s="173">
        <f ca="1">IFERROR(IF($H418="",,AB419/$L418),0)</f>
        <v>0.79060816796310451</v>
      </c>
      <c r="AC418" s="174">
        <f ca="1">IFERROR(IF($H418="",,AC419/$L418),0)</f>
        <v>0</v>
      </c>
      <c r="AD418" s="175"/>
      <c r="AE418" s="42">
        <v>81604</v>
      </c>
      <c r="AF418" s="43"/>
      <c r="AG418" s="43"/>
      <c r="AH418" s="43"/>
      <c r="AI418" s="43"/>
      <c r="AJ418" s="43"/>
      <c r="AK418" s="43"/>
      <c r="AL418" s="44"/>
      <c r="AM418" s="157">
        <f ca="1">IF('MASTER 2018-19 '!H421="","",'MASTER 2018-19 '!H421)</f>
        <v>14.79</v>
      </c>
      <c r="AN418" s="240">
        <f t="shared" ca="1" si="62"/>
        <v>-0.28883602563476529</v>
      </c>
    </row>
    <row r="419" spans="1:40" s="157" customFormat="1" x14ac:dyDescent="0.2">
      <c r="A419" s="152"/>
      <c r="C419" s="217" t="str">
        <f ca="1">IFERROR(IF(H418="","No PI or No Data",""),"Substation was not found in SubstationLoad")</f>
        <v/>
      </c>
      <c r="D419" s="139"/>
      <c r="E419" s="139"/>
      <c r="F419" s="139"/>
      <c r="G419" s="285">
        <f ca="1">IF(AND(VLOOKUP(C418,SubstationLoad_Max_Primaries!$B$3:$Z$495,3,FALSE),ISNUMBER(VLOOKUP(C418,'Manual Calculation'!$B$2:$G$222,3,FALSE))),VLOOKUP(C418,'Manual Calculation'!$B$2:$G$222,4,FALSE),VLOOKUP(C418,SubstationLoad_Max_Primaries!$B$3:$Z$500,23,FALSE))</f>
        <v>43788.70416666667</v>
      </c>
      <c r="H419" s="250"/>
      <c r="I419" s="220"/>
      <c r="J419" s="220"/>
      <c r="K419" s="220"/>
      <c r="L419" s="220" t="s">
        <v>32</v>
      </c>
      <c r="M419" s="221"/>
      <c r="N419" s="221"/>
      <c r="O419" s="221"/>
      <c r="P419" s="221"/>
      <c r="Q419" s="221"/>
      <c r="R419" s="221"/>
      <c r="S419" s="221"/>
      <c r="T419" s="221"/>
      <c r="U419" s="221"/>
      <c r="V419" s="221"/>
      <c r="W419" s="221"/>
      <c r="X419" s="221"/>
      <c r="Y419" s="221"/>
      <c r="Z419" s="222"/>
      <c r="AA419" s="419">
        <f ca="1">IF(AND(VLOOKUP(C418,SubstationLoad_Min_Primaries!$B$3:$Z$495,3,FALSE),ISNUMBER(VLOOKUP(C418,'Manual Calculation'!$B$2:$G$222,5,FALSE))),"Manual Calculation",MAX(VLOOKUP(C418,SubstationLoad_Max_Primaries!$B$3:$Z$500,5,FALSE),VLOOKUP(C418,SubstationLoad_Max_Primaries!$B$3:$Z$500,7,FALSE)))</f>
        <v>13.027605035156249</v>
      </c>
      <c r="AB419" s="419">
        <f ca="1">IF(AND(VLOOKUP(C418,SubstationLoad_Min_Primaries!$B$3:$Z$495,3,FALSE),ISNUMBER(VLOOKUP(C418,'Manual Calculation'!$B$2:$G$222,5,FALSE))),"Manual Calculation",VLOOKUP(C418,SubstationLoad_Max_Primaries!$B$3:$Z$500,6,FALSE))</f>
        <v>11.46473868310547</v>
      </c>
      <c r="AC419" s="282">
        <f ca="1">IF(AND(VLOOKUP(C418,SubstationLoad_Min_Primaries!$B$3:$Z$495,3,FALSE),ISNUMBER(VLOOKUP(C418,'Manual Calculation'!$B$2:$G$222,5,FALSE))),VLOOKUP(C418,'Manual Calculation'!$B$2:$G$222,5,FALSE),VLOOKUP(C418,SubstationLoad_Min_Primaries!$B$3:$Z$500,22,FALSE))</f>
        <v>0</v>
      </c>
      <c r="AD419" s="175"/>
      <c r="AE419" s="186">
        <v>1</v>
      </c>
      <c r="AF419" s="187">
        <v>0</v>
      </c>
      <c r="AG419" s="187">
        <v>0</v>
      </c>
      <c r="AH419" s="187">
        <v>0</v>
      </c>
      <c r="AI419" s="187">
        <v>0</v>
      </c>
      <c r="AJ419" s="187">
        <v>0</v>
      </c>
      <c r="AK419" s="187">
        <v>0</v>
      </c>
      <c r="AL419" s="188">
        <v>0</v>
      </c>
      <c r="AM419" s="157" t="str">
        <f ca="1">IF('MASTER 2018-19 '!H422="","",'MASTER 2018-19 '!H422)</f>
        <v/>
      </c>
      <c r="AN419" s="216"/>
    </row>
    <row r="420" spans="1:40" s="157" customFormat="1" x14ac:dyDescent="0.2">
      <c r="A420" s="152"/>
      <c r="C420" s="223" t="s">
        <v>33</v>
      </c>
      <c r="D420" s="224"/>
      <c r="E420" s="225"/>
      <c r="F420" s="225"/>
      <c r="G420" s="226"/>
      <c r="H420" s="249"/>
      <c r="I420" s="228"/>
      <c r="J420" s="228"/>
      <c r="K420" s="228"/>
      <c r="L420" s="228"/>
      <c r="M420" s="229"/>
      <c r="N420" s="229"/>
      <c r="O420" s="230"/>
      <c r="P420" s="230"/>
      <c r="Q420" s="230"/>
      <c r="R420" s="231" t="s">
        <v>34</v>
      </c>
      <c r="S420" s="283">
        <f ca="1">VLOOKUP(C418,SubstationLoad_Max_Primaries!$B$3:$Z$500,24,FALSE)</f>
        <v>0</v>
      </c>
      <c r="T420" s="233"/>
      <c r="U420" s="233"/>
      <c r="V420" s="233"/>
      <c r="W420" s="233"/>
      <c r="X420" s="233"/>
      <c r="Y420" s="233"/>
      <c r="Z420" s="234"/>
      <c r="AA420" s="418">
        <f ca="1">IF(AND(VLOOKUP(C418,SubstationLoad_Min_Primaries!$B$3:$Z$495,3,FALSE),ISNUMBER(VLOOKUP(C418,'Manual Calculation'!$B$2:$G$222,5,FALSE))),"",IF(AA419=VLOOKUP(C418,SubstationLoad_Max_Primaries!$B$3:$Z$500,5,FALSE),VLOOKUP(C418,SubstationLoad_Max_Primaries!$B$3:$Z$500,10,FALSE),IF(AA419=VLOOKUP(C418,SubstationLoad_Max_Primaries!$B$3:$Z$500,7,FALSE),VLOOKUP(C418,SubstationLoad_Max_Primaries!$B$3:$Z$500,12,FALSE),"")))</f>
        <v>43558.481249999997</v>
      </c>
      <c r="AB420" s="418">
        <f ca="1">IF(AND(VLOOKUP(C418,SubstationLoad_Min_Primaries!$B$3:$Z$495,3,FALSE),ISNUMBER(VLOOKUP(C418,'Manual Calculation'!$B$2:$G$222,5,FALSE))),"",VLOOKUP(C418,SubstationLoad_Max_Primaries!$B$3:$Z$500,11,FALSE))</f>
        <v>43629.629861111112</v>
      </c>
      <c r="AC420" s="418">
        <f ca="1">IF(AND(VLOOKUP(C418,SubstationLoad_Min_Primaries!$B$3:$Z$495,3,FALSE),ISNUMBER(VLOOKUP(C418,'Manual Calculation'!$B$2:$G$222,5,FALSE))),VLOOKUP(C418,'Manual Calculation'!$B$2:$G$222,6,FALSE),VLOOKUP(C418,SubstationLoad_Min_Primaries!$B$3:$Z$500,23,FALSE))</f>
        <v>0</v>
      </c>
      <c r="AD420" s="175"/>
      <c r="AE420" s="175"/>
      <c r="AF420" s="175"/>
      <c r="AG420" s="175"/>
      <c r="AH420" s="175"/>
      <c r="AI420" s="175"/>
      <c r="AJ420" s="175"/>
      <c r="AK420" s="175"/>
      <c r="AL420" s="175"/>
      <c r="AM420" s="157" t="str">
        <f ca="1">IF('MASTER 2018-19 '!H423="","",'MASTER 2018-19 '!H423)</f>
        <v/>
      </c>
      <c r="AN420" s="216"/>
    </row>
    <row r="421" spans="1:40" s="157" customFormat="1" x14ac:dyDescent="0.2">
      <c r="A421" s="152"/>
      <c r="B421" s="213">
        <v>827</v>
      </c>
      <c r="C421" s="86" t="str">
        <f ca="1">VLOOKUP(B421,'GSP List'!$D$2:$E$485,2,FALSE)</f>
        <v>COMMERCE STREET</v>
      </c>
      <c r="D421" s="117" t="s">
        <v>30</v>
      </c>
      <c r="E421" s="117" t="s">
        <v>582</v>
      </c>
      <c r="F421" s="214"/>
      <c r="G421" s="284">
        <f ca="1">IF(AND(VLOOKUP(C421,SubstationLoad_Max_Primaries!$B$3:$Z$495,3,FALSE),ISNUMBER(VLOOKUP(C421,'Manual Calculation'!$B$2:$G$222,3,FALSE))),VLOOKUP(C421,'Manual Calculation'!$B$2:$G$222,4,FALSE),VLOOKUP(C421,SubstationLoad_Max_Primaries!$B$3:$Z$500,23,FALSE))</f>
        <v>43810.629166666666</v>
      </c>
      <c r="H421" s="282">
        <f ca="1">IF(AND(VLOOKUP(C421,SubstationLoad_Max_Primaries!$B$3:$Z$495,3,FALSE),ISNUMBER(VLOOKUP(C421,'Manual Calculation'!$B$2:$G$222,3,FALSE))),VLOOKUP(C421,'Manual Calculation'!$B$2:$G$222,3,FALSE),VLOOKUP(C421,SubstationLoad_Max_Primaries!$B$3:$Z$500,22,FALSE))</f>
        <v>14.100996017456055</v>
      </c>
      <c r="I421" s="136">
        <v>1</v>
      </c>
      <c r="J421" s="89">
        <v>0</v>
      </c>
      <c r="K421" s="90">
        <v>0</v>
      </c>
      <c r="L421" s="143">
        <f ca="1">IF(OR($B421="",ISNA($I421)),,$H421*$I421)</f>
        <v>14.100996017456055</v>
      </c>
      <c r="M421" s="143">
        <f ca="1">IF($B421 ="",,VLOOKUP($K421,'Growth Rates'!$C$5:$D$8,2,FALSE))^COLUMNS($M421:M421)*$L421+SUM($L422:M422)*IFERROR($L$5/$L$6,1)</f>
        <v>14.101253456076927</v>
      </c>
      <c r="N421" s="143">
        <f ca="1">IF($B421 ="",,VLOOKUP($K421,'Growth Rates'!$C$5:$D$8,2,FALSE))^COLUMNS($M421:N421)*$L421+SUM($L422:N422)*IFERROR($L$5/$L$6,1)</f>
        <v>14.101510899397796</v>
      </c>
      <c r="O421" s="143">
        <f ca="1">IF($B421 ="",,VLOOKUP($K421,'Growth Rates'!$C$5:$D$8,2,FALSE))^COLUMNS($M421:O421)*$L421+SUM($L422:O422)*IFERROR($L$5/$L$6,1)</f>
        <v>14.10176834741875</v>
      </c>
      <c r="P421" s="143">
        <f ca="1">IF($B421 ="",,VLOOKUP($K421,'Growth Rates'!$C$5:$D$8,2,FALSE))^COLUMNS($M421:P421)*$L421+SUM($L422:P422)*IFERROR($L$5/$L$6,1)</f>
        <v>14.102025800139874</v>
      </c>
      <c r="Q421" s="143">
        <f ca="1">IF($B421 ="",,VLOOKUP($K421,'Growth Rates'!$C$5:$D$8,2,FALSE))^COLUMNS($M421:Q421)*$L421+SUM($L422:Q422)*IFERROR($L$5/$L$6,1)</f>
        <v>14.102283257561249</v>
      </c>
      <c r="R421" s="143">
        <f ca="1">IF($B421 ="",,VLOOKUP($K421,'Growth Rates'!$C$5:$D$8,2,FALSE))^COLUMNS($M421:R421)*$L421+SUM($L422:R422)*IFERROR($L$5/$L$6,1)</f>
        <v>14.102540719682967</v>
      </c>
      <c r="S421" s="143">
        <f ca="1">IF($B421 ="",,VLOOKUP($K421,'Growth Rates'!$C$5:$D$8,2,FALSE))^COLUMNS($M421:S421)*$L421+SUM($L422:S422)*IFERROR($L$5/$L$6,1)</f>
        <v>14.10279818650511</v>
      </c>
      <c r="T421" s="143">
        <f ca="1">IF($B421 ="",,VLOOKUP($K421,'Growth Rates'!$C$5:$D$8,2,FALSE))^COLUMNS($M421:T421)*$L421+SUM($L422:T422)*IFERROR($L$5/$L$6,1)</f>
        <v>14.103055658027769</v>
      </c>
      <c r="U421" s="143">
        <f ca="1">IF($B421 ="",,VLOOKUP($K421,'Growth Rates'!$C$5:$D$8,2,FALSE))^COLUMNS($M421:U421)*$L421+SUM($L422:U422)*IFERROR($L$5/$L$6,1)</f>
        <v>14.103313134251021</v>
      </c>
      <c r="V421" s="143">
        <f ca="1">IF($B421 ="",,VLOOKUP($K421,'Growth Rates'!$C$5:$D$8,2,FALSE))^COLUMNS($M421:V421)*$L421+SUM($L422:V422)*IFERROR($L$5/$L$6,1)</f>
        <v>14.103570615174961</v>
      </c>
      <c r="W421" s="143">
        <f ca="1">IF($B421 ="",,VLOOKUP($K421,'Growth Rates'!$C$5:$D$8,2,FALSE))^COLUMNS($M421:W421)*$L421+SUM($L422:W422)*IFERROR($L$5/$L$6,1)</f>
        <v>14.103828100799664</v>
      </c>
      <c r="X421" s="143">
        <f ca="1">IF($B421 ="",,VLOOKUP($K421,'Growth Rates'!$C$5:$D$8,2,FALSE))^COLUMNS($M421:X421)*$L421+SUM($L422:X422)*IFERROR($L$5/$L$6,1)</f>
        <v>14.104085591125234</v>
      </c>
      <c r="Y421" s="143">
        <f ca="1">IF($B421 ="",,VLOOKUP($K421,'Growth Rates'!$C$5:$D$8,2,FALSE))^COLUMNS($M421:Y421)*$L421+SUM($L422:Y422)*IFERROR($L$5/$L$6,1)</f>
        <v>14.104343086151735</v>
      </c>
      <c r="Z421" s="215"/>
      <c r="AA421" s="173">
        <f ca="1">IFERROR(IF($H421="",,AA422/$L421),0)</f>
        <v>0.91117479236730292</v>
      </c>
      <c r="AB421" s="173">
        <f ca="1">IFERROR(IF($H421="",,AB422/$L421),0)</f>
        <v>0.84670487542038175</v>
      </c>
      <c r="AC421" s="174">
        <f ca="1">IFERROR(IF($H421="",,AC422/$L421),0)</f>
        <v>0</v>
      </c>
      <c r="AD421" s="175"/>
      <c r="AE421" s="42">
        <v>81602</v>
      </c>
      <c r="AF421" s="43"/>
      <c r="AG421" s="43"/>
      <c r="AH421" s="43"/>
      <c r="AI421" s="43"/>
      <c r="AJ421" s="43"/>
      <c r="AK421" s="43"/>
      <c r="AL421" s="44"/>
      <c r="AM421" s="157">
        <f ca="1">IF('MASTER 2018-19 '!H424="","",'MASTER 2018-19 '!H424)</f>
        <v>14.47</v>
      </c>
      <c r="AN421" s="216">
        <f t="shared" ca="1" si="62"/>
        <v>-0.36900398254394595</v>
      </c>
    </row>
    <row r="422" spans="1:40" s="157" customFormat="1" x14ac:dyDescent="0.2">
      <c r="C422" s="217" t="str">
        <f ca="1">IFERROR(IF(H421="","No PI or No Data",""),"Substation was not found in SubstationLoad")</f>
        <v/>
      </c>
      <c r="D422" s="139"/>
      <c r="E422" s="139"/>
      <c r="F422" s="139"/>
      <c r="G422" s="285">
        <f ca="1">IF(AND(VLOOKUP(C421,SubstationLoad_Max_Primaries!$B$3:$Z$495,3,FALSE),ISNUMBER(VLOOKUP(C421,'Manual Calculation'!$B$2:$G$222,3,FALSE))),VLOOKUP(C421,'Manual Calculation'!$B$2:$G$222,4,FALSE),VLOOKUP(C421,SubstationLoad_Max_Primaries!$B$3:$Z$500,23,FALSE))</f>
        <v>43810.629166666666</v>
      </c>
      <c r="H422" s="250"/>
      <c r="I422" s="220"/>
      <c r="J422" s="220"/>
      <c r="K422" s="220"/>
      <c r="L422" s="220" t="s">
        <v>32</v>
      </c>
      <c r="M422" s="235"/>
      <c r="N422" s="221"/>
      <c r="O422" s="221"/>
      <c r="P422" s="221"/>
      <c r="Q422" s="221"/>
      <c r="R422" s="221"/>
      <c r="S422" s="221"/>
      <c r="T422" s="221"/>
      <c r="U422" s="221"/>
      <c r="V422" s="221"/>
      <c r="W422" s="221"/>
      <c r="X422" s="221"/>
      <c r="Y422" s="221"/>
      <c r="Z422" s="222"/>
      <c r="AA422" s="419">
        <f ca="1">IF(AND(VLOOKUP(C421,SubstationLoad_Min_Primaries!$B$3:$Z$495,3,FALSE),ISNUMBER(VLOOKUP(C421,'Manual Calculation'!$B$2:$G$222,5,FALSE))),"Manual Calculation",MAX(VLOOKUP(C421,SubstationLoad_Max_Primaries!$B$3:$Z$500,5,FALSE),VLOOKUP(C421,SubstationLoad_Max_Primaries!$B$3:$Z$500,7,FALSE)))</f>
        <v>12.848472118377686</v>
      </c>
      <c r="AB422" s="419">
        <f ca="1">IF(AND(VLOOKUP(C421,SubstationLoad_Min_Primaries!$B$3:$Z$495,3,FALSE),ISNUMBER(VLOOKUP(C421,'Manual Calculation'!$B$2:$G$222,5,FALSE))),"Manual Calculation",VLOOKUP(C421,SubstationLoad_Max_Primaries!$B$3:$Z$500,6,FALSE))</f>
        <v>11.939382076263428</v>
      </c>
      <c r="AC422" s="282">
        <f ca="1">IF(AND(VLOOKUP(C421,SubstationLoad_Min_Primaries!$B$3:$Z$495,3,FALSE),ISNUMBER(VLOOKUP(C421,'Manual Calculation'!$B$2:$G$222,5,FALSE))),VLOOKUP(C421,'Manual Calculation'!$B$2:$G$222,5,FALSE),VLOOKUP(C421,SubstationLoad_Min_Primaries!$B$3:$Z$500,22,FALSE))</f>
        <v>0</v>
      </c>
      <c r="AD422" s="175"/>
      <c r="AE422" s="186">
        <v>1</v>
      </c>
      <c r="AF422" s="187">
        <v>0</v>
      </c>
      <c r="AG422" s="187">
        <v>0</v>
      </c>
      <c r="AH422" s="187">
        <v>0</v>
      </c>
      <c r="AI422" s="187">
        <v>0</v>
      </c>
      <c r="AJ422" s="187">
        <v>0</v>
      </c>
      <c r="AK422" s="187">
        <v>0</v>
      </c>
      <c r="AL422" s="188">
        <v>0</v>
      </c>
      <c r="AM422" s="157" t="str">
        <f ca="1">IF('MASTER 2018-19 '!H425="","",'MASTER 2018-19 '!H425)</f>
        <v/>
      </c>
      <c r="AN422" s="216"/>
    </row>
    <row r="423" spans="1:40" s="157" customFormat="1" x14ac:dyDescent="0.2">
      <c r="C423" s="223" t="s">
        <v>33</v>
      </c>
      <c r="D423" s="224"/>
      <c r="E423" s="225"/>
      <c r="F423" s="225"/>
      <c r="G423" s="226"/>
      <c r="H423" s="249"/>
      <c r="I423" s="228"/>
      <c r="J423" s="228"/>
      <c r="K423" s="228"/>
      <c r="L423" s="228"/>
      <c r="M423" s="229"/>
      <c r="N423" s="229"/>
      <c r="O423" s="230"/>
      <c r="P423" s="230"/>
      <c r="Q423" s="230"/>
      <c r="R423" s="231" t="s">
        <v>34</v>
      </c>
      <c r="S423" s="283">
        <f ca="1">VLOOKUP(C421,SubstationLoad_Max_Primaries!$B$3:$Z$500,24,FALSE)</f>
        <v>0</v>
      </c>
      <c r="T423" s="245"/>
      <c r="U423" s="245"/>
      <c r="V423" s="245"/>
      <c r="W423" s="245"/>
      <c r="X423" s="245"/>
      <c r="Y423" s="245"/>
      <c r="Z423" s="234"/>
      <c r="AA423" s="418">
        <f ca="1">IF(AND(VLOOKUP(C421,SubstationLoad_Min_Primaries!$B$3:$Z$495,3,FALSE),ISNUMBER(VLOOKUP(C421,'Manual Calculation'!$B$2:$G$222,5,FALSE))),"",IF(AA422=VLOOKUP(C421,SubstationLoad_Max_Primaries!$B$3:$Z$500,5,FALSE),VLOOKUP(C421,SubstationLoad_Max_Primaries!$B$3:$Z$500,10,FALSE),IF(AA422=VLOOKUP(C421,SubstationLoad_Max_Primaries!$B$3:$Z$500,7,FALSE),VLOOKUP(C421,SubstationLoad_Max_Primaries!$B$3:$Z$500,12,FALSE),"")))</f>
        <v>43558.481944444444</v>
      </c>
      <c r="AB423" s="418">
        <f ca="1">IF(AND(VLOOKUP(C421,SubstationLoad_Min_Primaries!$B$3:$Z$495,3,FALSE),ISNUMBER(VLOOKUP(C421,'Manual Calculation'!$B$2:$G$222,5,FALSE))),"",VLOOKUP(C421,SubstationLoad_Max_Primaries!$B$3:$Z$500,11,FALSE))</f>
        <v>43628.48541666667</v>
      </c>
      <c r="AC423" s="418">
        <f ca="1">IF(AND(VLOOKUP(C421,SubstationLoad_Min_Primaries!$B$3:$Z$495,3,FALSE),ISNUMBER(VLOOKUP(C421,'Manual Calculation'!$B$2:$G$222,5,FALSE))),VLOOKUP(C421,'Manual Calculation'!$B$2:$G$222,6,FALSE),VLOOKUP(C421,SubstationLoad_Min_Primaries!$B$3:$Z$500,23,FALSE))</f>
        <v>0</v>
      </c>
      <c r="AD423" s="175"/>
      <c r="AE423" s="175"/>
      <c r="AF423" s="175"/>
      <c r="AG423" s="175"/>
      <c r="AH423" s="175"/>
      <c r="AI423" s="175"/>
      <c r="AJ423" s="175"/>
      <c r="AK423" s="175"/>
      <c r="AL423" s="175"/>
      <c r="AM423" s="157" t="str">
        <f ca="1">IF('MASTER 2018-19 '!H426="","",'MASTER 2018-19 '!H426)</f>
        <v/>
      </c>
      <c r="AN423" s="216"/>
    </row>
    <row r="424" spans="1:40" s="157" customFormat="1" x14ac:dyDescent="0.2">
      <c r="A424" s="246"/>
      <c r="B424" s="246"/>
      <c r="C424" s="246"/>
      <c r="D424" s="246"/>
      <c r="E424" s="246"/>
      <c r="F424" s="246"/>
      <c r="G424" s="246"/>
      <c r="H424" s="246"/>
      <c r="I424" s="246"/>
      <c r="J424" s="246"/>
      <c r="K424" s="246"/>
      <c r="L424" s="246"/>
      <c r="M424" s="246"/>
      <c r="N424" s="246"/>
      <c r="O424" s="246"/>
      <c r="P424" s="246"/>
      <c r="Q424" s="246"/>
      <c r="R424" s="246"/>
      <c r="S424" s="246"/>
      <c r="T424" s="246"/>
      <c r="U424" s="246"/>
      <c r="V424" s="246"/>
      <c r="W424" s="246"/>
      <c r="X424" s="246"/>
      <c r="Y424" s="246"/>
      <c r="Z424" s="246"/>
      <c r="AA424" s="246"/>
      <c r="AB424" s="246"/>
      <c r="AC424" s="246"/>
      <c r="AD424" s="246"/>
      <c r="AE424" s="246"/>
      <c r="AF424" s="246"/>
      <c r="AG424" s="246"/>
      <c r="AH424" s="246"/>
      <c r="AI424" s="246"/>
      <c r="AJ424" s="246"/>
      <c r="AK424" s="246"/>
      <c r="AL424" s="246"/>
      <c r="AM424" s="157" t="str">
        <f ca="1">IF('MASTER 2018-19 '!H427="","",'MASTER 2018-19 '!H427)</f>
        <v/>
      </c>
      <c r="AN424" s="216"/>
    </row>
    <row r="425" spans="1:40" s="157" customFormat="1" x14ac:dyDescent="0.2">
      <c r="A425" s="152"/>
      <c r="B425" s="25"/>
      <c r="C425" s="158"/>
      <c r="D425" s="152"/>
      <c r="E425" s="152"/>
      <c r="F425" s="152"/>
      <c r="G425" s="152"/>
      <c r="H425" s="152"/>
      <c r="I425" s="152"/>
      <c r="J425" s="152"/>
      <c r="K425" s="152"/>
      <c r="L425" s="7" t="s">
        <v>0</v>
      </c>
      <c r="M425" s="159"/>
      <c r="N425" s="159"/>
      <c r="O425" s="159"/>
      <c r="P425" s="159"/>
      <c r="Q425" s="159"/>
      <c r="R425" s="159"/>
      <c r="S425" s="159"/>
      <c r="T425" s="159"/>
      <c r="U425" s="159"/>
      <c r="V425" s="159"/>
      <c r="W425" s="159"/>
      <c r="X425" s="159"/>
      <c r="Y425" s="159"/>
      <c r="Z425" s="156"/>
      <c r="AA425" s="152"/>
      <c r="AB425" s="152"/>
      <c r="AC425" s="152"/>
      <c r="AD425" s="152"/>
      <c r="AE425" s="152"/>
      <c r="AF425" s="152"/>
      <c r="AG425" s="152"/>
      <c r="AH425" s="152"/>
      <c r="AI425" s="152"/>
      <c r="AJ425" s="152"/>
      <c r="AK425" s="152"/>
      <c r="AL425" s="152"/>
      <c r="AM425" s="157" t="str">
        <f ca="1">IF('MASTER 2018-19 '!H428="","",'MASTER 2018-19 '!H428)</f>
        <v/>
      </c>
      <c r="AN425" s="216"/>
    </row>
    <row r="426" spans="1:40" s="157" customFormat="1" ht="61.5" x14ac:dyDescent="0.2">
      <c r="A426" s="20" t="s">
        <v>39</v>
      </c>
      <c r="B426" s="21" t="s">
        <v>657</v>
      </c>
      <c r="C426" s="20" t="s">
        <v>2</v>
      </c>
      <c r="D426" s="18" t="s">
        <v>3</v>
      </c>
      <c r="E426" s="18" t="s">
        <v>4</v>
      </c>
      <c r="F426" s="18" t="s">
        <v>5</v>
      </c>
      <c r="G426" s="22" t="s">
        <v>6</v>
      </c>
      <c r="H426" s="22" t="str">
        <f ca="1">$L$1&amp;" Peak (MW)"</f>
        <v>2019 / 20 Peak (MW)</v>
      </c>
      <c r="I426" s="16" t="s">
        <v>7</v>
      </c>
      <c r="J426" s="24" t="s">
        <v>8</v>
      </c>
      <c r="K426" s="17" t="s">
        <v>9</v>
      </c>
      <c r="L426" s="22" t="str">
        <f ca="1">LEFTB($L$1,FIND(" / ",$L$1,1))&amp;" / "&amp;LEFTB($L$1,FIND(" / ",$L$1,1))+1</f>
        <v>2019  / 2020</v>
      </c>
      <c r="M426" s="22" t="str">
        <f ca="1">LEFTB($L$1,FIND(" / ",$L$1,1))+1&amp;" / "&amp;LEFTB($L$1,FIND(" / ",$L$1,1))+2</f>
        <v>2020 / 2021</v>
      </c>
      <c r="N426" s="22" t="str">
        <f ca="1">LEFTB($L$1,FIND(" / ",$L$1,1))+2&amp;" / "&amp;LEFTB($L$1,FIND(" / ",$L$1,1))+3</f>
        <v>2021 / 2022</v>
      </c>
      <c r="O426" s="22" t="str">
        <f ca="1">LEFTB($L$1,FIND(" / ",$L$1,1))+3&amp;" / "&amp;LEFTB($L$1,FIND(" / ",$L$1,1))+4</f>
        <v>2022 / 2023</v>
      </c>
      <c r="P426" s="22" t="str">
        <f ca="1">LEFTB($L$1,FIND(" / ",$L$1,1))+4&amp;" / "&amp;LEFTB($L$1,FIND(" / ",$L$1,1))+5</f>
        <v>2023 / 2024</v>
      </c>
      <c r="Q426" s="22" t="str">
        <f ca="1">LEFTB($L$1,FIND(" / ",$L$1,1))+5&amp;" / "&amp;LEFTB($L$1,FIND(" / ",$L$1,1))+6</f>
        <v>2024 / 2025</v>
      </c>
      <c r="R426" s="22" t="str">
        <f ca="1">LEFTB($L$1,FIND(" / ",$L$1,1))+6&amp;" / "&amp;LEFTB($L$1,FIND(" / ",$L$1,1))+7</f>
        <v>2025 / 2026</v>
      </c>
      <c r="S426" s="22" t="str">
        <f ca="1">LEFTB($L$1,FIND(" / ",$L$1,1))+7&amp;" / "&amp;LEFTB($L$1,FIND(" / ",$L$1,1))+8</f>
        <v>2026 / 2027</v>
      </c>
      <c r="T426" s="22" t="str">
        <f ca="1">LEFTB($L$1,FIND(" / ",$L$1,1))+8&amp;" / "&amp;LEFTB($L$1,FIND(" / ",$L$1,1))+9</f>
        <v>2027 / 2028</v>
      </c>
      <c r="U426" s="22" t="str">
        <f ca="1">LEFTB($L$1,FIND(" / ",$L$1,1))+9&amp;" / "&amp;LEFTB($L$1,FIND(" / ",$L$1,1))+10</f>
        <v>2028 / 2029</v>
      </c>
      <c r="V426" s="22" t="str">
        <f ca="1">LEFTB($L$1,FIND(" / ",$L$1,1))+10&amp;" / "&amp;LEFTB($L$1,FIND(" / ",$L$1,1))+11</f>
        <v>2029 / 2030</v>
      </c>
      <c r="W426" s="22" t="str">
        <f ca="1">LEFTB($L$1,FIND(" / ",$L$1,1))+11&amp;" / "&amp;LEFTB($L$1,FIND(" / ",$L$1,1))+12</f>
        <v>2030 / 2031</v>
      </c>
      <c r="X426" s="22" t="str">
        <f ca="1">LEFTB($L$1,FIND(" / ",$L$1,1))+12&amp;" / "&amp;LEFTB($L$1,FIND(" / ",$L$1,1))+13</f>
        <v>2031 / 2032</v>
      </c>
      <c r="Y426" s="22" t="str">
        <f ca="1">LEFTB($L$1,FIND(" / ",$L$1,1))+13&amp;" / "&amp;LEFTB($L$1,FIND(" / ",$L$1,1))+14</f>
        <v>2032 / 2033</v>
      </c>
      <c r="Z426" s="23" t="s">
        <v>11</v>
      </c>
      <c r="AA426" s="19" t="s">
        <v>12</v>
      </c>
      <c r="AB426" s="19" t="s">
        <v>13</v>
      </c>
      <c r="AC426" s="19" t="s">
        <v>14</v>
      </c>
      <c r="AD426" s="160"/>
      <c r="AE426" s="19" t="s">
        <v>15</v>
      </c>
      <c r="AF426" s="19" t="s">
        <v>16</v>
      </c>
      <c r="AG426" s="19" t="s">
        <v>17</v>
      </c>
      <c r="AH426" s="19" t="s">
        <v>18</v>
      </c>
      <c r="AI426" s="19" t="s">
        <v>19</v>
      </c>
      <c r="AJ426" s="19" t="s">
        <v>20</v>
      </c>
      <c r="AK426" s="19" t="s">
        <v>21</v>
      </c>
      <c r="AL426" s="19" t="s">
        <v>22</v>
      </c>
      <c r="AM426" s="19" t="str">
        <f ca="1">IF('MASTER 2018-19 '!H429="","",'MASTER 2018-19 '!H429)</f>
        <v>2018/19 Peak (MW)</v>
      </c>
      <c r="AN426" s="19" t="s">
        <v>825</v>
      </c>
    </row>
    <row r="427" spans="1:40" s="157" customFormat="1" x14ac:dyDescent="0.2">
      <c r="A427" s="6"/>
      <c r="B427" s="161"/>
      <c r="C427" s="162"/>
      <c r="D427" s="161"/>
      <c r="E427" s="161"/>
      <c r="F427" s="161"/>
      <c r="G427" s="163"/>
      <c r="H427" s="161"/>
      <c r="I427" s="164"/>
      <c r="J427" s="165"/>
      <c r="K427" s="161"/>
      <c r="L427" s="161"/>
      <c r="M427" s="161"/>
      <c r="N427" s="161"/>
      <c r="O427" s="161"/>
      <c r="P427" s="161"/>
      <c r="Q427" s="161"/>
      <c r="R427" s="161"/>
      <c r="S427" s="161"/>
      <c r="T427" s="161"/>
      <c r="U427" s="161"/>
      <c r="V427" s="161"/>
      <c r="W427" s="161"/>
      <c r="X427" s="161"/>
      <c r="Y427" s="161"/>
      <c r="Z427" s="160"/>
      <c r="AA427" s="160"/>
      <c r="AB427" s="160"/>
      <c r="AC427" s="160"/>
      <c r="AD427" s="160"/>
      <c r="AE427" s="160"/>
      <c r="AF427" s="160"/>
      <c r="AG427" s="160"/>
      <c r="AH427" s="160"/>
      <c r="AI427" s="160"/>
      <c r="AJ427" s="160"/>
      <c r="AK427" s="160"/>
      <c r="AL427" s="160"/>
      <c r="AM427" s="157" t="str">
        <f ca="1">IF('MASTER 2018-19 '!H430="","",'MASTER 2018-19 '!H430)</f>
        <v/>
      </c>
    </row>
    <row r="428" spans="1:40" s="157" customFormat="1" x14ac:dyDescent="0.2">
      <c r="A428" s="142" t="s">
        <v>192</v>
      </c>
      <c r="B428" s="166">
        <v>243</v>
      </c>
      <c r="C428" s="167"/>
      <c r="D428" s="168" t="s">
        <v>23</v>
      </c>
      <c r="E428" s="169" t="s">
        <v>845</v>
      </c>
      <c r="F428" s="170"/>
      <c r="G428" s="284">
        <f ca="1">VLOOKUP(A428,SubstationLoad_Max_GSPs!$A$3:$Z$100,19,FALSE)</f>
        <v>43849.948611111111</v>
      </c>
      <c r="H428" s="282">
        <f ca="1">VLOOKUP(A428,SubstationLoad_Max_GSPs!$A$3:$Z$100,18,FALSE)</f>
        <v>43.855091341469645</v>
      </c>
      <c r="I428" s="136">
        <v>1</v>
      </c>
      <c r="J428" s="171"/>
      <c r="K428" s="172" t="s">
        <v>24</v>
      </c>
      <c r="L428" s="37">
        <f ca="1">IF(OR($A428="",ISNA($I428)),,$H428*$I428)</f>
        <v>43.855091341469645</v>
      </c>
      <c r="M428" s="37">
        <f ca="1">M429/IFERROR($L429/$L428,1)</f>
        <v>43.855891993722807</v>
      </c>
      <c r="N428" s="37">
        <f t="shared" ref="N428:Y428" ca="1" si="67">N429/IFERROR($L429/$L428,1)</f>
        <v>43.856692660593296</v>
      </c>
      <c r="O428" s="37">
        <f t="shared" ca="1" si="67"/>
        <v>43.857493342081355</v>
      </c>
      <c r="P428" s="37">
        <f t="shared" ca="1" si="67"/>
        <v>43.85829403818731</v>
      </c>
      <c r="Q428" s="37">
        <f t="shared" ca="1" si="67"/>
        <v>43.859094748911353</v>
      </c>
      <c r="R428" s="37">
        <f t="shared" ca="1" si="67"/>
        <v>43.859895474253797</v>
      </c>
      <c r="S428" s="37">
        <f t="shared" ca="1" si="67"/>
        <v>43.860696214214904</v>
      </c>
      <c r="T428" s="37">
        <f t="shared" ca="1" si="67"/>
        <v>43.861496968794931</v>
      </c>
      <c r="U428" s="37">
        <f t="shared" ca="1" si="67"/>
        <v>43.862297737994147</v>
      </c>
      <c r="V428" s="37">
        <f t="shared" ca="1" si="67"/>
        <v>43.86309852181283</v>
      </c>
      <c r="W428" s="37">
        <f t="shared" ca="1" si="67"/>
        <v>43.863899320251207</v>
      </c>
      <c r="X428" s="37">
        <f t="shared" ca="1" si="67"/>
        <v>43.864700133309618</v>
      </c>
      <c r="Y428" s="37">
        <f t="shared" ca="1" si="67"/>
        <v>43.865500960988271</v>
      </c>
      <c r="Z428" s="38" t="str">
        <f ca="1">"Diversity/Losses: "&amp;ROUND(L429/L428,3)</f>
        <v>Diversity/Losses: 0.593</v>
      </c>
      <c r="AA428" s="173">
        <f ca="1">IFERROR(IF($H428="",,AA429/$L428),0)</f>
        <v>0.67525697303001131</v>
      </c>
      <c r="AB428" s="173">
        <f ca="1">IFERROR(IF($H428="",,AB429/$L428),0)</f>
        <v>0.52210734119842173</v>
      </c>
      <c r="AC428" s="174">
        <f ca="1">IFERROR(IF($H428="",,AC429/$L428),0)</f>
        <v>-0.25531731685086007</v>
      </c>
      <c r="AD428" s="175"/>
      <c r="AE428" s="42">
        <v>12430</v>
      </c>
      <c r="AF428" s="43"/>
      <c r="AG428" s="43"/>
      <c r="AH428" s="43"/>
      <c r="AI428" s="43"/>
      <c r="AJ428" s="43"/>
      <c r="AK428" s="43"/>
      <c r="AL428" s="44"/>
      <c r="AM428" s="157">
        <f ca="1">IF('MASTER 2018-19 '!H431="","",'MASTER 2018-19 '!H431)</f>
        <v>25</v>
      </c>
      <c r="AN428" s="216">
        <f ca="1">H428-AM428</f>
        <v>18.855091341469645</v>
      </c>
    </row>
    <row r="429" spans="1:40" s="157" customFormat="1" x14ac:dyDescent="0.2">
      <c r="A429" s="217" t="str">
        <f ca="1">IFERROR(IF(H428="","No PI or No Data",""),"Substation was not found in SubstationLoad")</f>
        <v/>
      </c>
      <c r="B429" s="176"/>
      <c r="C429" s="177"/>
      <c r="D429" s="178"/>
      <c r="E429" s="178"/>
      <c r="F429" s="178"/>
      <c r="G429" s="329">
        <f ca="1">VLOOKUP(A428,SubstationLoad_Max_GSPs!$A$3:$Z$100,19,FALSE)</f>
        <v>43849.948611111111</v>
      </c>
      <c r="H429" s="180"/>
      <c r="I429" s="181"/>
      <c r="J429" s="182"/>
      <c r="K429" s="183" t="s">
        <v>25</v>
      </c>
      <c r="L429" s="53">
        <f ca="1">L433+L436+L439+L442+L445+L448</f>
        <v>25.995157554477615</v>
      </c>
      <c r="M429" s="53">
        <f t="shared" ref="M429:Y429" ca="1" si="68">M433+M436+M439+M442+M445+M448</f>
        <v>25.995632142052983</v>
      </c>
      <c r="N429" s="53">
        <f t="shared" ca="1" si="68"/>
        <v>25.996106738292788</v>
      </c>
      <c r="O429" s="53">
        <f t="shared" ca="1" si="68"/>
        <v>25.996581343197178</v>
      </c>
      <c r="P429" s="53">
        <f t="shared" ca="1" si="68"/>
        <v>25.997055956766339</v>
      </c>
      <c r="Q429" s="53">
        <f t="shared" ca="1" si="68"/>
        <v>25.997530579000394</v>
      </c>
      <c r="R429" s="53">
        <f t="shared" ca="1" si="68"/>
        <v>25.998005209899521</v>
      </c>
      <c r="S429" s="53">
        <f t="shared" ca="1" si="68"/>
        <v>25.998479849463877</v>
      </c>
      <c r="T429" s="53">
        <f t="shared" ca="1" si="68"/>
        <v>25.998954497693617</v>
      </c>
      <c r="U429" s="53">
        <f t="shared" ca="1" si="68"/>
        <v>25.999429154588896</v>
      </c>
      <c r="V429" s="53">
        <f t="shared" ca="1" si="68"/>
        <v>25.999903820149882</v>
      </c>
      <c r="W429" s="53">
        <f t="shared" ca="1" si="68"/>
        <v>26.000378494376712</v>
      </c>
      <c r="X429" s="53">
        <f t="shared" ca="1" si="68"/>
        <v>26.000853177269583</v>
      </c>
      <c r="Y429" s="53">
        <f t="shared" ca="1" si="68"/>
        <v>26.001327868828618</v>
      </c>
      <c r="Z429" s="184"/>
      <c r="AA429" s="419">
        <f ca="1">MAX(VLOOKUP(A428,SubstationLoad_Max_GSPs!$A$3:$Z$100,3,FALSE),VLOOKUP(A428,SubstationLoad_Max_GSPs!$A$3:$Z$100,5,FALSE))</f>
        <v>29.61345623119545</v>
      </c>
      <c r="AB429" s="282">
        <f ca="1">VLOOKUP(A428,SubstationLoad_Max_GSPs!$A$3:$Z$100,4,FALSE)</f>
        <v>22.897065138308644</v>
      </c>
      <c r="AC429" s="282">
        <f ca="1">VLOOKUP(A428,SubstationLoad_Min_GSPs!$A$3:$Z$100,18,FALSE)</f>
        <v>-11.196964251553416</v>
      </c>
      <c r="AD429" s="175"/>
      <c r="AE429" s="186">
        <v>1</v>
      </c>
      <c r="AF429" s="187">
        <v>0</v>
      </c>
      <c r="AG429" s="187">
        <v>0</v>
      </c>
      <c r="AH429" s="187">
        <v>0</v>
      </c>
      <c r="AI429" s="187">
        <v>0</v>
      </c>
      <c r="AJ429" s="187">
        <v>0</v>
      </c>
      <c r="AK429" s="187">
        <v>0</v>
      </c>
      <c r="AL429" s="188">
        <v>0</v>
      </c>
      <c r="AM429" s="157" t="str">
        <f ca="1">IF('MASTER 2018-19 '!H432="","",'MASTER 2018-19 '!H432)</f>
        <v/>
      </c>
      <c r="AN429" s="216"/>
    </row>
    <row r="430" spans="1:40" s="157" customFormat="1" x14ac:dyDescent="0.2">
      <c r="A430" s="11"/>
      <c r="B430" s="176"/>
      <c r="C430" s="189"/>
      <c r="D430" s="190" t="s">
        <v>26</v>
      </c>
      <c r="E430" s="63"/>
      <c r="F430" s="191"/>
      <c r="G430" s="192"/>
      <c r="H430" s="193"/>
      <c r="I430" s="194"/>
      <c r="J430" s="194"/>
      <c r="K430" s="194"/>
      <c r="L430" s="194"/>
      <c r="M430" s="194"/>
      <c r="N430" s="195"/>
      <c r="O430" s="195"/>
      <c r="P430" s="195"/>
      <c r="Q430" s="195"/>
      <c r="R430" s="196" t="s">
        <v>27</v>
      </c>
      <c r="S430" s="330">
        <f ca="1">VLOOKUP(A428,SubstationLoad_Max_GSPs!$A$3:$Z$100,20,FALSE)</f>
        <v>43.564681299660563</v>
      </c>
      <c r="T430" s="185"/>
      <c r="U430" s="185"/>
      <c r="V430" s="185"/>
      <c r="W430" s="185"/>
      <c r="X430" s="185"/>
      <c r="Y430" s="185"/>
      <c r="Z430" s="184"/>
      <c r="AA430" s="418">
        <f ca="1">IF(AA429=VLOOKUP(A428,SubstationLoad_Max_GSPs!$A$3:$Z$100,3,FALSE),VLOOKUP(A428,SubstationLoad_Max_GSPs!$A$3:$Z$100,8,FALSE),IF(AA429=VLOOKUP(A428,SubstationLoad_Max_GSPs!$A$3:$Z$100,5,FALSE),VLOOKUP(A428,SubstationLoad_Max_GSPs!$A$3:$Z$100,10,FALSE),""))</f>
        <v>43750.058333333334</v>
      </c>
      <c r="AB430" s="418">
        <f ca="1">VLOOKUP(A428,SubstationLoad_Max_GSPs!$A$3:$Z$100,9,FALSE)</f>
        <v>43635.695138888892</v>
      </c>
      <c r="AC430" s="418">
        <f ca="1">VLOOKUP(A428,SubstationLoad_Min_GSPs!$A$3:$Z$100,19,FALSE)</f>
        <v>43860.197222222225</v>
      </c>
      <c r="AD430" s="175"/>
      <c r="AE430" s="175"/>
      <c r="AF430" s="175"/>
      <c r="AG430" s="175"/>
      <c r="AH430" s="175"/>
      <c r="AI430" s="175"/>
      <c r="AJ430" s="175"/>
      <c r="AK430" s="175"/>
      <c r="AL430" s="175"/>
      <c r="AM430" s="157" t="str">
        <f ca="1">IF('MASTER 2018-19 '!H433="","",'MASTER 2018-19 '!H433)</f>
        <v/>
      </c>
      <c r="AN430" s="216"/>
    </row>
    <row r="431" spans="1:40" s="157" customFormat="1" x14ac:dyDescent="0.2">
      <c r="A431" s="14"/>
      <c r="B431" s="197"/>
      <c r="C431" s="198"/>
      <c r="D431" s="198"/>
      <c r="E431" s="198"/>
      <c r="F431" s="199"/>
      <c r="G431" s="200" t="s">
        <v>28</v>
      </c>
      <c r="H431" s="201">
        <v>0.98</v>
      </c>
      <c r="I431" s="197"/>
      <c r="J431" s="202"/>
      <c r="K431" s="203" t="s">
        <v>29</v>
      </c>
      <c r="L431" s="78">
        <f ca="1">L428*$H431</f>
        <v>42.97798951464025</v>
      </c>
      <c r="M431" s="78">
        <f t="shared" ref="M431:T431" ca="1" si="69">M428*$H431</f>
        <v>42.978774153848349</v>
      </c>
      <c r="N431" s="78">
        <f t="shared" ca="1" si="69"/>
        <v>42.97955880738143</v>
      </c>
      <c r="O431" s="78">
        <f t="shared" ca="1" si="69"/>
        <v>42.980343475239728</v>
      </c>
      <c r="P431" s="78">
        <f t="shared" ca="1" si="69"/>
        <v>42.981128157423562</v>
      </c>
      <c r="Q431" s="78">
        <f t="shared" ca="1" si="69"/>
        <v>42.981912853933125</v>
      </c>
      <c r="R431" s="78">
        <f t="shared" ca="1" si="69"/>
        <v>42.982697564768721</v>
      </c>
      <c r="S431" s="78">
        <f t="shared" ca="1" si="69"/>
        <v>42.983482289930606</v>
      </c>
      <c r="T431" s="78">
        <f t="shared" ca="1" si="69"/>
        <v>42.98426702941903</v>
      </c>
      <c r="U431" s="78">
        <f ca="1">U428*$H431</f>
        <v>42.985051783234262</v>
      </c>
      <c r="V431" s="78">
        <f ca="1">V428*$H431</f>
        <v>42.985836551376572</v>
      </c>
      <c r="W431" s="78">
        <f t="shared" ref="W431" ca="1" si="70">W428*$H431</f>
        <v>42.98662133384618</v>
      </c>
      <c r="X431" s="78">
        <f ca="1">X428*$H431</f>
        <v>42.987406130643429</v>
      </c>
      <c r="Y431" s="78">
        <f ca="1">Y428*$H431</f>
        <v>42.988190941768508</v>
      </c>
      <c r="Z431" s="204"/>
      <c r="AA431" s="205"/>
      <c r="AB431" s="198"/>
      <c r="AC431" s="206"/>
      <c r="AD431" s="175"/>
      <c r="AE431" s="175"/>
      <c r="AF431" s="175"/>
      <c r="AG431" s="175"/>
      <c r="AH431" s="175"/>
      <c r="AI431" s="175"/>
      <c r="AJ431" s="175"/>
      <c r="AK431" s="175"/>
      <c r="AL431" s="175"/>
      <c r="AN431" s="216"/>
    </row>
    <row r="432" spans="1:40" s="157" customFormat="1" x14ac:dyDescent="0.2">
      <c r="A432" s="2"/>
      <c r="C432" s="207"/>
      <c r="D432" s="208"/>
      <c r="E432" s="208"/>
      <c r="F432" s="208"/>
      <c r="G432" s="209"/>
      <c r="H432" s="241"/>
      <c r="I432" s="211"/>
      <c r="J432" s="212"/>
      <c r="K432" s="208"/>
      <c r="Z432" s="175"/>
      <c r="AA432" s="175"/>
      <c r="AB432" s="175"/>
      <c r="AC432" s="175"/>
      <c r="AD432" s="175"/>
      <c r="AE432" s="175"/>
      <c r="AF432" s="175"/>
      <c r="AG432" s="175"/>
      <c r="AH432" s="175"/>
      <c r="AI432" s="175"/>
      <c r="AJ432" s="175"/>
      <c r="AK432" s="175"/>
      <c r="AL432" s="175"/>
      <c r="AM432" s="157" t="str">
        <f ca="1">IF('MASTER 2018-19 '!H435="","",'MASTER 2018-19 '!H435)</f>
        <v/>
      </c>
      <c r="AN432" s="216"/>
    </row>
    <row r="433" spans="1:40" s="157" customFormat="1" x14ac:dyDescent="0.2">
      <c r="A433" s="152"/>
      <c r="B433" s="247">
        <v>258</v>
      </c>
      <c r="C433" s="86" t="str">
        <f ca="1">VLOOKUP(B433,'GSP List'!$D$2:$E$485,2,FALSE)</f>
        <v>ALYTH</v>
      </c>
      <c r="D433" s="117" t="s">
        <v>30</v>
      </c>
      <c r="E433" s="117" t="s">
        <v>533</v>
      </c>
      <c r="F433" s="214"/>
      <c r="G433" s="284">
        <f ca="1">IF(AND(VLOOKUP(C433,SubstationLoad_Max_Primaries!$B$3:$Z$495,3,FALSE),ISNUMBER(VLOOKUP(C433,'Manual Calculation'!$B$2:$G$222,3,FALSE))),VLOOKUP(C433,'Manual Calculation'!$B$2:$G$222,4,FALSE),VLOOKUP(C433,SubstationLoad_Max_Primaries!$B$3:$Z$500,23,FALSE))</f>
        <v>43830.723611111112</v>
      </c>
      <c r="H433" s="282">
        <f ca="1">IF(AND(VLOOKUP(C433,SubstationLoad_Max_Primaries!$B$3:$Z$495,3,FALSE),ISNUMBER(VLOOKUP(C433,'Manual Calculation'!$B$2:$G$222,3,FALSE))),VLOOKUP(C433,'Manual Calculation'!$B$2:$G$222,3,FALSE),VLOOKUP(C433,SubstationLoad_Max_Primaries!$B$3:$Z$500,22,FALSE))</f>
        <v>2.8774217924804688</v>
      </c>
      <c r="I433" s="136">
        <v>1</v>
      </c>
      <c r="J433" s="89">
        <v>0</v>
      </c>
      <c r="K433" s="90">
        <v>0</v>
      </c>
      <c r="L433" s="143">
        <f ca="1">IF(OR($B433="",ISNA($I433)),,$H433*$I433)</f>
        <v>2.8774217924804688</v>
      </c>
      <c r="M433" s="143">
        <f ca="1">IF($B433 ="",,VLOOKUP($K433,'Growth Rates'!$C$5:$D$8,2,FALSE))^COLUMNS($M433:M433)*$L433+SUM($L434:M434)*IFERROR($L$5/$L$6,1)</f>
        <v>2.8774743249042074</v>
      </c>
      <c r="N433" s="143">
        <f ca="1">IF($B433 ="",,VLOOKUP($K433,'Growth Rates'!$C$5:$D$8,2,FALSE))^COLUMNS($M433:N433)*$L433+SUM($L434:N434)*IFERROR($L$5/$L$6,1)</f>
        <v>2.8775268582870184</v>
      </c>
      <c r="O433" s="143">
        <f ca="1">IF($B433 ="",,VLOOKUP($K433,'Growth Rates'!$C$5:$D$8,2,FALSE))^COLUMNS($M433:O433)*$L433+SUM($L434:O434)*IFERROR($L$5/$L$6,1)</f>
        <v>2.8775793926289186</v>
      </c>
      <c r="P433" s="143">
        <f ca="1">IF($B433 ="",,VLOOKUP($K433,'Growth Rates'!$C$5:$D$8,2,FALSE))^COLUMNS($M433:P433)*$L433+SUM($L434:P434)*IFERROR($L$5/$L$6,1)</f>
        <v>2.8776319279299272</v>
      </c>
      <c r="Q433" s="143">
        <f ca="1">IF($B433 ="",,VLOOKUP($K433,'Growth Rates'!$C$5:$D$8,2,FALSE))^COLUMNS($M433:Q433)*$L433+SUM($L434:Q434)*IFERROR($L$5/$L$6,1)</f>
        <v>2.8776844641900601</v>
      </c>
      <c r="R433" s="143">
        <f ca="1">IF($B433 ="",,VLOOKUP($K433,'Growth Rates'!$C$5:$D$8,2,FALSE))^COLUMNS($M433:R433)*$L433+SUM($L434:R434)*IFERROR($L$5/$L$6,1)</f>
        <v>2.8777370014093351</v>
      </c>
      <c r="S433" s="143">
        <f ca="1">IF($B433 ="",,VLOOKUP($K433,'Growth Rates'!$C$5:$D$8,2,FALSE))^COLUMNS($M433:S433)*$L433+SUM($L434:S434)*IFERROR($L$5/$L$6,1)</f>
        <v>2.87778953958777</v>
      </c>
      <c r="T433" s="143">
        <f ca="1">IF($B433 ="",,VLOOKUP($K433,'Growth Rates'!$C$5:$D$8,2,FALSE))^COLUMNS($M433:T433)*$L433+SUM($L434:T434)*IFERROR($L$5/$L$6,1)</f>
        <v>2.8778420787253829</v>
      </c>
      <c r="U433" s="143">
        <f ca="1">IF($B433 ="",,VLOOKUP($K433,'Growth Rates'!$C$5:$D$8,2,FALSE))^COLUMNS($M433:U433)*$L433+SUM($L434:U434)*IFERROR($L$5/$L$6,1)</f>
        <v>2.8778946188221899</v>
      </c>
      <c r="V433" s="143">
        <f ca="1">IF($B433 ="",,VLOOKUP($K433,'Growth Rates'!$C$5:$D$8,2,FALSE))^COLUMNS($M433:V433)*$L433+SUM($L434:V434)*IFERROR($L$5/$L$6,1)</f>
        <v>2.87794715987821</v>
      </c>
      <c r="W433" s="143">
        <f ca="1">IF($B433 ="",,VLOOKUP($K433,'Growth Rates'!$C$5:$D$8,2,FALSE))^COLUMNS($M433:W433)*$L433+SUM($L434:W434)*IFERROR($L$5/$L$6,1)</f>
        <v>2.8779997018934589</v>
      </c>
      <c r="X433" s="143">
        <f ca="1">IF($B433 ="",,VLOOKUP($K433,'Growth Rates'!$C$5:$D$8,2,FALSE))^COLUMNS($M433:X433)*$L433+SUM($L434:X434)*IFERROR($L$5/$L$6,1)</f>
        <v>2.8780522448679573</v>
      </c>
      <c r="Y433" s="143">
        <f ca="1">IF($B433 ="",,VLOOKUP($K433,'Growth Rates'!$C$5:$D$8,2,FALSE))^COLUMNS($M433:Y433)*$L433+SUM($L434:Y434)*IFERROR($L$5/$L$6,1)</f>
        <v>2.8781047888017186</v>
      </c>
      <c r="Z433" s="237"/>
      <c r="AA433" s="173">
        <f ca="1">IFERROR(IF($H433="",,AA434/$L433),0)</f>
        <v>0.96903453016681518</v>
      </c>
      <c r="AB433" s="173">
        <f ca="1">IFERROR(IF($H433="",,AB434/$L433),0)</f>
        <v>0.73163321780709756</v>
      </c>
      <c r="AC433" s="174">
        <f ca="1">IFERROR(IF($H433="",,AC434/$L433),0)</f>
        <v>0</v>
      </c>
      <c r="AD433" s="175"/>
      <c r="AE433" s="42">
        <v>81712</v>
      </c>
      <c r="AF433" s="43"/>
      <c r="AG433" s="43"/>
      <c r="AH433" s="43"/>
      <c r="AI433" s="43"/>
      <c r="AJ433" s="43"/>
      <c r="AK433" s="43"/>
      <c r="AL433" s="44"/>
      <c r="AM433" s="157">
        <f ca="1">IF('MASTER 2018-19 '!H436="","",'MASTER 2018-19 '!H436)</f>
        <v>2.81</v>
      </c>
      <c r="AN433" s="216">
        <f t="shared" ca="1" si="62"/>
        <v>6.7421792480468756E-2</v>
      </c>
    </row>
    <row r="434" spans="1:40" s="157" customFormat="1" x14ac:dyDescent="0.2">
      <c r="A434" s="152"/>
      <c r="C434" s="217" t="str">
        <f ca="1">IFERROR(IF(H433="","No PI or No Data",""),"Substation was not found in SubstationLoad")</f>
        <v/>
      </c>
      <c r="D434" s="139"/>
      <c r="E434" s="139"/>
      <c r="F434" s="139"/>
      <c r="G434" s="285">
        <f ca="1">IF(AND(VLOOKUP(C433,SubstationLoad_Max_Primaries!$B$3:$Z$495,3,FALSE),ISNUMBER(VLOOKUP(C433,'Manual Calculation'!$B$2:$G$222,3,FALSE))),VLOOKUP(C433,'Manual Calculation'!$B$2:$G$222,4,FALSE),VLOOKUP(C433,SubstationLoad_Max_Primaries!$B$3:$Z$500,23,FALSE))</f>
        <v>43830.723611111112</v>
      </c>
      <c r="H434" s="248"/>
      <c r="I434" s="220"/>
      <c r="J434" s="220"/>
      <c r="K434" s="220"/>
      <c r="L434" s="220" t="s">
        <v>32</v>
      </c>
      <c r="M434" s="235"/>
      <c r="N434" s="221"/>
      <c r="O434" s="221"/>
      <c r="P434" s="221"/>
      <c r="Q434" s="221"/>
      <c r="R434" s="221"/>
      <c r="S434" s="221"/>
      <c r="T434" s="221"/>
      <c r="U434" s="221"/>
      <c r="V434" s="221"/>
      <c r="W434" s="221"/>
      <c r="X434" s="221"/>
      <c r="Y434" s="221"/>
      <c r="Z434" s="222"/>
      <c r="AA434" s="419">
        <f ca="1">IF(AND(VLOOKUP(C433,SubstationLoad_Min_Primaries!$B$3:$Z$495,3,FALSE),ISNUMBER(VLOOKUP(C433,'Manual Calculation'!$B$2:$G$222,5,FALSE))),"Manual Calculation",MAX(VLOOKUP(C433,SubstationLoad_Max_Primaries!$B$3:$Z$500,5,FALSE),VLOOKUP(C433,SubstationLoad_Max_Primaries!$B$3:$Z$500,7,FALSE)))</f>
        <v>2.7883210747680662</v>
      </c>
      <c r="AB434" s="419">
        <f ca="1">IF(AND(VLOOKUP(C433,SubstationLoad_Min_Primaries!$B$3:$Z$495,3,FALSE),ISNUMBER(VLOOKUP(C433,'Manual Calculation'!$B$2:$G$222,5,FALSE))),"Manual Calculation",VLOOKUP(C433,SubstationLoad_Max_Primaries!$B$3:$Z$500,6,FALSE))</f>
        <v>2.105217365020752</v>
      </c>
      <c r="AC434" s="282">
        <f ca="1">IF(AND(VLOOKUP(C433,SubstationLoad_Min_Primaries!$B$3:$Z$495,3,FALSE),ISNUMBER(VLOOKUP(C433,'Manual Calculation'!$B$2:$G$222,5,FALSE))),VLOOKUP(C433,'Manual Calculation'!$B$2:$G$222,5,FALSE),VLOOKUP(C433,SubstationLoad_Min_Primaries!$B$3:$Z$500,22,FALSE))</f>
        <v>0</v>
      </c>
      <c r="AD434" s="175"/>
      <c r="AE434" s="186">
        <v>1</v>
      </c>
      <c r="AF434" s="187">
        <v>0</v>
      </c>
      <c r="AG434" s="187">
        <v>0</v>
      </c>
      <c r="AH434" s="187">
        <v>0</v>
      </c>
      <c r="AI434" s="187">
        <v>0</v>
      </c>
      <c r="AJ434" s="187">
        <v>0</v>
      </c>
      <c r="AK434" s="187">
        <v>0</v>
      </c>
      <c r="AL434" s="188">
        <v>0</v>
      </c>
      <c r="AM434" s="157" t="str">
        <f ca="1">IF('MASTER 2018-19 '!H437="","",'MASTER 2018-19 '!H437)</f>
        <v/>
      </c>
      <c r="AN434" s="216"/>
    </row>
    <row r="435" spans="1:40" s="157" customFormat="1" x14ac:dyDescent="0.2">
      <c r="A435" s="152"/>
      <c r="C435" s="223" t="s">
        <v>33</v>
      </c>
      <c r="D435" s="224"/>
      <c r="E435" s="225"/>
      <c r="F435" s="225"/>
      <c r="G435" s="226"/>
      <c r="H435" s="249"/>
      <c r="I435" s="228"/>
      <c r="J435" s="228"/>
      <c r="K435" s="228"/>
      <c r="L435" s="228"/>
      <c r="M435" s="229"/>
      <c r="N435" s="229"/>
      <c r="O435" s="230"/>
      <c r="P435" s="230"/>
      <c r="Q435" s="230"/>
      <c r="R435" s="231" t="s">
        <v>34</v>
      </c>
      <c r="S435" s="283">
        <f ca="1">VLOOKUP(C433,SubstationLoad_Max_Primaries!$B$3:$Z$500,24,FALSE)</f>
        <v>0</v>
      </c>
      <c r="T435" s="233"/>
      <c r="U435" s="233"/>
      <c r="V435" s="233"/>
      <c r="W435" s="233"/>
      <c r="X435" s="233"/>
      <c r="Y435" s="233"/>
      <c r="Z435" s="234"/>
      <c r="AA435" s="418">
        <f ca="1">IF(AND(VLOOKUP(C433,SubstationLoad_Min_Primaries!$B$3:$Z$495,3,FALSE),ISNUMBER(VLOOKUP(C433,'Manual Calculation'!$B$2:$G$222,5,FALSE))),"",IF(AA434=VLOOKUP(C433,SubstationLoad_Max_Primaries!$B$3:$Z$500,5,FALSE),VLOOKUP(C433,SubstationLoad_Max_Primaries!$B$3:$Z$500,10,FALSE),IF(AA434=VLOOKUP(C433,SubstationLoad_Max_Primaries!$B$3:$Z$500,7,FALSE),VLOOKUP(C433,SubstationLoad_Max_Primaries!$B$3:$Z$500,12,FALSE),"")))</f>
        <v>43767.722222222219</v>
      </c>
      <c r="AB435" s="418">
        <f ca="1">IF(AND(VLOOKUP(C433,SubstationLoad_Min_Primaries!$B$3:$Z$495,3,FALSE),ISNUMBER(VLOOKUP(C433,'Manual Calculation'!$B$2:$G$222,5,FALSE))),"",VLOOKUP(C433,SubstationLoad_Max_Primaries!$B$3:$Z$500,11,FALSE))</f>
        <v>43629.712500000001</v>
      </c>
      <c r="AC435" s="418">
        <f ca="1">IF(AND(VLOOKUP(C433,SubstationLoad_Min_Primaries!$B$3:$Z$495,3,FALSE),ISNUMBER(VLOOKUP(C433,'Manual Calculation'!$B$2:$G$222,5,FALSE))),VLOOKUP(C433,'Manual Calculation'!$B$2:$G$222,6,FALSE),VLOOKUP(C433,SubstationLoad_Min_Primaries!$B$3:$Z$500,23,FALSE))</f>
        <v>0</v>
      </c>
      <c r="AD435" s="175"/>
      <c r="AE435" s="175"/>
      <c r="AF435" s="175"/>
      <c r="AG435" s="175"/>
      <c r="AH435" s="175"/>
      <c r="AI435" s="175"/>
      <c r="AJ435" s="175"/>
      <c r="AK435" s="175"/>
      <c r="AL435" s="175"/>
      <c r="AM435" s="157" t="str">
        <f ca="1">IF('MASTER 2018-19 '!H438="","",'MASTER 2018-19 '!H438)</f>
        <v/>
      </c>
      <c r="AN435" s="216"/>
    </row>
    <row r="436" spans="1:40" s="157" customFormat="1" x14ac:dyDescent="0.2">
      <c r="A436" s="152"/>
      <c r="B436" s="213">
        <v>257</v>
      </c>
      <c r="C436" s="86" t="str">
        <f ca="1">VLOOKUP(B436,'GSP List'!$D$2:$E$485,2,FALSE)</f>
        <v>BLAIRGOWRIE</v>
      </c>
      <c r="D436" s="117" t="s">
        <v>30</v>
      </c>
      <c r="E436" s="117" t="s">
        <v>582</v>
      </c>
      <c r="F436" s="214"/>
      <c r="G436" s="284">
        <f ca="1">IF(AND(VLOOKUP(C436,SubstationLoad_Max_Primaries!$B$3:$Z$495,3,FALSE),ISNUMBER(VLOOKUP(C436,'Manual Calculation'!$B$2:$G$222,3,FALSE))),VLOOKUP(C436,'Manual Calculation'!$B$2:$G$222,4,FALSE),VLOOKUP(C436,SubstationLoad_Max_Primaries!$B$3:$Z$500,23,FALSE))</f>
        <v>43840.739583333336</v>
      </c>
      <c r="H436" s="282">
        <f ca="1">IF(AND(VLOOKUP(C436,SubstationLoad_Max_Primaries!$B$3:$Z$495,3,FALSE),ISNUMBER(VLOOKUP(C436,'Manual Calculation'!$B$2:$G$222,3,FALSE))),VLOOKUP(C436,'Manual Calculation'!$B$2:$G$222,3,FALSE),VLOOKUP(C436,SubstationLoad_Max_Primaries!$B$3:$Z$500,22,FALSE))</f>
        <v>7.301624596118927</v>
      </c>
      <c r="I436" s="136">
        <v>1</v>
      </c>
      <c r="J436" s="89">
        <v>0</v>
      </c>
      <c r="K436" s="90">
        <v>0</v>
      </c>
      <c r="L436" s="143">
        <f ca="1">IF(OR($B436="",ISNA($I436)),,$H436*$I436)</f>
        <v>7.301624596118927</v>
      </c>
      <c r="M436" s="143">
        <f ca="1">IF($B436 ="",,VLOOKUP($K436,'Growth Rates'!$C$5:$D$8,2,FALSE))^COLUMNS($M436:M436)*$L436+SUM($L437:M437)*IFERROR($L$5/$L$6,1)</f>
        <v>7.3017579001893509</v>
      </c>
      <c r="N436" s="143">
        <f ca="1">IF($B436 ="",,VLOOKUP($K436,'Growth Rates'!$C$5:$D$8,2,FALSE))^COLUMNS($M436:N436)*$L436+SUM($L437:N437)*IFERROR($L$5/$L$6,1)</f>
        <v>7.301891206693476</v>
      </c>
      <c r="O436" s="143">
        <f ca="1">IF($B436 ="",,VLOOKUP($K436,'Growth Rates'!$C$5:$D$8,2,FALSE))^COLUMNS($M436:O436)*$L436+SUM($L437:O437)*IFERROR($L$5/$L$6,1)</f>
        <v>7.3020245156313468</v>
      </c>
      <c r="P436" s="143">
        <f ca="1">IF($B436 ="",,VLOOKUP($K436,'Growth Rates'!$C$5:$D$8,2,FALSE))^COLUMNS($M436:P436)*$L436+SUM($L437:P437)*IFERROR($L$5/$L$6,1)</f>
        <v>7.3021578270030094</v>
      </c>
      <c r="Q436" s="143">
        <f ca="1">IF($B436 ="",,VLOOKUP($K436,'Growth Rates'!$C$5:$D$8,2,FALSE))^COLUMNS($M436:Q436)*$L436+SUM($L437:Q437)*IFERROR($L$5/$L$6,1)</f>
        <v>7.3022911408085056</v>
      </c>
      <c r="R436" s="143">
        <f ca="1">IF($B436 ="",,VLOOKUP($K436,'Growth Rates'!$C$5:$D$8,2,FALSE))^COLUMNS($M436:R436)*$L436+SUM($L437:R437)*IFERROR($L$5/$L$6,1)</f>
        <v>7.3024244570478816</v>
      </c>
      <c r="S436" s="143">
        <f ca="1">IF($B436 ="",,VLOOKUP($K436,'Growth Rates'!$C$5:$D$8,2,FALSE))^COLUMNS($M436:S436)*$L436+SUM($L437:S437)*IFERROR($L$5/$L$6,1)</f>
        <v>7.3025577757211808</v>
      </c>
      <c r="T436" s="143">
        <f ca="1">IF($B436 ="",,VLOOKUP($K436,'Growth Rates'!$C$5:$D$8,2,FALSE))^COLUMNS($M436:T436)*$L436+SUM($L437:T437)*IFERROR($L$5/$L$6,1)</f>
        <v>7.3026910968284495</v>
      </c>
      <c r="U436" s="143">
        <f ca="1">IF($B436 ="",,VLOOKUP($K436,'Growth Rates'!$C$5:$D$8,2,FALSE))^COLUMNS($M436:U436)*$L436+SUM($L437:U437)*IFERROR($L$5/$L$6,1)</f>
        <v>7.3028244203697295</v>
      </c>
      <c r="V436" s="143">
        <f ca="1">IF($B436 ="",,VLOOKUP($K436,'Growth Rates'!$C$5:$D$8,2,FALSE))^COLUMNS($M436:V436)*$L436+SUM($L437:V437)*IFERROR($L$5/$L$6,1)</f>
        <v>7.3029577463450677</v>
      </c>
      <c r="W436" s="143">
        <f ca="1">IF($B436 ="",,VLOOKUP($K436,'Growth Rates'!$C$5:$D$8,2,FALSE))^COLUMNS($M436:W436)*$L436+SUM($L437:W437)*IFERROR($L$5/$L$6,1)</f>
        <v>7.3030910747545041</v>
      </c>
      <c r="X436" s="143">
        <f ca="1">IF($B436 ="",,VLOOKUP($K436,'Growth Rates'!$C$5:$D$8,2,FALSE))^COLUMNS($M436:X436)*$L436+SUM($L437:X437)*IFERROR($L$5/$L$6,1)</f>
        <v>7.3032244055980922</v>
      </c>
      <c r="Y436" s="143">
        <f ca="1">IF($B436 ="",,VLOOKUP($K436,'Growth Rates'!$C$5:$D$8,2,FALSE))^COLUMNS($M436:Y436)*$L436+SUM($L437:Y437)*IFERROR($L$5/$L$6,1)</f>
        <v>7.3033577388758664</v>
      </c>
      <c r="Z436" s="215"/>
      <c r="AA436" s="173">
        <f ca="1">IFERROR(IF($H436="",,AA437/$L436),0)</f>
        <v>0</v>
      </c>
      <c r="AB436" s="173">
        <f ca="1">IFERROR(IF($H436="",,AB437/$L436),0)</f>
        <v>0</v>
      </c>
      <c r="AC436" s="174">
        <f ca="1">IFERROR(IF($H436="",,AC437/$L436),0)</f>
        <v>0</v>
      </c>
      <c r="AD436" s="175"/>
      <c r="AE436" s="42">
        <v>81708</v>
      </c>
      <c r="AF436" s="43"/>
      <c r="AG436" s="43"/>
      <c r="AH436" s="43"/>
      <c r="AI436" s="43"/>
      <c r="AJ436" s="43"/>
      <c r="AK436" s="43"/>
      <c r="AL436" s="44"/>
      <c r="AM436" s="157">
        <f ca="1">IF('MASTER 2018-19 '!H439="","",'MASTER 2018-19 '!H439)</f>
        <v>8.7100000000000009</v>
      </c>
      <c r="AN436" s="216">
        <f t="shared" ca="1" si="62"/>
        <v>-1.4083754038810739</v>
      </c>
    </row>
    <row r="437" spans="1:40" s="157" customFormat="1" x14ac:dyDescent="0.2">
      <c r="A437" s="152"/>
      <c r="C437" s="217" t="str">
        <f ca="1">IFERROR(IF(H436="","No PI or No Data",""),"Substation was not found in SubstationLoad")</f>
        <v/>
      </c>
      <c r="D437" s="139"/>
      <c r="E437" s="139"/>
      <c r="F437" s="139"/>
      <c r="G437" s="285">
        <f ca="1">IF(AND(VLOOKUP(C436,SubstationLoad_Max_Primaries!$B$3:$Z$495,3,FALSE),ISNUMBER(VLOOKUP(C436,'Manual Calculation'!$B$2:$G$222,3,FALSE))),VLOOKUP(C436,'Manual Calculation'!$B$2:$G$222,4,FALSE),VLOOKUP(C436,SubstationLoad_Max_Primaries!$B$3:$Z$500,23,FALSE))</f>
        <v>43840.739583333336</v>
      </c>
      <c r="H437" s="250"/>
      <c r="I437" s="220"/>
      <c r="J437" s="220"/>
      <c r="K437" s="220"/>
      <c r="L437" s="220" t="s">
        <v>32</v>
      </c>
      <c r="M437" s="221"/>
      <c r="N437" s="221"/>
      <c r="O437" s="221"/>
      <c r="P437" s="221"/>
      <c r="Q437" s="221"/>
      <c r="R437" s="221"/>
      <c r="S437" s="221"/>
      <c r="T437" s="221"/>
      <c r="U437" s="221"/>
      <c r="V437" s="221"/>
      <c r="W437" s="221"/>
      <c r="X437" s="221"/>
      <c r="Y437" s="221"/>
      <c r="Z437" s="222"/>
      <c r="AA437" s="419" t="e">
        <f ca="1">IF(AND(VLOOKUP(C436,SubstationLoad_Min_Primaries!$B$3:$Z$495,3,FALSE),ISNUMBER(VLOOKUP(C436,'Manual Calculation'!$B$2:$G$222,5,FALSE))),"Manual Calculation",MAX(VLOOKUP(C436,SubstationLoad_Max_Primaries!$B$3:$Z$500,5,FALSE),VLOOKUP(C436,SubstationLoad_Max_Primaries!$B$3:$Z$500,7,FALSE)))</f>
        <v>#VALUE!</v>
      </c>
      <c r="AB437" s="419" t="str">
        <f ca="1">IF(AND(VLOOKUP(C436,SubstationLoad_Min_Primaries!$B$3:$Z$495,3,FALSE),ISNUMBER(VLOOKUP(C436,'Manual Calculation'!$B$2:$G$222,5,FALSE))),"Manual Calculation",VLOOKUP(C436,SubstationLoad_Max_Primaries!$B$3:$Z$500,6,FALSE))</f>
        <v>No Data</v>
      </c>
      <c r="AC437" s="282">
        <f ca="1">IF(AND(VLOOKUP(C436,SubstationLoad_Min_Primaries!$B$3:$Z$495,3,FALSE),ISNUMBER(VLOOKUP(C436,'Manual Calculation'!$B$2:$G$222,5,FALSE))),VLOOKUP(C436,'Manual Calculation'!$B$2:$G$222,5,FALSE),VLOOKUP(C436,SubstationLoad_Min_Primaries!$B$3:$Z$500,22,FALSE))</f>
        <v>0</v>
      </c>
      <c r="AD437" s="175"/>
      <c r="AE437" s="186">
        <v>1</v>
      </c>
      <c r="AF437" s="187">
        <v>0</v>
      </c>
      <c r="AG437" s="187">
        <v>0</v>
      </c>
      <c r="AH437" s="187">
        <v>0</v>
      </c>
      <c r="AI437" s="187">
        <v>0</v>
      </c>
      <c r="AJ437" s="187">
        <v>0</v>
      </c>
      <c r="AK437" s="187">
        <v>0</v>
      </c>
      <c r="AL437" s="188">
        <v>0</v>
      </c>
      <c r="AM437" s="157" t="str">
        <f ca="1">IF('MASTER 2018-19 '!H440="","",'MASTER 2018-19 '!H440)</f>
        <v/>
      </c>
      <c r="AN437" s="216"/>
    </row>
    <row r="438" spans="1:40" s="157" customFormat="1" x14ac:dyDescent="0.2">
      <c r="A438" s="152"/>
      <c r="C438" s="223" t="s">
        <v>33</v>
      </c>
      <c r="D438" s="224"/>
      <c r="E438" s="225"/>
      <c r="F438" s="225"/>
      <c r="G438" s="226"/>
      <c r="H438" s="249"/>
      <c r="I438" s="228"/>
      <c r="J438" s="228"/>
      <c r="K438" s="228"/>
      <c r="L438" s="228"/>
      <c r="M438" s="229"/>
      <c r="N438" s="229"/>
      <c r="O438" s="230"/>
      <c r="P438" s="230"/>
      <c r="Q438" s="230"/>
      <c r="R438" s="231" t="s">
        <v>34</v>
      </c>
      <c r="S438" s="283">
        <f ca="1">VLOOKUP(C436,SubstationLoad_Max_Primaries!$B$3:$Z$500,24,FALSE)</f>
        <v>0.32283240556716919</v>
      </c>
      <c r="T438" s="233"/>
      <c r="U438" s="233"/>
      <c r="V438" s="233"/>
      <c r="W438" s="233"/>
      <c r="X438" s="233"/>
      <c r="Y438" s="233"/>
      <c r="Z438" s="234"/>
      <c r="AA438" s="418" t="e">
        <f ca="1">IF(AND(VLOOKUP(C436,SubstationLoad_Min_Primaries!$B$3:$Z$495,3,FALSE),ISNUMBER(VLOOKUP(C436,'Manual Calculation'!$B$2:$G$222,5,FALSE))),"",IF(AA437=VLOOKUP(C436,SubstationLoad_Max_Primaries!$B$3:$Z$500,5,FALSE),VLOOKUP(C436,SubstationLoad_Max_Primaries!$B$3:$Z$500,10,FALSE),IF(AA437=VLOOKUP(C436,SubstationLoad_Max_Primaries!$B$3:$Z$500,7,FALSE),VLOOKUP(C436,SubstationLoad_Max_Primaries!$B$3:$Z$500,12,FALSE),"")))</f>
        <v>#VALUE!</v>
      </c>
      <c r="AB438" s="418" t="str">
        <f ca="1">IF(AND(VLOOKUP(C436,SubstationLoad_Min_Primaries!$B$3:$Z$495,3,FALSE),ISNUMBER(VLOOKUP(C436,'Manual Calculation'!$B$2:$G$222,5,FALSE))),"",VLOOKUP(C436,SubstationLoad_Max_Primaries!$B$3:$Z$500,11,FALSE))</f>
        <v>Missing Data</v>
      </c>
      <c r="AC438" s="418">
        <f ca="1">IF(AND(VLOOKUP(C436,SubstationLoad_Min_Primaries!$B$3:$Z$495,3,FALSE),ISNUMBER(VLOOKUP(C436,'Manual Calculation'!$B$2:$G$222,5,FALSE))),VLOOKUP(C436,'Manual Calculation'!$B$2:$G$222,6,FALSE),VLOOKUP(C436,SubstationLoad_Min_Primaries!$B$3:$Z$500,23,FALSE))</f>
        <v>0</v>
      </c>
      <c r="AD438" s="175"/>
      <c r="AE438" s="175"/>
      <c r="AF438" s="175"/>
      <c r="AG438" s="175"/>
      <c r="AH438" s="175"/>
      <c r="AI438" s="175"/>
      <c r="AJ438" s="175"/>
      <c r="AK438" s="175"/>
      <c r="AL438" s="175"/>
      <c r="AM438" s="157" t="str">
        <f ca="1">IF('MASTER 2018-19 '!H441="","",'MASTER 2018-19 '!H441)</f>
        <v/>
      </c>
      <c r="AN438" s="216"/>
    </row>
    <row r="439" spans="1:40" s="157" customFormat="1" x14ac:dyDescent="0.2">
      <c r="B439" s="213">
        <v>256</v>
      </c>
      <c r="C439" s="86" t="str">
        <f ca="1">VLOOKUP(B439,'GSP List'!$D$2:$E$485,2,FALSE)</f>
        <v>CAPUTH</v>
      </c>
      <c r="D439" s="117" t="s">
        <v>30</v>
      </c>
      <c r="E439" s="117" t="s">
        <v>532</v>
      </c>
      <c r="F439" s="214"/>
      <c r="G439" s="284">
        <f ca="1">IF(AND(VLOOKUP(C439,SubstationLoad_Max_Primaries!$B$3:$Z$495,3,FALSE),ISNUMBER(VLOOKUP(C439,'Manual Calculation'!$B$2:$G$222,3,FALSE))),VLOOKUP(C439,'Manual Calculation'!$B$2:$G$222,4,FALSE),VLOOKUP(C439,SubstationLoad_Max_Primaries!$B$3:$Z$500,23,FALSE))</f>
        <v>43875.510416666664</v>
      </c>
      <c r="H439" s="282">
        <f ca="1">IF(AND(VLOOKUP(C439,SubstationLoad_Max_Primaries!$B$3:$Z$495,3,FALSE),ISNUMBER(VLOOKUP(C439,'Manual Calculation'!$B$2:$G$222,3,FALSE))),VLOOKUP(C439,'Manual Calculation'!$B$2:$G$222,3,FALSE),VLOOKUP(C439,SubstationLoad_Max_Primaries!$B$3:$Z$500,22,FALSE))</f>
        <v>5.2560000419616699</v>
      </c>
      <c r="I439" s="136">
        <v>1</v>
      </c>
      <c r="J439" s="89">
        <v>0</v>
      </c>
      <c r="K439" s="90">
        <v>0</v>
      </c>
      <c r="L439" s="143">
        <f ca="1">IF(OR($B439="",ISNA($I439)),,$H439*$I439)</f>
        <v>5.2560000419616699</v>
      </c>
      <c r="M439" s="143">
        <f ca="1">IF($B439 ="",,VLOOKUP($K439,'Growth Rates'!$C$5:$D$8,2,FALSE))^COLUMNS($M439:M439)*$L439+SUM($L440:M440)*IFERROR($L$5/$L$6,1)</f>
        <v>5.2560959995380312</v>
      </c>
      <c r="N439" s="143">
        <f ca="1">IF($B439 ="",,VLOOKUP($K439,'Growth Rates'!$C$5:$D$8,2,FALSE))^COLUMNS($M439:N439)*$L439+SUM($L440:N440)*IFERROR($L$5/$L$6,1)</f>
        <v>5.2561919588662667</v>
      </c>
      <c r="O439" s="143">
        <f ca="1">IF($B439 ="",,VLOOKUP($K439,'Growth Rates'!$C$5:$D$8,2,FALSE))^COLUMNS($M439:O439)*$L439+SUM($L440:O440)*IFERROR($L$5/$L$6,1)</f>
        <v>5.2562879199464101</v>
      </c>
      <c r="P439" s="143">
        <f ca="1">IF($B439 ="",,VLOOKUP($K439,'Growth Rates'!$C$5:$D$8,2,FALSE))^COLUMNS($M439:P439)*$L439+SUM($L440:P440)*IFERROR($L$5/$L$6,1)</f>
        <v>5.2563838827784934</v>
      </c>
      <c r="Q439" s="143">
        <f ca="1">IF($B439 ="",,VLOOKUP($K439,'Growth Rates'!$C$5:$D$8,2,FALSE))^COLUMNS($M439:Q439)*$L439+SUM($L440:Q440)*IFERROR($L$5/$L$6,1)</f>
        <v>5.2564798473625469</v>
      </c>
      <c r="R439" s="143">
        <f ca="1">IF($B439 ="",,VLOOKUP($K439,'Growth Rates'!$C$5:$D$8,2,FALSE))^COLUMNS($M439:R439)*$L439+SUM($L440:R440)*IFERROR($L$5/$L$6,1)</f>
        <v>5.2565758136986043</v>
      </c>
      <c r="S439" s="143">
        <f ca="1">IF($B439 ="",,VLOOKUP($K439,'Growth Rates'!$C$5:$D$8,2,FALSE))^COLUMNS($M439:S439)*$L439+SUM($L440:S440)*IFERROR($L$5/$L$6,1)</f>
        <v>5.2566717817866957</v>
      </c>
      <c r="T439" s="143">
        <f ca="1">IF($B439 ="",,VLOOKUP($K439,'Growth Rates'!$C$5:$D$8,2,FALSE))^COLUMNS($M439:T439)*$L439+SUM($L440:T440)*IFERROR($L$5/$L$6,1)</f>
        <v>5.2567677516268558</v>
      </c>
      <c r="U439" s="143">
        <f ca="1">IF($B439 ="",,VLOOKUP($K439,'Growth Rates'!$C$5:$D$8,2,FALSE))^COLUMNS($M439:U439)*$L439+SUM($L440:U440)*IFERROR($L$5/$L$6,1)</f>
        <v>5.256863723219114</v>
      </c>
      <c r="V439" s="143">
        <f ca="1">IF($B439 ="",,VLOOKUP($K439,'Growth Rates'!$C$5:$D$8,2,FALSE))^COLUMNS($M439:V439)*$L439+SUM($L440:V440)*IFERROR($L$5/$L$6,1)</f>
        <v>5.2569596965635048</v>
      </c>
      <c r="W439" s="143">
        <f ca="1">IF($B439 ="",,VLOOKUP($K439,'Growth Rates'!$C$5:$D$8,2,FALSE))^COLUMNS($M439:W439)*$L439+SUM($L440:W440)*IFERROR($L$5/$L$6,1)</f>
        <v>5.2570556716600558</v>
      </c>
      <c r="X439" s="143">
        <f ca="1">IF($B439 ="",,VLOOKUP($K439,'Growth Rates'!$C$5:$D$8,2,FALSE))^COLUMNS($M439:X439)*$L439+SUM($L440:X440)*IFERROR($L$5/$L$6,1)</f>
        <v>5.2571516485088061</v>
      </c>
      <c r="Y439" s="143">
        <f ca="1">IF($B439 ="",,VLOOKUP($K439,'Growth Rates'!$C$5:$D$8,2,FALSE))^COLUMNS($M439:Y439)*$L439+SUM($L440:Y440)*IFERROR($L$5/$L$6,1)</f>
        <v>5.2572476271097806</v>
      </c>
      <c r="Z439" s="215"/>
      <c r="AA439" s="173">
        <f ca="1">IFERROR(IF($H439="",,AA440/$L439),0)</f>
        <v>0.81735159237390786</v>
      </c>
      <c r="AB439" s="173">
        <f ca="1">IFERROR(IF($H439="",,AB440/$L439),0)</f>
        <v>0.59360730210418911</v>
      </c>
      <c r="AC439" s="174">
        <f ca="1">IFERROR(IF($H439="",,AC440/$L439),0)</f>
        <v>0</v>
      </c>
      <c r="AD439" s="175"/>
      <c r="AE439" s="42">
        <v>81720</v>
      </c>
      <c r="AF439" s="43"/>
      <c r="AG439" s="43"/>
      <c r="AH439" s="43"/>
      <c r="AI439" s="43"/>
      <c r="AJ439" s="43"/>
      <c r="AK439" s="43"/>
      <c r="AL439" s="44"/>
      <c r="AM439" s="157">
        <f ca="1">IF('MASTER 2018-19 '!H445="","",'MASTER 2018-19 '!H445)</f>
        <v>5.46</v>
      </c>
      <c r="AN439" s="216">
        <f t="shared" ca="1" si="62"/>
        <v>-0.20399995803833004</v>
      </c>
    </row>
    <row r="440" spans="1:40" s="157" customFormat="1" x14ac:dyDescent="0.2">
      <c r="C440" s="217" t="str">
        <f ca="1">IFERROR(IF(H439="","No PI or No Data",""),"Substation was not found in SubstationLoad")</f>
        <v/>
      </c>
      <c r="D440" s="139"/>
      <c r="E440" s="139"/>
      <c r="F440" s="139"/>
      <c r="G440" s="285">
        <f ca="1">IF(AND(VLOOKUP(C439,SubstationLoad_Max_Primaries!$B$3:$Z$495,3,FALSE),ISNUMBER(VLOOKUP(C439,'Manual Calculation'!$B$2:$G$222,3,FALSE))),VLOOKUP(C439,'Manual Calculation'!$B$2:$G$222,4,FALSE),VLOOKUP(C439,SubstationLoad_Max_Primaries!$B$3:$Z$500,23,FALSE))</f>
        <v>43875.510416666664</v>
      </c>
      <c r="H440" s="250"/>
      <c r="I440" s="220"/>
      <c r="J440" s="220"/>
      <c r="K440" s="220"/>
      <c r="L440" s="220" t="s">
        <v>32</v>
      </c>
      <c r="M440" s="235"/>
      <c r="N440" s="221"/>
      <c r="O440" s="221"/>
      <c r="P440" s="221"/>
      <c r="Q440" s="221"/>
      <c r="R440" s="221"/>
      <c r="S440" s="221"/>
      <c r="T440" s="221"/>
      <c r="U440" s="221"/>
      <c r="V440" s="221"/>
      <c r="W440" s="221"/>
      <c r="X440" s="221"/>
      <c r="Y440" s="221"/>
      <c r="Z440" s="222"/>
      <c r="AA440" s="419">
        <f ca="1">IF(AND(VLOOKUP(C439,SubstationLoad_Min_Primaries!$B$3:$Z$495,3,FALSE),ISNUMBER(VLOOKUP(C439,'Manual Calculation'!$B$2:$G$222,5,FALSE))),"Manual Calculation",MAX(VLOOKUP(C439,SubstationLoad_Max_Primaries!$B$3:$Z$500,5,FALSE),VLOOKUP(C439,SubstationLoad_Max_Primaries!$B$3:$Z$500,7,FALSE)))</f>
        <v>4.2960000038146973</v>
      </c>
      <c r="AB440" s="419">
        <f ca="1">IF(AND(VLOOKUP(C439,SubstationLoad_Min_Primaries!$B$3:$Z$495,3,FALSE),ISNUMBER(VLOOKUP(C439,'Manual Calculation'!$B$2:$G$222,5,FALSE))),"Manual Calculation",VLOOKUP(C439,SubstationLoad_Max_Primaries!$B$3:$Z$500,6,FALSE))</f>
        <v>3.1200000047683716</v>
      </c>
      <c r="AC440" s="282">
        <f ca="1">IF(AND(VLOOKUP(C439,SubstationLoad_Min_Primaries!$B$3:$Z$495,3,FALSE),ISNUMBER(VLOOKUP(C439,'Manual Calculation'!$B$2:$G$222,5,FALSE))),VLOOKUP(C439,'Manual Calculation'!$B$2:$G$222,5,FALSE),VLOOKUP(C439,SubstationLoad_Min_Primaries!$B$3:$Z$500,22,FALSE))</f>
        <v>0</v>
      </c>
      <c r="AD440" s="175"/>
      <c r="AE440" s="186">
        <v>1</v>
      </c>
      <c r="AF440" s="187">
        <v>0</v>
      </c>
      <c r="AG440" s="187">
        <v>0</v>
      </c>
      <c r="AH440" s="187">
        <v>0</v>
      </c>
      <c r="AI440" s="187">
        <v>0</v>
      </c>
      <c r="AJ440" s="187">
        <v>0</v>
      </c>
      <c r="AK440" s="187">
        <v>0</v>
      </c>
      <c r="AL440" s="188">
        <v>0</v>
      </c>
      <c r="AM440" s="157" t="str">
        <f ca="1">IF('MASTER 2018-19 '!H446="","",'MASTER 2018-19 '!H446)</f>
        <v/>
      </c>
      <c r="AN440" s="216"/>
    </row>
    <row r="441" spans="1:40" s="157" customFormat="1" x14ac:dyDescent="0.2">
      <c r="C441" s="223" t="s">
        <v>33</v>
      </c>
      <c r="D441" s="224"/>
      <c r="E441" s="225"/>
      <c r="F441" s="225"/>
      <c r="G441" s="226"/>
      <c r="H441" s="249"/>
      <c r="I441" s="228"/>
      <c r="J441" s="228"/>
      <c r="K441" s="228"/>
      <c r="L441" s="228"/>
      <c r="M441" s="229"/>
      <c r="N441" s="229"/>
      <c r="O441" s="230"/>
      <c r="P441" s="230"/>
      <c r="Q441" s="230"/>
      <c r="R441" s="231" t="s">
        <v>34</v>
      </c>
      <c r="S441" s="283">
        <f ca="1">VLOOKUP(C439,SubstationLoad_Max_Primaries!$B$3:$Z$500,24,FALSE)</f>
        <v>0</v>
      </c>
      <c r="T441" s="233"/>
      <c r="U441" s="233"/>
      <c r="V441" s="233"/>
      <c r="W441" s="233"/>
      <c r="X441" s="233"/>
      <c r="Y441" s="233"/>
      <c r="Z441" s="234"/>
      <c r="AA441" s="418">
        <f ca="1">IF(AND(VLOOKUP(C439,SubstationLoad_Min_Primaries!$B$3:$Z$495,3,FALSE),ISNUMBER(VLOOKUP(C439,'Manual Calculation'!$B$2:$G$222,5,FALSE))),"",IF(AA440=VLOOKUP(C439,SubstationLoad_Max_Primaries!$B$3:$Z$500,5,FALSE),VLOOKUP(C439,SubstationLoad_Max_Primaries!$B$3:$Z$500,10,FALSE),IF(AA440=VLOOKUP(C439,SubstationLoad_Max_Primaries!$B$3:$Z$500,7,FALSE),VLOOKUP(C439,SubstationLoad_Max_Primaries!$B$3:$Z$500,12,FALSE),"")))</f>
        <v>43558.498611111114</v>
      </c>
      <c r="AB441" s="418">
        <f ca="1">IF(AND(VLOOKUP(C439,SubstationLoad_Min_Primaries!$B$3:$Z$495,3,FALSE),ISNUMBER(VLOOKUP(C439,'Manual Calculation'!$B$2:$G$222,5,FALSE))),"",VLOOKUP(C439,SubstationLoad_Max_Primaries!$B$3:$Z$500,11,FALSE))</f>
        <v>43707.356249999997</v>
      </c>
      <c r="AC441" s="418">
        <f ca="1">IF(AND(VLOOKUP(C439,SubstationLoad_Min_Primaries!$B$3:$Z$495,3,FALSE),ISNUMBER(VLOOKUP(C439,'Manual Calculation'!$B$2:$G$222,5,FALSE))),VLOOKUP(C439,'Manual Calculation'!$B$2:$G$222,6,FALSE),VLOOKUP(C439,SubstationLoad_Min_Primaries!$B$3:$Z$500,23,FALSE))</f>
        <v>0</v>
      </c>
      <c r="AD441" s="175"/>
      <c r="AE441" s="175"/>
      <c r="AF441" s="175"/>
      <c r="AG441" s="175"/>
      <c r="AH441" s="175"/>
      <c r="AI441" s="175"/>
      <c r="AJ441" s="175"/>
      <c r="AK441" s="175"/>
      <c r="AL441" s="175"/>
      <c r="AM441" s="157" t="str">
        <f ca="1">IF('MASTER 2018-19 '!H447="","",'MASTER 2018-19 '!H447)</f>
        <v/>
      </c>
      <c r="AN441" s="216"/>
    </row>
    <row r="442" spans="1:40" s="157" customFormat="1" x14ac:dyDescent="0.2">
      <c r="B442" s="236">
        <v>244</v>
      </c>
      <c r="C442" s="86" t="str">
        <f ca="1">VLOOKUP(B442,'GSP List'!$D$2:$E$485,2,FALSE)</f>
        <v>COUPAR ANGUS</v>
      </c>
      <c r="D442" s="117" t="s">
        <v>30</v>
      </c>
      <c r="E442" s="117" t="s">
        <v>585</v>
      </c>
      <c r="F442" s="214"/>
      <c r="G442" s="284">
        <f ca="1">IF(AND(VLOOKUP(C442,SubstationLoad_Max_Primaries!$B$3:$Z$495,3,FALSE),ISNUMBER(VLOOKUP(C442,'Manual Calculation'!$B$2:$G$222,3,FALSE))),VLOOKUP(C442,'Manual Calculation'!$B$2:$G$222,4,FALSE),VLOOKUP(C442,SubstationLoad_Max_Primaries!$B$3:$Z$500,23,FALSE))</f>
        <v>43796.708333333336</v>
      </c>
      <c r="H442" s="282">
        <f ca="1">IF(AND(VLOOKUP(C442,SubstationLoad_Max_Primaries!$B$3:$Z$495,3,FALSE),ISNUMBER(VLOOKUP(C442,'Manual Calculation'!$B$2:$G$222,3,FALSE))),VLOOKUP(C442,'Manual Calculation'!$B$2:$G$222,3,FALSE),VLOOKUP(C442,SubstationLoad_Max_Primaries!$B$3:$Z$500,22,FALSE))</f>
        <v>5.6955403733234409</v>
      </c>
      <c r="I442" s="136">
        <v>1</v>
      </c>
      <c r="J442" s="89">
        <v>0</v>
      </c>
      <c r="K442" s="90">
        <v>0</v>
      </c>
      <c r="L442" s="143">
        <f ca="1">IF(OR($B442="",ISNA($I442)),,$H442*$I442)</f>
        <v>5.6955403733234409</v>
      </c>
      <c r="M442" s="143">
        <f ca="1">IF($B442 ="",,VLOOKUP($K442,'Growth Rates'!$C$5:$D$8,2,FALSE))^COLUMNS($M442:M442)*$L442+SUM($L443:M443)*IFERROR($L$5/$L$6,1)</f>
        <v>5.695644355485908</v>
      </c>
      <c r="N442" s="143">
        <f ca="1">IF($B442 ="",,VLOOKUP($K442,'Growth Rates'!$C$5:$D$8,2,FALSE))^COLUMNS($M442:N442)*$L442+SUM($L443:N443)*IFERROR($L$5/$L$6,1)</f>
        <v>5.6957483395467534</v>
      </c>
      <c r="O442" s="143">
        <f ca="1">IF($B442 ="",,VLOOKUP($K442,'Growth Rates'!$C$5:$D$8,2,FALSE))^COLUMNS($M442:O442)*$L442+SUM($L443:O443)*IFERROR($L$5/$L$6,1)</f>
        <v>5.6958523255060109</v>
      </c>
      <c r="P442" s="143">
        <f ca="1">IF($B442 ="",,VLOOKUP($K442,'Growth Rates'!$C$5:$D$8,2,FALSE))^COLUMNS($M442:P442)*$L442+SUM($L443:P443)*IFERROR($L$5/$L$6,1)</f>
        <v>5.6959563133637179</v>
      </c>
      <c r="Q442" s="143">
        <f ca="1">IF($B442 ="",,VLOOKUP($K442,'Growth Rates'!$C$5:$D$8,2,FALSE))^COLUMNS($M442:Q442)*$L442+SUM($L443:Q443)*IFERROR($L$5/$L$6,1)</f>
        <v>5.6960603031199053</v>
      </c>
      <c r="R442" s="143">
        <f ca="1">IF($B442 ="",,VLOOKUP($K442,'Growth Rates'!$C$5:$D$8,2,FALSE))^COLUMNS($M442:R442)*$L442+SUM($L443:R443)*IFERROR($L$5/$L$6,1)</f>
        <v>5.6961642947746096</v>
      </c>
      <c r="S442" s="143">
        <f ca="1">IF($B442 ="",,VLOOKUP($K442,'Growth Rates'!$C$5:$D$8,2,FALSE))^COLUMNS($M442:S442)*$L442+SUM($L443:S443)*IFERROR($L$5/$L$6,1)</f>
        <v>5.6962682883278664</v>
      </c>
      <c r="T442" s="143">
        <f ca="1">IF($B442 ="",,VLOOKUP($K442,'Growth Rates'!$C$5:$D$8,2,FALSE))^COLUMNS($M442:T442)*$L442+SUM($L443:T443)*IFERROR($L$5/$L$6,1)</f>
        <v>5.6963722837797102</v>
      </c>
      <c r="U442" s="143">
        <f ca="1">IF($B442 ="",,VLOOKUP($K442,'Growth Rates'!$C$5:$D$8,2,FALSE))^COLUMNS($M442:U442)*$L442+SUM($L443:U443)*IFERROR($L$5/$L$6,1)</f>
        <v>5.696476281130173</v>
      </c>
      <c r="V442" s="143">
        <f ca="1">IF($B442 ="",,VLOOKUP($K442,'Growth Rates'!$C$5:$D$8,2,FALSE))^COLUMNS($M442:V442)*$L442+SUM($L443:V443)*IFERROR($L$5/$L$6,1)</f>
        <v>5.6965802803792931</v>
      </c>
      <c r="W442" s="143">
        <f ca="1">IF($B442 ="",,VLOOKUP($K442,'Growth Rates'!$C$5:$D$8,2,FALSE))^COLUMNS($M442:W442)*$L442+SUM($L443:W443)*IFERROR($L$5/$L$6,1)</f>
        <v>5.6966842815271006</v>
      </c>
      <c r="X442" s="143">
        <f ca="1">IF($B442 ="",,VLOOKUP($K442,'Growth Rates'!$C$5:$D$8,2,FALSE))^COLUMNS($M442:X442)*$L442+SUM($L443:X443)*IFERROR($L$5/$L$6,1)</f>
        <v>5.6967882845736373</v>
      </c>
      <c r="Y442" s="143">
        <f ca="1">IF($B442 ="",,VLOOKUP($K442,'Growth Rates'!$C$5:$D$8,2,FALSE))^COLUMNS($M442:Y442)*$L442+SUM($L443:Y443)*IFERROR($L$5/$L$6,1)</f>
        <v>5.6968922895189307</v>
      </c>
      <c r="Z442" s="215"/>
      <c r="AA442" s="173">
        <f ca="1">IFERROR(IF($H442="",,AA443/$L442),0)</f>
        <v>0.99707624867069711</v>
      </c>
      <c r="AB442" s="173">
        <f ca="1">IFERROR(IF($H442="",,AB443/$L442),0)</f>
        <v>0.98291966004122855</v>
      </c>
      <c r="AC442" s="174">
        <f ca="1">IFERROR(IF($H442="",,AC443/$L442),0)</f>
        <v>0</v>
      </c>
      <c r="AD442" s="175"/>
      <c r="AE442" s="42">
        <v>81726</v>
      </c>
      <c r="AF442" s="43"/>
      <c r="AG442" s="43"/>
      <c r="AH442" s="43"/>
      <c r="AI442" s="43"/>
      <c r="AJ442" s="43"/>
      <c r="AK442" s="43"/>
      <c r="AL442" s="44"/>
      <c r="AM442" s="157">
        <f ca="1">IF('MASTER 2018-19 '!H448="","",'MASTER 2018-19 '!H448)</f>
        <v>6.1</v>
      </c>
      <c r="AN442" s="216">
        <f t="shared" ca="1" si="62"/>
        <v>-0.40445962667655877</v>
      </c>
    </row>
    <row r="443" spans="1:40" s="157" customFormat="1" x14ac:dyDescent="0.2">
      <c r="C443" s="217" t="str">
        <f ca="1">IFERROR(IF(H442="","No PI or No Data",""),"Substation was not found in SubstationLoad")</f>
        <v/>
      </c>
      <c r="D443" s="139"/>
      <c r="E443" s="139"/>
      <c r="F443" s="139"/>
      <c r="G443" s="285">
        <f ca="1">IF(AND(VLOOKUP(C442,SubstationLoad_Max_Primaries!$B$3:$Z$495,3,FALSE),ISNUMBER(VLOOKUP(C442,'Manual Calculation'!$B$2:$G$222,3,FALSE))),VLOOKUP(C442,'Manual Calculation'!$B$2:$G$222,4,FALSE),VLOOKUP(C442,SubstationLoad_Max_Primaries!$B$3:$Z$500,23,FALSE))</f>
        <v>43796.708333333336</v>
      </c>
      <c r="H443" s="250"/>
      <c r="I443" s="220"/>
      <c r="J443" s="220"/>
      <c r="K443" s="220"/>
      <c r="L443" s="220" t="s">
        <v>32</v>
      </c>
      <c r="M443" s="235"/>
      <c r="N443" s="221"/>
      <c r="O443" s="221"/>
      <c r="P443" s="221"/>
      <c r="Q443" s="221"/>
      <c r="R443" s="221"/>
      <c r="S443" s="221"/>
      <c r="T443" s="221"/>
      <c r="U443" s="221"/>
      <c r="V443" s="221"/>
      <c r="W443" s="221"/>
      <c r="X443" s="221"/>
      <c r="Y443" s="221"/>
      <c r="Z443" s="222"/>
      <c r="AA443" s="419">
        <f ca="1">IF(AND(VLOOKUP(C442,SubstationLoad_Min_Primaries!$B$3:$Z$495,3,FALSE),ISNUMBER(VLOOKUP(C442,'Manual Calculation'!$B$2:$G$222,5,FALSE))),"Manual Calculation",MAX(VLOOKUP(C442,SubstationLoad_Max_Primaries!$B$3:$Z$500,5,FALSE),VLOOKUP(C442,SubstationLoad_Max_Primaries!$B$3:$Z$500,7,FALSE)))</f>
        <v>5.6788880295858384</v>
      </c>
      <c r="AB443" s="419">
        <f ca="1">IF(AND(VLOOKUP(C442,SubstationLoad_Min_Primaries!$B$3:$Z$495,3,FALSE),ISNUMBER(VLOOKUP(C442,'Manual Calculation'!$B$2:$G$222,5,FALSE))),"Manual Calculation",VLOOKUP(C442,SubstationLoad_Max_Primaries!$B$3:$Z$500,6,FALSE))</f>
        <v>5.5982586074981686</v>
      </c>
      <c r="AC443" s="282">
        <f ca="1">IF(AND(VLOOKUP(C442,SubstationLoad_Min_Primaries!$B$3:$Z$495,3,FALSE),ISNUMBER(VLOOKUP(C442,'Manual Calculation'!$B$2:$G$222,5,FALSE))),VLOOKUP(C442,'Manual Calculation'!$B$2:$G$222,5,FALSE),VLOOKUP(C442,SubstationLoad_Min_Primaries!$B$3:$Z$500,22,FALSE))</f>
        <v>0</v>
      </c>
      <c r="AD443" s="175"/>
      <c r="AE443" s="186">
        <v>1</v>
      </c>
      <c r="AF443" s="187">
        <v>0</v>
      </c>
      <c r="AG443" s="187">
        <v>0</v>
      </c>
      <c r="AH443" s="187">
        <v>0</v>
      </c>
      <c r="AI443" s="187">
        <v>0</v>
      </c>
      <c r="AJ443" s="187">
        <v>0</v>
      </c>
      <c r="AK443" s="187">
        <v>0</v>
      </c>
      <c r="AL443" s="188">
        <v>0</v>
      </c>
      <c r="AM443" s="157" t="str">
        <f ca="1">IF('MASTER 2018-19 '!H449="","",'MASTER 2018-19 '!H449)</f>
        <v/>
      </c>
      <c r="AN443" s="216"/>
    </row>
    <row r="444" spans="1:40" s="157" customFormat="1" x14ac:dyDescent="0.2">
      <c r="C444" s="223" t="s">
        <v>33</v>
      </c>
      <c r="D444" s="224"/>
      <c r="E444" s="225"/>
      <c r="F444" s="225"/>
      <c r="G444" s="226"/>
      <c r="H444" s="249"/>
      <c r="I444" s="228"/>
      <c r="J444" s="228"/>
      <c r="K444" s="228"/>
      <c r="L444" s="228"/>
      <c r="M444" s="229"/>
      <c r="N444" s="229"/>
      <c r="O444" s="230"/>
      <c r="P444" s="230"/>
      <c r="Q444" s="230"/>
      <c r="R444" s="231" t="s">
        <v>34</v>
      </c>
      <c r="S444" s="283">
        <f ca="1">VLOOKUP(C442,SubstationLoad_Max_Primaries!$B$3:$Z$500,24,FALSE)</f>
        <v>1.9540493486404419E-2</v>
      </c>
      <c r="T444" s="233"/>
      <c r="U444" s="233"/>
      <c r="V444" s="233"/>
      <c r="W444" s="233"/>
      <c r="X444" s="233"/>
      <c r="Y444" s="233"/>
      <c r="Z444" s="234"/>
      <c r="AA444" s="418">
        <f ca="1">IF(AND(VLOOKUP(C442,SubstationLoad_Min_Primaries!$B$3:$Z$495,3,FALSE),ISNUMBER(VLOOKUP(C442,'Manual Calculation'!$B$2:$G$222,5,FALSE))),"",IF(AA443=VLOOKUP(C442,SubstationLoad_Max_Primaries!$B$3:$Z$500,5,FALSE),VLOOKUP(C442,SubstationLoad_Max_Primaries!$B$3:$Z$500,10,FALSE),IF(AA443=VLOOKUP(C442,SubstationLoad_Max_Primaries!$B$3:$Z$500,7,FALSE),VLOOKUP(C442,SubstationLoad_Max_Primaries!$B$3:$Z$500,12,FALSE),"")))</f>
        <v>43768.710416666669</v>
      </c>
      <c r="AB444" s="418">
        <f ca="1">IF(AND(VLOOKUP(C442,SubstationLoad_Min_Primaries!$B$3:$Z$495,3,FALSE),ISNUMBER(VLOOKUP(C442,'Manual Calculation'!$B$2:$G$222,5,FALSE))),"",VLOOKUP(C442,SubstationLoad_Max_Primaries!$B$3:$Z$500,11,FALSE))</f>
        <v>43707.798611111109</v>
      </c>
      <c r="AC444" s="418">
        <f ca="1">IF(AND(VLOOKUP(C442,SubstationLoad_Min_Primaries!$B$3:$Z$495,3,FALSE),ISNUMBER(VLOOKUP(C442,'Manual Calculation'!$B$2:$G$222,5,FALSE))),VLOOKUP(C442,'Manual Calculation'!$B$2:$G$222,6,FALSE),VLOOKUP(C442,SubstationLoad_Min_Primaries!$B$3:$Z$500,23,FALSE))</f>
        <v>0</v>
      </c>
      <c r="AD444" s="175"/>
      <c r="AE444" s="175"/>
      <c r="AF444" s="175"/>
      <c r="AG444" s="175"/>
      <c r="AH444" s="175"/>
      <c r="AI444" s="175"/>
      <c r="AJ444" s="175"/>
      <c r="AK444" s="175"/>
      <c r="AL444" s="175"/>
      <c r="AM444" s="157" t="str">
        <f ca="1">IF('MASTER 2018-19 '!H450="","",'MASTER 2018-19 '!H450)</f>
        <v/>
      </c>
      <c r="AN444" s="216"/>
    </row>
    <row r="445" spans="1:40" s="157" customFormat="1" x14ac:dyDescent="0.2">
      <c r="B445" s="236">
        <v>259</v>
      </c>
      <c r="C445" s="86" t="str">
        <f ca="1">VLOOKUP(B445,'GSP List'!$D$2:$E$485,2,FALSE)</f>
        <v>DALRULZION</v>
      </c>
      <c r="D445" s="117" t="s">
        <v>30</v>
      </c>
      <c r="E445" s="117" t="s">
        <v>542</v>
      </c>
      <c r="F445" s="214"/>
      <c r="G445" s="284">
        <f ca="1">IF(AND(VLOOKUP(C445,SubstationLoad_Max_Primaries!$B$3:$Z$495,3,FALSE),ISNUMBER(VLOOKUP(C445,'Manual Calculation'!$B$2:$G$222,3,FALSE))),VLOOKUP(C445,'Manual Calculation'!$B$2:$G$222,4,FALSE),VLOOKUP(C445,SubstationLoad_Max_Primaries!$B$3:$Z$500,23,FALSE))</f>
        <v>43846.494444444441</v>
      </c>
      <c r="H445" s="282">
        <f ca="1">IF(AND(VLOOKUP(C445,SubstationLoad_Max_Primaries!$B$3:$Z$495,3,FALSE),ISNUMBER(VLOOKUP(C445,'Manual Calculation'!$B$2:$G$222,3,FALSE))),VLOOKUP(C445,'Manual Calculation'!$B$2:$G$222,3,FALSE),VLOOKUP(C445,SubstationLoad_Max_Primaries!$B$3:$Z$500,22,FALSE))</f>
        <v>2.0384898688354491</v>
      </c>
      <c r="I445" s="136">
        <v>1</v>
      </c>
      <c r="J445" s="89">
        <v>0</v>
      </c>
      <c r="K445" s="90">
        <v>0</v>
      </c>
      <c r="L445" s="143">
        <f ca="1">IF(OR($B445="",ISNA($I445)),,$H445*$I445)</f>
        <v>2.0384898688354491</v>
      </c>
      <c r="M445" s="143">
        <f ca="1">IF($B445 ="",,VLOOKUP($K445,'Growth Rates'!$C$5:$D$8,2,FALSE))^COLUMNS($M445:M445)*$L445+SUM($L446:M446)*IFERROR($L$5/$L$6,1)</f>
        <v>2.0385270850732131</v>
      </c>
      <c r="N445" s="143">
        <f ca="1">IF($B445 ="",,VLOOKUP($K445,'Growth Rates'!$C$5:$D$8,2,FALSE))^COLUMNS($M445:N445)*$L445+SUM($L446:N446)*IFERROR($L$5/$L$6,1)</f>
        <v>2.0385643019904256</v>
      </c>
      <c r="O445" s="143">
        <f ca="1">IF($B445 ="",,VLOOKUP($K445,'Growth Rates'!$C$5:$D$8,2,FALSE))^COLUMNS($M445:O445)*$L445+SUM($L446:O446)*IFERROR($L$5/$L$6,1)</f>
        <v>2.0386015195870981</v>
      </c>
      <c r="P445" s="143">
        <f ca="1">IF($B445 ="",,VLOOKUP($K445,'Growth Rates'!$C$5:$D$8,2,FALSE))^COLUMNS($M445:P445)*$L445+SUM($L446:P446)*IFERROR($L$5/$L$6,1)</f>
        <v>2.0386387378632449</v>
      </c>
      <c r="Q445" s="143">
        <f ca="1">IF($B445 ="",,VLOOKUP($K445,'Growth Rates'!$C$5:$D$8,2,FALSE))^COLUMNS($M445:Q445)*$L445+SUM($L446:Q446)*IFERROR($L$5/$L$6,1)</f>
        <v>2.0386759568188761</v>
      </c>
      <c r="R445" s="143">
        <f ca="1">IF($B445 ="",,VLOOKUP($K445,'Growth Rates'!$C$5:$D$8,2,FALSE))^COLUMNS($M445:R445)*$L445+SUM($L446:R446)*IFERROR($L$5/$L$6,1)</f>
        <v>2.0387131764540052</v>
      </c>
      <c r="S445" s="143">
        <f ca="1">IF($B445 ="",,VLOOKUP($K445,'Growth Rates'!$C$5:$D$8,2,FALSE))^COLUMNS($M445:S445)*$L445+SUM($L446:S446)*IFERROR($L$5/$L$6,1)</f>
        <v>2.0387503967686449</v>
      </c>
      <c r="T445" s="143">
        <f ca="1">IF($B445 ="",,VLOOKUP($K445,'Growth Rates'!$C$5:$D$8,2,FALSE))^COLUMNS($M445:T445)*$L445+SUM($L446:T446)*IFERROR($L$5/$L$6,1)</f>
        <v>2.0387876177628073</v>
      </c>
      <c r="U445" s="143">
        <f ca="1">IF($B445 ="",,VLOOKUP($K445,'Growth Rates'!$C$5:$D$8,2,FALSE))^COLUMNS($M445:U445)*$L445+SUM($L446:U446)*IFERROR($L$5/$L$6,1)</f>
        <v>2.0388248394365047</v>
      </c>
      <c r="V445" s="143">
        <f ca="1">IF($B445 ="",,VLOOKUP($K445,'Growth Rates'!$C$5:$D$8,2,FALSE))^COLUMNS($M445:V445)*$L445+SUM($L446:V446)*IFERROR($L$5/$L$6,1)</f>
        <v>2.0388620617897497</v>
      </c>
      <c r="W445" s="143">
        <f ca="1">IF($B445 ="",,VLOOKUP($K445,'Growth Rates'!$C$5:$D$8,2,FALSE))^COLUMNS($M445:W445)*$L445+SUM($L446:W446)*IFERROR($L$5/$L$6,1)</f>
        <v>2.0388992848225538</v>
      </c>
      <c r="X445" s="143">
        <f ca="1">IF($B445 ="",,VLOOKUP($K445,'Growth Rates'!$C$5:$D$8,2,FALSE))^COLUMNS($M445:X445)*$L445+SUM($L446:X446)*IFERROR($L$5/$L$6,1)</f>
        <v>2.0389365085349316</v>
      </c>
      <c r="Y445" s="143">
        <f ca="1">IF($B445 ="",,VLOOKUP($K445,'Growth Rates'!$C$5:$D$8,2,FALSE))^COLUMNS($M445:Y445)*$L445+SUM($L446:Y446)*IFERROR($L$5/$L$6,1)</f>
        <v>2.0389737329268929</v>
      </c>
      <c r="Z445" s="111"/>
      <c r="AA445" s="173">
        <f ca="1">IFERROR(IF($H445="",,AA446/$L445),0)</f>
        <v>0.92070731480183454</v>
      </c>
      <c r="AB445" s="173">
        <f ca="1">IFERROR(IF($H445="",,AB446/$L445),0)</f>
        <v>0.7783799019038099</v>
      </c>
      <c r="AC445" s="174">
        <f ca="1">IFERROR(IF($H445="",,AC446/$L445),0)</f>
        <v>0</v>
      </c>
      <c r="AD445" s="175"/>
      <c r="AE445" s="42">
        <v>81716</v>
      </c>
      <c r="AF445" s="43"/>
      <c r="AG445" s="43"/>
      <c r="AH445" s="43"/>
      <c r="AI445" s="43"/>
      <c r="AJ445" s="43"/>
      <c r="AK445" s="43"/>
      <c r="AL445" s="44"/>
      <c r="AM445" s="157">
        <f ca="1">IF('MASTER 2018-19 '!H451="","",'MASTER 2018-19 '!H451)</f>
        <v>1.96</v>
      </c>
      <c r="AN445" s="216">
        <f t="shared" ca="1" si="62"/>
        <v>7.8489868835449172E-2</v>
      </c>
    </row>
    <row r="446" spans="1:40" s="157" customFormat="1" x14ac:dyDescent="0.2">
      <c r="C446" s="217" t="str">
        <f ca="1">IFERROR(IF(H445="","No PI or No Data",""),"Substation was not found in SubstationLoad")</f>
        <v/>
      </c>
      <c r="D446" s="139"/>
      <c r="E446" s="139"/>
      <c r="F446" s="139"/>
      <c r="G446" s="285">
        <f ca="1">IF(AND(VLOOKUP(C445,SubstationLoad_Max_Primaries!$B$3:$Z$495,3,FALSE),ISNUMBER(VLOOKUP(C445,'Manual Calculation'!$B$2:$G$222,3,FALSE))),VLOOKUP(C445,'Manual Calculation'!$B$2:$G$222,4,FALSE),VLOOKUP(C445,SubstationLoad_Max_Primaries!$B$3:$Z$500,23,FALSE))</f>
        <v>43846.494444444441</v>
      </c>
      <c r="H446" s="250"/>
      <c r="I446" s="220"/>
      <c r="J446" s="220"/>
      <c r="K446" s="220"/>
      <c r="L446" s="220" t="s">
        <v>32</v>
      </c>
      <c r="M446" s="235"/>
      <c r="N446" s="221"/>
      <c r="O446" s="221"/>
      <c r="P446" s="221"/>
      <c r="Q446" s="221"/>
      <c r="R446" s="221"/>
      <c r="S446" s="221"/>
      <c r="T446" s="221"/>
      <c r="U446" s="221"/>
      <c r="V446" s="221"/>
      <c r="W446" s="221"/>
      <c r="X446" s="221"/>
      <c r="Y446" s="221"/>
      <c r="Z446" s="222"/>
      <c r="AA446" s="419">
        <f ca="1">IF(AND(VLOOKUP(C445,SubstationLoad_Min_Primaries!$B$3:$Z$495,3,FALSE),ISNUMBER(VLOOKUP(C445,'Manual Calculation'!$B$2:$G$222,5,FALSE))),"Manual Calculation",MAX(VLOOKUP(C445,SubstationLoad_Max_Primaries!$B$3:$Z$500,5,FALSE),VLOOKUP(C445,SubstationLoad_Max_Primaries!$B$3:$Z$500,7,FALSE)))</f>
        <v>1.8768525333862303</v>
      </c>
      <c r="AB446" s="419">
        <f ca="1">IF(AND(VLOOKUP(C445,SubstationLoad_Min_Primaries!$B$3:$Z$495,3,FALSE),ISNUMBER(VLOOKUP(C445,'Manual Calculation'!$B$2:$G$222,5,FALSE))),"Manual Calculation",VLOOKUP(C445,SubstationLoad_Max_Primaries!$B$3:$Z$500,6,FALSE))</f>
        <v>1.5867195441360473</v>
      </c>
      <c r="AC446" s="282">
        <f ca="1">IF(AND(VLOOKUP(C445,SubstationLoad_Min_Primaries!$B$3:$Z$495,3,FALSE),ISNUMBER(VLOOKUP(C445,'Manual Calculation'!$B$2:$G$222,5,FALSE))),VLOOKUP(C445,'Manual Calculation'!$B$2:$G$222,5,FALSE),VLOOKUP(C445,SubstationLoad_Min_Primaries!$B$3:$Z$500,22,FALSE))</f>
        <v>0</v>
      </c>
      <c r="AD446" s="175"/>
      <c r="AE446" s="186">
        <v>1</v>
      </c>
      <c r="AF446" s="187">
        <v>0</v>
      </c>
      <c r="AG446" s="187">
        <v>0</v>
      </c>
      <c r="AH446" s="187">
        <v>0</v>
      </c>
      <c r="AI446" s="187">
        <v>0</v>
      </c>
      <c r="AJ446" s="187">
        <v>0</v>
      </c>
      <c r="AK446" s="187">
        <v>0</v>
      </c>
      <c r="AL446" s="188">
        <v>0</v>
      </c>
      <c r="AM446" s="157" t="str">
        <f ca="1">IF('MASTER 2018-19 '!H452="","",'MASTER 2018-19 '!H452)</f>
        <v/>
      </c>
      <c r="AN446" s="216"/>
    </row>
    <row r="447" spans="1:40" s="157" customFormat="1" x14ac:dyDescent="0.2">
      <c r="C447" s="223" t="s">
        <v>33</v>
      </c>
      <c r="D447" s="224"/>
      <c r="E447" s="225"/>
      <c r="F447" s="225"/>
      <c r="G447" s="226"/>
      <c r="H447" s="249"/>
      <c r="I447" s="228"/>
      <c r="J447" s="228"/>
      <c r="K447" s="228"/>
      <c r="L447" s="228"/>
      <c r="M447" s="229"/>
      <c r="N447" s="229"/>
      <c r="O447" s="230"/>
      <c r="P447" s="230"/>
      <c r="Q447" s="230"/>
      <c r="R447" s="231" t="s">
        <v>34</v>
      </c>
      <c r="S447" s="283">
        <f ca="1">VLOOKUP(C445,SubstationLoad_Max_Primaries!$B$3:$Z$500,24,FALSE)</f>
        <v>0</v>
      </c>
      <c r="T447" s="233"/>
      <c r="U447" s="233"/>
      <c r="V447" s="233"/>
      <c r="W447" s="233"/>
      <c r="X447" s="233"/>
      <c r="Y447" s="233"/>
      <c r="Z447" s="239"/>
      <c r="AA447" s="418">
        <f ca="1">IF(AND(VLOOKUP(C445,SubstationLoad_Min_Primaries!$B$3:$Z$495,3,FALSE),ISNUMBER(VLOOKUP(C445,'Manual Calculation'!$B$2:$G$222,5,FALSE))),"",IF(AA446=VLOOKUP(C445,SubstationLoad_Max_Primaries!$B$3:$Z$500,5,FALSE),VLOOKUP(C445,SubstationLoad_Max_Primaries!$B$3:$Z$500,10,FALSE),IF(AA446=VLOOKUP(C445,SubstationLoad_Max_Primaries!$B$3:$Z$500,7,FALSE),VLOOKUP(C445,SubstationLoad_Max_Primaries!$B$3:$Z$500,12,FALSE),"")))</f>
        <v>43763.013888888891</v>
      </c>
      <c r="AB447" s="418">
        <f ca="1">IF(AND(VLOOKUP(C445,SubstationLoad_Min_Primaries!$B$3:$Z$495,3,FALSE),ISNUMBER(VLOOKUP(C445,'Manual Calculation'!$B$2:$G$222,5,FALSE))),"",VLOOKUP(C445,SubstationLoad_Max_Primaries!$B$3:$Z$500,11,FALSE))</f>
        <v>43707.347916666666</v>
      </c>
      <c r="AC447" s="418">
        <f ca="1">IF(AND(VLOOKUP(C445,SubstationLoad_Min_Primaries!$B$3:$Z$495,3,FALSE),ISNUMBER(VLOOKUP(C445,'Manual Calculation'!$B$2:$G$222,5,FALSE))),VLOOKUP(C445,'Manual Calculation'!$B$2:$G$222,6,FALSE),VLOOKUP(C445,SubstationLoad_Min_Primaries!$B$3:$Z$500,23,FALSE))</f>
        <v>0</v>
      </c>
      <c r="AD447" s="175"/>
      <c r="AE447" s="175"/>
      <c r="AF447" s="175"/>
      <c r="AG447" s="175"/>
      <c r="AH447" s="175"/>
      <c r="AI447" s="175"/>
      <c r="AJ447" s="175"/>
      <c r="AK447" s="175"/>
      <c r="AL447" s="175"/>
      <c r="AM447" s="157" t="str">
        <f ca="1">IF('MASTER 2018-19 '!H453="","",'MASTER 2018-19 '!H453)</f>
        <v/>
      </c>
      <c r="AN447" s="216"/>
    </row>
    <row r="448" spans="1:40" s="157" customFormat="1" x14ac:dyDescent="0.2">
      <c r="B448" s="236">
        <v>90</v>
      </c>
      <c r="C448" s="86" t="str">
        <f ca="1">VLOOKUP(B448,'GSP List'!$D$2:$E$485,2,FALSE)</f>
        <v>LEOCH</v>
      </c>
      <c r="D448" s="117" t="s">
        <v>30</v>
      </c>
      <c r="E448" s="117" t="s">
        <v>580</v>
      </c>
      <c r="F448" s="214"/>
      <c r="G448" s="284">
        <f ca="1">IF(AND(VLOOKUP(C448,SubstationLoad_Max_Primaries!$B$3:$Z$495,3,FALSE),ISNUMBER(VLOOKUP(C448,'Manual Calculation'!$B$2:$G$222,3,FALSE))),VLOOKUP(C448,'Manual Calculation'!$B$2:$G$222,4,FALSE),VLOOKUP(C448,SubstationLoad_Max_Primaries!$B$3:$Z$500,23,FALSE))</f>
        <v>43821.732638888891</v>
      </c>
      <c r="H448" s="282">
        <f ca="1">IF(AND(VLOOKUP(C448,SubstationLoad_Max_Primaries!$B$3:$Z$495,3,FALSE),ISNUMBER(VLOOKUP(C448,'Manual Calculation'!$B$2:$G$222,3,FALSE))),VLOOKUP(C448,'Manual Calculation'!$B$2:$G$222,3,FALSE),VLOOKUP(C448,SubstationLoad_Max_Primaries!$B$3:$Z$500,22,FALSE))</f>
        <v>2.8260808817576617</v>
      </c>
      <c r="I448" s="136">
        <v>1</v>
      </c>
      <c r="J448" s="89">
        <v>0</v>
      </c>
      <c r="K448" s="90">
        <v>0</v>
      </c>
      <c r="L448" s="143">
        <f ca="1">IF(OR($B448="",ISNA($I448)),,$H448*$I448)</f>
        <v>2.8260808817576617</v>
      </c>
      <c r="M448" s="143">
        <f ca="1">IF($B448 ="",,VLOOKUP($K448,'Growth Rates'!$C$5:$D$8,2,FALSE))^COLUMNS($M448:M448)*$L448+SUM($L449:M449)*IFERROR($L$5/$L$6,1)</f>
        <v>2.8261324768622753</v>
      </c>
      <c r="N448" s="143">
        <f ca="1">IF($B448 ="",,VLOOKUP($K448,'Growth Rates'!$C$5:$D$8,2,FALSE))^COLUMNS($M448:N448)*$L448+SUM($L449:N449)*IFERROR($L$5/$L$6,1)</f>
        <v>2.8261840729088483</v>
      </c>
      <c r="O448" s="143">
        <f ca="1">IF($B448 ="",,VLOOKUP($K448,'Growth Rates'!$C$5:$D$8,2,FALSE))^COLUMNS($M448:O448)*$L448+SUM($L449:O449)*IFERROR($L$5/$L$6,1)</f>
        <v>2.8262356698973985</v>
      </c>
      <c r="P448" s="143">
        <f ca="1">IF($B448 ="",,VLOOKUP($K448,'Growth Rates'!$C$5:$D$8,2,FALSE))^COLUMNS($M448:P448)*$L448+SUM($L449:P449)*IFERROR($L$5/$L$6,1)</f>
        <v>2.8262872678279436</v>
      </c>
      <c r="Q448" s="143">
        <f ca="1">IF($B448 ="",,VLOOKUP($K448,'Growth Rates'!$C$5:$D$8,2,FALSE))^COLUMNS($M448:Q448)*$L448+SUM($L449:Q449)*IFERROR($L$5/$L$6,1)</f>
        <v>2.8263388667004996</v>
      </c>
      <c r="R448" s="143">
        <f ca="1">IF($B448 ="",,VLOOKUP($K448,'Growth Rates'!$C$5:$D$8,2,FALSE))^COLUMNS($M448:R448)*$L448+SUM($L449:R449)*IFERROR($L$5/$L$6,1)</f>
        <v>2.8263904665150847</v>
      </c>
      <c r="S448" s="143">
        <f ca="1">IF($B448 ="",,VLOOKUP($K448,'Growth Rates'!$C$5:$D$8,2,FALSE))^COLUMNS($M448:S448)*$L448+SUM($L449:S449)*IFERROR($L$5/$L$6,1)</f>
        <v>2.8264420672717154</v>
      </c>
      <c r="T448" s="143">
        <f ca="1">IF($B448 ="",,VLOOKUP($K448,'Growth Rates'!$C$5:$D$8,2,FALSE))^COLUMNS($M448:T448)*$L448+SUM($L449:T449)*IFERROR($L$5/$L$6,1)</f>
        <v>2.8264936689704094</v>
      </c>
      <c r="U448" s="143">
        <f ca="1">IF($B448 ="",,VLOOKUP($K448,'Growth Rates'!$C$5:$D$8,2,FALSE))^COLUMNS($M448:U448)*$L448+SUM($L449:U449)*IFERROR($L$5/$L$6,1)</f>
        <v>2.8265452716111832</v>
      </c>
      <c r="V448" s="143">
        <f ca="1">IF($B448 ="",,VLOOKUP($K448,'Growth Rates'!$C$5:$D$8,2,FALSE))^COLUMNS($M448:V448)*$L448+SUM($L449:V449)*IFERROR($L$5/$L$6,1)</f>
        <v>2.8265968751940553</v>
      </c>
      <c r="W448" s="143">
        <f ca="1">IF($B448 ="",,VLOOKUP($K448,'Growth Rates'!$C$5:$D$8,2,FALSE))^COLUMNS($M448:W448)*$L448+SUM($L449:W449)*IFERROR($L$5/$L$6,1)</f>
        <v>2.8266484797190405</v>
      </c>
      <c r="X448" s="143">
        <f ca="1">IF($B448 ="",,VLOOKUP($K448,'Growth Rates'!$C$5:$D$8,2,FALSE))^COLUMNS($M448:X448)*$L448+SUM($L449:X449)*IFERROR($L$5/$L$6,1)</f>
        <v>2.8267000851861597</v>
      </c>
      <c r="Y448" s="143">
        <f ca="1">IF($B448 ="",,VLOOKUP($K448,'Growth Rates'!$C$5:$D$8,2,FALSE))^COLUMNS($M448:Y448)*$L448+SUM($L449:Y449)*IFERROR($L$5/$L$6,1)</f>
        <v>2.8267516915954265</v>
      </c>
      <c r="Z448" s="215"/>
      <c r="AA448" s="173">
        <f ca="1">IFERROR(IF($H448="",,AA449/$L448),0)</f>
        <v>0.77948244018437773</v>
      </c>
      <c r="AB448" s="173">
        <f ca="1">IFERROR(IF($H448="",,AB449/$L448),0)</f>
        <v>0.59903155222997073</v>
      </c>
      <c r="AC448" s="174">
        <f ca="1">IFERROR(IF($H448="",,AC449/$L448),0)</f>
        <v>0</v>
      </c>
      <c r="AD448" s="175"/>
      <c r="AE448" s="42">
        <v>81705</v>
      </c>
      <c r="AF448" s="43"/>
      <c r="AG448" s="43"/>
      <c r="AH448" s="43"/>
      <c r="AI448" s="43"/>
      <c r="AJ448" s="43"/>
      <c r="AK448" s="43"/>
      <c r="AL448" s="44"/>
      <c r="AM448" s="157">
        <f ca="1">IF('MASTER 2018-19 '!H454="","",'MASTER 2018-19 '!H454)</f>
        <v>2.7</v>
      </c>
      <c r="AN448" s="216">
        <f t="shared" ca="1" si="62"/>
        <v>0.12608088175766152</v>
      </c>
    </row>
    <row r="449" spans="1:40" s="157" customFormat="1" x14ac:dyDescent="0.2">
      <c r="C449" s="217" t="str">
        <f ca="1">IFERROR(IF(H448="","No PI or No Data",""),"Substation was not found in SubstationLoad")</f>
        <v/>
      </c>
      <c r="D449" s="139"/>
      <c r="E449" s="139"/>
      <c r="F449" s="139"/>
      <c r="G449" s="285">
        <f ca="1">IF(AND(VLOOKUP(C448,SubstationLoad_Max_Primaries!$B$3:$Z$495,3,FALSE),ISNUMBER(VLOOKUP(C448,'Manual Calculation'!$B$2:$G$222,3,FALSE))),VLOOKUP(C448,'Manual Calculation'!$B$2:$G$222,4,FALSE),VLOOKUP(C448,SubstationLoad_Max_Primaries!$B$3:$Z$500,23,FALSE))</f>
        <v>43821.732638888891</v>
      </c>
      <c r="H449" s="250"/>
      <c r="I449" s="220"/>
      <c r="J449" s="220"/>
      <c r="K449" s="220"/>
      <c r="L449" s="220" t="s">
        <v>32</v>
      </c>
      <c r="M449" s="235"/>
      <c r="N449" s="221"/>
      <c r="O449" s="221"/>
      <c r="P449" s="221"/>
      <c r="Q449" s="221"/>
      <c r="R449" s="221"/>
      <c r="S449" s="221"/>
      <c r="T449" s="221"/>
      <c r="U449" s="221"/>
      <c r="V449" s="221"/>
      <c r="W449" s="221"/>
      <c r="X449" s="221"/>
      <c r="Y449" s="221"/>
      <c r="Z449" s="222"/>
      <c r="AA449" s="419">
        <f ca="1">IF(AND(VLOOKUP(C448,SubstationLoad_Min_Primaries!$B$3:$Z$495,3,FALSE),ISNUMBER(VLOOKUP(C448,'Manual Calculation'!$B$2:$G$222,5,FALSE))),"Manual Calculation",MAX(VLOOKUP(C448,SubstationLoad_Max_Primaries!$B$3:$Z$500,5,FALSE),VLOOKUP(C448,SubstationLoad_Max_Primaries!$B$3:$Z$500,7,FALSE)))</f>
        <v>2.20288042187088</v>
      </c>
      <c r="AB449" s="419">
        <f ca="1">IF(AND(VLOOKUP(C448,SubstationLoad_Min_Primaries!$B$3:$Z$495,3,FALSE),ISNUMBER(VLOOKUP(C448,'Manual Calculation'!$B$2:$G$222,5,FALSE))),"Manual Calculation",VLOOKUP(C448,SubstationLoad_Max_Primaries!$B$3:$Z$500,6,FALSE))</f>
        <v>1.6929116173267365</v>
      </c>
      <c r="AC449" s="282">
        <f ca="1">IF(AND(VLOOKUP(C448,SubstationLoad_Min_Primaries!$B$3:$Z$495,3,FALSE),ISNUMBER(VLOOKUP(C448,'Manual Calculation'!$B$2:$G$222,5,FALSE))),VLOOKUP(C448,'Manual Calculation'!$B$2:$G$222,5,FALSE),VLOOKUP(C448,SubstationLoad_Min_Primaries!$B$3:$Z$500,22,FALSE))</f>
        <v>0</v>
      </c>
      <c r="AD449" s="175"/>
      <c r="AE449" s="186">
        <v>1</v>
      </c>
      <c r="AF449" s="187">
        <v>0</v>
      </c>
      <c r="AG449" s="187">
        <v>0</v>
      </c>
      <c r="AH449" s="187">
        <v>0</v>
      </c>
      <c r="AI449" s="187">
        <v>0</v>
      </c>
      <c r="AJ449" s="187">
        <v>0</v>
      </c>
      <c r="AK449" s="187">
        <v>0</v>
      </c>
      <c r="AL449" s="188">
        <v>0</v>
      </c>
      <c r="AM449" s="157" t="str">
        <f ca="1">IF('MASTER 2018-19 '!H455="","",'MASTER 2018-19 '!H455)</f>
        <v/>
      </c>
      <c r="AN449" s="216"/>
    </row>
    <row r="450" spans="1:40" s="157" customFormat="1" x14ac:dyDescent="0.2">
      <c r="C450" s="223" t="s">
        <v>33</v>
      </c>
      <c r="D450" s="224"/>
      <c r="E450" s="225"/>
      <c r="F450" s="225"/>
      <c r="G450" s="226"/>
      <c r="H450" s="249"/>
      <c r="I450" s="228"/>
      <c r="J450" s="228"/>
      <c r="K450" s="228"/>
      <c r="L450" s="228"/>
      <c r="M450" s="229"/>
      <c r="N450" s="229"/>
      <c r="O450" s="230"/>
      <c r="P450" s="230"/>
      <c r="Q450" s="230"/>
      <c r="R450" s="231" t="s">
        <v>34</v>
      </c>
      <c r="S450" s="283">
        <f ca="1">VLOOKUP(C448,SubstationLoad_Max_Primaries!$B$3:$Z$500,24,FALSE)</f>
        <v>2.0810000132769346E-3</v>
      </c>
      <c r="T450" s="233"/>
      <c r="U450" s="233"/>
      <c r="V450" s="233"/>
      <c r="W450" s="233"/>
      <c r="X450" s="233"/>
      <c r="Y450" s="233"/>
      <c r="Z450" s="234"/>
      <c r="AA450" s="418">
        <f ca="1">IF(AND(VLOOKUP(C448,SubstationLoad_Min_Primaries!$B$3:$Z$495,3,FALSE),ISNUMBER(VLOOKUP(C448,'Manual Calculation'!$B$2:$G$222,5,FALSE))),"",IF(AA449=VLOOKUP(C448,SubstationLoad_Max_Primaries!$B$3:$Z$500,5,FALSE),VLOOKUP(C448,SubstationLoad_Max_Primaries!$B$3:$Z$500,10,FALSE),IF(AA449=VLOOKUP(C448,SubstationLoad_Max_Primaries!$B$3:$Z$500,7,FALSE),VLOOKUP(C448,SubstationLoad_Max_Primaries!$B$3:$Z$500,12,FALSE),"")))</f>
        <v>43768.743055555555</v>
      </c>
      <c r="AB450" s="418">
        <f ca="1">IF(AND(VLOOKUP(C448,SubstationLoad_Min_Primaries!$B$3:$Z$495,3,FALSE),ISNUMBER(VLOOKUP(C448,'Manual Calculation'!$B$2:$G$222,5,FALSE))),"",VLOOKUP(C448,SubstationLoad_Max_Primaries!$B$3:$Z$500,11,FALSE))</f>
        <v>43628.397916666669</v>
      </c>
      <c r="AC450" s="418">
        <f ca="1">IF(AND(VLOOKUP(C448,SubstationLoad_Min_Primaries!$B$3:$Z$495,3,FALSE),ISNUMBER(VLOOKUP(C448,'Manual Calculation'!$B$2:$G$222,5,FALSE))),VLOOKUP(C448,'Manual Calculation'!$B$2:$G$222,6,FALSE),VLOOKUP(C448,SubstationLoad_Min_Primaries!$B$3:$Z$500,23,FALSE))</f>
        <v>0</v>
      </c>
      <c r="AD450" s="175"/>
      <c r="AE450" s="175"/>
      <c r="AF450" s="175"/>
      <c r="AG450" s="175"/>
      <c r="AH450" s="175"/>
      <c r="AI450" s="175"/>
      <c r="AJ450" s="175"/>
      <c r="AK450" s="175"/>
      <c r="AL450" s="175"/>
      <c r="AM450" s="157" t="str">
        <f ca="1">IF('MASTER 2018-19 '!H456="","",'MASTER 2018-19 '!H456)</f>
        <v/>
      </c>
      <c r="AN450" s="216"/>
    </row>
    <row r="451" spans="1:40" s="157" customFormat="1" x14ac:dyDescent="0.2">
      <c r="A451" s="246"/>
      <c r="B451" s="246"/>
      <c r="C451" s="246"/>
      <c r="D451" s="246"/>
      <c r="E451" s="246"/>
      <c r="F451" s="246"/>
      <c r="G451" s="246"/>
      <c r="H451" s="246"/>
      <c r="I451" s="246"/>
      <c r="J451" s="246"/>
      <c r="K451" s="246"/>
      <c r="L451" s="246"/>
      <c r="M451" s="246"/>
      <c r="N451" s="246"/>
      <c r="O451" s="246"/>
      <c r="P451" s="246"/>
      <c r="Q451" s="246"/>
      <c r="R451" s="246"/>
      <c r="S451" s="246"/>
      <c r="T451" s="246"/>
      <c r="U451" s="246"/>
      <c r="V451" s="246"/>
      <c r="W451" s="246"/>
      <c r="X451" s="246"/>
      <c r="Y451" s="246"/>
      <c r="Z451" s="246"/>
      <c r="AA451" s="246"/>
      <c r="AB451" s="246"/>
      <c r="AC451" s="246"/>
      <c r="AD451" s="246"/>
      <c r="AE451" s="246"/>
      <c r="AF451" s="246"/>
      <c r="AG451" s="246"/>
      <c r="AH451" s="246"/>
      <c r="AI451" s="246"/>
      <c r="AJ451" s="246"/>
      <c r="AK451" s="246"/>
      <c r="AL451" s="246"/>
      <c r="AM451" s="157" t="str">
        <f ca="1">IF('MASTER 2018-19 '!H457="","",'MASTER 2018-19 '!H457)</f>
        <v/>
      </c>
      <c r="AN451" s="216"/>
    </row>
    <row r="452" spans="1:40" s="157" customFormat="1" x14ac:dyDescent="0.2">
      <c r="A452" s="152"/>
      <c r="B452" s="25"/>
      <c r="C452" s="158"/>
      <c r="D452" s="152"/>
      <c r="E452" s="152"/>
      <c r="F452" s="152"/>
      <c r="G452" s="152"/>
      <c r="H452" s="152"/>
      <c r="I452" s="152"/>
      <c r="J452" s="152"/>
      <c r="K452" s="152"/>
      <c r="L452" s="7" t="s">
        <v>0</v>
      </c>
      <c r="M452" s="159"/>
      <c r="N452" s="159"/>
      <c r="O452" s="159"/>
      <c r="P452" s="159"/>
      <c r="Q452" s="159"/>
      <c r="R452" s="159"/>
      <c r="S452" s="159"/>
      <c r="T452" s="159"/>
      <c r="U452" s="159"/>
      <c r="V452" s="159"/>
      <c r="W452" s="159"/>
      <c r="X452" s="159"/>
      <c r="Y452" s="159"/>
      <c r="Z452" s="156"/>
      <c r="AA452" s="152"/>
      <c r="AB452" s="152"/>
      <c r="AC452" s="152"/>
      <c r="AD452" s="152"/>
      <c r="AE452" s="152"/>
      <c r="AF452" s="152"/>
      <c r="AG452" s="152"/>
      <c r="AH452" s="152"/>
      <c r="AI452" s="152"/>
      <c r="AJ452" s="152"/>
      <c r="AK452" s="152"/>
      <c r="AL452" s="152"/>
      <c r="AM452" s="157" t="str">
        <f ca="1">IF('MASTER 2018-19 '!H458="","",'MASTER 2018-19 '!H458)</f>
        <v/>
      </c>
      <c r="AN452" s="216"/>
    </row>
    <row r="453" spans="1:40" s="157" customFormat="1" ht="61.5" x14ac:dyDescent="0.2">
      <c r="A453" s="20" t="s">
        <v>39</v>
      </c>
      <c r="B453" s="21" t="s">
        <v>657</v>
      </c>
      <c r="C453" s="20" t="s">
        <v>2</v>
      </c>
      <c r="D453" s="18" t="s">
        <v>3</v>
      </c>
      <c r="E453" s="18" t="s">
        <v>4</v>
      </c>
      <c r="F453" s="18" t="s">
        <v>5</v>
      </c>
      <c r="G453" s="22" t="s">
        <v>6</v>
      </c>
      <c r="H453" s="22" t="str">
        <f ca="1">$L$1&amp;" Peak (MW)"</f>
        <v>2019 / 20 Peak (MW)</v>
      </c>
      <c r="I453" s="16" t="s">
        <v>7</v>
      </c>
      <c r="J453" s="24" t="s">
        <v>8</v>
      </c>
      <c r="K453" s="17" t="s">
        <v>9</v>
      </c>
      <c r="L453" s="22" t="str">
        <f ca="1">LEFTB($L$1,FIND(" / ",$L$1,1))&amp;" / "&amp;LEFTB($L$1,FIND(" / ",$L$1,1))+1</f>
        <v>2019  / 2020</v>
      </c>
      <c r="M453" s="22" t="str">
        <f ca="1">LEFTB($L$1,FIND(" / ",$L$1,1))+1&amp;" / "&amp;LEFTB($L$1,FIND(" / ",$L$1,1))+2</f>
        <v>2020 / 2021</v>
      </c>
      <c r="N453" s="22" t="str">
        <f ca="1">LEFTB($L$1,FIND(" / ",$L$1,1))+2&amp;" / "&amp;LEFTB($L$1,FIND(" / ",$L$1,1))+3</f>
        <v>2021 / 2022</v>
      </c>
      <c r="O453" s="22" t="str">
        <f ca="1">LEFTB($L$1,FIND(" / ",$L$1,1))+3&amp;" / "&amp;LEFTB($L$1,FIND(" / ",$L$1,1))+4</f>
        <v>2022 / 2023</v>
      </c>
      <c r="P453" s="22" t="str">
        <f ca="1">LEFTB($L$1,FIND(" / ",$L$1,1))+4&amp;" / "&amp;LEFTB($L$1,FIND(" / ",$L$1,1))+5</f>
        <v>2023 / 2024</v>
      </c>
      <c r="Q453" s="22" t="str">
        <f ca="1">LEFTB($L$1,FIND(" / ",$L$1,1))+5&amp;" / "&amp;LEFTB($L$1,FIND(" / ",$L$1,1))+6</f>
        <v>2024 / 2025</v>
      </c>
      <c r="R453" s="22" t="str">
        <f ca="1">LEFTB($L$1,FIND(" / ",$L$1,1))+6&amp;" / "&amp;LEFTB($L$1,FIND(" / ",$L$1,1))+7</f>
        <v>2025 / 2026</v>
      </c>
      <c r="S453" s="22" t="str">
        <f ca="1">LEFTB($L$1,FIND(" / ",$L$1,1))+7&amp;" / "&amp;LEFTB($L$1,FIND(" / ",$L$1,1))+8</f>
        <v>2026 / 2027</v>
      </c>
      <c r="T453" s="22" t="str">
        <f ca="1">LEFTB($L$1,FIND(" / ",$L$1,1))+8&amp;" / "&amp;LEFTB($L$1,FIND(" / ",$L$1,1))+9</f>
        <v>2027 / 2028</v>
      </c>
      <c r="U453" s="22" t="str">
        <f ca="1">LEFTB($L$1,FIND(" / ",$L$1,1))+9&amp;" / "&amp;LEFTB($L$1,FIND(" / ",$L$1,1))+10</f>
        <v>2028 / 2029</v>
      </c>
      <c r="V453" s="22" t="str">
        <f ca="1">LEFTB($L$1,FIND(" / ",$L$1,1))+10&amp;" / "&amp;LEFTB($L$1,FIND(" / ",$L$1,1))+11</f>
        <v>2029 / 2030</v>
      </c>
      <c r="W453" s="22" t="str">
        <f ca="1">LEFTB($L$1,FIND(" / ",$L$1,1))+11&amp;" / "&amp;LEFTB($L$1,FIND(" / ",$L$1,1))+12</f>
        <v>2030 / 2031</v>
      </c>
      <c r="X453" s="22" t="str">
        <f ca="1">LEFTB($L$1,FIND(" / ",$L$1,1))+12&amp;" / "&amp;LEFTB($L$1,FIND(" / ",$L$1,1))+13</f>
        <v>2031 / 2032</v>
      </c>
      <c r="Y453" s="22" t="str">
        <f ca="1">LEFTB($L$1,FIND(" / ",$L$1,1))+13&amp;" / "&amp;LEFTB($L$1,FIND(" / ",$L$1,1))+14</f>
        <v>2032 / 2033</v>
      </c>
      <c r="Z453" s="23" t="s">
        <v>11</v>
      </c>
      <c r="AA453" s="19" t="s">
        <v>12</v>
      </c>
      <c r="AB453" s="19" t="s">
        <v>13</v>
      </c>
      <c r="AC453" s="19" t="s">
        <v>14</v>
      </c>
      <c r="AD453" s="160"/>
      <c r="AE453" s="19" t="s">
        <v>15</v>
      </c>
      <c r="AF453" s="19" t="s">
        <v>16</v>
      </c>
      <c r="AG453" s="19" t="s">
        <v>17</v>
      </c>
      <c r="AH453" s="19" t="s">
        <v>18</v>
      </c>
      <c r="AI453" s="19" t="s">
        <v>19</v>
      </c>
      <c r="AJ453" s="19" t="s">
        <v>20</v>
      </c>
      <c r="AK453" s="19" t="s">
        <v>21</v>
      </c>
      <c r="AL453" s="19" t="s">
        <v>22</v>
      </c>
      <c r="AM453" s="19" t="str">
        <f ca="1">IF('MASTER 2018-19 '!H459="","",'MASTER 2018-19 '!H459)</f>
        <v>2018/19 Peak (MW)</v>
      </c>
      <c r="AN453" s="19" t="s">
        <v>825</v>
      </c>
    </row>
    <row r="454" spans="1:40" s="157" customFormat="1" x14ac:dyDescent="0.2">
      <c r="A454" s="6"/>
      <c r="B454" s="161"/>
      <c r="C454" s="162"/>
      <c r="D454" s="161"/>
      <c r="E454" s="161"/>
      <c r="F454" s="161"/>
      <c r="G454" s="163"/>
      <c r="H454" s="161"/>
      <c r="I454" s="164"/>
      <c r="J454" s="165"/>
      <c r="K454" s="161"/>
      <c r="L454" s="161"/>
      <c r="M454" s="161"/>
      <c r="N454" s="161"/>
      <c r="O454" s="161"/>
      <c r="P454" s="161"/>
      <c r="Q454" s="161"/>
      <c r="R454" s="161"/>
      <c r="S454" s="161"/>
      <c r="T454" s="161"/>
      <c r="U454" s="161"/>
      <c r="V454" s="161"/>
      <c r="W454" s="161"/>
      <c r="X454" s="161"/>
      <c r="Y454" s="161"/>
      <c r="Z454" s="160"/>
      <c r="AA454" s="160"/>
      <c r="AB454" s="160"/>
      <c r="AC454" s="160"/>
      <c r="AD454" s="160"/>
      <c r="AE454" s="160"/>
      <c r="AF454" s="160"/>
      <c r="AG454" s="160"/>
      <c r="AH454" s="160"/>
      <c r="AI454" s="160"/>
      <c r="AJ454" s="160"/>
      <c r="AK454" s="160"/>
      <c r="AL454" s="160"/>
      <c r="AM454" s="157" t="str">
        <f ca="1">IF('MASTER 2018-19 '!H460="","",'MASTER 2018-19 '!H460)</f>
        <v/>
      </c>
    </row>
    <row r="455" spans="1:40" s="157" customFormat="1" x14ac:dyDescent="0.2">
      <c r="A455" s="142" t="s">
        <v>198</v>
      </c>
      <c r="B455" s="166">
        <v>829</v>
      </c>
      <c r="C455" s="167"/>
      <c r="D455" s="168" t="s">
        <v>23</v>
      </c>
      <c r="E455" s="169" t="s">
        <v>611</v>
      </c>
      <c r="F455" s="170"/>
      <c r="G455" s="284">
        <f ca="1">VLOOKUP(A455,SubstationLoad_Max_GSPs!$A$3:$Z$100,19,FALSE)</f>
        <v>43810.79791666667</v>
      </c>
      <c r="H455" s="282">
        <f ca="1">VLOOKUP(A455,SubstationLoad_Max_GSPs!$A$3:$Z$100,18,FALSE)</f>
        <v>23.327624940280913</v>
      </c>
      <c r="I455" s="136">
        <v>1</v>
      </c>
      <c r="J455" s="171"/>
      <c r="K455" s="172" t="s">
        <v>24</v>
      </c>
      <c r="L455" s="37">
        <f ca="1">IF(OR($A455="",ISNA($I455)),,$H455*$I455)</f>
        <v>23.327624940280913</v>
      </c>
      <c r="M455" s="37">
        <f t="shared" ref="M455:Y455" ca="1" si="71">M456/IFERROR($L456/$L455,1)</f>
        <v>23.467689082446238</v>
      </c>
      <c r="N455" s="37">
        <f t="shared" ca="1" si="71"/>
        <v>23.61149632898632</v>
      </c>
      <c r="O455" s="37">
        <f t="shared" ca="1" si="71"/>
        <v>23.759146947812862</v>
      </c>
      <c r="P455" s="37">
        <f t="shared" ca="1" si="71"/>
        <v>23.910743892755264</v>
      </c>
      <c r="Q455" s="37">
        <f t="shared" ca="1" si="71"/>
        <v>24.066392875509401</v>
      </c>
      <c r="R455" s="37">
        <f t="shared" ca="1" si="71"/>
        <v>24.226202439513756</v>
      </c>
      <c r="S455" s="37">
        <f t="shared" ca="1" si="71"/>
        <v>24.390284035804427</v>
      </c>
      <c r="T455" s="37">
        <f t="shared" ca="1" si="71"/>
        <v>24.558752100902179</v>
      </c>
      <c r="U455" s="37">
        <f t="shared" ca="1" si="71"/>
        <v>24.731724136785804</v>
      </c>
      <c r="V455" s="37">
        <f t="shared" ca="1" si="71"/>
        <v>24.909320793007851</v>
      </c>
      <c r="W455" s="37">
        <f t="shared" ca="1" si="71"/>
        <v>25.091665951009929</v>
      </c>
      <c r="X455" s="37">
        <f t="shared" ca="1" si="71"/>
        <v>25.278886810696701</v>
      </c>
      <c r="Y455" s="37">
        <f t="shared" ca="1" si="71"/>
        <v>25.471113979328845</v>
      </c>
      <c r="Z455" s="38" t="str">
        <f ca="1">"Diversity/Losses: "&amp;ROUND(L456/L455,3)</f>
        <v>Diversity/Losses: 1.109</v>
      </c>
      <c r="AA455" s="173">
        <f ca="1">IFERROR(IF($H455="",,AA456/$L455),0)</f>
        <v>0.92986198566972866</v>
      </c>
      <c r="AB455" s="173">
        <f ca="1">IFERROR(IF($H455="",,AB456/$L455),0)</f>
        <v>0.73383012566311434</v>
      </c>
      <c r="AC455" s="174">
        <f ca="1">IFERROR(IF($H455="",,AC456/$L455),0)</f>
        <v>0.31924314827350037</v>
      </c>
      <c r="AD455" s="175"/>
      <c r="AE455" s="42">
        <v>12530</v>
      </c>
      <c r="AF455" s="43"/>
      <c r="AG455" s="43"/>
      <c r="AH455" s="43"/>
      <c r="AI455" s="43"/>
      <c r="AJ455" s="43"/>
      <c r="AK455" s="43"/>
      <c r="AL455" s="44"/>
      <c r="AM455" s="157">
        <f ca="1">IF('MASTER 2018-19 '!H461="","",'MASTER 2018-19 '!H461)</f>
        <v>23.4</v>
      </c>
      <c r="AN455" s="216">
        <f ca="1">H455-AM455</f>
        <v>-7.2375059719085755E-2</v>
      </c>
    </row>
    <row r="456" spans="1:40" s="157" customFormat="1" x14ac:dyDescent="0.2">
      <c r="A456" s="217" t="str">
        <f ca="1">IFERROR(IF(H455="","No PI or No Data",""),"Substation was not found in SubstationLoad")</f>
        <v/>
      </c>
      <c r="B456" s="176"/>
      <c r="C456" s="177"/>
      <c r="D456" s="178"/>
      <c r="E456" s="178"/>
      <c r="F456" s="178"/>
      <c r="G456" s="329">
        <f ca="1">VLOOKUP(A455,SubstationLoad_Max_GSPs!$A$3:$Z$100,19,FALSE)</f>
        <v>43810.79791666667</v>
      </c>
      <c r="H456" s="180"/>
      <c r="I456" s="181"/>
      <c r="J456" s="182"/>
      <c r="K456" s="183" t="s">
        <v>25</v>
      </c>
      <c r="L456" s="53">
        <f ca="1">L460+L463+L466+L469</f>
        <v>25.875045113992833</v>
      </c>
      <c r="M456" s="53">
        <f t="shared" ref="M456:Y456" ca="1" si="72">M460+M463+M466+M469</f>
        <v>26.030404521847615</v>
      </c>
      <c r="N456" s="53">
        <f t="shared" ca="1" si="72"/>
        <v>26.18991578805965</v>
      </c>
      <c r="O456" s="53">
        <f t="shared" ca="1" si="72"/>
        <v>26.353690129983711</v>
      </c>
      <c r="P456" s="53">
        <f t="shared" ca="1" si="72"/>
        <v>26.52184174419947</v>
      </c>
      <c r="Q456" s="53">
        <f t="shared" ca="1" si="72"/>
        <v>26.694487886317269</v>
      </c>
      <c r="R456" s="53">
        <f t="shared" ca="1" si="72"/>
        <v>26.87174895292161</v>
      </c>
      <c r="S456" s="53">
        <f t="shared" ca="1" si="72"/>
        <v>27.053748565709707</v>
      </c>
      <c r="T456" s="53">
        <f t="shared" ca="1" si="72"/>
        <v>27.240613657883934</v>
      </c>
      <c r="U456" s="53">
        <f t="shared" ca="1" si="72"/>
        <v>27.432474562858431</v>
      </c>
      <c r="V456" s="53">
        <f t="shared" ca="1" si="72"/>
        <v>27.629465105342025</v>
      </c>
      <c r="W456" s="53">
        <f t="shared" ca="1" si="72"/>
        <v>27.831722694860915</v>
      </c>
      <c r="X456" s="53">
        <f t="shared" ca="1" si="72"/>
        <v>28.039388421786711</v>
      </c>
      <c r="Y456" s="53">
        <f t="shared" ca="1" si="72"/>
        <v>28.252607155936673</v>
      </c>
      <c r="Z456" s="184"/>
      <c r="AA456" s="419">
        <f ca="1">MAX(VLOOKUP(A455,SubstationLoad_Max_GSPs!$A$3:$Z$100,3,FALSE),VLOOKUP(A455,SubstationLoad_Max_GSPs!$A$3:$Z$100,5,FALSE))</f>
        <v>21.691471647928296</v>
      </c>
      <c r="AB456" s="282">
        <f ca="1">VLOOKUP(A455,SubstationLoad_Max_GSPs!$A$3:$Z$100,4,FALSE)</f>
        <v>17.118513941348343</v>
      </c>
      <c r="AC456" s="282">
        <f ca="1">VLOOKUP(A455,SubstationLoad_Min_GSPs!$A$3:$Z$100,18,FALSE)</f>
        <v>7.447184427678704</v>
      </c>
      <c r="AD456" s="175"/>
      <c r="AE456" s="186">
        <v>1</v>
      </c>
      <c r="AF456" s="187">
        <v>0</v>
      </c>
      <c r="AG456" s="187">
        <v>0</v>
      </c>
      <c r="AH456" s="187">
        <v>0</v>
      </c>
      <c r="AI456" s="187">
        <v>0</v>
      </c>
      <c r="AJ456" s="187">
        <v>0</v>
      </c>
      <c r="AK456" s="187">
        <v>0</v>
      </c>
      <c r="AL456" s="188">
        <v>0</v>
      </c>
      <c r="AM456" s="157" t="str">
        <f ca="1">IF('MASTER 2018-19 '!H462="","",'MASTER 2018-19 '!H462)</f>
        <v/>
      </c>
      <c r="AN456" s="216"/>
    </row>
    <row r="457" spans="1:40" s="157" customFormat="1" x14ac:dyDescent="0.2">
      <c r="A457" s="11"/>
      <c r="B457" s="176"/>
      <c r="C457" s="189"/>
      <c r="D457" s="190" t="s">
        <v>26</v>
      </c>
      <c r="E457" s="63"/>
      <c r="F457" s="191"/>
      <c r="G457" s="192"/>
      <c r="H457" s="193"/>
      <c r="I457" s="194"/>
      <c r="J457" s="194"/>
      <c r="K457" s="194"/>
      <c r="L457" s="194"/>
      <c r="M457" s="194"/>
      <c r="N457" s="195"/>
      <c r="O457" s="195"/>
      <c r="P457" s="195"/>
      <c r="Q457" s="195"/>
      <c r="R457" s="196" t="s">
        <v>27</v>
      </c>
      <c r="S457" s="330">
        <f ca="1">VLOOKUP(A455,SubstationLoad_Max_GSPs!$A$3:$Z$100,20,FALSE)</f>
        <v>1.1621738904762267</v>
      </c>
      <c r="T457" s="185"/>
      <c r="U457" s="185"/>
      <c r="V457" s="185"/>
      <c r="W457" s="185"/>
      <c r="X457" s="185"/>
      <c r="Y457" s="185"/>
      <c r="Z457" s="184"/>
      <c r="AA457" s="418">
        <f ca="1">IF(AA456=VLOOKUP(A455,SubstationLoad_Max_GSPs!$A$3:$Z$100,3,FALSE),VLOOKUP(A455,SubstationLoad_Max_GSPs!$A$3:$Z$100,8,FALSE),IF(AA456=VLOOKUP(A455,SubstationLoad_Max_GSPs!$A$3:$Z$100,5,FALSE),VLOOKUP(A455,SubstationLoad_Max_GSPs!$A$3:$Z$100,10,FALSE),""))</f>
        <v>43767.743750000001</v>
      </c>
      <c r="AB457" s="418">
        <f ca="1">VLOOKUP(A455,SubstationLoad_Max_GSPs!$A$3:$Z$100,9,FALSE)</f>
        <v>43626.740277777775</v>
      </c>
      <c r="AC457" s="418">
        <f ca="1">VLOOKUP(A455,SubstationLoad_Min_GSPs!$A$3:$Z$100,19,FALSE)</f>
        <v>43660.231944444444</v>
      </c>
      <c r="AD457" s="175"/>
      <c r="AE457" s="175"/>
      <c r="AF457" s="175"/>
      <c r="AG457" s="175"/>
      <c r="AH457" s="175"/>
      <c r="AI457" s="175"/>
      <c r="AJ457" s="175"/>
      <c r="AK457" s="175"/>
      <c r="AL457" s="175"/>
      <c r="AM457" s="157" t="str">
        <f ca="1">IF('MASTER 2018-19 '!H463="","",'MASTER 2018-19 '!H463)</f>
        <v/>
      </c>
      <c r="AN457" s="216"/>
    </row>
    <row r="458" spans="1:40" s="157" customFormat="1" x14ac:dyDescent="0.2">
      <c r="A458" s="14"/>
      <c r="B458" s="197"/>
      <c r="C458" s="198"/>
      <c r="D458" s="198"/>
      <c r="E458" s="198"/>
      <c r="F458" s="199"/>
      <c r="G458" s="200" t="s">
        <v>28</v>
      </c>
      <c r="H458" s="201">
        <v>0.98</v>
      </c>
      <c r="I458" s="197"/>
      <c r="J458" s="202"/>
      <c r="K458" s="203" t="s">
        <v>29</v>
      </c>
      <c r="L458" s="78">
        <f ca="1">L455*$H458</f>
        <v>22.861072441475294</v>
      </c>
      <c r="M458" s="78">
        <f t="shared" ref="M458:T458" ca="1" si="73">M455*$H458</f>
        <v>22.998335300797311</v>
      </c>
      <c r="N458" s="78">
        <f t="shared" ca="1" si="73"/>
        <v>23.139266402406594</v>
      </c>
      <c r="O458" s="78">
        <f t="shared" ca="1" si="73"/>
        <v>23.283964008856604</v>
      </c>
      <c r="P458" s="78">
        <f t="shared" ca="1" si="73"/>
        <v>23.432529014900158</v>
      </c>
      <c r="Q458" s="78">
        <f t="shared" ca="1" si="73"/>
        <v>23.585065017999213</v>
      </c>
      <c r="R458" s="78">
        <f t="shared" ca="1" si="73"/>
        <v>23.741678390723479</v>
      </c>
      <c r="S458" s="78">
        <f t="shared" ca="1" si="73"/>
        <v>23.902478355088338</v>
      </c>
      <c r="T458" s="78">
        <f t="shared" ca="1" si="73"/>
        <v>24.067577058884137</v>
      </c>
      <c r="U458" s="78">
        <f ca="1">U455*$H458</f>
        <v>24.237089654050088</v>
      </c>
      <c r="V458" s="78">
        <f ca="1">V455*$H458</f>
        <v>24.411134377147693</v>
      </c>
      <c r="W458" s="78">
        <f t="shared" ref="W458" ca="1" si="74">W455*$H458</f>
        <v>24.589832631989729</v>
      </c>
      <c r="X458" s="78">
        <f ca="1">X455*$H458</f>
        <v>24.773309074482768</v>
      </c>
      <c r="Y458" s="78">
        <f ca="1">Y455*$H458</f>
        <v>24.961691699742268</v>
      </c>
      <c r="Z458" s="204"/>
      <c r="AA458" s="205"/>
      <c r="AB458" s="198"/>
      <c r="AC458" s="206"/>
      <c r="AD458" s="175"/>
      <c r="AE458" s="175"/>
      <c r="AF458" s="175"/>
      <c r="AG458" s="175"/>
      <c r="AH458" s="175"/>
      <c r="AI458" s="175"/>
      <c r="AJ458" s="175"/>
      <c r="AK458" s="175"/>
      <c r="AL458" s="175"/>
      <c r="AN458" s="216"/>
    </row>
    <row r="459" spans="1:40" s="157" customFormat="1" x14ac:dyDescent="0.2">
      <c r="A459" s="2"/>
      <c r="C459" s="207"/>
      <c r="D459" s="208"/>
      <c r="E459" s="208"/>
      <c r="F459" s="208"/>
      <c r="G459" s="209"/>
      <c r="H459" s="241"/>
      <c r="I459" s="211"/>
      <c r="J459" s="212"/>
      <c r="K459" s="208"/>
      <c r="Z459" s="175"/>
      <c r="AA459" s="175"/>
      <c r="AB459" s="175"/>
      <c r="AC459" s="175"/>
      <c r="AD459" s="175"/>
      <c r="AE459" s="175"/>
      <c r="AF459" s="175"/>
      <c r="AG459" s="175"/>
      <c r="AH459" s="175"/>
      <c r="AI459" s="175"/>
      <c r="AJ459" s="175"/>
      <c r="AK459" s="175"/>
      <c r="AL459" s="175"/>
      <c r="AM459" s="157" t="str">
        <f ca="1">IF('MASTER 2018-19 '!H465="","",'MASTER 2018-19 '!H465)</f>
        <v/>
      </c>
      <c r="AN459" s="216"/>
    </row>
    <row r="460" spans="1:40" s="157" customFormat="1" x14ac:dyDescent="0.2">
      <c r="A460" s="152"/>
      <c r="B460" s="247">
        <v>830</v>
      </c>
      <c r="C460" s="86" t="str">
        <f ca="1">VLOOKUP(B460,'GSP List'!$D$2:$E$485,2,FALSE)</f>
        <v>CRAIGIEBUCKLER</v>
      </c>
      <c r="D460" s="117" t="s">
        <v>30</v>
      </c>
      <c r="E460" s="117" t="s">
        <v>545</v>
      </c>
      <c r="F460" s="214"/>
      <c r="G460" s="284">
        <f ca="1">IF(AND(VLOOKUP(C460,SubstationLoad_Max_Primaries!$B$3:$Z$495,3,FALSE),ISNUMBER(VLOOKUP(C460,'Manual Calculation'!$B$2:$G$222,3,FALSE))),VLOOKUP(C460,'Manual Calculation'!$B$2:$G$222,4,FALSE),VLOOKUP(C460,SubstationLoad_Max_Primaries!$B$3:$Z$500,23,FALSE))</f>
        <v>43780.75</v>
      </c>
      <c r="H460" s="282">
        <f ca="1">IF(AND(VLOOKUP(C460,SubstationLoad_Max_Primaries!$B$3:$Z$495,3,FALSE),ISNUMBER(VLOOKUP(C460,'Manual Calculation'!$B$2:$G$222,3,FALSE))),VLOOKUP(C460,'Manual Calculation'!$B$2:$G$222,3,FALSE),VLOOKUP(C460,SubstationLoad_Max_Primaries!$B$3:$Z$500,22,FALSE))</f>
        <v>5.7860257710000003</v>
      </c>
      <c r="I460" s="136">
        <v>1</v>
      </c>
      <c r="J460" s="89" t="s">
        <v>829</v>
      </c>
      <c r="K460" s="90" t="s">
        <v>829</v>
      </c>
      <c r="L460" s="143">
        <f ca="1">IF(OR($B460="",ISNA($I460)),,$H460*$I460)</f>
        <v>5.7860257710000003</v>
      </c>
      <c r="M460" s="143">
        <f ca="1">IF($B460 ="",,VLOOKUP($K460,'Growth Rates'!$C$5:$D$8,2,FALSE))^COLUMNS($M460:M460)*$L460+SUM($L461:M461)*IFERROR($L$5/$L$6,1)</f>
        <v>5.9410184182778725</v>
      </c>
      <c r="N460" s="143">
        <f ca="1">IF($B460 ="",,VLOOKUP($K460,'Growth Rates'!$C$5:$D$8,2,FALSE))^COLUMNS($M460:N460)*$L460+SUM($L461:N461)*IFERROR($L$5/$L$6,1)</f>
        <v>6.1001629172171405</v>
      </c>
      <c r="O460" s="143">
        <f ca="1">IF($B460 ="",,VLOOKUP($K460,'Growth Rates'!$C$5:$D$8,2,FALSE))^COLUMNS($M460:O460)*$L460+SUM($L461:O461)*IFERROR($L$5/$L$6,1)</f>
        <v>6.2635704851724405</v>
      </c>
      <c r="P460" s="143">
        <f ca="1">IF($B460 ="",,VLOOKUP($K460,'Growth Rates'!$C$5:$D$8,2,FALSE))^COLUMNS($M460:P460)*$L460+SUM($L461:P461)*IFERROR($L$5/$L$6,1)</f>
        <v>6.4313553187233348</v>
      </c>
      <c r="Q460" s="143">
        <f ca="1">IF($B460 ="",,VLOOKUP($K460,'Growth Rates'!$C$5:$D$8,2,FALSE))^COLUMNS($M460:Q460)*$L460+SUM($L461:Q461)*IFERROR($L$5/$L$6,1)</f>
        <v>6.603634673480042</v>
      </c>
      <c r="R460" s="143">
        <f ca="1">IF($B460 ="",,VLOOKUP($K460,'Growth Rates'!$C$5:$D$8,2,FALSE))^COLUMNS($M460:R460)*$L460+SUM($L461:R461)*IFERROR($L$5/$L$6,1)</f>
        <v>6.7805289460269345</v>
      </c>
      <c r="S460" s="143">
        <f ca="1">IF($B460 ="",,VLOOKUP($K460,'Growth Rates'!$C$5:$D$8,2,FALSE))^COLUMNS($M460:S460)*$L460+SUM($L461:S461)*IFERROR($L$5/$L$6,1)</f>
        <v>6.9621617580611135</v>
      </c>
      <c r="T460" s="143">
        <f ca="1">IF($B460 ="",,VLOOKUP($K460,'Growth Rates'!$C$5:$D$8,2,FALSE))^COLUMNS($M460:T460)*$L460+SUM($L461:T461)*IFERROR($L$5/$L$6,1)</f>
        <v>7.1486600427848188</v>
      </c>
      <c r="U460" s="143">
        <f ca="1">IF($B460 ="",,VLOOKUP($K460,'Growth Rates'!$C$5:$D$8,2,FALSE))^COLUMNS($M460:U460)*$L460+SUM($L461:U461)*IFERROR($L$5/$L$6,1)</f>
        <v>7.3401541336120841</v>
      </c>
      <c r="V460" s="143">
        <f ca="1">IF($B460 ="",,VLOOKUP($K460,'Growth Rates'!$C$5:$D$8,2,FALSE))^COLUMNS($M460:V460)*$L460+SUM($L461:V461)*IFERROR($L$5/$L$6,1)</f>
        <v>7.5367778552515974</v>
      </c>
      <c r="W460" s="143">
        <f ca="1">IF($B460 ="",,VLOOKUP($K460,'Growth Rates'!$C$5:$D$8,2,FALSE))^COLUMNS($M460:W460)*$L460+SUM($L461:W461)*IFERROR($L$5/$L$6,1)</f>
        <v>7.7386686172294521</v>
      </c>
      <c r="X460" s="143">
        <f ca="1">IF($B460 ="",,VLOOKUP($K460,'Growth Rates'!$C$5:$D$8,2,FALSE))^COLUMNS($M460:X460)*$L460+SUM($L461:X461)*IFERROR($L$5/$L$6,1)</f>
        <v>7.9459675099171152</v>
      </c>
      <c r="Y460" s="143">
        <f ca="1">IF($B460 ="",,VLOOKUP($K460,'Growth Rates'!$C$5:$D$8,2,FALSE))^COLUMNS($M460:Y460)*$L460+SUM($L461:Y461)*IFERROR($L$5/$L$6,1)</f>
        <v>8.1588194031317514</v>
      </c>
      <c r="Z460" s="237"/>
      <c r="AA460" s="173">
        <f ca="1">IFERROR(IF($H460="",,AA461/$L460),0)</f>
        <v>0</v>
      </c>
      <c r="AB460" s="173">
        <f ca="1">IFERROR(IF($H460="",,AB461/$L460),0)</f>
        <v>0</v>
      </c>
      <c r="AC460" s="174">
        <f ca="1">IFERROR(IF($H460="",,AC461/$L460),0)</f>
        <v>0</v>
      </c>
      <c r="AD460" s="175"/>
      <c r="AE460" s="42">
        <v>81800</v>
      </c>
      <c r="AF460" s="43"/>
      <c r="AG460" s="43"/>
      <c r="AH460" s="43"/>
      <c r="AI460" s="43"/>
      <c r="AJ460" s="43"/>
      <c r="AK460" s="43"/>
      <c r="AL460" s="44"/>
      <c r="AM460" s="157">
        <f ca="1">IF('MASTER 2018-19 '!H466="","",'MASTER 2018-19 '!H466)</f>
        <v>5.9904816329999999</v>
      </c>
      <c r="AN460" s="253">
        <f t="shared" ref="AN460:AN514" ca="1" si="75">H460-AM460</f>
        <v>-0.20445586199999966</v>
      </c>
    </row>
    <row r="461" spans="1:40" s="157" customFormat="1" x14ac:dyDescent="0.2">
      <c r="A461" s="152"/>
      <c r="C461" s="217" t="str">
        <f ca="1">IFERROR(IF(H460="","No PI or No Data",""),"Substation was not found in SubstationLoad")</f>
        <v/>
      </c>
      <c r="D461" s="139"/>
      <c r="E461" s="139"/>
      <c r="F461" s="139"/>
      <c r="G461" s="285">
        <f ca="1">IF(AND(VLOOKUP(C460,SubstationLoad_Max_Primaries!$B$3:$Z$495,3,FALSE),ISNUMBER(VLOOKUP(C460,'Manual Calculation'!$B$2:$G$222,3,FALSE))),VLOOKUP(C460,'Manual Calculation'!$B$2:$G$222,4,FALSE),VLOOKUP(C460,SubstationLoad_Max_Primaries!$B$3:$Z$500,23,FALSE))</f>
        <v>43780.75</v>
      </c>
      <c r="H461" s="248"/>
      <c r="I461" s="220"/>
      <c r="J461" s="220"/>
      <c r="K461" s="220"/>
      <c r="L461" s="220" t="s">
        <v>32</v>
      </c>
      <c r="M461" s="235"/>
      <c r="N461" s="221"/>
      <c r="O461" s="221"/>
      <c r="P461" s="221"/>
      <c r="Q461" s="221"/>
      <c r="R461" s="221"/>
      <c r="S461" s="221"/>
      <c r="T461" s="221"/>
      <c r="U461" s="221"/>
      <c r="V461" s="221"/>
      <c r="W461" s="221"/>
      <c r="X461" s="221"/>
      <c r="Y461" s="221"/>
      <c r="Z461" s="222"/>
      <c r="AA461" s="419">
        <f ca="1">IF(AND(VLOOKUP(C460,SubstationLoad_Min_Primaries!$B$3:$Z$495,3,FALSE),ISNUMBER(VLOOKUP(C460,'Manual Calculation'!$B$2:$G$222,5,FALSE))),"Manual Calculation",MAX(VLOOKUP(C460,SubstationLoad_Max_Primaries!$B$3:$Z$500,5,FALSE),VLOOKUP(C460,SubstationLoad_Max_Primaries!$B$3:$Z$500,7,FALSE)))</f>
        <v>0</v>
      </c>
      <c r="AB461" s="419">
        <f ca="1">IF(AND(VLOOKUP(C460,SubstationLoad_Min_Primaries!$B$3:$Z$495,3,FALSE),ISNUMBER(VLOOKUP(C460,'Manual Calculation'!$B$2:$G$222,5,FALSE))),"Manual Calculation",VLOOKUP(C460,SubstationLoad_Max_Primaries!$B$3:$Z$500,6,FALSE))</f>
        <v>0</v>
      </c>
      <c r="AC461" s="282">
        <f ca="1">IF(AND(VLOOKUP(C460,SubstationLoad_Min_Primaries!$B$3:$Z$495,3,FALSE),ISNUMBER(VLOOKUP(C460,'Manual Calculation'!$B$2:$G$222,5,FALSE))),VLOOKUP(C460,'Manual Calculation'!$B$2:$G$222,5,FALSE),VLOOKUP(C460,SubstationLoad_Min_Primaries!$B$3:$Z$500,22,FALSE))</f>
        <v>0</v>
      </c>
      <c r="AD461" s="175"/>
      <c r="AE461" s="186">
        <v>1</v>
      </c>
      <c r="AF461" s="187">
        <v>0</v>
      </c>
      <c r="AG461" s="187">
        <v>0</v>
      </c>
      <c r="AH461" s="187">
        <v>0</v>
      </c>
      <c r="AI461" s="187">
        <v>0</v>
      </c>
      <c r="AJ461" s="187">
        <v>0</v>
      </c>
      <c r="AK461" s="187">
        <v>0</v>
      </c>
      <c r="AL461" s="188">
        <v>0</v>
      </c>
      <c r="AM461" s="157" t="str">
        <f ca="1">IF('MASTER 2018-19 '!H467="","",'MASTER 2018-19 '!H467)</f>
        <v/>
      </c>
      <c r="AN461" s="216"/>
    </row>
    <row r="462" spans="1:40" s="157" customFormat="1" x14ac:dyDescent="0.2">
      <c r="A462" s="152"/>
      <c r="C462" s="223" t="s">
        <v>33</v>
      </c>
      <c r="D462" s="224"/>
      <c r="E462" s="225"/>
      <c r="F462" s="225"/>
      <c r="G462" s="226"/>
      <c r="H462" s="249"/>
      <c r="I462" s="228"/>
      <c r="J462" s="228"/>
      <c r="K462" s="228"/>
      <c r="L462" s="228"/>
      <c r="M462" s="229"/>
      <c r="N462" s="229"/>
      <c r="O462" s="230"/>
      <c r="P462" s="230"/>
      <c r="Q462" s="230"/>
      <c r="R462" s="231" t="s">
        <v>34</v>
      </c>
      <c r="S462" s="283" t="str">
        <f ca="1">VLOOKUP(C460,SubstationLoad_Max_Primaries!$B$3:$Z$500,24,FALSE)</f>
        <v/>
      </c>
      <c r="T462" s="233"/>
      <c r="U462" s="233"/>
      <c r="V462" s="233"/>
      <c r="W462" s="233"/>
      <c r="X462" s="233"/>
      <c r="Y462" s="233"/>
      <c r="Z462" s="234"/>
      <c r="AA462" s="418">
        <f ca="1">IF(AND(VLOOKUP(C460,SubstationLoad_Min_Primaries!$B$3:$Z$495,3,FALSE),ISNUMBER(VLOOKUP(C460,'Manual Calculation'!$B$2:$G$222,5,FALSE))),"",IF(AA461=VLOOKUP(C460,SubstationLoad_Max_Primaries!$B$3:$Z$500,5,FALSE),VLOOKUP(C460,SubstationLoad_Max_Primaries!$B$3:$Z$500,10,FALSE),IF(AA461=VLOOKUP(C460,SubstationLoad_Max_Primaries!$B$3:$Z$500,7,FALSE),VLOOKUP(C460,SubstationLoad_Max_Primaries!$B$3:$Z$500,12,FALSE),"")))</f>
        <v>0</v>
      </c>
      <c r="AB462" s="418">
        <f ca="1">IF(AND(VLOOKUP(C460,SubstationLoad_Min_Primaries!$B$3:$Z$495,3,FALSE),ISNUMBER(VLOOKUP(C460,'Manual Calculation'!$B$2:$G$222,5,FALSE))),"",VLOOKUP(C460,SubstationLoad_Max_Primaries!$B$3:$Z$500,11,FALSE))</f>
        <v>0</v>
      </c>
      <c r="AC462" s="418">
        <f ca="1">IF(AND(VLOOKUP(C460,SubstationLoad_Min_Primaries!$B$3:$Z$495,3,FALSE),ISNUMBER(VLOOKUP(C460,'Manual Calculation'!$B$2:$G$222,5,FALSE))),VLOOKUP(C460,'Manual Calculation'!$B$2:$G$222,6,FALSE),VLOOKUP(C460,SubstationLoad_Min_Primaries!$B$3:$Z$500,23,FALSE))</f>
        <v>0</v>
      </c>
      <c r="AD462" s="175"/>
      <c r="AE462" s="175"/>
      <c r="AF462" s="175"/>
      <c r="AG462" s="175"/>
      <c r="AH462" s="175"/>
      <c r="AI462" s="175"/>
      <c r="AJ462" s="175"/>
      <c r="AK462" s="175"/>
      <c r="AL462" s="175"/>
      <c r="AM462" s="157" t="str">
        <f ca="1">IF('MASTER 2018-19 '!H468="","",'MASTER 2018-19 '!H468)</f>
        <v/>
      </c>
      <c r="AN462" s="216"/>
    </row>
    <row r="463" spans="1:40" s="157" customFormat="1" x14ac:dyDescent="0.2">
      <c r="A463" s="152"/>
      <c r="B463" s="213">
        <v>834</v>
      </c>
      <c r="C463" s="86" t="str">
        <f ca="1">VLOOKUP(B463,'GSP List'!$D$2:$E$485,2,FALSE)</f>
        <v>CRAIGTON</v>
      </c>
      <c r="D463" s="117" t="s">
        <v>30</v>
      </c>
      <c r="E463" s="117" t="s">
        <v>586</v>
      </c>
      <c r="F463" s="214"/>
      <c r="G463" s="284">
        <f ca="1">IF(AND(VLOOKUP(C463,SubstationLoad_Max_Primaries!$B$3:$Z$495,3,FALSE),ISNUMBER(VLOOKUP(C463,'Manual Calculation'!$B$2:$G$222,3,FALSE))),VLOOKUP(C463,'Manual Calculation'!$B$2:$G$222,4,FALSE),VLOOKUP(C463,SubstationLoad_Max_Primaries!$B$3:$Z$500,23,FALSE))</f>
        <v>43777.833333333336</v>
      </c>
      <c r="H463" s="282">
        <f ca="1">IF(AND(VLOOKUP(C463,SubstationLoad_Max_Primaries!$B$3:$Z$495,3,FALSE),ISNUMBER(VLOOKUP(C463,'Manual Calculation'!$B$2:$G$222,3,FALSE))),VLOOKUP(C463,'Manual Calculation'!$B$2:$G$222,3,FALSE),VLOOKUP(C463,SubstationLoad_Max_Primaries!$B$3:$Z$500,22,FALSE))</f>
        <v>5.9035147109999997</v>
      </c>
      <c r="I463" s="136">
        <v>1</v>
      </c>
      <c r="J463" s="89">
        <v>0</v>
      </c>
      <c r="K463" s="90">
        <v>0</v>
      </c>
      <c r="L463" s="143">
        <f ca="1">IF(OR($B463="",ISNA($I463)),,$H463*$I463)</f>
        <v>5.9035147109999997</v>
      </c>
      <c r="M463" s="143">
        <f ca="1">IF($B463 ="",,VLOOKUP($K463,'Growth Rates'!$C$5:$D$8,2,FALSE))^COLUMNS($M463:M463)*$L463+SUM($L464:M464)*IFERROR($L$5/$L$6,1)</f>
        <v>5.9036224901018182</v>
      </c>
      <c r="N463" s="143">
        <f ca="1">IF($B463 ="",,VLOOKUP($K463,'Growth Rates'!$C$5:$D$8,2,FALSE))^COLUMNS($M463:N463)*$L463+SUM($L464:N464)*IFERROR($L$5/$L$6,1)</f>
        <v>5.9037302711713338</v>
      </c>
      <c r="O463" s="143">
        <f ca="1">IF($B463 ="",,VLOOKUP($K463,'Growth Rates'!$C$5:$D$8,2,FALSE))^COLUMNS($M463:O463)*$L463+SUM($L464:O464)*IFERROR($L$5/$L$6,1)</f>
        <v>5.9038380542085838</v>
      </c>
      <c r="P463" s="143">
        <f ca="1">IF($B463 ="",,VLOOKUP($K463,'Growth Rates'!$C$5:$D$8,2,FALSE))^COLUMNS($M463:P463)*$L463+SUM($L464:P464)*IFERROR($L$5/$L$6,1)</f>
        <v>5.9039458392136046</v>
      </c>
      <c r="Q463" s="143">
        <f ca="1">IF($B463 ="",,VLOOKUP($K463,'Growth Rates'!$C$5:$D$8,2,FALSE))^COLUMNS($M463:Q463)*$L463+SUM($L464:Q464)*IFERROR($L$5/$L$6,1)</f>
        <v>5.90405362618643</v>
      </c>
      <c r="R463" s="143">
        <f ca="1">IF($B463 ="",,VLOOKUP($K463,'Growth Rates'!$C$5:$D$8,2,FALSE))^COLUMNS($M463:R463)*$L463+SUM($L464:R464)*IFERROR($L$5/$L$6,1)</f>
        <v>5.9041614151270982</v>
      </c>
      <c r="S463" s="143">
        <f ca="1">IF($B463 ="",,VLOOKUP($K463,'Growth Rates'!$C$5:$D$8,2,FALSE))^COLUMNS($M463:S463)*$L463+SUM($L464:S464)*IFERROR($L$5/$L$6,1)</f>
        <v>5.9042692060356439</v>
      </c>
      <c r="T463" s="143">
        <f ca="1">IF($B463 ="",,VLOOKUP($K463,'Growth Rates'!$C$5:$D$8,2,FALSE))^COLUMNS($M463:T463)*$L463+SUM($L464:T464)*IFERROR($L$5/$L$6,1)</f>
        <v>5.9043769989121042</v>
      </c>
      <c r="U463" s="143">
        <f ca="1">IF($B463 ="",,VLOOKUP($K463,'Growth Rates'!$C$5:$D$8,2,FALSE))^COLUMNS($M463:U463)*$L463+SUM($L464:U464)*IFERROR($L$5/$L$6,1)</f>
        <v>5.904484793756513</v>
      </c>
      <c r="V463" s="143">
        <f ca="1">IF($B463 ="",,VLOOKUP($K463,'Growth Rates'!$C$5:$D$8,2,FALSE))^COLUMNS($M463:V463)*$L463+SUM($L464:V464)*IFERROR($L$5/$L$6,1)</f>
        <v>5.9045925905689076</v>
      </c>
      <c r="W463" s="143">
        <f ca="1">IF($B463 ="",,VLOOKUP($K463,'Growth Rates'!$C$5:$D$8,2,FALSE))^COLUMNS($M463:W463)*$L463+SUM($L464:W464)*IFERROR($L$5/$L$6,1)</f>
        <v>5.9047003893493217</v>
      </c>
      <c r="X463" s="143">
        <f ca="1">IF($B463 ="",,VLOOKUP($K463,'Growth Rates'!$C$5:$D$8,2,FALSE))^COLUMNS($M463:X463)*$L463+SUM($L464:X464)*IFERROR($L$5/$L$6,1)</f>
        <v>5.904808190097798</v>
      </c>
      <c r="Y463" s="143">
        <f ca="1">IF($B463 ="",,VLOOKUP($K463,'Growth Rates'!$C$5:$D$8,2,FALSE))^COLUMNS($M463:Y463)*$L463+SUM($L464:Y464)*IFERROR($L$5/$L$6,1)</f>
        <v>5.9049159928143631</v>
      </c>
      <c r="Z463" s="215"/>
      <c r="AA463" s="173">
        <f ca="1">IFERROR(IF($H463="",,AA464/$L463),0)</f>
        <v>0</v>
      </c>
      <c r="AB463" s="173">
        <f ca="1">IFERROR(IF($H463="",,AB464/$L463),0)</f>
        <v>0</v>
      </c>
      <c r="AC463" s="174">
        <f ca="1">IFERROR(IF($H463="",,AC464/$L463),0)</f>
        <v>0</v>
      </c>
      <c r="AD463" s="175"/>
      <c r="AE463" s="42">
        <v>81813</v>
      </c>
      <c r="AF463" s="43"/>
      <c r="AG463" s="43"/>
      <c r="AH463" s="43"/>
      <c r="AI463" s="43"/>
      <c r="AJ463" s="43"/>
      <c r="AK463" s="43"/>
      <c r="AL463" s="44"/>
      <c r="AM463" s="157">
        <f ca="1">IF('MASTER 2018-19 '!H469="","",'MASTER 2018-19 '!H469)</f>
        <v>5.706543634</v>
      </c>
      <c r="AN463" s="240">
        <f t="shared" ca="1" si="75"/>
        <v>0.19697107699999972</v>
      </c>
    </row>
    <row r="464" spans="1:40" s="157" customFormat="1" x14ac:dyDescent="0.2">
      <c r="A464" s="152"/>
      <c r="C464" s="217" t="str">
        <f ca="1">IFERROR(IF(H463="","No PI or No Data",""),"Substation was not found in SubstationLoad")</f>
        <v/>
      </c>
      <c r="D464" s="139"/>
      <c r="E464" s="139"/>
      <c r="F464" s="139"/>
      <c r="G464" s="285">
        <f ca="1">IF(AND(VLOOKUP(C463,SubstationLoad_Max_Primaries!$B$3:$Z$495,3,FALSE),ISNUMBER(VLOOKUP(C463,'Manual Calculation'!$B$2:$G$222,3,FALSE))),VLOOKUP(C463,'Manual Calculation'!$B$2:$G$222,4,FALSE),VLOOKUP(C463,SubstationLoad_Max_Primaries!$B$3:$Z$500,23,FALSE))</f>
        <v>43777.833333333336</v>
      </c>
      <c r="H464" s="250"/>
      <c r="I464" s="220"/>
      <c r="J464" s="220"/>
      <c r="K464" s="220"/>
      <c r="L464" s="220" t="s">
        <v>32</v>
      </c>
      <c r="M464" s="221"/>
      <c r="N464" s="221"/>
      <c r="O464" s="221"/>
      <c r="P464" s="221"/>
      <c r="Q464" s="221"/>
      <c r="R464" s="221"/>
      <c r="S464" s="221"/>
      <c r="T464" s="221"/>
      <c r="U464" s="221"/>
      <c r="V464" s="221"/>
      <c r="W464" s="221"/>
      <c r="X464" s="221"/>
      <c r="Y464" s="221"/>
      <c r="Z464" s="222"/>
      <c r="AA464" s="419">
        <f ca="1">IF(AND(VLOOKUP(C463,SubstationLoad_Min_Primaries!$B$3:$Z$495,3,FALSE),ISNUMBER(VLOOKUP(C463,'Manual Calculation'!$B$2:$G$222,5,FALSE))),"Manual Calculation",MAX(VLOOKUP(C463,SubstationLoad_Max_Primaries!$B$3:$Z$500,5,FALSE),VLOOKUP(C463,SubstationLoad_Max_Primaries!$B$3:$Z$500,7,FALSE)))</f>
        <v>0</v>
      </c>
      <c r="AB464" s="419">
        <f ca="1">IF(AND(VLOOKUP(C463,SubstationLoad_Min_Primaries!$B$3:$Z$495,3,FALSE),ISNUMBER(VLOOKUP(C463,'Manual Calculation'!$B$2:$G$222,5,FALSE))),"Manual Calculation",VLOOKUP(C463,SubstationLoad_Max_Primaries!$B$3:$Z$500,6,FALSE))</f>
        <v>0</v>
      </c>
      <c r="AC464" s="282">
        <f ca="1">IF(AND(VLOOKUP(C463,SubstationLoad_Min_Primaries!$B$3:$Z$495,3,FALSE),ISNUMBER(VLOOKUP(C463,'Manual Calculation'!$B$2:$G$222,5,FALSE))),VLOOKUP(C463,'Manual Calculation'!$B$2:$G$222,5,FALSE),VLOOKUP(C463,SubstationLoad_Min_Primaries!$B$3:$Z$500,22,FALSE))</f>
        <v>0</v>
      </c>
      <c r="AD464" s="175"/>
      <c r="AE464" s="186">
        <v>1</v>
      </c>
      <c r="AF464" s="187">
        <v>0</v>
      </c>
      <c r="AG464" s="187">
        <v>0</v>
      </c>
      <c r="AH464" s="187">
        <v>0</v>
      </c>
      <c r="AI464" s="187">
        <v>0</v>
      </c>
      <c r="AJ464" s="187">
        <v>0</v>
      </c>
      <c r="AK464" s="187">
        <v>0</v>
      </c>
      <c r="AL464" s="188">
        <v>0</v>
      </c>
      <c r="AM464" s="157" t="str">
        <f ca="1">IF('MASTER 2018-19 '!H470="","",'MASTER 2018-19 '!H470)</f>
        <v/>
      </c>
      <c r="AN464" s="216"/>
    </row>
    <row r="465" spans="1:40" s="157" customFormat="1" x14ac:dyDescent="0.2">
      <c r="A465" s="152"/>
      <c r="C465" s="223" t="s">
        <v>33</v>
      </c>
      <c r="D465" s="224"/>
      <c r="E465" s="225"/>
      <c r="F465" s="225"/>
      <c r="G465" s="226"/>
      <c r="H465" s="249"/>
      <c r="I465" s="228"/>
      <c r="J465" s="228"/>
      <c r="K465" s="228"/>
      <c r="L465" s="228"/>
      <c r="M465" s="229"/>
      <c r="N465" s="229"/>
      <c r="O465" s="230"/>
      <c r="P465" s="230"/>
      <c r="Q465" s="230"/>
      <c r="R465" s="231" t="s">
        <v>34</v>
      </c>
      <c r="S465" s="283" t="str">
        <f ca="1">VLOOKUP(C463,SubstationLoad_Max_Primaries!$B$3:$Z$500,24,FALSE)</f>
        <v/>
      </c>
      <c r="T465" s="233"/>
      <c r="U465" s="233"/>
      <c r="V465" s="233"/>
      <c r="W465" s="233"/>
      <c r="X465" s="233"/>
      <c r="Y465" s="233"/>
      <c r="Z465" s="234"/>
      <c r="AA465" s="418">
        <f ca="1">IF(AND(VLOOKUP(C463,SubstationLoad_Min_Primaries!$B$3:$Z$495,3,FALSE),ISNUMBER(VLOOKUP(C463,'Manual Calculation'!$B$2:$G$222,5,FALSE))),"",IF(AA464=VLOOKUP(C463,SubstationLoad_Max_Primaries!$B$3:$Z$500,5,FALSE),VLOOKUP(C463,SubstationLoad_Max_Primaries!$B$3:$Z$500,10,FALSE),IF(AA464=VLOOKUP(C463,SubstationLoad_Max_Primaries!$B$3:$Z$500,7,FALSE),VLOOKUP(C463,SubstationLoad_Max_Primaries!$B$3:$Z$500,12,FALSE),"")))</f>
        <v>0</v>
      </c>
      <c r="AB465" s="418">
        <f ca="1">IF(AND(VLOOKUP(C463,SubstationLoad_Min_Primaries!$B$3:$Z$495,3,FALSE),ISNUMBER(VLOOKUP(C463,'Manual Calculation'!$B$2:$G$222,5,FALSE))),"",VLOOKUP(C463,SubstationLoad_Max_Primaries!$B$3:$Z$500,11,FALSE))</f>
        <v>0</v>
      </c>
      <c r="AC465" s="418">
        <f ca="1">IF(AND(VLOOKUP(C463,SubstationLoad_Min_Primaries!$B$3:$Z$495,3,FALSE),ISNUMBER(VLOOKUP(C463,'Manual Calculation'!$B$2:$G$222,5,FALSE))),VLOOKUP(C463,'Manual Calculation'!$B$2:$G$222,6,FALSE),VLOOKUP(C463,SubstationLoad_Min_Primaries!$B$3:$Z$500,23,FALSE))</f>
        <v>0</v>
      </c>
      <c r="AD465" s="175"/>
      <c r="AE465" s="175"/>
      <c r="AF465" s="175"/>
      <c r="AG465" s="175"/>
      <c r="AH465" s="175"/>
      <c r="AI465" s="175"/>
      <c r="AJ465" s="175"/>
      <c r="AK465" s="175"/>
      <c r="AL465" s="175"/>
      <c r="AM465" s="157" t="str">
        <f ca="1">IF('MASTER 2018-19 '!H471="","",'MASTER 2018-19 '!H471)</f>
        <v/>
      </c>
      <c r="AN465" s="216"/>
    </row>
    <row r="466" spans="1:40" s="157" customFormat="1" x14ac:dyDescent="0.2">
      <c r="A466" s="152"/>
      <c r="B466" s="213">
        <v>836</v>
      </c>
      <c r="C466" s="86" t="str">
        <f ca="1">VLOOKUP(B466,'GSP List'!$D$2:$E$485,2,FALSE)</f>
        <v>CULTER</v>
      </c>
      <c r="D466" s="117" t="s">
        <v>30</v>
      </c>
      <c r="E466" s="117" t="s">
        <v>545</v>
      </c>
      <c r="F466" s="214"/>
      <c r="G466" s="284">
        <f ca="1">IF(AND(VLOOKUP(C466,SubstationLoad_Max_Primaries!$B$3:$Z$495,3,FALSE),ISNUMBER(VLOOKUP(C466,'Manual Calculation'!$B$2:$G$222,3,FALSE))),VLOOKUP(C466,'Manual Calculation'!$B$2:$G$222,4,FALSE),VLOOKUP(C466,SubstationLoad_Max_Primaries!$B$3:$Z$500,23,FALSE))</f>
        <v>43788.737500000003</v>
      </c>
      <c r="H466" s="282">
        <f ca="1">IF(AND(VLOOKUP(C466,SubstationLoad_Max_Primaries!$B$3:$Z$495,3,FALSE),ISNUMBER(VLOOKUP(C466,'Manual Calculation'!$B$2:$G$222,3,FALSE))),VLOOKUP(C466,'Manual Calculation'!$B$2:$G$222,3,FALSE),VLOOKUP(C466,SubstationLoad_Max_Primaries!$B$3:$Z$500,22,FALSE))</f>
        <v>5.6948198759928346</v>
      </c>
      <c r="I466" s="136">
        <v>1</v>
      </c>
      <c r="J466" s="89">
        <v>0</v>
      </c>
      <c r="K466" s="90">
        <v>0</v>
      </c>
      <c r="L466" s="143">
        <f ca="1">IF(OR($B466="",ISNA($I466)),,$H466*$I466)</f>
        <v>5.6948198759928346</v>
      </c>
      <c r="M466" s="143">
        <f ca="1">IF($B466 ="",,VLOOKUP($K466,'Growth Rates'!$C$5:$D$8,2,FALSE))^COLUMNS($M466:M466)*$L466+SUM($L467:M467)*IFERROR($L$5/$L$6,1)</f>
        <v>5.6949238450013482</v>
      </c>
      <c r="N466" s="143">
        <f ca="1">IF($B466 ="",,VLOOKUP($K466,'Growth Rates'!$C$5:$D$8,2,FALSE))^COLUMNS($M466:N466)*$L466+SUM($L467:N467)*IFERROR($L$5/$L$6,1)</f>
        <v>5.6950278159080003</v>
      </c>
      <c r="O466" s="143">
        <f ca="1">IF($B466 ="",,VLOOKUP($K466,'Growth Rates'!$C$5:$D$8,2,FALSE))^COLUMNS($M466:O466)*$L466+SUM($L467:O467)*IFERROR($L$5/$L$6,1)</f>
        <v>5.6951317887128248</v>
      </c>
      <c r="P466" s="143">
        <f ca="1">IF($B466 ="",,VLOOKUP($K466,'Growth Rates'!$C$5:$D$8,2,FALSE))^COLUMNS($M466:P466)*$L466+SUM($L467:P467)*IFERROR($L$5/$L$6,1)</f>
        <v>5.6952357634158579</v>
      </c>
      <c r="Q466" s="143">
        <f ca="1">IF($B466 ="",,VLOOKUP($K466,'Growth Rates'!$C$5:$D$8,2,FALSE))^COLUMNS($M466:Q466)*$L466+SUM($L467:Q467)*IFERROR($L$5/$L$6,1)</f>
        <v>5.6953397400171317</v>
      </c>
      <c r="R466" s="143">
        <f ca="1">IF($B466 ="",,VLOOKUP($K466,'Growth Rates'!$C$5:$D$8,2,FALSE))^COLUMNS($M466:R466)*$L466+SUM($L467:R467)*IFERROR($L$5/$L$6,1)</f>
        <v>5.6954437185166835</v>
      </c>
      <c r="S466" s="143">
        <f ca="1">IF($B466 ="",,VLOOKUP($K466,'Growth Rates'!$C$5:$D$8,2,FALSE))^COLUMNS($M466:S466)*$L466+SUM($L467:S467)*IFERROR($L$5/$L$6,1)</f>
        <v>5.6955476989145462</v>
      </c>
      <c r="T466" s="143">
        <f ca="1">IF($B466 ="",,VLOOKUP($K466,'Growth Rates'!$C$5:$D$8,2,FALSE))^COLUMNS($M466:T466)*$L466+SUM($L467:T467)*IFERROR($L$5/$L$6,1)</f>
        <v>5.6956516812107552</v>
      </c>
      <c r="U466" s="143">
        <f ca="1">IF($B466 ="",,VLOOKUP($K466,'Growth Rates'!$C$5:$D$8,2,FALSE))^COLUMNS($M466:U466)*$L466+SUM($L467:U467)*IFERROR($L$5/$L$6,1)</f>
        <v>5.6957556654053443</v>
      </c>
      <c r="V466" s="143">
        <f ca="1">IF($B466 ="",,VLOOKUP($K466,'Growth Rates'!$C$5:$D$8,2,FALSE))^COLUMNS($M466:V466)*$L466+SUM($L467:V467)*IFERROR($L$5/$L$6,1)</f>
        <v>5.6958596514983491</v>
      </c>
      <c r="W466" s="143">
        <f ca="1">IF($B466 ="",,VLOOKUP($K466,'Growth Rates'!$C$5:$D$8,2,FALSE))^COLUMNS($M466:W466)*$L466+SUM($L467:W467)*IFERROR($L$5/$L$6,1)</f>
        <v>5.6959636394898023</v>
      </c>
      <c r="X466" s="143">
        <f ca="1">IF($B466 ="",,VLOOKUP($K466,'Growth Rates'!$C$5:$D$8,2,FALSE))^COLUMNS($M466:X466)*$L466+SUM($L467:X467)*IFERROR($L$5/$L$6,1)</f>
        <v>5.6960676293797441</v>
      </c>
      <c r="Y466" s="143">
        <f ca="1">IF($B466 ="",,VLOOKUP($K466,'Growth Rates'!$C$5:$D$8,2,FALSE))^COLUMNS($M466:Y466)*$L466+SUM($L467:Y467)*IFERROR($L$5/$L$6,1)</f>
        <v>5.6961716211682019</v>
      </c>
      <c r="Z466" s="215"/>
      <c r="AA466" s="173">
        <f ca="1">IFERROR(IF($H466="",,AA467/$L466),0)</f>
        <v>0.89506607603405142</v>
      </c>
      <c r="AB466" s="173">
        <f ca="1">IFERROR(IF($H466="",,AB467/$L466),0)</f>
        <v>0.67565612586657098</v>
      </c>
      <c r="AC466" s="174">
        <f ca="1">IFERROR(IF($H466="",,AC467/$L466),0)</f>
        <v>0</v>
      </c>
      <c r="AD466" s="175"/>
      <c r="AE466" s="42">
        <v>81817</v>
      </c>
      <c r="AF466" s="43">
        <v>83814</v>
      </c>
      <c r="AG466" s="43"/>
      <c r="AH466" s="43"/>
      <c r="AI466" s="43"/>
      <c r="AJ466" s="43"/>
      <c r="AK466" s="43"/>
      <c r="AL466" s="44"/>
      <c r="AM466" s="157">
        <f ca="1">IF('MASTER 2018-19 '!H472="","",'MASTER 2018-19 '!H472)</f>
        <v>5.57</v>
      </c>
      <c r="AN466" s="216">
        <f t="shared" ca="1" si="75"/>
        <v>0.12481987599283428</v>
      </c>
    </row>
    <row r="467" spans="1:40" s="157" customFormat="1" x14ac:dyDescent="0.2">
      <c r="C467" s="217" t="str">
        <f ca="1">IFERROR(IF(H466="","No PI or No Data",""),"Substation was not found in SubstationLoad")</f>
        <v/>
      </c>
      <c r="D467" s="139"/>
      <c r="E467" s="139"/>
      <c r="F467" s="139"/>
      <c r="G467" s="285">
        <f ca="1">IF(AND(VLOOKUP(C466,SubstationLoad_Max_Primaries!$B$3:$Z$495,3,FALSE),ISNUMBER(VLOOKUP(C466,'Manual Calculation'!$B$2:$G$222,3,FALSE))),VLOOKUP(C466,'Manual Calculation'!$B$2:$G$222,4,FALSE),VLOOKUP(C466,SubstationLoad_Max_Primaries!$B$3:$Z$500,23,FALSE))</f>
        <v>43788.737500000003</v>
      </c>
      <c r="H467" s="250"/>
      <c r="I467" s="220"/>
      <c r="J467" s="220"/>
      <c r="K467" s="220"/>
      <c r="L467" s="220" t="s">
        <v>32</v>
      </c>
      <c r="M467" s="235"/>
      <c r="N467" s="221"/>
      <c r="O467" s="221"/>
      <c r="P467" s="221"/>
      <c r="Q467" s="221"/>
      <c r="R467" s="221"/>
      <c r="S467" s="221"/>
      <c r="T467" s="221"/>
      <c r="U467" s="221"/>
      <c r="V467" s="221"/>
      <c r="W467" s="221"/>
      <c r="X467" s="221"/>
      <c r="Y467" s="221"/>
      <c r="Z467" s="222"/>
      <c r="AA467" s="419">
        <f ca="1">IF(AND(VLOOKUP(C466,SubstationLoad_Min_Primaries!$B$3:$Z$495,3,FALSE),ISNUMBER(VLOOKUP(C466,'Manual Calculation'!$B$2:$G$222,5,FALSE))),"Manual Calculation",MAX(VLOOKUP(C466,SubstationLoad_Max_Primaries!$B$3:$Z$500,5,FALSE),VLOOKUP(C466,SubstationLoad_Max_Primaries!$B$3:$Z$500,7,FALSE)))</f>
        <v>5.0972400801256299</v>
      </c>
      <c r="AB467" s="419">
        <f ca="1">IF(AND(VLOOKUP(C466,SubstationLoad_Min_Primaries!$B$3:$Z$495,3,FALSE),ISNUMBER(VLOOKUP(C466,'Manual Calculation'!$B$2:$G$222,5,FALSE))),"Manual Calculation",VLOOKUP(C466,SubstationLoad_Max_Primaries!$B$3:$Z$500,6,FALSE))</f>
        <v>3.8477399349212646</v>
      </c>
      <c r="AC467" s="282">
        <f ca="1">IF(AND(VLOOKUP(C466,SubstationLoad_Min_Primaries!$B$3:$Z$495,3,FALSE),ISNUMBER(VLOOKUP(C466,'Manual Calculation'!$B$2:$G$222,5,FALSE))),VLOOKUP(C466,'Manual Calculation'!$B$2:$G$222,5,FALSE),VLOOKUP(C466,SubstationLoad_Min_Primaries!$B$3:$Z$500,22,FALSE))</f>
        <v>0</v>
      </c>
      <c r="AD467" s="175"/>
      <c r="AE467" s="186">
        <v>0.5</v>
      </c>
      <c r="AF467" s="187">
        <v>0.5</v>
      </c>
      <c r="AG467" s="187">
        <v>0</v>
      </c>
      <c r="AH467" s="187">
        <v>0</v>
      </c>
      <c r="AI467" s="187">
        <v>0</v>
      </c>
      <c r="AJ467" s="187">
        <v>0</v>
      </c>
      <c r="AK467" s="187">
        <v>0</v>
      </c>
      <c r="AL467" s="188">
        <v>0</v>
      </c>
      <c r="AM467" s="157" t="str">
        <f ca="1">IF('MASTER 2018-19 '!H473="","",'MASTER 2018-19 '!H473)</f>
        <v/>
      </c>
      <c r="AN467" s="216"/>
    </row>
    <row r="468" spans="1:40" s="157" customFormat="1" x14ac:dyDescent="0.2">
      <c r="C468" s="223" t="s">
        <v>33</v>
      </c>
      <c r="D468" s="224"/>
      <c r="E468" s="225"/>
      <c r="F468" s="225"/>
      <c r="G468" s="226"/>
      <c r="H468" s="249"/>
      <c r="I468" s="228"/>
      <c r="J468" s="228"/>
      <c r="K468" s="228"/>
      <c r="L468" s="228"/>
      <c r="M468" s="229"/>
      <c r="N468" s="229"/>
      <c r="O468" s="230"/>
      <c r="P468" s="230"/>
      <c r="Q468" s="230"/>
      <c r="R468" s="231" t="s">
        <v>34</v>
      </c>
      <c r="S468" s="283">
        <f ca="1">VLOOKUP(C466,SubstationLoad_Max_Primaries!$B$3:$Z$500,24,FALSE)</f>
        <v>8.6399996653199196E-3</v>
      </c>
      <c r="T468" s="233"/>
      <c r="U468" s="233"/>
      <c r="V468" s="233"/>
      <c r="W468" s="233"/>
      <c r="X468" s="233"/>
      <c r="Y468" s="233"/>
      <c r="Z468" s="234"/>
      <c r="AA468" s="418">
        <f ca="1">IF(AND(VLOOKUP(C466,SubstationLoad_Min_Primaries!$B$3:$Z$495,3,FALSE),ISNUMBER(VLOOKUP(C466,'Manual Calculation'!$B$2:$G$222,5,FALSE))),"",IF(AA467=VLOOKUP(C466,SubstationLoad_Max_Primaries!$B$3:$Z$500,5,FALSE),VLOOKUP(C466,SubstationLoad_Max_Primaries!$B$3:$Z$500,10,FALSE),IF(AA467=VLOOKUP(C466,SubstationLoad_Max_Primaries!$B$3:$Z$500,7,FALSE),VLOOKUP(C466,SubstationLoad_Max_Primaries!$B$3:$Z$500,12,FALSE),"")))</f>
        <v>43766.756249999999</v>
      </c>
      <c r="AB468" s="418">
        <f ca="1">IF(AND(VLOOKUP(C466,SubstationLoad_Min_Primaries!$B$3:$Z$495,3,FALSE),ISNUMBER(VLOOKUP(C466,'Manual Calculation'!$B$2:$G$222,5,FALSE))),"",VLOOKUP(C466,SubstationLoad_Max_Primaries!$B$3:$Z$500,11,FALSE))</f>
        <v>43628.76666666667</v>
      </c>
      <c r="AC468" s="418">
        <f ca="1">IF(AND(VLOOKUP(C466,SubstationLoad_Min_Primaries!$B$3:$Z$495,3,FALSE),ISNUMBER(VLOOKUP(C466,'Manual Calculation'!$B$2:$G$222,5,FALSE))),VLOOKUP(C466,'Manual Calculation'!$B$2:$G$222,6,FALSE),VLOOKUP(C466,SubstationLoad_Min_Primaries!$B$3:$Z$500,23,FALSE))</f>
        <v>0</v>
      </c>
      <c r="AD468" s="175"/>
      <c r="AE468" s="175"/>
      <c r="AF468" s="175"/>
      <c r="AG468" s="175"/>
      <c r="AH468" s="175"/>
      <c r="AI468" s="175"/>
      <c r="AJ468" s="175"/>
      <c r="AK468" s="175"/>
      <c r="AL468" s="175"/>
      <c r="AM468" s="157" t="str">
        <f ca="1">IF('MASTER 2018-19 '!H474="","",'MASTER 2018-19 '!H474)</f>
        <v/>
      </c>
      <c r="AN468" s="216"/>
    </row>
    <row r="469" spans="1:40" s="157" customFormat="1" x14ac:dyDescent="0.2">
      <c r="B469" s="213">
        <v>939</v>
      </c>
      <c r="C469" s="86" t="str">
        <f ca="1">VLOOKUP(B469,'GSP List'!$D$2:$E$485,2,FALSE)</f>
        <v>RUTHRIESTON</v>
      </c>
      <c r="D469" s="117" t="s">
        <v>30</v>
      </c>
      <c r="E469" s="117" t="s">
        <v>582</v>
      </c>
      <c r="F469" s="214"/>
      <c r="G469" s="284">
        <f ca="1">IF(AND(VLOOKUP(C469,SubstationLoad_Max_Primaries!$B$3:$Z$495,3,FALSE),ISNUMBER(VLOOKUP(C469,'Manual Calculation'!$B$2:$G$222,3,FALSE))),VLOOKUP(C469,'Manual Calculation'!$B$2:$G$222,4,FALSE),VLOOKUP(C469,SubstationLoad_Max_Primaries!$B$3:$Z$500,23,FALSE))</f>
        <v>43780.75</v>
      </c>
      <c r="H469" s="282">
        <f ca="1">IF(AND(VLOOKUP(C469,SubstationLoad_Max_Primaries!$B$3:$Z$495,3,FALSE),ISNUMBER(VLOOKUP(C469,'Manual Calculation'!$B$2:$G$222,3,FALSE))),VLOOKUP(C469,'Manual Calculation'!$B$2:$G$222,3,FALSE),VLOOKUP(C469,SubstationLoad_Max_Primaries!$B$3:$Z$500,22,FALSE))</f>
        <v>8.4906847560000003</v>
      </c>
      <c r="I469" s="136">
        <v>1</v>
      </c>
      <c r="J469" s="89">
        <v>0</v>
      </c>
      <c r="K469" s="90">
        <v>0</v>
      </c>
      <c r="L469" s="143">
        <f ca="1">IF(OR($B469="",ISNA($I469)),,$H469*$I469)</f>
        <v>8.4906847560000003</v>
      </c>
      <c r="M469" s="143">
        <f ca="1">IF($B469 ="",,VLOOKUP($K469,'Growth Rates'!$C$5:$D$8,2,FALSE))^COLUMNS($M469:M469)*$L469+SUM($L470:M470)*IFERROR($L$5/$L$6,1)</f>
        <v>8.4908397684665768</v>
      </c>
      <c r="N469" s="143">
        <f ca="1">IF($B469 ="",,VLOOKUP($K469,'Growth Rates'!$C$5:$D$8,2,FALSE))^COLUMNS($M469:N469)*$L469+SUM($L470:N470)*IFERROR($L$5/$L$6,1)</f>
        <v>8.4909947837631794</v>
      </c>
      <c r="O469" s="143">
        <f ca="1">IF($B469 ="",,VLOOKUP($K469,'Growth Rates'!$C$5:$D$8,2,FALSE))^COLUMNS($M469:O469)*$L469+SUM($L470:O470)*IFERROR($L$5/$L$6,1)</f>
        <v>8.4911498018898612</v>
      </c>
      <c r="P469" s="143">
        <f ca="1">IF($B469 ="",,VLOOKUP($K469,'Growth Rates'!$C$5:$D$8,2,FALSE))^COLUMNS($M469:P469)*$L469+SUM($L470:P470)*IFERROR($L$5/$L$6,1)</f>
        <v>8.4913048228466739</v>
      </c>
      <c r="Q469" s="143">
        <f ca="1">IF($B469 ="",,VLOOKUP($K469,'Growth Rates'!$C$5:$D$8,2,FALSE))^COLUMNS($M469:Q469)*$L469+SUM($L470:Q470)*IFERROR($L$5/$L$6,1)</f>
        <v>8.4914598466336653</v>
      </c>
      <c r="R469" s="143">
        <f ca="1">IF($B469 ="",,VLOOKUP($K469,'Growth Rates'!$C$5:$D$8,2,FALSE))^COLUMNS($M469:R469)*$L469+SUM($L470:R470)*IFERROR($L$5/$L$6,1)</f>
        <v>8.4916148732508923</v>
      </c>
      <c r="S469" s="143">
        <f ca="1">IF($B469 ="",,VLOOKUP($K469,'Growth Rates'!$C$5:$D$8,2,FALSE))^COLUMNS($M469:S469)*$L469+SUM($L470:S470)*IFERROR($L$5/$L$6,1)</f>
        <v>8.4917699026984046</v>
      </c>
      <c r="T469" s="143">
        <f ca="1">IF($B469 ="",,VLOOKUP($K469,'Growth Rates'!$C$5:$D$8,2,FALSE))^COLUMNS($M469:T469)*$L469+SUM($L470:T470)*IFERROR($L$5/$L$6,1)</f>
        <v>8.4919249349762538</v>
      </c>
      <c r="U469" s="143">
        <f ca="1">IF($B469 ="",,VLOOKUP($K469,'Growth Rates'!$C$5:$D$8,2,FALSE))^COLUMNS($M469:U469)*$L469+SUM($L470:U470)*IFERROR($L$5/$L$6,1)</f>
        <v>8.4920799700844913</v>
      </c>
      <c r="V469" s="143">
        <f ca="1">IF($B469 ="",,VLOOKUP($K469,'Growth Rates'!$C$5:$D$8,2,FALSE))^COLUMNS($M469:V469)*$L469+SUM($L470:V470)*IFERROR($L$5/$L$6,1)</f>
        <v>8.4922350080231688</v>
      </c>
      <c r="W469" s="143">
        <f ca="1">IF($B469 ="",,VLOOKUP($K469,'Growth Rates'!$C$5:$D$8,2,FALSE))^COLUMNS($M469:W469)*$L469+SUM($L470:W470)*IFERROR($L$5/$L$6,1)</f>
        <v>8.4923900487923358</v>
      </c>
      <c r="X469" s="143">
        <f ca="1">IF($B469 ="",,VLOOKUP($K469,'Growth Rates'!$C$5:$D$8,2,FALSE))^COLUMNS($M469:X469)*$L469+SUM($L470:X470)*IFERROR($L$5/$L$6,1)</f>
        <v>8.4925450923920511</v>
      </c>
      <c r="Y469" s="143">
        <f ca="1">IF($B469 ="",,VLOOKUP($K469,'Growth Rates'!$C$5:$D$8,2,FALSE))^COLUMNS($M469:Y469)*$L469+SUM($L470:Y470)*IFERROR($L$5/$L$6,1)</f>
        <v>8.4927001388223573</v>
      </c>
      <c r="Z469" s="215"/>
      <c r="AA469" s="173">
        <f ca="1">IFERROR(IF($H469="",,AA470/$L469),0)</f>
        <v>0</v>
      </c>
      <c r="AB469" s="173">
        <f ca="1">IFERROR(IF($H469="",,AB470/$L469),0)</f>
        <v>0</v>
      </c>
      <c r="AC469" s="174">
        <f ca="1">IFERROR(IF($H469="",,AC470/$L469),0)</f>
        <v>0</v>
      </c>
      <c r="AD469" s="175"/>
      <c r="AE469" s="42">
        <v>81821</v>
      </c>
      <c r="AF469" s="43"/>
      <c r="AG469" s="43"/>
      <c r="AH469" s="43"/>
      <c r="AI469" s="43"/>
      <c r="AJ469" s="43"/>
      <c r="AK469" s="43"/>
      <c r="AL469" s="44"/>
      <c r="AM469" s="157">
        <f ca="1">IF('MASTER 2018-19 '!H475="","",'MASTER 2018-19 '!H475)</f>
        <v>9.9583386919999999</v>
      </c>
      <c r="AN469" s="240">
        <f t="shared" ca="1" si="75"/>
        <v>-1.4676539359999996</v>
      </c>
    </row>
    <row r="470" spans="1:40" s="157" customFormat="1" x14ac:dyDescent="0.2">
      <c r="C470" s="217" t="str">
        <f ca="1">IFERROR(IF(H469="","No PI or No Data",""),"Substation was not found in SubstationLoad")</f>
        <v/>
      </c>
      <c r="D470" s="139"/>
      <c r="E470" s="139"/>
      <c r="F470" s="139"/>
      <c r="G470" s="285">
        <f ca="1">IF(AND(VLOOKUP(C469,SubstationLoad_Max_Primaries!$B$3:$Z$495,3,FALSE),ISNUMBER(VLOOKUP(C469,'Manual Calculation'!$B$2:$G$222,3,FALSE))),VLOOKUP(C469,'Manual Calculation'!$B$2:$G$222,4,FALSE),VLOOKUP(C469,SubstationLoad_Max_Primaries!$B$3:$Z$500,23,FALSE))</f>
        <v>43780.75</v>
      </c>
      <c r="H470" s="250"/>
      <c r="I470" s="220"/>
      <c r="J470" s="220"/>
      <c r="K470" s="220"/>
      <c r="L470" s="220" t="s">
        <v>32</v>
      </c>
      <c r="M470" s="235"/>
      <c r="N470" s="221"/>
      <c r="O470" s="221"/>
      <c r="P470" s="221"/>
      <c r="Q470" s="221"/>
      <c r="R470" s="221"/>
      <c r="S470" s="221"/>
      <c r="T470" s="221"/>
      <c r="U470" s="221"/>
      <c r="V470" s="221"/>
      <c r="W470" s="221"/>
      <c r="X470" s="221"/>
      <c r="Y470" s="221"/>
      <c r="Z470" s="222"/>
      <c r="AA470" s="419">
        <f ca="1">IF(AND(VLOOKUP(C469,SubstationLoad_Min_Primaries!$B$3:$Z$495,3,FALSE),ISNUMBER(VLOOKUP(C469,'Manual Calculation'!$B$2:$G$222,5,FALSE))),"Manual Calculation",MAX(VLOOKUP(C469,SubstationLoad_Max_Primaries!$B$3:$Z$500,5,FALSE),VLOOKUP(C469,SubstationLoad_Max_Primaries!$B$3:$Z$500,7,FALSE)))</f>
        <v>0</v>
      </c>
      <c r="AB470" s="419">
        <f ca="1">IF(AND(VLOOKUP(C469,SubstationLoad_Min_Primaries!$B$3:$Z$495,3,FALSE),ISNUMBER(VLOOKUP(C469,'Manual Calculation'!$B$2:$G$222,5,FALSE))),"Manual Calculation",VLOOKUP(C469,SubstationLoad_Max_Primaries!$B$3:$Z$500,6,FALSE))</f>
        <v>0</v>
      </c>
      <c r="AC470" s="282">
        <f ca="1">IF(AND(VLOOKUP(C469,SubstationLoad_Min_Primaries!$B$3:$Z$495,3,FALSE),ISNUMBER(VLOOKUP(C469,'Manual Calculation'!$B$2:$G$222,5,FALSE))),VLOOKUP(C469,'Manual Calculation'!$B$2:$G$222,5,FALSE),VLOOKUP(C469,SubstationLoad_Min_Primaries!$B$3:$Z$500,22,FALSE))</f>
        <v>0</v>
      </c>
      <c r="AD470" s="175"/>
      <c r="AE470" s="186">
        <v>1</v>
      </c>
      <c r="AF470" s="187">
        <v>0</v>
      </c>
      <c r="AG470" s="187">
        <v>0</v>
      </c>
      <c r="AH470" s="187">
        <v>0</v>
      </c>
      <c r="AI470" s="187">
        <v>0</v>
      </c>
      <c r="AJ470" s="187">
        <v>0</v>
      </c>
      <c r="AK470" s="187">
        <v>0</v>
      </c>
      <c r="AL470" s="188">
        <v>0</v>
      </c>
      <c r="AM470" s="157" t="str">
        <f ca="1">IF('MASTER 2018-19 '!H476="","",'MASTER 2018-19 '!H476)</f>
        <v/>
      </c>
      <c r="AN470" s="216"/>
    </row>
    <row r="471" spans="1:40" s="157" customFormat="1" x14ac:dyDescent="0.2">
      <c r="C471" s="223" t="s">
        <v>33</v>
      </c>
      <c r="D471" s="224"/>
      <c r="E471" s="225"/>
      <c r="F471" s="225"/>
      <c r="G471" s="226"/>
      <c r="H471" s="249"/>
      <c r="I471" s="228"/>
      <c r="J471" s="228"/>
      <c r="K471" s="228"/>
      <c r="L471" s="228"/>
      <c r="M471" s="229"/>
      <c r="N471" s="229"/>
      <c r="O471" s="230"/>
      <c r="P471" s="230"/>
      <c r="Q471" s="230"/>
      <c r="R471" s="231" t="s">
        <v>34</v>
      </c>
      <c r="S471" s="283" t="str">
        <f ca="1">VLOOKUP(C469,SubstationLoad_Max_Primaries!$B$3:$Z$500,24,FALSE)</f>
        <v/>
      </c>
      <c r="T471" s="233"/>
      <c r="U471" s="233"/>
      <c r="V471" s="233"/>
      <c r="W471" s="233"/>
      <c r="X471" s="233"/>
      <c r="Y471" s="233"/>
      <c r="Z471" s="234"/>
      <c r="AA471" s="418">
        <f ca="1">IF(AND(VLOOKUP(C469,SubstationLoad_Min_Primaries!$B$3:$Z$495,3,FALSE),ISNUMBER(VLOOKUP(C469,'Manual Calculation'!$B$2:$G$222,5,FALSE))),"",IF(AA470=VLOOKUP(C469,SubstationLoad_Max_Primaries!$B$3:$Z$500,5,FALSE),VLOOKUP(C469,SubstationLoad_Max_Primaries!$B$3:$Z$500,10,FALSE),IF(AA470=VLOOKUP(C469,SubstationLoad_Max_Primaries!$B$3:$Z$500,7,FALSE),VLOOKUP(C469,SubstationLoad_Max_Primaries!$B$3:$Z$500,12,FALSE),"")))</f>
        <v>0</v>
      </c>
      <c r="AB471" s="418">
        <f ca="1">IF(AND(VLOOKUP(C469,SubstationLoad_Min_Primaries!$B$3:$Z$495,3,FALSE),ISNUMBER(VLOOKUP(C469,'Manual Calculation'!$B$2:$G$222,5,FALSE))),"",VLOOKUP(C469,SubstationLoad_Max_Primaries!$B$3:$Z$500,11,FALSE))</f>
        <v>0</v>
      </c>
      <c r="AC471" s="418">
        <f ca="1">IF(AND(VLOOKUP(C469,SubstationLoad_Min_Primaries!$B$3:$Z$495,3,FALSE),ISNUMBER(VLOOKUP(C469,'Manual Calculation'!$B$2:$G$222,5,FALSE))),VLOOKUP(C469,'Manual Calculation'!$B$2:$G$222,6,FALSE),VLOOKUP(C469,SubstationLoad_Min_Primaries!$B$3:$Z$500,23,FALSE))</f>
        <v>0</v>
      </c>
      <c r="AD471" s="175"/>
      <c r="AE471" s="175"/>
      <c r="AF471" s="175"/>
      <c r="AG471" s="175"/>
      <c r="AH471" s="175"/>
      <c r="AI471" s="175"/>
      <c r="AJ471" s="175"/>
      <c r="AK471" s="175"/>
      <c r="AL471" s="175"/>
      <c r="AM471" s="157" t="str">
        <f ca="1">IF('MASTER 2018-19 '!H477="","",'MASTER 2018-19 '!H477)</f>
        <v/>
      </c>
      <c r="AN471" s="216"/>
    </row>
    <row r="472" spans="1:40" s="157" customFormat="1" x14ac:dyDescent="0.2">
      <c r="A472" s="246"/>
      <c r="B472" s="246"/>
      <c r="C472" s="246"/>
      <c r="D472" s="246"/>
      <c r="E472" s="246"/>
      <c r="F472" s="246"/>
      <c r="G472" s="246"/>
      <c r="H472" s="246"/>
      <c r="I472" s="246"/>
      <c r="J472" s="246"/>
      <c r="K472" s="246"/>
      <c r="L472" s="246"/>
      <c r="M472" s="246"/>
      <c r="N472" s="246"/>
      <c r="O472" s="246"/>
      <c r="P472" s="246"/>
      <c r="Q472" s="246"/>
      <c r="R472" s="246"/>
      <c r="S472" s="246"/>
      <c r="T472" s="246"/>
      <c r="U472" s="246"/>
      <c r="V472" s="246"/>
      <c r="W472" s="246"/>
      <c r="X472" s="246"/>
      <c r="Y472" s="246"/>
      <c r="Z472" s="246"/>
      <c r="AA472" s="246"/>
      <c r="AB472" s="246"/>
      <c r="AC472" s="246"/>
      <c r="AD472" s="246"/>
      <c r="AE472" s="246"/>
      <c r="AF472" s="246"/>
      <c r="AG472" s="246"/>
      <c r="AH472" s="246"/>
      <c r="AI472" s="246"/>
      <c r="AJ472" s="246"/>
      <c r="AK472" s="246"/>
      <c r="AL472" s="246"/>
      <c r="AM472" s="157" t="str">
        <f ca="1">IF('MASTER 2018-19 '!H478="","",'MASTER 2018-19 '!H478)</f>
        <v/>
      </c>
      <c r="AN472" s="216"/>
    </row>
    <row r="473" spans="1:40" s="157" customFormat="1" x14ac:dyDescent="0.2">
      <c r="A473" s="152"/>
      <c r="B473" s="25"/>
      <c r="C473" s="158"/>
      <c r="D473" s="152"/>
      <c r="E473" s="152"/>
      <c r="F473" s="152"/>
      <c r="G473" s="152"/>
      <c r="H473" s="152"/>
      <c r="I473" s="152"/>
      <c r="J473" s="152"/>
      <c r="K473" s="152"/>
      <c r="L473" s="7" t="s">
        <v>0</v>
      </c>
      <c r="M473" s="159"/>
      <c r="N473" s="159"/>
      <c r="O473" s="159"/>
      <c r="P473" s="159"/>
      <c r="Q473" s="159"/>
      <c r="R473" s="159"/>
      <c r="S473" s="159"/>
      <c r="T473" s="159"/>
      <c r="U473" s="159"/>
      <c r="V473" s="159"/>
      <c r="W473" s="159"/>
      <c r="X473" s="159"/>
      <c r="Y473" s="159"/>
      <c r="Z473" s="156"/>
      <c r="AA473" s="152"/>
      <c r="AB473" s="152"/>
      <c r="AC473" s="152"/>
      <c r="AD473" s="152"/>
      <c r="AE473" s="152"/>
      <c r="AF473" s="152"/>
      <c r="AG473" s="152"/>
      <c r="AH473" s="152"/>
      <c r="AI473" s="152"/>
      <c r="AJ473" s="152"/>
      <c r="AK473" s="152"/>
      <c r="AL473" s="152"/>
      <c r="AM473" s="157" t="str">
        <f ca="1">IF('MASTER 2018-19 '!H479="","",'MASTER 2018-19 '!H479)</f>
        <v/>
      </c>
      <c r="AN473" s="216"/>
    </row>
    <row r="474" spans="1:40" s="157" customFormat="1" ht="61.5" x14ac:dyDescent="0.2">
      <c r="A474" s="20" t="s">
        <v>39</v>
      </c>
      <c r="B474" s="21" t="s">
        <v>657</v>
      </c>
      <c r="C474" s="20" t="s">
        <v>2</v>
      </c>
      <c r="D474" s="18" t="s">
        <v>3</v>
      </c>
      <c r="E474" s="18" t="s">
        <v>4</v>
      </c>
      <c r="F474" s="18" t="s">
        <v>5</v>
      </c>
      <c r="G474" s="22" t="s">
        <v>6</v>
      </c>
      <c r="H474" s="22" t="str">
        <f ca="1">$L$1&amp;" Peak (MW)"</f>
        <v>2019 / 20 Peak (MW)</v>
      </c>
      <c r="I474" s="16" t="s">
        <v>7</v>
      </c>
      <c r="J474" s="24" t="s">
        <v>8</v>
      </c>
      <c r="K474" s="17" t="s">
        <v>9</v>
      </c>
      <c r="L474" s="22" t="str">
        <f ca="1">LEFTB($L$1,FIND(" / ",$L$1,1))&amp;" / "&amp;LEFTB($L$1,FIND(" / ",$L$1,1))+1</f>
        <v>2019  / 2020</v>
      </c>
      <c r="M474" s="22" t="str">
        <f ca="1">LEFTB($L$1,FIND(" / ",$L$1,1))+1&amp;" / "&amp;LEFTB($L$1,FIND(" / ",$L$1,1))+2</f>
        <v>2020 / 2021</v>
      </c>
      <c r="N474" s="22" t="str">
        <f ca="1">LEFTB($L$1,FIND(" / ",$L$1,1))+2&amp;" / "&amp;LEFTB($L$1,FIND(" / ",$L$1,1))+3</f>
        <v>2021 / 2022</v>
      </c>
      <c r="O474" s="22" t="str">
        <f ca="1">LEFTB($L$1,FIND(" / ",$L$1,1))+3&amp;" / "&amp;LEFTB($L$1,FIND(" / ",$L$1,1))+4</f>
        <v>2022 / 2023</v>
      </c>
      <c r="P474" s="22" t="str">
        <f ca="1">LEFTB($L$1,FIND(" / ",$L$1,1))+4&amp;" / "&amp;LEFTB($L$1,FIND(" / ",$L$1,1))+5</f>
        <v>2023 / 2024</v>
      </c>
      <c r="Q474" s="22" t="str">
        <f ca="1">LEFTB($L$1,FIND(" / ",$L$1,1))+5&amp;" / "&amp;LEFTB($L$1,FIND(" / ",$L$1,1))+6</f>
        <v>2024 / 2025</v>
      </c>
      <c r="R474" s="22" t="str">
        <f ca="1">LEFTB($L$1,FIND(" / ",$L$1,1))+6&amp;" / "&amp;LEFTB($L$1,FIND(" / ",$L$1,1))+7</f>
        <v>2025 / 2026</v>
      </c>
      <c r="S474" s="22" t="str">
        <f ca="1">LEFTB($L$1,FIND(" / ",$L$1,1))+7&amp;" / "&amp;LEFTB($L$1,FIND(" / ",$L$1,1))+8</f>
        <v>2026 / 2027</v>
      </c>
      <c r="T474" s="22" t="str">
        <f ca="1">LEFTB($L$1,FIND(" / ",$L$1,1))+8&amp;" / "&amp;LEFTB($L$1,FIND(" / ",$L$1,1))+9</f>
        <v>2027 / 2028</v>
      </c>
      <c r="U474" s="22" t="str">
        <f ca="1">LEFTB($L$1,FIND(" / ",$L$1,1))+9&amp;" / "&amp;LEFTB($L$1,FIND(" / ",$L$1,1))+10</f>
        <v>2028 / 2029</v>
      </c>
      <c r="V474" s="22" t="str">
        <f ca="1">LEFTB($L$1,FIND(" / ",$L$1,1))+10&amp;" / "&amp;LEFTB($L$1,FIND(" / ",$L$1,1))+11</f>
        <v>2029 / 2030</v>
      </c>
      <c r="W474" s="22" t="str">
        <f ca="1">LEFTB($L$1,FIND(" / ",$L$1,1))+11&amp;" / "&amp;LEFTB($L$1,FIND(" / ",$L$1,1))+12</f>
        <v>2030 / 2031</v>
      </c>
      <c r="X474" s="22" t="str">
        <f ca="1">LEFTB($L$1,FIND(" / ",$L$1,1))+12&amp;" / "&amp;LEFTB($L$1,FIND(" / ",$L$1,1))+13</f>
        <v>2031 / 2032</v>
      </c>
      <c r="Y474" s="22" t="str">
        <f ca="1">LEFTB($L$1,FIND(" / ",$L$1,1))+13&amp;" / "&amp;LEFTB($L$1,FIND(" / ",$L$1,1))+14</f>
        <v>2032 / 2033</v>
      </c>
      <c r="Z474" s="23" t="s">
        <v>11</v>
      </c>
      <c r="AA474" s="19" t="s">
        <v>12</v>
      </c>
      <c r="AB474" s="19" t="s">
        <v>13</v>
      </c>
      <c r="AC474" s="19" t="s">
        <v>14</v>
      </c>
      <c r="AD474" s="160"/>
      <c r="AE474" s="19" t="s">
        <v>15</v>
      </c>
      <c r="AF474" s="19" t="s">
        <v>16</v>
      </c>
      <c r="AG474" s="19" t="s">
        <v>17</v>
      </c>
      <c r="AH474" s="19" t="s">
        <v>18</v>
      </c>
      <c r="AI474" s="19" t="s">
        <v>19</v>
      </c>
      <c r="AJ474" s="19" t="s">
        <v>20</v>
      </c>
      <c r="AK474" s="19" t="s">
        <v>21</v>
      </c>
      <c r="AL474" s="19" t="s">
        <v>22</v>
      </c>
      <c r="AM474" s="19" t="str">
        <f ca="1">IF('MASTER 2018-19 '!H480="","",'MASTER 2018-19 '!H480)</f>
        <v>2018/19 Peak (MW)</v>
      </c>
      <c r="AN474" s="19" t="s">
        <v>825</v>
      </c>
    </row>
    <row r="475" spans="1:40" s="157" customFormat="1" x14ac:dyDescent="0.2">
      <c r="A475" s="6"/>
      <c r="B475" s="161"/>
      <c r="C475" s="162"/>
      <c r="D475" s="161"/>
      <c r="E475" s="161"/>
      <c r="F475" s="161"/>
      <c r="G475" s="163"/>
      <c r="H475" s="161"/>
      <c r="I475" s="164"/>
      <c r="J475" s="165"/>
      <c r="K475" s="161"/>
      <c r="L475" s="161"/>
      <c r="M475" s="161"/>
      <c r="N475" s="161"/>
      <c r="O475" s="161"/>
      <c r="P475" s="161"/>
      <c r="Q475" s="161"/>
      <c r="R475" s="161"/>
      <c r="S475" s="161"/>
      <c r="T475" s="161"/>
      <c r="U475" s="161"/>
      <c r="V475" s="161"/>
      <c r="W475" s="161"/>
      <c r="X475" s="161"/>
      <c r="Y475" s="161"/>
      <c r="Z475" s="160"/>
      <c r="AA475" s="160"/>
      <c r="AB475" s="160"/>
      <c r="AC475" s="160"/>
      <c r="AD475" s="160"/>
      <c r="AE475" s="160"/>
      <c r="AF475" s="160"/>
      <c r="AG475" s="160"/>
      <c r="AH475" s="160"/>
      <c r="AI475" s="160"/>
      <c r="AJ475" s="160"/>
      <c r="AK475" s="160"/>
      <c r="AL475" s="160"/>
      <c r="AM475" s="157" t="str">
        <f ca="1">IF('MASTER 2018-19 '!H481="","",'MASTER 2018-19 '!H481)</f>
        <v/>
      </c>
    </row>
    <row r="476" spans="1:40" s="157" customFormat="1" x14ac:dyDescent="0.2">
      <c r="A476" s="142" t="s">
        <v>205</v>
      </c>
      <c r="B476" s="166">
        <v>598</v>
      </c>
      <c r="C476" s="167"/>
      <c r="D476" s="168" t="s">
        <v>23</v>
      </c>
      <c r="E476" s="169" t="s">
        <v>840</v>
      </c>
      <c r="F476" s="170"/>
      <c r="G476" s="284">
        <f ca="1">VLOOKUP(A476,SubstationLoad_Max_GSPs!$A$3:$Z$100,19,FALSE)</f>
        <v>43872.460416666669</v>
      </c>
      <c r="H476" s="282">
        <f ca="1">VLOOKUP(A476,SubstationLoad_Max_GSPs!$A$3:$Z$100,18,FALSE)</f>
        <v>8.3246857430785894</v>
      </c>
      <c r="I476" s="136">
        <v>1</v>
      </c>
      <c r="J476" s="171"/>
      <c r="K476" s="172" t="s">
        <v>24</v>
      </c>
      <c r="L476" s="37">
        <f ca="1">IF(OR($A476="",ISNA($I476)),,$H476*$I476)</f>
        <v>8.3246857430785894</v>
      </c>
      <c r="M476" s="37">
        <f t="shared" ref="M476:Y476" ca="1" si="76">M477/IFERROR($L477/$L476,1)</f>
        <v>8.3508024273330719</v>
      </c>
      <c r="N476" s="37">
        <f t="shared" ca="1" si="76"/>
        <v>8.3775162747679701</v>
      </c>
      <c r="O476" s="37">
        <f t="shared" ca="1" si="76"/>
        <v>8.4048427322136252</v>
      </c>
      <c r="P476" s="37">
        <f t="shared" ca="1" si="76"/>
        <v>8.4327976572353833</v>
      </c>
      <c r="Q476" s="37">
        <f t="shared" ca="1" si="76"/>
        <v>8.461397329119249</v>
      </c>
      <c r="R476" s="37">
        <f t="shared" ca="1" si="76"/>
        <v>8.4906584601517174</v>
      </c>
      <c r="S476" s="37">
        <f t="shared" ca="1" si="76"/>
        <v>8.5205982072016742</v>
      </c>
      <c r="T476" s="37">
        <f t="shared" ca="1" si="76"/>
        <v>8.5512341836124417</v>
      </c>
      <c r="U476" s="37">
        <f t="shared" ca="1" si="76"/>
        <v>8.5825844714122859</v>
      </c>
      <c r="V476" s="37">
        <f t="shared" ca="1" si="76"/>
        <v>8.6146676338519406</v>
      </c>
      <c r="W476" s="37">
        <f t="shared" ca="1" si="76"/>
        <v>8.6475027282778374</v>
      </c>
      <c r="X476" s="37">
        <f t="shared" ca="1" si="76"/>
        <v>8.6811093193501421</v>
      </c>
      <c r="Y476" s="37">
        <f t="shared" ca="1" si="76"/>
        <v>8.7155074926146927</v>
      </c>
      <c r="Z476" s="38" t="str">
        <f ca="1">"Diversity/Losses: "&amp;ROUND(L477/L476,3)</f>
        <v>Diversity/Losses: 1.041</v>
      </c>
      <c r="AA476" s="173">
        <f ca="1">IFERROR(IF($H476="",,AA477/$L476),0)</f>
        <v>0.85372851376143544</v>
      </c>
      <c r="AB476" s="173">
        <f ca="1">IFERROR(IF($H476="",,AB477/$L476),0)</f>
        <v>0.71068527519310876</v>
      </c>
      <c r="AC476" s="174">
        <f ca="1">IFERROR(IF($H476="",,AC477/$L476),0)</f>
        <v>-0.68079403849123332</v>
      </c>
      <c r="AD476" s="175"/>
      <c r="AE476" s="42">
        <v>13130</v>
      </c>
      <c r="AF476" s="43"/>
      <c r="AG476" s="43"/>
      <c r="AH476" s="43"/>
      <c r="AI476" s="43"/>
      <c r="AJ476" s="43"/>
      <c r="AK476" s="43"/>
      <c r="AL476" s="44"/>
      <c r="AM476" s="157">
        <f ca="1">IF('MASTER 2018-19 '!H482="","",'MASTER 2018-19 '!H482)</f>
        <v>8</v>
      </c>
      <c r="AN476" s="216">
        <f ca="1">H476-AM476</f>
        <v>0.32468574307858944</v>
      </c>
    </row>
    <row r="477" spans="1:40" s="157" customFormat="1" x14ac:dyDescent="0.2">
      <c r="A477" s="217" t="str">
        <f ca="1">IFERROR(IF(H476="","No PI or No Data",""),"Substation was not found in SubstationLoad")</f>
        <v/>
      </c>
      <c r="B477" s="176"/>
      <c r="C477" s="177"/>
      <c r="D477" s="178"/>
      <c r="E477" s="178"/>
      <c r="F477" s="178"/>
      <c r="G477" s="329">
        <f ca="1">VLOOKUP(A476,SubstationLoad_Max_GSPs!$A$3:$Z$100,19,FALSE)</f>
        <v>43872.460416666669</v>
      </c>
      <c r="H477" s="180"/>
      <c r="I477" s="181"/>
      <c r="J477" s="182"/>
      <c r="K477" s="183" t="s">
        <v>25</v>
      </c>
      <c r="L477" s="53">
        <f ca="1">L481+L484+L487+L490+L493</f>
        <v>8.663337621641066</v>
      </c>
      <c r="M477" s="53">
        <f t="shared" ref="M477:Y477" ca="1" si="77">M481+M484+M487+M490+M493</f>
        <v>8.690516744101334</v>
      </c>
      <c r="N477" s="53">
        <f t="shared" ca="1" si="77"/>
        <v>8.7183173226029247</v>
      </c>
      <c r="O477" s="53">
        <f t="shared" ca="1" si="77"/>
        <v>8.7467554323600343</v>
      </c>
      <c r="P477" s="53">
        <f t="shared" ca="1" si="77"/>
        <v>8.7758475760307437</v>
      </c>
      <c r="Q477" s="53">
        <f t="shared" ca="1" si="77"/>
        <v>8.8056106951495767</v>
      </c>
      <c r="R477" s="53">
        <f t="shared" ca="1" si="77"/>
        <v>8.8360621818661915</v>
      </c>
      <c r="S477" s="53">
        <f t="shared" ca="1" si="77"/>
        <v>8.8672198909984505</v>
      </c>
      <c r="T477" s="53">
        <f t="shared" ca="1" si="77"/>
        <v>8.899102152408231</v>
      </c>
      <c r="U477" s="53">
        <f t="shared" ca="1" si="77"/>
        <v>8.9317277837086664</v>
      </c>
      <c r="V477" s="53">
        <f t="shared" ca="1" si="77"/>
        <v>8.9651161033116935</v>
      </c>
      <c r="W477" s="53">
        <f t="shared" ca="1" si="77"/>
        <v>8.9992869438249858</v>
      </c>
      <c r="X477" s="53">
        <f t="shared" ca="1" si="77"/>
        <v>9.0342606658076896</v>
      </c>
      <c r="Y477" s="53">
        <f t="shared" ca="1" si="77"/>
        <v>9.0700581718944839</v>
      </c>
      <c r="Z477" s="184"/>
      <c r="AA477" s="419">
        <f ca="1">MAX(VLOOKUP(A476,SubstationLoad_Max_GSPs!$A$3:$Z$100,3,FALSE),VLOOKUP(A476,SubstationLoad_Max_GSPs!$A$3:$Z$100,5,FALSE))</f>
        <v>7.1070215869694948</v>
      </c>
      <c r="AB477" s="282">
        <f ca="1">VLOOKUP(A476,SubstationLoad_Max_GSPs!$A$3:$Z$100,4,FALSE)</f>
        <v>5.9162315782159567</v>
      </c>
      <c r="AC477" s="282">
        <f ca="1">VLOOKUP(A476,SubstationLoad_Min_GSPs!$A$3:$Z$100,18,FALSE)</f>
        <v>-5.6673964262008667</v>
      </c>
      <c r="AD477" s="175"/>
      <c r="AE477" s="186">
        <v>1</v>
      </c>
      <c r="AF477" s="187">
        <v>0</v>
      </c>
      <c r="AG477" s="187">
        <v>0</v>
      </c>
      <c r="AH477" s="187">
        <v>0</v>
      </c>
      <c r="AI477" s="187">
        <v>0</v>
      </c>
      <c r="AJ477" s="187">
        <v>0</v>
      </c>
      <c r="AK477" s="187">
        <v>0</v>
      </c>
      <c r="AL477" s="188">
        <v>0</v>
      </c>
      <c r="AM477" s="157" t="str">
        <f ca="1">IF('MASTER 2018-19 '!H483="","",'MASTER 2018-19 '!H483)</f>
        <v/>
      </c>
      <c r="AN477" s="216"/>
    </row>
    <row r="478" spans="1:40" s="157" customFormat="1" x14ac:dyDescent="0.2">
      <c r="A478" s="11"/>
      <c r="B478" s="176"/>
      <c r="C478" s="189"/>
      <c r="D478" s="190" t="s">
        <v>26</v>
      </c>
      <c r="E478" s="63"/>
      <c r="F478" s="191"/>
      <c r="G478" s="192"/>
      <c r="H478" s="193"/>
      <c r="I478" s="194"/>
      <c r="J478" s="194"/>
      <c r="K478" s="194"/>
      <c r="L478" s="194"/>
      <c r="M478" s="194"/>
      <c r="N478" s="195"/>
      <c r="O478" s="195"/>
      <c r="P478" s="195"/>
      <c r="Q478" s="195"/>
      <c r="R478" s="196" t="s">
        <v>27</v>
      </c>
      <c r="S478" s="330">
        <f ca="1">VLOOKUP(A476,SubstationLoad_Max_GSPs!$A$3:$Z$100,20,FALSE)</f>
        <v>20.073480606079102</v>
      </c>
      <c r="T478" s="185"/>
      <c r="U478" s="185"/>
      <c r="V478" s="185"/>
      <c r="W478" s="185"/>
      <c r="X478" s="185"/>
      <c r="Y478" s="185"/>
      <c r="Z478" s="184"/>
      <c r="AA478" s="418">
        <f ca="1">IF(AA477=VLOOKUP(A476,SubstationLoad_Max_GSPs!$A$3:$Z$100,3,FALSE),VLOOKUP(A476,SubstationLoad_Max_GSPs!$A$3:$Z$100,8,FALSE),IF(AA477=VLOOKUP(A476,SubstationLoad_Max_GSPs!$A$3:$Z$100,5,FALSE),VLOOKUP(A476,SubstationLoad_Max_GSPs!$A$3:$Z$100,10,FALSE),""))</f>
        <v>43768.792361111111</v>
      </c>
      <c r="AB478" s="418">
        <f ca="1">VLOOKUP(A476,SubstationLoad_Max_GSPs!$A$3:$Z$100,9,FALSE)</f>
        <v>43635.625</v>
      </c>
      <c r="AC478" s="418">
        <f ca="1">VLOOKUP(A476,SubstationLoad_Min_GSPs!$A$3:$Z$100,19,FALSE)</f>
        <v>43711.97152777778</v>
      </c>
      <c r="AD478" s="175"/>
      <c r="AE478" s="175"/>
      <c r="AF478" s="175"/>
      <c r="AG478" s="175"/>
      <c r="AH478" s="175"/>
      <c r="AI478" s="175"/>
      <c r="AJ478" s="175"/>
      <c r="AK478" s="175"/>
      <c r="AL478" s="175"/>
      <c r="AM478" s="157" t="str">
        <f ca="1">IF('MASTER 2018-19 '!H484="","",'MASTER 2018-19 '!H484)</f>
        <v/>
      </c>
      <c r="AN478" s="216"/>
    </row>
    <row r="479" spans="1:40" s="157" customFormat="1" x14ac:dyDescent="0.2">
      <c r="A479" s="14"/>
      <c r="B479" s="197"/>
      <c r="C479" s="198"/>
      <c r="D479" s="198"/>
      <c r="E479" s="198"/>
      <c r="F479" s="199"/>
      <c r="G479" s="200" t="s">
        <v>28</v>
      </c>
      <c r="H479" s="201">
        <v>0.98</v>
      </c>
      <c r="I479" s="197"/>
      <c r="J479" s="202"/>
      <c r="K479" s="203" t="s">
        <v>29</v>
      </c>
      <c r="L479" s="78">
        <f ca="1">L476*$H479</f>
        <v>8.1581920282170177</v>
      </c>
      <c r="M479" s="78">
        <f t="shared" ref="M479:T479" ca="1" si="78">M476*$H479</f>
        <v>8.1837863787864098</v>
      </c>
      <c r="N479" s="78">
        <f t="shared" ca="1" si="78"/>
        <v>8.2099659492726111</v>
      </c>
      <c r="O479" s="78">
        <f t="shared" ca="1" si="78"/>
        <v>8.2367458775693532</v>
      </c>
      <c r="P479" s="78">
        <f t="shared" ca="1" si="78"/>
        <v>8.2641417040906759</v>
      </c>
      <c r="Q479" s="78">
        <f t="shared" ca="1" si="78"/>
        <v>8.2921693825368639</v>
      </c>
      <c r="R479" s="78">
        <f t="shared" ca="1" si="78"/>
        <v>8.3208452909486823</v>
      </c>
      <c r="S479" s="78">
        <f t="shared" ca="1" si="78"/>
        <v>8.3501862430576406</v>
      </c>
      <c r="T479" s="78">
        <f t="shared" ca="1" si="78"/>
        <v>8.380209499940193</v>
      </c>
      <c r="U479" s="78">
        <f ca="1">U476*$H479</f>
        <v>8.4109327819840392</v>
      </c>
      <c r="V479" s="78">
        <f ca="1">V476*$H479</f>
        <v>8.4423742811749012</v>
      </c>
      <c r="W479" s="78">
        <f t="shared" ref="W479" ca="1" si="79">W476*$H479</f>
        <v>8.4745526737122798</v>
      </c>
      <c r="X479" s="78">
        <f ca="1">X476*$H479</f>
        <v>8.5074871329631385</v>
      </c>
      <c r="Y479" s="78">
        <f ca="1">Y476*$H479</f>
        <v>8.5411973427623984</v>
      </c>
      <c r="Z479" s="204"/>
      <c r="AA479" s="205"/>
      <c r="AB479" s="198"/>
      <c r="AC479" s="206"/>
      <c r="AD479" s="175"/>
      <c r="AE479" s="175"/>
      <c r="AF479" s="175"/>
      <c r="AG479" s="175"/>
      <c r="AH479" s="175"/>
      <c r="AI479" s="175"/>
      <c r="AJ479" s="175"/>
      <c r="AK479" s="175"/>
      <c r="AL479" s="175"/>
      <c r="AN479" s="216"/>
    </row>
    <row r="480" spans="1:40" s="157" customFormat="1" x14ac:dyDescent="0.2">
      <c r="A480" s="2"/>
      <c r="C480" s="207"/>
      <c r="D480" s="208"/>
      <c r="E480" s="208"/>
      <c r="F480" s="208"/>
      <c r="G480" s="209"/>
      <c r="H480" s="241"/>
      <c r="I480" s="211"/>
      <c r="J480" s="212"/>
      <c r="K480" s="208"/>
      <c r="Z480" s="175"/>
      <c r="AA480" s="175"/>
      <c r="AB480" s="175"/>
      <c r="AC480" s="175"/>
      <c r="AD480" s="175"/>
      <c r="AE480" s="175"/>
      <c r="AF480" s="175"/>
      <c r="AG480" s="175"/>
      <c r="AH480" s="175"/>
      <c r="AI480" s="175"/>
      <c r="AJ480" s="175"/>
      <c r="AK480" s="175"/>
      <c r="AL480" s="175"/>
      <c r="AM480" s="157" t="str">
        <f ca="1">IF('MASTER 2018-19 '!H486="","",'MASTER 2018-19 '!H486)</f>
        <v/>
      </c>
      <c r="AN480" s="216"/>
    </row>
    <row r="481" spans="1:40" s="157" customFormat="1" x14ac:dyDescent="0.2">
      <c r="A481" s="152"/>
      <c r="B481" s="247">
        <v>591</v>
      </c>
      <c r="C481" s="86" t="str">
        <f ca="1">VLOOKUP(B481,'GSP List'!$D$2:$E$485,2,FALSE)</f>
        <v>BETTYHILL</v>
      </c>
      <c r="D481" s="117" t="s">
        <v>30</v>
      </c>
      <c r="E481" s="117" t="s">
        <v>530</v>
      </c>
      <c r="F481" s="214"/>
      <c r="G481" s="284">
        <f ca="1">IF(AND(VLOOKUP(C481,SubstationLoad_Max_Primaries!$B$3:$Z$495,3,FALSE),ISNUMBER(VLOOKUP(C481,'Manual Calculation'!$B$2:$G$222,3,FALSE))),VLOOKUP(C481,'Manual Calculation'!$B$2:$G$222,4,FALSE),VLOOKUP(C481,SubstationLoad_Max_Primaries!$B$3:$Z$500,23,FALSE))</f>
        <v>43558.852083333331</v>
      </c>
      <c r="H481" s="282">
        <f ca="1">IF(AND(VLOOKUP(C481,SubstationLoad_Max_Primaries!$B$3:$Z$495,3,FALSE),ISNUMBER(VLOOKUP(C481,'Manual Calculation'!$B$2:$G$222,3,FALSE))),VLOOKUP(C481,'Manual Calculation'!$B$2:$G$222,3,FALSE),VLOOKUP(C481,SubstationLoad_Max_Primaries!$B$3:$Z$500,22,FALSE))</f>
        <v>0.72997699044799791</v>
      </c>
      <c r="I481" s="136">
        <v>1</v>
      </c>
      <c r="J481" s="89">
        <v>0</v>
      </c>
      <c r="K481" s="90">
        <v>0</v>
      </c>
      <c r="L481" s="143">
        <f ca="1">IF(OR($B481="",ISNA($I481)),,$H481*$I481)</f>
        <v>0.72997699044799791</v>
      </c>
      <c r="M481" s="143">
        <f ca="1">IF($B481 ="",,VLOOKUP($K481,'Growth Rates'!$C$5:$D$8,2,FALSE))^COLUMNS($M481:M481)*$L481+SUM($L482:M482)*IFERROR($L$5/$L$6,1)</f>
        <v>0.72999031746897269</v>
      </c>
      <c r="N481" s="143">
        <f ca="1">IF($B481 ="",,VLOOKUP($K481,'Growth Rates'!$C$5:$D$8,2,FALSE))^COLUMNS($M481:N481)*$L481+SUM($L482:N482)*IFERROR($L$5/$L$6,1)</f>
        <v>0.73000364473325574</v>
      </c>
      <c r="O481" s="143">
        <f ca="1">IF($B481 ="",,VLOOKUP($K481,'Growth Rates'!$C$5:$D$8,2,FALSE))^COLUMNS($M481:O481)*$L481+SUM($L482:O482)*IFERROR($L$5/$L$6,1)</f>
        <v>0.7300169722408516</v>
      </c>
      <c r="P481" s="143">
        <f ca="1">IF($B481 ="",,VLOOKUP($K481,'Growth Rates'!$C$5:$D$8,2,FALSE))^COLUMNS($M481:P481)*$L481+SUM($L482:P482)*IFERROR($L$5/$L$6,1)</f>
        <v>0.73003029999176483</v>
      </c>
      <c r="Q481" s="143">
        <f ca="1">IF($B481 ="",,VLOOKUP($K481,'Growth Rates'!$C$5:$D$8,2,FALSE))^COLUMNS($M481:Q481)*$L481+SUM($L482:Q482)*IFERROR($L$5/$L$6,1)</f>
        <v>0.73004362798599953</v>
      </c>
      <c r="R481" s="143">
        <f ca="1">IF($B481 ="",,VLOOKUP($K481,'Growth Rates'!$C$5:$D$8,2,FALSE))^COLUMNS($M481:R481)*$L481+SUM($L482:R482)*IFERROR($L$5/$L$6,1)</f>
        <v>0.73005695622356037</v>
      </c>
      <c r="S481" s="143">
        <f ca="1">IF($B481 ="",,VLOOKUP($K481,'Growth Rates'!$C$5:$D$8,2,FALSE))^COLUMNS($M481:S481)*$L481+SUM($L482:S482)*IFERROR($L$5/$L$6,1)</f>
        <v>0.73007028470445179</v>
      </c>
      <c r="T481" s="143">
        <f ca="1">IF($B481 ="",,VLOOKUP($K481,'Growth Rates'!$C$5:$D$8,2,FALSE))^COLUMNS($M481:T481)*$L481+SUM($L482:T482)*IFERROR($L$5/$L$6,1)</f>
        <v>0.73008361342867834</v>
      </c>
      <c r="U481" s="143">
        <f ca="1">IF($B481 ="",,VLOOKUP($K481,'Growth Rates'!$C$5:$D$8,2,FALSE))^COLUMNS($M481:U481)*$L481+SUM($L482:U482)*IFERROR($L$5/$L$6,1)</f>
        <v>0.73009694239624412</v>
      </c>
      <c r="V481" s="143">
        <f ca="1">IF($B481 ="",,VLOOKUP($K481,'Growth Rates'!$C$5:$D$8,2,FALSE))^COLUMNS($M481:V481)*$L481+SUM($L482:V482)*IFERROR($L$5/$L$6,1)</f>
        <v>0.73011027160715392</v>
      </c>
      <c r="W481" s="143">
        <f ca="1">IF($B481 ="",,VLOOKUP($K481,'Growth Rates'!$C$5:$D$8,2,FALSE))^COLUMNS($M481:W481)*$L481+SUM($L482:W482)*IFERROR($L$5/$L$6,1)</f>
        <v>0.73012360106141183</v>
      </c>
      <c r="X481" s="143">
        <f ca="1">IF($B481 ="",,VLOOKUP($K481,'Growth Rates'!$C$5:$D$8,2,FALSE))^COLUMNS($M481:X481)*$L481+SUM($L482:X482)*IFERROR($L$5/$L$6,1)</f>
        <v>0.73013693075902286</v>
      </c>
      <c r="Y481" s="143">
        <f ca="1">IF($B481 ="",,VLOOKUP($K481,'Growth Rates'!$C$5:$D$8,2,FALSE))^COLUMNS($M481:Y481)*$L481+SUM($L482:Y482)*IFERROR($L$5/$L$6,1)</f>
        <v>0.73015026069999078</v>
      </c>
      <c r="Z481" s="237"/>
      <c r="AA481" s="173">
        <f ca="1">IFERROR(IF($H481="",,AA482/$L481),0)</f>
        <v>1</v>
      </c>
      <c r="AB481" s="173">
        <f ca="1">IFERROR(IF($H481="",,AB482/$L481),0)</f>
        <v>0.90535374105365152</v>
      </c>
      <c r="AC481" s="174">
        <f ca="1">IFERROR(IF($H481="",,AC482/$L481),0)</f>
        <v>0</v>
      </c>
      <c r="AD481" s="175"/>
      <c r="AE481" s="42">
        <v>81909</v>
      </c>
      <c r="AF481" s="43"/>
      <c r="AG481" s="43"/>
      <c r="AH481" s="43"/>
      <c r="AI481" s="43"/>
      <c r="AJ481" s="43"/>
      <c r="AK481" s="43"/>
      <c r="AL481" s="44"/>
      <c r="AM481" s="157">
        <f ca="1">IF('MASTER 2018-19 '!H487="","",'MASTER 2018-19 '!H487)</f>
        <v>0.76</v>
      </c>
      <c r="AN481" s="216">
        <f t="shared" ca="1" si="75"/>
        <v>-3.00230095520021E-2</v>
      </c>
    </row>
    <row r="482" spans="1:40" s="157" customFormat="1" x14ac:dyDescent="0.2">
      <c r="A482" s="152"/>
      <c r="C482" s="217" t="str">
        <f ca="1">IFERROR(IF(H481="","No PI or No Data",""),"Substation was not found in SubstationLoad")</f>
        <v/>
      </c>
      <c r="D482" s="139"/>
      <c r="E482" s="139"/>
      <c r="F482" s="139"/>
      <c r="G482" s="285">
        <f ca="1">IF(AND(VLOOKUP(C481,SubstationLoad_Max_Primaries!$B$3:$Z$495,3,FALSE),ISNUMBER(VLOOKUP(C481,'Manual Calculation'!$B$2:$G$222,3,FALSE))),VLOOKUP(C481,'Manual Calculation'!$B$2:$G$222,4,FALSE),VLOOKUP(C481,SubstationLoad_Max_Primaries!$B$3:$Z$500,23,FALSE))</f>
        <v>43558.852083333331</v>
      </c>
      <c r="H482" s="248"/>
      <c r="I482" s="220"/>
      <c r="J482" s="220"/>
      <c r="K482" s="220"/>
      <c r="L482" s="220" t="s">
        <v>32</v>
      </c>
      <c r="M482" s="235"/>
      <c r="N482" s="221"/>
      <c r="O482" s="221"/>
      <c r="P482" s="221"/>
      <c r="Q482" s="221"/>
      <c r="R482" s="221"/>
      <c r="S482" s="221"/>
      <c r="T482" s="221"/>
      <c r="U482" s="221"/>
      <c r="V482" s="221"/>
      <c r="W482" s="221"/>
      <c r="X482" s="221"/>
      <c r="Y482" s="221"/>
      <c r="Z482" s="222"/>
      <c r="AA482" s="419">
        <f ca="1">IF(AND(VLOOKUP(C481,SubstationLoad_Min_Primaries!$B$3:$Z$495,3,FALSE),ISNUMBER(VLOOKUP(C481,'Manual Calculation'!$B$2:$G$222,5,FALSE))),"Manual Calculation",MAX(VLOOKUP(C481,SubstationLoad_Max_Primaries!$B$3:$Z$500,5,FALSE),VLOOKUP(C481,SubstationLoad_Max_Primaries!$B$3:$Z$500,7,FALSE)))</f>
        <v>0.72997699044799791</v>
      </c>
      <c r="AB482" s="419">
        <f ca="1">IF(AND(VLOOKUP(C481,SubstationLoad_Min_Primaries!$B$3:$Z$495,3,FALSE),ISNUMBER(VLOOKUP(C481,'Manual Calculation'!$B$2:$G$222,5,FALSE))),"Manual Calculation",VLOOKUP(C481,SubstationLoad_Max_Primaries!$B$3:$Z$500,6,FALSE))</f>
        <v>0.66088739918518058</v>
      </c>
      <c r="AC482" s="282">
        <f ca="1">IF(AND(VLOOKUP(C481,SubstationLoad_Min_Primaries!$B$3:$Z$495,3,FALSE),ISNUMBER(VLOOKUP(C481,'Manual Calculation'!$B$2:$G$222,5,FALSE))),VLOOKUP(C481,'Manual Calculation'!$B$2:$G$222,5,FALSE),VLOOKUP(C481,SubstationLoad_Min_Primaries!$B$3:$Z$500,22,FALSE))</f>
        <v>0</v>
      </c>
      <c r="AD482" s="175"/>
      <c r="AE482" s="186">
        <v>1</v>
      </c>
      <c r="AF482" s="187">
        <v>0</v>
      </c>
      <c r="AG482" s="187">
        <v>0</v>
      </c>
      <c r="AH482" s="187">
        <v>0</v>
      </c>
      <c r="AI482" s="187">
        <v>0</v>
      </c>
      <c r="AJ482" s="187">
        <v>0</v>
      </c>
      <c r="AK482" s="187">
        <v>0</v>
      </c>
      <c r="AL482" s="188">
        <v>0</v>
      </c>
      <c r="AM482" s="157" t="str">
        <f ca="1">IF('MASTER 2018-19 '!H488="","",'MASTER 2018-19 '!H488)</f>
        <v/>
      </c>
      <c r="AN482" s="216"/>
    </row>
    <row r="483" spans="1:40" s="157" customFormat="1" x14ac:dyDescent="0.2">
      <c r="A483" s="152"/>
      <c r="C483" s="223" t="s">
        <v>33</v>
      </c>
      <c r="D483" s="224"/>
      <c r="E483" s="225"/>
      <c r="F483" s="225"/>
      <c r="G483" s="226"/>
      <c r="H483" s="249"/>
      <c r="I483" s="228"/>
      <c r="J483" s="228"/>
      <c r="K483" s="228"/>
      <c r="L483" s="228"/>
      <c r="M483" s="229"/>
      <c r="N483" s="229"/>
      <c r="O483" s="230"/>
      <c r="P483" s="230"/>
      <c r="Q483" s="230"/>
      <c r="R483" s="231" t="s">
        <v>34</v>
      </c>
      <c r="S483" s="283">
        <f ca="1">VLOOKUP(C481,SubstationLoad_Max_Primaries!$B$3:$Z$500,24,FALSE)</f>
        <v>0</v>
      </c>
      <c r="T483" s="233"/>
      <c r="U483" s="233"/>
      <c r="V483" s="233"/>
      <c r="W483" s="233"/>
      <c r="X483" s="233"/>
      <c r="Y483" s="233"/>
      <c r="Z483" s="234"/>
      <c r="AA483" s="418">
        <f ca="1">IF(AND(VLOOKUP(C481,SubstationLoad_Min_Primaries!$B$3:$Z$495,3,FALSE),ISNUMBER(VLOOKUP(C481,'Manual Calculation'!$B$2:$G$222,5,FALSE))),"",IF(AA482=VLOOKUP(C481,SubstationLoad_Max_Primaries!$B$3:$Z$500,5,FALSE),VLOOKUP(C481,SubstationLoad_Max_Primaries!$B$3:$Z$500,10,FALSE),IF(AA482=VLOOKUP(C481,SubstationLoad_Max_Primaries!$B$3:$Z$500,7,FALSE),VLOOKUP(C481,SubstationLoad_Max_Primaries!$B$3:$Z$500,12,FALSE),"")))</f>
        <v>43558.852083333331</v>
      </c>
      <c r="AB483" s="418">
        <f ca="1">IF(AND(VLOOKUP(C481,SubstationLoad_Min_Primaries!$B$3:$Z$495,3,FALSE),ISNUMBER(VLOOKUP(C481,'Manual Calculation'!$B$2:$G$222,5,FALSE))),"",VLOOKUP(C481,SubstationLoad_Max_Primaries!$B$3:$Z$500,11,FALSE))</f>
        <v>43629.843055555553</v>
      </c>
      <c r="AC483" s="418">
        <f ca="1">IF(AND(VLOOKUP(C481,SubstationLoad_Min_Primaries!$B$3:$Z$495,3,FALSE),ISNUMBER(VLOOKUP(C481,'Manual Calculation'!$B$2:$G$222,5,FALSE))),VLOOKUP(C481,'Manual Calculation'!$B$2:$G$222,6,FALSE),VLOOKUP(C481,SubstationLoad_Min_Primaries!$B$3:$Z$500,23,FALSE))</f>
        <v>0</v>
      </c>
      <c r="AD483" s="175"/>
      <c r="AE483" s="175"/>
      <c r="AF483" s="175"/>
      <c r="AG483" s="175"/>
      <c r="AH483" s="175"/>
      <c r="AI483" s="175"/>
      <c r="AJ483" s="175"/>
      <c r="AK483" s="175"/>
      <c r="AL483" s="175"/>
      <c r="AM483" s="157" t="str">
        <f ca="1">IF('MASTER 2018-19 '!H489="","",'MASTER 2018-19 '!H489)</f>
        <v/>
      </c>
      <c r="AN483" s="216"/>
    </row>
    <row r="484" spans="1:40" s="157" customFormat="1" x14ac:dyDescent="0.2">
      <c r="A484" s="152"/>
      <c r="B484" s="213">
        <v>581</v>
      </c>
      <c r="C484" s="86" t="str">
        <f ca="1">VLOOKUP(B484,'GSP List'!$D$2:$E$485,2,FALSE)</f>
        <v>COLDBACKIE</v>
      </c>
      <c r="D484" s="117" t="s">
        <v>30</v>
      </c>
      <c r="E484" s="117" t="s">
        <v>530</v>
      </c>
      <c r="F484" s="214"/>
      <c r="G484" s="284">
        <f ca="1">IF(AND(VLOOKUP(C484,SubstationLoad_Max_Primaries!$B$3:$Z$495,3,FALSE),ISNUMBER(VLOOKUP(C484,'Manual Calculation'!$B$2:$G$222,3,FALSE))),VLOOKUP(C484,'Manual Calculation'!$B$2:$G$222,4,FALSE),VLOOKUP(C484,SubstationLoad_Max_Primaries!$B$3:$Z$500,23,FALSE))</f>
        <v>43877.482638888891</v>
      </c>
      <c r="H484" s="282">
        <f ca="1">IF(AND(VLOOKUP(C484,SubstationLoad_Max_Primaries!$B$3:$Z$495,3,FALSE),ISNUMBER(VLOOKUP(C484,'Manual Calculation'!$B$2:$G$222,3,FALSE))),VLOOKUP(C484,'Manual Calculation'!$B$2:$G$222,3,FALSE),VLOOKUP(C484,SubstationLoad_Max_Primaries!$B$3:$Z$500,22,FALSE))</f>
        <v>0.87653066888427722</v>
      </c>
      <c r="I484" s="136">
        <v>1</v>
      </c>
      <c r="J484" s="89" t="s">
        <v>31</v>
      </c>
      <c r="K484" s="90" t="s">
        <v>31</v>
      </c>
      <c r="L484" s="143">
        <f ca="1">IF(OR($B484="",ISNA($I484)),,$H484*$I484)</f>
        <v>0.87653066888427722</v>
      </c>
      <c r="M484" s="143">
        <f ca="1">IF($B484 ="",,VLOOKUP($K484,'Growth Rates'!$C$5:$D$8,2,FALSE))^COLUMNS($M484:M484)*$L484+SUM($L485:M485)*IFERROR($L$5/$L$6,1)</f>
        <v>0.88138821762691721</v>
      </c>
      <c r="N484" s="143">
        <f ca="1">IF($B484 ="",,VLOOKUP($K484,'Growth Rates'!$C$5:$D$8,2,FALSE))^COLUMNS($M484:N484)*$L484+SUM($L485:N485)*IFERROR($L$5/$L$6,1)</f>
        <v>0.88627268588375652</v>
      </c>
      <c r="O484" s="143">
        <f ca="1">IF($B484 ="",,VLOOKUP($K484,'Growth Rates'!$C$5:$D$8,2,FALSE))^COLUMNS($M484:O484)*$L484+SUM($L485:O485)*IFERROR($L$5/$L$6,1)</f>
        <v>0.89118422283708476</v>
      </c>
      <c r="P484" s="143">
        <f ca="1">IF($B484 ="",,VLOOKUP($K484,'Growth Rates'!$C$5:$D$8,2,FALSE))^COLUMNS($M484:P484)*$L484+SUM($L485:P485)*IFERROR($L$5/$L$6,1)</f>
        <v>0.89612297849592926</v>
      </c>
      <c r="Q484" s="143">
        <f ca="1">IF($B484 ="",,VLOOKUP($K484,'Growth Rates'!$C$5:$D$8,2,FALSE))^COLUMNS($M484:Q484)*$L484+SUM($L485:Q485)*IFERROR($L$5/$L$6,1)</f>
        <v>0.90108910370063477</v>
      </c>
      <c r="R484" s="143">
        <f ca="1">IF($B484 ="",,VLOOKUP($K484,'Growth Rates'!$C$5:$D$8,2,FALSE))^COLUMNS($M484:R484)*$L484+SUM($L485:R485)*IFERROR($L$5/$L$6,1)</f>
        <v>0.90608275012747264</v>
      </c>
      <c r="S484" s="143">
        <f ca="1">IF($B484 ="",,VLOOKUP($K484,'Growth Rates'!$C$5:$D$8,2,FALSE))^COLUMNS($M484:S484)*$L484+SUM($L485:S485)*IFERROR($L$5/$L$6,1)</f>
        <v>0.91110407029327078</v>
      </c>
      <c r="T484" s="143">
        <f ca="1">IF($B484 ="",,VLOOKUP($K484,'Growth Rates'!$C$5:$D$8,2,FALSE))^COLUMNS($M484:T484)*$L484+SUM($L485:T485)*IFERROR($L$5/$L$6,1)</f>
        <v>0.91615321756007528</v>
      </c>
      <c r="U484" s="143">
        <f ca="1">IF($B484 ="",,VLOOKUP($K484,'Growth Rates'!$C$5:$D$8,2,FALSE))^COLUMNS($M484:U484)*$L484+SUM($L485:U485)*IFERROR($L$5/$L$6,1)</f>
        <v>0.92123034613983068</v>
      </c>
      <c r="V484" s="143">
        <f ca="1">IF($B484 ="",,VLOOKUP($K484,'Growth Rates'!$C$5:$D$8,2,FALSE))^COLUMNS($M484:V484)*$L484+SUM($L485:V485)*IFERROR($L$5/$L$6,1)</f>
        <v>0.92633561109909279</v>
      </c>
      <c r="W484" s="143">
        <f ca="1">IF($B484 ="",,VLOOKUP($K484,'Growth Rates'!$C$5:$D$8,2,FALSE))^COLUMNS($M484:W484)*$L484+SUM($L485:W485)*IFERROR($L$5/$L$6,1)</f>
        <v>0.9314691683637627</v>
      </c>
      <c r="X484" s="143">
        <f ca="1">IF($B484 ="",,VLOOKUP($K484,'Growth Rates'!$C$5:$D$8,2,FALSE))^COLUMNS($M484:X484)*$L484+SUM($L485:X485)*IFERROR($L$5/$L$6,1)</f>
        <v>0.93663117472385138</v>
      </c>
      <c r="Y484" s="143">
        <f ca="1">IF($B484 ="",,VLOOKUP($K484,'Growth Rates'!$C$5:$D$8,2,FALSE))^COLUMNS($M484:Y484)*$L484+SUM($L485:Y485)*IFERROR($L$5/$L$6,1)</f>
        <v>0.94182178783826576</v>
      </c>
      <c r="Z484" s="215"/>
      <c r="AA484" s="173">
        <f ca="1">IFERROR(IF($H484="",,AA485/$L484),0)</f>
        <v>0.89331216898226384</v>
      </c>
      <c r="AB484" s="173">
        <f ca="1">IFERROR(IF($H484="",,AB485/$L484),0)</f>
        <v>0.67356688743083648</v>
      </c>
      <c r="AC484" s="174">
        <f ca="1">IFERROR(IF($H484="",,AC485/$L484),0)</f>
        <v>0</v>
      </c>
      <c r="AD484" s="175"/>
      <c r="AE484" s="42">
        <v>81911</v>
      </c>
      <c r="AF484" s="43"/>
      <c r="AG484" s="43"/>
      <c r="AH484" s="43"/>
      <c r="AI484" s="43"/>
      <c r="AJ484" s="43"/>
      <c r="AK484" s="43"/>
      <c r="AL484" s="44"/>
      <c r="AM484" s="157">
        <f ca="1">IF('MASTER 2018-19 '!H490="","",'MASTER 2018-19 '!H490)</f>
        <v>0.8</v>
      </c>
      <c r="AN484" s="216">
        <f t="shared" ca="1" si="75"/>
        <v>7.6530668884277175E-2</v>
      </c>
    </row>
    <row r="485" spans="1:40" s="157" customFormat="1" x14ac:dyDescent="0.2">
      <c r="A485" s="152"/>
      <c r="C485" s="217" t="str">
        <f ca="1">IFERROR(IF(H484="","No PI or No Data",""),"Substation was not found in SubstationLoad")</f>
        <v/>
      </c>
      <c r="D485" s="139"/>
      <c r="E485" s="139"/>
      <c r="F485" s="139"/>
      <c r="G485" s="285">
        <f ca="1">IF(AND(VLOOKUP(C484,SubstationLoad_Max_Primaries!$B$3:$Z$495,3,FALSE),ISNUMBER(VLOOKUP(C484,'Manual Calculation'!$B$2:$G$222,3,FALSE))),VLOOKUP(C484,'Manual Calculation'!$B$2:$G$222,4,FALSE),VLOOKUP(C484,SubstationLoad_Max_Primaries!$B$3:$Z$500,23,FALSE))</f>
        <v>43877.482638888891</v>
      </c>
      <c r="H485" s="250"/>
      <c r="I485" s="220"/>
      <c r="J485" s="220"/>
      <c r="K485" s="220"/>
      <c r="L485" s="220" t="s">
        <v>32</v>
      </c>
      <c r="M485" s="221"/>
      <c r="N485" s="221"/>
      <c r="O485" s="221"/>
      <c r="P485" s="221"/>
      <c r="Q485" s="221"/>
      <c r="R485" s="221"/>
      <c r="S485" s="221"/>
      <c r="T485" s="221"/>
      <c r="U485" s="221"/>
      <c r="V485" s="221"/>
      <c r="W485" s="221"/>
      <c r="X485" s="221"/>
      <c r="Y485" s="221"/>
      <c r="Z485" s="222"/>
      <c r="AA485" s="419">
        <f ca="1">IF(AND(VLOOKUP(C484,SubstationLoad_Min_Primaries!$B$3:$Z$495,3,FALSE),ISNUMBER(VLOOKUP(C484,'Manual Calculation'!$B$2:$G$222,5,FALSE))),"Manual Calculation",MAX(VLOOKUP(C484,SubstationLoad_Max_Primaries!$B$3:$Z$500,5,FALSE),VLOOKUP(C484,SubstationLoad_Max_Primaries!$B$3:$Z$500,7,FALSE)))</f>
        <v>0.78301551300048822</v>
      </c>
      <c r="AB485" s="419">
        <f ca="1">IF(AND(VLOOKUP(C484,SubstationLoad_Min_Primaries!$B$3:$Z$495,3,FALSE),ISNUMBER(VLOOKUP(C484,'Manual Calculation'!$B$2:$G$222,5,FALSE))),"Manual Calculation",VLOOKUP(C484,SubstationLoad_Max_Primaries!$B$3:$Z$500,6,FALSE))</f>
        <v>0.59040203437805172</v>
      </c>
      <c r="AC485" s="282">
        <f ca="1">IF(AND(VLOOKUP(C484,SubstationLoad_Min_Primaries!$B$3:$Z$495,3,FALSE),ISNUMBER(VLOOKUP(C484,'Manual Calculation'!$B$2:$G$222,5,FALSE))),VLOOKUP(C484,'Manual Calculation'!$B$2:$G$222,5,FALSE),VLOOKUP(C484,SubstationLoad_Min_Primaries!$B$3:$Z$500,22,FALSE))</f>
        <v>0</v>
      </c>
      <c r="AD485" s="175"/>
      <c r="AE485" s="186">
        <v>1</v>
      </c>
      <c r="AF485" s="187">
        <v>0</v>
      </c>
      <c r="AG485" s="187">
        <v>0</v>
      </c>
      <c r="AH485" s="187">
        <v>0</v>
      </c>
      <c r="AI485" s="187">
        <v>0</v>
      </c>
      <c r="AJ485" s="187">
        <v>0</v>
      </c>
      <c r="AK485" s="187">
        <v>0</v>
      </c>
      <c r="AL485" s="188">
        <v>0</v>
      </c>
      <c r="AM485" s="157" t="str">
        <f ca="1">IF('MASTER 2018-19 '!H491="","",'MASTER 2018-19 '!H491)</f>
        <v/>
      </c>
      <c r="AN485" s="216"/>
    </row>
    <row r="486" spans="1:40" s="157" customFormat="1" x14ac:dyDescent="0.2">
      <c r="A486" s="152"/>
      <c r="C486" s="223" t="s">
        <v>33</v>
      </c>
      <c r="D486" s="224"/>
      <c r="E486" s="225"/>
      <c r="F486" s="225"/>
      <c r="G486" s="226"/>
      <c r="H486" s="249"/>
      <c r="I486" s="228"/>
      <c r="J486" s="228"/>
      <c r="K486" s="228"/>
      <c r="L486" s="228"/>
      <c r="M486" s="229"/>
      <c r="N486" s="229"/>
      <c r="O486" s="230"/>
      <c r="P486" s="230"/>
      <c r="Q486" s="230"/>
      <c r="R486" s="231" t="s">
        <v>34</v>
      </c>
      <c r="S486" s="283">
        <f ca="1">VLOOKUP(C484,SubstationLoad_Max_Primaries!$B$3:$Z$500,24,FALSE)</f>
        <v>0</v>
      </c>
      <c r="T486" s="233"/>
      <c r="U486" s="233"/>
      <c r="V486" s="233"/>
      <c r="W486" s="233"/>
      <c r="X486" s="233"/>
      <c r="Y486" s="233"/>
      <c r="Z486" s="234"/>
      <c r="AA486" s="418">
        <f ca="1">IF(AND(VLOOKUP(C484,SubstationLoad_Min_Primaries!$B$3:$Z$495,3,FALSE),ISNUMBER(VLOOKUP(C484,'Manual Calculation'!$B$2:$G$222,5,FALSE))),"",IF(AA485=VLOOKUP(C484,SubstationLoad_Max_Primaries!$B$3:$Z$500,5,FALSE),VLOOKUP(C484,SubstationLoad_Max_Primaries!$B$3:$Z$500,10,FALSE),IF(AA485=VLOOKUP(C484,SubstationLoad_Max_Primaries!$B$3:$Z$500,7,FALSE),VLOOKUP(C484,SubstationLoad_Max_Primaries!$B$3:$Z$500,12,FALSE),"")))</f>
        <v>43558.310416666667</v>
      </c>
      <c r="AB486" s="418">
        <f ca="1">IF(AND(VLOOKUP(C484,SubstationLoad_Min_Primaries!$B$3:$Z$495,3,FALSE),ISNUMBER(VLOOKUP(C484,'Manual Calculation'!$B$2:$G$222,5,FALSE))),"",VLOOKUP(C484,SubstationLoad_Max_Primaries!$B$3:$Z$500,11,FALSE))</f>
        <v>43622.518055555556</v>
      </c>
      <c r="AC486" s="418">
        <f ca="1">IF(AND(VLOOKUP(C484,SubstationLoad_Min_Primaries!$B$3:$Z$495,3,FALSE),ISNUMBER(VLOOKUP(C484,'Manual Calculation'!$B$2:$G$222,5,FALSE))),VLOOKUP(C484,'Manual Calculation'!$B$2:$G$222,6,FALSE),VLOOKUP(C484,SubstationLoad_Min_Primaries!$B$3:$Z$500,23,FALSE))</f>
        <v>0</v>
      </c>
      <c r="AD486" s="175"/>
      <c r="AE486" s="175"/>
      <c r="AF486" s="175"/>
      <c r="AG486" s="175"/>
      <c r="AH486" s="175"/>
      <c r="AI486" s="175"/>
      <c r="AJ486" s="175"/>
      <c r="AK486" s="175"/>
      <c r="AL486" s="175"/>
      <c r="AM486" s="157" t="str">
        <f ca="1">IF('MASTER 2018-19 '!H492="","",'MASTER 2018-19 '!H492)</f>
        <v/>
      </c>
      <c r="AN486" s="216"/>
    </row>
    <row r="487" spans="1:40" s="157" customFormat="1" x14ac:dyDescent="0.2">
      <c r="A487" s="152"/>
      <c r="B487" s="213" t="s">
        <v>1708</v>
      </c>
      <c r="C487" s="86" t="s">
        <v>1678</v>
      </c>
      <c r="D487" s="117" t="s">
        <v>30</v>
      </c>
      <c r="E487" s="117" t="s">
        <v>532</v>
      </c>
      <c r="F487" s="214"/>
      <c r="G487" s="284">
        <f ca="1">IF(AND(VLOOKUP(C487,SubstationLoad_Max_Primaries!$B$3:$Z$495,3,FALSE),ISNUMBER(VLOOKUP(C487,'Manual Calculation'!$B$2:$G$222,3,FALSE))),VLOOKUP(C487,'Manual Calculation'!$B$2:$G$222,4,FALSE),VLOOKUP(C487,SubstationLoad_Max_Primaries!$B$3:$Z$500,23,FALSE))</f>
        <v>43788.441666666666</v>
      </c>
      <c r="H487" s="282">
        <f ca="1">IF(AND(VLOOKUP(C487,SubstationLoad_Max_Primaries!$B$3:$Z$495,3,FALSE),ISNUMBER(VLOOKUP(C487,'Manual Calculation'!$B$2:$G$222,3,FALSE))),VLOOKUP(C487,'Manual Calculation'!$B$2:$G$222,3,FALSE),VLOOKUP(C487,SubstationLoad_Max_Primaries!$B$3:$Z$500,22,FALSE))</f>
        <v>5.5276200771331787</v>
      </c>
      <c r="I487" s="136">
        <v>1</v>
      </c>
      <c r="J487" s="89" t="e">
        <v>#N/A</v>
      </c>
      <c r="K487" s="90">
        <v>0</v>
      </c>
      <c r="L487" s="143">
        <f ca="1">IF(OR($B487="",ISNA($I487)),,$H487*$I487)</f>
        <v>5.5276200771331787</v>
      </c>
      <c r="M487" s="143">
        <f ca="1">IF($B487 ="",,VLOOKUP($K487,'Growth Rates'!$C$5:$D$8,2,FALSE))^COLUMNS($M487:M487)*$L487+SUM($L488:M488)*IFERROR($L$5/$L$6,1)</f>
        <v>5.5277209936136602</v>
      </c>
      <c r="N487" s="143">
        <f ca="1">IF($B487 ="",,VLOOKUP($K487,'Growth Rates'!$C$5:$D$8,2,FALSE))^COLUMNS($M487:N487)*$L487+SUM($L488:N488)*IFERROR($L$5/$L$6,1)</f>
        <v>5.5278219119365506</v>
      </c>
      <c r="O487" s="143">
        <f ca="1">IF($B487 ="",,VLOOKUP($K487,'Growth Rates'!$C$5:$D$8,2,FALSE))^COLUMNS($M487:O487)*$L487+SUM($L488:O488)*IFERROR($L$5/$L$6,1)</f>
        <v>5.5279228321018827</v>
      </c>
      <c r="P487" s="143">
        <f ca="1">IF($B487 ="",,VLOOKUP($K487,'Growth Rates'!$C$5:$D$8,2,FALSE))^COLUMNS($M487:P487)*$L487+SUM($L488:P488)*IFERROR($L$5/$L$6,1)</f>
        <v>5.528023754109693</v>
      </c>
      <c r="Q487" s="143">
        <f ca="1">IF($B487 ="",,VLOOKUP($K487,'Growth Rates'!$C$5:$D$8,2,FALSE))^COLUMNS($M487:Q487)*$L487+SUM($L488:Q488)*IFERROR($L$5/$L$6,1)</f>
        <v>5.5281246779600108</v>
      </c>
      <c r="R487" s="143">
        <f ca="1">IF($B487 ="",,VLOOKUP($K487,'Growth Rates'!$C$5:$D$8,2,FALSE))^COLUMNS($M487:R487)*$L487+SUM($L488:R488)*IFERROR($L$5/$L$6,1)</f>
        <v>5.5282256036528725</v>
      </c>
      <c r="S487" s="143">
        <f ca="1">IF($B487 ="",,VLOOKUP($K487,'Growth Rates'!$C$5:$D$8,2,FALSE))^COLUMNS($M487:S487)*$L487+SUM($L488:S488)*IFERROR($L$5/$L$6,1)</f>
        <v>5.5283265311883119</v>
      </c>
      <c r="T487" s="143">
        <f ca="1">IF($B487 ="",,VLOOKUP($K487,'Growth Rates'!$C$5:$D$8,2,FALSE))^COLUMNS($M487:T487)*$L487+SUM($L488:T488)*IFERROR($L$5/$L$6,1)</f>
        <v>5.5284274605663626</v>
      </c>
      <c r="U487" s="143">
        <f ca="1">IF($B487 ="",,VLOOKUP($K487,'Growth Rates'!$C$5:$D$8,2,FALSE))^COLUMNS($M487:U487)*$L487+SUM($L488:U488)*IFERROR($L$5/$L$6,1)</f>
        <v>5.5285283917870558</v>
      </c>
      <c r="V487" s="143">
        <f ca="1">IF($B487 ="",,VLOOKUP($K487,'Growth Rates'!$C$5:$D$8,2,FALSE))^COLUMNS($M487:V487)*$L487+SUM($L488:V488)*IFERROR($L$5/$L$6,1)</f>
        <v>5.5286293248504288</v>
      </c>
      <c r="W487" s="143">
        <f ca="1">IF($B487 ="",,VLOOKUP($K487,'Growth Rates'!$C$5:$D$8,2,FALSE))^COLUMNS($M487:W487)*$L487+SUM($L488:W488)*IFERROR($L$5/$L$6,1)</f>
        <v>5.5287302597565109</v>
      </c>
      <c r="X487" s="143">
        <f ca="1">IF($B487 ="",,VLOOKUP($K487,'Growth Rates'!$C$5:$D$8,2,FALSE))^COLUMNS($M487:X487)*$L487+SUM($L488:X488)*IFERROR($L$5/$L$6,1)</f>
        <v>5.5288311965053412</v>
      </c>
      <c r="Y487" s="143">
        <f ca="1">IF($B487 ="",,VLOOKUP($K487,'Growth Rates'!$C$5:$D$8,2,FALSE))^COLUMNS($M487:Y487)*$L487+SUM($L488:Y488)*IFERROR($L$5/$L$6,1)</f>
        <v>5.528932135096948</v>
      </c>
      <c r="Z487" s="215"/>
      <c r="AA487" s="173">
        <f ca="1">IFERROR(IF($H487="",,AA488/$L487),0)</f>
        <v>0.9094076525805862</v>
      </c>
      <c r="AB487" s="173">
        <f ca="1">IFERROR(IF($H487="",,AB488/$L487),0)</f>
        <v>0.80371656621386023</v>
      </c>
      <c r="AC487" s="174">
        <f ca="1">IFERROR(IF($H487="",,AC488/$L487),0)</f>
        <v>0</v>
      </c>
      <c r="AD487" s="175"/>
      <c r="AE487" s="42">
        <v>13185</v>
      </c>
      <c r="AF487" s="43"/>
      <c r="AG487" s="43"/>
      <c r="AH487" s="43"/>
      <c r="AI487" s="43"/>
      <c r="AJ487" s="43"/>
      <c r="AK487" s="43"/>
      <c r="AL487" s="44"/>
      <c r="AM487" s="157">
        <f ca="1">IF('MASTER 2018-19 '!H493="","",'MASTER 2018-19 '!H493)</f>
        <v>5.0199999999999996</v>
      </c>
      <c r="AN487" s="216">
        <f t="shared" ca="1" si="75"/>
        <v>0.50762007713317914</v>
      </c>
    </row>
    <row r="488" spans="1:40" s="157" customFormat="1" x14ac:dyDescent="0.2">
      <c r="C488" s="217" t="str">
        <f ca="1">IFERROR(IF(H487="","No PI or No Data",""),"Substation was not found in SubstationLoad")</f>
        <v/>
      </c>
      <c r="D488" s="139"/>
      <c r="E488" s="139"/>
      <c r="F488" s="139"/>
      <c r="G488" s="285">
        <f ca="1">IF(AND(VLOOKUP(C487,SubstationLoad_Max_Primaries!$B$3:$Z$495,3,FALSE),ISNUMBER(VLOOKUP(C487,'Manual Calculation'!$B$2:$G$222,3,FALSE))),VLOOKUP(C487,'Manual Calculation'!$B$2:$G$222,4,FALSE),VLOOKUP(C487,SubstationLoad_Max_Primaries!$B$3:$Z$500,23,FALSE))</f>
        <v>43788.441666666666</v>
      </c>
      <c r="H488" s="250"/>
      <c r="I488" s="220"/>
      <c r="J488" s="220"/>
      <c r="K488" s="220"/>
      <c r="L488" s="220" t="s">
        <v>32</v>
      </c>
      <c r="M488" s="235"/>
      <c r="N488" s="221"/>
      <c r="O488" s="221"/>
      <c r="P488" s="221"/>
      <c r="Q488" s="221"/>
      <c r="R488" s="221"/>
      <c r="S488" s="221"/>
      <c r="T488" s="221"/>
      <c r="U488" s="221"/>
      <c r="V488" s="221"/>
      <c r="W488" s="221"/>
      <c r="X488" s="221"/>
      <c r="Y488" s="221"/>
      <c r="Z488" s="222"/>
      <c r="AA488" s="419">
        <f ca="1">IF(AND(VLOOKUP(C487,SubstationLoad_Min_Primaries!$B$3:$Z$495,3,FALSE),ISNUMBER(VLOOKUP(C487,'Manual Calculation'!$B$2:$G$222,5,FALSE))),"Manual Calculation",MAX(VLOOKUP(C487,SubstationLoad_Max_Primaries!$B$3:$Z$500,5,FALSE),VLOOKUP(C487,SubstationLoad_Max_Primaries!$B$3:$Z$500,7,FALSE)))</f>
        <v>5.0268599987030029</v>
      </c>
      <c r="AB488" s="419">
        <f ca="1">IF(AND(VLOOKUP(C487,SubstationLoad_Min_Primaries!$B$3:$Z$495,3,FALSE),ISNUMBER(VLOOKUP(C487,'Manual Calculation'!$B$2:$G$222,5,FALSE))),"Manual Calculation",VLOOKUP(C487,SubstationLoad_Max_Primaries!$B$3:$Z$500,6,FALSE))</f>
        <v>4.4426398277282715</v>
      </c>
      <c r="AC488" s="282">
        <f ca="1">IF(AND(VLOOKUP(C487,SubstationLoad_Min_Primaries!$B$3:$Z$495,3,FALSE),ISNUMBER(VLOOKUP(C487,'Manual Calculation'!$B$2:$G$222,5,FALSE))),VLOOKUP(C487,'Manual Calculation'!$B$2:$G$222,5,FALSE),VLOOKUP(C487,SubstationLoad_Min_Primaries!$B$3:$Z$500,22,FALSE))</f>
        <v>0</v>
      </c>
      <c r="AD488" s="175"/>
      <c r="AE488" s="186">
        <v>1</v>
      </c>
      <c r="AF488" s="187">
        <v>0</v>
      </c>
      <c r="AG488" s="187">
        <v>0</v>
      </c>
      <c r="AH488" s="187">
        <v>0</v>
      </c>
      <c r="AI488" s="187">
        <v>0</v>
      </c>
      <c r="AJ488" s="187">
        <v>0</v>
      </c>
      <c r="AK488" s="187">
        <v>0</v>
      </c>
      <c r="AL488" s="188">
        <v>0</v>
      </c>
      <c r="AM488" s="157" t="str">
        <f ca="1">IF('MASTER 2018-19 '!H494="","",'MASTER 2018-19 '!H494)</f>
        <v/>
      </c>
      <c r="AN488" s="216"/>
    </row>
    <row r="489" spans="1:40" s="157" customFormat="1" x14ac:dyDescent="0.2">
      <c r="C489" s="223" t="s">
        <v>33</v>
      </c>
      <c r="D489" s="224"/>
      <c r="E489" s="225"/>
      <c r="F489" s="225"/>
      <c r="G489" s="226"/>
      <c r="H489" s="249"/>
      <c r="I489" s="228"/>
      <c r="J489" s="228"/>
      <c r="K489" s="228"/>
      <c r="L489" s="228"/>
      <c r="M489" s="229"/>
      <c r="N489" s="229"/>
      <c r="O489" s="230"/>
      <c r="P489" s="230"/>
      <c r="Q489" s="230"/>
      <c r="R489" s="231" t="s">
        <v>34</v>
      </c>
      <c r="S489" s="283">
        <f ca="1">VLOOKUP(C487,SubstationLoad_Max_Primaries!$B$3:$Z$500,24,FALSE)</f>
        <v>0</v>
      </c>
      <c r="T489" s="233"/>
      <c r="U489" s="233"/>
      <c r="V489" s="233"/>
      <c r="W489" s="233"/>
      <c r="X489" s="233"/>
      <c r="Y489" s="233"/>
      <c r="Z489" s="234"/>
      <c r="AA489" s="418">
        <f ca="1">IF(AND(VLOOKUP(C487,SubstationLoad_Min_Primaries!$B$3:$Z$495,3,FALSE),ISNUMBER(VLOOKUP(C487,'Manual Calculation'!$B$2:$G$222,5,FALSE))),"",IF(AA488=VLOOKUP(C487,SubstationLoad_Max_Primaries!$B$3:$Z$500,5,FALSE),VLOOKUP(C487,SubstationLoad_Max_Primaries!$B$3:$Z$500,10,FALSE),IF(AA488=VLOOKUP(C487,SubstationLoad_Max_Primaries!$B$3:$Z$500,7,FALSE),VLOOKUP(C487,SubstationLoad_Max_Primaries!$B$3:$Z$500,12,FALSE),"")))</f>
        <v>43769.40347222222</v>
      </c>
      <c r="AB489" s="418">
        <f ca="1">IF(AND(VLOOKUP(C487,SubstationLoad_Min_Primaries!$B$3:$Z$495,3,FALSE),ISNUMBER(VLOOKUP(C487,'Manual Calculation'!$B$2:$G$222,5,FALSE))),"",VLOOKUP(C487,SubstationLoad_Max_Primaries!$B$3:$Z$500,11,FALSE))</f>
        <v>43629.423611111109</v>
      </c>
      <c r="AC489" s="418">
        <f ca="1">IF(AND(VLOOKUP(C487,SubstationLoad_Min_Primaries!$B$3:$Z$495,3,FALSE),ISNUMBER(VLOOKUP(C487,'Manual Calculation'!$B$2:$G$222,5,FALSE))),VLOOKUP(C487,'Manual Calculation'!$B$2:$G$222,6,FALSE),VLOOKUP(C487,SubstationLoad_Min_Primaries!$B$3:$Z$500,23,FALSE))</f>
        <v>0</v>
      </c>
      <c r="AD489" s="175"/>
      <c r="AE489" s="175"/>
      <c r="AF489" s="175"/>
      <c r="AG489" s="175"/>
      <c r="AH489" s="175"/>
      <c r="AI489" s="175"/>
      <c r="AJ489" s="175"/>
      <c r="AK489" s="175"/>
      <c r="AL489" s="175"/>
      <c r="AM489" s="157" t="str">
        <f ca="1">IF('MASTER 2018-19 '!H495="","",'MASTER 2018-19 '!H495)</f>
        <v/>
      </c>
      <c r="AN489" s="216"/>
    </row>
    <row r="490" spans="1:40" s="157" customFormat="1" x14ac:dyDescent="0.2">
      <c r="B490" s="213">
        <v>583</v>
      </c>
      <c r="C490" s="86" t="str">
        <f ca="1">VLOOKUP(B490,'GSP List'!$D$2:$E$485,2,FALSE)</f>
        <v>FORSS</v>
      </c>
      <c r="D490" s="117" t="s">
        <v>30</v>
      </c>
      <c r="E490" s="117" t="s">
        <v>530</v>
      </c>
      <c r="F490" s="214"/>
      <c r="G490" s="284">
        <f ca="1">IF(AND(VLOOKUP(C490,SubstationLoad_Max_Primaries!$B$3:$Z$495,3,FALSE),ISNUMBER(VLOOKUP(C490,'Manual Calculation'!$B$2:$G$222,3,FALSE))),VLOOKUP(C490,'Manual Calculation'!$B$2:$G$222,4,FALSE),VLOOKUP(C490,SubstationLoad_Max_Primaries!$B$3:$Z$500,23,FALSE))</f>
        <v>43808.708333333328</v>
      </c>
      <c r="H490" s="282">
        <f ca="1">IF(AND(VLOOKUP(C490,SubstationLoad_Max_Primaries!$B$3:$Z$495,3,FALSE),ISNUMBER(VLOOKUP(C490,'Manual Calculation'!$B$2:$G$222,3,FALSE))),VLOOKUP(C490,'Manual Calculation'!$B$2:$G$222,3,FALSE),VLOOKUP(C490,SubstationLoad_Max_Primaries!$B$3:$Z$500,22,FALSE))</f>
        <v>0.82854363041487111</v>
      </c>
      <c r="I490" s="136">
        <v>1</v>
      </c>
      <c r="J490" s="89" t="s">
        <v>829</v>
      </c>
      <c r="K490" s="90" t="s">
        <v>829</v>
      </c>
      <c r="L490" s="143">
        <f ca="1">IF(OR($B490="",ISNA($I490)),,$H490*$I490)</f>
        <v>0.82854363041487111</v>
      </c>
      <c r="M490" s="143">
        <f ca="1">IF($B490 ="",,VLOOKUP($K490,'Growth Rates'!$C$5:$D$8,2,FALSE))^COLUMNS($M490:M490)*$L490+SUM($L491:M491)*IFERROR($L$5/$L$6,1)</f>
        <v>0.85073816872938435</v>
      </c>
      <c r="N490" s="143">
        <f ca="1">IF($B490 ="",,VLOOKUP($K490,'Growth Rates'!$C$5:$D$8,2,FALSE))^COLUMNS($M490:N490)*$L490+SUM($L491:N491)*IFERROR($L$5/$L$6,1)</f>
        <v>0.87352724125176739</v>
      </c>
      <c r="O490" s="143">
        <f ca="1">IF($B490 ="",,VLOOKUP($K490,'Growth Rates'!$C$5:$D$8,2,FALSE))^COLUMNS($M490:O490)*$L490+SUM($L491:O491)*IFERROR($L$5/$L$6,1)</f>
        <v>0.8969267740138811</v>
      </c>
      <c r="P490" s="143">
        <f ca="1">IF($B490 ="",,VLOOKUP($K490,'Growth Rates'!$C$5:$D$8,2,FALSE))^COLUMNS($M490:P490)*$L490+SUM($L491:P491)*IFERROR($L$5/$L$6,1)</f>
        <v>0.92095311966473825</v>
      </c>
      <c r="Q490" s="143">
        <f ca="1">IF($B490 ="",,VLOOKUP($K490,'Growth Rates'!$C$5:$D$8,2,FALSE))^COLUMNS($M490:Q490)*$L490+SUM($L491:Q491)*IFERROR($L$5/$L$6,1)</f>
        <v>0.94562306889847336</v>
      </c>
      <c r="R490" s="143">
        <f ca="1">IF($B490 ="",,VLOOKUP($K490,'Growth Rates'!$C$5:$D$8,2,FALSE))^COLUMNS($M490:R490)*$L490+SUM($L491:R491)*IFERROR($L$5/$L$6,1)</f>
        <v>0.97095386218843638</v>
      </c>
      <c r="S490" s="143">
        <f ca="1">IF($B490 ="",,VLOOKUP($K490,'Growth Rates'!$C$5:$D$8,2,FALSE))^COLUMNS($M490:S490)*$L490+SUM($L491:S491)*IFERROR($L$5/$L$6,1)</f>
        <v>0.99696320183561393</v>
      </c>
      <c r="T490" s="143">
        <f ca="1">IF($B490 ="",,VLOOKUP($K490,'Growth Rates'!$C$5:$D$8,2,FALSE))^COLUMNS($M490:T490)*$L490+SUM($L491:T491)*IFERROR($L$5/$L$6,1)</f>
        <v>1.0236692643397944</v>
      </c>
      <c r="U490" s="143">
        <f ca="1">IF($B490 ="",,VLOOKUP($K490,'Growth Rates'!$C$5:$D$8,2,FALSE))^COLUMNS($M490:U490)*$L490+SUM($L491:U491)*IFERROR($L$5/$L$6,1)</f>
        <v>1.0510907131021279</v>
      </c>
      <c r="V490" s="143">
        <f ca="1">IF($B490 ="",,VLOOKUP($K490,'Growth Rates'!$C$5:$D$8,2,FALSE))^COLUMNS($M490:V490)*$L490+SUM($L491:V491)*IFERROR($L$5/$L$6,1)</f>
        <v>1.0792467114679507</v>
      </c>
      <c r="W490" s="143">
        <f ca="1">IF($B490 ="",,VLOOKUP($K490,'Growth Rates'!$C$5:$D$8,2,FALSE))^COLUMNS($M490:W490)*$L490+SUM($L491:W491)*IFERROR($L$5/$L$6,1)</f>
        <v>1.1081569361189976</v>
      </c>
      <c r="X490" s="143">
        <f ca="1">IF($B490 ="",,VLOOKUP($K490,'Growth Rates'!$C$5:$D$8,2,FALSE))^COLUMNS($M490:X490)*$L490+SUM($L491:X491)*IFERROR($L$5/$L$6,1)</f>
        <v>1.1378415908243524</v>
      </c>
      <c r="Y490" s="143">
        <f ca="1">IF($B490 ="",,VLOOKUP($K490,'Growth Rates'!$C$5:$D$8,2,FALSE))^COLUMNS($M490:Y490)*$L490+SUM($L491:Y491)*IFERROR($L$5/$L$6,1)</f>
        <v>1.1683214205597552</v>
      </c>
      <c r="Z490" s="215"/>
      <c r="AA490" s="173">
        <f ca="1">IFERROR(IF($H490="",,AA491/$L490),0)</f>
        <v>0</v>
      </c>
      <c r="AB490" s="173">
        <f ca="1">IFERROR(IF($H490="",,AB491/$L490),0)</f>
        <v>0</v>
      </c>
      <c r="AC490" s="174">
        <f ca="1">IFERROR(IF($H490="",,AC491/$L490),0)</f>
        <v>0.12248278820173347</v>
      </c>
      <c r="AD490" s="175"/>
      <c r="AE490" s="42">
        <v>81920</v>
      </c>
      <c r="AF490" s="43"/>
      <c r="AG490" s="43"/>
      <c r="AH490" s="43"/>
      <c r="AI490" s="43"/>
      <c r="AJ490" s="43"/>
      <c r="AK490" s="43"/>
      <c r="AL490" s="44"/>
      <c r="AM490" s="157">
        <f ca="1">IF('MASTER 2018-19 '!H496="","",'MASTER 2018-19 '!H496)</f>
        <v>0.78</v>
      </c>
      <c r="AN490" s="216">
        <f t="shared" ca="1" si="75"/>
        <v>4.8543630414871086E-2</v>
      </c>
    </row>
    <row r="491" spans="1:40" s="157" customFormat="1" x14ac:dyDescent="0.2">
      <c r="C491" s="217" t="str">
        <f ca="1">IFERROR(IF(H490="","No PI or No Data",""),"Substation was not found in SubstationLoad")</f>
        <v/>
      </c>
      <c r="D491" s="139"/>
      <c r="E491" s="139"/>
      <c r="F491" s="139"/>
      <c r="G491" s="285">
        <f ca="1">IF(AND(VLOOKUP(C490,SubstationLoad_Max_Primaries!$B$3:$Z$495,3,FALSE),ISNUMBER(VLOOKUP(C490,'Manual Calculation'!$B$2:$G$222,3,FALSE))),VLOOKUP(C490,'Manual Calculation'!$B$2:$G$222,4,FALSE),VLOOKUP(C490,SubstationLoad_Max_Primaries!$B$3:$Z$500,23,FALSE))</f>
        <v>43808.708333333328</v>
      </c>
      <c r="H491" s="250"/>
      <c r="I491" s="220"/>
      <c r="J491" s="220"/>
      <c r="K491" s="220"/>
      <c r="L491" s="220" t="s">
        <v>32</v>
      </c>
      <c r="M491" s="235"/>
      <c r="N491" s="221"/>
      <c r="O491" s="221"/>
      <c r="P491" s="221"/>
      <c r="Q491" s="221"/>
      <c r="R491" s="221"/>
      <c r="S491" s="221"/>
      <c r="T491" s="221"/>
      <c r="U491" s="221"/>
      <c r="V491" s="221"/>
      <c r="W491" s="221"/>
      <c r="X491" s="221"/>
      <c r="Y491" s="221"/>
      <c r="Z491" s="222"/>
      <c r="AA491" s="419" t="str">
        <f ca="1">IF(AND(VLOOKUP(C490,SubstationLoad_Min_Primaries!$B$3:$Z$495,3,FALSE),ISNUMBER(VLOOKUP(C490,'Manual Calculation'!$B$2:$G$222,5,FALSE))),"Manual Calculation",MAX(VLOOKUP(C490,SubstationLoad_Max_Primaries!$B$3:$Z$500,5,FALSE),VLOOKUP(C490,SubstationLoad_Max_Primaries!$B$3:$Z$500,7,FALSE)))</f>
        <v>Manual Calculation</v>
      </c>
      <c r="AB491" s="419" t="str">
        <f ca="1">IF(AND(VLOOKUP(C490,SubstationLoad_Min_Primaries!$B$3:$Z$495,3,FALSE),ISNUMBER(VLOOKUP(C490,'Manual Calculation'!$B$2:$G$222,5,FALSE))),"Manual Calculation",VLOOKUP(C490,SubstationLoad_Max_Primaries!$B$3:$Z$500,6,FALSE))</f>
        <v>Manual Calculation</v>
      </c>
      <c r="AC491" s="282">
        <f ca="1">IF(AND(VLOOKUP(C490,SubstationLoad_Min_Primaries!$B$3:$Z$495,3,FALSE),ISNUMBER(VLOOKUP(C490,'Manual Calculation'!$B$2:$G$222,5,FALSE))),VLOOKUP(C490,'Manual Calculation'!$B$2:$G$222,5,FALSE),VLOOKUP(C490,SubstationLoad_Min_Primaries!$B$3:$Z$500,22,FALSE))</f>
        <v>0.10148233399999999</v>
      </c>
      <c r="AD491" s="175"/>
      <c r="AE491" s="186">
        <v>1</v>
      </c>
      <c r="AF491" s="187">
        <v>0</v>
      </c>
      <c r="AG491" s="187">
        <v>0</v>
      </c>
      <c r="AH491" s="187">
        <v>0</v>
      </c>
      <c r="AI491" s="187">
        <v>0</v>
      </c>
      <c r="AJ491" s="187">
        <v>0</v>
      </c>
      <c r="AK491" s="187">
        <v>0</v>
      </c>
      <c r="AL491" s="188">
        <v>0</v>
      </c>
      <c r="AM491" s="157" t="str">
        <f ca="1">IF('MASTER 2018-19 '!H497="","",'MASTER 2018-19 '!H497)</f>
        <v/>
      </c>
      <c r="AN491" s="216"/>
    </row>
    <row r="492" spans="1:40" s="157" customFormat="1" x14ac:dyDescent="0.2">
      <c r="C492" s="223" t="s">
        <v>33</v>
      </c>
      <c r="D492" s="224"/>
      <c r="E492" s="225"/>
      <c r="F492" s="225"/>
      <c r="G492" s="226"/>
      <c r="H492" s="249"/>
      <c r="I492" s="228"/>
      <c r="J492" s="228"/>
      <c r="K492" s="228"/>
      <c r="L492" s="228"/>
      <c r="M492" s="229"/>
      <c r="N492" s="229"/>
      <c r="O492" s="230"/>
      <c r="P492" s="230"/>
      <c r="Q492" s="230"/>
      <c r="R492" s="231" t="s">
        <v>34</v>
      </c>
      <c r="S492" s="283">
        <f ca="1">VLOOKUP(C490,SubstationLoad_Max_Primaries!$B$3:$Z$500,24,FALSE)</f>
        <v>2.8055269718170166</v>
      </c>
      <c r="T492" s="233"/>
      <c r="U492" s="233"/>
      <c r="V492" s="233"/>
      <c r="W492" s="233"/>
      <c r="X492" s="233"/>
      <c r="Y492" s="233"/>
      <c r="Z492" s="234"/>
      <c r="AA492" s="418" t="str">
        <f ca="1">IF(AND(VLOOKUP(C490,SubstationLoad_Min_Primaries!$B$3:$Z$495,3,FALSE),ISNUMBER(VLOOKUP(C490,'Manual Calculation'!$B$2:$G$222,5,FALSE))),"",IF(AA491=VLOOKUP(C490,SubstationLoad_Max_Primaries!$B$3:$Z$500,5,FALSE),VLOOKUP(C490,SubstationLoad_Max_Primaries!$B$3:$Z$500,10,FALSE),IF(AA491=VLOOKUP(C490,SubstationLoad_Max_Primaries!$B$3:$Z$500,7,FALSE),VLOOKUP(C490,SubstationLoad_Max_Primaries!$B$3:$Z$500,12,FALSE),"")))</f>
        <v/>
      </c>
      <c r="AB492" s="418" t="str">
        <f ca="1">IF(AND(VLOOKUP(C490,SubstationLoad_Min_Primaries!$B$3:$Z$495,3,FALSE),ISNUMBER(VLOOKUP(C490,'Manual Calculation'!$B$2:$G$222,5,FALSE))),"",VLOOKUP(C490,SubstationLoad_Max_Primaries!$B$3:$Z$500,11,FALSE))</f>
        <v/>
      </c>
      <c r="AC492" s="418">
        <f ca="1">IF(AND(VLOOKUP(C490,SubstationLoad_Min_Primaries!$B$3:$Z$495,3,FALSE),ISNUMBER(VLOOKUP(C490,'Manual Calculation'!$B$2:$G$222,5,FALSE))),VLOOKUP(C490,'Manual Calculation'!$B$2:$G$222,6,FALSE),VLOOKUP(C490,SubstationLoad_Min_Primaries!$B$3:$Z$500,23,FALSE))</f>
        <v>43600.645833333328</v>
      </c>
      <c r="AD492" s="175"/>
      <c r="AE492" s="175"/>
      <c r="AF492" s="175"/>
      <c r="AG492" s="175"/>
      <c r="AH492" s="175"/>
      <c r="AI492" s="175"/>
      <c r="AJ492" s="175"/>
      <c r="AK492" s="175"/>
      <c r="AL492" s="175"/>
      <c r="AM492" s="157" t="str">
        <f ca="1">IF('MASTER 2018-19 '!H498="","",'MASTER 2018-19 '!H498)</f>
        <v/>
      </c>
      <c r="AN492" s="216"/>
    </row>
    <row r="493" spans="1:40" s="157" customFormat="1" x14ac:dyDescent="0.2">
      <c r="B493" s="236">
        <v>590</v>
      </c>
      <c r="C493" s="86" t="str">
        <f ca="1">VLOOKUP(B493,'GSP List'!$D$2:$E$485,2,FALSE)</f>
        <v>MELVICH</v>
      </c>
      <c r="D493" s="117" t="s">
        <v>30</v>
      </c>
      <c r="E493" s="117" t="s">
        <v>564</v>
      </c>
      <c r="F493" s="214"/>
      <c r="G493" s="284">
        <f ca="1">IF(AND(VLOOKUP(C493,SubstationLoad_Max_Primaries!$B$3:$Z$495,3,FALSE),ISNUMBER(VLOOKUP(C493,'Manual Calculation'!$B$2:$G$222,3,FALSE))),VLOOKUP(C493,'Manual Calculation'!$B$2:$G$222,4,FALSE),VLOOKUP(C493,SubstationLoad_Max_Primaries!$B$3:$Z$500,23,FALSE))</f>
        <v>43558.834722222222</v>
      </c>
      <c r="H493" s="282">
        <f ca="1">IF(AND(VLOOKUP(C493,SubstationLoad_Max_Primaries!$B$3:$Z$495,3,FALSE),ISNUMBER(VLOOKUP(C493,'Manual Calculation'!$B$2:$G$222,3,FALSE))),VLOOKUP(C493,'Manual Calculation'!$B$2:$G$222,3,FALSE),VLOOKUP(C493,SubstationLoad_Max_Primaries!$B$3:$Z$500,22,FALSE))</f>
        <v>0.70066625476074207</v>
      </c>
      <c r="I493" s="136">
        <v>1</v>
      </c>
      <c r="J493" s="89">
        <v>0</v>
      </c>
      <c r="K493" s="90">
        <v>0</v>
      </c>
      <c r="L493" s="143">
        <f ca="1">IF(OR($B493="",ISNA($I493)),,$H493*$I493)</f>
        <v>0.70066625476074207</v>
      </c>
      <c r="M493" s="143">
        <f ca="1">IF($B493 ="",,VLOOKUP($K493,'Growth Rates'!$C$5:$D$8,2,FALSE))^COLUMNS($M493:M493)*$L493+SUM($L494:M494)*IFERROR($L$5/$L$6,1)</f>
        <v>0.70067904666239877</v>
      </c>
      <c r="N493" s="143">
        <f ca="1">IF($B493 ="",,VLOOKUP($K493,'Growth Rates'!$C$5:$D$8,2,FALSE))^COLUMNS($M493:N493)*$L493+SUM($L494:N494)*IFERROR($L$5/$L$6,1)</f>
        <v>0.70069183879759434</v>
      </c>
      <c r="O493" s="143">
        <f ca="1">IF($B493 ="",,VLOOKUP($K493,'Growth Rates'!$C$5:$D$8,2,FALSE))^COLUMNS($M493:O493)*$L493+SUM($L494:O494)*IFERROR($L$5/$L$6,1)</f>
        <v>0.70070463116633286</v>
      </c>
      <c r="P493" s="143">
        <f ca="1">IF($B493 ="",,VLOOKUP($K493,'Growth Rates'!$C$5:$D$8,2,FALSE))^COLUMNS($M493:P493)*$L493+SUM($L494:P494)*IFERROR($L$5/$L$6,1)</f>
        <v>0.7007174237686189</v>
      </c>
      <c r="Q493" s="143">
        <f ca="1">IF($B493 ="",,VLOOKUP($K493,'Growth Rates'!$C$5:$D$8,2,FALSE))^COLUMNS($M493:Q493)*$L493+SUM($L494:Q494)*IFERROR($L$5/$L$6,1)</f>
        <v>0.70073021660445634</v>
      </c>
      <c r="R493" s="143">
        <f ca="1">IF($B493 ="",,VLOOKUP($K493,'Growth Rates'!$C$5:$D$8,2,FALSE))^COLUMNS($M493:R493)*$L493+SUM($L494:R494)*IFERROR($L$5/$L$6,1)</f>
        <v>0.70074300967384973</v>
      </c>
      <c r="S493" s="143">
        <f ca="1">IF($B493 ="",,VLOOKUP($K493,'Growth Rates'!$C$5:$D$8,2,FALSE))^COLUMNS($M493:S493)*$L493+SUM($L494:S494)*IFERROR($L$5/$L$6,1)</f>
        <v>0.70075580297680318</v>
      </c>
      <c r="T493" s="143">
        <f ca="1">IF($B493 ="",,VLOOKUP($K493,'Growth Rates'!$C$5:$D$8,2,FALSE))^COLUMNS($M493:T493)*$L493+SUM($L494:T494)*IFERROR($L$5/$L$6,1)</f>
        <v>0.70076859651332102</v>
      </c>
      <c r="U493" s="143">
        <f ca="1">IF($B493 ="",,VLOOKUP($K493,'Growth Rates'!$C$5:$D$8,2,FALSE))^COLUMNS($M493:U493)*$L493+SUM($L494:U494)*IFERROR($L$5/$L$6,1)</f>
        <v>0.70078139028340747</v>
      </c>
      <c r="V493" s="143">
        <f ca="1">IF($B493 ="",,VLOOKUP($K493,'Growth Rates'!$C$5:$D$8,2,FALSE))^COLUMNS($M493:V493)*$L493+SUM($L494:V494)*IFERROR($L$5/$L$6,1)</f>
        <v>0.70079418428706686</v>
      </c>
      <c r="W493" s="143">
        <f ca="1">IF($B493 ="",,VLOOKUP($K493,'Growth Rates'!$C$5:$D$8,2,FALSE))^COLUMNS($M493:W493)*$L493+SUM($L494:W494)*IFERROR($L$5/$L$6,1)</f>
        <v>0.70080697852430329</v>
      </c>
      <c r="X493" s="143">
        <f ca="1">IF($B493 ="",,VLOOKUP($K493,'Growth Rates'!$C$5:$D$8,2,FALSE))^COLUMNS($M493:X493)*$L493+SUM($L494:X494)*IFERROR($L$5/$L$6,1)</f>
        <v>0.70081977299512144</v>
      </c>
      <c r="Y493" s="143">
        <f ca="1">IF($B493 ="",,VLOOKUP($K493,'Growth Rates'!$C$5:$D$8,2,FALSE))^COLUMNS($M493:Y493)*$L493+SUM($L494:Y494)*IFERROR($L$5/$L$6,1)</f>
        <v>0.70083256769952496</v>
      </c>
      <c r="Z493" s="215"/>
      <c r="AA493" s="173">
        <f ca="1">IFERROR(IF($H493="",,AA494/$L493),0)</f>
        <v>0</v>
      </c>
      <c r="AB493" s="173">
        <f ca="1">IFERROR(IF($H493="",,AB494/$L493),0)</f>
        <v>0</v>
      </c>
      <c r="AC493" s="174">
        <f ca="1">IFERROR(IF($H493="",,AC494/$L493),0)</f>
        <v>0</v>
      </c>
      <c r="AD493" s="175"/>
      <c r="AE493" s="42">
        <v>81904</v>
      </c>
      <c r="AF493" s="43"/>
      <c r="AG493" s="43"/>
      <c r="AH493" s="43"/>
      <c r="AI493" s="43"/>
      <c r="AJ493" s="43"/>
      <c r="AK493" s="43"/>
      <c r="AL493" s="44"/>
      <c r="AM493" s="157">
        <f ca="1">IF('MASTER 2018-19 '!H499="","",'MASTER 2018-19 '!H499)</f>
        <v>0.73</v>
      </c>
      <c r="AN493" s="216">
        <f t="shared" ca="1" si="75"/>
        <v>-2.9333745239257913E-2</v>
      </c>
    </row>
    <row r="494" spans="1:40" s="157" customFormat="1" x14ac:dyDescent="0.2">
      <c r="C494" s="217" t="str">
        <f ca="1">IFERROR(IF(H493="","No PI or No Data",""),"Substation was not found in SubstationLoad")</f>
        <v/>
      </c>
      <c r="D494" s="139"/>
      <c r="E494" s="139"/>
      <c r="F494" s="139"/>
      <c r="G494" s="285">
        <f ca="1">IF(AND(VLOOKUP(C493,SubstationLoad_Max_Primaries!$B$3:$Z$495,3,FALSE),ISNUMBER(VLOOKUP(C493,'Manual Calculation'!$B$2:$G$222,3,FALSE))),VLOOKUP(C493,'Manual Calculation'!$B$2:$G$222,4,FALSE),VLOOKUP(C493,SubstationLoad_Max_Primaries!$B$3:$Z$500,23,FALSE))</f>
        <v>43558.834722222222</v>
      </c>
      <c r="H494" s="250"/>
      <c r="I494" s="220"/>
      <c r="J494" s="220"/>
      <c r="K494" s="220"/>
      <c r="L494" s="220" t="s">
        <v>32</v>
      </c>
      <c r="M494" s="235"/>
      <c r="N494" s="221"/>
      <c r="O494" s="221"/>
      <c r="P494" s="221"/>
      <c r="Q494" s="221"/>
      <c r="R494" s="221"/>
      <c r="S494" s="221"/>
      <c r="T494" s="221"/>
      <c r="U494" s="221"/>
      <c r="V494" s="221"/>
      <c r="W494" s="221"/>
      <c r="X494" s="221"/>
      <c r="Y494" s="221"/>
      <c r="Z494" s="222"/>
      <c r="AA494" s="419" t="e">
        <f ca="1">IF(AND(VLOOKUP(C493,SubstationLoad_Min_Primaries!$B$3:$Z$495,3,FALSE),ISNUMBER(VLOOKUP(C493,'Manual Calculation'!$B$2:$G$222,5,FALSE))),"Manual Calculation",MAX(VLOOKUP(C493,SubstationLoad_Max_Primaries!$B$3:$Z$500,5,FALSE),VLOOKUP(C493,SubstationLoad_Max_Primaries!$B$3:$Z$500,7,FALSE)))</f>
        <v>#VALUE!</v>
      </c>
      <c r="AB494" s="419" t="str">
        <f ca="1">IF(AND(VLOOKUP(C493,SubstationLoad_Min_Primaries!$B$3:$Z$495,3,FALSE),ISNUMBER(VLOOKUP(C493,'Manual Calculation'!$B$2:$G$222,5,FALSE))),"Manual Calculation",VLOOKUP(C493,SubstationLoad_Max_Primaries!$B$3:$Z$500,6,FALSE))</f>
        <v>Unreliable Data</v>
      </c>
      <c r="AC494" s="282">
        <f ca="1">IF(AND(VLOOKUP(C493,SubstationLoad_Min_Primaries!$B$3:$Z$495,3,FALSE),ISNUMBER(VLOOKUP(C493,'Manual Calculation'!$B$2:$G$222,5,FALSE))),VLOOKUP(C493,'Manual Calculation'!$B$2:$G$222,5,FALSE),VLOOKUP(C493,SubstationLoad_Min_Primaries!$B$3:$Z$500,22,FALSE))</f>
        <v>0</v>
      </c>
      <c r="AD494" s="175"/>
      <c r="AE494" s="186">
        <v>1</v>
      </c>
      <c r="AF494" s="187">
        <v>0</v>
      </c>
      <c r="AG494" s="187">
        <v>0</v>
      </c>
      <c r="AH494" s="187">
        <v>0</v>
      </c>
      <c r="AI494" s="187">
        <v>0</v>
      </c>
      <c r="AJ494" s="187">
        <v>0</v>
      </c>
      <c r="AK494" s="187">
        <v>0</v>
      </c>
      <c r="AL494" s="188">
        <v>0</v>
      </c>
      <c r="AM494" s="157" t="str">
        <f ca="1">IF('MASTER 2018-19 '!H500="","",'MASTER 2018-19 '!H500)</f>
        <v/>
      </c>
      <c r="AN494" s="216"/>
    </row>
    <row r="495" spans="1:40" s="157" customFormat="1" x14ac:dyDescent="0.2">
      <c r="C495" s="223" t="s">
        <v>33</v>
      </c>
      <c r="D495" s="224"/>
      <c r="E495" s="225"/>
      <c r="F495" s="225"/>
      <c r="G495" s="226"/>
      <c r="H495" s="249"/>
      <c r="I495" s="228"/>
      <c r="J495" s="228"/>
      <c r="K495" s="228"/>
      <c r="L495" s="228"/>
      <c r="M495" s="229"/>
      <c r="N495" s="229"/>
      <c r="O495" s="230"/>
      <c r="P495" s="230"/>
      <c r="Q495" s="230"/>
      <c r="R495" s="231" t="s">
        <v>34</v>
      </c>
      <c r="S495" s="283">
        <f ca="1">VLOOKUP(C493,SubstationLoad_Max_Primaries!$B$3:$Z$500,24,FALSE)</f>
        <v>0</v>
      </c>
      <c r="T495" s="233"/>
      <c r="U495" s="233"/>
      <c r="V495" s="233"/>
      <c r="W495" s="233"/>
      <c r="X495" s="233"/>
      <c r="Y495" s="233"/>
      <c r="Z495" s="234"/>
      <c r="AA495" s="418" t="e">
        <f ca="1">IF(AND(VLOOKUP(C493,SubstationLoad_Min_Primaries!$B$3:$Z$495,3,FALSE),ISNUMBER(VLOOKUP(C493,'Manual Calculation'!$B$2:$G$222,5,FALSE))),"",IF(AA494=VLOOKUP(C493,SubstationLoad_Max_Primaries!$B$3:$Z$500,5,FALSE),VLOOKUP(C493,SubstationLoad_Max_Primaries!$B$3:$Z$500,10,FALSE),IF(AA494=VLOOKUP(C493,SubstationLoad_Max_Primaries!$B$3:$Z$500,7,FALSE),VLOOKUP(C493,SubstationLoad_Max_Primaries!$B$3:$Z$500,12,FALSE),"")))</f>
        <v>#VALUE!</v>
      </c>
      <c r="AB495" s="418" t="str">
        <f ca="1">IF(AND(VLOOKUP(C493,SubstationLoad_Min_Primaries!$B$3:$Z$495,3,FALSE),ISNUMBER(VLOOKUP(C493,'Manual Calculation'!$B$2:$G$222,5,FALSE))),"",VLOOKUP(C493,SubstationLoad_Max_Primaries!$B$3:$Z$500,11,FALSE))</f>
        <v>Missing Data</v>
      </c>
      <c r="AC495" s="418">
        <f ca="1">IF(AND(VLOOKUP(C493,SubstationLoad_Min_Primaries!$B$3:$Z$495,3,FALSE),ISNUMBER(VLOOKUP(C493,'Manual Calculation'!$B$2:$G$222,5,FALSE))),VLOOKUP(C493,'Manual Calculation'!$B$2:$G$222,6,FALSE),VLOOKUP(C493,SubstationLoad_Min_Primaries!$B$3:$Z$500,23,FALSE))</f>
        <v>0</v>
      </c>
      <c r="AD495" s="175"/>
      <c r="AE495" s="175"/>
      <c r="AF495" s="175"/>
      <c r="AG495" s="175"/>
      <c r="AH495" s="175"/>
      <c r="AI495" s="175"/>
      <c r="AJ495" s="175"/>
      <c r="AK495" s="175"/>
      <c r="AL495" s="175"/>
      <c r="AM495" s="157" t="str">
        <f ca="1">IF('MASTER 2018-19 '!H501="","",'MASTER 2018-19 '!H501)</f>
        <v/>
      </c>
      <c r="AN495" s="216"/>
    </row>
    <row r="496" spans="1:40" s="157" customFormat="1" x14ac:dyDescent="0.2">
      <c r="A496" s="246"/>
      <c r="B496" s="246"/>
      <c r="C496" s="246"/>
      <c r="D496" s="246"/>
      <c r="E496" s="246"/>
      <c r="F496" s="246"/>
      <c r="G496" s="246"/>
      <c r="H496" s="246"/>
      <c r="I496" s="246"/>
      <c r="J496" s="246"/>
      <c r="K496" s="246"/>
      <c r="L496" s="246"/>
      <c r="M496" s="246"/>
      <c r="N496" s="246"/>
      <c r="O496" s="246"/>
      <c r="P496" s="246"/>
      <c r="Q496" s="246"/>
      <c r="R496" s="246"/>
      <c r="S496" s="246"/>
      <c r="T496" s="246"/>
      <c r="U496" s="246"/>
      <c r="V496" s="246"/>
      <c r="W496" s="246"/>
      <c r="X496" s="246"/>
      <c r="Y496" s="246"/>
      <c r="Z496" s="246"/>
      <c r="AA496" s="246"/>
      <c r="AB496" s="246"/>
      <c r="AC496" s="246"/>
      <c r="AD496" s="246"/>
      <c r="AE496" s="246"/>
      <c r="AF496" s="246"/>
      <c r="AG496" s="246"/>
      <c r="AH496" s="246"/>
      <c r="AI496" s="246"/>
      <c r="AJ496" s="246"/>
      <c r="AK496" s="246"/>
      <c r="AL496" s="246"/>
      <c r="AM496" s="157" t="str">
        <f ca="1">IF('MASTER 2018-19 '!H502="","",'MASTER 2018-19 '!H502)</f>
        <v/>
      </c>
      <c r="AN496" s="216"/>
    </row>
    <row r="497" spans="1:40" s="157" customFormat="1" x14ac:dyDescent="0.2">
      <c r="A497" s="152"/>
      <c r="B497" s="25"/>
      <c r="C497" s="158"/>
      <c r="D497" s="152"/>
      <c r="E497" s="152"/>
      <c r="F497" s="152"/>
      <c r="G497" s="152"/>
      <c r="H497" s="152"/>
      <c r="I497" s="152"/>
      <c r="J497" s="152"/>
      <c r="K497" s="152"/>
      <c r="L497" s="7" t="s">
        <v>0</v>
      </c>
      <c r="M497" s="159"/>
      <c r="N497" s="159"/>
      <c r="O497" s="159"/>
      <c r="P497" s="159"/>
      <c r="Q497" s="159"/>
      <c r="R497" s="159"/>
      <c r="S497" s="159"/>
      <c r="T497" s="159"/>
      <c r="U497" s="159"/>
      <c r="V497" s="159"/>
      <c r="W497" s="159"/>
      <c r="X497" s="159"/>
      <c r="Y497" s="159"/>
      <c r="Z497" s="156"/>
      <c r="AA497" s="152"/>
      <c r="AB497" s="152"/>
      <c r="AC497" s="152"/>
      <c r="AD497" s="152"/>
      <c r="AE497" s="152"/>
      <c r="AF497" s="152"/>
      <c r="AG497" s="152"/>
      <c r="AH497" s="152"/>
      <c r="AI497" s="152"/>
      <c r="AJ497" s="152"/>
      <c r="AK497" s="152"/>
      <c r="AL497" s="152"/>
      <c r="AM497" s="157" t="str">
        <f ca="1">IF('MASTER 2018-19 '!H503="","",'MASTER 2018-19 '!H503)</f>
        <v/>
      </c>
      <c r="AN497" s="216"/>
    </row>
    <row r="498" spans="1:40" s="157" customFormat="1" ht="61.5" x14ac:dyDescent="0.2">
      <c r="A498" s="20" t="s">
        <v>39</v>
      </c>
      <c r="B498" s="21" t="s">
        <v>657</v>
      </c>
      <c r="C498" s="20" t="s">
        <v>2</v>
      </c>
      <c r="D498" s="18" t="s">
        <v>3</v>
      </c>
      <c r="E498" s="18" t="s">
        <v>4</v>
      </c>
      <c r="F498" s="18" t="s">
        <v>5</v>
      </c>
      <c r="G498" s="22" t="s">
        <v>6</v>
      </c>
      <c r="H498" s="22" t="str">
        <f ca="1">$L$1&amp;" Peak (MW)"</f>
        <v>2019 / 20 Peak (MW)</v>
      </c>
      <c r="I498" s="16" t="s">
        <v>7</v>
      </c>
      <c r="J498" s="24" t="s">
        <v>8</v>
      </c>
      <c r="K498" s="17" t="s">
        <v>9</v>
      </c>
      <c r="L498" s="22" t="str">
        <f ca="1">LEFTB($L$1,FIND(" / ",$L$1,1))&amp;" / "&amp;LEFTB($L$1,FIND(" / ",$L$1,1))+1</f>
        <v>2019  / 2020</v>
      </c>
      <c r="M498" s="22" t="str">
        <f ca="1">LEFTB($L$1,FIND(" / ",$L$1,1))+1&amp;" / "&amp;LEFTB($L$1,FIND(" / ",$L$1,1))+2</f>
        <v>2020 / 2021</v>
      </c>
      <c r="N498" s="22" t="str">
        <f ca="1">LEFTB($L$1,FIND(" / ",$L$1,1))+2&amp;" / "&amp;LEFTB($L$1,FIND(" / ",$L$1,1))+3</f>
        <v>2021 / 2022</v>
      </c>
      <c r="O498" s="22" t="str">
        <f ca="1">LEFTB($L$1,FIND(" / ",$L$1,1))+3&amp;" / "&amp;LEFTB($L$1,FIND(" / ",$L$1,1))+4</f>
        <v>2022 / 2023</v>
      </c>
      <c r="P498" s="22" t="str">
        <f ca="1">LEFTB($L$1,FIND(" / ",$L$1,1))+4&amp;" / "&amp;LEFTB($L$1,FIND(" / ",$L$1,1))+5</f>
        <v>2023 / 2024</v>
      </c>
      <c r="Q498" s="22" t="str">
        <f ca="1">LEFTB($L$1,FIND(" / ",$L$1,1))+5&amp;" / "&amp;LEFTB($L$1,FIND(" / ",$L$1,1))+6</f>
        <v>2024 / 2025</v>
      </c>
      <c r="R498" s="22" t="str">
        <f ca="1">LEFTB($L$1,FIND(" / ",$L$1,1))+6&amp;" / "&amp;LEFTB($L$1,FIND(" / ",$L$1,1))+7</f>
        <v>2025 / 2026</v>
      </c>
      <c r="S498" s="22" t="str">
        <f ca="1">LEFTB($L$1,FIND(" / ",$L$1,1))+7&amp;" / "&amp;LEFTB($L$1,FIND(" / ",$L$1,1))+8</f>
        <v>2026 / 2027</v>
      </c>
      <c r="T498" s="22" t="str">
        <f ca="1">LEFTB($L$1,FIND(" / ",$L$1,1))+8&amp;" / "&amp;LEFTB($L$1,FIND(" / ",$L$1,1))+9</f>
        <v>2027 / 2028</v>
      </c>
      <c r="U498" s="22" t="str">
        <f ca="1">LEFTB($L$1,FIND(" / ",$L$1,1))+9&amp;" / "&amp;LEFTB($L$1,FIND(" / ",$L$1,1))+10</f>
        <v>2028 / 2029</v>
      </c>
      <c r="V498" s="22" t="str">
        <f ca="1">LEFTB($L$1,FIND(" / ",$L$1,1))+10&amp;" / "&amp;LEFTB($L$1,FIND(" / ",$L$1,1))+11</f>
        <v>2029 / 2030</v>
      </c>
      <c r="W498" s="22" t="str">
        <f ca="1">LEFTB($L$1,FIND(" / ",$L$1,1))+11&amp;" / "&amp;LEFTB($L$1,FIND(" / ",$L$1,1))+12</f>
        <v>2030 / 2031</v>
      </c>
      <c r="X498" s="22" t="str">
        <f ca="1">LEFTB($L$1,FIND(" / ",$L$1,1))+12&amp;" / "&amp;LEFTB($L$1,FIND(" / ",$L$1,1))+13</f>
        <v>2031 / 2032</v>
      </c>
      <c r="Y498" s="22" t="str">
        <f ca="1">LEFTB($L$1,FIND(" / ",$L$1,1))+13&amp;" / "&amp;LEFTB($L$1,FIND(" / ",$L$1,1))+14</f>
        <v>2032 / 2033</v>
      </c>
      <c r="Z498" s="23" t="s">
        <v>11</v>
      </c>
      <c r="AA498" s="19" t="s">
        <v>12</v>
      </c>
      <c r="AB498" s="19" t="s">
        <v>13</v>
      </c>
      <c r="AC498" s="19" t="s">
        <v>14</v>
      </c>
      <c r="AD498" s="160"/>
      <c r="AE498" s="19" t="s">
        <v>15</v>
      </c>
      <c r="AF498" s="19" t="s">
        <v>16</v>
      </c>
      <c r="AG498" s="19" t="s">
        <v>17</v>
      </c>
      <c r="AH498" s="19" t="s">
        <v>18</v>
      </c>
      <c r="AI498" s="19" t="s">
        <v>19</v>
      </c>
      <c r="AJ498" s="19" t="s">
        <v>20</v>
      </c>
      <c r="AK498" s="19" t="s">
        <v>21</v>
      </c>
      <c r="AL498" s="19" t="s">
        <v>22</v>
      </c>
      <c r="AM498" s="19" t="str">
        <f ca="1">IF('MASTER 2018-19 '!H504="","",'MASTER 2018-19 '!H504)</f>
        <v>2018/19 Peak (MW)</v>
      </c>
      <c r="AN498" s="19" t="s">
        <v>825</v>
      </c>
    </row>
    <row r="499" spans="1:40" s="157" customFormat="1" x14ac:dyDescent="0.2">
      <c r="A499" s="6"/>
      <c r="B499" s="161"/>
      <c r="C499" s="162"/>
      <c r="D499" s="161"/>
      <c r="E499" s="161"/>
      <c r="F499" s="161"/>
      <c r="G499" s="163"/>
      <c r="H499" s="161"/>
      <c r="I499" s="164"/>
      <c r="J499" s="165"/>
      <c r="K499" s="161"/>
      <c r="L499" s="161"/>
      <c r="M499" s="161"/>
      <c r="N499" s="161"/>
      <c r="O499" s="161"/>
      <c r="P499" s="161"/>
      <c r="Q499" s="161"/>
      <c r="R499" s="161"/>
      <c r="S499" s="161"/>
      <c r="T499" s="161"/>
      <c r="U499" s="161"/>
      <c r="V499" s="161"/>
      <c r="W499" s="161"/>
      <c r="X499" s="161"/>
      <c r="Y499" s="161"/>
      <c r="Z499" s="160"/>
      <c r="AA499" s="160"/>
      <c r="AB499" s="160"/>
      <c r="AC499" s="160"/>
      <c r="AD499" s="160"/>
      <c r="AE499" s="160"/>
      <c r="AF499" s="160"/>
      <c r="AG499" s="160"/>
      <c r="AH499" s="160"/>
      <c r="AI499" s="160"/>
      <c r="AJ499" s="160"/>
      <c r="AK499" s="160"/>
      <c r="AL499" s="160"/>
      <c r="AM499" s="157" t="str">
        <f ca="1">IF('MASTER 2018-19 '!H505="","",'MASTER 2018-19 '!H505)</f>
        <v/>
      </c>
    </row>
    <row r="500" spans="1:40" s="157" customFormat="1" x14ac:dyDescent="0.2">
      <c r="A500" s="142" t="s">
        <v>587</v>
      </c>
      <c r="B500" s="166">
        <v>31</v>
      </c>
      <c r="C500" s="167"/>
      <c r="D500" s="168" t="s">
        <v>23</v>
      </c>
      <c r="E500" s="169" t="s">
        <v>839</v>
      </c>
      <c r="F500" s="170"/>
      <c r="G500" s="284">
        <f ca="1">VLOOKUP(A500,SubstationLoad_Max_GSPs!$A$3:$Z$100,19,FALSE)</f>
        <v>43788.513888888891</v>
      </c>
      <c r="H500" s="282">
        <f ca="1">VLOOKUP(A500,SubstationLoad_Max_GSPs!$A$3:$Z$100,18,FALSE)</f>
        <v>44.239376068115234</v>
      </c>
      <c r="I500" s="136">
        <v>1</v>
      </c>
      <c r="J500" s="171"/>
      <c r="K500" s="172" t="s">
        <v>24</v>
      </c>
      <c r="L500" s="37">
        <f ca="1">IF(OR($A500="",ISNA($I500)),,$H500*$I500)</f>
        <v>44.239376068115234</v>
      </c>
      <c r="M500" s="37">
        <f t="shared" ref="M500:Y500" ca="1" si="80">M501/IFERROR($L501/$L500,1)</f>
        <v>44.316393681353873</v>
      </c>
      <c r="N500" s="37">
        <f t="shared" ca="1" si="80"/>
        <v>44.393835040184115</v>
      </c>
      <c r="O500" s="37">
        <f t="shared" ca="1" si="80"/>
        <v>44.471702492858903</v>
      </c>
      <c r="P500" s="37">
        <f t="shared" ca="1" si="80"/>
        <v>44.549998400644739</v>
      </c>
      <c r="Q500" s="37">
        <f t="shared" ca="1" si="80"/>
        <v>44.628725137893746</v>
      </c>
      <c r="R500" s="37">
        <f t="shared" ca="1" si="80"/>
        <v>44.7078850921162</v>
      </c>
      <c r="S500" s="37">
        <f t="shared" ca="1" si="80"/>
        <v>44.787480664053483</v>
      </c>
      <c r="T500" s="37">
        <f t="shared" ca="1" si="80"/>
        <v>44.867514267751368</v>
      </c>
      <c r="U500" s="37">
        <f t="shared" ca="1" si="80"/>
        <v>44.947988330633741</v>
      </c>
      <c r="V500" s="37">
        <f t="shared" ca="1" si="80"/>
        <v>45.028905293576791</v>
      </c>
      <c r="W500" s="37">
        <f t="shared" ca="1" si="80"/>
        <v>45.110267610983492</v>
      </c>
      <c r="X500" s="37">
        <f t="shared" ca="1" si="80"/>
        <v>45.192077750858672</v>
      </c>
      <c r="Y500" s="37">
        <f t="shared" ca="1" si="80"/>
        <v>45.274338194884216</v>
      </c>
      <c r="Z500" s="38" t="str">
        <f ca="1">"Diversity/Losses: "&amp;ROUND(L501/L500,3)</f>
        <v>Diversity/Losses: 1.071</v>
      </c>
      <c r="AA500" s="173">
        <f ca="1">IFERROR(IF($H500="",,AA501/$L500),0)</f>
        <v>0.89536424103742607</v>
      </c>
      <c r="AB500" s="173">
        <f ca="1">IFERROR(IF($H500="",,AB501/$L500),0)</f>
        <v>0.75645694474828029</v>
      </c>
      <c r="AC500" s="174">
        <f ca="1">IFERROR(IF($H500="",,AC501/$L500),0)</f>
        <v>0.28766555773876662</v>
      </c>
      <c r="AD500" s="175"/>
      <c r="AE500" s="42">
        <v>13330</v>
      </c>
      <c r="AF500" s="43"/>
      <c r="AG500" s="43"/>
      <c r="AH500" s="43"/>
      <c r="AI500" s="43"/>
      <c r="AJ500" s="43"/>
      <c r="AK500" s="43"/>
      <c r="AL500" s="44"/>
      <c r="AM500" s="157">
        <f ca="1">IF('MASTER 2018-19 '!H506="","",'MASTER 2018-19 '!H506)</f>
        <v>44.7</v>
      </c>
      <c r="AN500" s="216">
        <f ca="1">H500-AM500</f>
        <v>-0.46062393188476847</v>
      </c>
    </row>
    <row r="501" spans="1:40" s="157" customFormat="1" x14ac:dyDescent="0.2">
      <c r="A501" s="217" t="str">
        <f ca="1">IFERROR(IF(H500="","No PI or No Data",""),"Substation was not found in SubstationLoad")</f>
        <v/>
      </c>
      <c r="B501" s="176"/>
      <c r="C501" s="177"/>
      <c r="D501" s="178"/>
      <c r="E501" s="178"/>
      <c r="F501" s="178"/>
      <c r="G501" s="329">
        <f ca="1">VLOOKUP(A500,SubstationLoad_Max_GSPs!$A$3:$Z$100,19,FALSE)</f>
        <v>43788.513888888891</v>
      </c>
      <c r="H501" s="180"/>
      <c r="I501" s="181"/>
      <c r="J501" s="182"/>
      <c r="K501" s="183" t="s">
        <v>25</v>
      </c>
      <c r="L501" s="53">
        <f ca="1">L505+L508+L511+L514</f>
        <v>47.366736120513913</v>
      </c>
      <c r="M501" s="53">
        <f t="shared" ref="M501:Y501" ca="1" si="81">M505+M508+M511+M514</f>
        <v>47.449198245596548</v>
      </c>
      <c r="N501" s="53">
        <f t="shared" ca="1" si="81"/>
        <v>47.532114071599118</v>
      </c>
      <c r="O501" s="53">
        <f t="shared" ca="1" si="81"/>
        <v>47.615486112776743</v>
      </c>
      <c r="P501" s="53">
        <f t="shared" ca="1" si="81"/>
        <v>47.699316897318042</v>
      </c>
      <c r="Q501" s="53">
        <f t="shared" ca="1" si="81"/>
        <v>47.78360896742231</v>
      </c>
      <c r="R501" s="53">
        <f t="shared" ca="1" si="81"/>
        <v>47.868364879377168</v>
      </c>
      <c r="S501" s="53">
        <f t="shared" ca="1" si="81"/>
        <v>47.953587203636665</v>
      </c>
      <c r="T501" s="53">
        <f t="shared" ca="1" si="81"/>
        <v>48.039278524899757</v>
      </c>
      <c r="U501" s="53">
        <f t="shared" ca="1" si="81"/>
        <v>48.125441442189228</v>
      </c>
      <c r="V501" s="53">
        <f t="shared" ca="1" si="81"/>
        <v>48.212078568931155</v>
      </c>
      <c r="W501" s="53">
        <f t="shared" ca="1" si="81"/>
        <v>48.299192533034599</v>
      </c>
      <c r="X501" s="53">
        <f t="shared" ca="1" si="81"/>
        <v>48.386785976972043</v>
      </c>
      <c r="Y501" s="53">
        <f t="shared" ca="1" si="81"/>
        <v>48.474861557859867</v>
      </c>
      <c r="Z501" s="184"/>
      <c r="AA501" s="419">
        <f ca="1">MAX(VLOOKUP(A500,SubstationLoad_Max_GSPs!$A$3:$Z$100,3,FALSE),VLOOKUP(A500,SubstationLoad_Max_GSPs!$A$3:$Z$100,5,FALSE))</f>
        <v>39.610355377197266</v>
      </c>
      <c r="AB501" s="282">
        <f ca="1">VLOOKUP(A500,SubstationLoad_Max_GSPs!$A$3:$Z$100,4,FALSE)</f>
        <v>33.465183258056641</v>
      </c>
      <c r="AC501" s="282">
        <f ca="1">VLOOKUP(A500,SubstationLoad_Min_GSPs!$A$3:$Z$100,18,FALSE)</f>
        <v>12.726144790649414</v>
      </c>
      <c r="AD501" s="175"/>
      <c r="AE501" s="186">
        <v>1</v>
      </c>
      <c r="AF501" s="187">
        <v>0</v>
      </c>
      <c r="AG501" s="187">
        <v>0</v>
      </c>
      <c r="AH501" s="187">
        <v>0</v>
      </c>
      <c r="AI501" s="187">
        <v>0</v>
      </c>
      <c r="AJ501" s="187">
        <v>0</v>
      </c>
      <c r="AK501" s="187">
        <v>0</v>
      </c>
      <c r="AL501" s="188">
        <v>0</v>
      </c>
      <c r="AM501" s="157" t="str">
        <f ca="1">IF('MASTER 2018-19 '!H507="","",'MASTER 2018-19 '!H507)</f>
        <v/>
      </c>
      <c r="AN501" s="216"/>
    </row>
    <row r="502" spans="1:40" s="157" customFormat="1" x14ac:dyDescent="0.2">
      <c r="A502" s="11"/>
      <c r="B502" s="176"/>
      <c r="C502" s="189"/>
      <c r="D502" s="190" t="s">
        <v>26</v>
      </c>
      <c r="E502" s="63"/>
      <c r="F502" s="191"/>
      <c r="G502" s="192"/>
      <c r="H502" s="193"/>
      <c r="I502" s="194"/>
      <c r="J502" s="194"/>
      <c r="K502" s="194"/>
      <c r="L502" s="194"/>
      <c r="M502" s="194"/>
      <c r="N502" s="195"/>
      <c r="O502" s="195"/>
      <c r="P502" s="195"/>
      <c r="Q502" s="195"/>
      <c r="R502" s="196" t="s">
        <v>27</v>
      </c>
      <c r="S502" s="330">
        <f ca="1">VLOOKUP(A500,SubstationLoad_Max_GSPs!$A$3:$Z$100,20,FALSE)</f>
        <v>0</v>
      </c>
      <c r="T502" s="185"/>
      <c r="U502" s="185"/>
      <c r="V502" s="185"/>
      <c r="W502" s="185"/>
      <c r="X502" s="185"/>
      <c r="Y502" s="185"/>
      <c r="Z502" s="184"/>
      <c r="AA502" s="418">
        <f ca="1">IF(AA501=VLOOKUP(A500,SubstationLoad_Max_GSPs!$A$3:$Z$100,3,FALSE),VLOOKUP(A500,SubstationLoad_Max_GSPs!$A$3:$Z$100,8,FALSE),IF(AA501=VLOOKUP(A500,SubstationLoad_Max_GSPs!$A$3:$Z$100,5,FALSE),VLOOKUP(A500,SubstationLoad_Max_GSPs!$A$3:$Z$100,10,FALSE),""))</f>
        <v>43571.486111111109</v>
      </c>
      <c r="AB502" s="418">
        <f ca="1">VLOOKUP(A500,SubstationLoad_Max_GSPs!$A$3:$Z$100,9,FALSE)</f>
        <v>43633.606944444444</v>
      </c>
      <c r="AC502" s="418">
        <f ca="1">VLOOKUP(A500,SubstationLoad_Min_GSPs!$A$3:$Z$100,19,FALSE)</f>
        <v>43681.24722222222</v>
      </c>
      <c r="AD502" s="175"/>
      <c r="AE502" s="175"/>
      <c r="AF502" s="175"/>
      <c r="AG502" s="175"/>
      <c r="AH502" s="175"/>
      <c r="AI502" s="175"/>
      <c r="AJ502" s="175"/>
      <c r="AK502" s="175"/>
      <c r="AL502" s="175"/>
      <c r="AM502" s="157" t="str">
        <f ca="1">IF('MASTER 2018-19 '!H508="","",'MASTER 2018-19 '!H508)</f>
        <v/>
      </c>
      <c r="AN502" s="216"/>
    </row>
    <row r="503" spans="1:40" s="157" customFormat="1" x14ac:dyDescent="0.2">
      <c r="A503" s="14"/>
      <c r="B503" s="197"/>
      <c r="C503" s="198"/>
      <c r="D503" s="198"/>
      <c r="E503" s="198"/>
      <c r="F503" s="199"/>
      <c r="G503" s="200" t="s">
        <v>28</v>
      </c>
      <c r="H503" s="201">
        <v>0.98</v>
      </c>
      <c r="I503" s="197"/>
      <c r="J503" s="202"/>
      <c r="K503" s="203" t="s">
        <v>29</v>
      </c>
      <c r="L503" s="78">
        <f ca="1">L500*$H503</f>
        <v>43.354588546752929</v>
      </c>
      <c r="M503" s="78">
        <f t="shared" ref="M503:T503" ca="1" si="82">M500*$H503</f>
        <v>43.430065807726791</v>
      </c>
      <c r="N503" s="78">
        <f t="shared" ca="1" si="82"/>
        <v>43.505958339380435</v>
      </c>
      <c r="O503" s="78">
        <f t="shared" ca="1" si="82"/>
        <v>43.582268443001723</v>
      </c>
      <c r="P503" s="78">
        <f t="shared" ca="1" si="82"/>
        <v>43.65899843263184</v>
      </c>
      <c r="Q503" s="78">
        <f t="shared" ca="1" si="82"/>
        <v>43.736150635135871</v>
      </c>
      <c r="R503" s="78">
        <f t="shared" ca="1" si="82"/>
        <v>43.813727390273876</v>
      </c>
      <c r="S503" s="78">
        <f t="shared" ca="1" si="82"/>
        <v>43.891731050772414</v>
      </c>
      <c r="T503" s="78">
        <f t="shared" ca="1" si="82"/>
        <v>43.970163982396336</v>
      </c>
      <c r="U503" s="78">
        <f ca="1">U500*$H503</f>
        <v>44.049028564021064</v>
      </c>
      <c r="V503" s="78">
        <f ca="1">V500*$H503</f>
        <v>44.128327187705253</v>
      </c>
      <c r="W503" s="78">
        <f t="shared" ref="W503" ca="1" si="83">W500*$H503</f>
        <v>44.208062258763825</v>
      </c>
      <c r="X503" s="78">
        <f ca="1">X500*$H503</f>
        <v>44.288236195841499</v>
      </c>
      <c r="Y503" s="78">
        <f ca="1">Y500*$H503</f>
        <v>44.368851430986531</v>
      </c>
      <c r="Z503" s="204"/>
      <c r="AA503" s="205"/>
      <c r="AB503" s="198"/>
      <c r="AC503" s="206"/>
      <c r="AD503" s="175"/>
      <c r="AE503" s="175"/>
      <c r="AF503" s="175"/>
      <c r="AG503" s="175"/>
      <c r="AH503" s="175"/>
      <c r="AI503" s="175"/>
      <c r="AJ503" s="175"/>
      <c r="AK503" s="175"/>
      <c r="AL503" s="175"/>
      <c r="AN503" s="216"/>
    </row>
    <row r="504" spans="1:40" s="157" customFormat="1" x14ac:dyDescent="0.2">
      <c r="A504" s="2"/>
      <c r="C504" s="207"/>
      <c r="D504" s="208"/>
      <c r="E504" s="208"/>
      <c r="F504" s="208"/>
      <c r="G504" s="209"/>
      <c r="H504" s="241"/>
      <c r="I504" s="211"/>
      <c r="J504" s="212"/>
      <c r="K504" s="208"/>
      <c r="Z504" s="175"/>
      <c r="AA504" s="175"/>
      <c r="AB504" s="175"/>
      <c r="AC504" s="175"/>
      <c r="AD504" s="175"/>
      <c r="AE504" s="175"/>
      <c r="AF504" s="175"/>
      <c r="AG504" s="175"/>
      <c r="AH504" s="175"/>
      <c r="AI504" s="175"/>
      <c r="AJ504" s="175"/>
      <c r="AK504" s="175"/>
      <c r="AL504" s="175"/>
      <c r="AM504" s="157" t="str">
        <f ca="1">IF('MASTER 2018-19 '!H510="","",'MASTER 2018-19 '!H510)</f>
        <v/>
      </c>
      <c r="AN504" s="216"/>
    </row>
    <row r="505" spans="1:40" s="157" customFormat="1" x14ac:dyDescent="0.2">
      <c r="A505" s="152"/>
      <c r="B505" s="247">
        <v>32</v>
      </c>
      <c r="C505" s="86" t="str">
        <f ca="1">VLOOKUP(B505,'GSP List'!$D$2:$E$485,2,FALSE)</f>
        <v>CONSTABLE STREET</v>
      </c>
      <c r="D505" s="117" t="s">
        <v>30</v>
      </c>
      <c r="E505" s="117" t="s">
        <v>532</v>
      </c>
      <c r="F505" s="214"/>
      <c r="G505" s="284">
        <f ca="1">IF(AND(VLOOKUP(C505,SubstationLoad_Max_Primaries!$B$3:$Z$495,3,FALSE),ISNUMBER(VLOOKUP(C505,'Manual Calculation'!$B$2:$G$222,3,FALSE))),VLOOKUP(C505,'Manual Calculation'!$B$2:$G$222,4,FALSE),VLOOKUP(C505,SubstationLoad_Max_Primaries!$B$3:$Z$500,23,FALSE))</f>
        <v>43859.564583333333</v>
      </c>
      <c r="H505" s="282">
        <f ca="1">IF(AND(VLOOKUP(C505,SubstationLoad_Max_Primaries!$B$3:$Z$495,3,FALSE),ISNUMBER(VLOOKUP(C505,'Manual Calculation'!$B$2:$G$222,3,FALSE))),VLOOKUP(C505,'Manual Calculation'!$B$2:$G$222,3,FALSE),VLOOKUP(C505,SubstationLoad_Max_Primaries!$B$3:$Z$500,22,FALSE))</f>
        <v>14.772675514221191</v>
      </c>
      <c r="I505" s="136">
        <v>1</v>
      </c>
      <c r="J505" s="89" t="s">
        <v>31</v>
      </c>
      <c r="K505" s="90" t="s">
        <v>31</v>
      </c>
      <c r="L505" s="143">
        <f ca="1">IF(OR($B505="",ISNA($I505)),,$H505*$I505)</f>
        <v>14.772675514221191</v>
      </c>
      <c r="M505" s="143">
        <f ca="1">IF($B505 ="",,VLOOKUP($K505,'Growth Rates'!$C$5:$D$8,2,FALSE))^COLUMNS($M505:M505)*$L505+SUM($L506:M506)*IFERROR($L$5/$L$6,1)</f>
        <v>14.854542577082636</v>
      </c>
      <c r="N505" s="143">
        <f ca="1">IF($B505 ="",,VLOOKUP($K505,'Growth Rates'!$C$5:$D$8,2,FALSE))^COLUMNS($M505:N505)*$L505+SUM($L506:N506)*IFERROR($L$5/$L$6,1)</f>
        <v>14.936863330000099</v>
      </c>
      <c r="O505" s="143">
        <f ca="1">IF($B505 ="",,VLOOKUP($K505,'Growth Rates'!$C$5:$D$8,2,FALSE))^COLUMNS($M505:O505)*$L505+SUM($L506:O506)*IFERROR($L$5/$L$6,1)</f>
        <v>15.01964028722851</v>
      </c>
      <c r="P505" s="143">
        <f ca="1">IF($B505 ="",,VLOOKUP($K505,'Growth Rates'!$C$5:$D$8,2,FALSE))^COLUMNS($M505:P505)*$L505+SUM($L506:P506)*IFERROR($L$5/$L$6,1)</f>
        <v>15.102875976956287</v>
      </c>
      <c r="Q505" s="143">
        <f ca="1">IF($B505 ="",,VLOOKUP($K505,'Growth Rates'!$C$5:$D$8,2,FALSE))^COLUMNS($M505:Q505)*$L505+SUM($L506:Q506)*IFERROR($L$5/$L$6,1)</f>
        <v>15.186572941382522</v>
      </c>
      <c r="R505" s="143">
        <f ca="1">IF($B505 ="",,VLOOKUP($K505,'Growth Rates'!$C$5:$D$8,2,FALSE))^COLUMNS($M505:R505)*$L505+SUM($L506:R506)*IFERROR($L$5/$L$6,1)</f>
        <v>15.27073373679465</v>
      </c>
      <c r="S505" s="143">
        <f ca="1">IF($B505 ="",,VLOOKUP($K505,'Growth Rates'!$C$5:$D$8,2,FALSE))^COLUMNS($M505:S505)*$L505+SUM($L506:S506)*IFERROR($L$5/$L$6,1)</f>
        <v>15.3553609336465</v>
      </c>
      <c r="T505" s="143">
        <f ca="1">IF($B505 ="",,VLOOKUP($K505,'Growth Rates'!$C$5:$D$8,2,FALSE))^COLUMNS($M505:T505)*$L505+SUM($L506:T506)*IFERROR($L$5/$L$6,1)</f>
        <v>15.440457116636837</v>
      </c>
      <c r="U505" s="143">
        <f ca="1">IF($B505 ="",,VLOOKUP($K505,'Growth Rates'!$C$5:$D$8,2,FALSE))^COLUMNS($M505:U505)*$L505+SUM($L506:U506)*IFERROR($L$5/$L$6,1)</f>
        <v>15.526024884788264</v>
      </c>
      <c r="V505" s="143">
        <f ca="1">IF($B505 ="",,VLOOKUP($K505,'Growth Rates'!$C$5:$D$8,2,FALSE))^COLUMNS($M505:V505)*$L505+SUM($L506:V506)*IFERROR($L$5/$L$6,1)</f>
        <v>15.612066851526635</v>
      </c>
      <c r="W505" s="143">
        <f ca="1">IF($B505 ="",,VLOOKUP($K505,'Growth Rates'!$C$5:$D$8,2,FALSE))^COLUMNS($M505:W505)*$L505+SUM($L506:W506)*IFERROR($L$5/$L$6,1)</f>
        <v>15.698585644760843</v>
      </c>
      <c r="X505" s="143">
        <f ca="1">IF($B505 ="",,VLOOKUP($K505,'Growth Rates'!$C$5:$D$8,2,FALSE))^COLUMNS($M505:X505)*$L505+SUM($L506:X506)*IFERROR($L$5/$L$6,1)</f>
        <v>15.785583906963126</v>
      </c>
      <c r="Y505" s="143">
        <f ca="1">IF($B505 ="",,VLOOKUP($K505,'Growth Rates'!$C$5:$D$8,2,FALSE))^COLUMNS($M505:Y505)*$L505+SUM($L506:Y506)*IFERROR($L$5/$L$6,1)</f>
        <v>15.873064295249719</v>
      </c>
      <c r="Z505" s="237"/>
      <c r="AA505" s="173">
        <f ca="1">IFERROR(IF($H505="",,AA506/$L505),0)</f>
        <v>0.79940440688166048</v>
      </c>
      <c r="AB505" s="173">
        <f ca="1">IFERROR(IF($H505="",,AB506/$L505),0)</f>
        <v>0.71900379031408934</v>
      </c>
      <c r="AC505" s="174">
        <f ca="1">IFERROR(IF($H505="",,AC506/$L505),0)</f>
        <v>0</v>
      </c>
      <c r="AD505" s="175"/>
      <c r="AE505" s="42">
        <v>82002</v>
      </c>
      <c r="AF505" s="43"/>
      <c r="AG505" s="43"/>
      <c r="AH505" s="43"/>
      <c r="AI505" s="43"/>
      <c r="AJ505" s="43"/>
      <c r="AK505" s="43"/>
      <c r="AL505" s="44"/>
      <c r="AM505" s="157">
        <f ca="1">IF('MASTER 2018-19 '!H511="","",'MASTER 2018-19 '!H511)</f>
        <v>13.25</v>
      </c>
      <c r="AN505" s="216">
        <f t="shared" ca="1" si="75"/>
        <v>1.5226755142211914</v>
      </c>
    </row>
    <row r="506" spans="1:40" s="157" customFormat="1" x14ac:dyDescent="0.2">
      <c r="A506" s="152"/>
      <c r="C506" s="217" t="str">
        <f ca="1">IFERROR(IF(H505="","No PI or No Data",""),"Substation was not found in SubstationLoad")</f>
        <v/>
      </c>
      <c r="D506" s="139"/>
      <c r="E506" s="139"/>
      <c r="F506" s="139"/>
      <c r="G506" s="285">
        <f ca="1">IF(AND(VLOOKUP(C505,SubstationLoad_Max_Primaries!$B$3:$Z$495,3,FALSE),ISNUMBER(VLOOKUP(C505,'Manual Calculation'!$B$2:$G$222,3,FALSE))),VLOOKUP(C505,'Manual Calculation'!$B$2:$G$222,4,FALSE),VLOOKUP(C505,SubstationLoad_Max_Primaries!$B$3:$Z$500,23,FALSE))</f>
        <v>43859.564583333333</v>
      </c>
      <c r="H506" s="248"/>
      <c r="I506" s="220"/>
      <c r="J506" s="220"/>
      <c r="K506" s="220"/>
      <c r="L506" s="220" t="s">
        <v>32</v>
      </c>
      <c r="M506" s="235"/>
      <c r="N506" s="221"/>
      <c r="O506" s="221"/>
      <c r="P506" s="221"/>
      <c r="Q506" s="221"/>
      <c r="R506" s="221"/>
      <c r="S506" s="221"/>
      <c r="T506" s="221"/>
      <c r="U506" s="221"/>
      <c r="V506" s="221"/>
      <c r="W506" s="221"/>
      <c r="X506" s="221"/>
      <c r="Y506" s="221"/>
      <c r="Z506" s="222"/>
      <c r="AA506" s="419">
        <f ca="1">IF(AND(VLOOKUP(C505,SubstationLoad_Min_Primaries!$B$3:$Z$495,3,FALSE),ISNUMBER(VLOOKUP(C505,'Manual Calculation'!$B$2:$G$222,5,FALSE))),"Manual Calculation",MAX(VLOOKUP(C505,SubstationLoad_Max_Primaries!$B$3:$Z$500,5,FALSE),VLOOKUP(C505,SubstationLoad_Max_Primaries!$B$3:$Z$500,7,FALSE)))</f>
        <v>11.809341907501221</v>
      </c>
      <c r="AB506" s="419">
        <f ca="1">IF(AND(VLOOKUP(C505,SubstationLoad_Min_Primaries!$B$3:$Z$495,3,FALSE),ISNUMBER(VLOOKUP(C505,'Manual Calculation'!$B$2:$G$222,5,FALSE))),"Manual Calculation",VLOOKUP(C505,SubstationLoad_Max_Primaries!$B$3:$Z$500,6,FALSE))</f>
        <v>10.621609687805176</v>
      </c>
      <c r="AC506" s="282">
        <f ca="1">IF(AND(VLOOKUP(C505,SubstationLoad_Min_Primaries!$B$3:$Z$495,3,FALSE),ISNUMBER(VLOOKUP(C505,'Manual Calculation'!$B$2:$G$222,5,FALSE))),VLOOKUP(C505,'Manual Calculation'!$B$2:$G$222,5,FALSE),VLOOKUP(C505,SubstationLoad_Min_Primaries!$B$3:$Z$500,22,FALSE))</f>
        <v>0</v>
      </c>
      <c r="AD506" s="175"/>
      <c r="AE506" s="186">
        <v>1</v>
      </c>
      <c r="AF506" s="187">
        <v>0</v>
      </c>
      <c r="AG506" s="187">
        <v>0</v>
      </c>
      <c r="AH506" s="187">
        <v>0</v>
      </c>
      <c r="AI506" s="187">
        <v>0</v>
      </c>
      <c r="AJ506" s="187">
        <v>0</v>
      </c>
      <c r="AK506" s="187">
        <v>0</v>
      </c>
      <c r="AL506" s="188">
        <v>0</v>
      </c>
      <c r="AM506" s="157" t="str">
        <f ca="1">IF('MASTER 2018-19 '!H512="","",'MASTER 2018-19 '!H512)</f>
        <v/>
      </c>
      <c r="AN506" s="216"/>
    </row>
    <row r="507" spans="1:40" s="157" customFormat="1" x14ac:dyDescent="0.2">
      <c r="A507" s="152"/>
      <c r="C507" s="223" t="s">
        <v>33</v>
      </c>
      <c r="D507" s="224"/>
      <c r="E507" s="225"/>
      <c r="F507" s="225"/>
      <c r="G507" s="226"/>
      <c r="H507" s="249"/>
      <c r="I507" s="228"/>
      <c r="J507" s="228"/>
      <c r="K507" s="228"/>
      <c r="L507" s="228"/>
      <c r="M507" s="229"/>
      <c r="N507" s="229"/>
      <c r="O507" s="230"/>
      <c r="P507" s="230"/>
      <c r="Q507" s="230"/>
      <c r="R507" s="231" t="s">
        <v>34</v>
      </c>
      <c r="S507" s="283">
        <f ca="1">VLOOKUP(C505,SubstationLoad_Max_Primaries!$B$3:$Z$500,24,FALSE)</f>
        <v>0</v>
      </c>
      <c r="T507" s="233"/>
      <c r="U507" s="233"/>
      <c r="V507" s="233"/>
      <c r="W507" s="233"/>
      <c r="X507" s="233"/>
      <c r="Y507" s="233"/>
      <c r="Z507" s="234"/>
      <c r="AA507" s="418">
        <f ca="1">IF(AND(VLOOKUP(C505,SubstationLoad_Min_Primaries!$B$3:$Z$495,3,FALSE),ISNUMBER(VLOOKUP(C505,'Manual Calculation'!$B$2:$G$222,5,FALSE))),"",IF(AA506=VLOOKUP(C505,SubstationLoad_Max_Primaries!$B$3:$Z$500,5,FALSE),VLOOKUP(C505,SubstationLoad_Max_Primaries!$B$3:$Z$500,10,FALSE),IF(AA506=VLOOKUP(C505,SubstationLoad_Max_Primaries!$B$3:$Z$500,7,FALSE),VLOOKUP(C505,SubstationLoad_Max_Primaries!$B$3:$Z$500,12,FALSE),"")))</f>
        <v>43559.491666666669</v>
      </c>
      <c r="AB507" s="418">
        <f ca="1">IF(AND(VLOOKUP(C505,SubstationLoad_Min_Primaries!$B$3:$Z$495,3,FALSE),ISNUMBER(VLOOKUP(C505,'Manual Calculation'!$B$2:$G$222,5,FALSE))),"",VLOOKUP(C505,SubstationLoad_Max_Primaries!$B$3:$Z$500,11,FALSE))</f>
        <v>43640.670138888891</v>
      </c>
      <c r="AC507" s="418">
        <f ca="1">IF(AND(VLOOKUP(C505,SubstationLoad_Min_Primaries!$B$3:$Z$495,3,FALSE),ISNUMBER(VLOOKUP(C505,'Manual Calculation'!$B$2:$G$222,5,FALSE))),VLOOKUP(C505,'Manual Calculation'!$B$2:$G$222,6,FALSE),VLOOKUP(C505,SubstationLoad_Min_Primaries!$B$3:$Z$500,23,FALSE))</f>
        <v>0</v>
      </c>
      <c r="AD507" s="175"/>
      <c r="AE507" s="175"/>
      <c r="AF507" s="175"/>
      <c r="AG507" s="175"/>
      <c r="AH507" s="175"/>
      <c r="AI507" s="175"/>
      <c r="AJ507" s="175"/>
      <c r="AK507" s="175"/>
      <c r="AL507" s="175"/>
      <c r="AM507" s="157" t="str">
        <f ca="1">IF('MASTER 2018-19 '!H513="","",'MASTER 2018-19 '!H513)</f>
        <v/>
      </c>
      <c r="AN507" s="216"/>
    </row>
    <row r="508" spans="1:40" s="157" customFormat="1" x14ac:dyDescent="0.2">
      <c r="A508" s="152"/>
      <c r="B508" s="213">
        <v>24</v>
      </c>
      <c r="C508" s="86" t="str">
        <f ca="1">VLOOKUP(B508,'GSP List'!$D$2:$E$485,2,FALSE)</f>
        <v>OVERGATE</v>
      </c>
      <c r="D508" s="117" t="s">
        <v>30</v>
      </c>
      <c r="E508" s="117" t="s">
        <v>589</v>
      </c>
      <c r="F508" s="214"/>
      <c r="G508" s="284">
        <f ca="1">IF(AND(VLOOKUP(C508,SubstationLoad_Max_Primaries!$B$3:$Z$495,3,FALSE),ISNUMBER(VLOOKUP(C508,'Manual Calculation'!$B$2:$G$222,3,FALSE))),VLOOKUP(C508,'Manual Calculation'!$B$2:$G$222,4,FALSE),VLOOKUP(C508,SubstationLoad_Max_Primaries!$B$3:$Z$500,23,FALSE))</f>
        <v>43864.628472222219</v>
      </c>
      <c r="H508" s="282">
        <f ca="1">IF(AND(VLOOKUP(C508,SubstationLoad_Max_Primaries!$B$3:$Z$495,3,FALSE),ISNUMBER(VLOOKUP(C508,'Manual Calculation'!$B$2:$G$222,3,FALSE))),VLOOKUP(C508,'Manual Calculation'!$B$2:$G$222,3,FALSE),VLOOKUP(C508,SubstationLoad_Max_Primaries!$B$3:$Z$500,22,FALSE))</f>
        <v>15.400320529937744</v>
      </c>
      <c r="I508" s="136">
        <v>1</v>
      </c>
      <c r="J508" s="89">
        <v>0</v>
      </c>
      <c r="K508" s="90">
        <v>0</v>
      </c>
      <c r="L508" s="143">
        <f ca="1">IF(OR($B508="",ISNA($I508)),,$H508*$I508)</f>
        <v>15.400320529937744</v>
      </c>
      <c r="M508" s="143">
        <f ca="1">IF($B508 ="",,VLOOKUP($K508,'Growth Rates'!$C$5:$D$8,2,FALSE))^COLUMNS($M508:M508)*$L508+SUM($L509:M509)*IFERROR($L$5/$L$6,1)</f>
        <v>15.400601690025535</v>
      </c>
      <c r="N508" s="143">
        <f ca="1">IF($B508 ="",,VLOOKUP($K508,'Growth Rates'!$C$5:$D$8,2,FALSE))^COLUMNS($M508:N508)*$L508+SUM($L509:N509)*IFERROR($L$5/$L$6,1)</f>
        <v>15.400882855246403</v>
      </c>
      <c r="O508" s="143">
        <f ca="1">IF($B508 ="",,VLOOKUP($K508,'Growth Rates'!$C$5:$D$8,2,FALSE))^COLUMNS($M508:O508)*$L508+SUM($L509:O509)*IFERROR($L$5/$L$6,1)</f>
        <v>15.401164025600437</v>
      </c>
      <c r="P508" s="143">
        <f ca="1">IF($B508 ="",,VLOOKUP($K508,'Growth Rates'!$C$5:$D$8,2,FALSE))^COLUMNS($M508:P508)*$L508+SUM($L509:P509)*IFERROR($L$5/$L$6,1)</f>
        <v>15.401445201087737</v>
      </c>
      <c r="Q508" s="143">
        <f ca="1">IF($B508 ="",,VLOOKUP($K508,'Growth Rates'!$C$5:$D$8,2,FALSE))^COLUMNS($M508:Q508)*$L508+SUM($L509:Q509)*IFERROR($L$5/$L$6,1)</f>
        <v>15.401726381708389</v>
      </c>
      <c r="R508" s="143">
        <f ca="1">IF($B508 ="",,VLOOKUP($K508,'Growth Rates'!$C$5:$D$8,2,FALSE))^COLUMNS($M508:R508)*$L508+SUM($L509:R509)*IFERROR($L$5/$L$6,1)</f>
        <v>15.402007567462491</v>
      </c>
      <c r="S508" s="143">
        <f ca="1">IF($B508 ="",,VLOOKUP($K508,'Growth Rates'!$C$5:$D$8,2,FALSE))^COLUMNS($M508:S508)*$L508+SUM($L509:S509)*IFERROR($L$5/$L$6,1)</f>
        <v>15.402288758350137</v>
      </c>
      <c r="T508" s="143">
        <f ca="1">IF($B508 ="",,VLOOKUP($K508,'Growth Rates'!$C$5:$D$8,2,FALSE))^COLUMNS($M508:T508)*$L508+SUM($L509:T509)*IFERROR($L$5/$L$6,1)</f>
        <v>15.402569954371423</v>
      </c>
      <c r="U508" s="143">
        <f ca="1">IF($B508 ="",,VLOOKUP($K508,'Growth Rates'!$C$5:$D$8,2,FALSE))^COLUMNS($M508:U508)*$L508+SUM($L509:U509)*IFERROR($L$5/$L$6,1)</f>
        <v>15.402851155526434</v>
      </c>
      <c r="V508" s="143">
        <f ca="1">IF($B508 ="",,VLOOKUP($K508,'Growth Rates'!$C$5:$D$8,2,FALSE))^COLUMNS($M508:V508)*$L508+SUM($L509:V509)*IFERROR($L$5/$L$6,1)</f>
        <v>15.403132361815274</v>
      </c>
      <c r="W508" s="143">
        <f ca="1">IF($B508 ="",,VLOOKUP($K508,'Growth Rates'!$C$5:$D$8,2,FALSE))^COLUMNS($M508:W508)*$L508+SUM($L509:W509)*IFERROR($L$5/$L$6,1)</f>
        <v>15.403413573238026</v>
      </c>
      <c r="X508" s="143">
        <f ca="1">IF($B508 ="",,VLOOKUP($K508,'Growth Rates'!$C$5:$D$8,2,FALSE))^COLUMNS($M508:X508)*$L508+SUM($L509:X509)*IFERROR($L$5/$L$6,1)</f>
        <v>15.4036947897948</v>
      </c>
      <c r="Y508" s="143">
        <f ca="1">IF($B508 ="",,VLOOKUP($K508,'Growth Rates'!$C$5:$D$8,2,FALSE))^COLUMNS($M508:Y508)*$L508+SUM($L509:Y509)*IFERROR($L$5/$L$6,1)</f>
        <v>15.403976011485671</v>
      </c>
      <c r="Z508" s="215"/>
      <c r="AA508" s="173">
        <f ca="1">IFERROR(IF($H508="",,AA509/$L508),0)</f>
        <v>0.88645830162870864</v>
      </c>
      <c r="AB508" s="173">
        <f ca="1">IFERROR(IF($H508="",,AB509/$L508),0)</f>
        <v>0.83124997503623654</v>
      </c>
      <c r="AC508" s="174">
        <f ca="1">IFERROR(IF($H508="",,AC509/$L508),0)</f>
        <v>0</v>
      </c>
      <c r="AD508" s="175"/>
      <c r="AE508" s="42">
        <v>82010</v>
      </c>
      <c r="AF508" s="43"/>
      <c r="AG508" s="43"/>
      <c r="AH508" s="43"/>
      <c r="AI508" s="43"/>
      <c r="AJ508" s="43"/>
      <c r="AK508" s="43"/>
      <c r="AL508" s="44"/>
      <c r="AM508" s="157">
        <f ca="1">IF('MASTER 2018-19 '!H514="","",'MASTER 2018-19 '!H514)</f>
        <v>15.77337279</v>
      </c>
      <c r="AN508" s="216">
        <f t="shared" ca="1" si="75"/>
        <v>-0.37305226006225567</v>
      </c>
    </row>
    <row r="509" spans="1:40" s="157" customFormat="1" x14ac:dyDescent="0.2">
      <c r="A509" s="152"/>
      <c r="C509" s="217" t="str">
        <f ca="1">IFERROR(IF(H508="","No PI or No Data",""),"Substation was not found in SubstationLoad")</f>
        <v/>
      </c>
      <c r="D509" s="139"/>
      <c r="E509" s="139"/>
      <c r="F509" s="139"/>
      <c r="G509" s="285">
        <f ca="1">IF(AND(VLOOKUP(C508,SubstationLoad_Max_Primaries!$B$3:$Z$495,3,FALSE),ISNUMBER(VLOOKUP(C508,'Manual Calculation'!$B$2:$G$222,3,FALSE))),VLOOKUP(C508,'Manual Calculation'!$B$2:$G$222,4,FALSE),VLOOKUP(C508,SubstationLoad_Max_Primaries!$B$3:$Z$500,23,FALSE))</f>
        <v>43864.628472222219</v>
      </c>
      <c r="H509" s="250"/>
      <c r="I509" s="220"/>
      <c r="J509" s="220"/>
      <c r="K509" s="220"/>
      <c r="L509" s="220" t="s">
        <v>32</v>
      </c>
      <c r="M509" s="221"/>
      <c r="N509" s="221"/>
      <c r="O509" s="221"/>
      <c r="P509" s="221"/>
      <c r="Q509" s="221"/>
      <c r="R509" s="221"/>
      <c r="S509" s="221"/>
      <c r="T509" s="221"/>
      <c r="U509" s="221"/>
      <c r="V509" s="221"/>
      <c r="W509" s="221"/>
      <c r="X509" s="221"/>
      <c r="Y509" s="221"/>
      <c r="Z509" s="222"/>
      <c r="AA509" s="419">
        <f ca="1">IF(AND(VLOOKUP(C508,SubstationLoad_Min_Primaries!$B$3:$Z$495,3,FALSE),ISNUMBER(VLOOKUP(C508,'Manual Calculation'!$B$2:$G$222,5,FALSE))),"Manual Calculation",MAX(VLOOKUP(C508,SubstationLoad_Max_Primaries!$B$3:$Z$500,5,FALSE),VLOOKUP(C508,SubstationLoad_Max_Primaries!$B$3:$Z$500,7,FALSE)))</f>
        <v>13.651741981506348</v>
      </c>
      <c r="AB509" s="419">
        <f ca="1">IF(AND(VLOOKUP(C508,SubstationLoad_Min_Primaries!$B$3:$Z$495,3,FALSE),ISNUMBER(VLOOKUP(C508,'Manual Calculation'!$B$2:$G$222,5,FALSE))),"Manual Calculation",VLOOKUP(C508,SubstationLoad_Max_Primaries!$B$3:$Z$500,6,FALSE))</f>
        <v>12.801516056060791</v>
      </c>
      <c r="AC509" s="282">
        <f ca="1">IF(AND(VLOOKUP(C508,SubstationLoad_Min_Primaries!$B$3:$Z$495,3,FALSE),ISNUMBER(VLOOKUP(C508,'Manual Calculation'!$B$2:$G$222,5,FALSE))),VLOOKUP(C508,'Manual Calculation'!$B$2:$G$222,5,FALSE),VLOOKUP(C508,SubstationLoad_Min_Primaries!$B$3:$Z$500,22,FALSE))</f>
        <v>0</v>
      </c>
      <c r="AD509" s="175"/>
      <c r="AE509" s="186">
        <v>1</v>
      </c>
      <c r="AF509" s="187">
        <v>0</v>
      </c>
      <c r="AG509" s="187">
        <v>0</v>
      </c>
      <c r="AH509" s="187">
        <v>0</v>
      </c>
      <c r="AI509" s="187">
        <v>0</v>
      </c>
      <c r="AJ509" s="187">
        <v>0</v>
      </c>
      <c r="AK509" s="187">
        <v>0</v>
      </c>
      <c r="AL509" s="188">
        <v>0</v>
      </c>
      <c r="AM509" s="157" t="str">
        <f ca="1">IF('MASTER 2018-19 '!H515="","",'MASTER 2018-19 '!H515)</f>
        <v/>
      </c>
      <c r="AN509" s="216"/>
    </row>
    <row r="510" spans="1:40" s="157" customFormat="1" x14ac:dyDescent="0.2">
      <c r="A510" s="152"/>
      <c r="C510" s="223" t="s">
        <v>33</v>
      </c>
      <c r="D510" s="224"/>
      <c r="E510" s="225"/>
      <c r="F510" s="225"/>
      <c r="G510" s="226"/>
      <c r="H510" s="249"/>
      <c r="I510" s="228"/>
      <c r="J510" s="228"/>
      <c r="K510" s="228"/>
      <c r="L510" s="228"/>
      <c r="M510" s="229"/>
      <c r="N510" s="229"/>
      <c r="O510" s="230"/>
      <c r="P510" s="230"/>
      <c r="Q510" s="230"/>
      <c r="R510" s="231" t="s">
        <v>34</v>
      </c>
      <c r="S510" s="283">
        <f ca="1">VLOOKUP(C508,SubstationLoad_Max_Primaries!$B$3:$Z$500,24,FALSE)</f>
        <v>0</v>
      </c>
      <c r="T510" s="233"/>
      <c r="U510" s="233"/>
      <c r="V510" s="233"/>
      <c r="W510" s="233"/>
      <c r="X510" s="233"/>
      <c r="Y510" s="233"/>
      <c r="Z510" s="234"/>
      <c r="AA510" s="418">
        <f ca="1">IF(AND(VLOOKUP(C508,SubstationLoad_Min_Primaries!$B$3:$Z$495,3,FALSE),ISNUMBER(VLOOKUP(C508,'Manual Calculation'!$B$2:$G$222,5,FALSE))),"",IF(AA509=VLOOKUP(C508,SubstationLoad_Max_Primaries!$B$3:$Z$500,5,FALSE),VLOOKUP(C508,SubstationLoad_Max_Primaries!$B$3:$Z$500,10,FALSE),IF(AA509=VLOOKUP(C508,SubstationLoad_Max_Primaries!$B$3:$Z$500,7,FALSE),VLOOKUP(C508,SubstationLoad_Max_Primaries!$B$3:$Z$500,12,FALSE),"")))</f>
        <v>43594.404861111114</v>
      </c>
      <c r="AB510" s="418">
        <f ca="1">IF(AND(VLOOKUP(C508,SubstationLoad_Min_Primaries!$B$3:$Z$495,3,FALSE),ISNUMBER(VLOOKUP(C508,'Manual Calculation'!$B$2:$G$222,5,FALSE))),"",VLOOKUP(C508,SubstationLoad_Max_Primaries!$B$3:$Z$500,11,FALSE))</f>
        <v>43669.652083333334</v>
      </c>
      <c r="AC510" s="418">
        <f ca="1">IF(AND(VLOOKUP(C508,SubstationLoad_Min_Primaries!$B$3:$Z$495,3,FALSE),ISNUMBER(VLOOKUP(C508,'Manual Calculation'!$B$2:$G$222,5,FALSE))),VLOOKUP(C508,'Manual Calculation'!$B$2:$G$222,6,FALSE),VLOOKUP(C508,SubstationLoad_Min_Primaries!$B$3:$Z$500,23,FALSE))</f>
        <v>0</v>
      </c>
      <c r="AD510" s="175"/>
      <c r="AE510" s="175"/>
      <c r="AF510" s="175"/>
      <c r="AG510" s="175"/>
      <c r="AH510" s="175"/>
      <c r="AI510" s="175"/>
      <c r="AJ510" s="175"/>
      <c r="AK510" s="175"/>
      <c r="AL510" s="175"/>
      <c r="AM510" s="157" t="str">
        <f ca="1">IF('MASTER 2018-19 '!H516="","",'MASTER 2018-19 '!H516)</f>
        <v/>
      </c>
      <c r="AN510" s="216"/>
    </row>
    <row r="511" spans="1:40" s="157" customFormat="1" x14ac:dyDescent="0.2">
      <c r="A511" s="152"/>
      <c r="B511" s="213">
        <v>33</v>
      </c>
      <c r="C511" s="86" t="str">
        <f ca="1">VLOOKUP(B511,'GSP List'!$D$2:$E$485,2,FALSE)</f>
        <v>ROSEBANK STREET</v>
      </c>
      <c r="D511" s="117" t="s">
        <v>30</v>
      </c>
      <c r="E511" s="117" t="s">
        <v>588</v>
      </c>
      <c r="F511" s="214"/>
      <c r="G511" s="284">
        <f ca="1">IF(AND(VLOOKUP(C511,SubstationLoad_Max_Primaries!$B$3:$Z$495,3,FALSE),ISNUMBER(VLOOKUP(C511,'Manual Calculation'!$B$2:$G$222,3,FALSE))),VLOOKUP(C511,'Manual Calculation'!$B$2:$G$222,4,FALSE),VLOOKUP(C511,SubstationLoad_Max_Primaries!$B$3:$Z$500,23,FALSE))</f>
        <v>43846.658333333333</v>
      </c>
      <c r="H511" s="282">
        <f ca="1">IF(AND(VLOOKUP(C511,SubstationLoad_Max_Primaries!$B$3:$Z$495,3,FALSE),ISNUMBER(VLOOKUP(C511,'Manual Calculation'!$B$2:$G$222,3,FALSE))),VLOOKUP(C511,'Manual Calculation'!$B$2:$G$222,3,FALSE),VLOOKUP(C511,SubstationLoad_Max_Primaries!$B$3:$Z$500,22,FALSE))</f>
        <v>12.094599723815918</v>
      </c>
      <c r="I511" s="136">
        <v>1</v>
      </c>
      <c r="J511" s="89">
        <v>0</v>
      </c>
      <c r="K511" s="90">
        <v>0</v>
      </c>
      <c r="L511" s="143">
        <f ca="1">IF(OR($B511="",ISNA($I511)),,$H511*$I511)</f>
        <v>12.094599723815918</v>
      </c>
      <c r="M511" s="143">
        <f ca="1">IF($B511 ="",,VLOOKUP($K511,'Growth Rates'!$C$5:$D$8,2,FALSE))^COLUMNS($M511:M511)*$L511+SUM($L512:M512)*IFERROR($L$5/$L$6,1)</f>
        <v>12.094820532124002</v>
      </c>
      <c r="N511" s="143">
        <f ca="1">IF($B511 ="",,VLOOKUP($K511,'Growth Rates'!$C$5:$D$8,2,FALSE))^COLUMNS($M511:N511)*$L511+SUM($L512:N512)*IFERROR($L$5/$L$6,1)</f>
        <v>12.095041344463331</v>
      </c>
      <c r="O511" s="143">
        <f ca="1">IF($B511 ="",,VLOOKUP($K511,'Growth Rates'!$C$5:$D$8,2,FALSE))^COLUMNS($M511:O511)*$L511+SUM($L512:O512)*IFERROR($L$5/$L$6,1)</f>
        <v>12.095262160833979</v>
      </c>
      <c r="P511" s="143">
        <f ca="1">IF($B511 ="",,VLOOKUP($K511,'Growth Rates'!$C$5:$D$8,2,FALSE))^COLUMNS($M511:P511)*$L511+SUM($L512:P512)*IFERROR($L$5/$L$6,1)</f>
        <v>12.095482981236025</v>
      </c>
      <c r="Q511" s="143">
        <f ca="1">IF($B511 ="",,VLOOKUP($K511,'Growth Rates'!$C$5:$D$8,2,FALSE))^COLUMNS($M511:Q511)*$L511+SUM($L512:Q512)*IFERROR($L$5/$L$6,1)</f>
        <v>12.095703805669533</v>
      </c>
      <c r="R511" s="143">
        <f ca="1">IF($B511 ="",,VLOOKUP($K511,'Growth Rates'!$C$5:$D$8,2,FALSE))^COLUMNS($M511:R511)*$L511+SUM($L512:R512)*IFERROR($L$5/$L$6,1)</f>
        <v>12.095924634134583</v>
      </c>
      <c r="S511" s="143">
        <f ca="1">IF($B511 ="",,VLOOKUP($K511,'Growth Rates'!$C$5:$D$8,2,FALSE))^COLUMNS($M511:S511)*$L511+SUM($L512:S512)*IFERROR($L$5/$L$6,1)</f>
        <v>12.096145466631247</v>
      </c>
      <c r="T511" s="143">
        <f ca="1">IF($B511 ="",,VLOOKUP($K511,'Growth Rates'!$C$5:$D$8,2,FALSE))^COLUMNS($M511:T511)*$L511+SUM($L512:T512)*IFERROR($L$5/$L$6,1)</f>
        <v>12.096366303159602</v>
      </c>
      <c r="U511" s="143">
        <f ca="1">IF($B511 ="",,VLOOKUP($K511,'Growth Rates'!$C$5:$D$8,2,FALSE))^COLUMNS($M511:U511)*$L511+SUM($L512:U512)*IFERROR($L$5/$L$6,1)</f>
        <v>12.096587143719715</v>
      </c>
      <c r="V511" s="143">
        <f ca="1">IF($B511 ="",,VLOOKUP($K511,'Growth Rates'!$C$5:$D$8,2,FALSE))^COLUMNS($M511:V511)*$L511+SUM($L512:V512)*IFERROR($L$5/$L$6,1)</f>
        <v>12.096807988311665</v>
      </c>
      <c r="W511" s="143">
        <f ca="1">IF($B511 ="",,VLOOKUP($K511,'Growth Rates'!$C$5:$D$8,2,FALSE))^COLUMNS($M511:W511)*$L511+SUM($L512:W512)*IFERROR($L$5/$L$6,1)</f>
        <v>12.09702883693552</v>
      </c>
      <c r="X511" s="143">
        <f ca="1">IF($B511 ="",,VLOOKUP($K511,'Growth Rates'!$C$5:$D$8,2,FALSE))^COLUMNS($M511:X511)*$L511+SUM($L512:X512)*IFERROR($L$5/$L$6,1)</f>
        <v>12.097249689591363</v>
      </c>
      <c r="Y511" s="143">
        <f ca="1">IF($B511 ="",,VLOOKUP($K511,'Growth Rates'!$C$5:$D$8,2,FALSE))^COLUMNS($M511:Y511)*$L511+SUM($L512:Y512)*IFERROR($L$5/$L$6,1)</f>
        <v>12.097470546279258</v>
      </c>
      <c r="Z511" s="215"/>
      <c r="AA511" s="173">
        <f ca="1">IFERROR(IF($H511="",,AA512/$L511),0)</f>
        <v>0.8247978431344255</v>
      </c>
      <c r="AB511" s="173">
        <f ca="1">IFERROR(IF($H511="",,AB512/$L511),0)</f>
        <v>0.66576823551480835</v>
      </c>
      <c r="AC511" s="174">
        <f ca="1">IFERROR(IF($H511="",,AC512/$L511),0)</f>
        <v>0</v>
      </c>
      <c r="AD511" s="175"/>
      <c r="AE511" s="42">
        <v>82006</v>
      </c>
      <c r="AF511" s="43"/>
      <c r="AG511" s="43"/>
      <c r="AH511" s="43"/>
      <c r="AI511" s="43"/>
      <c r="AJ511" s="43"/>
      <c r="AK511" s="43"/>
      <c r="AL511" s="44"/>
      <c r="AM511" s="157">
        <f ca="1">IF('MASTER 2018-19 '!H517="","",'MASTER 2018-19 '!H517)</f>
        <v>11.47504228</v>
      </c>
      <c r="AN511" s="240">
        <f t="shared" ca="1" si="75"/>
        <v>0.61955744381591771</v>
      </c>
    </row>
    <row r="512" spans="1:40" s="157" customFormat="1" x14ac:dyDescent="0.2">
      <c r="C512" s="217" t="str">
        <f ca="1">IFERROR(IF(H511="","No PI or No Data",""),"Substation was not found in SubstationLoad")</f>
        <v/>
      </c>
      <c r="D512" s="139"/>
      <c r="E512" s="139"/>
      <c r="F512" s="139"/>
      <c r="G512" s="285">
        <f ca="1">IF(AND(VLOOKUP(C511,SubstationLoad_Max_Primaries!$B$3:$Z$495,3,FALSE),ISNUMBER(VLOOKUP(C511,'Manual Calculation'!$B$2:$G$222,3,FALSE))),VLOOKUP(C511,'Manual Calculation'!$B$2:$G$222,4,FALSE),VLOOKUP(C511,SubstationLoad_Max_Primaries!$B$3:$Z$500,23,FALSE))</f>
        <v>43846.658333333333</v>
      </c>
      <c r="H512" s="250"/>
      <c r="I512" s="220"/>
      <c r="J512" s="220"/>
      <c r="K512" s="220"/>
      <c r="L512" s="220" t="s">
        <v>32</v>
      </c>
      <c r="M512" s="235"/>
      <c r="N512" s="221"/>
      <c r="O512" s="221"/>
      <c r="P512" s="221"/>
      <c r="Q512" s="221"/>
      <c r="R512" s="221"/>
      <c r="S512" s="221"/>
      <c r="T512" s="221"/>
      <c r="U512" s="221"/>
      <c r="V512" s="221"/>
      <c r="W512" s="221"/>
      <c r="X512" s="221"/>
      <c r="Y512" s="221"/>
      <c r="Z512" s="222"/>
      <c r="AA512" s="419">
        <f ca="1">IF(AND(VLOOKUP(C511,SubstationLoad_Min_Primaries!$B$3:$Z$495,3,FALSE),ISNUMBER(VLOOKUP(C511,'Manual Calculation'!$B$2:$G$222,5,FALSE))),"Manual Calculation",MAX(VLOOKUP(C511,SubstationLoad_Max_Primaries!$B$3:$Z$500,5,FALSE),VLOOKUP(C511,SubstationLoad_Max_Primaries!$B$3:$Z$500,7,FALSE)))</f>
        <v>9.9755997657775879</v>
      </c>
      <c r="AB512" s="419">
        <f ca="1">IF(AND(VLOOKUP(C511,SubstationLoad_Min_Primaries!$B$3:$Z$495,3,FALSE),ISNUMBER(VLOOKUP(C511,'Manual Calculation'!$B$2:$G$222,5,FALSE))),"Manual Calculation",VLOOKUP(C511,SubstationLoad_Max_Primaries!$B$3:$Z$500,6,FALSE))</f>
        <v>8.0522003173828125</v>
      </c>
      <c r="AC512" s="282">
        <f ca="1">IF(AND(VLOOKUP(C511,SubstationLoad_Min_Primaries!$B$3:$Z$495,3,FALSE),ISNUMBER(VLOOKUP(C511,'Manual Calculation'!$B$2:$G$222,5,FALSE))),VLOOKUP(C511,'Manual Calculation'!$B$2:$G$222,5,FALSE),VLOOKUP(C511,SubstationLoad_Min_Primaries!$B$3:$Z$500,22,FALSE))</f>
        <v>0</v>
      </c>
      <c r="AD512" s="175"/>
      <c r="AE512" s="186">
        <v>1</v>
      </c>
      <c r="AF512" s="187">
        <v>0</v>
      </c>
      <c r="AG512" s="187">
        <v>0</v>
      </c>
      <c r="AH512" s="187">
        <v>0</v>
      </c>
      <c r="AI512" s="187">
        <v>0</v>
      </c>
      <c r="AJ512" s="187">
        <v>0</v>
      </c>
      <c r="AK512" s="187">
        <v>0</v>
      </c>
      <c r="AL512" s="188">
        <v>0</v>
      </c>
      <c r="AM512" s="157" t="str">
        <f ca="1">IF('MASTER 2018-19 '!H518="","",'MASTER 2018-19 '!H518)</f>
        <v/>
      </c>
      <c r="AN512" s="216"/>
    </row>
    <row r="513" spans="1:40" s="157" customFormat="1" x14ac:dyDescent="0.2">
      <c r="C513" s="223" t="s">
        <v>33</v>
      </c>
      <c r="D513" s="224"/>
      <c r="E513" s="225"/>
      <c r="F513" s="225"/>
      <c r="G513" s="226"/>
      <c r="H513" s="249"/>
      <c r="I513" s="228"/>
      <c r="J513" s="228"/>
      <c r="K513" s="228"/>
      <c r="L513" s="228"/>
      <c r="M513" s="229"/>
      <c r="N513" s="229"/>
      <c r="O513" s="230"/>
      <c r="P513" s="230"/>
      <c r="Q513" s="230"/>
      <c r="R513" s="231" t="s">
        <v>34</v>
      </c>
      <c r="S513" s="283">
        <f ca="1">VLOOKUP(C511,SubstationLoad_Max_Primaries!$B$3:$Z$500,24,FALSE)</f>
        <v>0</v>
      </c>
      <c r="T513" s="233"/>
      <c r="U513" s="233"/>
      <c r="V513" s="233"/>
      <c r="W513" s="233"/>
      <c r="X513" s="233"/>
      <c r="Y513" s="233"/>
      <c r="Z513" s="234"/>
      <c r="AA513" s="418">
        <f ca="1">IF(AND(VLOOKUP(C511,SubstationLoad_Min_Primaries!$B$3:$Z$495,3,FALSE),ISNUMBER(VLOOKUP(C511,'Manual Calculation'!$B$2:$G$222,5,FALSE))),"",IF(AA512=VLOOKUP(C511,SubstationLoad_Max_Primaries!$B$3:$Z$500,5,FALSE),VLOOKUP(C511,SubstationLoad_Max_Primaries!$B$3:$Z$500,10,FALSE),IF(AA512=VLOOKUP(C511,SubstationLoad_Max_Primaries!$B$3:$Z$500,7,FALSE),VLOOKUP(C511,SubstationLoad_Max_Primaries!$B$3:$Z$500,12,FALSE),"")))</f>
        <v>43767.772222222222</v>
      </c>
      <c r="AB513" s="418">
        <f ca="1">IF(AND(VLOOKUP(C511,SubstationLoad_Min_Primaries!$B$3:$Z$495,3,FALSE),ISNUMBER(VLOOKUP(C511,'Manual Calculation'!$B$2:$G$222,5,FALSE))),"",VLOOKUP(C511,SubstationLoad_Max_Primaries!$B$3:$Z$500,11,FALSE))</f>
        <v>43629.705555555556</v>
      </c>
      <c r="AC513" s="418">
        <f ca="1">IF(AND(VLOOKUP(C511,SubstationLoad_Min_Primaries!$B$3:$Z$495,3,FALSE),ISNUMBER(VLOOKUP(C511,'Manual Calculation'!$B$2:$G$222,5,FALSE))),VLOOKUP(C511,'Manual Calculation'!$B$2:$G$222,6,FALSE),VLOOKUP(C511,SubstationLoad_Min_Primaries!$B$3:$Z$500,23,FALSE))</f>
        <v>0</v>
      </c>
      <c r="AD513" s="175"/>
      <c r="AE513" s="175"/>
      <c r="AF513" s="175"/>
      <c r="AG513" s="175"/>
      <c r="AH513" s="175"/>
      <c r="AI513" s="175"/>
      <c r="AJ513" s="175"/>
      <c r="AK513" s="175"/>
      <c r="AL513" s="175"/>
      <c r="AM513" s="157" t="str">
        <f ca="1">IF('MASTER 2018-19 '!H519="","",'MASTER 2018-19 '!H519)</f>
        <v/>
      </c>
      <c r="AN513" s="216"/>
    </row>
    <row r="514" spans="1:40" s="157" customFormat="1" x14ac:dyDescent="0.2">
      <c r="B514" s="213">
        <v>25</v>
      </c>
      <c r="C514" s="86" t="str">
        <f ca="1">VLOOKUP(B514,'GSP List'!$D$2:$E$485,2,FALSE)</f>
        <v>WALTON</v>
      </c>
      <c r="D514" s="117" t="s">
        <v>30</v>
      </c>
      <c r="E514" s="117" t="s">
        <v>545</v>
      </c>
      <c r="F514" s="214"/>
      <c r="G514" s="284">
        <f ca="1">IF(AND(VLOOKUP(C514,SubstationLoad_Max_Primaries!$B$3:$Z$495,3,FALSE),ISNUMBER(VLOOKUP(C514,'Manual Calculation'!$B$2:$G$222,3,FALSE))),VLOOKUP(C514,'Manual Calculation'!$B$2:$G$222,4,FALSE),VLOOKUP(C514,SubstationLoad_Max_Primaries!$B$3:$Z$500,23,FALSE))</f>
        <v>43816.501388888886</v>
      </c>
      <c r="H514" s="282">
        <f ca="1">IF(AND(VLOOKUP(C514,SubstationLoad_Max_Primaries!$B$3:$Z$495,3,FALSE),ISNUMBER(VLOOKUP(C514,'Manual Calculation'!$B$2:$G$222,3,FALSE))),VLOOKUP(C514,'Manual Calculation'!$B$2:$G$222,3,FALSE),VLOOKUP(C514,SubstationLoad_Max_Primaries!$B$3:$Z$500,22,FALSE))</f>
        <v>5.0991403525390622</v>
      </c>
      <c r="I514" s="136">
        <v>1</v>
      </c>
      <c r="J514" s="89">
        <v>0</v>
      </c>
      <c r="K514" s="90">
        <v>0</v>
      </c>
      <c r="L514" s="143">
        <f ca="1">IF(OR($B514="",ISNA($I514)),,$H514*$I514)</f>
        <v>5.0991403525390622</v>
      </c>
      <c r="M514" s="143">
        <f ca="1">IF($B514 ="",,VLOOKUP($K514,'Growth Rates'!$C$5:$D$8,2,FALSE))^COLUMNS($M514:M514)*$L514+SUM($L515:M515)*IFERROR($L$5/$L$6,1)</f>
        <v>5.0992334463643756</v>
      </c>
      <c r="N514" s="143">
        <f ca="1">IF($B514 ="",,VLOOKUP($K514,'Growth Rates'!$C$5:$D$8,2,FALSE))^COLUMNS($M514:N514)*$L514+SUM($L515:N515)*IFERROR($L$5/$L$6,1)</f>
        <v>5.0993265418892815</v>
      </c>
      <c r="O514" s="143">
        <f ca="1">IF($B514 ="",,VLOOKUP($K514,'Growth Rates'!$C$5:$D$8,2,FALSE))^COLUMNS($M514:O514)*$L514+SUM($L515:O515)*IFERROR($L$5/$L$6,1)</f>
        <v>5.09941963911381</v>
      </c>
      <c r="P514" s="143">
        <f ca="1">IF($B514 ="",,VLOOKUP($K514,'Growth Rates'!$C$5:$D$8,2,FALSE))^COLUMNS($M514:P514)*$L514+SUM($L515:P515)*IFERROR($L$5/$L$6,1)</f>
        <v>5.099512738037995</v>
      </c>
      <c r="Q514" s="143">
        <f ca="1">IF($B514 ="",,VLOOKUP($K514,'Growth Rates'!$C$5:$D$8,2,FALSE))^COLUMNS($M514:Q514)*$L514+SUM($L515:Q515)*IFERROR($L$5/$L$6,1)</f>
        <v>5.0996058386618639</v>
      </c>
      <c r="R514" s="143">
        <f ca="1">IF($B514 ="",,VLOOKUP($K514,'Growth Rates'!$C$5:$D$8,2,FALSE))^COLUMNS($M514:R514)*$L514+SUM($L515:R515)*IFERROR($L$5/$L$6,1)</f>
        <v>5.0996989409854496</v>
      </c>
      <c r="S514" s="143">
        <f ca="1">IF($B514 ="",,VLOOKUP($K514,'Growth Rates'!$C$5:$D$8,2,FALSE))^COLUMNS($M514:S514)*$L514+SUM($L515:S515)*IFERROR($L$5/$L$6,1)</f>
        <v>5.0997920450087832</v>
      </c>
      <c r="T514" s="143">
        <f ca="1">IF($B514 ="",,VLOOKUP($K514,'Growth Rates'!$C$5:$D$8,2,FALSE))^COLUMNS($M514:T514)*$L514+SUM($L515:T515)*IFERROR($L$5/$L$6,1)</f>
        <v>5.0998851507318959</v>
      </c>
      <c r="U514" s="143">
        <f ca="1">IF($B514 ="",,VLOOKUP($K514,'Growth Rates'!$C$5:$D$8,2,FALSE))^COLUMNS($M514:U514)*$L514+SUM($L515:U515)*IFERROR($L$5/$L$6,1)</f>
        <v>5.0999782581548168</v>
      </c>
      <c r="V514" s="143">
        <f ca="1">IF($B514 ="",,VLOOKUP($K514,'Growth Rates'!$C$5:$D$8,2,FALSE))^COLUMNS($M514:V514)*$L514+SUM($L515:V515)*IFERROR($L$5/$L$6,1)</f>
        <v>5.1000713672775797</v>
      </c>
      <c r="W514" s="143">
        <f ca="1">IF($B514 ="",,VLOOKUP($K514,'Growth Rates'!$C$5:$D$8,2,FALSE))^COLUMNS($M514:W514)*$L514+SUM($L515:W515)*IFERROR($L$5/$L$6,1)</f>
        <v>5.1001644781002122</v>
      </c>
      <c r="X514" s="143">
        <f ca="1">IF($B514 ="",,VLOOKUP($K514,'Growth Rates'!$C$5:$D$8,2,FALSE))^COLUMNS($M514:X514)*$L514+SUM($L515:X515)*IFERROR($L$5/$L$6,1)</f>
        <v>5.1002575906227516</v>
      </c>
      <c r="Y514" s="143">
        <f ca="1">IF($B514 ="",,VLOOKUP($K514,'Growth Rates'!$C$5:$D$8,2,FALSE))^COLUMNS($M514:Y514)*$L514+SUM($L515:Y515)*IFERROR($L$5/$L$6,1)</f>
        <v>5.100350704845221</v>
      </c>
      <c r="Z514" s="215"/>
      <c r="AA514" s="173">
        <f ca="1">IFERROR(IF($H514="",,AA515/$L514),0)</f>
        <v>0.80459772801698859</v>
      </c>
      <c r="AB514" s="173">
        <f ca="1">IFERROR(IF($H514="",,AB515/$L514),0)</f>
        <v>0.62274222429389925</v>
      </c>
      <c r="AC514" s="174">
        <f ca="1">IFERROR(IF($H514="",,AC515/$L514),0)</f>
        <v>0</v>
      </c>
      <c r="AD514" s="175"/>
      <c r="AE514" s="42">
        <v>82021</v>
      </c>
      <c r="AF514" s="43"/>
      <c r="AG514" s="43"/>
      <c r="AH514" s="43"/>
      <c r="AI514" s="43"/>
      <c r="AJ514" s="43"/>
      <c r="AK514" s="43"/>
      <c r="AL514" s="44"/>
      <c r="AM514" s="157">
        <f ca="1">IF('MASTER 2018-19 '!H520="","",'MASTER 2018-19 '!H520)</f>
        <v>5.04</v>
      </c>
      <c r="AN514" s="216">
        <f t="shared" ca="1" si="75"/>
        <v>5.9140352539062135E-2</v>
      </c>
    </row>
    <row r="515" spans="1:40" s="157" customFormat="1" x14ac:dyDescent="0.2">
      <c r="C515" s="217" t="str">
        <f ca="1">IFERROR(IF(H514="","No PI or No Data",""),"Substation was not found in SubstationLoad")</f>
        <v/>
      </c>
      <c r="D515" s="139"/>
      <c r="E515" s="139"/>
      <c r="F515" s="139"/>
      <c r="G515" s="285">
        <f ca="1">IF(AND(VLOOKUP(C514,SubstationLoad_Max_Primaries!$B$3:$Z$495,3,FALSE),ISNUMBER(VLOOKUP(C514,'Manual Calculation'!$B$2:$G$222,3,FALSE))),VLOOKUP(C514,'Manual Calculation'!$B$2:$G$222,4,FALSE),VLOOKUP(C514,SubstationLoad_Max_Primaries!$B$3:$Z$500,23,FALSE))</f>
        <v>43816.501388888886</v>
      </c>
      <c r="H515" s="250"/>
      <c r="I515" s="220"/>
      <c r="J515" s="220"/>
      <c r="K515" s="220"/>
      <c r="L515" s="220" t="s">
        <v>32</v>
      </c>
      <c r="M515" s="235"/>
      <c r="N515" s="221"/>
      <c r="O515" s="221"/>
      <c r="P515" s="221"/>
      <c r="Q515" s="221"/>
      <c r="R515" s="221"/>
      <c r="S515" s="221"/>
      <c r="T515" s="221"/>
      <c r="U515" s="221"/>
      <c r="V515" s="221"/>
      <c r="W515" s="221"/>
      <c r="X515" s="221"/>
      <c r="Y515" s="221"/>
      <c r="Z515" s="222"/>
      <c r="AA515" s="419">
        <f ca="1">IF(AND(VLOOKUP(C514,SubstationLoad_Min_Primaries!$B$3:$Z$495,3,FALSE),ISNUMBER(VLOOKUP(C514,'Manual Calculation'!$B$2:$G$222,5,FALSE))),"Manual Calculation",MAX(VLOOKUP(C514,SubstationLoad_Max_Primaries!$B$3:$Z$500,5,FALSE),VLOOKUP(C514,SubstationLoad_Max_Primaries!$B$3:$Z$500,7,FALSE)))</f>
        <v>4.1027567424926756</v>
      </c>
      <c r="AB515" s="419">
        <f ca="1">IF(AND(VLOOKUP(C514,SubstationLoad_Min_Primaries!$B$3:$Z$495,3,FALSE),ISNUMBER(VLOOKUP(C514,'Manual Calculation'!$B$2:$G$222,5,FALSE))),"Manual Calculation",VLOOKUP(C514,SubstationLoad_Max_Primaries!$B$3:$Z$500,6,FALSE))</f>
        <v>3.1754500051269532</v>
      </c>
      <c r="AC515" s="282">
        <f ca="1">IF(AND(VLOOKUP(C514,SubstationLoad_Min_Primaries!$B$3:$Z$495,3,FALSE),ISNUMBER(VLOOKUP(C514,'Manual Calculation'!$B$2:$G$222,5,FALSE))),VLOOKUP(C514,'Manual Calculation'!$B$2:$G$222,5,FALSE),VLOOKUP(C514,SubstationLoad_Min_Primaries!$B$3:$Z$500,22,FALSE))</f>
        <v>0</v>
      </c>
      <c r="AD515" s="175"/>
      <c r="AE515" s="186">
        <v>1</v>
      </c>
      <c r="AF515" s="187">
        <v>0</v>
      </c>
      <c r="AG515" s="187">
        <v>0</v>
      </c>
      <c r="AH515" s="187">
        <v>0</v>
      </c>
      <c r="AI515" s="187">
        <v>0</v>
      </c>
      <c r="AJ515" s="187">
        <v>0</v>
      </c>
      <c r="AK515" s="187">
        <v>0</v>
      </c>
      <c r="AL515" s="188">
        <v>0</v>
      </c>
      <c r="AM515" s="157" t="str">
        <f ca="1">IF('MASTER 2018-19 '!H521="","",'MASTER 2018-19 '!H521)</f>
        <v/>
      </c>
      <c r="AN515" s="216"/>
    </row>
    <row r="516" spans="1:40" s="157" customFormat="1" x14ac:dyDescent="0.2">
      <c r="C516" s="223" t="s">
        <v>33</v>
      </c>
      <c r="D516" s="224"/>
      <c r="E516" s="225"/>
      <c r="F516" s="225"/>
      <c r="G516" s="226"/>
      <c r="H516" s="249"/>
      <c r="I516" s="228"/>
      <c r="J516" s="228"/>
      <c r="K516" s="228"/>
      <c r="L516" s="228"/>
      <c r="M516" s="229"/>
      <c r="N516" s="229"/>
      <c r="O516" s="230"/>
      <c r="P516" s="230"/>
      <c r="Q516" s="230"/>
      <c r="R516" s="231" t="s">
        <v>34</v>
      </c>
      <c r="S516" s="283">
        <f ca="1">VLOOKUP(C514,SubstationLoad_Max_Primaries!$B$3:$Z$500,24,FALSE)</f>
        <v>0</v>
      </c>
      <c r="T516" s="233"/>
      <c r="U516" s="233"/>
      <c r="V516" s="233"/>
      <c r="W516" s="233"/>
      <c r="X516" s="233"/>
      <c r="Y516" s="233"/>
      <c r="Z516" s="234"/>
      <c r="AA516" s="418">
        <f ca="1">IF(AND(VLOOKUP(C514,SubstationLoad_Min_Primaries!$B$3:$Z$495,3,FALSE),ISNUMBER(VLOOKUP(C514,'Manual Calculation'!$B$2:$G$222,5,FALSE))),"",IF(AA515=VLOOKUP(C514,SubstationLoad_Max_Primaries!$B$3:$Z$500,5,FALSE),VLOOKUP(C514,SubstationLoad_Max_Primaries!$B$3:$Z$500,10,FALSE),IF(AA515=VLOOKUP(C514,SubstationLoad_Max_Primaries!$B$3:$Z$500,7,FALSE),VLOOKUP(C514,SubstationLoad_Max_Primaries!$B$3:$Z$500,12,FALSE),"")))</f>
        <v>43571.510416666664</v>
      </c>
      <c r="AB516" s="418">
        <f ca="1">IF(AND(VLOOKUP(C514,SubstationLoad_Min_Primaries!$B$3:$Z$495,3,FALSE),ISNUMBER(VLOOKUP(C514,'Manual Calculation'!$B$2:$G$222,5,FALSE))),"",VLOOKUP(C514,SubstationLoad_Max_Primaries!$B$3:$Z$500,11,FALSE))</f>
        <v>43629.515972222223</v>
      </c>
      <c r="AC516" s="418">
        <f ca="1">IF(AND(VLOOKUP(C514,SubstationLoad_Min_Primaries!$B$3:$Z$495,3,FALSE),ISNUMBER(VLOOKUP(C514,'Manual Calculation'!$B$2:$G$222,5,FALSE))),VLOOKUP(C514,'Manual Calculation'!$B$2:$G$222,6,FALSE),VLOOKUP(C514,SubstationLoad_Min_Primaries!$B$3:$Z$500,23,FALSE))</f>
        <v>0</v>
      </c>
      <c r="AD516" s="175"/>
      <c r="AE516" s="175"/>
      <c r="AF516" s="175"/>
      <c r="AG516" s="175"/>
      <c r="AH516" s="175"/>
      <c r="AI516" s="175"/>
      <c r="AJ516" s="175"/>
      <c r="AK516" s="175"/>
      <c r="AL516" s="175"/>
      <c r="AM516" s="157" t="str">
        <f ca="1">IF('MASTER 2018-19 '!H522="","",'MASTER 2018-19 '!H522)</f>
        <v/>
      </c>
      <c r="AN516" s="216"/>
    </row>
    <row r="517" spans="1:40" s="157" customFormat="1" x14ac:dyDescent="0.2">
      <c r="A517" s="246"/>
      <c r="B517" s="246"/>
      <c r="C517" s="246"/>
      <c r="D517" s="246"/>
      <c r="E517" s="246"/>
      <c r="F517" s="246"/>
      <c r="G517" s="246"/>
      <c r="H517" s="246"/>
      <c r="I517" s="246"/>
      <c r="J517" s="246"/>
      <c r="K517" s="246"/>
      <c r="L517" s="246"/>
      <c r="M517" s="246"/>
      <c r="N517" s="246"/>
      <c r="O517" s="246"/>
      <c r="P517" s="246"/>
      <c r="Q517" s="246"/>
      <c r="R517" s="246"/>
      <c r="S517" s="246"/>
      <c r="T517" s="246"/>
      <c r="U517" s="246"/>
      <c r="V517" s="246"/>
      <c r="W517" s="246"/>
      <c r="X517" s="246"/>
      <c r="Y517" s="246"/>
      <c r="Z517" s="246"/>
      <c r="AA517" s="246"/>
      <c r="AB517" s="246"/>
      <c r="AC517" s="246"/>
      <c r="AD517" s="246"/>
      <c r="AE517" s="246"/>
      <c r="AF517" s="246"/>
      <c r="AG517" s="246"/>
      <c r="AH517" s="246"/>
      <c r="AI517" s="246"/>
      <c r="AJ517" s="246"/>
      <c r="AK517" s="246"/>
      <c r="AL517" s="246"/>
      <c r="AM517" s="157" t="str">
        <f ca="1">IF('MASTER 2018-19 '!H523="","",'MASTER 2018-19 '!H523)</f>
        <v/>
      </c>
      <c r="AN517" s="216"/>
    </row>
    <row r="518" spans="1:40" s="157" customFormat="1" x14ac:dyDescent="0.2">
      <c r="A518" s="152"/>
      <c r="B518" s="25"/>
      <c r="C518" s="158"/>
      <c r="D518" s="152"/>
      <c r="E518" s="152"/>
      <c r="F518" s="152"/>
      <c r="G518" s="152"/>
      <c r="H518" s="152"/>
      <c r="I518" s="152"/>
      <c r="J518" s="152"/>
      <c r="K518" s="152"/>
      <c r="L518" s="7" t="s">
        <v>0</v>
      </c>
      <c r="M518" s="159"/>
      <c r="N518" s="159"/>
      <c r="O518" s="159"/>
      <c r="P518" s="159"/>
      <c r="Q518" s="159"/>
      <c r="R518" s="159"/>
      <c r="S518" s="159"/>
      <c r="T518" s="159"/>
      <c r="U518" s="159"/>
      <c r="V518" s="159"/>
      <c r="W518" s="159"/>
      <c r="X518" s="159"/>
      <c r="Y518" s="159"/>
      <c r="Z518" s="156"/>
      <c r="AA518" s="152"/>
      <c r="AB518" s="152"/>
      <c r="AC518" s="152"/>
      <c r="AD518" s="152"/>
      <c r="AE518" s="152"/>
      <c r="AF518" s="152"/>
      <c r="AG518" s="152"/>
      <c r="AH518" s="152"/>
      <c r="AI518" s="152"/>
      <c r="AJ518" s="152"/>
      <c r="AK518" s="152"/>
      <c r="AL518" s="152"/>
      <c r="AM518" s="157" t="str">
        <f ca="1">IF('MASTER 2018-19 '!H524="","",'MASTER 2018-19 '!H524)</f>
        <v/>
      </c>
      <c r="AN518" s="216"/>
    </row>
    <row r="519" spans="1:40" s="157" customFormat="1" ht="61.5" x14ac:dyDescent="0.2">
      <c r="A519" s="20" t="s">
        <v>39</v>
      </c>
      <c r="B519" s="21" t="s">
        <v>657</v>
      </c>
      <c r="C519" s="20" t="s">
        <v>2</v>
      </c>
      <c r="D519" s="18" t="s">
        <v>3</v>
      </c>
      <c r="E519" s="18" t="s">
        <v>4</v>
      </c>
      <c r="F519" s="18" t="s">
        <v>5</v>
      </c>
      <c r="G519" s="22" t="s">
        <v>6</v>
      </c>
      <c r="H519" s="22" t="str">
        <f ca="1">$L$1&amp;" Peak (MW)"</f>
        <v>2019 / 20 Peak (MW)</v>
      </c>
      <c r="I519" s="16" t="s">
        <v>7</v>
      </c>
      <c r="J519" s="24" t="s">
        <v>8</v>
      </c>
      <c r="K519" s="17" t="s">
        <v>9</v>
      </c>
      <c r="L519" s="22" t="str">
        <f ca="1">LEFTB($L$1,FIND(" / ",$L$1,1))&amp;" / "&amp;LEFTB($L$1,FIND(" / ",$L$1,1))+1</f>
        <v>2019  / 2020</v>
      </c>
      <c r="M519" s="22" t="str">
        <f ca="1">LEFTB($L$1,FIND(" / ",$L$1,1))+1&amp;" / "&amp;LEFTB($L$1,FIND(" / ",$L$1,1))+2</f>
        <v>2020 / 2021</v>
      </c>
      <c r="N519" s="22" t="str">
        <f ca="1">LEFTB($L$1,FIND(" / ",$L$1,1))+2&amp;" / "&amp;LEFTB($L$1,FIND(" / ",$L$1,1))+3</f>
        <v>2021 / 2022</v>
      </c>
      <c r="O519" s="22" t="str">
        <f ca="1">LEFTB($L$1,FIND(" / ",$L$1,1))+3&amp;" / "&amp;LEFTB($L$1,FIND(" / ",$L$1,1))+4</f>
        <v>2022 / 2023</v>
      </c>
      <c r="P519" s="22" t="str">
        <f ca="1">LEFTB($L$1,FIND(" / ",$L$1,1))+4&amp;" / "&amp;LEFTB($L$1,FIND(" / ",$L$1,1))+5</f>
        <v>2023 / 2024</v>
      </c>
      <c r="Q519" s="22" t="str">
        <f ca="1">LEFTB($L$1,FIND(" / ",$L$1,1))+5&amp;" / "&amp;LEFTB($L$1,FIND(" / ",$L$1,1))+6</f>
        <v>2024 / 2025</v>
      </c>
      <c r="R519" s="22" t="str">
        <f ca="1">LEFTB($L$1,FIND(" / ",$L$1,1))+6&amp;" / "&amp;LEFTB($L$1,FIND(" / ",$L$1,1))+7</f>
        <v>2025 / 2026</v>
      </c>
      <c r="S519" s="22" t="str">
        <f ca="1">LEFTB($L$1,FIND(" / ",$L$1,1))+7&amp;" / "&amp;LEFTB($L$1,FIND(" / ",$L$1,1))+8</f>
        <v>2026 / 2027</v>
      </c>
      <c r="T519" s="22" t="str">
        <f ca="1">LEFTB($L$1,FIND(" / ",$L$1,1))+8&amp;" / "&amp;LEFTB($L$1,FIND(" / ",$L$1,1))+9</f>
        <v>2027 / 2028</v>
      </c>
      <c r="U519" s="22" t="str">
        <f ca="1">LEFTB($L$1,FIND(" / ",$L$1,1))+9&amp;" / "&amp;LEFTB($L$1,FIND(" / ",$L$1,1))+10</f>
        <v>2028 / 2029</v>
      </c>
      <c r="V519" s="22" t="str">
        <f ca="1">LEFTB($L$1,FIND(" / ",$L$1,1))+10&amp;" / "&amp;LEFTB($L$1,FIND(" / ",$L$1,1))+11</f>
        <v>2029 / 2030</v>
      </c>
      <c r="W519" s="22" t="str">
        <f ca="1">LEFTB($L$1,FIND(" / ",$L$1,1))+11&amp;" / "&amp;LEFTB($L$1,FIND(" / ",$L$1,1))+12</f>
        <v>2030 / 2031</v>
      </c>
      <c r="X519" s="22" t="str">
        <f ca="1">LEFTB($L$1,FIND(" / ",$L$1,1))+12&amp;" / "&amp;LEFTB($L$1,FIND(" / ",$L$1,1))+13</f>
        <v>2031 / 2032</v>
      </c>
      <c r="Y519" s="22" t="str">
        <f ca="1">LEFTB($L$1,FIND(" / ",$L$1,1))+13&amp;" / "&amp;LEFTB($L$1,FIND(" / ",$L$1,1))+14</f>
        <v>2032 / 2033</v>
      </c>
      <c r="Z519" s="23" t="s">
        <v>11</v>
      </c>
      <c r="AA519" s="19" t="s">
        <v>12</v>
      </c>
      <c r="AB519" s="19" t="s">
        <v>13</v>
      </c>
      <c r="AC519" s="19" t="s">
        <v>14</v>
      </c>
      <c r="AD519" s="160"/>
      <c r="AE519" s="19" t="s">
        <v>15</v>
      </c>
      <c r="AF519" s="19" t="s">
        <v>16</v>
      </c>
      <c r="AG519" s="19" t="s">
        <v>17</v>
      </c>
      <c r="AH519" s="19" t="s">
        <v>18</v>
      </c>
      <c r="AI519" s="19" t="s">
        <v>19</v>
      </c>
      <c r="AJ519" s="19" t="s">
        <v>20</v>
      </c>
      <c r="AK519" s="19" t="s">
        <v>21</v>
      </c>
      <c r="AL519" s="19" t="s">
        <v>22</v>
      </c>
      <c r="AM519" s="19" t="str">
        <f ca="1">IF('MASTER 2018-19 '!H525="","",'MASTER 2018-19 '!H525)</f>
        <v>2018/19 Peak (MW)</v>
      </c>
      <c r="AN519" s="19" t="s">
        <v>825</v>
      </c>
    </row>
    <row r="520" spans="1:40" s="157" customFormat="1" x14ac:dyDescent="0.2">
      <c r="A520" s="6"/>
      <c r="B520" s="161"/>
      <c r="C520" s="162"/>
      <c r="D520" s="161"/>
      <c r="E520" s="161"/>
      <c r="F520" s="161"/>
      <c r="G520" s="163"/>
      <c r="H520" s="161"/>
      <c r="I520" s="164"/>
      <c r="J520" s="165"/>
      <c r="K520" s="161"/>
      <c r="L520" s="161"/>
      <c r="M520" s="161"/>
      <c r="N520" s="161"/>
      <c r="O520" s="161"/>
      <c r="P520" s="161"/>
      <c r="Q520" s="161"/>
      <c r="R520" s="161"/>
      <c r="S520" s="161"/>
      <c r="T520" s="161"/>
      <c r="U520" s="161"/>
      <c r="V520" s="161"/>
      <c r="W520" s="161"/>
      <c r="X520" s="161"/>
      <c r="Y520" s="161"/>
      <c r="Z520" s="160"/>
      <c r="AA520" s="160"/>
      <c r="AB520" s="160"/>
      <c r="AC520" s="160"/>
      <c r="AD520" s="160"/>
      <c r="AE520" s="160"/>
      <c r="AF520" s="160"/>
      <c r="AG520" s="160"/>
      <c r="AH520" s="160"/>
      <c r="AI520" s="160"/>
      <c r="AJ520" s="160"/>
      <c r="AK520" s="160"/>
      <c r="AL520" s="160"/>
      <c r="AM520" s="157" t="str">
        <f ca="1">IF('MASTER 2018-19 '!H526="","",'MASTER 2018-19 '!H526)</f>
        <v/>
      </c>
    </row>
    <row r="521" spans="1:40" s="157" customFormat="1" x14ac:dyDescent="0.2">
      <c r="A521" s="142" t="s">
        <v>837</v>
      </c>
      <c r="B521" s="166"/>
      <c r="C521" s="167"/>
      <c r="D521" s="168" t="s">
        <v>23</v>
      </c>
      <c r="E521" s="169" t="s">
        <v>839</v>
      </c>
      <c r="F521" s="170"/>
      <c r="G521" s="284" t="e">
        <f ca="1">VLOOKUP(A521,SubstationLoad_Max_GSPs!$A$3:$Z$100,19,FALSE)</f>
        <v>#N/A</v>
      </c>
      <c r="H521" s="282" t="e">
        <f ca="1">VLOOKUP(A521,SubstationLoad_Max_GSPs!$A$3:$Z$100,18,FALSE)</f>
        <v>#N/A</v>
      </c>
      <c r="I521" s="136">
        <v>1</v>
      </c>
      <c r="J521" s="171"/>
      <c r="K521" s="172" t="s">
        <v>24</v>
      </c>
      <c r="L521" s="37">
        <f ca="1">IF(OR($A521="",ISNA($H521)),,$H521*$I521)</f>
        <v>0</v>
      </c>
      <c r="M521" s="37">
        <f t="shared" ref="M521:Y521" ca="1" si="84">M522/IFERROR($L522/$L521,1)</f>
        <v>0</v>
      </c>
      <c r="N521" s="37">
        <f t="shared" ca="1" si="84"/>
        <v>0</v>
      </c>
      <c r="O521" s="37">
        <f t="shared" ca="1" si="84"/>
        <v>0</v>
      </c>
      <c r="P521" s="37">
        <f t="shared" ca="1" si="84"/>
        <v>0</v>
      </c>
      <c r="Q521" s="37">
        <f t="shared" ca="1" si="84"/>
        <v>0</v>
      </c>
      <c r="R521" s="37">
        <f t="shared" ca="1" si="84"/>
        <v>0</v>
      </c>
      <c r="S521" s="37">
        <f t="shared" ca="1" si="84"/>
        <v>0</v>
      </c>
      <c r="T521" s="37">
        <f t="shared" ca="1" si="84"/>
        <v>0</v>
      </c>
      <c r="U521" s="37">
        <f t="shared" ca="1" si="84"/>
        <v>0</v>
      </c>
      <c r="V521" s="37">
        <f t="shared" ca="1" si="84"/>
        <v>0</v>
      </c>
      <c r="W521" s="37">
        <f t="shared" ca="1" si="84"/>
        <v>0</v>
      </c>
      <c r="X521" s="37">
        <f t="shared" ca="1" si="84"/>
        <v>0</v>
      </c>
      <c r="Y521" s="37">
        <f t="shared" ca="1" si="84"/>
        <v>0</v>
      </c>
      <c r="Z521" s="38" t="e">
        <f ca="1">"Diversity/Losses: "&amp;ROUND(L522/L521,3)</f>
        <v>#DIV/0!</v>
      </c>
      <c r="AA521" s="173">
        <f ca="1">IFERROR(IF($H521="",,AA522/$L521),0)</f>
        <v>0</v>
      </c>
      <c r="AB521" s="173">
        <f ca="1">IFERROR(IF($H521="",,AB522/$L521),0)</f>
        <v>0</v>
      </c>
      <c r="AC521" s="174">
        <f ca="1">IFERROR(IF($H521="",,AC522/$L521),0)</f>
        <v>0</v>
      </c>
      <c r="AD521" s="175"/>
      <c r="AE521" s="116"/>
      <c r="AF521" s="43"/>
      <c r="AG521" s="43"/>
      <c r="AH521" s="43"/>
      <c r="AI521" s="43"/>
      <c r="AJ521" s="43"/>
      <c r="AK521" s="43"/>
      <c r="AL521" s="44"/>
      <c r="AM521" s="157" t="str">
        <f ca="1">IF('MASTER 2018-19 '!H527="","",'MASTER 2018-19 '!H527)</f>
        <v/>
      </c>
      <c r="AN521" s="216" t="e">
        <f ca="1">H521-AM521</f>
        <v>#N/A</v>
      </c>
    </row>
    <row r="522" spans="1:40" s="157" customFormat="1" x14ac:dyDescent="0.2">
      <c r="A522" s="217" t="str">
        <f ca="1">IFERROR(IF(H521="","No PI or No Data",""),"Substation was not found in SubstationLoad")</f>
        <v>Substation was not found in SubstationLoad</v>
      </c>
      <c r="B522" s="176"/>
      <c r="C522" s="177"/>
      <c r="D522" s="178"/>
      <c r="E522" s="178"/>
      <c r="F522" s="178"/>
      <c r="G522" s="329" t="e">
        <f ca="1">VLOOKUP(A521,SubstationLoad_Max_GSPs!$A$3:$Z$100,19,FALSE)</f>
        <v>#N/A</v>
      </c>
      <c r="H522" s="180"/>
      <c r="I522" s="181"/>
      <c r="J522" s="182"/>
      <c r="K522" s="183" t="s">
        <v>25</v>
      </c>
      <c r="L522" s="53">
        <f ca="1">L526</f>
        <v>0</v>
      </c>
      <c r="M522" s="53">
        <f t="shared" ref="M522:Y522" ca="1" si="85">M526</f>
        <v>0</v>
      </c>
      <c r="N522" s="53">
        <f t="shared" ca="1" si="85"/>
        <v>0</v>
      </c>
      <c r="O522" s="53">
        <f t="shared" ca="1" si="85"/>
        <v>0</v>
      </c>
      <c r="P522" s="53">
        <f t="shared" ca="1" si="85"/>
        <v>0</v>
      </c>
      <c r="Q522" s="53">
        <f t="shared" ca="1" si="85"/>
        <v>0</v>
      </c>
      <c r="R522" s="53">
        <f t="shared" ca="1" si="85"/>
        <v>0</v>
      </c>
      <c r="S522" s="53">
        <f t="shared" ca="1" si="85"/>
        <v>0</v>
      </c>
      <c r="T522" s="53">
        <f t="shared" ca="1" si="85"/>
        <v>0</v>
      </c>
      <c r="U522" s="53">
        <f t="shared" ca="1" si="85"/>
        <v>0</v>
      </c>
      <c r="V522" s="53">
        <f t="shared" ca="1" si="85"/>
        <v>0</v>
      </c>
      <c r="W522" s="53">
        <f t="shared" ca="1" si="85"/>
        <v>0</v>
      </c>
      <c r="X522" s="53">
        <f t="shared" ca="1" si="85"/>
        <v>0</v>
      </c>
      <c r="Y522" s="53">
        <f t="shared" ca="1" si="85"/>
        <v>0</v>
      </c>
      <c r="Z522" s="184"/>
      <c r="AA522" s="419" t="e">
        <f ca="1">MAX(VLOOKUP(A521,SubstationLoad_Max_GSPs!$A$3:$Z$100,3,FALSE),VLOOKUP(A521,SubstationLoad_Max_GSPs!$A$3:$Z$100,5,FALSE))</f>
        <v>#N/A</v>
      </c>
      <c r="AB522" s="282" t="e">
        <f ca="1">VLOOKUP(A521,SubstationLoad_Max_GSPs!$A$3:$Z$100,4,FALSE)</f>
        <v>#N/A</v>
      </c>
      <c r="AC522" s="282">
        <f ca="1">VLOOKUP(A521,SubstationLoad_Min_GSPs!$A$3:$Z$100,18,FALSE)</f>
        <v>0</v>
      </c>
      <c r="AD522" s="175"/>
      <c r="AE522" s="186">
        <v>1</v>
      </c>
      <c r="AF522" s="187">
        <v>0</v>
      </c>
      <c r="AG522" s="187">
        <v>0</v>
      </c>
      <c r="AH522" s="187">
        <v>0</v>
      </c>
      <c r="AI522" s="187">
        <v>0</v>
      </c>
      <c r="AJ522" s="187">
        <v>0</v>
      </c>
      <c r="AK522" s="187">
        <v>0</v>
      </c>
      <c r="AL522" s="188">
        <v>0</v>
      </c>
      <c r="AM522" s="157" t="str">
        <f ca="1">IF('MASTER 2018-19 '!H528="","",'MASTER 2018-19 '!H528)</f>
        <v/>
      </c>
      <c r="AN522" s="216"/>
    </row>
    <row r="523" spans="1:40" s="157" customFormat="1" x14ac:dyDescent="0.2">
      <c r="A523" s="11"/>
      <c r="B523" s="176"/>
      <c r="C523" s="189"/>
      <c r="D523" s="190" t="s">
        <v>26</v>
      </c>
      <c r="E523" s="63"/>
      <c r="F523" s="191"/>
      <c r="G523" s="192"/>
      <c r="H523" s="193"/>
      <c r="I523" s="194"/>
      <c r="J523" s="194"/>
      <c r="K523" s="194"/>
      <c r="L523" s="194"/>
      <c r="M523" s="194"/>
      <c r="N523" s="195"/>
      <c r="O523" s="195"/>
      <c r="P523" s="195"/>
      <c r="Q523" s="195"/>
      <c r="R523" s="196" t="s">
        <v>27</v>
      </c>
      <c r="S523" s="330" t="e">
        <f ca="1">VLOOKUP(A521,SubstationLoad_Max_GSPs!$A$3:$Z$100,20,FALSE)</f>
        <v>#N/A</v>
      </c>
      <c r="T523" s="185"/>
      <c r="U523" s="185"/>
      <c r="V523" s="185"/>
      <c r="W523" s="185"/>
      <c r="X523" s="185"/>
      <c r="Y523" s="185"/>
      <c r="Z523" s="184"/>
      <c r="AA523" s="418" t="e">
        <f ca="1">IF(AA522=VLOOKUP(A521,SubstationLoad_Max_GSPs!$A$3:$Z$100,3,FALSE),VLOOKUP(A521,SubstationLoad_Max_GSPs!$A$3:$Z$100,8,FALSE),IF(AA522=VLOOKUP(A521,SubstationLoad_Max_GSPs!$A$3:$Z$100,5,FALSE),VLOOKUP(A521,SubstationLoad_Max_GSPs!$A$3:$Z$100,10,FALSE),""))</f>
        <v>#N/A</v>
      </c>
      <c r="AB523" s="418" t="e">
        <f ca="1">VLOOKUP(A521,SubstationLoad_Max_GSPs!$A$3:$Z$100,9,FALSE)</f>
        <v>#N/A</v>
      </c>
      <c r="AC523" s="418">
        <f ca="1">VLOOKUP(A521,SubstationLoad_Min_GSPs!$A$3:$Z$100,19,FALSE)</f>
        <v>0</v>
      </c>
      <c r="AD523" s="175"/>
      <c r="AE523" s="175"/>
      <c r="AF523" s="175"/>
      <c r="AG523" s="175"/>
      <c r="AH523" s="175"/>
      <c r="AI523" s="175"/>
      <c r="AJ523" s="175"/>
      <c r="AK523" s="175"/>
      <c r="AL523" s="175"/>
      <c r="AM523" s="157" t="str">
        <f ca="1">IF('MASTER 2018-19 '!H529="","",'MASTER 2018-19 '!H529)</f>
        <v/>
      </c>
      <c r="AN523" s="216"/>
    </row>
    <row r="524" spans="1:40" s="157" customFormat="1" x14ac:dyDescent="0.2">
      <c r="A524" s="14"/>
      <c r="B524" s="197"/>
      <c r="C524" s="198"/>
      <c r="D524" s="198"/>
      <c r="E524" s="198"/>
      <c r="F524" s="199"/>
      <c r="G524" s="200" t="s">
        <v>28</v>
      </c>
      <c r="H524" s="201">
        <v>0.98</v>
      </c>
      <c r="I524" s="197"/>
      <c r="J524" s="202"/>
      <c r="K524" s="203" t="s">
        <v>29</v>
      </c>
      <c r="L524" s="78">
        <f ca="1">L521*$H524</f>
        <v>0</v>
      </c>
      <c r="M524" s="78">
        <f t="shared" ref="M524:T524" ca="1" si="86">M521*$H524</f>
        <v>0</v>
      </c>
      <c r="N524" s="78">
        <f t="shared" ca="1" si="86"/>
        <v>0</v>
      </c>
      <c r="O524" s="78">
        <f t="shared" ca="1" si="86"/>
        <v>0</v>
      </c>
      <c r="P524" s="78">
        <f t="shared" ca="1" si="86"/>
        <v>0</v>
      </c>
      <c r="Q524" s="78">
        <f t="shared" ca="1" si="86"/>
        <v>0</v>
      </c>
      <c r="R524" s="78">
        <f t="shared" ca="1" si="86"/>
        <v>0</v>
      </c>
      <c r="S524" s="78">
        <f t="shared" ca="1" si="86"/>
        <v>0</v>
      </c>
      <c r="T524" s="78">
        <f t="shared" ca="1" si="86"/>
        <v>0</v>
      </c>
      <c r="U524" s="78">
        <f ca="1">U521*$H524</f>
        <v>0</v>
      </c>
      <c r="V524" s="78">
        <f ca="1">V521*$H524</f>
        <v>0</v>
      </c>
      <c r="W524" s="78">
        <f t="shared" ref="W524" ca="1" si="87">W521*$H524</f>
        <v>0</v>
      </c>
      <c r="X524" s="78">
        <f ca="1">X521*$H524</f>
        <v>0</v>
      </c>
      <c r="Y524" s="78">
        <f ca="1">Y521*$H524</f>
        <v>0</v>
      </c>
      <c r="Z524" s="204"/>
      <c r="AA524" s="205"/>
      <c r="AB524" s="198"/>
      <c r="AC524" s="206"/>
      <c r="AD524" s="175"/>
      <c r="AE524" s="175"/>
      <c r="AF524" s="175"/>
      <c r="AG524" s="175"/>
      <c r="AH524" s="175"/>
      <c r="AI524" s="175"/>
      <c r="AJ524" s="175"/>
      <c r="AK524" s="175"/>
      <c r="AL524" s="175"/>
      <c r="AN524" s="216"/>
    </row>
    <row r="525" spans="1:40" s="157" customFormat="1" x14ac:dyDescent="0.2">
      <c r="A525" s="2"/>
      <c r="C525" s="207"/>
      <c r="D525" s="208"/>
      <c r="E525" s="208"/>
      <c r="F525" s="208"/>
      <c r="G525" s="209"/>
      <c r="H525" s="241"/>
      <c r="I525" s="211"/>
      <c r="J525" s="212"/>
      <c r="K525" s="208"/>
      <c r="Z525" s="175"/>
      <c r="AA525" s="175"/>
      <c r="AB525" s="175"/>
      <c r="AC525" s="175"/>
      <c r="AD525" s="175"/>
      <c r="AE525" s="175"/>
      <c r="AF525" s="175"/>
      <c r="AG525" s="175"/>
      <c r="AH525" s="175"/>
      <c r="AI525" s="175"/>
      <c r="AJ525" s="175"/>
      <c r="AK525" s="175"/>
      <c r="AL525" s="175"/>
      <c r="AM525" s="157" t="str">
        <f ca="1">IF('MASTER 2018-19 '!H531="","",'MASTER 2018-19 '!H531)</f>
        <v/>
      </c>
      <c r="AN525" s="216"/>
    </row>
    <row r="526" spans="1:40" s="157" customFormat="1" x14ac:dyDescent="0.2">
      <c r="A526" s="152"/>
      <c r="B526" s="269"/>
      <c r="C526" s="138" t="s">
        <v>590</v>
      </c>
      <c r="D526" s="117"/>
      <c r="E526" s="117"/>
      <c r="F526" s="214"/>
      <c r="G526" s="284" t="e">
        <f ca="1">IF(AND(VLOOKUP(C526,SubstationLoad_Max_Primaries!$B$3:$Z$495,3,FALSE),ISNUMBER(VLOOKUP(C526,'Manual Calculation'!$B$2:$G$222,3,FALSE))),VLOOKUP(C526,'Manual Calculation'!$B$2:$G$222,4,FALSE),VLOOKUP(C526,SubstationLoad_Max_Primaries!$B$3:$Z$500,23,FALSE))</f>
        <v>#N/A</v>
      </c>
      <c r="H526" s="282" t="e">
        <f ca="1">IF(AND(VLOOKUP(C526,SubstationLoad_Max_Primaries!$B$3:$Z$495,3,FALSE),ISNUMBER(VLOOKUP(C526,'Manual Calculation'!$B$2:$G$222,3,FALSE))),VLOOKUP(C526,'Manual Calculation'!$B$2:$G$222,3,FALSE),VLOOKUP(C526,SubstationLoad_Max_Primaries!$B$3:$Z$500,22,FALSE))</f>
        <v>#N/A</v>
      </c>
      <c r="I526" s="34" t="str">
        <f ca="1">IF(B526="","-",INDEX([3]!Temperature_Table,MATCH(G526,[3]!Temperature_Rows,FALSE),MATCH(Zone &amp; " Factor",[3]!Temperature_Cols,FALSE)))</f>
        <v>-</v>
      </c>
      <c r="J526" s="89" t="str">
        <f ca="1">IF(B526="","-",INDEX([3]!Primaries_Table,MATCH($B526,[3]!Primaries_Rows,FALSE),MATCH(J$3,[3]!Primaries_Cols,FALSE)))</f>
        <v>-</v>
      </c>
      <c r="K526" s="90">
        <v>0</v>
      </c>
      <c r="L526" s="37">
        <f ca="1">IF(OR($B526="",ISNA($I526)),,$H526*$I526)</f>
        <v>0</v>
      </c>
      <c r="M526" s="37">
        <f ca="1">IF($B526 ="",,VLOOKUP($K526,'Growth Rates'!$C$5:$D$8,2,FALSE))^COLUMNS($M526:M526)*$L526+SUM($L527:M527)*IFERROR($L$5/$L$6,1)</f>
        <v>0</v>
      </c>
      <c r="N526" s="37">
        <f ca="1">IF($B526 ="",,VLOOKUP($K526,'Growth Rates'!$C$5:$D$8,2,FALSE))^COLUMNS($M526:N526)*$L526+SUM($L527:N527)*IFERROR($L$5/$L$6,1)</f>
        <v>0</v>
      </c>
      <c r="O526" s="37">
        <f ca="1">IF($B526 ="",,VLOOKUP($K526,'Growth Rates'!$C$5:$D$8,2,FALSE))^COLUMNS($M526:O526)*$L526+SUM($L527:O527)*IFERROR($L$5/$L$6,1)</f>
        <v>0</v>
      </c>
      <c r="P526" s="37">
        <f ca="1">IF($B526 ="",,VLOOKUP($K526,'Growth Rates'!$C$5:$D$8,2,FALSE))^COLUMNS($M526:P526)*$L526+SUM($L527:P527)*IFERROR($L$5/$L$6,1)</f>
        <v>0</v>
      </c>
      <c r="Q526" s="37">
        <f ca="1">IF($B526 ="",,VLOOKUP($K526,'Growth Rates'!$C$5:$D$8,2,FALSE))^COLUMNS($M526:Q526)*$L526+SUM($L527:Q527)*IFERROR($L$5/$L$6,1)</f>
        <v>0</v>
      </c>
      <c r="R526" s="37">
        <f ca="1">IF($B526 ="",,VLOOKUP($K526,'Growth Rates'!$C$5:$D$8,2,FALSE))^COLUMNS($M526:R526)*$L526+SUM($L527:R527)*IFERROR($L$5/$L$6,1)</f>
        <v>0</v>
      </c>
      <c r="S526" s="37">
        <f ca="1">IF($B526 ="",,VLOOKUP($K526,'Growth Rates'!$C$5:$D$8,2,FALSE))^COLUMNS($M526:S526)*$L526+SUM($L527:S527)*IFERROR($L$5/$L$6,1)</f>
        <v>0</v>
      </c>
      <c r="T526" s="37">
        <f ca="1">IF($B526 ="",,VLOOKUP($K526,'Growth Rates'!$C$5:$D$8,2,FALSE))^COLUMNS($M526:T526)*$L526+SUM($L527:T527)*IFERROR($L$5/$L$6,1)</f>
        <v>0</v>
      </c>
      <c r="U526" s="37">
        <f ca="1">IF($B526 ="",,VLOOKUP($K526,'Growth Rates'!$C$5:$D$8,2,FALSE))^COLUMNS($M526:U526)*$L526+SUM($L527:U527)*IFERROR($L$5/$L$6,1)</f>
        <v>0</v>
      </c>
      <c r="V526" s="37">
        <f ca="1">IF($B526 ="",,VLOOKUP($K526,'Growth Rates'!$C$5:$D$8,2,FALSE))^COLUMNS($M526:V526)*$L526+SUM($L527:V527)*IFERROR($L$5/$L$6,1)</f>
        <v>0</v>
      </c>
      <c r="W526" s="37">
        <f ca="1">IF($B526 ="",,VLOOKUP($K526,'Growth Rates'!$C$5:$D$8,2,FALSE))^COLUMNS($M526:W526)*$L526+SUM($L527:W527)*IFERROR($L$5/$L$6,1)</f>
        <v>0</v>
      </c>
      <c r="X526" s="37">
        <f ca="1">IF($B526 ="",,VLOOKUP($K526,'Growth Rates'!$C$5:$D$8,2,FALSE))^COLUMNS($M526:X526)*$L526+SUM($L527:X527)*IFERROR($L$5/$L$6,1)</f>
        <v>0</v>
      </c>
      <c r="Y526" s="37">
        <f ca="1">IF($B526 ="",,VLOOKUP($K526,'Growth Rates'!$C$5:$D$8,2,FALSE))^COLUMNS($M526:Y526)*$L526+SUM($L527:Y527)*IFERROR($L$5/$L$6,1)</f>
        <v>0</v>
      </c>
      <c r="Z526" s="237"/>
      <c r="AA526" s="173">
        <f ca="1">IFERROR(IF($H526="",,AA527/$L526),0)</f>
        <v>0</v>
      </c>
      <c r="AB526" s="173">
        <f ca="1">IFERROR(IF($H526="",,AB527/$L526),0)</f>
        <v>0</v>
      </c>
      <c r="AC526" s="174">
        <f ca="1">IFERROR(IF($H526="",,AC527/$L526),0)</f>
        <v>0</v>
      </c>
      <c r="AD526" s="175"/>
      <c r="AE526" s="42"/>
      <c r="AF526" s="43"/>
      <c r="AG526" s="43"/>
      <c r="AH526" s="43"/>
      <c r="AI526" s="43"/>
      <c r="AJ526" s="43"/>
      <c r="AK526" s="43"/>
      <c r="AL526" s="44"/>
      <c r="AM526" s="157" t="str">
        <f ca="1">IF('MASTER 2018-19 '!H532="","",'MASTER 2018-19 '!H532)</f>
        <v/>
      </c>
      <c r="AN526" s="216"/>
    </row>
    <row r="527" spans="1:40" s="157" customFormat="1" x14ac:dyDescent="0.2">
      <c r="A527" s="152"/>
      <c r="C527" s="217" t="str">
        <f ca="1">IFERROR(IF(H526="","No PI or No Data",""),"Substation was not found in SubstationLoad")</f>
        <v>Substation was not found in SubstationLoad</v>
      </c>
      <c r="D527" s="139"/>
      <c r="E527" s="139"/>
      <c r="F527" s="139"/>
      <c r="G527" s="285" t="e">
        <f ca="1">IF(AND(VLOOKUP(C526,SubstationLoad_Max_Primaries!$B$3:$Z$495,3,FALSE),ISNUMBER(VLOOKUP(C526,'Manual Calculation'!$B$2:$G$222,3,FALSE))),VLOOKUP(C526,'Manual Calculation'!$B$2:$G$222,4,FALSE),VLOOKUP(C526,SubstationLoad_Max_Primaries!$B$3:$Z$500,23,FALSE))</f>
        <v>#N/A</v>
      </c>
      <c r="H527" s="248"/>
      <c r="I527" s="220"/>
      <c r="J527" s="220"/>
      <c r="K527" s="220"/>
      <c r="L527" s="220" t="s">
        <v>32</v>
      </c>
      <c r="M527" s="235"/>
      <c r="N527" s="221"/>
      <c r="O527" s="221"/>
      <c r="P527" s="221"/>
      <c r="Q527" s="221"/>
      <c r="R527" s="221"/>
      <c r="S527" s="221"/>
      <c r="T527" s="221"/>
      <c r="U527" s="221"/>
      <c r="V527" s="221"/>
      <c r="W527" s="221"/>
      <c r="X527" s="221"/>
      <c r="Y527" s="221"/>
      <c r="Z527" s="222"/>
      <c r="AA527" s="419" t="e">
        <f ca="1">IF(AND(VLOOKUP(C526,SubstationLoad_Min_Primaries!$B$3:$Z$495,3,FALSE),ISNUMBER(VLOOKUP(C526,'Manual Calculation'!$B$2:$G$222,5,FALSE))),"Manual Calculation",MAX(VLOOKUP(C526,SubstationLoad_Max_Primaries!$B$3:$Z$500,5,FALSE),VLOOKUP(C526,SubstationLoad_Max_Primaries!$B$3:$Z$500,7,FALSE)))</f>
        <v>#N/A</v>
      </c>
      <c r="AB527" s="419" t="e">
        <f ca="1">IF(AND(VLOOKUP(C526,SubstationLoad_Min_Primaries!$B$3:$Z$495,3,FALSE),ISNUMBER(VLOOKUP(C526,'Manual Calculation'!$B$2:$G$222,5,FALSE))),"Manual Calculation",VLOOKUP(C526,SubstationLoad_Max_Primaries!$B$3:$Z$500,6,FALSE))</f>
        <v>#N/A</v>
      </c>
      <c r="AC527" s="282" t="e">
        <f ca="1">IF(AND(VLOOKUP(C526,SubstationLoad_Min_Primaries!$B$3:$Z$495,3,FALSE),ISNUMBER(VLOOKUP(C526,'Manual Calculation'!$B$2:$G$222,5,FALSE))),VLOOKUP(C526,'Manual Calculation'!$B$2:$G$222,5,FALSE),VLOOKUP(C526,SubstationLoad_Min_Primaries!$B$3:$Z$500,22,FALSE))</f>
        <v>#N/A</v>
      </c>
      <c r="AD527" s="175"/>
      <c r="AE527" s="186">
        <v>0</v>
      </c>
      <c r="AF527" s="187">
        <v>0</v>
      </c>
      <c r="AG527" s="187">
        <v>0</v>
      </c>
      <c r="AH527" s="187">
        <v>0</v>
      </c>
      <c r="AI527" s="187">
        <v>0</v>
      </c>
      <c r="AJ527" s="187">
        <v>0</v>
      </c>
      <c r="AK527" s="187">
        <v>0</v>
      </c>
      <c r="AL527" s="188">
        <v>0</v>
      </c>
      <c r="AM527" s="157" t="str">
        <f ca="1">IF('MASTER 2018-19 '!H533="","",'MASTER 2018-19 '!H533)</f>
        <v/>
      </c>
      <c r="AN527" s="216"/>
    </row>
    <row r="528" spans="1:40" s="157" customFormat="1" x14ac:dyDescent="0.2">
      <c r="A528" s="152"/>
      <c r="C528" s="223" t="s">
        <v>33</v>
      </c>
      <c r="D528" s="224"/>
      <c r="E528" s="225"/>
      <c r="F528" s="225"/>
      <c r="G528" s="226"/>
      <c r="H528" s="249"/>
      <c r="I528" s="228"/>
      <c r="J528" s="228"/>
      <c r="K528" s="228"/>
      <c r="L528" s="228"/>
      <c r="M528" s="229"/>
      <c r="N528" s="229"/>
      <c r="O528" s="230"/>
      <c r="P528" s="230"/>
      <c r="Q528" s="230"/>
      <c r="R528" s="231" t="s">
        <v>34</v>
      </c>
      <c r="S528" s="283" t="e">
        <f ca="1">VLOOKUP(C526,SubstationLoad_Max_Primaries!$B$3:$Z$500,24,FALSE)</f>
        <v>#N/A</v>
      </c>
      <c r="T528" s="233"/>
      <c r="U528" s="233"/>
      <c r="V528" s="233"/>
      <c r="W528" s="233"/>
      <c r="X528" s="233"/>
      <c r="Y528" s="233"/>
      <c r="Z528" s="234"/>
      <c r="AA528" s="418" t="e">
        <f ca="1">IF(AND(VLOOKUP(C526,SubstationLoad_Min_Primaries!$B$3:$Z$495,3,FALSE),ISNUMBER(VLOOKUP(C526,'Manual Calculation'!$B$2:$G$222,5,FALSE))),"",IF(AA527=VLOOKUP(C526,SubstationLoad_Max_Primaries!$B$3:$Z$500,5,FALSE),VLOOKUP(C526,SubstationLoad_Max_Primaries!$B$3:$Z$500,10,FALSE),IF(AA527=VLOOKUP(C526,SubstationLoad_Max_Primaries!$B$3:$Z$500,7,FALSE),VLOOKUP(C526,SubstationLoad_Max_Primaries!$B$3:$Z$500,12,FALSE),"")))</f>
        <v>#N/A</v>
      </c>
      <c r="AB528" s="418" t="e">
        <f ca="1">IF(AND(VLOOKUP(C526,SubstationLoad_Min_Primaries!$B$3:$Z$495,3,FALSE),ISNUMBER(VLOOKUP(C526,'Manual Calculation'!$B$2:$G$222,5,FALSE))),"",VLOOKUP(C526,SubstationLoad_Max_Primaries!$B$3:$Z$500,11,FALSE))</f>
        <v>#N/A</v>
      </c>
      <c r="AC528" s="418" t="e">
        <f ca="1">IF(AND(VLOOKUP(C526,SubstationLoad_Min_Primaries!$B$3:$Z$495,3,FALSE),ISNUMBER(VLOOKUP(C526,'Manual Calculation'!$B$2:$G$222,5,FALSE))),VLOOKUP(C526,'Manual Calculation'!$B$2:$G$222,6,FALSE),VLOOKUP(C526,SubstationLoad_Min_Primaries!$B$3:$Z$500,23,FALSE))</f>
        <v>#N/A</v>
      </c>
      <c r="AD528" s="175"/>
      <c r="AE528" s="175"/>
      <c r="AF528" s="175"/>
      <c r="AG528" s="175"/>
      <c r="AH528" s="175"/>
      <c r="AI528" s="175"/>
      <c r="AJ528" s="175"/>
      <c r="AK528" s="175"/>
      <c r="AL528" s="175"/>
      <c r="AM528" s="157" t="str">
        <f ca="1">IF('MASTER 2018-19 '!H534="","",'MASTER 2018-19 '!H534)</f>
        <v/>
      </c>
      <c r="AN528" s="216"/>
    </row>
    <row r="529" spans="1:40" s="157" customFormat="1" x14ac:dyDescent="0.2">
      <c r="A529" s="246"/>
      <c r="B529" s="246"/>
      <c r="C529" s="246"/>
      <c r="D529" s="246"/>
      <c r="E529" s="246"/>
      <c r="F529" s="246"/>
      <c r="G529" s="246"/>
      <c r="H529" s="246"/>
      <c r="I529" s="246"/>
      <c r="J529" s="246"/>
      <c r="K529" s="246"/>
      <c r="L529" s="246"/>
      <c r="M529" s="246"/>
      <c r="N529" s="246"/>
      <c r="O529" s="246"/>
      <c r="P529" s="246"/>
      <c r="Q529" s="246"/>
      <c r="R529" s="246"/>
      <c r="S529" s="246"/>
      <c r="T529" s="246"/>
      <c r="U529" s="246"/>
      <c r="V529" s="246"/>
      <c r="W529" s="246"/>
      <c r="X529" s="246"/>
      <c r="Y529" s="246"/>
      <c r="Z529" s="246"/>
      <c r="AA529" s="246"/>
      <c r="AB529" s="246"/>
      <c r="AC529" s="246"/>
      <c r="AD529" s="246"/>
      <c r="AE529" s="246"/>
      <c r="AF529" s="246"/>
      <c r="AG529" s="246"/>
      <c r="AH529" s="246"/>
      <c r="AI529" s="246"/>
      <c r="AJ529" s="246"/>
      <c r="AK529" s="246"/>
      <c r="AL529" s="246"/>
      <c r="AM529" s="157" t="str">
        <f ca="1">IF('MASTER 2018-19 '!H535="","",'MASTER 2018-19 '!H535)</f>
        <v/>
      </c>
      <c r="AN529" s="216"/>
    </row>
    <row r="530" spans="1:40" s="157" customFormat="1" x14ac:dyDescent="0.2">
      <c r="A530" s="152"/>
      <c r="B530" s="25"/>
      <c r="C530" s="158"/>
      <c r="D530" s="152"/>
      <c r="E530" s="152"/>
      <c r="F530" s="152"/>
      <c r="G530" s="152"/>
      <c r="H530" s="152"/>
      <c r="I530" s="152"/>
      <c r="J530" s="152"/>
      <c r="K530" s="152"/>
      <c r="L530" s="7" t="s">
        <v>0</v>
      </c>
      <c r="M530" s="159"/>
      <c r="N530" s="159"/>
      <c r="O530" s="159"/>
      <c r="P530" s="159"/>
      <c r="Q530" s="159"/>
      <c r="R530" s="159"/>
      <c r="S530" s="159"/>
      <c r="T530" s="159"/>
      <c r="U530" s="159"/>
      <c r="V530" s="159"/>
      <c r="W530" s="159"/>
      <c r="X530" s="159"/>
      <c r="Y530" s="159"/>
      <c r="Z530" s="156"/>
      <c r="AA530" s="152"/>
      <c r="AB530" s="152"/>
      <c r="AC530" s="152"/>
      <c r="AD530" s="152"/>
      <c r="AE530" s="152"/>
      <c r="AF530" s="152"/>
      <c r="AG530" s="152"/>
      <c r="AH530" s="152"/>
      <c r="AI530" s="152"/>
      <c r="AJ530" s="152"/>
      <c r="AK530" s="152"/>
      <c r="AL530" s="152"/>
      <c r="AM530" s="157" t="str">
        <f ca="1">IF('MASTER 2018-19 '!H536="","",'MASTER 2018-19 '!H536)</f>
        <v/>
      </c>
      <c r="AN530" s="216"/>
    </row>
    <row r="531" spans="1:40" s="157" customFormat="1" ht="61.5" x14ac:dyDescent="0.2">
      <c r="A531" s="20" t="s">
        <v>39</v>
      </c>
      <c r="B531" s="21" t="s">
        <v>657</v>
      </c>
      <c r="C531" s="20" t="s">
        <v>2</v>
      </c>
      <c r="D531" s="18" t="s">
        <v>3</v>
      </c>
      <c r="E531" s="18" t="s">
        <v>4</v>
      </c>
      <c r="F531" s="18" t="s">
        <v>5</v>
      </c>
      <c r="G531" s="22" t="s">
        <v>6</v>
      </c>
      <c r="H531" s="22" t="str">
        <f ca="1">$L$1&amp;" Peak (MW)"</f>
        <v>2019 / 20 Peak (MW)</v>
      </c>
      <c r="I531" s="16" t="s">
        <v>7</v>
      </c>
      <c r="J531" s="24" t="s">
        <v>8</v>
      </c>
      <c r="K531" s="17" t="s">
        <v>9</v>
      </c>
      <c r="L531" s="22" t="str">
        <f ca="1">LEFTB($L$1,FIND(" / ",$L$1,1))&amp;" / "&amp;LEFTB($L$1,FIND(" / ",$L$1,1))+1</f>
        <v>2019  / 2020</v>
      </c>
      <c r="M531" s="22" t="str">
        <f ca="1">LEFTB($L$1,FIND(" / ",$L$1,1))+1&amp;" / "&amp;LEFTB($L$1,FIND(" / ",$L$1,1))+2</f>
        <v>2020 / 2021</v>
      </c>
      <c r="N531" s="22" t="str">
        <f ca="1">LEFTB($L$1,FIND(" / ",$L$1,1))+2&amp;" / "&amp;LEFTB($L$1,FIND(" / ",$L$1,1))+3</f>
        <v>2021 / 2022</v>
      </c>
      <c r="O531" s="22" t="str">
        <f ca="1">LEFTB($L$1,FIND(" / ",$L$1,1))+3&amp;" / "&amp;LEFTB($L$1,FIND(" / ",$L$1,1))+4</f>
        <v>2022 / 2023</v>
      </c>
      <c r="P531" s="22" t="str">
        <f ca="1">LEFTB($L$1,FIND(" / ",$L$1,1))+4&amp;" / "&amp;LEFTB($L$1,FIND(" / ",$L$1,1))+5</f>
        <v>2023 / 2024</v>
      </c>
      <c r="Q531" s="22" t="str">
        <f ca="1">LEFTB($L$1,FIND(" / ",$L$1,1))+5&amp;" / "&amp;LEFTB($L$1,FIND(" / ",$L$1,1))+6</f>
        <v>2024 / 2025</v>
      </c>
      <c r="R531" s="22" t="str">
        <f ca="1">LEFTB($L$1,FIND(" / ",$L$1,1))+6&amp;" / "&amp;LEFTB($L$1,FIND(" / ",$L$1,1))+7</f>
        <v>2025 / 2026</v>
      </c>
      <c r="S531" s="22" t="str">
        <f ca="1">LEFTB($L$1,FIND(" / ",$L$1,1))+7&amp;" / "&amp;LEFTB($L$1,FIND(" / ",$L$1,1))+8</f>
        <v>2026 / 2027</v>
      </c>
      <c r="T531" s="22" t="str">
        <f ca="1">LEFTB($L$1,FIND(" / ",$L$1,1))+8&amp;" / "&amp;LEFTB($L$1,FIND(" / ",$L$1,1))+9</f>
        <v>2027 / 2028</v>
      </c>
      <c r="U531" s="22" t="str">
        <f ca="1">LEFTB($L$1,FIND(" / ",$L$1,1))+9&amp;" / "&amp;LEFTB($L$1,FIND(" / ",$L$1,1))+10</f>
        <v>2028 / 2029</v>
      </c>
      <c r="V531" s="22" t="str">
        <f ca="1">LEFTB($L$1,FIND(" / ",$L$1,1))+10&amp;" / "&amp;LEFTB($L$1,FIND(" / ",$L$1,1))+11</f>
        <v>2029 / 2030</v>
      </c>
      <c r="W531" s="22" t="str">
        <f ca="1">LEFTB($L$1,FIND(" / ",$L$1,1))+11&amp;" / "&amp;LEFTB($L$1,FIND(" / ",$L$1,1))+12</f>
        <v>2030 / 2031</v>
      </c>
      <c r="X531" s="22" t="str">
        <f ca="1">LEFTB($L$1,FIND(" / ",$L$1,1))+12&amp;" / "&amp;LEFTB($L$1,FIND(" / ",$L$1,1))+13</f>
        <v>2031 / 2032</v>
      </c>
      <c r="Y531" s="22" t="str">
        <f ca="1">LEFTB($L$1,FIND(" / ",$L$1,1))+13&amp;" / "&amp;LEFTB($L$1,FIND(" / ",$L$1,1))+14</f>
        <v>2032 / 2033</v>
      </c>
      <c r="Z531" s="23" t="s">
        <v>11</v>
      </c>
      <c r="AA531" s="19" t="s">
        <v>12</v>
      </c>
      <c r="AB531" s="19" t="s">
        <v>13</v>
      </c>
      <c r="AC531" s="19" t="s">
        <v>14</v>
      </c>
      <c r="AD531" s="160"/>
      <c r="AE531" s="19" t="s">
        <v>15</v>
      </c>
      <c r="AF531" s="19" t="s">
        <v>16</v>
      </c>
      <c r="AG531" s="19" t="s">
        <v>17</v>
      </c>
      <c r="AH531" s="19" t="s">
        <v>18</v>
      </c>
      <c r="AI531" s="19" t="s">
        <v>19</v>
      </c>
      <c r="AJ531" s="19" t="s">
        <v>20</v>
      </c>
      <c r="AK531" s="19" t="s">
        <v>21</v>
      </c>
      <c r="AL531" s="19" t="s">
        <v>22</v>
      </c>
      <c r="AM531" s="19" t="str">
        <f ca="1">IF('MASTER 2018-19 '!H537="","",'MASTER 2018-19 '!H537)</f>
        <v>2018/19 Peak (MW)</v>
      </c>
      <c r="AN531" s="19" t="s">
        <v>825</v>
      </c>
    </row>
    <row r="532" spans="1:40" s="157" customFormat="1" x14ac:dyDescent="0.2">
      <c r="A532" s="6"/>
      <c r="B532" s="161"/>
      <c r="C532" s="162"/>
      <c r="D532" s="161"/>
      <c r="E532" s="161"/>
      <c r="F532" s="161"/>
      <c r="G532" s="163"/>
      <c r="H532" s="161"/>
      <c r="I532" s="164"/>
      <c r="J532" s="165"/>
      <c r="K532" s="161"/>
      <c r="L532" s="161"/>
      <c r="M532" s="161"/>
      <c r="N532" s="161"/>
      <c r="O532" s="161"/>
      <c r="P532" s="161"/>
      <c r="Q532" s="161"/>
      <c r="R532" s="161"/>
      <c r="S532" s="161"/>
      <c r="T532" s="161"/>
      <c r="U532" s="161"/>
      <c r="V532" s="161"/>
      <c r="W532" s="161"/>
      <c r="X532" s="161"/>
      <c r="Y532" s="161"/>
      <c r="Z532" s="160"/>
      <c r="AA532" s="160"/>
      <c r="AB532" s="160"/>
      <c r="AC532" s="160"/>
      <c r="AD532" s="160"/>
      <c r="AE532" s="160"/>
      <c r="AF532" s="160"/>
      <c r="AG532" s="160"/>
      <c r="AH532" s="160"/>
      <c r="AI532" s="160"/>
      <c r="AJ532" s="160"/>
      <c r="AK532" s="160"/>
      <c r="AL532" s="160"/>
      <c r="AM532" s="157" t="str">
        <f ca="1">IF('MASTER 2018-19 '!H538="","",'MASTER 2018-19 '!H538)</f>
        <v/>
      </c>
    </row>
    <row r="533" spans="1:40" s="157" customFormat="1" x14ac:dyDescent="0.2">
      <c r="A533" s="142" t="s">
        <v>215</v>
      </c>
      <c r="B533" s="166">
        <v>380</v>
      </c>
      <c r="C533" s="167"/>
      <c r="D533" s="168" t="s">
        <v>23</v>
      </c>
      <c r="E533" s="169" t="s">
        <v>841</v>
      </c>
      <c r="F533" s="170"/>
      <c r="G533" s="284">
        <f ca="1">VLOOKUP(A533,SubstationLoad_Max_GSPs!$A$3:$Z$100,19,FALSE)</f>
        <v>43786.789583333331</v>
      </c>
      <c r="H533" s="282">
        <f ca="1">VLOOKUP(A533,SubstationLoad_Max_GSPs!$A$3:$Z$100,18,FALSE)</f>
        <v>19.012729644775391</v>
      </c>
      <c r="I533" s="136">
        <v>1</v>
      </c>
      <c r="J533" s="171"/>
      <c r="K533" s="172" t="s">
        <v>24</v>
      </c>
      <c r="L533" s="37">
        <f ca="1">IF(OR($A533="",ISNA($I533)),,$H533*$I533)</f>
        <v>19.012729644775391</v>
      </c>
      <c r="M533" s="37">
        <f t="shared" ref="M533:Y533" ca="1" si="88">M534/IFERROR($L534/$L533,1)</f>
        <v>19.053695515869382</v>
      </c>
      <c r="N533" s="37">
        <f t="shared" ca="1" si="88"/>
        <v>19.095709501001533</v>
      </c>
      <c r="O533" s="37">
        <f t="shared" ca="1" si="88"/>
        <v>19.138799121744576</v>
      </c>
      <c r="P533" s="37">
        <f t="shared" ca="1" si="88"/>
        <v>19.182992629358584</v>
      </c>
      <c r="Q533" s="37">
        <f t="shared" ca="1" si="88"/>
        <v>19.228319024234725</v>
      </c>
      <c r="R533" s="37">
        <f t="shared" ca="1" si="88"/>
        <v>19.274808075858562</v>
      </c>
      <c r="S533" s="37">
        <f t="shared" ca="1" si="88"/>
        <v>19.322490343306594</v>
      </c>
      <c r="T533" s="37">
        <f t="shared" ca="1" si="88"/>
        <v>19.371397196290509</v>
      </c>
      <c r="U533" s="37">
        <f t="shared" ca="1" si="88"/>
        <v>19.421560836763621</v>
      </c>
      <c r="V533" s="37">
        <f t="shared" ca="1" si="88"/>
        <v>19.473014321104699</v>
      </c>
      <c r="W533" s="37">
        <f t="shared" ca="1" si="88"/>
        <v>19.525791582894467</v>
      </c>
      <c r="X533" s="37">
        <f t="shared" ca="1" si="88"/>
        <v>19.579927456300776</v>
      </c>
      <c r="Y533" s="37">
        <f t="shared" ca="1" si="88"/>
        <v>19.635457700088619</v>
      </c>
      <c r="Z533" s="38" t="str">
        <f ca="1">"Diversity/Losses: "&amp;ROUND(L534/L533,3)</f>
        <v>Diversity/Losses: 1.174</v>
      </c>
      <c r="AA533" s="173">
        <f ca="1">IFERROR(IF($H533="",,AA534/$L533),0)</f>
        <v>0.79696605567374312</v>
      </c>
      <c r="AB533" s="173">
        <f ca="1">IFERROR(IF($H533="",,AB534/$L533),0)</f>
        <v>0.60723318057339848</v>
      </c>
      <c r="AC533" s="174">
        <f ca="1">IFERROR(IF($H533="",,AC534/$L533),0)</f>
        <v>-0.42470038693915602</v>
      </c>
      <c r="AD533" s="175"/>
      <c r="AE533" s="42">
        <v>42930</v>
      </c>
      <c r="AF533" s="43"/>
      <c r="AG533" s="43"/>
      <c r="AH533" s="43"/>
      <c r="AI533" s="43"/>
      <c r="AJ533" s="43"/>
      <c r="AK533" s="43"/>
      <c r="AL533" s="44"/>
      <c r="AM533" s="157">
        <f ca="1">IF('MASTER 2018-19 '!H539="","",'MASTER 2018-19 '!H539)</f>
        <v>23.2</v>
      </c>
      <c r="AN533" s="216">
        <f ca="1">H533-AM533</f>
        <v>-4.1872703552246087</v>
      </c>
    </row>
    <row r="534" spans="1:40" s="157" customFormat="1" x14ac:dyDescent="0.2">
      <c r="A534" s="217" t="str">
        <f ca="1">IFERROR(IF(H533="","No PI or No Data",""),"Substation was not found in SubstationLoad")</f>
        <v/>
      </c>
      <c r="B534" s="176"/>
      <c r="C534" s="177"/>
      <c r="D534" s="178"/>
      <c r="E534" s="178"/>
      <c r="F534" s="178"/>
      <c r="G534" s="329">
        <f ca="1">VLOOKUP(A533,SubstationLoad_Max_GSPs!$A$3:$Z$100,19,FALSE)</f>
        <v>43786.789583333331</v>
      </c>
      <c r="H534" s="180"/>
      <c r="I534" s="181"/>
      <c r="J534" s="182"/>
      <c r="K534" s="183" t="s">
        <v>25</v>
      </c>
      <c r="L534" s="53">
        <f ca="1">L538+L541+L544++L547+L550+L553+L556+L559+L562+L565</f>
        <v>22.327633788015213</v>
      </c>
      <c r="M534" s="53">
        <f t="shared" ref="M534:Y534" ca="1" si="89">M538+M541+M544++M547+M550+M553+M556+M559+M562+M565</f>
        <v>22.375742133564902</v>
      </c>
      <c r="N534" s="53">
        <f t="shared" ca="1" si="89"/>
        <v>22.425081333749844</v>
      </c>
      <c r="O534" s="53">
        <f t="shared" ca="1" si="89"/>
        <v>22.475683708579254</v>
      </c>
      <c r="P534" s="53">
        <f t="shared" ca="1" si="89"/>
        <v>22.527582434971997</v>
      </c>
      <c r="Q534" s="53">
        <f t="shared" ca="1" si="89"/>
        <v>22.580811569590423</v>
      </c>
      <c r="R534" s="53">
        <f t="shared" ca="1" si="89"/>
        <v>22.635406072284276</v>
      </c>
      <c r="S534" s="53">
        <f t="shared" ca="1" si="89"/>
        <v>22.691401830160864</v>
      </c>
      <c r="T534" s="53">
        <f t="shared" ca="1" si="89"/>
        <v>22.748835682298406</v>
      </c>
      <c r="U534" s="53">
        <f t="shared" ca="1" si="89"/>
        <v>22.807745445119608</v>
      </c>
      <c r="V534" s="53">
        <f t="shared" ca="1" si="89"/>
        <v>22.868169938443252</v>
      </c>
      <c r="W534" s="53">
        <f t="shared" ca="1" si="89"/>
        <v>22.930149012231844</v>
      </c>
      <c r="X534" s="53">
        <f t="shared" ca="1" si="89"/>
        <v>22.993723574054041</v>
      </c>
      <c r="Y534" s="53">
        <f t="shared" ca="1" si="89"/>
        <v>23.058935617280817</v>
      </c>
      <c r="Z534" s="184"/>
      <c r="AA534" s="419">
        <f ca="1">MAX(VLOOKUP(A533,SubstationLoad_Max_GSPs!$A$3:$Z$100,3,FALSE),VLOOKUP(A533,SubstationLoad_Max_GSPs!$A$3:$Z$100,5,FALSE))</f>
        <v>15.152500152587891</v>
      </c>
      <c r="AB534" s="282">
        <f ca="1">VLOOKUP(A533,SubstationLoad_Max_GSPs!$A$3:$Z$100,4,FALSE)</f>
        <v>11.545160293579102</v>
      </c>
      <c r="AC534" s="282">
        <f ca="1">VLOOKUP(A533,SubstationLoad_Min_GSPs!$A$3:$Z$100,18,FALSE)</f>
        <v>-8.0747136369056705</v>
      </c>
      <c r="AD534" s="175"/>
      <c r="AE534" s="186">
        <v>1</v>
      </c>
      <c r="AF534" s="187">
        <v>0</v>
      </c>
      <c r="AG534" s="187">
        <v>0</v>
      </c>
      <c r="AH534" s="187">
        <v>0</v>
      </c>
      <c r="AI534" s="187">
        <v>0</v>
      </c>
      <c r="AJ534" s="187">
        <v>0</v>
      </c>
      <c r="AK534" s="187">
        <v>0</v>
      </c>
      <c r="AL534" s="188">
        <v>0</v>
      </c>
      <c r="AM534" s="157" t="str">
        <f ca="1">IF('MASTER 2018-19 '!H540="","",'MASTER 2018-19 '!H540)</f>
        <v/>
      </c>
      <c r="AN534" s="216"/>
    </row>
    <row r="535" spans="1:40" s="157" customFormat="1" x14ac:dyDescent="0.2">
      <c r="A535" s="11"/>
      <c r="B535" s="176"/>
      <c r="C535" s="189"/>
      <c r="D535" s="190" t="s">
        <v>26</v>
      </c>
      <c r="E535" s="63"/>
      <c r="F535" s="191"/>
      <c r="G535" s="192"/>
      <c r="H535" s="193"/>
      <c r="I535" s="194"/>
      <c r="J535" s="194"/>
      <c r="K535" s="194"/>
      <c r="L535" s="194"/>
      <c r="M535" s="194"/>
      <c r="N535" s="195"/>
      <c r="O535" s="195"/>
      <c r="P535" s="195"/>
      <c r="Q535" s="195"/>
      <c r="R535" s="196" t="s">
        <v>27</v>
      </c>
      <c r="S535" s="330">
        <f ca="1">VLOOKUP(A533,SubstationLoad_Max_GSPs!$A$3:$Z$100,20,FALSE)</f>
        <v>0</v>
      </c>
      <c r="T535" s="185"/>
      <c r="U535" s="185"/>
      <c r="V535" s="185"/>
      <c r="W535" s="185"/>
      <c r="X535" s="185"/>
      <c r="Y535" s="185"/>
      <c r="Z535" s="184"/>
      <c r="AA535" s="418">
        <f ca="1">IF(AA534=VLOOKUP(A533,SubstationLoad_Max_GSPs!$A$3:$Z$100,3,FALSE),VLOOKUP(A533,SubstationLoad_Max_GSPs!$A$3:$Z$100,8,FALSE),IF(AA534=VLOOKUP(A533,SubstationLoad_Max_GSPs!$A$3:$Z$100,5,FALSE),VLOOKUP(A533,SubstationLoad_Max_GSPs!$A$3:$Z$100,10,FALSE),""))</f>
        <v>43566.888194444444</v>
      </c>
      <c r="AB535" s="418">
        <f ca="1">VLOOKUP(A533,SubstationLoad_Max_GSPs!$A$3:$Z$100,9,FALSE)</f>
        <v>43654.711805555555</v>
      </c>
      <c r="AC535" s="418">
        <f ca="1">VLOOKUP(A533,SubstationLoad_Min_GSPs!$A$3:$Z$100,19,FALSE)</f>
        <v>43911.902083333334</v>
      </c>
      <c r="AD535" s="175"/>
      <c r="AE535" s="175"/>
      <c r="AF535" s="175"/>
      <c r="AG535" s="175"/>
      <c r="AH535" s="175"/>
      <c r="AI535" s="175"/>
      <c r="AJ535" s="175"/>
      <c r="AK535" s="175"/>
      <c r="AL535" s="175"/>
      <c r="AM535" s="157" t="str">
        <f ca="1">IF('MASTER 2018-19 '!H541="","",'MASTER 2018-19 '!H541)</f>
        <v/>
      </c>
      <c r="AN535" s="216"/>
    </row>
    <row r="536" spans="1:40" s="157" customFormat="1" x14ac:dyDescent="0.2">
      <c r="A536" s="14"/>
      <c r="B536" s="197"/>
      <c r="C536" s="198"/>
      <c r="D536" s="198"/>
      <c r="E536" s="198"/>
      <c r="F536" s="199"/>
      <c r="G536" s="200" t="s">
        <v>28</v>
      </c>
      <c r="H536" s="201">
        <v>0.98</v>
      </c>
      <c r="I536" s="197"/>
      <c r="J536" s="202"/>
      <c r="K536" s="203" t="s">
        <v>29</v>
      </c>
      <c r="L536" s="78">
        <f ca="1">L533*$H536</f>
        <v>18.632475051879883</v>
      </c>
      <c r="M536" s="78">
        <f t="shared" ref="M536:T536" ca="1" si="90">M533*$H536</f>
        <v>18.672621605551996</v>
      </c>
      <c r="N536" s="78">
        <f t="shared" ca="1" si="90"/>
        <v>18.713795310981503</v>
      </c>
      <c r="O536" s="78">
        <f t="shared" ca="1" si="90"/>
        <v>18.756023139309683</v>
      </c>
      <c r="P536" s="78">
        <f t="shared" ca="1" si="90"/>
        <v>18.799332776771411</v>
      </c>
      <c r="Q536" s="78">
        <f t="shared" ca="1" si="90"/>
        <v>18.84375264375003</v>
      </c>
      <c r="R536" s="78">
        <f t="shared" ca="1" si="90"/>
        <v>18.889311914341391</v>
      </c>
      <c r="S536" s="78">
        <f t="shared" ca="1" si="90"/>
        <v>18.936040536440462</v>
      </c>
      <c r="T536" s="78">
        <f t="shared" ca="1" si="90"/>
        <v>18.983969252364698</v>
      </c>
      <c r="U536" s="78">
        <f ca="1">U533*$H536</f>
        <v>19.033129620028348</v>
      </c>
      <c r="V536" s="78">
        <f ca="1">V533*$H536</f>
        <v>19.083554034682606</v>
      </c>
      <c r="W536" s="78">
        <f t="shared" ref="W536" ca="1" si="91">W533*$H536</f>
        <v>19.135275751236577</v>
      </c>
      <c r="X536" s="78">
        <f ca="1">X533*$H536</f>
        <v>19.18832890717476</v>
      </c>
      <c r="Y536" s="78">
        <f ca="1">Y533*$H536</f>
        <v>19.242748546086847</v>
      </c>
      <c r="Z536" s="204"/>
      <c r="AA536" s="205"/>
      <c r="AB536" s="198"/>
      <c r="AC536" s="206"/>
      <c r="AD536" s="175"/>
      <c r="AE536" s="175"/>
      <c r="AF536" s="175"/>
      <c r="AG536" s="175"/>
      <c r="AH536" s="175"/>
      <c r="AI536" s="175"/>
      <c r="AJ536" s="175"/>
      <c r="AK536" s="175"/>
      <c r="AL536" s="175"/>
      <c r="AN536" s="216"/>
    </row>
    <row r="537" spans="1:40" s="157" customFormat="1" x14ac:dyDescent="0.2">
      <c r="A537" s="2"/>
      <c r="C537" s="207"/>
      <c r="D537" s="208"/>
      <c r="E537" s="208"/>
      <c r="F537" s="208"/>
      <c r="G537" s="209"/>
      <c r="H537" s="241"/>
      <c r="I537" s="211"/>
      <c r="J537" s="212"/>
      <c r="K537" s="208"/>
      <c r="Z537" s="175"/>
      <c r="AA537" s="175"/>
      <c r="AB537" s="175"/>
      <c r="AC537" s="175"/>
      <c r="AD537" s="175"/>
      <c r="AE537" s="175"/>
      <c r="AF537" s="175"/>
      <c r="AG537" s="175"/>
      <c r="AH537" s="175"/>
      <c r="AI537" s="175"/>
      <c r="AJ537" s="175"/>
      <c r="AK537" s="175"/>
      <c r="AL537" s="175"/>
      <c r="AM537" s="157" t="str">
        <f ca="1">IF('MASTER 2018-19 '!H543="","",'MASTER 2018-19 '!H543)</f>
        <v/>
      </c>
      <c r="AN537" s="216"/>
    </row>
    <row r="538" spans="1:40" s="157" customFormat="1" x14ac:dyDescent="0.2">
      <c r="A538" s="152"/>
      <c r="B538" s="247">
        <v>365</v>
      </c>
      <c r="C538" s="86" t="str">
        <f ca="1">VLOOKUP(B538,'GSP List'!$D$2:$E$485,2,FALSE)</f>
        <v>BRUCHAG</v>
      </c>
      <c r="D538" s="117" t="s">
        <v>30</v>
      </c>
      <c r="E538" s="117" t="s">
        <v>37</v>
      </c>
      <c r="F538" s="214"/>
      <c r="G538" s="284">
        <f ca="1">IF(AND(VLOOKUP(C538,SubstationLoad_Max_Primaries!$B$3:$Z$495,3,FALSE),ISNUMBER(VLOOKUP(C538,'Manual Calculation'!$B$2:$G$222,3,FALSE))),VLOOKUP(C538,'Manual Calculation'!$B$2:$G$222,4,FALSE),VLOOKUP(C538,SubstationLoad_Max_Primaries!$B$3:$Z$500,23,FALSE))</f>
        <v>43897.554861111108</v>
      </c>
      <c r="H538" s="282">
        <f ca="1">IF(AND(VLOOKUP(C538,SubstationLoad_Max_Primaries!$B$3:$Z$495,3,FALSE),ISNUMBER(VLOOKUP(C538,'Manual Calculation'!$B$2:$G$222,3,FALSE))),VLOOKUP(C538,'Manual Calculation'!$B$2:$G$222,3,FALSE),VLOOKUP(C538,SubstationLoad_Max_Primaries!$B$3:$Z$500,22,FALSE))</f>
        <v>3.361050009727478</v>
      </c>
      <c r="I538" s="136">
        <v>1</v>
      </c>
      <c r="J538" s="89">
        <v>0</v>
      </c>
      <c r="K538" s="90">
        <v>0</v>
      </c>
      <c r="L538" s="143">
        <f ca="1">IF(OR($B538="",ISNA($I538)),,$H538*$I538)</f>
        <v>3.361050009727478</v>
      </c>
      <c r="M538" s="143">
        <f ca="1">IF($B538 ="",,VLOOKUP($K538,'Growth Rates'!$C$5:$D$8,2,FALSE))^COLUMNS($M538:M538)*$L538+SUM($L539:M539)*IFERROR($L$5/$L$6,1)</f>
        <v>3.3611113716396521</v>
      </c>
      <c r="N538" s="143">
        <f ca="1">IF($B538 ="",,VLOOKUP($K538,'Growth Rates'!$C$5:$D$8,2,FALSE))^COLUMNS($M538:N538)*$L538+SUM($L539:N539)*IFERROR($L$5/$L$6,1)</f>
        <v>3.3611727346720963</v>
      </c>
      <c r="O538" s="143">
        <f ca="1">IF($B538 ="",,VLOOKUP($K538,'Growth Rates'!$C$5:$D$8,2,FALSE))^COLUMNS($M538:O538)*$L538+SUM($L539:O539)*IFERROR($L$5/$L$6,1)</f>
        <v>3.3612340988248306</v>
      </c>
      <c r="P538" s="143">
        <f ca="1">IF($B538 ="",,VLOOKUP($K538,'Growth Rates'!$C$5:$D$8,2,FALSE))^COLUMNS($M538:P538)*$L538+SUM($L539:P539)*IFERROR($L$5/$L$6,1)</f>
        <v>3.3612954640978772</v>
      </c>
      <c r="Q538" s="143">
        <f ca="1">IF($B538 ="",,VLOOKUP($K538,'Growth Rates'!$C$5:$D$8,2,FALSE))^COLUMNS($M538:Q538)*$L538+SUM($L539:Q539)*IFERROR($L$5/$L$6,1)</f>
        <v>3.3613568304912547</v>
      </c>
      <c r="R538" s="143">
        <f ca="1">IF($B538 ="",,VLOOKUP($K538,'Growth Rates'!$C$5:$D$8,2,FALSE))^COLUMNS($M538:R538)*$L538+SUM($L539:R539)*IFERROR($L$5/$L$6,1)</f>
        <v>3.3614181980049844</v>
      </c>
      <c r="S538" s="143">
        <f ca="1">IF($B538 ="",,VLOOKUP($K538,'Growth Rates'!$C$5:$D$8,2,FALSE))^COLUMNS($M538:S538)*$L538+SUM($L539:S539)*IFERROR($L$5/$L$6,1)</f>
        <v>3.3614795666390864</v>
      </c>
      <c r="T538" s="143">
        <f ca="1">IF($B538 ="",,VLOOKUP($K538,'Growth Rates'!$C$5:$D$8,2,FALSE))^COLUMNS($M538:T538)*$L538+SUM($L539:T539)*IFERROR($L$5/$L$6,1)</f>
        <v>3.361540936393582</v>
      </c>
      <c r="U538" s="143">
        <f ca="1">IF($B538 ="",,VLOOKUP($K538,'Growth Rates'!$C$5:$D$8,2,FALSE))^COLUMNS($M538:U538)*$L538+SUM($L539:U539)*IFERROR($L$5/$L$6,1)</f>
        <v>3.3616023072684902</v>
      </c>
      <c r="V538" s="143">
        <f ca="1">IF($B538 ="",,VLOOKUP($K538,'Growth Rates'!$C$5:$D$8,2,FALSE))^COLUMNS($M538:V538)*$L538+SUM($L539:V539)*IFERROR($L$5/$L$6,1)</f>
        <v>3.3616636792638328</v>
      </c>
      <c r="W538" s="143">
        <f ca="1">IF($B538 ="",,VLOOKUP($K538,'Growth Rates'!$C$5:$D$8,2,FALSE))^COLUMNS($M538:W538)*$L538+SUM($L539:W539)*IFERROR($L$5/$L$6,1)</f>
        <v>3.3617250523796285</v>
      </c>
      <c r="X538" s="143">
        <f ca="1">IF($B538 ="",,VLOOKUP($K538,'Growth Rates'!$C$5:$D$8,2,FALSE))^COLUMNS($M538:X538)*$L538+SUM($L539:X539)*IFERROR($L$5/$L$6,1)</f>
        <v>3.3617864266159017</v>
      </c>
      <c r="Y538" s="143">
        <f ca="1">IF($B538 ="",,VLOOKUP($K538,'Growth Rates'!$C$5:$D$8,2,FALSE))^COLUMNS($M538:Y538)*$L538+SUM($L539:Y539)*IFERROR($L$5/$L$6,1)</f>
        <v>3.3618478019726674</v>
      </c>
      <c r="Z538" s="237"/>
      <c r="AA538" s="173">
        <f ca="1">IFERROR(IF($H538="",,AA539/$L538),0)</f>
        <v>0.90476188449454964</v>
      </c>
      <c r="AB538" s="173">
        <f ca="1">IFERROR(IF($H538="",,AB539/$L538),0)</f>
        <v>0.54285714133709118</v>
      </c>
      <c r="AC538" s="174">
        <f ca="1">IFERROR(IF($H538="",,AC539/$L538),0)</f>
        <v>0</v>
      </c>
      <c r="AD538" s="175"/>
      <c r="AE538" s="42">
        <v>82222</v>
      </c>
      <c r="AF538" s="43"/>
      <c r="AG538" s="43"/>
      <c r="AH538" s="43"/>
      <c r="AI538" s="43"/>
      <c r="AJ538" s="43"/>
      <c r="AK538" s="43"/>
      <c r="AL538" s="44"/>
      <c r="AM538" s="157">
        <f ca="1">IF('MASTER 2018-19 '!H544="","",'MASTER 2018-19 '!H544)</f>
        <v>3.56</v>
      </c>
      <c r="AN538" s="216">
        <f t="shared" ref="AN538:AN580" ca="1" si="92">H538-AM538</f>
        <v>-0.19894999027252203</v>
      </c>
    </row>
    <row r="539" spans="1:40" s="157" customFormat="1" x14ac:dyDescent="0.2">
      <c r="A539" s="152"/>
      <c r="C539" s="217" t="str">
        <f ca="1">IFERROR(IF(H538="","No PI or No Data",""),"Substation was not found in SubstationLoad")</f>
        <v/>
      </c>
      <c r="D539" s="139"/>
      <c r="E539" s="139"/>
      <c r="F539" s="139"/>
      <c r="G539" s="285">
        <f ca="1">IF(AND(VLOOKUP(C538,SubstationLoad_Max_Primaries!$B$3:$Z$495,3,FALSE),ISNUMBER(VLOOKUP(C538,'Manual Calculation'!$B$2:$G$222,3,FALSE))),VLOOKUP(C538,'Manual Calculation'!$B$2:$G$222,4,FALSE),VLOOKUP(C538,SubstationLoad_Max_Primaries!$B$3:$Z$500,23,FALSE))</f>
        <v>43897.554861111108</v>
      </c>
      <c r="H539" s="248"/>
      <c r="I539" s="220"/>
      <c r="J539" s="220"/>
      <c r="K539" s="220"/>
      <c r="L539" s="220" t="s">
        <v>32</v>
      </c>
      <c r="M539" s="235"/>
      <c r="N539" s="221"/>
      <c r="O539" s="221"/>
      <c r="P539" s="221"/>
      <c r="Q539" s="221"/>
      <c r="R539" s="221"/>
      <c r="S539" s="221"/>
      <c r="T539" s="221"/>
      <c r="U539" s="221"/>
      <c r="V539" s="221"/>
      <c r="W539" s="221"/>
      <c r="X539" s="221"/>
      <c r="Y539" s="221"/>
      <c r="Z539" s="222"/>
      <c r="AA539" s="419">
        <f ca="1">IF(AND(VLOOKUP(C538,SubstationLoad_Min_Primaries!$B$3:$Z$495,3,FALSE),ISNUMBER(VLOOKUP(C538,'Manual Calculation'!$B$2:$G$222,5,FALSE))),"Manual Calculation",MAX(VLOOKUP(C538,SubstationLoad_Max_Primaries!$B$3:$Z$500,5,FALSE),VLOOKUP(C538,SubstationLoad_Max_Primaries!$B$3:$Z$500,7,FALSE)))</f>
        <v>3.0409499406814575</v>
      </c>
      <c r="AB539" s="419">
        <f ca="1">IF(AND(VLOOKUP(C538,SubstationLoad_Min_Primaries!$B$3:$Z$495,3,FALSE),ISNUMBER(VLOOKUP(C538,'Manual Calculation'!$B$2:$G$222,5,FALSE))),"Manual Calculation",VLOOKUP(C538,SubstationLoad_Max_Primaries!$B$3:$Z$500,6,FALSE))</f>
        <v>1.8245700001716614</v>
      </c>
      <c r="AC539" s="282">
        <f ca="1">IF(AND(VLOOKUP(C538,SubstationLoad_Min_Primaries!$B$3:$Z$495,3,FALSE),ISNUMBER(VLOOKUP(C538,'Manual Calculation'!$B$2:$G$222,5,FALSE))),VLOOKUP(C538,'Manual Calculation'!$B$2:$G$222,5,FALSE),VLOOKUP(C538,SubstationLoad_Min_Primaries!$B$3:$Z$500,22,FALSE))</f>
        <v>0</v>
      </c>
      <c r="AD539" s="175"/>
      <c r="AE539" s="186">
        <v>1</v>
      </c>
      <c r="AF539" s="187">
        <v>0</v>
      </c>
      <c r="AG539" s="187">
        <v>0</v>
      </c>
      <c r="AH539" s="187">
        <v>0</v>
      </c>
      <c r="AI539" s="187">
        <v>0</v>
      </c>
      <c r="AJ539" s="187">
        <v>0</v>
      </c>
      <c r="AK539" s="187">
        <v>0</v>
      </c>
      <c r="AL539" s="188">
        <v>0</v>
      </c>
      <c r="AM539" s="157" t="str">
        <f ca="1">IF('MASTER 2018-19 '!H545="","",'MASTER 2018-19 '!H545)</f>
        <v/>
      </c>
      <c r="AN539" s="216"/>
    </row>
    <row r="540" spans="1:40" s="157" customFormat="1" x14ac:dyDescent="0.2">
      <c r="A540" s="152"/>
      <c r="C540" s="223" t="s">
        <v>33</v>
      </c>
      <c r="D540" s="224"/>
      <c r="E540" s="225"/>
      <c r="F540" s="225"/>
      <c r="G540" s="226"/>
      <c r="H540" s="249"/>
      <c r="I540" s="228"/>
      <c r="J540" s="228"/>
      <c r="K540" s="228"/>
      <c r="L540" s="228"/>
      <c r="M540" s="229"/>
      <c r="N540" s="229"/>
      <c r="O540" s="230"/>
      <c r="P540" s="230"/>
      <c r="Q540" s="230"/>
      <c r="R540" s="231" t="s">
        <v>34</v>
      </c>
      <c r="S540" s="283">
        <f ca="1">VLOOKUP(C538,SubstationLoad_Max_Primaries!$B$3:$Z$500,24,FALSE)</f>
        <v>0</v>
      </c>
      <c r="T540" s="233"/>
      <c r="U540" s="233"/>
      <c r="V540" s="233"/>
      <c r="W540" s="233"/>
      <c r="X540" s="233"/>
      <c r="Y540" s="233"/>
      <c r="Z540" s="234"/>
      <c r="AA540" s="418">
        <f ca="1">IF(AND(VLOOKUP(C538,SubstationLoad_Min_Primaries!$B$3:$Z$495,3,FALSE),ISNUMBER(VLOOKUP(C538,'Manual Calculation'!$B$2:$G$222,5,FALSE))),"",IF(AA539=VLOOKUP(C538,SubstationLoad_Max_Primaries!$B$3:$Z$500,5,FALSE),VLOOKUP(C538,SubstationLoad_Max_Primaries!$B$3:$Z$500,10,FALSE),IF(AA539=VLOOKUP(C538,SubstationLoad_Max_Primaries!$B$3:$Z$500,7,FALSE),VLOOKUP(C538,SubstationLoad_Max_Primaries!$B$3:$Z$500,12,FALSE),"")))</f>
        <v>43561.773611111108</v>
      </c>
      <c r="AB540" s="418">
        <f ca="1">IF(AND(VLOOKUP(C538,SubstationLoad_Min_Primaries!$B$3:$Z$495,3,FALSE),ISNUMBER(VLOOKUP(C538,'Manual Calculation'!$B$2:$G$222,5,FALSE))),"",VLOOKUP(C538,SubstationLoad_Max_Primaries!$B$3:$Z$500,11,FALSE))</f>
        <v>43624.681944444441</v>
      </c>
      <c r="AC540" s="418">
        <f ca="1">IF(AND(VLOOKUP(C538,SubstationLoad_Min_Primaries!$B$3:$Z$495,3,FALSE),ISNUMBER(VLOOKUP(C538,'Manual Calculation'!$B$2:$G$222,5,FALSE))),VLOOKUP(C538,'Manual Calculation'!$B$2:$G$222,6,FALSE),VLOOKUP(C538,SubstationLoad_Min_Primaries!$B$3:$Z$500,23,FALSE))</f>
        <v>0</v>
      </c>
      <c r="AD540" s="175"/>
      <c r="AE540" s="175"/>
      <c r="AF540" s="175"/>
      <c r="AG540" s="175"/>
      <c r="AH540" s="175"/>
      <c r="AI540" s="175"/>
      <c r="AJ540" s="175"/>
      <c r="AK540" s="175"/>
      <c r="AL540" s="175"/>
      <c r="AM540" s="157" t="str">
        <f ca="1">IF('MASTER 2018-19 '!H546="","",'MASTER 2018-19 '!H546)</f>
        <v/>
      </c>
      <c r="AN540" s="216"/>
    </row>
    <row r="541" spans="1:40" s="157" customFormat="1" x14ac:dyDescent="0.2">
      <c r="A541" s="152"/>
      <c r="B541" s="213">
        <v>385</v>
      </c>
      <c r="C541" s="86" t="str">
        <f ca="1">VLOOKUP(B541,'GSP List'!$D$2:$E$485,2,FALSE)</f>
        <v>COLINTRAIVE</v>
      </c>
      <c r="D541" s="117" t="s">
        <v>30</v>
      </c>
      <c r="E541" s="117" t="s">
        <v>540</v>
      </c>
      <c r="F541" s="214"/>
      <c r="G541" s="284" t="str">
        <f ca="1">IF(AND(VLOOKUP(C541,SubstationLoad_Max_Primaries!$B$3:$Z$495,3,FALSE),ISNUMBER(VLOOKUP(C541,'Manual Calculation'!$B$2:$G$222,3,FALSE))),VLOOKUP(C541,'Manual Calculation'!$B$2:$G$222,4,FALSE),VLOOKUP(C541,SubstationLoad_Max_Primaries!$B$3:$Z$500,23,FALSE))</f>
        <v>No PI</v>
      </c>
      <c r="H541" s="282">
        <f ca="1">IF(AND(VLOOKUP(C541,SubstationLoad_Max_Primaries!$B$3:$Z$495,3,FALSE),ISNUMBER(VLOOKUP(C541,'Manual Calculation'!$B$2:$G$222,3,FALSE))),VLOOKUP(C541,'Manual Calculation'!$B$2:$G$222,3,FALSE),VLOOKUP(C541,SubstationLoad_Max_Primaries!$B$3:$Z$500,22,FALSE))</f>
        <v>0.26689379088391302</v>
      </c>
      <c r="I541" s="136">
        <v>1</v>
      </c>
      <c r="J541" s="89" t="s">
        <v>35</v>
      </c>
      <c r="K541" s="90" t="s">
        <v>35</v>
      </c>
      <c r="L541" s="143">
        <f ca="1">IF(OR($B541="",ISNA($I541)),,$H541*$I541)</f>
        <v>0.26689379088391302</v>
      </c>
      <c r="M541" s="143">
        <f ca="1">IF($B541 ="",,VLOOKUP($K541,'Growth Rates'!$C$5:$D$8,2,FALSE))^COLUMNS($M541:M541)*$L541+SUM($L542:M542)*IFERROR($L$5/$L$6,1)</f>
        <v>0.27052484045133457</v>
      </c>
      <c r="N541" s="143">
        <f ca="1">IF($B541 ="",,VLOOKUP($K541,'Growth Rates'!$C$5:$D$8,2,FALSE))^COLUMNS($M541:N541)*$L541+SUM($L542:N542)*IFERROR($L$5/$L$6,1)</f>
        <v>0.27420528989770193</v>
      </c>
      <c r="O541" s="143">
        <f ca="1">IF($B541 ="",,VLOOKUP($K541,'Growth Rates'!$C$5:$D$8,2,FALSE))^COLUMNS($M541:O541)*$L541+SUM($L542:O542)*IFERROR($L$5/$L$6,1)</f>
        <v>0.27793581130087991</v>
      </c>
      <c r="P541" s="143">
        <f ca="1">IF($B541 ="",,VLOOKUP($K541,'Growth Rates'!$C$5:$D$8,2,FALSE))^COLUMNS($M541:P541)*$L541+SUM($L542:P542)*IFERROR($L$5/$L$6,1)</f>
        <v>0.28171708588225064</v>
      </c>
      <c r="Q541" s="143">
        <f ca="1">IF($B541 ="",,VLOOKUP($K541,'Growth Rates'!$C$5:$D$8,2,FALSE))^COLUMNS($M541:Q541)*$L541+SUM($L542:Q542)*IFERROR($L$5/$L$6,1)</f>
        <v>0.28554980413110986</v>
      </c>
      <c r="R541" s="143">
        <f ca="1">IF($B541 ="",,VLOOKUP($K541,'Growth Rates'!$C$5:$D$8,2,FALSE))^COLUMNS($M541:R541)*$L541+SUM($L542:R542)*IFERROR($L$5/$L$6,1)</f>
        <v>0.28943466593075573</v>
      </c>
      <c r="S541" s="143">
        <f ca="1">IF($B541 ="",,VLOOKUP($K541,'Growth Rates'!$C$5:$D$8,2,FALSE))^COLUMNS($M541:S541)*$L541+SUM($L542:S542)*IFERROR($L$5/$L$6,1)</f>
        <v>0.29337238068629218</v>
      </c>
      <c r="T541" s="143">
        <f ca="1">IF($B541 ="",,VLOOKUP($K541,'Growth Rates'!$C$5:$D$8,2,FALSE))^COLUMNS($M541:T541)*$L541+SUM($L542:T542)*IFERROR($L$5/$L$6,1)</f>
        <v>0.29736366745417259</v>
      </c>
      <c r="U541" s="143">
        <f ca="1">IF($B541 ="",,VLOOKUP($K541,'Growth Rates'!$C$5:$D$8,2,FALSE))^COLUMNS($M541:U541)*$L541+SUM($L542:U542)*IFERROR($L$5/$L$6,1)</f>
        <v>0.30140925507350386</v>
      </c>
      <c r="V541" s="143">
        <f ca="1">IF($B541 ="",,VLOOKUP($K541,'Growth Rates'!$C$5:$D$8,2,FALSE))^COLUMNS($M541:V541)*$L541+SUM($L542:V542)*IFERROR($L$5/$L$6,1)</f>
        <v>0.30550988229913884</v>
      </c>
      <c r="W541" s="143">
        <f ca="1">IF($B541 ="",,VLOOKUP($K541,'Growth Rates'!$C$5:$D$8,2,FALSE))^COLUMNS($M541:W541)*$L541+SUM($L542:W542)*IFERROR($L$5/$L$6,1)</f>
        <v>0.30966629793657785</v>
      </c>
      <c r="X541" s="143">
        <f ca="1">IF($B541 ="",,VLOOKUP($K541,'Growth Rates'!$C$5:$D$8,2,FALSE))^COLUMNS($M541:X541)*$L541+SUM($L542:X542)*IFERROR($L$5/$L$6,1)</f>
        <v>0.31387926097870689</v>
      </c>
      <c r="Y541" s="143">
        <f ca="1">IF($B541 ="",,VLOOKUP($K541,'Growth Rates'!$C$5:$D$8,2,FALSE))^COLUMNS($M541:Y541)*$L541+SUM($L542:Y542)*IFERROR($L$5/$L$6,1)</f>
        <v>0.31814954074439478</v>
      </c>
      <c r="Z541" s="215"/>
      <c r="AA541" s="173">
        <f ca="1">IFERROR(IF($H541="",,AA542/$L541),0)</f>
        <v>0</v>
      </c>
      <c r="AB541" s="173">
        <f ca="1">IFERROR(IF($H541="",,AB542/$L541),0)</f>
        <v>0</v>
      </c>
      <c r="AC541" s="174">
        <f ca="1">IFERROR(IF($H541="",,AC542/$L541),0)</f>
        <v>0</v>
      </c>
      <c r="AD541" s="175"/>
      <c r="AE541" s="42">
        <v>82240</v>
      </c>
      <c r="AF541" s="43"/>
      <c r="AG541" s="43"/>
      <c r="AH541" s="43"/>
      <c r="AI541" s="43"/>
      <c r="AJ541" s="43"/>
      <c r="AK541" s="43"/>
      <c r="AL541" s="44"/>
      <c r="AM541" s="157">
        <f ca="1">IF('MASTER 2018-19 '!H547="","",'MASTER 2018-19 '!H547)</f>
        <v>0.26408438255881916</v>
      </c>
      <c r="AN541" s="216">
        <f t="shared" ca="1" si="92"/>
        <v>2.809408325093854E-3</v>
      </c>
    </row>
    <row r="542" spans="1:40" s="157" customFormat="1" x14ac:dyDescent="0.2">
      <c r="A542" s="152"/>
      <c r="C542" s="217" t="str">
        <f ca="1">IFERROR(IF(H541="","No PI or No Data",""),"Substation was not found in SubstationLoad")</f>
        <v/>
      </c>
      <c r="D542" s="139"/>
      <c r="E542" s="139"/>
      <c r="F542" s="139"/>
      <c r="G542" s="285" t="str">
        <f ca="1">IF(AND(VLOOKUP(C541,SubstationLoad_Max_Primaries!$B$3:$Z$495,3,FALSE),ISNUMBER(VLOOKUP(C541,'Manual Calculation'!$B$2:$G$222,3,FALSE))),VLOOKUP(C541,'Manual Calculation'!$B$2:$G$222,4,FALSE),VLOOKUP(C541,SubstationLoad_Max_Primaries!$B$3:$Z$500,23,FALSE))</f>
        <v>No PI</v>
      </c>
      <c r="H542" s="250"/>
      <c r="I542" s="220"/>
      <c r="J542" s="220"/>
      <c r="K542" s="220"/>
      <c r="L542" s="220" t="s">
        <v>32</v>
      </c>
      <c r="M542" s="221"/>
      <c r="N542" s="221"/>
      <c r="O542" s="221"/>
      <c r="P542" s="221"/>
      <c r="Q542" s="221"/>
      <c r="R542" s="221"/>
      <c r="S542" s="221"/>
      <c r="T542" s="221"/>
      <c r="U542" s="221"/>
      <c r="V542" s="221"/>
      <c r="W542" s="221"/>
      <c r="X542" s="221"/>
      <c r="Y542" s="221"/>
      <c r="Z542" s="222"/>
      <c r="AA542" s="419">
        <f ca="1">IF(AND(VLOOKUP(C541,SubstationLoad_Min_Primaries!$B$3:$Z$495,3,FALSE),ISNUMBER(VLOOKUP(C541,'Manual Calculation'!$B$2:$G$222,5,FALSE))),"Manual Calculation",MAX(VLOOKUP(C541,SubstationLoad_Max_Primaries!$B$3:$Z$500,5,FALSE),VLOOKUP(C541,SubstationLoad_Max_Primaries!$B$3:$Z$500,7,FALSE)))</f>
        <v>0</v>
      </c>
      <c r="AB542" s="419">
        <f ca="1">IF(AND(VLOOKUP(C541,SubstationLoad_Min_Primaries!$B$3:$Z$495,3,FALSE),ISNUMBER(VLOOKUP(C541,'Manual Calculation'!$B$2:$G$222,5,FALSE))),"Manual Calculation",VLOOKUP(C541,SubstationLoad_Max_Primaries!$B$3:$Z$500,6,FALSE))</f>
        <v>0</v>
      </c>
      <c r="AC542" s="282">
        <f ca="1">IF(AND(VLOOKUP(C541,SubstationLoad_Min_Primaries!$B$3:$Z$495,3,FALSE),ISNUMBER(VLOOKUP(C541,'Manual Calculation'!$B$2:$G$222,5,FALSE))),VLOOKUP(C541,'Manual Calculation'!$B$2:$G$222,5,FALSE),VLOOKUP(C541,SubstationLoad_Min_Primaries!$B$3:$Z$500,22,FALSE))</f>
        <v>0</v>
      </c>
      <c r="AD542" s="175"/>
      <c r="AE542" s="186">
        <v>1</v>
      </c>
      <c r="AF542" s="187">
        <v>0</v>
      </c>
      <c r="AG542" s="187">
        <v>0</v>
      </c>
      <c r="AH542" s="187">
        <v>0</v>
      </c>
      <c r="AI542" s="187">
        <v>0</v>
      </c>
      <c r="AJ542" s="187">
        <v>0</v>
      </c>
      <c r="AK542" s="187">
        <v>0</v>
      </c>
      <c r="AL542" s="188">
        <v>0</v>
      </c>
      <c r="AM542" s="157" t="str">
        <f ca="1">IF('MASTER 2018-19 '!H548="","",'MASTER 2018-19 '!H548)</f>
        <v/>
      </c>
      <c r="AN542" s="216"/>
    </row>
    <row r="543" spans="1:40" s="157" customFormat="1" x14ac:dyDescent="0.2">
      <c r="A543" s="152"/>
      <c r="C543" s="223" t="s">
        <v>33</v>
      </c>
      <c r="D543" s="224"/>
      <c r="E543" s="225"/>
      <c r="F543" s="225"/>
      <c r="G543" s="226"/>
      <c r="H543" s="249"/>
      <c r="I543" s="228"/>
      <c r="J543" s="228"/>
      <c r="K543" s="228"/>
      <c r="L543" s="228"/>
      <c r="M543" s="229"/>
      <c r="N543" s="229"/>
      <c r="O543" s="230"/>
      <c r="P543" s="230"/>
      <c r="Q543" s="230"/>
      <c r="R543" s="231" t="s">
        <v>34</v>
      </c>
      <c r="S543" s="283" t="str">
        <f ca="1">VLOOKUP(C541,SubstationLoad_Max_Primaries!$B$3:$Z$500,24,FALSE)</f>
        <v/>
      </c>
      <c r="T543" s="233"/>
      <c r="U543" s="233"/>
      <c r="V543" s="233"/>
      <c r="W543" s="233"/>
      <c r="X543" s="233"/>
      <c r="Y543" s="233"/>
      <c r="Z543" s="234"/>
      <c r="AA543" s="418">
        <f ca="1">IF(AND(VLOOKUP(C541,SubstationLoad_Min_Primaries!$B$3:$Z$495,3,FALSE),ISNUMBER(VLOOKUP(C541,'Manual Calculation'!$B$2:$G$222,5,FALSE))),"",IF(AA542=VLOOKUP(C541,SubstationLoad_Max_Primaries!$B$3:$Z$500,5,FALSE),VLOOKUP(C541,SubstationLoad_Max_Primaries!$B$3:$Z$500,10,FALSE),IF(AA542=VLOOKUP(C541,SubstationLoad_Max_Primaries!$B$3:$Z$500,7,FALSE),VLOOKUP(C541,SubstationLoad_Max_Primaries!$B$3:$Z$500,12,FALSE),"")))</f>
        <v>0</v>
      </c>
      <c r="AB543" s="418">
        <f ca="1">IF(AND(VLOOKUP(C541,SubstationLoad_Min_Primaries!$B$3:$Z$495,3,FALSE),ISNUMBER(VLOOKUP(C541,'Manual Calculation'!$B$2:$G$222,5,FALSE))),"",VLOOKUP(C541,SubstationLoad_Max_Primaries!$B$3:$Z$500,11,FALSE))</f>
        <v>0</v>
      </c>
      <c r="AC543" s="418">
        <f ca="1">IF(AND(VLOOKUP(C541,SubstationLoad_Min_Primaries!$B$3:$Z$495,3,FALSE),ISNUMBER(VLOOKUP(C541,'Manual Calculation'!$B$2:$G$222,5,FALSE))),VLOOKUP(C541,'Manual Calculation'!$B$2:$G$222,6,FALSE),VLOOKUP(C541,SubstationLoad_Min_Primaries!$B$3:$Z$500,23,FALSE))</f>
        <v>0</v>
      </c>
      <c r="AD543" s="175"/>
      <c r="AE543" s="175"/>
      <c r="AF543" s="175"/>
      <c r="AG543" s="175"/>
      <c r="AH543" s="175"/>
      <c r="AI543" s="175"/>
      <c r="AJ543" s="175"/>
      <c r="AK543" s="175"/>
      <c r="AL543" s="175"/>
      <c r="AM543" s="157" t="str">
        <f ca="1">IF('MASTER 2018-19 '!H549="","",'MASTER 2018-19 '!H549)</f>
        <v/>
      </c>
      <c r="AN543" s="216"/>
    </row>
    <row r="544" spans="1:40" s="157" customFormat="1" x14ac:dyDescent="0.2">
      <c r="A544" s="152"/>
      <c r="B544" s="213">
        <v>363</v>
      </c>
      <c r="C544" s="86" t="str">
        <f ca="1">VLOOKUP(B544,'GSP List'!$D$2:$E$485,2,FALSE)</f>
        <v>DUNOON</v>
      </c>
      <c r="D544" s="117" t="s">
        <v>30</v>
      </c>
      <c r="E544" s="117" t="s">
        <v>545</v>
      </c>
      <c r="F544" s="214"/>
      <c r="G544" s="284">
        <f ca="1">IF(AND(VLOOKUP(C544,SubstationLoad_Max_Primaries!$B$3:$Z$495,3,FALSE),ISNUMBER(VLOOKUP(C544,'Manual Calculation'!$B$2:$G$222,3,FALSE))),VLOOKUP(C544,'Manual Calculation'!$B$2:$G$222,4,FALSE),VLOOKUP(C544,SubstationLoad_Max_Primaries!$B$3:$Z$500,23,FALSE))</f>
        <v>43787.773611111108</v>
      </c>
      <c r="H544" s="282">
        <f ca="1">IF(AND(VLOOKUP(C544,SubstationLoad_Max_Primaries!$B$3:$Z$495,3,FALSE),ISNUMBER(VLOOKUP(C544,'Manual Calculation'!$B$2:$G$222,3,FALSE))),VLOOKUP(C544,'Manual Calculation'!$B$2:$G$222,3,FALSE),VLOOKUP(C544,SubstationLoad_Max_Primaries!$B$3:$Z$500,22,FALSE))</f>
        <v>6.9258119017333977</v>
      </c>
      <c r="I544" s="136">
        <v>1</v>
      </c>
      <c r="J544" s="89">
        <v>0</v>
      </c>
      <c r="K544" s="90">
        <v>0</v>
      </c>
      <c r="L544" s="143">
        <f ca="1">IF(OR($B544="",ISNA($I544)),,$H544*$I544)</f>
        <v>6.9258119017333977</v>
      </c>
      <c r="M544" s="143">
        <f ca="1">IF($B544 ="",,VLOOKUP($K544,'Growth Rates'!$C$5:$D$8,2,FALSE))^COLUMNS($M544:M544)*$L544+SUM($L545:M545)*IFERROR($L$5/$L$6,1)</f>
        <v>6.9259383446784346</v>
      </c>
      <c r="N544" s="143">
        <f ca="1">IF($B544 ="",,VLOOKUP($K544,'Growth Rates'!$C$5:$D$8,2,FALSE))^COLUMNS($M544:N544)*$L544+SUM($L545:N545)*IFERROR($L$5/$L$6,1)</f>
        <v>6.9260647899319121</v>
      </c>
      <c r="O544" s="143">
        <f ca="1">IF($B544 ="",,VLOOKUP($K544,'Growth Rates'!$C$5:$D$8,2,FALSE))^COLUMNS($M544:O544)*$L544+SUM($L545:O545)*IFERROR($L$5/$L$6,1)</f>
        <v>6.9261912374938701</v>
      </c>
      <c r="P544" s="143">
        <f ca="1">IF($B544 ="",,VLOOKUP($K544,'Growth Rates'!$C$5:$D$8,2,FALSE))^COLUMNS($M544:P544)*$L544+SUM($L545:P545)*IFERROR($L$5/$L$6,1)</f>
        <v>6.926317687364353</v>
      </c>
      <c r="Q544" s="143">
        <f ca="1">IF($B544 ="",,VLOOKUP($K544,'Growth Rates'!$C$5:$D$8,2,FALSE))^COLUMNS($M544:Q544)*$L544+SUM($L545:Q545)*IFERROR($L$5/$L$6,1)</f>
        <v>6.9264441395434018</v>
      </c>
      <c r="R544" s="143">
        <f ca="1">IF($B544 ="",,VLOOKUP($K544,'Growth Rates'!$C$5:$D$8,2,FALSE))^COLUMNS($M544:R544)*$L544+SUM($L545:R545)*IFERROR($L$5/$L$6,1)</f>
        <v>6.926570594031058</v>
      </c>
      <c r="S544" s="143">
        <f ca="1">IF($B544 ="",,VLOOKUP($K544,'Growth Rates'!$C$5:$D$8,2,FALSE))^COLUMNS($M544:S544)*$L544+SUM($L545:S545)*IFERROR($L$5/$L$6,1)</f>
        <v>6.9266970508273653</v>
      </c>
      <c r="T544" s="143">
        <f ca="1">IF($B544 ="",,VLOOKUP($K544,'Growth Rates'!$C$5:$D$8,2,FALSE))^COLUMNS($M544:T544)*$L544+SUM($L545:T545)*IFERROR($L$5/$L$6,1)</f>
        <v>6.9268235099323654</v>
      </c>
      <c r="U544" s="143">
        <f ca="1">IF($B544 ="",,VLOOKUP($K544,'Growth Rates'!$C$5:$D$8,2,FALSE))^COLUMNS($M544:U544)*$L544+SUM($L545:U545)*IFERROR($L$5/$L$6,1)</f>
        <v>6.9269499713460991</v>
      </c>
      <c r="V544" s="143">
        <f ca="1">IF($B544 ="",,VLOOKUP($K544,'Growth Rates'!$C$5:$D$8,2,FALSE))^COLUMNS($M544:V544)*$L544+SUM($L545:V545)*IFERROR($L$5/$L$6,1)</f>
        <v>6.92707643506861</v>
      </c>
      <c r="W544" s="143">
        <f ca="1">IF($B544 ="",,VLOOKUP($K544,'Growth Rates'!$C$5:$D$8,2,FALSE))^COLUMNS($M544:W544)*$L544+SUM($L545:W545)*IFERROR($L$5/$L$6,1)</f>
        <v>6.9272029010999381</v>
      </c>
      <c r="X544" s="143">
        <f ca="1">IF($B544 ="",,VLOOKUP($K544,'Growth Rates'!$C$5:$D$8,2,FALSE))^COLUMNS($M544:X544)*$L544+SUM($L545:X545)*IFERROR($L$5/$L$6,1)</f>
        <v>6.9273293694401321</v>
      </c>
      <c r="Y544" s="143">
        <f ca="1">IF($B544 ="",,VLOOKUP($K544,'Growth Rates'!$C$5:$D$8,2,FALSE))^COLUMNS($M544:Y544)*$L544+SUM($L545:Y545)*IFERROR($L$5/$L$6,1)</f>
        <v>6.927455840089225</v>
      </c>
      <c r="Z544" s="215"/>
      <c r="AA544" s="173">
        <f ca="1">IFERROR(IF($H544="",,AA545/$L544),0)</f>
        <v>0.87775549655373264</v>
      </c>
      <c r="AB544" s="173">
        <f ca="1">IFERROR(IF($H544="",,AB545/$L544),0)</f>
        <v>0.66052101965828547</v>
      </c>
      <c r="AC544" s="174">
        <f ca="1">IFERROR(IF($H544="",,AC545/$L544),0)</f>
        <v>0</v>
      </c>
      <c r="AD544" s="175"/>
      <c r="AE544" s="42">
        <v>82204</v>
      </c>
      <c r="AF544" s="43"/>
      <c r="AG544" s="43"/>
      <c r="AH544" s="43"/>
      <c r="AI544" s="43"/>
      <c r="AJ544" s="43"/>
      <c r="AK544" s="43"/>
      <c r="AL544" s="44"/>
      <c r="AM544" s="157">
        <f ca="1">IF('MASTER 2018-19 '!H550="","",'MASTER 2018-19 '!H550)</f>
        <v>6.93</v>
      </c>
      <c r="AN544" s="240">
        <f t="shared" ca="1" si="92"/>
        <v>-4.1880982666020472E-3</v>
      </c>
    </row>
    <row r="545" spans="2:40" s="157" customFormat="1" x14ac:dyDescent="0.2">
      <c r="C545" s="217" t="str">
        <f ca="1">IFERROR(IF(H544="","No PI or No Data",""),"Substation was not found in SubstationLoad")</f>
        <v/>
      </c>
      <c r="D545" s="139"/>
      <c r="E545" s="139"/>
      <c r="F545" s="139"/>
      <c r="G545" s="285">
        <f ca="1">IF(AND(VLOOKUP(C544,SubstationLoad_Max_Primaries!$B$3:$Z$495,3,FALSE),ISNUMBER(VLOOKUP(C544,'Manual Calculation'!$B$2:$G$222,3,FALSE))),VLOOKUP(C544,'Manual Calculation'!$B$2:$G$222,4,FALSE),VLOOKUP(C544,SubstationLoad_Max_Primaries!$B$3:$Z$500,23,FALSE))</f>
        <v>43787.773611111108</v>
      </c>
      <c r="H545" s="250"/>
      <c r="I545" s="220"/>
      <c r="J545" s="220"/>
      <c r="K545" s="220"/>
      <c r="L545" s="220" t="s">
        <v>32</v>
      </c>
      <c r="M545" s="235"/>
      <c r="N545" s="221"/>
      <c r="O545" s="221"/>
      <c r="P545" s="221"/>
      <c r="Q545" s="221"/>
      <c r="R545" s="221"/>
      <c r="S545" s="221"/>
      <c r="T545" s="221"/>
      <c r="U545" s="221"/>
      <c r="V545" s="221"/>
      <c r="W545" s="221"/>
      <c r="X545" s="221"/>
      <c r="Y545" s="221"/>
      <c r="Z545" s="222"/>
      <c r="AA545" s="419">
        <f ca="1">IF(AND(VLOOKUP(C544,SubstationLoad_Min_Primaries!$B$3:$Z$495,3,FALSE),ISNUMBER(VLOOKUP(C544,'Manual Calculation'!$B$2:$G$222,5,FALSE))),"Manual Calculation",MAX(VLOOKUP(C544,SubstationLoad_Max_Primaries!$B$3:$Z$500,5,FALSE),VLOOKUP(C544,SubstationLoad_Max_Primaries!$B$3:$Z$500,7,FALSE)))</f>
        <v>6.0791694648437495</v>
      </c>
      <c r="AB545" s="419">
        <f ca="1">IF(AND(VLOOKUP(C544,SubstationLoad_Min_Primaries!$B$3:$Z$495,3,FALSE),ISNUMBER(VLOOKUP(C544,'Manual Calculation'!$B$2:$G$222,5,FALSE))),"Manual Calculation",VLOOKUP(C544,SubstationLoad_Max_Primaries!$B$3:$Z$500,6,FALSE))</f>
        <v>4.5746443392944327</v>
      </c>
      <c r="AC545" s="282">
        <f ca="1">IF(AND(VLOOKUP(C544,SubstationLoad_Min_Primaries!$B$3:$Z$495,3,FALSE),ISNUMBER(VLOOKUP(C544,'Manual Calculation'!$B$2:$G$222,5,FALSE))),VLOOKUP(C544,'Manual Calculation'!$B$2:$G$222,5,FALSE),VLOOKUP(C544,SubstationLoad_Min_Primaries!$B$3:$Z$500,22,FALSE))</f>
        <v>0</v>
      </c>
      <c r="AD545" s="175"/>
      <c r="AE545" s="186">
        <v>1</v>
      </c>
      <c r="AF545" s="187">
        <v>0</v>
      </c>
      <c r="AG545" s="187">
        <v>0</v>
      </c>
      <c r="AH545" s="187">
        <v>0</v>
      </c>
      <c r="AI545" s="187">
        <v>0</v>
      </c>
      <c r="AJ545" s="187">
        <v>0</v>
      </c>
      <c r="AK545" s="187">
        <v>0</v>
      </c>
      <c r="AL545" s="188">
        <v>0</v>
      </c>
      <c r="AM545" s="157" t="str">
        <f ca="1">IF('MASTER 2018-19 '!H551="","",'MASTER 2018-19 '!H551)</f>
        <v/>
      </c>
      <c r="AN545" s="216"/>
    </row>
    <row r="546" spans="2:40" s="157" customFormat="1" x14ac:dyDescent="0.2">
      <c r="C546" s="223" t="s">
        <v>33</v>
      </c>
      <c r="D546" s="224"/>
      <c r="E546" s="225"/>
      <c r="F546" s="225"/>
      <c r="G546" s="226"/>
      <c r="H546" s="249"/>
      <c r="I546" s="228"/>
      <c r="J546" s="228"/>
      <c r="K546" s="228"/>
      <c r="L546" s="228"/>
      <c r="M546" s="229"/>
      <c r="N546" s="229"/>
      <c r="O546" s="230"/>
      <c r="P546" s="230"/>
      <c r="Q546" s="230"/>
      <c r="R546" s="231" t="s">
        <v>34</v>
      </c>
      <c r="S546" s="283">
        <f ca="1">VLOOKUP(C544,SubstationLoad_Max_Primaries!$B$3:$Z$500,24,FALSE)</f>
        <v>0</v>
      </c>
      <c r="T546" s="233"/>
      <c r="U546" s="233"/>
      <c r="V546" s="233"/>
      <c r="W546" s="233"/>
      <c r="X546" s="233"/>
      <c r="Y546" s="233"/>
      <c r="Z546" s="234"/>
      <c r="AA546" s="418">
        <f ca="1">IF(AND(VLOOKUP(C544,SubstationLoad_Min_Primaries!$B$3:$Z$495,3,FALSE),ISNUMBER(VLOOKUP(C544,'Manual Calculation'!$B$2:$G$222,5,FALSE))),"",IF(AA545=VLOOKUP(C544,SubstationLoad_Max_Primaries!$B$3:$Z$500,5,FALSE),VLOOKUP(C544,SubstationLoad_Max_Primaries!$B$3:$Z$500,10,FALSE),IF(AA545=VLOOKUP(C544,SubstationLoad_Max_Primaries!$B$3:$Z$500,7,FALSE),VLOOKUP(C544,SubstationLoad_Max_Primaries!$B$3:$Z$500,12,FALSE),"")))</f>
        <v>43766.775694444441</v>
      </c>
      <c r="AB546" s="418">
        <f ca="1">IF(AND(VLOOKUP(C544,SubstationLoad_Min_Primaries!$B$3:$Z$495,3,FALSE),ISNUMBER(VLOOKUP(C544,'Manual Calculation'!$B$2:$G$222,5,FALSE))),"",VLOOKUP(C544,SubstationLoad_Max_Primaries!$B$3:$Z$500,11,FALSE))</f>
        <v>43707.722916666666</v>
      </c>
      <c r="AC546" s="418">
        <f ca="1">IF(AND(VLOOKUP(C544,SubstationLoad_Min_Primaries!$B$3:$Z$495,3,FALSE),ISNUMBER(VLOOKUP(C544,'Manual Calculation'!$B$2:$G$222,5,FALSE))),VLOOKUP(C544,'Manual Calculation'!$B$2:$G$222,6,FALSE),VLOOKUP(C544,SubstationLoad_Min_Primaries!$B$3:$Z$500,23,FALSE))</f>
        <v>0</v>
      </c>
      <c r="AD546" s="175"/>
      <c r="AE546" s="175"/>
      <c r="AF546" s="175"/>
      <c r="AG546" s="175"/>
      <c r="AH546" s="175"/>
      <c r="AI546" s="175"/>
      <c r="AJ546" s="175"/>
      <c r="AK546" s="175"/>
      <c r="AL546" s="175"/>
      <c r="AM546" s="157" t="str">
        <f ca="1">IF('MASTER 2018-19 '!H552="","",'MASTER 2018-19 '!H552)</f>
        <v/>
      </c>
      <c r="AN546" s="216"/>
    </row>
    <row r="547" spans="2:40" s="157" customFormat="1" x14ac:dyDescent="0.2">
      <c r="B547" s="236">
        <v>383</v>
      </c>
      <c r="C547" s="86" t="str">
        <f ca="1">VLOOKUP(B547,'GSP List'!$D$2:$E$485,2,FALSE)</f>
        <v>GLENDARUEL</v>
      </c>
      <c r="D547" s="117" t="s">
        <v>30</v>
      </c>
      <c r="E547" s="117" t="s">
        <v>574</v>
      </c>
      <c r="F547" s="214"/>
      <c r="G547" s="284" t="str">
        <f ca="1">IF(AND(VLOOKUP(C547,SubstationLoad_Max_Primaries!$B$3:$Z$495,3,FALSE),ISNUMBER(VLOOKUP(C547,'Manual Calculation'!$B$2:$G$222,3,FALSE))),VLOOKUP(C547,'Manual Calculation'!$B$2:$G$222,4,FALSE),VLOOKUP(C547,SubstationLoad_Max_Primaries!$B$3:$Z$500,23,FALSE))</f>
        <v>No PI</v>
      </c>
      <c r="H547" s="282">
        <f ca="1">IF(AND(VLOOKUP(C547,SubstationLoad_Max_Primaries!$B$3:$Z$495,3,FALSE),ISNUMBER(VLOOKUP(C547,'Manual Calculation'!$B$2:$G$222,3,FALSE))),VLOOKUP(C547,'Manual Calculation'!$B$2:$G$222,3,FALSE),VLOOKUP(C547,SubstationLoad_Max_Primaries!$B$3:$Z$500,22,FALSE))</f>
        <v>0.35679485728691523</v>
      </c>
      <c r="I547" s="136">
        <v>1</v>
      </c>
      <c r="J547" s="89" t="s">
        <v>829</v>
      </c>
      <c r="K547" s="90" t="s">
        <v>829</v>
      </c>
      <c r="L547" s="143">
        <f ca="1">IF(OR($B547="",ISNA($I547)),,$H547*$I547)</f>
        <v>0.35679485728691523</v>
      </c>
      <c r="M547" s="143">
        <f ca="1">IF($B547 ="",,VLOOKUP($K547,'Growth Rates'!$C$5:$D$8,2,FALSE))^COLUMNS($M547:M547)*$L547+SUM($L548:M548)*IFERROR($L$5/$L$6,1)</f>
        <v>0.3663524675801843</v>
      </c>
      <c r="N547" s="143">
        <f ca="1">IF($B547 ="",,VLOOKUP($K547,'Growth Rates'!$C$5:$D$8,2,FALSE))^COLUMNS($M547:N547)*$L547+SUM($L548:N548)*IFERROR($L$5/$L$6,1)</f>
        <v>0.37616610150342555</v>
      </c>
      <c r="O547" s="143">
        <f ca="1">IF($B547 ="",,VLOOKUP($K547,'Growth Rates'!$C$5:$D$8,2,FALSE))^COLUMNS($M547:O547)*$L547+SUM($L548:O548)*IFERROR($L$5/$L$6,1)</f>
        <v>0.38624261726670334</v>
      </c>
      <c r="P547" s="143">
        <f ca="1">IF($B547 ="",,VLOOKUP($K547,'Growth Rates'!$C$5:$D$8,2,FALSE))^COLUMNS($M547:P547)*$L547+SUM($L548:P548)*IFERROR($L$5/$L$6,1)</f>
        <v>0.39658905679376993</v>
      </c>
      <c r="Q547" s="143">
        <f ca="1">IF($B547 ="",,VLOOKUP($K547,'Growth Rates'!$C$5:$D$8,2,FALSE))^COLUMNS($M547:Q547)*$L547+SUM($L548:Q548)*IFERROR($L$5/$L$6,1)</f>
        <v>0.40721265064327977</v>
      </c>
      <c r="R547" s="143">
        <f ca="1">IF($B547 ="",,VLOOKUP($K547,'Growth Rates'!$C$5:$D$8,2,FALSE))^COLUMNS($M547:R547)*$L547+SUM($L548:R548)*IFERROR($L$5/$L$6,1)</f>
        <v>0.41812082306182968</v>
      </c>
      <c r="S547" s="143">
        <f ca="1">IF($B547 ="",,VLOOKUP($K547,'Growth Rates'!$C$5:$D$8,2,FALSE))^COLUMNS($M547:S547)*$L547+SUM($L548:S548)*IFERROR($L$5/$L$6,1)</f>
        <v>0.42932119717235767</v>
      </c>
      <c r="T547" s="143">
        <f ca="1">IF($B547 ="",,VLOOKUP($K547,'Growth Rates'!$C$5:$D$8,2,FALSE))^COLUMNS($M547:T547)*$L547+SUM($L548:T548)*IFERROR($L$5/$L$6,1)</f>
        <v>0.44082160030152462</v>
      </c>
      <c r="U547" s="143">
        <f ca="1">IF($B547 ="",,VLOOKUP($K547,'Growth Rates'!$C$5:$D$8,2,FALSE))^COLUMNS($M547:U547)*$L547+SUM($L548:U548)*IFERROR($L$5/$L$6,1)</f>
        <v>0.45263006944980377</v>
      </c>
      <c r="V547" s="143">
        <f ca="1">IF($B547 ="",,VLOOKUP($K547,'Growth Rates'!$C$5:$D$8,2,FALSE))^COLUMNS($M547:V547)*$L547+SUM($L548:V548)*IFERROR($L$5/$L$6,1)</f>
        <v>0.46475485690809876</v>
      </c>
      <c r="W547" s="143">
        <f ca="1">IF($B547 ="",,VLOOKUP($K547,'Growth Rates'!$C$5:$D$8,2,FALSE))^COLUMNS($M547:W547)*$L547+SUM($L548:W548)*IFERROR($L$5/$L$6,1)</f>
        <v>0.47720443602481699</v>
      </c>
      <c r="X547" s="143">
        <f ca="1">IF($B547 ="",,VLOOKUP($K547,'Growth Rates'!$C$5:$D$8,2,FALSE))^COLUMNS($M547:X547)*$L547+SUM($L548:X548)*IFERROR($L$5/$L$6,1)</f>
        <v>0.48998750712742761</v>
      </c>
      <c r="Y547" s="143">
        <f ca="1">IF($B547 ="",,VLOOKUP($K547,'Growth Rates'!$C$5:$D$8,2,FALSE))^COLUMNS($M547:Y547)*$L547+SUM($L548:Y548)*IFERROR($L$5/$L$6,1)</f>
        <v>0.50311300360264288</v>
      </c>
      <c r="Z547" s="215"/>
      <c r="AA547" s="173">
        <f ca="1">IFERROR(IF($H547="",,AA548/$L547),0)</f>
        <v>0</v>
      </c>
      <c r="AB547" s="173">
        <f ca="1">IFERROR(IF($H547="",,AB548/$L547),0)</f>
        <v>0</v>
      </c>
      <c r="AC547" s="174">
        <f ca="1">IFERROR(IF($H547="",,AC548/$L547),0)</f>
        <v>0</v>
      </c>
      <c r="AD547" s="175"/>
      <c r="AE547" s="42">
        <v>82237</v>
      </c>
      <c r="AF547" s="43"/>
      <c r="AG547" s="43"/>
      <c r="AH547" s="43"/>
      <c r="AI547" s="43"/>
      <c r="AJ547" s="43"/>
      <c r="AK547" s="43"/>
      <c r="AL547" s="44"/>
      <c r="AM547" s="157">
        <f ca="1">IF('MASTER 2018-19 '!H553="","",'MASTER 2018-19 '!H553)</f>
        <v>0.35960426561200909</v>
      </c>
      <c r="AN547" s="216">
        <f t="shared" ca="1" si="92"/>
        <v>-2.809408325093854E-3</v>
      </c>
    </row>
    <row r="548" spans="2:40" s="157" customFormat="1" x14ac:dyDescent="0.2">
      <c r="C548" s="217" t="str">
        <f ca="1">IFERROR(IF(H547="","No PI or No Data",""),"Substation was not found in SubstationLoad")</f>
        <v/>
      </c>
      <c r="D548" s="139"/>
      <c r="E548" s="139"/>
      <c r="F548" s="139"/>
      <c r="G548" s="285" t="str">
        <f ca="1">IF(AND(VLOOKUP(C547,SubstationLoad_Max_Primaries!$B$3:$Z$495,3,FALSE),ISNUMBER(VLOOKUP(C547,'Manual Calculation'!$B$2:$G$222,3,FALSE))),VLOOKUP(C547,'Manual Calculation'!$B$2:$G$222,4,FALSE),VLOOKUP(C547,SubstationLoad_Max_Primaries!$B$3:$Z$500,23,FALSE))</f>
        <v>No PI</v>
      </c>
      <c r="H548" s="250"/>
      <c r="I548" s="220"/>
      <c r="J548" s="220"/>
      <c r="K548" s="220"/>
      <c r="L548" s="220" t="s">
        <v>32</v>
      </c>
      <c r="M548" s="235"/>
      <c r="N548" s="221"/>
      <c r="O548" s="221"/>
      <c r="P548" s="221"/>
      <c r="Q548" s="221"/>
      <c r="R548" s="221"/>
      <c r="S548" s="221"/>
      <c r="T548" s="221"/>
      <c r="U548" s="221"/>
      <c r="V548" s="221"/>
      <c r="W548" s="221"/>
      <c r="X548" s="221"/>
      <c r="Y548" s="221"/>
      <c r="Z548" s="222"/>
      <c r="AA548" s="419">
        <f ca="1">IF(AND(VLOOKUP(C547,SubstationLoad_Min_Primaries!$B$3:$Z$495,3,FALSE),ISNUMBER(VLOOKUP(C547,'Manual Calculation'!$B$2:$G$222,5,FALSE))),"Manual Calculation",MAX(VLOOKUP(C547,SubstationLoad_Max_Primaries!$B$3:$Z$500,5,FALSE),VLOOKUP(C547,SubstationLoad_Max_Primaries!$B$3:$Z$500,7,FALSE)))</f>
        <v>0</v>
      </c>
      <c r="AB548" s="419">
        <f ca="1">IF(AND(VLOOKUP(C547,SubstationLoad_Min_Primaries!$B$3:$Z$495,3,FALSE),ISNUMBER(VLOOKUP(C547,'Manual Calculation'!$B$2:$G$222,5,FALSE))),"Manual Calculation",VLOOKUP(C547,SubstationLoad_Max_Primaries!$B$3:$Z$500,6,FALSE))</f>
        <v>0</v>
      </c>
      <c r="AC548" s="282">
        <f ca="1">IF(AND(VLOOKUP(C547,SubstationLoad_Min_Primaries!$B$3:$Z$495,3,FALSE),ISNUMBER(VLOOKUP(C547,'Manual Calculation'!$B$2:$G$222,5,FALSE))),VLOOKUP(C547,'Manual Calculation'!$B$2:$G$222,5,FALSE),VLOOKUP(C547,SubstationLoad_Min_Primaries!$B$3:$Z$500,22,FALSE))</f>
        <v>0</v>
      </c>
      <c r="AD548" s="175"/>
      <c r="AE548" s="186">
        <v>1</v>
      </c>
      <c r="AF548" s="187">
        <v>0</v>
      </c>
      <c r="AG548" s="187">
        <v>0</v>
      </c>
      <c r="AH548" s="187">
        <v>0</v>
      </c>
      <c r="AI548" s="187">
        <v>0</v>
      </c>
      <c r="AJ548" s="187">
        <v>0</v>
      </c>
      <c r="AK548" s="187">
        <v>0</v>
      </c>
      <c r="AL548" s="188">
        <v>0</v>
      </c>
      <c r="AM548" s="157" t="str">
        <f ca="1">IF('MASTER 2018-19 '!H554="","",'MASTER 2018-19 '!H554)</f>
        <v/>
      </c>
      <c r="AN548" s="216"/>
    </row>
    <row r="549" spans="2:40" s="157" customFormat="1" x14ac:dyDescent="0.2">
      <c r="C549" s="223" t="s">
        <v>33</v>
      </c>
      <c r="D549" s="224"/>
      <c r="E549" s="225"/>
      <c r="F549" s="225"/>
      <c r="G549" s="226"/>
      <c r="H549" s="249"/>
      <c r="I549" s="228"/>
      <c r="J549" s="228"/>
      <c r="K549" s="228"/>
      <c r="L549" s="228"/>
      <c r="M549" s="229"/>
      <c r="N549" s="229"/>
      <c r="O549" s="230"/>
      <c r="P549" s="230"/>
      <c r="Q549" s="230"/>
      <c r="R549" s="231" t="s">
        <v>34</v>
      </c>
      <c r="S549" s="283" t="str">
        <f ca="1">VLOOKUP(C547,SubstationLoad_Max_Primaries!$B$3:$Z$500,24,FALSE)</f>
        <v/>
      </c>
      <c r="T549" s="233"/>
      <c r="U549" s="233"/>
      <c r="V549" s="233"/>
      <c r="W549" s="233"/>
      <c r="X549" s="233"/>
      <c r="Y549" s="233"/>
      <c r="Z549" s="234"/>
      <c r="AA549" s="418">
        <f ca="1">IF(AND(VLOOKUP(C547,SubstationLoad_Min_Primaries!$B$3:$Z$495,3,FALSE),ISNUMBER(VLOOKUP(C547,'Manual Calculation'!$B$2:$G$222,5,FALSE))),"",IF(AA548=VLOOKUP(C547,SubstationLoad_Max_Primaries!$B$3:$Z$500,5,FALSE),VLOOKUP(C547,SubstationLoad_Max_Primaries!$B$3:$Z$500,10,FALSE),IF(AA548=VLOOKUP(C547,SubstationLoad_Max_Primaries!$B$3:$Z$500,7,FALSE),VLOOKUP(C547,SubstationLoad_Max_Primaries!$B$3:$Z$500,12,FALSE),"")))</f>
        <v>0</v>
      </c>
      <c r="AB549" s="418">
        <f ca="1">IF(AND(VLOOKUP(C547,SubstationLoad_Min_Primaries!$B$3:$Z$495,3,FALSE),ISNUMBER(VLOOKUP(C547,'Manual Calculation'!$B$2:$G$222,5,FALSE))),"",VLOOKUP(C547,SubstationLoad_Max_Primaries!$B$3:$Z$500,11,FALSE))</f>
        <v>0</v>
      </c>
      <c r="AC549" s="418">
        <f ca="1">IF(AND(VLOOKUP(C547,SubstationLoad_Min_Primaries!$B$3:$Z$495,3,FALSE),ISNUMBER(VLOOKUP(C547,'Manual Calculation'!$B$2:$G$222,5,FALSE))),VLOOKUP(C547,'Manual Calculation'!$B$2:$G$222,6,FALSE),VLOOKUP(C547,SubstationLoad_Min_Primaries!$B$3:$Z$500,23,FALSE))</f>
        <v>0</v>
      </c>
      <c r="AD549" s="175"/>
      <c r="AE549" s="175"/>
      <c r="AF549" s="175"/>
      <c r="AG549" s="175"/>
      <c r="AH549" s="175"/>
      <c r="AI549" s="175"/>
      <c r="AJ549" s="175"/>
      <c r="AK549" s="175"/>
      <c r="AL549" s="175"/>
      <c r="AM549" s="157" t="str">
        <f ca="1">IF('MASTER 2018-19 '!H555="","",'MASTER 2018-19 '!H555)</f>
        <v/>
      </c>
      <c r="AN549" s="216"/>
    </row>
    <row r="550" spans="2:40" s="157" customFormat="1" x14ac:dyDescent="0.2">
      <c r="B550" s="236">
        <v>379</v>
      </c>
      <c r="C550" s="86" t="str">
        <f ca="1">VLOOKUP(B550,'GSP List'!$D$2:$E$485,2,FALSE)</f>
        <v>INNELLAN</v>
      </c>
      <c r="D550" s="117" t="s">
        <v>30</v>
      </c>
      <c r="E550" s="117" t="s">
        <v>566</v>
      </c>
      <c r="F550" s="214"/>
      <c r="G550" s="284">
        <f ca="1">IF(AND(VLOOKUP(C550,SubstationLoad_Max_Primaries!$B$3:$Z$495,3,FALSE),ISNUMBER(VLOOKUP(C550,'Manual Calculation'!$B$2:$G$222,3,FALSE))),VLOOKUP(C550,'Manual Calculation'!$B$2:$G$222,4,FALSE),VLOOKUP(C550,SubstationLoad_Max_Primaries!$B$3:$Z$500,23,FALSE))</f>
        <v>43558.785416666666</v>
      </c>
      <c r="H550" s="282">
        <f ca="1">IF(AND(VLOOKUP(C550,SubstationLoad_Max_Primaries!$B$3:$Z$495,3,FALSE),ISNUMBER(VLOOKUP(C550,'Manual Calculation'!$B$2:$G$222,3,FALSE))),VLOOKUP(C550,'Manual Calculation'!$B$2:$G$222,3,FALSE),VLOOKUP(C550,SubstationLoad_Max_Primaries!$B$3:$Z$500,22,FALSE))</f>
        <v>0.86791917127990714</v>
      </c>
      <c r="I550" s="136">
        <v>1</v>
      </c>
      <c r="J550" s="89">
        <v>0</v>
      </c>
      <c r="K550" s="90">
        <v>0</v>
      </c>
      <c r="L550" s="143">
        <f ca="1">IF(OR($B550="",ISNA($I550)),,$H550*$I550)</f>
        <v>0.86791917127990714</v>
      </c>
      <c r="M550" s="143">
        <f ca="1">IF($B550 ="",,VLOOKUP($K550,'Growth Rates'!$C$5:$D$8,2,FALSE))^COLUMNS($M550:M550)*$L550+SUM($L551:M551)*IFERROR($L$5/$L$6,1)</f>
        <v>0.86793501667935313</v>
      </c>
      <c r="N550" s="143">
        <f ca="1">IF($B550 ="",,VLOOKUP($K550,'Growth Rates'!$C$5:$D$8,2,FALSE))^COLUMNS($M550:N550)*$L550+SUM($L551:N551)*IFERROR($L$5/$L$6,1)</f>
        <v>0.86795086236808494</v>
      </c>
      <c r="O550" s="143">
        <f ca="1">IF($B550 ="",,VLOOKUP($K550,'Growth Rates'!$C$5:$D$8,2,FALSE))^COLUMNS($M550:O550)*$L550+SUM($L551:O551)*IFERROR($L$5/$L$6,1)</f>
        <v>0.86796670834610778</v>
      </c>
      <c r="P550" s="143">
        <f ca="1">IF($B550 ="",,VLOOKUP($K550,'Growth Rates'!$C$5:$D$8,2,FALSE))^COLUMNS($M550:P550)*$L550+SUM($L551:P551)*IFERROR($L$5/$L$6,1)</f>
        <v>0.8679825546134271</v>
      </c>
      <c r="Q550" s="143">
        <f ca="1">IF($B550 ="",,VLOOKUP($K550,'Growth Rates'!$C$5:$D$8,2,FALSE))^COLUMNS($M550:Q550)*$L550+SUM($L551:Q551)*IFERROR($L$5/$L$6,1)</f>
        <v>0.8679984011700479</v>
      </c>
      <c r="R550" s="143">
        <f ca="1">IF($B550 ="",,VLOOKUP($K550,'Growth Rates'!$C$5:$D$8,2,FALSE))^COLUMNS($M550:R550)*$L550+SUM($L551:R551)*IFERROR($L$5/$L$6,1)</f>
        <v>0.86801424801597571</v>
      </c>
      <c r="S550" s="143">
        <f ca="1">IF($B550 ="",,VLOOKUP($K550,'Growth Rates'!$C$5:$D$8,2,FALSE))^COLUMNS($M550:S550)*$L550+SUM($L551:S551)*IFERROR($L$5/$L$6,1)</f>
        <v>0.86803009515121576</v>
      </c>
      <c r="T550" s="143">
        <f ca="1">IF($B550 ="",,VLOOKUP($K550,'Growth Rates'!$C$5:$D$8,2,FALSE))^COLUMNS($M550:T550)*$L550+SUM($L551:T551)*IFERROR($L$5/$L$6,1)</f>
        <v>0.86804594257577328</v>
      </c>
      <c r="U550" s="143">
        <f ca="1">IF($B550 ="",,VLOOKUP($K550,'Growth Rates'!$C$5:$D$8,2,FALSE))^COLUMNS($M550:U550)*$L550+SUM($L551:U551)*IFERROR($L$5/$L$6,1)</f>
        <v>0.86806179028965347</v>
      </c>
      <c r="V550" s="143">
        <f ca="1">IF($B550 ="",,VLOOKUP($K550,'Growth Rates'!$C$5:$D$8,2,FALSE))^COLUMNS($M550:V550)*$L550+SUM($L551:V551)*IFERROR($L$5/$L$6,1)</f>
        <v>0.86807763829286178</v>
      </c>
      <c r="W550" s="143">
        <f ca="1">IF($B550 ="",,VLOOKUP($K550,'Growth Rates'!$C$5:$D$8,2,FALSE))^COLUMNS($M550:W550)*$L550+SUM($L551:W551)*IFERROR($L$5/$L$6,1)</f>
        <v>0.8680934865854032</v>
      </c>
      <c r="X550" s="143">
        <f ca="1">IF($B550 ="",,VLOOKUP($K550,'Growth Rates'!$C$5:$D$8,2,FALSE))^COLUMNS($M550:X550)*$L550+SUM($L551:X551)*IFERROR($L$5/$L$6,1)</f>
        <v>0.86810933516728372</v>
      </c>
      <c r="Y550" s="143">
        <f ca="1">IF($B550 ="",,VLOOKUP($K550,'Growth Rates'!$C$5:$D$8,2,FALSE))^COLUMNS($M550:Y550)*$L550+SUM($L551:Y551)*IFERROR($L$5/$L$6,1)</f>
        <v>0.86812518403850769</v>
      </c>
      <c r="Z550" s="237"/>
      <c r="AA550" s="173">
        <f ca="1">IFERROR(IF($H550="",,AA551/$L550),0)</f>
        <v>0</v>
      </c>
      <c r="AB550" s="173">
        <f ca="1">IFERROR(IF($H550="",,AB551/$L550),0)</f>
        <v>0.74919618025157009</v>
      </c>
      <c r="AC550" s="174">
        <f ca="1">IFERROR(IF($H550="",,AC551/$L550),0)</f>
        <v>0</v>
      </c>
      <c r="AD550" s="175"/>
      <c r="AE550" s="42">
        <v>82209</v>
      </c>
      <c r="AF550" s="43"/>
      <c r="AG550" s="43"/>
      <c r="AH550" s="43"/>
      <c r="AI550" s="43"/>
      <c r="AJ550" s="43"/>
      <c r="AK550" s="43"/>
      <c r="AL550" s="44"/>
      <c r="AM550" s="157">
        <f ca="1">IF('MASTER 2018-19 '!H556="","",'MASTER 2018-19 '!H556)</f>
        <v>0.95</v>
      </c>
      <c r="AN550" s="216">
        <f t="shared" ca="1" si="92"/>
        <v>-8.2080828720092813E-2</v>
      </c>
    </row>
    <row r="551" spans="2:40" s="157" customFormat="1" x14ac:dyDescent="0.2">
      <c r="C551" s="217" t="str">
        <f ca="1">IFERROR(IF(H550="","No PI or No Data",""),"Substation was not found in SubstationLoad")</f>
        <v/>
      </c>
      <c r="D551" s="139"/>
      <c r="E551" s="139"/>
      <c r="F551" s="139"/>
      <c r="G551" s="285">
        <f ca="1">IF(AND(VLOOKUP(C550,SubstationLoad_Max_Primaries!$B$3:$Z$495,3,FALSE),ISNUMBER(VLOOKUP(C550,'Manual Calculation'!$B$2:$G$222,3,FALSE))),VLOOKUP(C550,'Manual Calculation'!$B$2:$G$222,4,FALSE),VLOOKUP(C550,SubstationLoad_Max_Primaries!$B$3:$Z$500,23,FALSE))</f>
        <v>43558.785416666666</v>
      </c>
      <c r="H551" s="250"/>
      <c r="I551" s="220"/>
      <c r="J551" s="220"/>
      <c r="K551" s="220"/>
      <c r="L551" s="220" t="s">
        <v>32</v>
      </c>
      <c r="M551" s="235"/>
      <c r="N551" s="221"/>
      <c r="O551" s="221"/>
      <c r="P551" s="221"/>
      <c r="Q551" s="221"/>
      <c r="R551" s="221"/>
      <c r="S551" s="221"/>
      <c r="T551" s="221"/>
      <c r="U551" s="221"/>
      <c r="V551" s="221"/>
      <c r="W551" s="221"/>
      <c r="X551" s="221"/>
      <c r="Y551" s="221"/>
      <c r="Z551" s="222"/>
      <c r="AA551" s="419" t="e">
        <f ca="1">IF(AND(VLOOKUP(C550,SubstationLoad_Min_Primaries!$B$3:$Z$495,3,FALSE),ISNUMBER(VLOOKUP(C550,'Manual Calculation'!$B$2:$G$222,5,FALSE))),"Manual Calculation",MAX(VLOOKUP(C550,SubstationLoad_Max_Primaries!$B$3:$Z$500,5,FALSE),VLOOKUP(C550,SubstationLoad_Max_Primaries!$B$3:$Z$500,7,FALSE)))</f>
        <v>#VALUE!</v>
      </c>
      <c r="AB551" s="419">
        <f ca="1">IF(AND(VLOOKUP(C550,SubstationLoad_Min_Primaries!$B$3:$Z$495,3,FALSE),ISNUMBER(VLOOKUP(C550,'Manual Calculation'!$B$2:$G$222,5,FALSE))),"Manual Calculation",VLOOKUP(C550,SubstationLoad_Max_Primaries!$B$3:$Z$500,6,FALSE))</f>
        <v>0.65024172789001466</v>
      </c>
      <c r="AC551" s="282">
        <f ca="1">IF(AND(VLOOKUP(C550,SubstationLoad_Min_Primaries!$B$3:$Z$495,3,FALSE),ISNUMBER(VLOOKUP(C550,'Manual Calculation'!$B$2:$G$222,5,FALSE))),VLOOKUP(C550,'Manual Calculation'!$B$2:$G$222,5,FALSE),VLOOKUP(C550,SubstationLoad_Min_Primaries!$B$3:$Z$500,22,FALSE))</f>
        <v>0</v>
      </c>
      <c r="AD551" s="175"/>
      <c r="AE551" s="186">
        <v>1</v>
      </c>
      <c r="AF551" s="187">
        <v>0</v>
      </c>
      <c r="AG551" s="187">
        <v>0</v>
      </c>
      <c r="AH551" s="187">
        <v>0</v>
      </c>
      <c r="AI551" s="187">
        <v>0</v>
      </c>
      <c r="AJ551" s="187">
        <v>0</v>
      </c>
      <c r="AK551" s="187">
        <v>0</v>
      </c>
      <c r="AL551" s="188">
        <v>0</v>
      </c>
      <c r="AM551" s="157" t="str">
        <f ca="1">IF('MASTER 2018-19 '!H557="","",'MASTER 2018-19 '!H557)</f>
        <v/>
      </c>
      <c r="AN551" s="216"/>
    </row>
    <row r="552" spans="2:40" s="157" customFormat="1" x14ac:dyDescent="0.2">
      <c r="C552" s="223" t="s">
        <v>33</v>
      </c>
      <c r="D552" s="224"/>
      <c r="E552" s="225"/>
      <c r="F552" s="225"/>
      <c r="G552" s="226"/>
      <c r="H552" s="249"/>
      <c r="I552" s="228"/>
      <c r="J552" s="228"/>
      <c r="K552" s="228"/>
      <c r="L552" s="228"/>
      <c r="M552" s="229"/>
      <c r="N552" s="229"/>
      <c r="O552" s="230"/>
      <c r="P552" s="230"/>
      <c r="Q552" s="230"/>
      <c r="R552" s="231" t="s">
        <v>34</v>
      </c>
      <c r="S552" s="283">
        <f ca="1">VLOOKUP(C550,SubstationLoad_Max_Primaries!$B$3:$Z$500,24,FALSE)</f>
        <v>0</v>
      </c>
      <c r="T552" s="233"/>
      <c r="U552" s="233"/>
      <c r="V552" s="233"/>
      <c r="W552" s="233"/>
      <c r="X552" s="233"/>
      <c r="Y552" s="233"/>
      <c r="Z552" s="234"/>
      <c r="AA552" s="418" t="e">
        <f ca="1">IF(AND(VLOOKUP(C550,SubstationLoad_Min_Primaries!$B$3:$Z$495,3,FALSE),ISNUMBER(VLOOKUP(C550,'Manual Calculation'!$B$2:$G$222,5,FALSE))),"",IF(AA551=VLOOKUP(C550,SubstationLoad_Max_Primaries!$B$3:$Z$500,5,FALSE),VLOOKUP(C550,SubstationLoad_Max_Primaries!$B$3:$Z$500,10,FALSE),IF(AA551=VLOOKUP(C550,SubstationLoad_Max_Primaries!$B$3:$Z$500,7,FALSE),VLOOKUP(C550,SubstationLoad_Max_Primaries!$B$3:$Z$500,12,FALSE),"")))</f>
        <v>#VALUE!</v>
      </c>
      <c r="AB552" s="418">
        <f ca="1">IF(AND(VLOOKUP(C550,SubstationLoad_Min_Primaries!$B$3:$Z$495,3,FALSE),ISNUMBER(VLOOKUP(C550,'Manual Calculation'!$B$2:$G$222,5,FALSE))),"",VLOOKUP(C550,SubstationLoad_Max_Primaries!$B$3:$Z$500,11,FALSE))</f>
        <v>43698.724305555559</v>
      </c>
      <c r="AC552" s="418">
        <f ca="1">IF(AND(VLOOKUP(C550,SubstationLoad_Min_Primaries!$B$3:$Z$495,3,FALSE),ISNUMBER(VLOOKUP(C550,'Manual Calculation'!$B$2:$G$222,5,FALSE))),VLOOKUP(C550,'Manual Calculation'!$B$2:$G$222,6,FALSE),VLOOKUP(C550,SubstationLoad_Min_Primaries!$B$3:$Z$500,23,FALSE))</f>
        <v>0</v>
      </c>
      <c r="AD552" s="175"/>
      <c r="AE552" s="175"/>
      <c r="AF552" s="175"/>
      <c r="AG552" s="175"/>
      <c r="AH552" s="175"/>
      <c r="AI552" s="175"/>
      <c r="AJ552" s="175"/>
      <c r="AK552" s="175"/>
      <c r="AL552" s="175"/>
      <c r="AM552" s="157" t="str">
        <f ca="1">IF('MASTER 2018-19 '!H558="","",'MASTER 2018-19 '!H558)</f>
        <v/>
      </c>
      <c r="AN552" s="216"/>
    </row>
    <row r="553" spans="2:40" s="157" customFormat="1" x14ac:dyDescent="0.2">
      <c r="B553" s="236">
        <v>366</v>
      </c>
      <c r="C553" s="86" t="str">
        <f ca="1">VLOOKUP(B553,'GSP List'!$D$2:$E$485,2,FALSE)</f>
        <v>KAMES</v>
      </c>
      <c r="D553" s="117" t="s">
        <v>30</v>
      </c>
      <c r="E553" s="117" t="s">
        <v>530</v>
      </c>
      <c r="F553" s="214"/>
      <c r="G553" s="284">
        <f ca="1">IF(AND(VLOOKUP(C553,SubstationLoad_Max_Primaries!$B$3:$Z$495,3,FALSE),ISNUMBER(VLOOKUP(C553,'Manual Calculation'!$B$2:$G$222,3,FALSE))),VLOOKUP(C553,'Manual Calculation'!$B$2:$G$222,4,FALSE),VLOOKUP(C553,SubstationLoad_Max_Primaries!$B$3:$Z$500,23,FALSE))</f>
        <v>43799.77847222222</v>
      </c>
      <c r="H553" s="282">
        <f ca="1">IF(AND(VLOOKUP(C553,SubstationLoad_Max_Primaries!$B$3:$Z$495,3,FALSE),ISNUMBER(VLOOKUP(C553,'Manual Calculation'!$B$2:$G$222,3,FALSE))),VLOOKUP(C553,'Manual Calculation'!$B$2:$G$222,3,FALSE),VLOOKUP(C553,SubstationLoad_Max_Primaries!$B$3:$Z$500,22,FALSE))</f>
        <v>0.59738079308319092</v>
      </c>
      <c r="I553" s="136">
        <v>1</v>
      </c>
      <c r="J553" s="89">
        <v>0</v>
      </c>
      <c r="K553" s="90">
        <v>0</v>
      </c>
      <c r="L553" s="143">
        <f ca="1">IF(OR($B553="",ISNA($I553)),,$H553*$I553)</f>
        <v>0.59738079308319092</v>
      </c>
      <c r="M553" s="143">
        <f ca="1">IF($B553 ="",,VLOOKUP($K553,'Growth Rates'!$C$5:$D$8,2,FALSE))^COLUMNS($M553:M553)*$L553+SUM($L554:M554)*IFERROR($L$5/$L$6,1)</f>
        <v>0.59739169932607739</v>
      </c>
      <c r="N553" s="143">
        <f ca="1">IF($B553 ="",,VLOOKUP($K553,'Growth Rates'!$C$5:$D$8,2,FALSE))^COLUMNS($M553:N553)*$L553+SUM($L554:N554)*IFERROR($L$5/$L$6,1)</f>
        <v>0.59740260576807658</v>
      </c>
      <c r="O553" s="143">
        <f ca="1">IF($B553 ="",,VLOOKUP($K553,'Growth Rates'!$C$5:$D$8,2,FALSE))^COLUMNS($M553:O553)*$L553+SUM($L554:O554)*IFERROR($L$5/$L$6,1)</f>
        <v>0.59741351240919205</v>
      </c>
      <c r="P553" s="143">
        <f ca="1">IF($B553 ="",,VLOOKUP($K553,'Growth Rates'!$C$5:$D$8,2,FALSE))^COLUMNS($M553:P553)*$L553+SUM($L554:P554)*IFERROR($L$5/$L$6,1)</f>
        <v>0.5974244192494278</v>
      </c>
      <c r="Q553" s="143">
        <f ca="1">IF($B553 ="",,VLOOKUP($K553,'Growth Rates'!$C$5:$D$8,2,FALSE))^COLUMNS($M553:Q553)*$L553+SUM($L554:Q554)*IFERROR($L$5/$L$6,1)</f>
        <v>0.59743532628878704</v>
      </c>
      <c r="R553" s="143">
        <f ca="1">IF($B553 ="",,VLOOKUP($K553,'Growth Rates'!$C$5:$D$8,2,FALSE))^COLUMNS($M553:R553)*$L553+SUM($L554:R554)*IFERROR($L$5/$L$6,1)</f>
        <v>0.59744623352727355</v>
      </c>
      <c r="S553" s="143">
        <f ca="1">IF($B553 ="",,VLOOKUP($K553,'Growth Rates'!$C$5:$D$8,2,FALSE))^COLUMNS($M553:S553)*$L553+SUM($L554:S554)*IFERROR($L$5/$L$6,1)</f>
        <v>0.59745714096489111</v>
      </c>
      <c r="T553" s="143">
        <f ca="1">IF($B553 ="",,VLOOKUP($K553,'Growth Rates'!$C$5:$D$8,2,FALSE))^COLUMNS($M553:T553)*$L553+SUM($L554:T554)*IFERROR($L$5/$L$6,1)</f>
        <v>0.59746804860164315</v>
      </c>
      <c r="U553" s="143">
        <f ca="1">IF($B553 ="",,VLOOKUP($K553,'Growth Rates'!$C$5:$D$8,2,FALSE))^COLUMNS($M553:U553)*$L553+SUM($L554:U554)*IFERROR($L$5/$L$6,1)</f>
        <v>0.59747895643753346</v>
      </c>
      <c r="V553" s="143">
        <f ca="1">IF($B553 ="",,VLOOKUP($K553,'Growth Rates'!$C$5:$D$8,2,FALSE))^COLUMNS($M553:V553)*$L553+SUM($L554:V554)*IFERROR($L$5/$L$6,1)</f>
        <v>0.59748986447256558</v>
      </c>
      <c r="W553" s="143">
        <f ca="1">IF($B553 ="",,VLOOKUP($K553,'Growth Rates'!$C$5:$D$8,2,FALSE))^COLUMNS($M553:W553)*$L553+SUM($L554:W554)*IFERROR($L$5/$L$6,1)</f>
        <v>0.59750077270674296</v>
      </c>
      <c r="X553" s="143">
        <f ca="1">IF($B553 ="",,VLOOKUP($K553,'Growth Rates'!$C$5:$D$8,2,FALSE))^COLUMNS($M553:X553)*$L553+SUM($L554:X554)*IFERROR($L$5/$L$6,1)</f>
        <v>0.59751168114006992</v>
      </c>
      <c r="Y553" s="143">
        <f ca="1">IF($B553 ="",,VLOOKUP($K553,'Growth Rates'!$C$5:$D$8,2,FALSE))^COLUMNS($M553:Y553)*$L553+SUM($L554:Y554)*IFERROR($L$5/$L$6,1)</f>
        <v>0.59752258977254924</v>
      </c>
      <c r="Z553" s="111"/>
      <c r="AA553" s="173">
        <f ca="1">IFERROR(IF($H553="",,AA554/$L553),0)</f>
        <v>0.82242989119237386</v>
      </c>
      <c r="AB553" s="173">
        <f ca="1">IFERROR(IF($H553="",,AB554/$L553),0)</f>
        <v>0.45327101439322126</v>
      </c>
      <c r="AC553" s="174">
        <f ca="1">IFERROR(IF($H553="",,AC554/$L553),0)</f>
        <v>0</v>
      </c>
      <c r="AD553" s="175"/>
      <c r="AE553" s="42">
        <v>82245</v>
      </c>
      <c r="AF553" s="43"/>
      <c r="AG553" s="43"/>
      <c r="AH553" s="43"/>
      <c r="AI553" s="43"/>
      <c r="AJ553" s="43"/>
      <c r="AK553" s="43"/>
      <c r="AL553" s="44"/>
      <c r="AM553" s="157">
        <f ca="1">IF('MASTER 2018-19 '!H559="","",'MASTER 2018-19 '!H559)</f>
        <v>0.57999999999999996</v>
      </c>
      <c r="AN553" s="216">
        <f t="shared" ca="1" si="92"/>
        <v>1.738079308319096E-2</v>
      </c>
    </row>
    <row r="554" spans="2:40" s="157" customFormat="1" x14ac:dyDescent="0.2">
      <c r="C554" s="217" t="str">
        <f ca="1">IFERROR(IF(H553="","No PI or No Data",""),"Substation was not found in SubstationLoad")</f>
        <v/>
      </c>
      <c r="D554" s="139"/>
      <c r="E554" s="139"/>
      <c r="F554" s="139"/>
      <c r="G554" s="285">
        <f ca="1">IF(AND(VLOOKUP(C553,SubstationLoad_Max_Primaries!$B$3:$Z$495,3,FALSE),ISNUMBER(VLOOKUP(C553,'Manual Calculation'!$B$2:$G$222,3,FALSE))),VLOOKUP(C553,'Manual Calculation'!$B$2:$G$222,4,FALSE),VLOOKUP(C553,SubstationLoad_Max_Primaries!$B$3:$Z$500,23,FALSE))</f>
        <v>43799.77847222222</v>
      </c>
      <c r="H554" s="250"/>
      <c r="I554" s="220"/>
      <c r="J554" s="220"/>
      <c r="K554" s="220"/>
      <c r="L554" s="220" t="s">
        <v>32</v>
      </c>
      <c r="M554" s="235"/>
      <c r="N554" s="221"/>
      <c r="O554" s="221"/>
      <c r="P554" s="221"/>
      <c r="Q554" s="221"/>
      <c r="R554" s="221"/>
      <c r="S554" s="221"/>
      <c r="T554" s="221"/>
      <c r="U554" s="221"/>
      <c r="V554" s="221"/>
      <c r="W554" s="221"/>
      <c r="X554" s="221"/>
      <c r="Y554" s="221"/>
      <c r="Z554" s="222"/>
      <c r="AA554" s="419">
        <f ca="1">IF(AND(VLOOKUP(C553,SubstationLoad_Min_Primaries!$B$3:$Z$495,3,FALSE),ISNUMBER(VLOOKUP(C553,'Manual Calculation'!$B$2:$G$222,5,FALSE))),"Manual Calculation",MAX(VLOOKUP(C553,SubstationLoad_Max_Primaries!$B$3:$Z$500,5,FALSE),VLOOKUP(C553,SubstationLoad_Max_Primaries!$B$3:$Z$500,7,FALSE)))</f>
        <v>0.49130382065582273</v>
      </c>
      <c r="AB554" s="419">
        <f ca="1">IF(AND(VLOOKUP(C553,SubstationLoad_Min_Primaries!$B$3:$Z$495,3,FALSE),ISNUMBER(VLOOKUP(C553,'Manual Calculation'!$B$2:$G$222,5,FALSE))),"Manual Calculation",VLOOKUP(C553,SubstationLoad_Max_Primaries!$B$3:$Z$500,6,FALSE))</f>
        <v>0.27077539805984496</v>
      </c>
      <c r="AC554" s="282">
        <f ca="1">IF(AND(VLOOKUP(C553,SubstationLoad_Min_Primaries!$B$3:$Z$495,3,FALSE),ISNUMBER(VLOOKUP(C553,'Manual Calculation'!$B$2:$G$222,5,FALSE))),VLOOKUP(C553,'Manual Calculation'!$B$2:$G$222,5,FALSE),VLOOKUP(C553,SubstationLoad_Min_Primaries!$B$3:$Z$500,22,FALSE))</f>
        <v>0</v>
      </c>
      <c r="AD554" s="175"/>
      <c r="AE554" s="186">
        <v>1</v>
      </c>
      <c r="AF554" s="187">
        <v>0</v>
      </c>
      <c r="AG554" s="187">
        <v>0</v>
      </c>
      <c r="AH554" s="187">
        <v>0</v>
      </c>
      <c r="AI554" s="187">
        <v>0</v>
      </c>
      <c r="AJ554" s="187">
        <v>0</v>
      </c>
      <c r="AK554" s="187">
        <v>0</v>
      </c>
      <c r="AL554" s="188">
        <v>0</v>
      </c>
      <c r="AM554" s="157" t="str">
        <f ca="1">IF('MASTER 2018-19 '!H560="","",'MASTER 2018-19 '!H560)</f>
        <v/>
      </c>
      <c r="AN554" s="216"/>
    </row>
    <row r="555" spans="2:40" s="157" customFormat="1" x14ac:dyDescent="0.2">
      <c r="C555" s="223" t="s">
        <v>33</v>
      </c>
      <c r="D555" s="224"/>
      <c r="E555" s="225"/>
      <c r="F555" s="225"/>
      <c r="G555" s="226"/>
      <c r="H555" s="249"/>
      <c r="I555" s="228"/>
      <c r="J555" s="228"/>
      <c r="K555" s="228"/>
      <c r="L555" s="228"/>
      <c r="M555" s="229"/>
      <c r="N555" s="229"/>
      <c r="O555" s="230"/>
      <c r="P555" s="230"/>
      <c r="Q555" s="230"/>
      <c r="R555" s="231" t="s">
        <v>34</v>
      </c>
      <c r="S555" s="283">
        <f ca="1">VLOOKUP(C553,SubstationLoad_Max_Primaries!$B$3:$Z$500,24,FALSE)</f>
        <v>0</v>
      </c>
      <c r="T555" s="233"/>
      <c r="U555" s="233"/>
      <c r="V555" s="233"/>
      <c r="W555" s="233"/>
      <c r="X555" s="233"/>
      <c r="Y555" s="233"/>
      <c r="Z555" s="239"/>
      <c r="AA555" s="418">
        <f ca="1">IF(AND(VLOOKUP(C553,SubstationLoad_Min_Primaries!$B$3:$Z$495,3,FALSE),ISNUMBER(VLOOKUP(C553,'Manual Calculation'!$B$2:$G$222,5,FALSE))),"",IF(AA554=VLOOKUP(C553,SubstationLoad_Max_Primaries!$B$3:$Z$500,5,FALSE),VLOOKUP(C553,SubstationLoad_Max_Primaries!$B$3:$Z$500,10,FALSE),IF(AA554=VLOOKUP(C553,SubstationLoad_Max_Primaries!$B$3:$Z$500,7,FALSE),VLOOKUP(C553,SubstationLoad_Max_Primaries!$B$3:$Z$500,12,FALSE),"")))</f>
        <v>43560.154166666667</v>
      </c>
      <c r="AB555" s="418">
        <f ca="1">IF(AND(VLOOKUP(C553,SubstationLoad_Min_Primaries!$B$3:$Z$495,3,FALSE),ISNUMBER(VLOOKUP(C553,'Manual Calculation'!$B$2:$G$222,5,FALSE))),"",VLOOKUP(C553,SubstationLoad_Max_Primaries!$B$3:$Z$500,11,FALSE))</f>
        <v>43692.770138888889</v>
      </c>
      <c r="AC555" s="418">
        <f ca="1">IF(AND(VLOOKUP(C553,SubstationLoad_Min_Primaries!$B$3:$Z$495,3,FALSE),ISNUMBER(VLOOKUP(C553,'Manual Calculation'!$B$2:$G$222,5,FALSE))),VLOOKUP(C553,'Manual Calculation'!$B$2:$G$222,6,FALSE),VLOOKUP(C553,SubstationLoad_Min_Primaries!$B$3:$Z$500,23,FALSE))</f>
        <v>0</v>
      </c>
      <c r="AD555" s="175"/>
      <c r="AE555" s="175"/>
      <c r="AF555" s="175"/>
      <c r="AG555" s="175"/>
      <c r="AH555" s="175"/>
      <c r="AI555" s="175"/>
      <c r="AJ555" s="175"/>
      <c r="AK555" s="175"/>
      <c r="AL555" s="175"/>
      <c r="AM555" s="157" t="str">
        <f ca="1">IF('MASTER 2018-19 '!H561="","",'MASTER 2018-19 '!H561)</f>
        <v/>
      </c>
      <c r="AN555" s="216"/>
    </row>
    <row r="556" spans="2:40" s="157" customFormat="1" x14ac:dyDescent="0.2">
      <c r="B556" s="236">
        <v>384</v>
      </c>
      <c r="C556" s="86" t="str">
        <f ca="1">VLOOKUP(B556,'GSP List'!$D$2:$E$485,2,FALSE)</f>
        <v>NEWTON</v>
      </c>
      <c r="D556" s="117" t="s">
        <v>30</v>
      </c>
      <c r="E556" s="117" t="s">
        <v>574</v>
      </c>
      <c r="F556" s="214"/>
      <c r="G556" s="284" t="str">
        <f ca="1">IF(AND(VLOOKUP(C556,SubstationLoad_Max_Primaries!$B$3:$Z$495,3,FALSE),ISNUMBER(VLOOKUP(C556,'Manual Calculation'!$B$2:$G$222,3,FALSE))),VLOOKUP(C556,'Manual Calculation'!$B$2:$G$222,4,FALSE),VLOOKUP(C556,SubstationLoad_Max_Primaries!$B$3:$Z$500,23,FALSE))</f>
        <v>No PI</v>
      </c>
      <c r="H556" s="282">
        <f ca="1">IF(AND(VLOOKUP(C556,SubstationLoad_Max_Primaries!$B$3:$Z$495,3,FALSE),ISNUMBER(VLOOKUP(C556,'Manual Calculation'!$B$2:$G$222,3,FALSE))),VLOOKUP(C556,'Manual Calculation'!$B$2:$G$222,3,FALSE),VLOOKUP(C556,SubstationLoad_Max_Primaries!$B$3:$Z$500,22,FALSE))</f>
        <v>0.27813142418428827</v>
      </c>
      <c r="I556" s="136">
        <v>1</v>
      </c>
      <c r="J556" s="89">
        <v>0</v>
      </c>
      <c r="K556" s="90">
        <v>0</v>
      </c>
      <c r="L556" s="143">
        <f ca="1">IF(OR($B556="",ISNA($I556)),,$H556*$I556)</f>
        <v>0.27813142418428827</v>
      </c>
      <c r="M556" s="143">
        <f ca="1">IF($B556 ="",,VLOOKUP($K556,'Growth Rates'!$C$5:$D$8,2,FALSE))^COLUMNS($M556:M556)*$L556+SUM($L557:M557)*IFERROR($L$5/$L$6,1)</f>
        <v>0.27813650196533118</v>
      </c>
      <c r="N556" s="143">
        <f ca="1">IF($B556 ="",,VLOOKUP($K556,'Growth Rates'!$C$5:$D$8,2,FALSE))^COLUMNS($M556:N556)*$L556+SUM($L557:N557)*IFERROR($L$5/$L$6,1)</f>
        <v>0.27814157983907795</v>
      </c>
      <c r="O556" s="143">
        <f ca="1">IF($B556 ="",,VLOOKUP($K556,'Growth Rates'!$C$5:$D$8,2,FALSE))^COLUMNS($M556:O556)*$L556+SUM($L557:O557)*IFERROR($L$5/$L$6,1)</f>
        <v>0.27814665780553022</v>
      </c>
      <c r="P556" s="143">
        <f ca="1">IF($B556 ="",,VLOOKUP($K556,'Growth Rates'!$C$5:$D$8,2,FALSE))^COLUMNS($M556:P556)*$L556+SUM($L557:P557)*IFERROR($L$5/$L$6,1)</f>
        <v>0.27815173586468989</v>
      </c>
      <c r="Q556" s="143">
        <f ca="1">IF($B556 ="",,VLOOKUP($K556,'Growth Rates'!$C$5:$D$8,2,FALSE))^COLUMNS($M556:Q556)*$L556+SUM($L557:Q557)*IFERROR($L$5/$L$6,1)</f>
        <v>0.2781568140165584</v>
      </c>
      <c r="R556" s="143">
        <f ca="1">IF($B556 ="",,VLOOKUP($K556,'Growth Rates'!$C$5:$D$8,2,FALSE))^COLUMNS($M556:R556)*$L556+SUM($L557:R557)*IFERROR($L$5/$L$6,1)</f>
        <v>0.27816189226113758</v>
      </c>
      <c r="S556" s="143">
        <f ca="1">IF($B556 ="",,VLOOKUP($K556,'Growth Rates'!$C$5:$D$8,2,FALSE))^COLUMNS($M556:S556)*$L556+SUM($L557:S557)*IFERROR($L$5/$L$6,1)</f>
        <v>0.2781669705984291</v>
      </c>
      <c r="T556" s="143">
        <f ca="1">IF($B556 ="",,VLOOKUP($K556,'Growth Rates'!$C$5:$D$8,2,FALSE))^COLUMNS($M556:T556)*$L556+SUM($L557:T557)*IFERROR($L$5/$L$6,1)</f>
        <v>0.27817204902843468</v>
      </c>
      <c r="U556" s="143">
        <f ca="1">IF($B556 ="",,VLOOKUP($K556,'Growth Rates'!$C$5:$D$8,2,FALSE))^COLUMNS($M556:U556)*$L556+SUM($L557:U557)*IFERROR($L$5/$L$6,1)</f>
        <v>0.27817712755115592</v>
      </c>
      <c r="V556" s="143">
        <f ca="1">IF($B556 ="",,VLOOKUP($K556,'Growth Rates'!$C$5:$D$8,2,FALSE))^COLUMNS($M556:V556)*$L556+SUM($L557:V557)*IFERROR($L$5/$L$6,1)</f>
        <v>0.27818220616659467</v>
      </c>
      <c r="W556" s="143">
        <f ca="1">IF($B556 ="",,VLOOKUP($K556,'Growth Rates'!$C$5:$D$8,2,FALSE))^COLUMNS($M556:W556)*$L556+SUM($L557:W557)*IFERROR($L$5/$L$6,1)</f>
        <v>0.27818728487475236</v>
      </c>
      <c r="X556" s="143">
        <f ca="1">IF($B556 ="",,VLOOKUP($K556,'Growth Rates'!$C$5:$D$8,2,FALSE))^COLUMNS($M556:X556)*$L556+SUM($L557:X557)*IFERROR($L$5/$L$6,1)</f>
        <v>0.2781923636756311</v>
      </c>
      <c r="Y556" s="143">
        <f ca="1">IF($B556 ="",,VLOOKUP($K556,'Growth Rates'!$C$5:$D$8,2,FALSE))^COLUMNS($M556:Y556)*$L556+SUM($L557:Y557)*IFERROR($L$5/$L$6,1)</f>
        <v>0.27819744256923212</v>
      </c>
      <c r="Z556" s="215"/>
      <c r="AA556" s="173">
        <f ca="1">IFERROR(IF($H556="",,AA557/$L556),0)</f>
        <v>0</v>
      </c>
      <c r="AB556" s="173">
        <f ca="1">IFERROR(IF($H556="",,AB557/$L556),0)</f>
        <v>0</v>
      </c>
      <c r="AC556" s="174">
        <f ca="1">IFERROR(IF($H556="",,AC557/$L556),0)</f>
        <v>0</v>
      </c>
      <c r="AD556" s="175"/>
      <c r="AE556" s="42">
        <v>82233</v>
      </c>
      <c r="AF556" s="43"/>
      <c r="AG556" s="43"/>
      <c r="AH556" s="43"/>
      <c r="AI556" s="43"/>
      <c r="AJ556" s="43"/>
      <c r="AK556" s="43"/>
      <c r="AL556" s="44"/>
      <c r="AM556" s="157">
        <f ca="1">IF('MASTER 2018-19 '!H562="","",'MASTER 2018-19 '!H562)</f>
        <v>0.27251260753410067</v>
      </c>
      <c r="AN556" s="216">
        <f t="shared" ca="1" si="92"/>
        <v>5.6188166501875969E-3</v>
      </c>
    </row>
    <row r="557" spans="2:40" s="157" customFormat="1" x14ac:dyDescent="0.2">
      <c r="C557" s="217" t="str">
        <f ca="1">IFERROR(IF(H556="","No PI or No Data",""),"Substation was not found in SubstationLoad")</f>
        <v/>
      </c>
      <c r="D557" s="139"/>
      <c r="E557" s="139"/>
      <c r="F557" s="139"/>
      <c r="G557" s="285" t="str">
        <f ca="1">IF(AND(VLOOKUP(C556,SubstationLoad_Max_Primaries!$B$3:$Z$495,3,FALSE),ISNUMBER(VLOOKUP(C556,'Manual Calculation'!$B$2:$G$222,3,FALSE))),VLOOKUP(C556,'Manual Calculation'!$B$2:$G$222,4,FALSE),VLOOKUP(C556,SubstationLoad_Max_Primaries!$B$3:$Z$500,23,FALSE))</f>
        <v>No PI</v>
      </c>
      <c r="H557" s="250"/>
      <c r="I557" s="220"/>
      <c r="J557" s="220"/>
      <c r="K557" s="220"/>
      <c r="L557" s="220" t="s">
        <v>32</v>
      </c>
      <c r="M557" s="235"/>
      <c r="N557" s="221"/>
      <c r="O557" s="221"/>
      <c r="P557" s="221"/>
      <c r="Q557" s="221"/>
      <c r="R557" s="221"/>
      <c r="S557" s="221"/>
      <c r="T557" s="221"/>
      <c r="U557" s="221"/>
      <c r="V557" s="221"/>
      <c r="W557" s="221"/>
      <c r="X557" s="221"/>
      <c r="Y557" s="221"/>
      <c r="Z557" s="222"/>
      <c r="AA557" s="419">
        <f ca="1">IF(AND(VLOOKUP(C556,SubstationLoad_Min_Primaries!$B$3:$Z$495,3,FALSE),ISNUMBER(VLOOKUP(C556,'Manual Calculation'!$B$2:$G$222,5,FALSE))),"Manual Calculation",MAX(VLOOKUP(C556,SubstationLoad_Max_Primaries!$B$3:$Z$500,5,FALSE),VLOOKUP(C556,SubstationLoad_Max_Primaries!$B$3:$Z$500,7,FALSE)))</f>
        <v>0</v>
      </c>
      <c r="AB557" s="419">
        <f ca="1">IF(AND(VLOOKUP(C556,SubstationLoad_Min_Primaries!$B$3:$Z$495,3,FALSE),ISNUMBER(VLOOKUP(C556,'Manual Calculation'!$B$2:$G$222,5,FALSE))),"Manual Calculation",VLOOKUP(C556,SubstationLoad_Max_Primaries!$B$3:$Z$500,6,FALSE))</f>
        <v>0</v>
      </c>
      <c r="AC557" s="282">
        <f ca="1">IF(AND(VLOOKUP(C556,SubstationLoad_Min_Primaries!$B$3:$Z$495,3,FALSE),ISNUMBER(VLOOKUP(C556,'Manual Calculation'!$B$2:$G$222,5,FALSE))),VLOOKUP(C556,'Manual Calculation'!$B$2:$G$222,5,FALSE),VLOOKUP(C556,SubstationLoad_Min_Primaries!$B$3:$Z$500,22,FALSE))</f>
        <v>0</v>
      </c>
      <c r="AD557" s="175"/>
      <c r="AE557" s="186">
        <v>1</v>
      </c>
      <c r="AF557" s="187">
        <v>0</v>
      </c>
      <c r="AG557" s="187">
        <v>0</v>
      </c>
      <c r="AH557" s="187">
        <v>0</v>
      </c>
      <c r="AI557" s="187">
        <v>0</v>
      </c>
      <c r="AJ557" s="187">
        <v>0</v>
      </c>
      <c r="AK557" s="187">
        <v>0</v>
      </c>
      <c r="AL557" s="188">
        <v>0</v>
      </c>
      <c r="AM557" s="157" t="str">
        <f ca="1">IF('MASTER 2018-19 '!H563="","",'MASTER 2018-19 '!H563)</f>
        <v/>
      </c>
      <c r="AN557" s="216"/>
    </row>
    <row r="558" spans="2:40" s="157" customFormat="1" x14ac:dyDescent="0.2">
      <c r="C558" s="223" t="s">
        <v>33</v>
      </c>
      <c r="D558" s="224"/>
      <c r="E558" s="225"/>
      <c r="F558" s="225"/>
      <c r="G558" s="226"/>
      <c r="H558" s="249"/>
      <c r="I558" s="228"/>
      <c r="J558" s="228"/>
      <c r="K558" s="228"/>
      <c r="L558" s="228"/>
      <c r="M558" s="229"/>
      <c r="N558" s="229"/>
      <c r="O558" s="230"/>
      <c r="P558" s="230"/>
      <c r="Q558" s="230"/>
      <c r="R558" s="231" t="s">
        <v>34</v>
      </c>
      <c r="S558" s="283" t="str">
        <f ca="1">VLOOKUP(C556,SubstationLoad_Max_Primaries!$B$3:$Z$500,24,FALSE)</f>
        <v/>
      </c>
      <c r="T558" s="233"/>
      <c r="U558" s="233"/>
      <c r="V558" s="233"/>
      <c r="W558" s="233"/>
      <c r="X558" s="233"/>
      <c r="Y558" s="233"/>
      <c r="Z558" s="234"/>
      <c r="AA558" s="418">
        <f ca="1">IF(AND(VLOOKUP(C556,SubstationLoad_Min_Primaries!$B$3:$Z$495,3,FALSE),ISNUMBER(VLOOKUP(C556,'Manual Calculation'!$B$2:$G$222,5,FALSE))),"",IF(AA557=VLOOKUP(C556,SubstationLoad_Max_Primaries!$B$3:$Z$500,5,FALSE),VLOOKUP(C556,SubstationLoad_Max_Primaries!$B$3:$Z$500,10,FALSE),IF(AA557=VLOOKUP(C556,SubstationLoad_Max_Primaries!$B$3:$Z$500,7,FALSE),VLOOKUP(C556,SubstationLoad_Max_Primaries!$B$3:$Z$500,12,FALSE),"")))</f>
        <v>0</v>
      </c>
      <c r="AB558" s="418">
        <f ca="1">IF(AND(VLOOKUP(C556,SubstationLoad_Min_Primaries!$B$3:$Z$495,3,FALSE),ISNUMBER(VLOOKUP(C556,'Manual Calculation'!$B$2:$G$222,5,FALSE))),"",VLOOKUP(C556,SubstationLoad_Max_Primaries!$B$3:$Z$500,11,FALSE))</f>
        <v>0</v>
      </c>
      <c r="AC558" s="418">
        <f ca="1">IF(AND(VLOOKUP(C556,SubstationLoad_Min_Primaries!$B$3:$Z$495,3,FALSE),ISNUMBER(VLOOKUP(C556,'Manual Calculation'!$B$2:$G$222,5,FALSE))),VLOOKUP(C556,'Manual Calculation'!$B$2:$G$222,6,FALSE),VLOOKUP(C556,SubstationLoad_Min_Primaries!$B$3:$Z$500,23,FALSE))</f>
        <v>0</v>
      </c>
      <c r="AD558" s="175"/>
      <c r="AE558" s="175"/>
      <c r="AF558" s="175"/>
      <c r="AG558" s="175"/>
      <c r="AH558" s="175"/>
      <c r="AI558" s="175"/>
      <c r="AJ558" s="175"/>
      <c r="AK558" s="175"/>
      <c r="AL558" s="175"/>
      <c r="AM558" s="157" t="str">
        <f ca="1">IF('MASTER 2018-19 '!H564="","",'MASTER 2018-19 '!H564)</f>
        <v/>
      </c>
      <c r="AN558" s="216"/>
    </row>
    <row r="559" spans="2:40" s="157" customFormat="1" x14ac:dyDescent="0.2">
      <c r="B559" s="236">
        <v>375</v>
      </c>
      <c r="C559" s="86" t="str">
        <f ca="1">VLOOKUP(B559,'GSP List'!$D$2:$E$485,2,FALSE)</f>
        <v>OTTER FERRY</v>
      </c>
      <c r="D559" s="117" t="s">
        <v>30</v>
      </c>
      <c r="E559" s="117" t="s">
        <v>530</v>
      </c>
      <c r="F559" s="214"/>
      <c r="G559" s="284">
        <f ca="1">IF(AND(VLOOKUP(C559,SubstationLoad_Max_Primaries!$B$3:$Z$495,3,FALSE),ISNUMBER(VLOOKUP(C559,'Manual Calculation'!$B$2:$G$222,3,FALSE))),VLOOKUP(C559,'Manual Calculation'!$B$2:$G$222,4,FALSE),VLOOKUP(C559,SubstationLoad_Max_Primaries!$B$3:$Z$500,23,FALSE))</f>
        <v>43831.588888888888</v>
      </c>
      <c r="H559" s="282">
        <f ca="1">IF(AND(VLOOKUP(C559,SubstationLoad_Max_Primaries!$B$3:$Z$495,3,FALSE),ISNUMBER(VLOOKUP(C559,'Manual Calculation'!$B$2:$G$222,3,FALSE))),VLOOKUP(C559,'Manual Calculation'!$B$2:$G$222,3,FALSE),VLOOKUP(C559,SubstationLoad_Max_Primaries!$B$3:$Z$500,22,FALSE))</f>
        <v>1.2896725155944824</v>
      </c>
      <c r="I559" s="136">
        <v>1</v>
      </c>
      <c r="J559" s="89" t="s">
        <v>829</v>
      </c>
      <c r="K559" s="90" t="s">
        <v>829</v>
      </c>
      <c r="L559" s="143">
        <f ca="1">IF(OR($B559="",ISNA($I559)),,$H559*$I559)</f>
        <v>1.2896725155944824</v>
      </c>
      <c r="M559" s="143">
        <f ca="1">IF($B559 ="",,VLOOKUP($K559,'Growth Rates'!$C$5:$D$8,2,FALSE))^COLUMNS($M559:M559)*$L559+SUM($L560:M560)*IFERROR($L$5/$L$6,1)</f>
        <v>1.3242195026326953</v>
      </c>
      <c r="N559" s="143">
        <f ca="1">IF($B559 ="",,VLOOKUP($K559,'Growth Rates'!$C$5:$D$8,2,FALSE))^COLUMNS($M559:N559)*$L559+SUM($L560:N560)*IFERROR($L$5/$L$6,1)</f>
        <v>1.3596919139929642</v>
      </c>
      <c r="O559" s="143">
        <f ca="1">IF($B559 ="",,VLOOKUP($K559,'Growth Rates'!$C$5:$D$8,2,FALSE))^COLUMNS($M559:O559)*$L559+SUM($L560:O560)*IFERROR($L$5/$L$6,1)</f>
        <v>1.3961145393964567</v>
      </c>
      <c r="P559" s="143">
        <f ca="1">IF($B559 ="",,VLOOKUP($K559,'Growth Rates'!$C$5:$D$8,2,FALSE))^COLUMNS($M559:P559)*$L559+SUM($L560:P560)*IFERROR($L$5/$L$6,1)</f>
        <v>1.4335128326167763</v>
      </c>
      <c r="Q559" s="143">
        <f ca="1">IF($B559 ="",,VLOOKUP($K559,'Growth Rates'!$C$5:$D$8,2,FALSE))^COLUMNS($M559:Q559)*$L559+SUM($L560:Q560)*IFERROR($L$5/$L$6,1)</f>
        <v>1.4719129292682083</v>
      </c>
      <c r="R559" s="143">
        <f ca="1">IF($B559 ="",,VLOOKUP($K559,'Growth Rates'!$C$5:$D$8,2,FALSE))^COLUMNS($M559:R559)*$L559+SUM($L560:R560)*IFERROR($L$5/$L$6,1)</f>
        <v>1.511341665070465</v>
      </c>
      <c r="S559" s="143">
        <f ca="1">IF($B559 ="",,VLOOKUP($K559,'Growth Rates'!$C$5:$D$8,2,FALSE))^COLUMNS($M559:S559)*$L559+SUM($L560:S560)*IFERROR($L$5/$L$6,1)</f>
        <v>1.5518265946026979</v>
      </c>
      <c r="T559" s="143">
        <f ca="1">IF($B559 ="",,VLOOKUP($K559,'Growth Rates'!$C$5:$D$8,2,FALSE))^COLUMNS($M559:T559)*$L559+SUM($L560:T560)*IFERROR($L$5/$L$6,1)</f>
        <v>1.5933960105598806</v>
      </c>
      <c r="U559" s="143">
        <f ca="1">IF($B559 ="",,VLOOKUP($K559,'Growth Rates'!$C$5:$D$8,2,FALSE))^COLUMNS($M559:U559)*$L559+SUM($L560:U560)*IFERROR($L$5/$L$6,1)</f>
        <v>1.6360789635250201</v>
      </c>
      <c r="V559" s="143">
        <f ca="1">IF($B559 ="",,VLOOKUP($K559,'Growth Rates'!$C$5:$D$8,2,FALSE))^COLUMNS($M559:V559)*$L559+SUM($L560:V560)*IFERROR($L$5/$L$6,1)</f>
        <v>1.6799052822710137</v>
      </c>
      <c r="W559" s="143">
        <f ca="1">IF($B559 ="",,VLOOKUP($K559,'Growth Rates'!$C$5:$D$8,2,FALSE))^COLUMNS($M559:W559)*$L559+SUM($L560:W560)*IFERROR($L$5/$L$6,1)</f>
        <v>1.7249055946063434</v>
      </c>
      <c r="X559" s="143">
        <f ca="1">IF($B559 ="",,VLOOKUP($K559,'Growth Rates'!$C$5:$D$8,2,FALSE))^COLUMNS($M559:X559)*$L559+SUM($L560:X560)*IFERROR($L$5/$L$6,1)</f>
        <v>1.7711113487791672</v>
      </c>
      <c r="Y559" s="143">
        <f ca="1">IF($B559 ="",,VLOOKUP($K559,'Growth Rates'!$C$5:$D$8,2,FALSE))^COLUMNS($M559:Y559)*$L559+SUM($L560:Y560)*IFERROR($L$5/$L$6,1)</f>
        <v>1.8185548354547758</v>
      </c>
      <c r="Z559" s="215"/>
      <c r="AA559" s="173">
        <f ca="1">IFERROR(IF($H559="",,AA560/$L559),0)</f>
        <v>0.86471864875029814</v>
      </c>
      <c r="AB559" s="173">
        <f ca="1">IFERROR(IF($H559="",,AB560/$L559),0)</f>
        <v>0.70346321810048673</v>
      </c>
      <c r="AC559" s="174">
        <f ca="1">IFERROR(IF($H559="",,AC560/$L559),0)</f>
        <v>0</v>
      </c>
      <c r="AD559" s="175"/>
      <c r="AE559" s="42">
        <v>82249</v>
      </c>
      <c r="AF559" s="43"/>
      <c r="AG559" s="43"/>
      <c r="AH559" s="43"/>
      <c r="AI559" s="43"/>
      <c r="AJ559" s="43"/>
      <c r="AK559" s="43"/>
      <c r="AL559" s="44"/>
      <c r="AM559" s="157">
        <f ca="1">IF('MASTER 2018-19 '!H565="","",'MASTER 2018-19 '!H565)</f>
        <v>1.549212748</v>
      </c>
      <c r="AN559" s="216">
        <f t="shared" ca="1" si="92"/>
        <v>-0.2595402324055176</v>
      </c>
    </row>
    <row r="560" spans="2:40" s="157" customFormat="1" x14ac:dyDescent="0.2">
      <c r="C560" s="217" t="str">
        <f ca="1">IFERROR(IF(H559="","No PI or No Data",""),"Substation was not found in SubstationLoad")</f>
        <v/>
      </c>
      <c r="D560" s="139"/>
      <c r="E560" s="139"/>
      <c r="F560" s="139"/>
      <c r="G560" s="285">
        <f ca="1">IF(AND(VLOOKUP(C559,SubstationLoad_Max_Primaries!$B$3:$Z$495,3,FALSE),ISNUMBER(VLOOKUP(C559,'Manual Calculation'!$B$2:$G$222,3,FALSE))),VLOOKUP(C559,'Manual Calculation'!$B$2:$G$222,4,FALSE),VLOOKUP(C559,SubstationLoad_Max_Primaries!$B$3:$Z$500,23,FALSE))</f>
        <v>43831.588888888888</v>
      </c>
      <c r="H560" s="250"/>
      <c r="I560" s="220"/>
      <c r="J560" s="220"/>
      <c r="K560" s="220"/>
      <c r="L560" s="220" t="s">
        <v>32</v>
      </c>
      <c r="M560" s="235"/>
      <c r="N560" s="221"/>
      <c r="O560" s="221"/>
      <c r="P560" s="221"/>
      <c r="Q560" s="221"/>
      <c r="R560" s="221"/>
      <c r="S560" s="221"/>
      <c r="T560" s="221"/>
      <c r="U560" s="221"/>
      <c r="V560" s="221"/>
      <c r="W560" s="221"/>
      <c r="X560" s="221"/>
      <c r="Y560" s="221"/>
      <c r="Z560" s="222"/>
      <c r="AA560" s="419">
        <f ca="1">IF(AND(VLOOKUP(C559,SubstationLoad_Min_Primaries!$B$3:$Z$495,3,FALSE),ISNUMBER(VLOOKUP(C559,'Manual Calculation'!$B$2:$G$222,5,FALSE))),"Manual Calculation",MAX(VLOOKUP(C559,SubstationLoad_Max_Primaries!$B$3:$Z$500,5,FALSE),VLOOKUP(C559,SubstationLoad_Max_Primaries!$B$3:$Z$500,7,FALSE)))</f>
        <v>1.1152038750152586</v>
      </c>
      <c r="AB560" s="419">
        <f ca="1">IF(AND(VLOOKUP(C559,SubstationLoad_Min_Primaries!$B$3:$Z$495,3,FALSE),ISNUMBER(VLOOKUP(C559,'Manual Calculation'!$B$2:$G$222,5,FALSE))),"Manual Calculation",VLOOKUP(C559,SubstationLoad_Max_Primaries!$B$3:$Z$500,6,FALSE))</f>
        <v>0.9072371781158447</v>
      </c>
      <c r="AC560" s="282">
        <f ca="1">IF(AND(VLOOKUP(C559,SubstationLoad_Min_Primaries!$B$3:$Z$495,3,FALSE),ISNUMBER(VLOOKUP(C559,'Manual Calculation'!$B$2:$G$222,5,FALSE))),VLOOKUP(C559,'Manual Calculation'!$B$2:$G$222,5,FALSE),VLOOKUP(C559,SubstationLoad_Min_Primaries!$B$3:$Z$500,22,FALSE))</f>
        <v>0</v>
      </c>
      <c r="AD560" s="175"/>
      <c r="AE560" s="186">
        <v>1</v>
      </c>
      <c r="AF560" s="187">
        <v>0</v>
      </c>
      <c r="AG560" s="187">
        <v>0</v>
      </c>
      <c r="AH560" s="187">
        <v>0</v>
      </c>
      <c r="AI560" s="187">
        <v>0</v>
      </c>
      <c r="AJ560" s="187">
        <v>0</v>
      </c>
      <c r="AK560" s="187">
        <v>0</v>
      </c>
      <c r="AL560" s="188">
        <v>0</v>
      </c>
      <c r="AM560" s="157" t="str">
        <f ca="1">IF('MASTER 2018-19 '!H566="","",'MASTER 2018-19 '!H566)</f>
        <v/>
      </c>
      <c r="AN560" s="216"/>
    </row>
    <row r="561" spans="1:40" s="157" customFormat="1" x14ac:dyDescent="0.2">
      <c r="C561" s="223" t="s">
        <v>33</v>
      </c>
      <c r="D561" s="224"/>
      <c r="E561" s="225"/>
      <c r="F561" s="225"/>
      <c r="G561" s="226"/>
      <c r="H561" s="249"/>
      <c r="I561" s="228"/>
      <c r="J561" s="228"/>
      <c r="K561" s="228"/>
      <c r="L561" s="228"/>
      <c r="M561" s="229"/>
      <c r="N561" s="229"/>
      <c r="O561" s="230"/>
      <c r="P561" s="230"/>
      <c r="Q561" s="230"/>
      <c r="R561" s="231" t="s">
        <v>34</v>
      </c>
      <c r="S561" s="283">
        <f ca="1">VLOOKUP(C559,SubstationLoad_Max_Primaries!$B$3:$Z$500,24,FALSE)</f>
        <v>0</v>
      </c>
      <c r="T561" s="245"/>
      <c r="U561" s="245"/>
      <c r="V561" s="245"/>
      <c r="W561" s="245"/>
      <c r="X561" s="245"/>
      <c r="Y561" s="245"/>
      <c r="Z561" s="234"/>
      <c r="AA561" s="418">
        <f ca="1">IF(AND(VLOOKUP(C559,SubstationLoad_Min_Primaries!$B$3:$Z$495,3,FALSE),ISNUMBER(VLOOKUP(C559,'Manual Calculation'!$B$2:$G$222,5,FALSE))),"",IF(AA560=VLOOKUP(C559,SubstationLoad_Max_Primaries!$B$3:$Z$500,5,FALSE),VLOOKUP(C559,SubstationLoad_Max_Primaries!$B$3:$Z$500,10,FALSE),IF(AA560=VLOOKUP(C559,SubstationLoad_Max_Primaries!$B$3:$Z$500,7,FALSE),VLOOKUP(C559,SubstationLoad_Max_Primaries!$B$3:$Z$500,12,FALSE),"")))</f>
        <v>43562.789583333331</v>
      </c>
      <c r="AB561" s="418">
        <f ca="1">IF(AND(VLOOKUP(C559,SubstationLoad_Min_Primaries!$B$3:$Z$495,3,FALSE),ISNUMBER(VLOOKUP(C559,'Manual Calculation'!$B$2:$G$222,5,FALSE))),"",VLOOKUP(C559,SubstationLoad_Max_Primaries!$B$3:$Z$500,11,FALSE))</f>
        <v>43634.761805555558</v>
      </c>
      <c r="AC561" s="418">
        <f ca="1">IF(AND(VLOOKUP(C559,SubstationLoad_Min_Primaries!$B$3:$Z$495,3,FALSE),ISNUMBER(VLOOKUP(C559,'Manual Calculation'!$B$2:$G$222,5,FALSE))),VLOOKUP(C559,'Manual Calculation'!$B$2:$G$222,6,FALSE),VLOOKUP(C559,SubstationLoad_Min_Primaries!$B$3:$Z$500,23,FALSE))</f>
        <v>0</v>
      </c>
      <c r="AD561" s="175"/>
      <c r="AE561" s="175"/>
      <c r="AF561" s="175"/>
      <c r="AG561" s="175"/>
      <c r="AH561" s="175"/>
      <c r="AI561" s="175"/>
      <c r="AJ561" s="175"/>
      <c r="AK561" s="175"/>
      <c r="AL561" s="175"/>
      <c r="AM561" s="157" t="str">
        <f ca="1">IF('MASTER 2018-19 '!H567="","",'MASTER 2018-19 '!H567)</f>
        <v/>
      </c>
      <c r="AN561" s="216"/>
    </row>
    <row r="562" spans="1:40" s="157" customFormat="1" x14ac:dyDescent="0.2">
      <c r="B562" s="236">
        <v>362</v>
      </c>
      <c r="C562" s="86" t="str">
        <f ca="1">VLOOKUP(B562,'GSP List'!$D$2:$E$485,2,FALSE)</f>
        <v>ROTHESAY</v>
      </c>
      <c r="D562" s="117" t="s">
        <v>30</v>
      </c>
      <c r="E562" s="117" t="s">
        <v>545</v>
      </c>
      <c r="F562" s="214"/>
      <c r="G562" s="284">
        <f ca="1">IF(AND(VLOOKUP(C562,SubstationLoad_Max_Primaries!$B$3:$Z$495,3,FALSE),ISNUMBER(VLOOKUP(C562,'Manual Calculation'!$B$2:$G$222,3,FALSE))),VLOOKUP(C562,'Manual Calculation'!$B$2:$G$222,4,FALSE),VLOOKUP(C562,SubstationLoad_Max_Primaries!$B$3:$Z$500,23,FALSE))</f>
        <v>43872.719444444447</v>
      </c>
      <c r="H562" s="282">
        <f ca="1">IF(AND(VLOOKUP(C562,SubstationLoad_Max_Primaries!$B$3:$Z$495,3,FALSE),ISNUMBER(VLOOKUP(C562,'Manual Calculation'!$B$2:$G$222,3,FALSE))),VLOOKUP(C562,'Manual Calculation'!$B$2:$G$222,3,FALSE),VLOOKUP(C562,SubstationLoad_Max_Primaries!$B$3:$Z$500,22,FALSE))</f>
        <v>4.8335562981567382</v>
      </c>
      <c r="I562" s="136">
        <v>1</v>
      </c>
      <c r="J562" s="89">
        <v>0</v>
      </c>
      <c r="K562" s="90">
        <v>0</v>
      </c>
      <c r="L562" s="143">
        <f ca="1">IF(OR($B562="",ISNA($I562)),,$H562*$I562)</f>
        <v>4.8335562981567382</v>
      </c>
      <c r="M562" s="143">
        <f ca="1">IF($B562 ="",,VLOOKUP($K562,'Growth Rates'!$C$5:$D$8,2,FALSE))^COLUMNS($M562:M562)*$L562+SUM($L563:M563)*IFERROR($L$5/$L$6,1)</f>
        <v>4.8336445432754349</v>
      </c>
      <c r="N562" s="143">
        <f ca="1">IF($B562 ="",,VLOOKUP($K562,'Growth Rates'!$C$5:$D$8,2,FALSE))^COLUMNS($M562:N562)*$L562+SUM($L563:N563)*IFERROR($L$5/$L$6,1)</f>
        <v>4.833732790005203</v>
      </c>
      <c r="O562" s="143">
        <f ca="1">IF($B562 ="",,VLOOKUP($K562,'Growth Rates'!$C$5:$D$8,2,FALSE))^COLUMNS($M562:O562)*$L562+SUM($L563:O563)*IFERROR($L$5/$L$6,1)</f>
        <v>4.8338210383460707</v>
      </c>
      <c r="P562" s="143">
        <f ca="1">IF($B562 ="",,VLOOKUP($K562,'Growth Rates'!$C$5:$D$8,2,FALSE))^COLUMNS($M562:P562)*$L562+SUM($L563:P563)*IFERROR($L$5/$L$6,1)</f>
        <v>4.8339092882980692</v>
      </c>
      <c r="Q562" s="143">
        <f ca="1">IF($B562 ="",,VLOOKUP($K562,'Growth Rates'!$C$5:$D$8,2,FALSE))^COLUMNS($M562:Q562)*$L562+SUM($L563:Q563)*IFERROR($L$5/$L$6,1)</f>
        <v>4.8339975398612252</v>
      </c>
      <c r="R562" s="143">
        <f ca="1">IF($B562 ="",,VLOOKUP($K562,'Growth Rates'!$C$5:$D$8,2,FALSE))^COLUMNS($M562:R562)*$L562+SUM($L563:R563)*IFERROR($L$5/$L$6,1)</f>
        <v>4.8340857930355696</v>
      </c>
      <c r="S562" s="143">
        <f ca="1">IF($B562 ="",,VLOOKUP($K562,'Growth Rates'!$C$5:$D$8,2,FALSE))^COLUMNS($M562:S562)*$L562+SUM($L563:S563)*IFERROR($L$5/$L$6,1)</f>
        <v>4.8341740478211319</v>
      </c>
      <c r="T562" s="143">
        <f ca="1">IF($B562 ="",,VLOOKUP($K562,'Growth Rates'!$C$5:$D$8,2,FALSE))^COLUMNS($M562:T562)*$L562+SUM($L563:T563)*IFERROR($L$5/$L$6,1)</f>
        <v>4.8342623042179431</v>
      </c>
      <c r="U562" s="143">
        <f ca="1">IF($B562 ="",,VLOOKUP($K562,'Growth Rates'!$C$5:$D$8,2,FALSE))^COLUMNS($M562:U562)*$L562+SUM($L563:U563)*IFERROR($L$5/$L$6,1)</f>
        <v>4.834350562226029</v>
      </c>
      <c r="V562" s="143">
        <f ca="1">IF($B562 ="",,VLOOKUP($K562,'Growth Rates'!$C$5:$D$8,2,FALSE))^COLUMNS($M562:V562)*$L562+SUM($L563:V563)*IFERROR($L$5/$L$6,1)</f>
        <v>4.8344388218454215</v>
      </c>
      <c r="W562" s="143">
        <f ca="1">IF($B562 ="",,VLOOKUP($K562,'Growth Rates'!$C$5:$D$8,2,FALSE))^COLUMNS($M562:W562)*$L562+SUM($L563:W563)*IFERROR($L$5/$L$6,1)</f>
        <v>4.8345270830761482</v>
      </c>
      <c r="X562" s="143">
        <f ca="1">IF($B562 ="",,VLOOKUP($K562,'Growth Rates'!$C$5:$D$8,2,FALSE))^COLUMNS($M562:X562)*$L562+SUM($L563:X563)*IFERROR($L$5/$L$6,1)</f>
        <v>4.8346153459182428</v>
      </c>
      <c r="Y562" s="143">
        <f ca="1">IF($B562 ="",,VLOOKUP($K562,'Growth Rates'!$C$5:$D$8,2,FALSE))^COLUMNS($M562:Y562)*$L562+SUM($L563:Y563)*IFERROR($L$5/$L$6,1)</f>
        <v>4.8347036103717294</v>
      </c>
      <c r="Z562" s="215"/>
      <c r="AA562" s="173">
        <f ca="1">IFERROR(IF($H562="",,AA563/$L562),0)</f>
        <v>0.84699768799623121</v>
      </c>
      <c r="AB562" s="173">
        <f ca="1">IFERROR(IF($H562="",,AB563/$L562),0)</f>
        <v>0.64087762919684066</v>
      </c>
      <c r="AC562" s="174">
        <f ca="1">IFERROR(IF($H562="",,AC563/$L562),0)</f>
        <v>0</v>
      </c>
      <c r="AD562" s="175"/>
      <c r="AE562" s="42">
        <v>82218</v>
      </c>
      <c r="AF562" s="43"/>
      <c r="AG562" s="43"/>
      <c r="AH562" s="43"/>
      <c r="AI562" s="43"/>
      <c r="AJ562" s="43"/>
      <c r="AK562" s="43"/>
      <c r="AL562" s="44"/>
      <c r="AM562" s="157">
        <f ca="1">IF('MASTER 2018-19 '!H568="","",'MASTER 2018-19 '!H568)</f>
        <v>4.5228164990000002</v>
      </c>
      <c r="AN562" s="216">
        <f t="shared" ca="1" si="92"/>
        <v>0.31073979915673799</v>
      </c>
    </row>
    <row r="563" spans="1:40" s="157" customFormat="1" x14ac:dyDescent="0.2">
      <c r="C563" s="217" t="str">
        <f ca="1">IFERROR(IF(H562="","No PI or No Data",""),"Substation was not found in SubstationLoad")</f>
        <v/>
      </c>
      <c r="D563" s="139"/>
      <c r="E563" s="139"/>
      <c r="F563" s="139"/>
      <c r="G563" s="285">
        <f ca="1">IF(AND(VLOOKUP(C562,SubstationLoad_Max_Primaries!$B$3:$Z$495,3,FALSE),ISNUMBER(VLOOKUP(C562,'Manual Calculation'!$B$2:$G$222,3,FALSE))),VLOOKUP(C562,'Manual Calculation'!$B$2:$G$222,4,FALSE),VLOOKUP(C562,SubstationLoad_Max_Primaries!$B$3:$Z$500,23,FALSE))</f>
        <v>43872.719444444447</v>
      </c>
      <c r="H563" s="250"/>
      <c r="I563" s="220"/>
      <c r="J563" s="220"/>
      <c r="K563" s="220"/>
      <c r="L563" s="220" t="s">
        <v>32</v>
      </c>
      <c r="M563" s="235"/>
      <c r="N563" s="221"/>
      <c r="O563" s="221"/>
      <c r="P563" s="221"/>
      <c r="Q563" s="221"/>
      <c r="R563" s="221"/>
      <c r="S563" s="221"/>
      <c r="T563" s="221"/>
      <c r="U563" s="221"/>
      <c r="V563" s="221"/>
      <c r="W563" s="221"/>
      <c r="X563" s="221"/>
      <c r="Y563" s="221"/>
      <c r="Z563" s="222"/>
      <c r="AA563" s="419">
        <f ca="1">IF(AND(VLOOKUP(C562,SubstationLoad_Min_Primaries!$B$3:$Z$495,3,FALSE),ISNUMBER(VLOOKUP(C562,'Manual Calculation'!$B$2:$G$222,5,FALSE))),"Manual Calculation",MAX(VLOOKUP(C562,SubstationLoad_Max_Primaries!$B$3:$Z$500,5,FALSE),VLOOKUP(C562,SubstationLoad_Max_Primaries!$B$3:$Z$500,7,FALSE)))</f>
        <v>4.094011009338379</v>
      </c>
      <c r="AB563" s="419">
        <f ca="1">IF(AND(VLOOKUP(C562,SubstationLoad_Min_Primaries!$B$3:$Z$495,3,FALSE),ISNUMBER(VLOOKUP(C562,'Manual Calculation'!$B$2:$G$222,5,FALSE))),"Manual Calculation",VLOOKUP(C562,SubstationLoad_Max_Primaries!$B$3:$Z$500,6,FALSE))</f>
        <v>3.0977181009521479</v>
      </c>
      <c r="AC563" s="282">
        <f ca="1">IF(AND(VLOOKUP(C562,SubstationLoad_Min_Primaries!$B$3:$Z$495,3,FALSE),ISNUMBER(VLOOKUP(C562,'Manual Calculation'!$B$2:$G$222,5,FALSE))),VLOOKUP(C562,'Manual Calculation'!$B$2:$G$222,5,FALSE),VLOOKUP(C562,SubstationLoad_Min_Primaries!$B$3:$Z$500,22,FALSE))</f>
        <v>0</v>
      </c>
      <c r="AD563" s="175"/>
      <c r="AE563" s="186">
        <v>1</v>
      </c>
      <c r="AF563" s="187">
        <v>0</v>
      </c>
      <c r="AG563" s="187">
        <v>0</v>
      </c>
      <c r="AH563" s="187">
        <v>0</v>
      </c>
      <c r="AI563" s="187">
        <v>0</v>
      </c>
      <c r="AJ563" s="187">
        <v>0</v>
      </c>
      <c r="AK563" s="187">
        <v>0</v>
      </c>
      <c r="AL563" s="188">
        <v>0</v>
      </c>
      <c r="AM563" s="157" t="str">
        <f ca="1">IF('MASTER 2018-19 '!H569="","",'MASTER 2018-19 '!H569)</f>
        <v/>
      </c>
      <c r="AN563" s="216"/>
    </row>
    <row r="564" spans="1:40" s="157" customFormat="1" x14ac:dyDescent="0.2">
      <c r="C564" s="223" t="s">
        <v>33</v>
      </c>
      <c r="D564" s="224"/>
      <c r="E564" s="225"/>
      <c r="F564" s="225"/>
      <c r="G564" s="226"/>
      <c r="H564" s="249"/>
      <c r="I564" s="228"/>
      <c r="J564" s="228"/>
      <c r="K564" s="228"/>
      <c r="L564" s="228"/>
      <c r="M564" s="229"/>
      <c r="N564" s="229"/>
      <c r="O564" s="230"/>
      <c r="P564" s="230"/>
      <c r="Q564" s="230"/>
      <c r="R564" s="231" t="s">
        <v>34</v>
      </c>
      <c r="S564" s="283">
        <f ca="1">VLOOKUP(C562,SubstationLoad_Max_Primaries!$B$3:$Z$500,24,FALSE)</f>
        <v>0</v>
      </c>
      <c r="T564" s="245"/>
      <c r="U564" s="245"/>
      <c r="V564" s="245"/>
      <c r="W564" s="245"/>
      <c r="X564" s="245"/>
      <c r="Y564" s="245"/>
      <c r="Z564" s="234"/>
      <c r="AA564" s="418">
        <f ca="1">IF(AND(VLOOKUP(C562,SubstationLoad_Min_Primaries!$B$3:$Z$495,3,FALSE),ISNUMBER(VLOOKUP(C562,'Manual Calculation'!$B$2:$G$222,5,FALSE))),"",IF(AA563=VLOOKUP(C562,SubstationLoad_Max_Primaries!$B$3:$Z$500,5,FALSE),VLOOKUP(C562,SubstationLoad_Max_Primaries!$B$3:$Z$500,10,FALSE),IF(AA563=VLOOKUP(C562,SubstationLoad_Max_Primaries!$B$3:$Z$500,7,FALSE),VLOOKUP(C562,SubstationLoad_Max_Primaries!$B$3:$Z$500,12,FALSE),"")))</f>
        <v>43768.743055555555</v>
      </c>
      <c r="AB564" s="418">
        <f ca="1">IF(AND(VLOOKUP(C562,SubstationLoad_Min_Primaries!$B$3:$Z$495,3,FALSE),ISNUMBER(VLOOKUP(C562,'Manual Calculation'!$B$2:$G$222,5,FALSE))),"",VLOOKUP(C562,SubstationLoad_Max_Primaries!$B$3:$Z$500,11,FALSE))</f>
        <v>43707.742361111108</v>
      </c>
      <c r="AC564" s="418">
        <f ca="1">IF(AND(VLOOKUP(C562,SubstationLoad_Min_Primaries!$B$3:$Z$495,3,FALSE),ISNUMBER(VLOOKUP(C562,'Manual Calculation'!$B$2:$G$222,5,FALSE))),VLOOKUP(C562,'Manual Calculation'!$B$2:$G$222,6,FALSE),VLOOKUP(C562,SubstationLoad_Min_Primaries!$B$3:$Z$500,23,FALSE))</f>
        <v>0</v>
      </c>
      <c r="AD564" s="175"/>
      <c r="AE564" s="175"/>
      <c r="AF564" s="175"/>
      <c r="AG564" s="175"/>
      <c r="AH564" s="175"/>
      <c r="AI564" s="175"/>
      <c r="AJ564" s="175"/>
      <c r="AK564" s="175"/>
      <c r="AL564" s="175"/>
      <c r="AM564" s="157" t="str">
        <f ca="1">IF('MASTER 2018-19 '!H570="","",'MASTER 2018-19 '!H570)</f>
        <v/>
      </c>
      <c r="AN564" s="216"/>
    </row>
    <row r="565" spans="1:40" s="157" customFormat="1" x14ac:dyDescent="0.2">
      <c r="B565" s="236">
        <v>364</v>
      </c>
      <c r="C565" s="86" t="str">
        <f ca="1">VLOOKUP(B565,'GSP List'!$D$2:$E$485,2,FALSE)</f>
        <v>SANDBANK</v>
      </c>
      <c r="D565" s="117" t="s">
        <v>30</v>
      </c>
      <c r="E565" s="117" t="s">
        <v>562</v>
      </c>
      <c r="F565" s="214"/>
      <c r="G565" s="284">
        <f ca="1">IF(AND(VLOOKUP(C565,SubstationLoad_Max_Primaries!$B$3:$Z$495,3,FALSE),ISNUMBER(VLOOKUP(C565,'Manual Calculation'!$B$2:$G$222,3,FALSE))),VLOOKUP(C565,'Manual Calculation'!$B$2:$G$222,4,FALSE),VLOOKUP(C565,SubstationLoad_Max_Primaries!$B$3:$Z$500,23,FALSE))</f>
        <v>43799.776388888888</v>
      </c>
      <c r="H565" s="282">
        <f ca="1">IF(AND(VLOOKUP(C565,SubstationLoad_Max_Primaries!$B$3:$Z$495,3,FALSE),ISNUMBER(VLOOKUP(C565,'Manual Calculation'!$B$2:$G$222,3,FALSE))),VLOOKUP(C565,'Manual Calculation'!$B$2:$G$222,3,FALSE),VLOOKUP(C565,SubstationLoad_Max_Primaries!$B$3:$Z$500,22,FALSE))</f>
        <v>3.5504230260848999</v>
      </c>
      <c r="I565" s="136">
        <v>1</v>
      </c>
      <c r="J565" s="89">
        <v>0</v>
      </c>
      <c r="K565" s="90">
        <v>0</v>
      </c>
      <c r="L565" s="143">
        <f ca="1">IF(OR($B565="",ISNA($I565)),,$H565*$I565)</f>
        <v>3.5504230260848999</v>
      </c>
      <c r="M565" s="143">
        <f ca="1">IF($B565 ="",,VLOOKUP($K565,'Growth Rates'!$C$5:$D$8,2,FALSE))^COLUMNS($M565:M565)*$L565+SUM($L566:M566)*IFERROR($L$5/$L$6,1)</f>
        <v>3.5504878453364066</v>
      </c>
      <c r="N565" s="143">
        <f ca="1">IF($B565 ="",,VLOOKUP($K565,'Growth Rates'!$C$5:$D$8,2,FALSE))^COLUMNS($M565:N565)*$L565+SUM($L566:N566)*IFERROR($L$5/$L$6,1)</f>
        <v>3.5505526657713031</v>
      </c>
      <c r="O565" s="143">
        <f ca="1">IF($B565 ="",,VLOOKUP($K565,'Growth Rates'!$C$5:$D$8,2,FALSE))^COLUMNS($M565:O565)*$L565+SUM($L566:O566)*IFERROR($L$5/$L$6,1)</f>
        <v>3.5506174873896112</v>
      </c>
      <c r="P565" s="143">
        <f ca="1">IF($B565 ="",,VLOOKUP($K565,'Growth Rates'!$C$5:$D$8,2,FALSE))^COLUMNS($M565:P565)*$L565+SUM($L566:P566)*IFERROR($L$5/$L$6,1)</f>
        <v>3.5506823101913536</v>
      </c>
      <c r="Q565" s="143">
        <f ca="1">IF($B565 ="",,VLOOKUP($K565,'Growth Rates'!$C$5:$D$8,2,FALSE))^COLUMNS($M565:Q565)*$L565+SUM($L566:Q566)*IFERROR($L$5/$L$6,1)</f>
        <v>3.5507471341765502</v>
      </c>
      <c r="R565" s="143">
        <f ca="1">IF($B565 ="",,VLOOKUP($K565,'Growth Rates'!$C$5:$D$8,2,FALSE))^COLUMNS($M565:R565)*$L565+SUM($L566:R566)*IFERROR($L$5/$L$6,1)</f>
        <v>3.5508119593452232</v>
      </c>
      <c r="S565" s="143">
        <f ca="1">IF($B565 ="",,VLOOKUP($K565,'Growth Rates'!$C$5:$D$8,2,FALSE))^COLUMNS($M565:S565)*$L565+SUM($L566:S566)*IFERROR($L$5/$L$6,1)</f>
        <v>3.5508767856973944</v>
      </c>
      <c r="T565" s="143">
        <f ca="1">IF($B565 ="",,VLOOKUP($K565,'Growth Rates'!$C$5:$D$8,2,FALSE))^COLUMNS($M565:T565)*$L565+SUM($L566:T566)*IFERROR($L$5/$L$6,1)</f>
        <v>3.5509416132330855</v>
      </c>
      <c r="U565" s="143">
        <f ca="1">IF($B565 ="",,VLOOKUP($K565,'Growth Rates'!$C$5:$D$8,2,FALSE))^COLUMNS($M565:U565)*$L565+SUM($L566:U566)*IFERROR($L$5/$L$6,1)</f>
        <v>3.5510064419523175</v>
      </c>
      <c r="V565" s="143">
        <f ca="1">IF($B565 ="",,VLOOKUP($K565,'Growth Rates'!$C$5:$D$8,2,FALSE))^COLUMNS($M565:V565)*$L565+SUM($L566:V566)*IFERROR($L$5/$L$6,1)</f>
        <v>3.551071271855113</v>
      </c>
      <c r="W565" s="143">
        <f ca="1">IF($B565 ="",,VLOOKUP($K565,'Growth Rates'!$C$5:$D$8,2,FALSE))^COLUMNS($M565:W565)*$L565+SUM($L566:W566)*IFERROR($L$5/$L$6,1)</f>
        <v>3.5511361029414918</v>
      </c>
      <c r="X565" s="143">
        <f ca="1">IF($B565 ="",,VLOOKUP($K565,'Growth Rates'!$C$5:$D$8,2,FALSE))^COLUMNS($M565:X565)*$L565+SUM($L566:X566)*IFERROR($L$5/$L$6,1)</f>
        <v>3.5512009352114791</v>
      </c>
      <c r="Y565" s="143">
        <f ca="1">IF($B565 ="",,VLOOKUP($K565,'Growth Rates'!$C$5:$D$8,2,FALSE))^COLUMNS($M565:Y565)*$L565+SUM($L566:Y566)*IFERROR($L$5/$L$6,1)</f>
        <v>3.5512657686650924</v>
      </c>
      <c r="Z565" s="215"/>
      <c r="AA565" s="173">
        <f ca="1">IFERROR(IF($H565="",,AA566/$L565),0)</f>
        <v>0.87755102246384165</v>
      </c>
      <c r="AB565" s="173">
        <f ca="1">IFERROR(IF($H565="",,AB566/$L565),0)</f>
        <v>0.55804531639227573</v>
      </c>
      <c r="AC565" s="174">
        <f ca="1">IFERROR(IF($H565="",,AC566/$L565),0)</f>
        <v>0</v>
      </c>
      <c r="AD565" s="175"/>
      <c r="AE565" s="42">
        <v>82228</v>
      </c>
      <c r="AF565" s="43"/>
      <c r="AG565" s="43"/>
      <c r="AH565" s="43"/>
      <c r="AI565" s="43"/>
      <c r="AJ565" s="43"/>
      <c r="AK565" s="43"/>
      <c r="AL565" s="44"/>
      <c r="AM565" s="157">
        <f ca="1">IF('MASTER 2018-19 '!H571="","",'MASTER 2018-19 '!H571)</f>
        <v>3.49</v>
      </c>
      <c r="AN565" s="216">
        <f t="shared" ca="1" si="92"/>
        <v>6.0423026084899689E-2</v>
      </c>
    </row>
    <row r="566" spans="1:40" s="157" customFormat="1" x14ac:dyDescent="0.2">
      <c r="C566" s="217" t="str">
        <f ca="1">IFERROR(IF(H565="","No PI or No Data",""),"Substation was not found in SubstationLoad")</f>
        <v/>
      </c>
      <c r="D566" s="139"/>
      <c r="E566" s="139"/>
      <c r="F566" s="139"/>
      <c r="G566" s="285">
        <f ca="1">IF(AND(VLOOKUP(C565,SubstationLoad_Max_Primaries!$B$3:$Z$495,3,FALSE),ISNUMBER(VLOOKUP(C565,'Manual Calculation'!$B$2:$G$222,3,FALSE))),VLOOKUP(C565,'Manual Calculation'!$B$2:$G$222,4,FALSE),VLOOKUP(C565,SubstationLoad_Max_Primaries!$B$3:$Z$500,23,FALSE))</f>
        <v>43799.776388888888</v>
      </c>
      <c r="H566" s="250"/>
      <c r="I566" s="220"/>
      <c r="J566" s="220"/>
      <c r="K566" s="220"/>
      <c r="L566" s="220" t="s">
        <v>32</v>
      </c>
      <c r="M566" s="235"/>
      <c r="N566" s="221"/>
      <c r="O566" s="221"/>
      <c r="P566" s="221"/>
      <c r="Q566" s="221"/>
      <c r="R566" s="221"/>
      <c r="S566" s="221"/>
      <c r="T566" s="221"/>
      <c r="U566" s="221"/>
      <c r="V566" s="221"/>
      <c r="W566" s="221"/>
      <c r="X566" s="221"/>
      <c r="Y566" s="221"/>
      <c r="Z566" s="222"/>
      <c r="AA566" s="419">
        <f ca="1">IF(AND(VLOOKUP(C565,SubstationLoad_Min_Primaries!$B$3:$Z$495,3,FALSE),ISNUMBER(VLOOKUP(C565,'Manual Calculation'!$B$2:$G$222,5,FALSE))),"Manual Calculation",MAX(VLOOKUP(C565,SubstationLoad_Max_Primaries!$B$3:$Z$500,5,FALSE),VLOOKUP(C565,SubstationLoad_Max_Primaries!$B$3:$Z$500,7,FALSE)))</f>
        <v>3.1156773567199707</v>
      </c>
      <c r="AB566" s="419">
        <f ca="1">IF(AND(VLOOKUP(C565,SubstationLoad_Min_Primaries!$B$3:$Z$495,3,FALSE),ISNUMBER(VLOOKUP(C565,'Manual Calculation'!$B$2:$G$222,5,FALSE))),"Manual Calculation",VLOOKUP(C565,SubstationLoad_Max_Primaries!$B$3:$Z$500,6,FALSE))</f>
        <v>1.9812969409179688</v>
      </c>
      <c r="AC566" s="282">
        <f ca="1">IF(AND(VLOOKUP(C565,SubstationLoad_Min_Primaries!$B$3:$Z$495,3,FALSE),ISNUMBER(VLOOKUP(C565,'Manual Calculation'!$B$2:$G$222,5,FALSE))),VLOOKUP(C565,'Manual Calculation'!$B$2:$G$222,5,FALSE),VLOOKUP(C565,SubstationLoad_Min_Primaries!$B$3:$Z$500,22,FALSE))</f>
        <v>0</v>
      </c>
      <c r="AD566" s="175"/>
      <c r="AE566" s="186">
        <v>1</v>
      </c>
      <c r="AF566" s="187">
        <v>0</v>
      </c>
      <c r="AG566" s="187">
        <v>0</v>
      </c>
      <c r="AH566" s="187">
        <v>0</v>
      </c>
      <c r="AI566" s="187">
        <v>0</v>
      </c>
      <c r="AJ566" s="187">
        <v>0</v>
      </c>
      <c r="AK566" s="187">
        <v>0</v>
      </c>
      <c r="AL566" s="188">
        <v>0</v>
      </c>
      <c r="AM566" s="157" t="str">
        <f ca="1">IF('MASTER 2018-19 '!H572="","",'MASTER 2018-19 '!H572)</f>
        <v/>
      </c>
      <c r="AN566" s="216"/>
    </row>
    <row r="567" spans="1:40" s="157" customFormat="1" x14ac:dyDescent="0.2">
      <c r="C567" s="223" t="s">
        <v>33</v>
      </c>
      <c r="D567" s="224"/>
      <c r="E567" s="225"/>
      <c r="F567" s="225"/>
      <c r="G567" s="226"/>
      <c r="H567" s="249"/>
      <c r="I567" s="228"/>
      <c r="J567" s="228"/>
      <c r="K567" s="228"/>
      <c r="L567" s="228"/>
      <c r="M567" s="229"/>
      <c r="N567" s="229"/>
      <c r="O567" s="230"/>
      <c r="P567" s="230"/>
      <c r="Q567" s="230"/>
      <c r="R567" s="231" t="s">
        <v>34</v>
      </c>
      <c r="S567" s="283">
        <f ca="1">VLOOKUP(C565,SubstationLoad_Max_Primaries!$B$3:$Z$500,24,FALSE)</f>
        <v>0</v>
      </c>
      <c r="T567" s="245"/>
      <c r="U567" s="245"/>
      <c r="V567" s="245"/>
      <c r="W567" s="245"/>
      <c r="X567" s="245"/>
      <c r="Y567" s="245"/>
      <c r="Z567" s="234"/>
      <c r="AA567" s="418">
        <f ca="1">IF(AND(VLOOKUP(C565,SubstationLoad_Min_Primaries!$B$3:$Z$495,3,FALSE),ISNUMBER(VLOOKUP(C565,'Manual Calculation'!$B$2:$G$222,5,FALSE))),"",IF(AA566=VLOOKUP(C565,SubstationLoad_Max_Primaries!$B$3:$Z$500,5,FALSE),VLOOKUP(C565,SubstationLoad_Max_Primaries!$B$3:$Z$500,10,FALSE),IF(AA566=VLOOKUP(C565,SubstationLoad_Max_Primaries!$B$3:$Z$500,7,FALSE),VLOOKUP(C565,SubstationLoad_Max_Primaries!$B$3:$Z$500,12,FALSE),"")))</f>
        <v>43561.777777777781</v>
      </c>
      <c r="AB567" s="418">
        <f ca="1">IF(AND(VLOOKUP(C565,SubstationLoad_Min_Primaries!$B$3:$Z$495,3,FALSE),ISNUMBER(VLOOKUP(C565,'Manual Calculation'!$B$2:$G$222,5,FALSE))),"",VLOOKUP(C565,SubstationLoad_Max_Primaries!$B$3:$Z$500,11,FALSE))</f>
        <v>43657.699305555558</v>
      </c>
      <c r="AC567" s="418">
        <f ca="1">IF(AND(VLOOKUP(C565,SubstationLoad_Min_Primaries!$B$3:$Z$495,3,FALSE),ISNUMBER(VLOOKUP(C565,'Manual Calculation'!$B$2:$G$222,5,FALSE))),VLOOKUP(C565,'Manual Calculation'!$B$2:$G$222,6,FALSE),VLOOKUP(C565,SubstationLoad_Min_Primaries!$B$3:$Z$500,23,FALSE))</f>
        <v>0</v>
      </c>
      <c r="AD567" s="175"/>
      <c r="AE567" s="175"/>
      <c r="AF567" s="175"/>
      <c r="AG567" s="175"/>
      <c r="AH567" s="175"/>
      <c r="AI567" s="175"/>
      <c r="AJ567" s="175"/>
      <c r="AK567" s="175"/>
      <c r="AL567" s="175"/>
      <c r="AM567" s="157" t="str">
        <f ca="1">IF('MASTER 2018-19 '!H573="","",'MASTER 2018-19 '!H573)</f>
        <v/>
      </c>
      <c r="AN567" s="216"/>
    </row>
    <row r="568" spans="1:40" s="157" customFormat="1" x14ac:dyDescent="0.2">
      <c r="A568" s="246"/>
      <c r="B568" s="246"/>
      <c r="C568" s="246"/>
      <c r="D568" s="246"/>
      <c r="E568" s="246"/>
      <c r="F568" s="246"/>
      <c r="G568" s="246"/>
      <c r="H568" s="246"/>
      <c r="I568" s="246"/>
      <c r="J568" s="246"/>
      <c r="K568" s="246"/>
      <c r="L568" s="246"/>
      <c r="M568" s="246"/>
      <c r="N568" s="246"/>
      <c r="O568" s="246"/>
      <c r="P568" s="246"/>
      <c r="Q568" s="246"/>
      <c r="R568" s="246"/>
      <c r="S568" s="246"/>
      <c r="T568" s="246"/>
      <c r="U568" s="246"/>
      <c r="V568" s="246"/>
      <c r="W568" s="246"/>
      <c r="X568" s="246"/>
      <c r="Y568" s="246"/>
      <c r="Z568" s="246"/>
      <c r="AA568" s="246"/>
      <c r="AB568" s="246"/>
      <c r="AC568" s="246"/>
      <c r="AD568" s="246"/>
      <c r="AE568" s="246"/>
      <c r="AF568" s="246"/>
      <c r="AG568" s="246"/>
      <c r="AH568" s="246"/>
      <c r="AI568" s="246"/>
      <c r="AJ568" s="246"/>
      <c r="AK568" s="246"/>
      <c r="AL568" s="246"/>
      <c r="AM568" s="157" t="str">
        <f ca="1">IF('MASTER 2018-19 '!H574="","",'MASTER 2018-19 '!H574)</f>
        <v/>
      </c>
      <c r="AN568" s="216"/>
    </row>
    <row r="569" spans="1:40" s="157" customFormat="1" x14ac:dyDescent="0.2">
      <c r="A569" s="152"/>
      <c r="B569" s="25"/>
      <c r="C569" s="158"/>
      <c r="D569" s="152"/>
      <c r="E569" s="152"/>
      <c r="F569" s="152"/>
      <c r="G569" s="152"/>
      <c r="H569" s="152"/>
      <c r="I569" s="152"/>
      <c r="J569" s="152"/>
      <c r="K569" s="152"/>
      <c r="L569" s="7" t="s">
        <v>0</v>
      </c>
      <c r="M569" s="159"/>
      <c r="N569" s="159"/>
      <c r="O569" s="159"/>
      <c r="P569" s="159"/>
      <c r="Q569" s="159"/>
      <c r="R569" s="159"/>
      <c r="S569" s="159"/>
      <c r="T569" s="159"/>
      <c r="U569" s="159"/>
      <c r="V569" s="159"/>
      <c r="W569" s="159"/>
      <c r="X569" s="159"/>
      <c r="Y569" s="159"/>
      <c r="Z569" s="156"/>
      <c r="AA569" s="152"/>
      <c r="AB569" s="152"/>
      <c r="AC569" s="152"/>
      <c r="AD569" s="152"/>
      <c r="AE569" s="152"/>
      <c r="AF569" s="152"/>
      <c r="AG569" s="152"/>
      <c r="AH569" s="152"/>
      <c r="AI569" s="152"/>
      <c r="AJ569" s="152"/>
      <c r="AK569" s="152"/>
      <c r="AL569" s="152"/>
      <c r="AM569" s="157" t="str">
        <f ca="1">IF('MASTER 2018-19 '!H575="","",'MASTER 2018-19 '!H575)</f>
        <v/>
      </c>
      <c r="AN569" s="216"/>
    </row>
    <row r="570" spans="1:40" s="157" customFormat="1" ht="61.5" x14ac:dyDescent="0.2">
      <c r="A570" s="20" t="s">
        <v>39</v>
      </c>
      <c r="B570" s="21" t="s">
        <v>657</v>
      </c>
      <c r="C570" s="20" t="s">
        <v>2</v>
      </c>
      <c r="D570" s="18" t="s">
        <v>3</v>
      </c>
      <c r="E570" s="18" t="s">
        <v>4</v>
      </c>
      <c r="F570" s="18" t="s">
        <v>5</v>
      </c>
      <c r="G570" s="22" t="s">
        <v>6</v>
      </c>
      <c r="H570" s="22" t="str">
        <f ca="1">$L$1&amp;" Peak (MW)"</f>
        <v>2019 / 20 Peak (MW)</v>
      </c>
      <c r="I570" s="16" t="s">
        <v>7</v>
      </c>
      <c r="J570" s="24" t="s">
        <v>8</v>
      </c>
      <c r="K570" s="17" t="s">
        <v>9</v>
      </c>
      <c r="L570" s="22" t="str">
        <f ca="1">LEFTB($L$1,FIND(" / ",$L$1,1))&amp;" / "&amp;LEFTB($L$1,FIND(" / ",$L$1,1))+1</f>
        <v>2019  / 2020</v>
      </c>
      <c r="M570" s="22" t="str">
        <f ca="1">LEFTB($L$1,FIND(" / ",$L$1,1))+1&amp;" / "&amp;LEFTB($L$1,FIND(" / ",$L$1,1))+2</f>
        <v>2020 / 2021</v>
      </c>
      <c r="N570" s="22" t="str">
        <f ca="1">LEFTB($L$1,FIND(" / ",$L$1,1))+2&amp;" / "&amp;LEFTB($L$1,FIND(" / ",$L$1,1))+3</f>
        <v>2021 / 2022</v>
      </c>
      <c r="O570" s="22" t="str">
        <f ca="1">LEFTB($L$1,FIND(" / ",$L$1,1))+3&amp;" / "&amp;LEFTB($L$1,FIND(" / ",$L$1,1))+4</f>
        <v>2022 / 2023</v>
      </c>
      <c r="P570" s="22" t="str">
        <f ca="1">LEFTB($L$1,FIND(" / ",$L$1,1))+4&amp;" / "&amp;LEFTB($L$1,FIND(" / ",$L$1,1))+5</f>
        <v>2023 / 2024</v>
      </c>
      <c r="Q570" s="22" t="str">
        <f ca="1">LEFTB($L$1,FIND(" / ",$L$1,1))+5&amp;" / "&amp;LEFTB($L$1,FIND(" / ",$L$1,1))+6</f>
        <v>2024 / 2025</v>
      </c>
      <c r="R570" s="22" t="str">
        <f ca="1">LEFTB($L$1,FIND(" / ",$L$1,1))+6&amp;" / "&amp;LEFTB($L$1,FIND(" / ",$L$1,1))+7</f>
        <v>2025 / 2026</v>
      </c>
      <c r="S570" s="22" t="str">
        <f ca="1">LEFTB($L$1,FIND(" / ",$L$1,1))+7&amp;" / "&amp;LEFTB($L$1,FIND(" / ",$L$1,1))+8</f>
        <v>2026 / 2027</v>
      </c>
      <c r="T570" s="22" t="str">
        <f ca="1">LEFTB($L$1,FIND(" / ",$L$1,1))+8&amp;" / "&amp;LEFTB($L$1,FIND(" / ",$L$1,1))+9</f>
        <v>2027 / 2028</v>
      </c>
      <c r="U570" s="22" t="str">
        <f ca="1">LEFTB($L$1,FIND(" / ",$L$1,1))+9&amp;" / "&amp;LEFTB($L$1,FIND(" / ",$L$1,1))+10</f>
        <v>2028 / 2029</v>
      </c>
      <c r="V570" s="22" t="str">
        <f ca="1">LEFTB($L$1,FIND(" / ",$L$1,1))+10&amp;" / "&amp;LEFTB($L$1,FIND(" / ",$L$1,1))+11</f>
        <v>2029 / 2030</v>
      </c>
      <c r="W570" s="22" t="str">
        <f ca="1">LEFTB($L$1,FIND(" / ",$L$1,1))+11&amp;" / "&amp;LEFTB($L$1,FIND(" / ",$L$1,1))+12</f>
        <v>2030 / 2031</v>
      </c>
      <c r="X570" s="22" t="str">
        <f ca="1">LEFTB($L$1,FIND(" / ",$L$1,1))+12&amp;" / "&amp;LEFTB($L$1,FIND(" / ",$L$1,1))+13</f>
        <v>2031 / 2032</v>
      </c>
      <c r="Y570" s="22" t="str">
        <f ca="1">LEFTB($L$1,FIND(" / ",$L$1,1))+13&amp;" / "&amp;LEFTB($L$1,FIND(" / ",$L$1,1))+14</f>
        <v>2032 / 2033</v>
      </c>
      <c r="Z570" s="23" t="s">
        <v>11</v>
      </c>
      <c r="AA570" s="19" t="s">
        <v>12</v>
      </c>
      <c r="AB570" s="19" t="s">
        <v>13</v>
      </c>
      <c r="AC570" s="19" t="s">
        <v>14</v>
      </c>
      <c r="AD570" s="160"/>
      <c r="AE570" s="19" t="s">
        <v>15</v>
      </c>
      <c r="AF570" s="19" t="s">
        <v>16</v>
      </c>
      <c r="AG570" s="19" t="s">
        <v>17</v>
      </c>
      <c r="AH570" s="19" t="s">
        <v>18</v>
      </c>
      <c r="AI570" s="19" t="s">
        <v>19</v>
      </c>
      <c r="AJ570" s="19" t="s">
        <v>20</v>
      </c>
      <c r="AK570" s="19" t="s">
        <v>21</v>
      </c>
      <c r="AL570" s="19" t="s">
        <v>22</v>
      </c>
      <c r="AM570" s="19" t="str">
        <f ca="1">IF('MASTER 2018-19 '!H576="","",'MASTER 2018-19 '!H576)</f>
        <v>2018/19 Peak (MW)</v>
      </c>
      <c r="AN570" s="19" t="s">
        <v>825</v>
      </c>
    </row>
    <row r="571" spans="1:40" s="157" customFormat="1" x14ac:dyDescent="0.2">
      <c r="A571" s="6"/>
      <c r="B571" s="161"/>
      <c r="C571" s="162"/>
      <c r="D571" s="161"/>
      <c r="E571" s="161"/>
      <c r="F571" s="161"/>
      <c r="G571" s="163"/>
      <c r="H571" s="161"/>
      <c r="I571" s="164"/>
      <c r="J571" s="165"/>
      <c r="K571" s="161"/>
      <c r="L571" s="161"/>
      <c r="M571" s="161"/>
      <c r="N571" s="161"/>
      <c r="O571" s="161"/>
      <c r="P571" s="161"/>
      <c r="Q571" s="161"/>
      <c r="R571" s="161"/>
      <c r="S571" s="161"/>
      <c r="T571" s="161"/>
      <c r="U571" s="161"/>
      <c r="V571" s="161"/>
      <c r="W571" s="161"/>
      <c r="X571" s="161"/>
      <c r="Y571" s="161"/>
      <c r="Z571" s="160"/>
      <c r="AA571" s="160"/>
      <c r="AB571" s="160"/>
      <c r="AC571" s="160"/>
      <c r="AD571" s="160"/>
      <c r="AE571" s="160"/>
      <c r="AF571" s="160"/>
      <c r="AG571" s="160"/>
      <c r="AH571" s="160"/>
      <c r="AI571" s="160"/>
      <c r="AJ571" s="160"/>
      <c r="AK571" s="160"/>
      <c r="AL571" s="160"/>
      <c r="AM571" s="157" t="str">
        <f ca="1">IF('MASTER 2018-19 '!H577="","",'MASTER 2018-19 '!H577)</f>
        <v/>
      </c>
    </row>
    <row r="572" spans="1:40" s="157" customFormat="1" x14ac:dyDescent="0.2">
      <c r="A572" s="142" t="s">
        <v>591</v>
      </c>
      <c r="B572" s="166">
        <v>638</v>
      </c>
      <c r="C572" s="167"/>
      <c r="D572" s="168" t="s">
        <v>23</v>
      </c>
      <c r="E572" s="169" t="s">
        <v>846</v>
      </c>
      <c r="F572" s="170"/>
      <c r="G572" s="284">
        <f ca="1">VLOOKUP(A572,SubstationLoad_Max_GSPs!$A$3:$Z$100,19,FALSE)</f>
        <v>43722.09652777778</v>
      </c>
      <c r="H572" s="282">
        <f ca="1">VLOOKUP(A572,SubstationLoad_Max_GSPs!$A$3:$Z$100,18,FALSE)</f>
        <v>54.293222427368164</v>
      </c>
      <c r="I572" s="136">
        <v>1</v>
      </c>
      <c r="J572" s="171"/>
      <c r="K572" s="172" t="s">
        <v>24</v>
      </c>
      <c r="L572" s="37">
        <f ca="1">IF(OR($A572="",ISNA($I572)),,$H572*$I572)</f>
        <v>54.293222427368164</v>
      </c>
      <c r="M572" s="37">
        <f t="shared" ref="M572:Y572" ca="1" si="93">M573/IFERROR($L573/$L572,1)</f>
        <v>54.497636063777421</v>
      </c>
      <c r="N572" s="37">
        <f t="shared" ca="1" si="93"/>
        <v>54.704820963274607</v>
      </c>
      <c r="O572" s="37">
        <f t="shared" ca="1" si="93"/>
        <v>54.914814828295903</v>
      </c>
      <c r="P572" s="37">
        <f t="shared" ca="1" si="93"/>
        <v>55.127655874213374</v>
      </c>
      <c r="Q572" s="37">
        <f t="shared" ca="1" si="93"/>
        <v>55.343382836313431</v>
      </c>
      <c r="R572" s="37">
        <f t="shared" ca="1" si="93"/>
        <v>55.562034976870223</v>
      </c>
      <c r="S572" s="37">
        <f t="shared" ca="1" si="93"/>
        <v>55.78365209231513</v>
      </c>
      <c r="T572" s="37">
        <f t="shared" ca="1" si="93"/>
        <v>56.008274520504003</v>
      </c>
      <c r="U572" s="37">
        <f t="shared" ca="1" si="93"/>
        <v>56.235943148083045</v>
      </c>
      <c r="V572" s="37">
        <f t="shared" ca="1" si="93"/>
        <v>56.466699417955112</v>
      </c>
      <c r="W572" s="37">
        <f t="shared" ca="1" si="93"/>
        <v>56.70058533684746</v>
      </c>
      <c r="X572" s="37">
        <f t="shared" ca="1" si="93"/>
        <v>56.937643482982537</v>
      </c>
      <c r="Y572" s="37">
        <f t="shared" ca="1" si="93"/>
        <v>57.177917013852955</v>
      </c>
      <c r="Z572" s="38" t="str">
        <f ca="1">"Diversity/Losses: "&amp;ROUND(L573/L572,3)</f>
        <v>Diversity/Losses: 0.15</v>
      </c>
      <c r="AA572" s="173">
        <f ca="1">IFERROR(IF($H572="",,AA573/$L572),0)</f>
        <v>1</v>
      </c>
      <c r="AB572" s="173">
        <f ca="1">IFERROR(IF($H572="",,AB573/$L572),0)</f>
        <v>0.94799430253377048</v>
      </c>
      <c r="AC572" s="174">
        <f ca="1">IFERROR(IF($H572="",,AC573/$L572),0)</f>
        <v>-0.67580482682678211</v>
      </c>
      <c r="AD572" s="175"/>
      <c r="AE572" s="42">
        <v>82301</v>
      </c>
      <c r="AF572" s="43"/>
      <c r="AG572" s="43"/>
      <c r="AH572" s="43"/>
      <c r="AI572" s="43"/>
      <c r="AJ572" s="43"/>
      <c r="AK572" s="43"/>
      <c r="AL572" s="44"/>
      <c r="AM572" s="157">
        <f ca="1">IF('MASTER 2018-19 '!H578="","",'MASTER 2018-19 '!H578)</f>
        <v>8.6</v>
      </c>
      <c r="AN572" s="216">
        <f ca="1">H572-AM572</f>
        <v>45.693222427368163</v>
      </c>
    </row>
    <row r="573" spans="1:40" s="157" customFormat="1" x14ac:dyDescent="0.2">
      <c r="A573" s="217" t="str">
        <f ca="1">IFERROR(IF(H572="","No PI or No Data",""),"Substation was not found in SubstationLoad")</f>
        <v/>
      </c>
      <c r="B573" s="176"/>
      <c r="C573" s="177"/>
      <c r="D573" s="178"/>
      <c r="E573" s="178"/>
      <c r="F573" s="178"/>
      <c r="G573" s="329">
        <f ca="1">VLOOKUP(A572,SubstationLoad_Max_GSPs!$A$3:$Z$100,19,FALSE)</f>
        <v>43722.09652777778</v>
      </c>
      <c r="H573" s="180"/>
      <c r="I573" s="181"/>
      <c r="J573" s="182"/>
      <c r="K573" s="183" t="s">
        <v>25</v>
      </c>
      <c r="L573" s="53">
        <f ca="1">L577+L580+L583</f>
        <v>8.131873185028077</v>
      </c>
      <c r="M573" s="53">
        <f t="shared" ref="M573:Y573" ca="1" si="94">M577+M580+M583</f>
        <v>8.162489635742423</v>
      </c>
      <c r="N573" s="53">
        <f t="shared" ca="1" si="94"/>
        <v>8.193521157785856</v>
      </c>
      <c r="O573" s="53">
        <f t="shared" ca="1" si="94"/>
        <v>8.2249733981142228</v>
      </c>
      <c r="P573" s="53">
        <f t="shared" ca="1" si="94"/>
        <v>8.2568520805093417</v>
      </c>
      <c r="Q573" s="53">
        <f t="shared" ca="1" si="94"/>
        <v>8.2891630066242143</v>
      </c>
      <c r="R573" s="53">
        <f t="shared" ca="1" si="94"/>
        <v>8.3219120570424572</v>
      </c>
      <c r="S573" s="53">
        <f t="shared" ca="1" si="94"/>
        <v>8.3551051923521289</v>
      </c>
      <c r="T573" s="53">
        <f t="shared" ca="1" si="94"/>
        <v>8.3887484542341912</v>
      </c>
      <c r="U573" s="53">
        <f t="shared" ca="1" si="94"/>
        <v>8.422847966565751</v>
      </c>
      <c r="V573" s="53">
        <f t="shared" ca="1" si="94"/>
        <v>8.4574099365383386</v>
      </c>
      <c r="W573" s="53">
        <f t="shared" ca="1" si="94"/>
        <v>8.4924406557913859</v>
      </c>
      <c r="X573" s="53">
        <f t="shared" ca="1" si="94"/>
        <v>8.5279465015611251</v>
      </c>
      <c r="Y573" s="53">
        <f t="shared" ca="1" si="94"/>
        <v>8.5639339378451105</v>
      </c>
      <c r="Z573" s="184"/>
      <c r="AA573" s="419">
        <f ca="1">MAX(VLOOKUP(A572,SubstationLoad_Max_GSPs!$A$3:$Z$100,3,FALSE),VLOOKUP(A572,SubstationLoad_Max_GSPs!$A$3:$Z$100,5,FALSE))</f>
        <v>54.293222427368164</v>
      </c>
      <c r="AB573" s="282">
        <f ca="1">VLOOKUP(A572,SubstationLoad_Max_GSPs!$A$3:$Z$100,4,FALSE)</f>
        <v>51.46966552734375</v>
      </c>
      <c r="AC573" s="282">
        <f ca="1">VLOOKUP(A572,SubstationLoad_Min_GSPs!$A$3:$Z$100,18,FALSE)</f>
        <v>-36.691621780395508</v>
      </c>
      <c r="AD573" s="175"/>
      <c r="AE573" s="186">
        <v>1</v>
      </c>
      <c r="AF573" s="187">
        <v>0</v>
      </c>
      <c r="AG573" s="187">
        <v>0</v>
      </c>
      <c r="AH573" s="187">
        <v>0</v>
      </c>
      <c r="AI573" s="187">
        <v>0</v>
      </c>
      <c r="AJ573" s="187">
        <v>0</v>
      </c>
      <c r="AK573" s="187">
        <v>0</v>
      </c>
      <c r="AL573" s="188">
        <v>0</v>
      </c>
      <c r="AM573" s="157" t="str">
        <f ca="1">IF('MASTER 2018-19 '!H579="","",'MASTER 2018-19 '!H579)</f>
        <v/>
      </c>
      <c r="AN573" s="216"/>
    </row>
    <row r="574" spans="1:40" s="157" customFormat="1" x14ac:dyDescent="0.2">
      <c r="A574" s="11"/>
      <c r="B574" s="176"/>
      <c r="C574" s="189"/>
      <c r="D574" s="190" t="s">
        <v>26</v>
      </c>
      <c r="E574" s="63"/>
      <c r="F574" s="191"/>
      <c r="G574" s="192"/>
      <c r="H574" s="193"/>
      <c r="I574" s="194"/>
      <c r="J574" s="194"/>
      <c r="K574" s="194"/>
      <c r="L574" s="194"/>
      <c r="M574" s="194"/>
      <c r="N574" s="195"/>
      <c r="O574" s="195"/>
      <c r="P574" s="195"/>
      <c r="Q574" s="195"/>
      <c r="R574" s="196" t="s">
        <v>27</v>
      </c>
      <c r="S574" s="330">
        <f ca="1">VLOOKUP(A572,SubstationLoad_Max_GSPs!$A$3:$Z$100,20,FALSE)</f>
        <v>27.695999145507812</v>
      </c>
      <c r="T574" s="185"/>
      <c r="U574" s="185"/>
      <c r="V574" s="185"/>
      <c r="W574" s="185"/>
      <c r="X574" s="185"/>
      <c r="Y574" s="185"/>
      <c r="Z574" s="184"/>
      <c r="AA574" s="418">
        <f ca="1">IF(AA573=VLOOKUP(A572,SubstationLoad_Max_GSPs!$A$3:$Z$100,3,FALSE),VLOOKUP(A572,SubstationLoad_Max_GSPs!$A$3:$Z$100,8,FALSE),IF(AA573=VLOOKUP(A572,SubstationLoad_Max_GSPs!$A$3:$Z$100,5,FALSE),VLOOKUP(A572,SubstationLoad_Max_GSPs!$A$3:$Z$100,10,FALSE),""))</f>
        <v>43722.09652777778</v>
      </c>
      <c r="AB574" s="418">
        <f ca="1">VLOOKUP(A572,SubstationLoad_Max_GSPs!$A$3:$Z$100,9,FALSE)</f>
        <v>43707.018750000003</v>
      </c>
      <c r="AC574" s="418">
        <f ca="1">VLOOKUP(A572,SubstationLoad_Min_GSPs!$A$3:$Z$100,19,FALSE)</f>
        <v>43738.609722222223</v>
      </c>
      <c r="AD574" s="175"/>
      <c r="AE574" s="175"/>
      <c r="AF574" s="175"/>
      <c r="AG574" s="175"/>
      <c r="AH574" s="175"/>
      <c r="AI574" s="175"/>
      <c r="AJ574" s="175"/>
      <c r="AK574" s="175"/>
      <c r="AL574" s="175"/>
      <c r="AM574" s="157" t="str">
        <f ca="1">IF('MASTER 2018-19 '!H580="","",'MASTER 2018-19 '!H580)</f>
        <v/>
      </c>
      <c r="AN574" s="216"/>
    </row>
    <row r="575" spans="1:40" s="157" customFormat="1" x14ac:dyDescent="0.2">
      <c r="A575" s="14"/>
      <c r="B575" s="197"/>
      <c r="C575" s="198"/>
      <c r="D575" s="198"/>
      <c r="E575" s="198"/>
      <c r="F575" s="199"/>
      <c r="G575" s="200" t="s">
        <v>28</v>
      </c>
      <c r="H575" s="201">
        <v>0.98</v>
      </c>
      <c r="I575" s="197"/>
      <c r="J575" s="202"/>
      <c r="K575" s="203" t="s">
        <v>29</v>
      </c>
      <c r="L575" s="78">
        <f ca="1">L572*$H575</f>
        <v>53.207357978820802</v>
      </c>
      <c r="M575" s="78">
        <f t="shared" ref="M575:T575" ca="1" si="95">M572*$H575</f>
        <v>53.407683342501869</v>
      </c>
      <c r="N575" s="78">
        <f t="shared" ca="1" si="95"/>
        <v>53.610724544009116</v>
      </c>
      <c r="O575" s="78">
        <f t="shared" ca="1" si="95"/>
        <v>53.816518531729983</v>
      </c>
      <c r="P575" s="78">
        <f t="shared" ca="1" si="95"/>
        <v>54.025102756729105</v>
      </c>
      <c r="Q575" s="78">
        <f t="shared" ca="1" si="95"/>
        <v>54.236515179587158</v>
      </c>
      <c r="R575" s="78">
        <f t="shared" ca="1" si="95"/>
        <v>54.450794277332818</v>
      </c>
      <c r="S575" s="78">
        <f t="shared" ca="1" si="95"/>
        <v>54.667979050468823</v>
      </c>
      <c r="T575" s="78">
        <f t="shared" ca="1" si="95"/>
        <v>54.888109030093922</v>
      </c>
      <c r="U575" s="78">
        <f ca="1">U572*$H575</f>
        <v>55.111224285121381</v>
      </c>
      <c r="V575" s="78">
        <f ca="1">V572*$H575</f>
        <v>55.337365429596012</v>
      </c>
      <c r="W575" s="78">
        <f t="shared" ref="W575" ca="1" si="96">W572*$H575</f>
        <v>55.566573630110511</v>
      </c>
      <c r="X575" s="78">
        <f ca="1">X572*$H575</f>
        <v>55.798890613322882</v>
      </c>
      <c r="Y575" s="78">
        <f ca="1">Y572*$H575</f>
        <v>56.034358673575895</v>
      </c>
      <c r="Z575" s="204"/>
      <c r="AA575" s="205"/>
      <c r="AB575" s="198"/>
      <c r="AC575" s="206"/>
      <c r="AD575" s="175"/>
      <c r="AE575" s="175"/>
      <c r="AF575" s="175"/>
      <c r="AG575" s="175"/>
      <c r="AH575" s="175"/>
      <c r="AI575" s="175"/>
      <c r="AJ575" s="175"/>
      <c r="AK575" s="175"/>
      <c r="AL575" s="175"/>
      <c r="AN575" s="216"/>
    </row>
    <row r="576" spans="1:40" s="157" customFormat="1" x14ac:dyDescent="0.2">
      <c r="A576" s="2"/>
      <c r="C576" s="207"/>
      <c r="D576" s="208"/>
      <c r="E576" s="208"/>
      <c r="F576" s="208"/>
      <c r="G576" s="209"/>
      <c r="H576" s="241"/>
      <c r="I576" s="211"/>
      <c r="J576" s="212"/>
      <c r="K576" s="208"/>
      <c r="Z576" s="175"/>
      <c r="AA576" s="175"/>
      <c r="AB576" s="175"/>
      <c r="AC576" s="175"/>
      <c r="AD576" s="175"/>
      <c r="AE576" s="175"/>
      <c r="AF576" s="175"/>
      <c r="AG576" s="175"/>
      <c r="AH576" s="175"/>
      <c r="AI576" s="175"/>
      <c r="AJ576" s="175"/>
      <c r="AK576" s="175"/>
      <c r="AL576" s="175"/>
      <c r="AM576" s="157" t="str">
        <f ca="1">IF('MASTER 2018-19 '!H582="","",'MASTER 2018-19 '!H582)</f>
        <v/>
      </c>
      <c r="AN576" s="216"/>
    </row>
    <row r="577" spans="1:40" s="157" customFormat="1" x14ac:dyDescent="0.2">
      <c r="A577" s="152"/>
      <c r="B577" s="247">
        <v>638</v>
      </c>
      <c r="C577" s="86" t="s">
        <v>591</v>
      </c>
      <c r="D577" s="117" t="s">
        <v>30</v>
      </c>
      <c r="E577" s="117" t="s">
        <v>538</v>
      </c>
      <c r="F577" s="214"/>
      <c r="G577" s="284">
        <f ca="1">IF(AND(VLOOKUP(C577,SubstationLoad_Max_Primaries!$B$3:$Z$495,3,FALSE),ISNUMBER(VLOOKUP(C577,'Manual Calculation'!$B$2:$G$222,3,FALSE))),VLOOKUP(C577,'Manual Calculation'!$B$2:$G$222,4,FALSE),VLOOKUP(C577,SubstationLoad_Max_Primaries!$B$3:$Z$500,23,FALSE))</f>
        <v>43905.486111111109</v>
      </c>
      <c r="H577" s="282">
        <f ca="1">IF(AND(VLOOKUP(C577,SubstationLoad_Max_Primaries!$B$3:$Z$495,3,FALSE),ISNUMBER(VLOOKUP(C577,'Manual Calculation'!$B$2:$G$222,3,FALSE))),VLOOKUP(C577,'Manual Calculation'!$B$2:$G$222,3,FALSE),VLOOKUP(C577,SubstationLoad_Max_Primaries!$B$3:$Z$500,22,FALSE))</f>
        <v>2.2425042118225096</v>
      </c>
      <c r="I577" s="136">
        <v>1</v>
      </c>
      <c r="J577" s="89" t="s">
        <v>35</v>
      </c>
      <c r="K577" s="90" t="s">
        <v>35</v>
      </c>
      <c r="L577" s="143">
        <f ca="1">IF(OR($B577="",ISNA($I577)),,$H577*$I577)</f>
        <v>2.2425042118225096</v>
      </c>
      <c r="M577" s="143">
        <f ca="1">IF($B577 ="",,VLOOKUP($K577,'Growth Rates'!$C$5:$D$8,2,FALSE))^COLUMNS($M577:M577)*$L577+SUM($L578:M578)*IFERROR($L$5/$L$6,1)</f>
        <v>2.2730131416904986</v>
      </c>
      <c r="N577" s="143">
        <f ca="1">IF($B577 ="",,VLOOKUP($K577,'Growth Rates'!$C$5:$D$8,2,FALSE))^COLUMNS($M577:N577)*$L577+SUM($L578:N578)*IFERROR($L$5/$L$6,1)</f>
        <v>2.3039371409245932</v>
      </c>
      <c r="O577" s="143">
        <f ca="1">IF($B577 ="",,VLOOKUP($K577,'Growth Rates'!$C$5:$D$8,2,FALSE))^COLUMNS($M577:O577)*$L577+SUM($L578:O578)*IFERROR($L$5/$L$6,1)</f>
        <v>2.3352818564805999</v>
      </c>
      <c r="P577" s="143">
        <f ca="1">IF($B577 ="",,VLOOKUP($K577,'Growth Rates'!$C$5:$D$8,2,FALSE))^COLUMNS($M577:P577)*$L577+SUM($L578:P578)*IFERROR($L$5/$L$6,1)</f>
        <v>2.3670530121403042</v>
      </c>
      <c r="Q577" s="143">
        <f ca="1">IF($B577 ="",,VLOOKUP($K577,'Growth Rates'!$C$5:$D$8,2,FALSE))^COLUMNS($M577:Q577)*$L577+SUM($L578:Q578)*IFERROR($L$5/$L$6,1)</f>
        <v>2.3992564095566724</v>
      </c>
      <c r="R577" s="143">
        <f ca="1">IF($B577 ="",,VLOOKUP($K577,'Growth Rates'!$C$5:$D$8,2,FALSE))^COLUMNS($M577:R577)*$L577+SUM($L578:R578)*IFERROR($L$5/$L$6,1)</f>
        <v>2.4318979293132839</v>
      </c>
      <c r="S577" s="143">
        <f ca="1">IF($B577 ="",,VLOOKUP($K577,'Growth Rates'!$C$5:$D$8,2,FALSE))^COLUMNS($M577:S577)*$L577+SUM($L578:S578)*IFERROR($L$5/$L$6,1)</f>
        <v>2.4649835319981626</v>
      </c>
      <c r="T577" s="143">
        <f ca="1">IF($B577 ="",,VLOOKUP($K577,'Growth Rates'!$C$5:$D$8,2,FALSE))^COLUMNS($M577:T577)*$L577+SUM($L578:T578)*IFERROR($L$5/$L$6,1)</f>
        <v>2.4985192592922316</v>
      </c>
      <c r="U577" s="143">
        <f ca="1">IF($B577 ="",,VLOOKUP($K577,'Growth Rates'!$C$5:$D$8,2,FALSE))^COLUMNS($M577:U577)*$L577+SUM($L578:U578)*IFERROR($L$5/$L$6,1)</f>
        <v>2.5325112350725654</v>
      </c>
      <c r="V577" s="143">
        <f ca="1">IF($B577 ="",,VLOOKUP($K577,'Growth Rates'!$C$5:$D$8,2,FALSE))^COLUMNS($M577:V577)*$L577+SUM($L578:V578)*IFERROR($L$5/$L$6,1)</f>
        <v>2.5669656665306584</v>
      </c>
      <c r="W577" s="143">
        <f ca="1">IF($B577 ="",,VLOOKUP($K577,'Growth Rates'!$C$5:$D$8,2,FALSE))^COLUMNS($M577:W577)*$L577+SUM($L578:W578)*IFERROR($L$5/$L$6,1)</f>
        <v>2.6018888453059041</v>
      </c>
      <c r="X577" s="143">
        <f ca="1">IF($B577 ="",,VLOOKUP($K577,'Growth Rates'!$C$5:$D$8,2,FALSE))^COLUMNS($M577:X577)*$L577+SUM($L578:X578)*IFERROR($L$5/$L$6,1)</f>
        <v>2.6372871486344978</v>
      </c>
      <c r="Y577" s="143">
        <f ca="1">IF($B577 ="",,VLOOKUP($K577,'Growth Rates'!$C$5:$D$8,2,FALSE))^COLUMNS($M577:Y577)*$L577+SUM($L578:Y578)*IFERROR($L$5/$L$6,1)</f>
        <v>2.6731670405139636</v>
      </c>
      <c r="Z577" s="237"/>
      <c r="AA577" s="173">
        <f ca="1">IFERROR(IF($H577="",,AA578/$L577),0)</f>
        <v>0.95684646453005373</v>
      </c>
      <c r="AB577" s="173">
        <f ca="1">IFERROR(IF($H577="",,AB578/$L577),0)</f>
        <v>0.78755186028086666</v>
      </c>
      <c r="AC577" s="174">
        <f ca="1">IFERROR(IF($H577="",,AC578/$L577),0)</f>
        <v>0</v>
      </c>
      <c r="AD577" s="175"/>
      <c r="AE577" s="42">
        <v>82311</v>
      </c>
      <c r="AF577" s="43"/>
      <c r="AG577" s="43"/>
      <c r="AH577" s="43"/>
      <c r="AI577" s="43"/>
      <c r="AJ577" s="43"/>
      <c r="AK577" s="43"/>
      <c r="AL577" s="44"/>
      <c r="AM577" s="157">
        <f ca="1">IF('MASTER 2018-19 '!H583="","",'MASTER 2018-19 '!H583)</f>
        <v>2.44</v>
      </c>
      <c r="AN577" s="216"/>
    </row>
    <row r="578" spans="1:40" s="157" customFormat="1" x14ac:dyDescent="0.2">
      <c r="A578" s="152"/>
      <c r="C578" s="217" t="str">
        <f ca="1">IFERROR(IF(H577="","No PI or No Data",""),"Substation was not found in SubstationLoad")</f>
        <v/>
      </c>
      <c r="D578" s="139"/>
      <c r="E578" s="139"/>
      <c r="F578" s="139"/>
      <c r="G578" s="285">
        <f ca="1">IF(AND(VLOOKUP(C577,SubstationLoad_Max_Primaries!$B$3:$Z$495,3,FALSE),ISNUMBER(VLOOKUP(C577,'Manual Calculation'!$B$2:$G$222,3,FALSE))),VLOOKUP(C577,'Manual Calculation'!$B$2:$G$222,4,FALSE),VLOOKUP(C577,SubstationLoad_Max_Primaries!$B$3:$Z$500,23,FALSE))</f>
        <v>43905.486111111109</v>
      </c>
      <c r="H578" s="248"/>
      <c r="I578" s="220"/>
      <c r="J578" s="220"/>
      <c r="K578" s="220"/>
      <c r="L578" s="220" t="s">
        <v>32</v>
      </c>
      <c r="M578" s="235"/>
      <c r="N578" s="221"/>
      <c r="O578" s="221"/>
      <c r="P578" s="221"/>
      <c r="Q578" s="221"/>
      <c r="R578" s="221"/>
      <c r="S578" s="221"/>
      <c r="T578" s="221"/>
      <c r="U578" s="221"/>
      <c r="V578" s="221"/>
      <c r="W578" s="221"/>
      <c r="X578" s="221"/>
      <c r="Y578" s="221"/>
      <c r="Z578" s="222"/>
      <c r="AA578" s="419">
        <f ca="1">IF(AND(VLOOKUP(C577,SubstationLoad_Min_Primaries!$B$3:$Z$495,3,FALSE),ISNUMBER(VLOOKUP(C577,'Manual Calculation'!$B$2:$G$222,5,FALSE))),"Manual Calculation",MAX(VLOOKUP(C577,SubstationLoad_Max_Primaries!$B$3:$Z$500,5,FALSE),VLOOKUP(C577,SubstationLoad_Max_Primaries!$B$3:$Z$500,7,FALSE)))</f>
        <v>2.145732226776123</v>
      </c>
      <c r="AB578" s="419">
        <f ca="1">IF(AND(VLOOKUP(C577,SubstationLoad_Min_Primaries!$B$3:$Z$495,3,FALSE),ISNUMBER(VLOOKUP(C577,'Manual Calculation'!$B$2:$G$222,5,FALSE))),"Manual Calculation",VLOOKUP(C577,SubstationLoad_Max_Primaries!$B$3:$Z$500,6,FALSE))</f>
        <v>1.7660883637084961</v>
      </c>
      <c r="AC578" s="282">
        <f ca="1">IF(AND(VLOOKUP(C577,SubstationLoad_Min_Primaries!$B$3:$Z$495,3,FALSE),ISNUMBER(VLOOKUP(C577,'Manual Calculation'!$B$2:$G$222,5,FALSE))),VLOOKUP(C577,'Manual Calculation'!$B$2:$G$222,5,FALSE),VLOOKUP(C577,SubstationLoad_Min_Primaries!$B$3:$Z$500,22,FALSE))</f>
        <v>0</v>
      </c>
      <c r="AD578" s="175"/>
      <c r="AE578" s="186">
        <v>1</v>
      </c>
      <c r="AF578" s="187">
        <v>0</v>
      </c>
      <c r="AG578" s="187">
        <v>0</v>
      </c>
      <c r="AH578" s="187">
        <v>0</v>
      </c>
      <c r="AI578" s="187">
        <v>0</v>
      </c>
      <c r="AJ578" s="187">
        <v>0</v>
      </c>
      <c r="AK578" s="187">
        <v>0</v>
      </c>
      <c r="AL578" s="188">
        <v>0</v>
      </c>
      <c r="AM578" s="157" t="str">
        <f ca="1">IF('MASTER 2018-19 '!H584="","",'MASTER 2018-19 '!H584)</f>
        <v/>
      </c>
      <c r="AN578" s="216"/>
    </row>
    <row r="579" spans="1:40" s="157" customFormat="1" x14ac:dyDescent="0.2">
      <c r="A579" s="152"/>
      <c r="C579" s="223" t="s">
        <v>33</v>
      </c>
      <c r="D579" s="224"/>
      <c r="E579" s="225"/>
      <c r="F579" s="225"/>
      <c r="G579" s="226"/>
      <c r="H579" s="249"/>
      <c r="I579" s="228"/>
      <c r="J579" s="228"/>
      <c r="K579" s="228"/>
      <c r="L579" s="228"/>
      <c r="M579" s="229"/>
      <c r="N579" s="229"/>
      <c r="O579" s="230"/>
      <c r="P579" s="230"/>
      <c r="Q579" s="230"/>
      <c r="R579" s="231" t="s">
        <v>34</v>
      </c>
      <c r="S579" s="283">
        <f ca="1">VLOOKUP(C577,SubstationLoad_Max_Primaries!$B$3:$Z$500,24,FALSE)</f>
        <v>0</v>
      </c>
      <c r="T579" s="233"/>
      <c r="U579" s="233"/>
      <c r="V579" s="233"/>
      <c r="W579" s="233"/>
      <c r="X579" s="233"/>
      <c r="Y579" s="233"/>
      <c r="Z579" s="234"/>
      <c r="AA579" s="418">
        <f ca="1">IF(AND(VLOOKUP(C577,SubstationLoad_Min_Primaries!$B$3:$Z$495,3,FALSE),ISNUMBER(VLOOKUP(C577,'Manual Calculation'!$B$2:$G$222,5,FALSE))),"",IF(AA578=VLOOKUP(C577,SubstationLoad_Max_Primaries!$B$3:$Z$500,5,FALSE),VLOOKUP(C577,SubstationLoad_Max_Primaries!$B$3:$Z$500,10,FALSE),IF(AA578=VLOOKUP(C577,SubstationLoad_Max_Primaries!$B$3:$Z$500,7,FALSE),VLOOKUP(C577,SubstationLoad_Max_Primaries!$B$3:$Z$500,12,FALSE),"")))</f>
        <v>43558.836805555555</v>
      </c>
      <c r="AB579" s="418">
        <f ca="1">IF(AND(VLOOKUP(C577,SubstationLoad_Min_Primaries!$B$3:$Z$495,3,FALSE),ISNUMBER(VLOOKUP(C577,'Manual Calculation'!$B$2:$G$222,5,FALSE))),"",VLOOKUP(C577,SubstationLoad_Max_Primaries!$B$3:$Z$500,11,FALSE))</f>
        <v>43622.779166666667</v>
      </c>
      <c r="AC579" s="418">
        <f ca="1">IF(AND(VLOOKUP(C577,SubstationLoad_Min_Primaries!$B$3:$Z$495,3,FALSE),ISNUMBER(VLOOKUP(C577,'Manual Calculation'!$B$2:$G$222,5,FALSE))),VLOOKUP(C577,'Manual Calculation'!$B$2:$G$222,6,FALSE),VLOOKUP(C577,SubstationLoad_Min_Primaries!$B$3:$Z$500,23,FALSE))</f>
        <v>0</v>
      </c>
      <c r="AD579" s="175"/>
      <c r="AE579" s="175"/>
      <c r="AF579" s="175"/>
      <c r="AG579" s="175"/>
      <c r="AH579" s="175"/>
      <c r="AI579" s="175"/>
      <c r="AJ579" s="175"/>
      <c r="AK579" s="175"/>
      <c r="AL579" s="175"/>
      <c r="AM579" s="157" t="str">
        <f ca="1">IF('MASTER 2018-19 '!H585="","",'MASTER 2018-19 '!H585)</f>
        <v/>
      </c>
      <c r="AN579" s="216"/>
    </row>
    <row r="580" spans="1:40" s="157" customFormat="1" x14ac:dyDescent="0.2">
      <c r="A580" s="152"/>
      <c r="B580" s="213">
        <v>632</v>
      </c>
      <c r="C580" s="86" t="str">
        <f ca="1">VLOOKUP(B580,'GSP List'!$D$2:$E$485,2,FALSE)</f>
        <v>PORTREE</v>
      </c>
      <c r="D580" s="117" t="s">
        <v>30</v>
      </c>
      <c r="E580" s="117" t="s">
        <v>592</v>
      </c>
      <c r="F580" s="214"/>
      <c r="G580" s="284">
        <f ca="1">IF(AND(VLOOKUP(C580,SubstationLoad_Max_Primaries!$B$3:$Z$495,3,FALSE),ISNUMBER(VLOOKUP(C580,'Manual Calculation'!$B$2:$G$222,3,FALSE))),VLOOKUP(C580,'Manual Calculation'!$B$2:$G$222,4,FALSE),VLOOKUP(C580,SubstationLoad_Max_Primaries!$B$3:$Z$500,23,FALSE))</f>
        <v>43783.517361111109</v>
      </c>
      <c r="H580" s="282">
        <f ca="1">IF(AND(VLOOKUP(C580,SubstationLoad_Max_Primaries!$B$3:$Z$495,3,FALSE),ISNUMBER(VLOOKUP(C580,'Manual Calculation'!$B$2:$G$222,3,FALSE))),VLOOKUP(C580,'Manual Calculation'!$B$2:$G$222,3,FALSE),VLOOKUP(C580,SubstationLoad_Max_Primaries!$B$3:$Z$500,22,FALSE))</f>
        <v>4.5250238448486328</v>
      </c>
      <c r="I580" s="136">
        <v>1</v>
      </c>
      <c r="J580" s="89">
        <v>0</v>
      </c>
      <c r="K580" s="90">
        <v>0</v>
      </c>
      <c r="L580" s="143">
        <f ca="1">IF(OR($B580="",ISNA($I580)),,$H580*$I580)</f>
        <v>4.5250238448486328</v>
      </c>
      <c r="M580" s="143">
        <f ca="1">IF($B580 ="",,VLOOKUP($K580,'Growth Rates'!$C$5:$D$8,2,FALSE))^COLUMNS($M580:M580)*$L580+SUM($L581:M581)*IFERROR($L$5/$L$6,1)</f>
        <v>4.5251064571617343</v>
      </c>
      <c r="N580" s="143">
        <f ca="1">IF($B580 ="",,VLOOKUP($K580,'Growth Rates'!$C$5:$D$8,2,FALSE))^COLUMNS($M580:N580)*$L580+SUM($L581:N581)*IFERROR($L$5/$L$6,1)</f>
        <v>4.5251890709830693</v>
      </c>
      <c r="O580" s="143">
        <f ca="1">IF($B580 ="",,VLOOKUP($K580,'Growth Rates'!$C$5:$D$8,2,FALSE))^COLUMNS($M580:O580)*$L580+SUM($L581:O581)*IFERROR($L$5/$L$6,1)</f>
        <v>4.5252716863126654</v>
      </c>
      <c r="P580" s="143">
        <f ca="1">IF($B580 ="",,VLOOKUP($K580,'Growth Rates'!$C$5:$D$8,2,FALSE))^COLUMNS($M580:P580)*$L580+SUM($L581:P581)*IFERROR($L$5/$L$6,1)</f>
        <v>4.5253543031505519</v>
      </c>
      <c r="Q580" s="143">
        <f ca="1">IF($B580 ="",,VLOOKUP($K580,'Growth Rates'!$C$5:$D$8,2,FALSE))^COLUMNS($M580:Q580)*$L580+SUM($L581:Q581)*IFERROR($L$5/$L$6,1)</f>
        <v>4.5254369214967536</v>
      </c>
      <c r="R580" s="143">
        <f ca="1">IF($B580 ="",,VLOOKUP($K580,'Growth Rates'!$C$5:$D$8,2,FALSE))^COLUMNS($M580:R580)*$L580+SUM($L581:R581)*IFERROR($L$5/$L$6,1)</f>
        <v>4.5255195413512999</v>
      </c>
      <c r="S580" s="143">
        <f ca="1">IF($B580 ="",,VLOOKUP($K580,'Growth Rates'!$C$5:$D$8,2,FALSE))^COLUMNS($M580:S580)*$L580+SUM($L581:S581)*IFERROR($L$5/$L$6,1)</f>
        <v>4.5256021627142173</v>
      </c>
      <c r="T580" s="143">
        <f ca="1">IF($B580 ="",,VLOOKUP($K580,'Growth Rates'!$C$5:$D$8,2,FALSE))^COLUMNS($M580:T580)*$L580+SUM($L581:T581)*IFERROR($L$5/$L$6,1)</f>
        <v>4.5256847855855344</v>
      </c>
      <c r="U580" s="143">
        <f ca="1">IF($B580 ="",,VLOOKUP($K580,'Growth Rates'!$C$5:$D$8,2,FALSE))^COLUMNS($M580:U580)*$L580+SUM($L581:U581)*IFERROR($L$5/$L$6,1)</f>
        <v>4.5257674099652778</v>
      </c>
      <c r="V580" s="143">
        <f ca="1">IF($B580 ="",,VLOOKUP($K580,'Growth Rates'!$C$5:$D$8,2,FALSE))^COLUMNS($M580:V580)*$L580+SUM($L581:V581)*IFERROR($L$5/$L$6,1)</f>
        <v>4.525850035853475</v>
      </c>
      <c r="W580" s="143">
        <f ca="1">IF($B580 ="",,VLOOKUP($K580,'Growth Rates'!$C$5:$D$8,2,FALSE))^COLUMNS($M580:W580)*$L580+SUM($L581:W581)*IFERROR($L$5/$L$6,1)</f>
        <v>4.5259326632501535</v>
      </c>
      <c r="X580" s="143">
        <f ca="1">IF($B580 ="",,VLOOKUP($K580,'Growth Rates'!$C$5:$D$8,2,FALSE))^COLUMNS($M580:X580)*$L580+SUM($L581:X581)*IFERROR($L$5/$L$6,1)</f>
        <v>4.5260152921553436</v>
      </c>
      <c r="Y580" s="143">
        <f ca="1">IF($B580 ="",,VLOOKUP($K580,'Growth Rates'!$C$5:$D$8,2,FALSE))^COLUMNS($M580:Y580)*$L580+SUM($L581:Y581)*IFERROR($L$5/$L$6,1)</f>
        <v>4.5260979225690683</v>
      </c>
      <c r="Z580" s="215"/>
      <c r="AA580" s="173">
        <f ca="1">IFERROR(IF($H580="",,AA581/$L580),0)</f>
        <v>0.87047697077838926</v>
      </c>
      <c r="AB580" s="173">
        <f ca="1">IFERROR(IF($H580="",,AB581/$L580),0)</f>
        <v>0.77919404951932469</v>
      </c>
      <c r="AC580" s="174">
        <f ca="1">IFERROR(IF($H580="",,AC581/$L580),0)</f>
        <v>0</v>
      </c>
      <c r="AD580" s="175"/>
      <c r="AE580" s="42">
        <v>82304</v>
      </c>
      <c r="AF580" s="43"/>
      <c r="AG580" s="43"/>
      <c r="AH580" s="43"/>
      <c r="AI580" s="43"/>
      <c r="AJ580" s="43"/>
      <c r="AK580" s="43"/>
      <c r="AL580" s="44"/>
      <c r="AM580" s="157">
        <f ca="1">IF('MASTER 2018-19 '!H586="","",'MASTER 2018-19 '!H586)</f>
        <v>4.6272815779999998</v>
      </c>
      <c r="AN580" s="216">
        <f t="shared" ca="1" si="92"/>
        <v>-0.10225773315136699</v>
      </c>
    </row>
    <row r="581" spans="1:40" s="157" customFormat="1" x14ac:dyDescent="0.2">
      <c r="A581" s="152"/>
      <c r="C581" s="217" t="str">
        <f ca="1">IFERROR(IF(H580="","No PI or No Data",""),"Substation was not found in SubstationLoad")</f>
        <v/>
      </c>
      <c r="D581" s="139"/>
      <c r="E581" s="139"/>
      <c r="F581" s="139"/>
      <c r="G581" s="285">
        <f ca="1">IF(AND(VLOOKUP(C580,SubstationLoad_Max_Primaries!$B$3:$Z$495,3,FALSE),ISNUMBER(VLOOKUP(C580,'Manual Calculation'!$B$2:$G$222,3,FALSE))),VLOOKUP(C580,'Manual Calculation'!$B$2:$G$222,4,FALSE),VLOOKUP(C580,SubstationLoad_Max_Primaries!$B$3:$Z$500,23,FALSE))</f>
        <v>43783.517361111109</v>
      </c>
      <c r="H581" s="250"/>
      <c r="I581" s="220"/>
      <c r="J581" s="220"/>
      <c r="K581" s="220"/>
      <c r="L581" s="220" t="s">
        <v>32</v>
      </c>
      <c r="M581" s="221"/>
      <c r="N581" s="221"/>
      <c r="O581" s="221"/>
      <c r="P581" s="221"/>
      <c r="Q581" s="221"/>
      <c r="R581" s="221"/>
      <c r="S581" s="221"/>
      <c r="T581" s="221"/>
      <c r="U581" s="221"/>
      <c r="V581" s="221"/>
      <c r="W581" s="221"/>
      <c r="X581" s="221"/>
      <c r="Y581" s="221"/>
      <c r="Z581" s="222"/>
      <c r="AA581" s="419">
        <f ca="1">IF(AND(VLOOKUP(C580,SubstationLoad_Min_Primaries!$B$3:$Z$495,3,FALSE),ISNUMBER(VLOOKUP(C580,'Manual Calculation'!$B$2:$G$222,5,FALSE))),"Manual Calculation",MAX(VLOOKUP(C580,SubstationLoad_Max_Primaries!$B$3:$Z$500,5,FALSE),VLOOKUP(C580,SubstationLoad_Max_Primaries!$B$3:$Z$500,7,FALSE)))</f>
        <v>3.9389290491638178</v>
      </c>
      <c r="AB581" s="419">
        <f ca="1">IF(AND(VLOOKUP(C580,SubstationLoad_Min_Primaries!$B$3:$Z$495,3,FALSE),ISNUMBER(VLOOKUP(C580,'Manual Calculation'!$B$2:$G$222,5,FALSE))),"Manual Calculation",VLOOKUP(C580,SubstationLoad_Max_Primaries!$B$3:$Z$500,6,FALSE))</f>
        <v>3.5258716538391108</v>
      </c>
      <c r="AC581" s="282">
        <f ca="1">IF(AND(VLOOKUP(C580,SubstationLoad_Min_Primaries!$B$3:$Z$495,3,FALSE),ISNUMBER(VLOOKUP(C580,'Manual Calculation'!$B$2:$G$222,5,FALSE))),VLOOKUP(C580,'Manual Calculation'!$B$2:$G$222,5,FALSE),VLOOKUP(C580,SubstationLoad_Min_Primaries!$B$3:$Z$500,22,FALSE))</f>
        <v>0</v>
      </c>
      <c r="AD581" s="175"/>
      <c r="AE581" s="186">
        <v>1</v>
      </c>
      <c r="AF581" s="187">
        <v>0</v>
      </c>
      <c r="AG581" s="187">
        <v>0</v>
      </c>
      <c r="AH581" s="187">
        <v>0</v>
      </c>
      <c r="AI581" s="187">
        <v>0</v>
      </c>
      <c r="AJ581" s="187">
        <v>0</v>
      </c>
      <c r="AK581" s="187">
        <v>0</v>
      </c>
      <c r="AL581" s="188">
        <v>0</v>
      </c>
      <c r="AM581" s="157" t="str">
        <f ca="1">IF('MASTER 2018-19 '!H587="","",'MASTER 2018-19 '!H587)</f>
        <v/>
      </c>
      <c r="AN581" s="216"/>
    </row>
    <row r="582" spans="1:40" s="157" customFormat="1" x14ac:dyDescent="0.2">
      <c r="A582" s="152"/>
      <c r="C582" s="223" t="s">
        <v>33</v>
      </c>
      <c r="D582" s="224"/>
      <c r="E582" s="225"/>
      <c r="F582" s="225"/>
      <c r="G582" s="226"/>
      <c r="H582" s="249"/>
      <c r="I582" s="228"/>
      <c r="J582" s="228"/>
      <c r="K582" s="228"/>
      <c r="L582" s="228"/>
      <c r="M582" s="229"/>
      <c r="N582" s="229"/>
      <c r="O582" s="230"/>
      <c r="P582" s="230"/>
      <c r="Q582" s="230"/>
      <c r="R582" s="231" t="s">
        <v>34</v>
      </c>
      <c r="S582" s="283">
        <f ca="1">VLOOKUP(C580,SubstationLoad_Max_Primaries!$B$3:$Z$500,24,FALSE)</f>
        <v>0</v>
      </c>
      <c r="T582" s="233"/>
      <c r="U582" s="233"/>
      <c r="V582" s="233"/>
      <c r="W582" s="233"/>
      <c r="X582" s="233"/>
      <c r="Y582" s="233"/>
      <c r="Z582" s="234"/>
      <c r="AA582" s="418">
        <f ca="1">IF(AND(VLOOKUP(C580,SubstationLoad_Min_Primaries!$B$3:$Z$495,3,FALSE),ISNUMBER(VLOOKUP(C580,'Manual Calculation'!$B$2:$G$222,5,FALSE))),"",IF(AA581=VLOOKUP(C580,SubstationLoad_Max_Primaries!$B$3:$Z$500,5,FALSE),VLOOKUP(C580,SubstationLoad_Max_Primaries!$B$3:$Z$500,10,FALSE),IF(AA581=VLOOKUP(C580,SubstationLoad_Max_Primaries!$B$3:$Z$500,7,FALSE),VLOOKUP(C580,SubstationLoad_Max_Primaries!$B$3:$Z$500,12,FALSE),"")))</f>
        <v>43768.845833333333</v>
      </c>
      <c r="AB582" s="418">
        <f ca="1">IF(AND(VLOOKUP(C580,SubstationLoad_Min_Primaries!$B$3:$Z$495,3,FALSE),ISNUMBER(VLOOKUP(C580,'Manual Calculation'!$B$2:$G$222,5,FALSE))),"",VLOOKUP(C580,SubstationLoad_Max_Primaries!$B$3:$Z$500,11,FALSE))</f>
        <v>43622.48333333333</v>
      </c>
      <c r="AC582" s="418">
        <f ca="1">IF(AND(VLOOKUP(C580,SubstationLoad_Min_Primaries!$B$3:$Z$495,3,FALSE),ISNUMBER(VLOOKUP(C580,'Manual Calculation'!$B$2:$G$222,5,FALSE))),VLOOKUP(C580,'Manual Calculation'!$B$2:$G$222,6,FALSE),VLOOKUP(C580,SubstationLoad_Min_Primaries!$B$3:$Z$500,23,FALSE))</f>
        <v>0</v>
      </c>
      <c r="AD582" s="175"/>
      <c r="AE582" s="175"/>
      <c r="AF582" s="175"/>
      <c r="AG582" s="175"/>
      <c r="AH582" s="175"/>
      <c r="AI582" s="175"/>
      <c r="AJ582" s="175"/>
      <c r="AK582" s="175"/>
      <c r="AL582" s="175"/>
      <c r="AM582" s="157" t="str">
        <f ca="1">IF('MASTER 2018-19 '!H588="","",'MASTER 2018-19 '!H588)</f>
        <v/>
      </c>
      <c r="AN582" s="216"/>
    </row>
    <row r="583" spans="1:40" s="157" customFormat="1" x14ac:dyDescent="0.2">
      <c r="A583" s="152"/>
      <c r="B583" s="213">
        <v>640</v>
      </c>
      <c r="C583" s="86" t="str">
        <f ca="1">VLOOKUP(B583,'GSP List'!$D$2:$E$485,2,FALSE)</f>
        <v>UIG</v>
      </c>
      <c r="D583" s="117" t="s">
        <v>30</v>
      </c>
      <c r="E583" s="117" t="s">
        <v>530</v>
      </c>
      <c r="F583" s="214"/>
      <c r="G583" s="284">
        <f ca="1">IF(AND(VLOOKUP(C583,SubstationLoad_Max_Primaries!$B$3:$Z$495,3,FALSE),ISNUMBER(VLOOKUP(C583,'Manual Calculation'!$B$2:$G$222,3,FALSE))),VLOOKUP(C583,'Manual Calculation'!$B$2:$G$222,4,FALSE),VLOOKUP(C583,SubstationLoad_Max_Primaries!$B$3:$Z$500,23,FALSE))</f>
        <v>43558.775000000001</v>
      </c>
      <c r="H583" s="282">
        <f ca="1">IF(AND(VLOOKUP(C583,SubstationLoad_Max_Primaries!$B$3:$Z$495,3,FALSE),ISNUMBER(VLOOKUP(C583,'Manual Calculation'!$B$2:$G$222,3,FALSE))),VLOOKUP(C583,'Manual Calculation'!$B$2:$G$222,3,FALSE),VLOOKUP(C583,SubstationLoad_Max_Primaries!$B$3:$Z$500,22,FALSE))</f>
        <v>1.3643451283569337</v>
      </c>
      <c r="I583" s="136">
        <v>1</v>
      </c>
      <c r="J583" s="89">
        <v>0</v>
      </c>
      <c r="K583" s="90">
        <v>0</v>
      </c>
      <c r="L583" s="143">
        <f ca="1">IF(OR($B583="",ISNA($I583)),,$H583*$I583)</f>
        <v>1.3643451283569337</v>
      </c>
      <c r="M583" s="143">
        <f ca="1">IF($B583 ="",,VLOOKUP($K583,'Growth Rates'!$C$5:$D$8,2,FALSE))^COLUMNS($M583:M583)*$L583+SUM($L584:M584)*IFERROR($L$5/$L$6,1)</f>
        <v>1.3643700368901892</v>
      </c>
      <c r="N583" s="143">
        <f ca="1">IF($B583 ="",,VLOOKUP($K583,'Growth Rates'!$C$5:$D$8,2,FALSE))^COLUMNS($M583:N583)*$L583+SUM($L584:N584)*IFERROR($L$5/$L$6,1)</f>
        <v>1.3643949458781943</v>
      </c>
      <c r="O583" s="143">
        <f ca="1">IF($B583 ="",,VLOOKUP($K583,'Growth Rates'!$C$5:$D$8,2,FALSE))^COLUMNS($M583:O583)*$L583+SUM($L584:O584)*IFERROR($L$5/$L$6,1)</f>
        <v>1.3644198553209568</v>
      </c>
      <c r="P583" s="143">
        <f ca="1">IF($B583 ="",,VLOOKUP($K583,'Growth Rates'!$C$5:$D$8,2,FALSE))^COLUMNS($M583:P583)*$L583+SUM($L584:P584)*IFERROR($L$5/$L$6,1)</f>
        <v>1.3644447652184855</v>
      </c>
      <c r="Q583" s="143">
        <f ca="1">IF($B583 ="",,VLOOKUP($K583,'Growth Rates'!$C$5:$D$8,2,FALSE))^COLUMNS($M583:Q583)*$L583+SUM($L584:Q584)*IFERROR($L$5/$L$6,1)</f>
        <v>1.3644696755707881</v>
      </c>
      <c r="R583" s="143">
        <f ca="1">IF($B583 ="",,VLOOKUP($K583,'Growth Rates'!$C$5:$D$8,2,FALSE))^COLUMNS($M583:R583)*$L583+SUM($L584:R584)*IFERROR($L$5/$L$6,1)</f>
        <v>1.3644945863778735</v>
      </c>
      <c r="S583" s="143">
        <f ca="1">IF($B583 ="",,VLOOKUP($K583,'Growth Rates'!$C$5:$D$8,2,FALSE))^COLUMNS($M583:S583)*$L583+SUM($L584:S584)*IFERROR($L$5/$L$6,1)</f>
        <v>1.3645194976397497</v>
      </c>
      <c r="T583" s="143">
        <f ca="1">IF($B583 ="",,VLOOKUP($K583,'Growth Rates'!$C$5:$D$8,2,FALSE))^COLUMNS($M583:T583)*$L583+SUM($L584:T584)*IFERROR($L$5/$L$6,1)</f>
        <v>1.3645444093564252</v>
      </c>
      <c r="U583" s="143">
        <f ca="1">IF($B583 ="",,VLOOKUP($K583,'Growth Rates'!$C$5:$D$8,2,FALSE))^COLUMNS($M583:U583)*$L583+SUM($L584:U584)*IFERROR($L$5/$L$6,1)</f>
        <v>1.3645693215279078</v>
      </c>
      <c r="V583" s="143">
        <f ca="1">IF($B583 ="",,VLOOKUP($K583,'Growth Rates'!$C$5:$D$8,2,FALSE))^COLUMNS($M583:V583)*$L583+SUM($L584:V584)*IFERROR($L$5/$L$6,1)</f>
        <v>1.3645942341542063</v>
      </c>
      <c r="W583" s="143">
        <f ca="1">IF($B583 ="",,VLOOKUP($K583,'Growth Rates'!$C$5:$D$8,2,FALSE))^COLUMNS($M583:W583)*$L583+SUM($L584:W584)*IFERROR($L$5/$L$6,1)</f>
        <v>1.3646191472353286</v>
      </c>
      <c r="X583" s="143">
        <f ca="1">IF($B583 ="",,VLOOKUP($K583,'Growth Rates'!$C$5:$D$8,2,FALSE))^COLUMNS($M583:X583)*$L583+SUM($L584:X584)*IFERROR($L$5/$L$6,1)</f>
        <v>1.364644060771284</v>
      </c>
      <c r="Y583" s="143">
        <f ca="1">IF($B583 ="",,VLOOKUP($K583,'Growth Rates'!$C$5:$D$8,2,FALSE))^COLUMNS($M583:Y583)*$L583+SUM($L584:Y584)*IFERROR($L$5/$L$6,1)</f>
        <v>1.3646689747620795</v>
      </c>
      <c r="Z583" s="215"/>
      <c r="AA583" s="173">
        <f ca="1">IFERROR(IF($H583="",,AA584/$L583),0)</f>
        <v>1</v>
      </c>
      <c r="AB583" s="173">
        <f ca="1">IFERROR(IF($H583="",,AB584/$L583),0)</f>
        <v>0.84705882478280536</v>
      </c>
      <c r="AC583" s="174">
        <f ca="1">IFERROR(IF($H583="",,AC584/$L583),0)</f>
        <v>0</v>
      </c>
      <c r="AD583" s="175"/>
      <c r="AE583" s="42">
        <v>82309</v>
      </c>
      <c r="AF583" s="43"/>
      <c r="AG583" s="43"/>
      <c r="AH583" s="43"/>
      <c r="AI583" s="43"/>
      <c r="AJ583" s="43"/>
      <c r="AK583" s="43"/>
      <c r="AL583" s="44"/>
      <c r="AM583" s="157">
        <f ca="1">IF('MASTER 2018-19 '!H589="","",'MASTER 2018-19 '!H589)</f>
        <v>1.21</v>
      </c>
      <c r="AN583" s="216">
        <f t="shared" ref="AN583:AN643" ca="1" si="97">H583-AM583</f>
        <v>0.1543451283569337</v>
      </c>
    </row>
    <row r="584" spans="1:40" s="157" customFormat="1" x14ac:dyDescent="0.2">
      <c r="C584" s="217" t="str">
        <f ca="1">IFERROR(IF(H583="","No PI or No Data",""),"Substation was not found in SubstationLoad")</f>
        <v/>
      </c>
      <c r="D584" s="139"/>
      <c r="E584" s="139"/>
      <c r="F584" s="139"/>
      <c r="G584" s="285">
        <f ca="1">IF(AND(VLOOKUP(C583,SubstationLoad_Max_Primaries!$B$3:$Z$495,3,FALSE),ISNUMBER(VLOOKUP(C583,'Manual Calculation'!$B$2:$G$222,3,FALSE))),VLOOKUP(C583,'Manual Calculation'!$B$2:$G$222,4,FALSE),VLOOKUP(C583,SubstationLoad_Max_Primaries!$B$3:$Z$500,23,FALSE))</f>
        <v>43558.775000000001</v>
      </c>
      <c r="H584" s="250"/>
      <c r="I584" s="220"/>
      <c r="J584" s="220"/>
      <c r="K584" s="220"/>
      <c r="L584" s="220" t="s">
        <v>32</v>
      </c>
      <c r="M584" s="235"/>
      <c r="N584" s="221"/>
      <c r="O584" s="221"/>
      <c r="P584" s="221"/>
      <c r="Q584" s="221"/>
      <c r="R584" s="221"/>
      <c r="S584" s="221"/>
      <c r="T584" s="221"/>
      <c r="U584" s="221"/>
      <c r="V584" s="221"/>
      <c r="W584" s="221"/>
      <c r="X584" s="221"/>
      <c r="Y584" s="221"/>
      <c r="Z584" s="222"/>
      <c r="AA584" s="419">
        <f ca="1">IF(AND(VLOOKUP(C583,SubstationLoad_Min_Primaries!$B$3:$Z$495,3,FALSE),ISNUMBER(VLOOKUP(C583,'Manual Calculation'!$B$2:$G$222,5,FALSE))),"Manual Calculation",MAX(VLOOKUP(C583,SubstationLoad_Max_Primaries!$B$3:$Z$500,5,FALSE),VLOOKUP(C583,SubstationLoad_Max_Primaries!$B$3:$Z$500,7,FALSE)))</f>
        <v>1.3643451283569337</v>
      </c>
      <c r="AB584" s="419">
        <f ca="1">IF(AND(VLOOKUP(C583,SubstationLoad_Min_Primaries!$B$3:$Z$495,3,FALSE),ISNUMBER(VLOOKUP(C583,'Manual Calculation'!$B$2:$G$222,5,FALSE))),"Manual Calculation",VLOOKUP(C583,SubstationLoad_Max_Primaries!$B$3:$Z$500,6,FALSE))</f>
        <v>1.1556805810241699</v>
      </c>
      <c r="AC584" s="282">
        <f ca="1">IF(AND(VLOOKUP(C583,SubstationLoad_Min_Primaries!$B$3:$Z$495,3,FALSE),ISNUMBER(VLOOKUP(C583,'Manual Calculation'!$B$2:$G$222,5,FALSE))),VLOOKUP(C583,'Manual Calculation'!$B$2:$G$222,5,FALSE),VLOOKUP(C583,SubstationLoad_Min_Primaries!$B$3:$Z$500,22,FALSE))</f>
        <v>0</v>
      </c>
      <c r="AD584" s="175"/>
      <c r="AE584" s="186">
        <v>1</v>
      </c>
      <c r="AF584" s="187">
        <v>0</v>
      </c>
      <c r="AG584" s="187">
        <v>0</v>
      </c>
      <c r="AH584" s="187">
        <v>0</v>
      </c>
      <c r="AI584" s="187">
        <v>0</v>
      </c>
      <c r="AJ584" s="187">
        <v>0</v>
      </c>
      <c r="AK584" s="187">
        <v>0</v>
      </c>
      <c r="AL584" s="188">
        <v>0</v>
      </c>
      <c r="AM584" s="157" t="str">
        <f ca="1">IF('MASTER 2018-19 '!H590="","",'MASTER 2018-19 '!H590)</f>
        <v/>
      </c>
      <c r="AN584" s="216"/>
    </row>
    <row r="585" spans="1:40" s="157" customFormat="1" x14ac:dyDescent="0.2">
      <c r="C585" s="223" t="s">
        <v>33</v>
      </c>
      <c r="D585" s="224"/>
      <c r="E585" s="225"/>
      <c r="F585" s="225"/>
      <c r="G585" s="226"/>
      <c r="H585" s="249"/>
      <c r="I585" s="228"/>
      <c r="J585" s="228"/>
      <c r="K585" s="228"/>
      <c r="L585" s="228"/>
      <c r="M585" s="229"/>
      <c r="N585" s="229"/>
      <c r="O585" s="230"/>
      <c r="P585" s="230"/>
      <c r="Q585" s="230"/>
      <c r="R585" s="231" t="s">
        <v>34</v>
      </c>
      <c r="S585" s="283">
        <f ca="1">VLOOKUP(C583,SubstationLoad_Max_Primaries!$B$3:$Z$500,24,FALSE)</f>
        <v>0</v>
      </c>
      <c r="T585" s="233"/>
      <c r="U585" s="233"/>
      <c r="V585" s="233"/>
      <c r="W585" s="233"/>
      <c r="X585" s="233"/>
      <c r="Y585" s="233"/>
      <c r="Z585" s="234"/>
      <c r="AA585" s="418">
        <f ca="1">IF(AND(VLOOKUP(C583,SubstationLoad_Min_Primaries!$B$3:$Z$495,3,FALSE),ISNUMBER(VLOOKUP(C583,'Manual Calculation'!$B$2:$G$222,5,FALSE))),"",IF(AA584=VLOOKUP(C583,SubstationLoad_Max_Primaries!$B$3:$Z$500,5,FALSE),VLOOKUP(C583,SubstationLoad_Max_Primaries!$B$3:$Z$500,10,FALSE),IF(AA584=VLOOKUP(C583,SubstationLoad_Max_Primaries!$B$3:$Z$500,7,FALSE),VLOOKUP(C583,SubstationLoad_Max_Primaries!$B$3:$Z$500,12,FALSE),"")))</f>
        <v>43558.775000000001</v>
      </c>
      <c r="AB585" s="418">
        <f ca="1">IF(AND(VLOOKUP(C583,SubstationLoad_Min_Primaries!$B$3:$Z$495,3,FALSE),ISNUMBER(VLOOKUP(C583,'Manual Calculation'!$B$2:$G$222,5,FALSE))),"",VLOOKUP(C583,SubstationLoad_Max_Primaries!$B$3:$Z$500,11,FALSE))</f>
        <v>43622.770833333336</v>
      </c>
      <c r="AC585" s="418">
        <f ca="1">IF(AND(VLOOKUP(C583,SubstationLoad_Min_Primaries!$B$3:$Z$495,3,FALSE),ISNUMBER(VLOOKUP(C583,'Manual Calculation'!$B$2:$G$222,5,FALSE))),VLOOKUP(C583,'Manual Calculation'!$B$2:$G$222,6,FALSE),VLOOKUP(C583,SubstationLoad_Min_Primaries!$B$3:$Z$500,23,FALSE))</f>
        <v>0</v>
      </c>
      <c r="AD585" s="175"/>
      <c r="AE585" s="175"/>
      <c r="AF585" s="175"/>
      <c r="AG585" s="175"/>
      <c r="AH585" s="175"/>
      <c r="AI585" s="175"/>
      <c r="AJ585" s="175"/>
      <c r="AK585" s="175"/>
      <c r="AL585" s="175"/>
      <c r="AM585" s="157" t="str">
        <f ca="1">IF('MASTER 2018-19 '!H591="","",'MASTER 2018-19 '!H591)</f>
        <v/>
      </c>
      <c r="AN585" s="216"/>
    </row>
    <row r="586" spans="1:40" s="157" customFormat="1" x14ac:dyDescent="0.2">
      <c r="A586" s="246"/>
      <c r="B586" s="246"/>
      <c r="C586" s="246"/>
      <c r="D586" s="246"/>
      <c r="E586" s="246"/>
      <c r="F586" s="246"/>
      <c r="G586" s="246"/>
      <c r="H586" s="246"/>
      <c r="I586" s="246"/>
      <c r="J586" s="246"/>
      <c r="K586" s="246"/>
      <c r="L586" s="246"/>
      <c r="M586" s="246"/>
      <c r="N586" s="246"/>
      <c r="O586" s="246"/>
      <c r="P586" s="246"/>
      <c r="Q586" s="246"/>
      <c r="R586" s="246"/>
      <c r="S586" s="246"/>
      <c r="T586" s="246"/>
      <c r="U586" s="246"/>
      <c r="V586" s="246"/>
      <c r="W586" s="246"/>
      <c r="X586" s="246"/>
      <c r="Y586" s="246"/>
      <c r="Z586" s="246"/>
      <c r="AA586" s="246"/>
      <c r="AB586" s="246"/>
      <c r="AC586" s="246"/>
      <c r="AD586" s="246"/>
      <c r="AE586" s="246"/>
      <c r="AF586" s="246"/>
      <c r="AG586" s="246"/>
      <c r="AH586" s="246"/>
      <c r="AI586" s="246"/>
      <c r="AJ586" s="246"/>
      <c r="AK586" s="246"/>
      <c r="AL586" s="246"/>
      <c r="AM586" s="157" t="str">
        <f ca="1">IF('MASTER 2018-19 '!H592="","",'MASTER 2018-19 '!H592)</f>
        <v/>
      </c>
      <c r="AN586" s="216"/>
    </row>
    <row r="587" spans="1:40" s="157" customFormat="1" x14ac:dyDescent="0.2">
      <c r="A587" s="152"/>
      <c r="B587" s="25"/>
      <c r="C587" s="158"/>
      <c r="D587" s="152"/>
      <c r="E587" s="152"/>
      <c r="F587" s="152"/>
      <c r="G587" s="152"/>
      <c r="H587" s="152"/>
      <c r="I587" s="152"/>
      <c r="J587" s="152"/>
      <c r="K587" s="152"/>
      <c r="L587" s="7" t="s">
        <v>0</v>
      </c>
      <c r="M587" s="159"/>
      <c r="N587" s="159"/>
      <c r="O587" s="159"/>
      <c r="P587" s="159"/>
      <c r="Q587" s="159"/>
      <c r="R587" s="159"/>
      <c r="S587" s="159"/>
      <c r="T587" s="159"/>
      <c r="U587" s="159"/>
      <c r="V587" s="159"/>
      <c r="W587" s="159"/>
      <c r="X587" s="159"/>
      <c r="Y587" s="159"/>
      <c r="Z587" s="156"/>
      <c r="AA587" s="152"/>
      <c r="AB587" s="152"/>
      <c r="AC587" s="152"/>
      <c r="AD587" s="152"/>
      <c r="AE587" s="152"/>
      <c r="AF587" s="152"/>
      <c r="AG587" s="152"/>
      <c r="AH587" s="152"/>
      <c r="AI587" s="152"/>
      <c r="AJ587" s="152"/>
      <c r="AK587" s="152"/>
      <c r="AL587" s="152"/>
      <c r="AM587" s="157" t="str">
        <f ca="1">IF('MASTER 2018-19 '!H593="","",'MASTER 2018-19 '!H593)</f>
        <v/>
      </c>
      <c r="AN587" s="216"/>
    </row>
    <row r="588" spans="1:40" s="157" customFormat="1" ht="61.5" x14ac:dyDescent="0.2">
      <c r="A588" s="20" t="s">
        <v>39</v>
      </c>
      <c r="B588" s="21" t="s">
        <v>657</v>
      </c>
      <c r="C588" s="20" t="s">
        <v>2</v>
      </c>
      <c r="D588" s="18" t="s">
        <v>3</v>
      </c>
      <c r="E588" s="18" t="s">
        <v>4</v>
      </c>
      <c r="F588" s="18" t="s">
        <v>5</v>
      </c>
      <c r="G588" s="22" t="s">
        <v>6</v>
      </c>
      <c r="H588" s="22" t="str">
        <f ca="1">$L$1&amp;" Peak (MW)"</f>
        <v>2019 / 20 Peak (MW)</v>
      </c>
      <c r="I588" s="16" t="s">
        <v>7</v>
      </c>
      <c r="J588" s="24" t="s">
        <v>8</v>
      </c>
      <c r="K588" s="17" t="s">
        <v>9</v>
      </c>
      <c r="L588" s="22" t="str">
        <f ca="1">LEFTB($L$1,FIND(" / ",$L$1,1))&amp;" / "&amp;LEFTB($L$1,FIND(" / ",$L$1,1))+1</f>
        <v>2019  / 2020</v>
      </c>
      <c r="M588" s="22" t="str">
        <f ca="1">LEFTB($L$1,FIND(" / ",$L$1,1))+1&amp;" / "&amp;LEFTB($L$1,FIND(" / ",$L$1,1))+2</f>
        <v>2020 / 2021</v>
      </c>
      <c r="N588" s="22" t="str">
        <f ca="1">LEFTB($L$1,FIND(" / ",$L$1,1))+2&amp;" / "&amp;LEFTB($L$1,FIND(" / ",$L$1,1))+3</f>
        <v>2021 / 2022</v>
      </c>
      <c r="O588" s="22" t="str">
        <f ca="1">LEFTB($L$1,FIND(" / ",$L$1,1))+3&amp;" / "&amp;LEFTB($L$1,FIND(" / ",$L$1,1))+4</f>
        <v>2022 / 2023</v>
      </c>
      <c r="P588" s="22" t="str">
        <f ca="1">LEFTB($L$1,FIND(" / ",$L$1,1))+4&amp;" / "&amp;LEFTB($L$1,FIND(" / ",$L$1,1))+5</f>
        <v>2023 / 2024</v>
      </c>
      <c r="Q588" s="22" t="str">
        <f ca="1">LEFTB($L$1,FIND(" / ",$L$1,1))+5&amp;" / "&amp;LEFTB($L$1,FIND(" / ",$L$1,1))+6</f>
        <v>2024 / 2025</v>
      </c>
      <c r="R588" s="22" t="str">
        <f ca="1">LEFTB($L$1,FIND(" / ",$L$1,1))+6&amp;" / "&amp;LEFTB($L$1,FIND(" / ",$L$1,1))+7</f>
        <v>2025 / 2026</v>
      </c>
      <c r="S588" s="22" t="str">
        <f ca="1">LEFTB($L$1,FIND(" / ",$L$1,1))+7&amp;" / "&amp;LEFTB($L$1,FIND(" / ",$L$1,1))+8</f>
        <v>2026 / 2027</v>
      </c>
      <c r="T588" s="22" t="str">
        <f ca="1">LEFTB($L$1,FIND(" / ",$L$1,1))+8&amp;" / "&amp;LEFTB($L$1,FIND(" / ",$L$1,1))+9</f>
        <v>2027 / 2028</v>
      </c>
      <c r="U588" s="22" t="str">
        <f ca="1">LEFTB($L$1,FIND(" / ",$L$1,1))+9&amp;" / "&amp;LEFTB($L$1,FIND(" / ",$L$1,1))+10</f>
        <v>2028 / 2029</v>
      </c>
      <c r="V588" s="22" t="str">
        <f ca="1">LEFTB($L$1,FIND(" / ",$L$1,1))+10&amp;" / "&amp;LEFTB($L$1,FIND(" / ",$L$1,1))+11</f>
        <v>2029 / 2030</v>
      </c>
      <c r="W588" s="22" t="str">
        <f ca="1">LEFTB($L$1,FIND(" / ",$L$1,1))+11&amp;" / "&amp;LEFTB($L$1,FIND(" / ",$L$1,1))+12</f>
        <v>2030 / 2031</v>
      </c>
      <c r="X588" s="22" t="str">
        <f ca="1">LEFTB($L$1,FIND(" / ",$L$1,1))+12&amp;" / "&amp;LEFTB($L$1,FIND(" / ",$L$1,1))+13</f>
        <v>2031 / 2032</v>
      </c>
      <c r="Y588" s="22" t="str">
        <f ca="1">LEFTB($L$1,FIND(" / ",$L$1,1))+13&amp;" / "&amp;LEFTB($L$1,FIND(" / ",$L$1,1))+14</f>
        <v>2032 / 2033</v>
      </c>
      <c r="Z588" s="23" t="s">
        <v>11</v>
      </c>
      <c r="AA588" s="19" t="s">
        <v>12</v>
      </c>
      <c r="AB588" s="19" t="s">
        <v>13</v>
      </c>
      <c r="AC588" s="19" t="s">
        <v>14</v>
      </c>
      <c r="AD588" s="160"/>
      <c r="AE588" s="19" t="s">
        <v>15</v>
      </c>
      <c r="AF588" s="19" t="s">
        <v>16</v>
      </c>
      <c r="AG588" s="19" t="s">
        <v>17</v>
      </c>
      <c r="AH588" s="19" t="s">
        <v>18</v>
      </c>
      <c r="AI588" s="19" t="s">
        <v>19</v>
      </c>
      <c r="AJ588" s="19" t="s">
        <v>20</v>
      </c>
      <c r="AK588" s="19" t="s">
        <v>21</v>
      </c>
      <c r="AL588" s="19" t="s">
        <v>22</v>
      </c>
      <c r="AM588" s="19" t="str">
        <f ca="1">IF('MASTER 2018-19 '!H594="","",'MASTER 2018-19 '!H594)</f>
        <v>2018/19 Peak (MW)</v>
      </c>
      <c r="AN588" s="19" t="s">
        <v>825</v>
      </c>
    </row>
    <row r="589" spans="1:40" s="157" customFormat="1" x14ac:dyDescent="0.2">
      <c r="A589" s="6"/>
      <c r="B589" s="161"/>
      <c r="C589" s="162"/>
      <c r="D589" s="161"/>
      <c r="E589" s="161"/>
      <c r="F589" s="161"/>
      <c r="G589" s="163"/>
      <c r="H589" s="161"/>
      <c r="I589" s="164"/>
      <c r="J589" s="165"/>
      <c r="K589" s="161"/>
      <c r="L589" s="161"/>
      <c r="M589" s="161"/>
      <c r="N589" s="161"/>
      <c r="O589" s="161"/>
      <c r="P589" s="161"/>
      <c r="Q589" s="161"/>
      <c r="R589" s="161"/>
      <c r="S589" s="161"/>
      <c r="T589" s="161"/>
      <c r="U589" s="161"/>
      <c r="V589" s="161"/>
      <c r="W589" s="161"/>
      <c r="X589" s="161"/>
      <c r="Y589" s="161"/>
      <c r="Z589" s="160"/>
      <c r="AA589" s="160"/>
      <c r="AB589" s="160"/>
      <c r="AC589" s="160"/>
      <c r="AD589" s="160"/>
      <c r="AE589" s="160"/>
      <c r="AF589" s="160"/>
      <c r="AG589" s="160"/>
      <c r="AH589" s="160"/>
      <c r="AI589" s="160"/>
      <c r="AJ589" s="160"/>
      <c r="AK589" s="160"/>
      <c r="AL589" s="160"/>
      <c r="AM589" s="157" t="str">
        <f ca="1">IF('MASTER 2018-19 '!H595="","",'MASTER 2018-19 '!H595)</f>
        <v/>
      </c>
    </row>
    <row r="590" spans="1:40" s="157" customFormat="1" x14ac:dyDescent="0.2">
      <c r="A590" s="142" t="s">
        <v>593</v>
      </c>
      <c r="B590" s="166">
        <v>843</v>
      </c>
      <c r="C590" s="167"/>
      <c r="D590" s="168" t="s">
        <v>23</v>
      </c>
      <c r="E590" s="169" t="s">
        <v>839</v>
      </c>
      <c r="F590" s="170"/>
      <c r="G590" s="284">
        <f ca="1">VLOOKUP(A590,SubstationLoad_Max_GSPs!$A$3:$Z$100,19,FALSE)</f>
        <v>43874.377083333333</v>
      </c>
      <c r="H590" s="282">
        <f ca="1">VLOOKUP(A590,SubstationLoad_Max_GSPs!$A$3:$Z$100,18,FALSE)</f>
        <v>38.370895288896321</v>
      </c>
      <c r="I590" s="136">
        <v>1</v>
      </c>
      <c r="J590" s="171"/>
      <c r="K590" s="172" t="s">
        <v>24</v>
      </c>
      <c r="L590" s="37">
        <f ca="1">IF(OR($A590="",ISNA($I590)),,$H590*$I590)</f>
        <v>38.370895288896321</v>
      </c>
      <c r="M590" s="37">
        <f t="shared" ref="M590:Y590" ca="1" si="98">M591/IFERROR($L591/$L590,1)</f>
        <v>38.371595817451372</v>
      </c>
      <c r="N590" s="37">
        <f t="shared" ca="1" si="98"/>
        <v>38.372296358795801</v>
      </c>
      <c r="O590" s="37">
        <f t="shared" ca="1" si="98"/>
        <v>38.372996912929857</v>
      </c>
      <c r="P590" s="37">
        <f t="shared" ca="1" si="98"/>
        <v>38.373697479853774</v>
      </c>
      <c r="Q590" s="37">
        <f t="shared" ca="1" si="98"/>
        <v>38.374398059567767</v>
      </c>
      <c r="R590" s="37">
        <f t="shared" ca="1" si="98"/>
        <v>38.375098652072083</v>
      </c>
      <c r="S590" s="37">
        <f t="shared" ca="1" si="98"/>
        <v>38.375799257366957</v>
      </c>
      <c r="T590" s="37">
        <f t="shared" ca="1" si="98"/>
        <v>38.37649987545263</v>
      </c>
      <c r="U590" s="37">
        <f t="shared" ca="1" si="98"/>
        <v>38.377200506329316</v>
      </c>
      <c r="V590" s="37">
        <f t="shared" ca="1" si="98"/>
        <v>38.377901149997264</v>
      </c>
      <c r="W590" s="37">
        <f t="shared" ca="1" si="98"/>
        <v>38.378601806456679</v>
      </c>
      <c r="X590" s="37">
        <f t="shared" ca="1" si="98"/>
        <v>38.379302475707853</v>
      </c>
      <c r="Y590" s="37">
        <f t="shared" ca="1" si="98"/>
        <v>38.380003157750956</v>
      </c>
      <c r="Z590" s="38" t="str">
        <f ca="1">"Diversity/Losses: "&amp;ROUND(L591/L590,3)</f>
        <v>Diversity/Losses: 1.137</v>
      </c>
      <c r="AA590" s="173">
        <f ca="1">IFERROR(IF($H590="",,AA591/$L590),0)</f>
        <v>0.84111653369348105</v>
      </c>
      <c r="AB590" s="173">
        <f ca="1">IFERROR(IF($H590="",,AB591/$L590),0)</f>
        <v>0.70060464225696606</v>
      </c>
      <c r="AC590" s="174">
        <f ca="1">IFERROR(IF($H590="",,AC591/$L590),0)</f>
        <v>-0.13253402009242904</v>
      </c>
      <c r="AD590" s="175"/>
      <c r="AE590" s="42">
        <v>13530</v>
      </c>
      <c r="AF590" s="43"/>
      <c r="AG590" s="43"/>
      <c r="AH590" s="43"/>
      <c r="AI590" s="43"/>
      <c r="AJ590" s="43"/>
      <c r="AK590" s="43"/>
      <c r="AL590" s="44"/>
      <c r="AM590" s="157">
        <f ca="1">IF('MASTER 2018-19 '!H596="","",'MASTER 2018-19 '!H596)</f>
        <v>43.5</v>
      </c>
      <c r="AN590" s="216">
        <f ca="1">H590-AM590</f>
        <v>-5.1291047111036789</v>
      </c>
    </row>
    <row r="591" spans="1:40" s="157" customFormat="1" x14ac:dyDescent="0.2">
      <c r="A591" s="217" t="str">
        <f ca="1">IFERROR(IF(H590="","No PI or No Data",""),"Substation was not found in SubstationLoad")</f>
        <v/>
      </c>
      <c r="B591" s="176"/>
      <c r="C591" s="177"/>
      <c r="D591" s="178"/>
      <c r="E591" s="178"/>
      <c r="F591" s="178"/>
      <c r="G591" s="329">
        <f ca="1">VLOOKUP(A590,SubstationLoad_Max_GSPs!$A$3:$Z$100,19,FALSE)</f>
        <v>43874.377083333333</v>
      </c>
      <c r="H591" s="180"/>
      <c r="I591" s="181"/>
      <c r="J591" s="182"/>
      <c r="K591" s="183" t="s">
        <v>25</v>
      </c>
      <c r="L591" s="53">
        <f ca="1">L595+L598+L601+L607+L610+L604</f>
        <v>43.615893714488919</v>
      </c>
      <c r="M591" s="53">
        <f t="shared" ref="M591:Y591" ca="1" si="99">M595+M598+M601+M607+M610+M604</f>
        <v>43.616689999766365</v>
      </c>
      <c r="N591" s="53">
        <f t="shared" ca="1" si="99"/>
        <v>43.617486299581401</v>
      </c>
      <c r="O591" s="53">
        <f t="shared" ca="1" si="99"/>
        <v>43.618282613934298</v>
      </c>
      <c r="P591" s="53">
        <f t="shared" ca="1" si="99"/>
        <v>43.61907894282534</v>
      </c>
      <c r="Q591" s="53">
        <f t="shared" ca="1" si="99"/>
        <v>43.619875286254754</v>
      </c>
      <c r="R591" s="53">
        <f t="shared" ca="1" si="99"/>
        <v>43.620671644222824</v>
      </c>
      <c r="S591" s="53">
        <f t="shared" ca="1" si="99"/>
        <v>43.621468016729821</v>
      </c>
      <c r="T591" s="53">
        <f t="shared" ca="1" si="99"/>
        <v>43.622264403776022</v>
      </c>
      <c r="U591" s="53">
        <f t="shared" ca="1" si="99"/>
        <v>43.623060805361668</v>
      </c>
      <c r="V591" s="53">
        <f t="shared" ca="1" si="99"/>
        <v>43.623857221487036</v>
      </c>
      <c r="W591" s="53">
        <f t="shared" ca="1" si="99"/>
        <v>43.624653652152368</v>
      </c>
      <c r="X591" s="53">
        <f t="shared" ca="1" si="99"/>
        <v>43.625450097357984</v>
      </c>
      <c r="Y591" s="53">
        <f t="shared" ca="1" si="99"/>
        <v>43.626246557104089</v>
      </c>
      <c r="Z591" s="184"/>
      <c r="AA591" s="419">
        <f ca="1">MAX(VLOOKUP(A590,SubstationLoad_Max_GSPs!$A$3:$Z$100,3,FALSE),VLOOKUP(A590,SubstationLoad_Max_GSPs!$A$3:$Z$100,5,FALSE))</f>
        <v>32.274394440111998</v>
      </c>
      <c r="AB591" s="282">
        <f ca="1">VLOOKUP(A590,SubstationLoad_Max_GSPs!$A$3:$Z$100,4,FALSE)</f>
        <v>26.882827366956711</v>
      </c>
      <c r="AC591" s="282">
        <f ca="1">VLOOKUP(A590,SubstationLoad_Min_GSPs!$A$3:$Z$100,18,FALSE)</f>
        <v>-5.085449007183076</v>
      </c>
      <c r="AD591" s="175"/>
      <c r="AE591" s="186">
        <v>1</v>
      </c>
      <c r="AF591" s="187">
        <v>0</v>
      </c>
      <c r="AG591" s="187">
        <v>0</v>
      </c>
      <c r="AH591" s="187">
        <v>0</v>
      </c>
      <c r="AI591" s="187">
        <v>0</v>
      </c>
      <c r="AJ591" s="187">
        <v>0</v>
      </c>
      <c r="AK591" s="187">
        <v>0</v>
      </c>
      <c r="AL591" s="188">
        <v>0</v>
      </c>
      <c r="AM591" s="157" t="str">
        <f ca="1">IF('MASTER 2018-19 '!H597="","",'MASTER 2018-19 '!H597)</f>
        <v/>
      </c>
      <c r="AN591" s="216"/>
    </row>
    <row r="592" spans="1:40" s="157" customFormat="1" x14ac:dyDescent="0.2">
      <c r="A592" s="11"/>
      <c r="B592" s="176"/>
      <c r="C592" s="189"/>
      <c r="D592" s="190" t="s">
        <v>26</v>
      </c>
      <c r="E592" s="63"/>
      <c r="F592" s="191"/>
      <c r="G592" s="192"/>
      <c r="H592" s="193"/>
      <c r="I592" s="194"/>
      <c r="J592" s="194"/>
      <c r="K592" s="194"/>
      <c r="L592" s="194"/>
      <c r="M592" s="194"/>
      <c r="N592" s="195"/>
      <c r="O592" s="195"/>
      <c r="P592" s="195"/>
      <c r="Q592" s="195"/>
      <c r="R592" s="196" t="s">
        <v>27</v>
      </c>
      <c r="S592" s="330">
        <f ca="1">VLOOKUP(A590,SubstationLoad_Max_GSPs!$A$3:$Z$100,20,FALSE)</f>
        <v>0.72225131840682033</v>
      </c>
      <c r="T592" s="185"/>
      <c r="U592" s="185"/>
      <c r="V592" s="185"/>
      <c r="W592" s="185"/>
      <c r="X592" s="185"/>
      <c r="Y592" s="185"/>
      <c r="Z592" s="184"/>
      <c r="AA592" s="418">
        <f ca="1">IF(AA591=VLOOKUP(A590,SubstationLoad_Max_GSPs!$A$3:$Z$100,3,FALSE),VLOOKUP(A590,SubstationLoad_Max_GSPs!$A$3:$Z$100,8,FALSE),IF(AA591=VLOOKUP(A590,SubstationLoad_Max_GSPs!$A$3:$Z$100,5,FALSE),VLOOKUP(A590,SubstationLoad_Max_GSPs!$A$3:$Z$100,10,FALSE),""))</f>
        <v>43768.708333333336</v>
      </c>
      <c r="AB592" s="418">
        <f ca="1">VLOOKUP(A590,SubstationLoad_Max_GSPs!$A$3:$Z$100,9,FALSE)</f>
        <v>43641.446527777778</v>
      </c>
      <c r="AC592" s="418">
        <f ca="1">VLOOKUP(A590,SubstationLoad_Min_GSPs!$A$3:$Z$100,19,FALSE)</f>
        <v>43792.928472222222</v>
      </c>
      <c r="AD592" s="175"/>
      <c r="AE592" s="175"/>
      <c r="AF592" s="175"/>
      <c r="AG592" s="175"/>
      <c r="AH592" s="175"/>
      <c r="AI592" s="175"/>
      <c r="AJ592" s="175"/>
      <c r="AK592" s="175"/>
      <c r="AL592" s="175"/>
      <c r="AM592" s="157" t="str">
        <f ca="1">IF('MASTER 2018-19 '!H598="","",'MASTER 2018-19 '!H598)</f>
        <v/>
      </c>
      <c r="AN592" s="216"/>
    </row>
    <row r="593" spans="1:40" s="157" customFormat="1" x14ac:dyDescent="0.2">
      <c r="A593" s="14"/>
      <c r="B593" s="197"/>
      <c r="C593" s="198"/>
      <c r="D593" s="198"/>
      <c r="E593" s="198"/>
      <c r="F593" s="199"/>
      <c r="G593" s="200" t="s">
        <v>28</v>
      </c>
      <c r="H593" s="201">
        <v>0.98</v>
      </c>
      <c r="I593" s="197"/>
      <c r="J593" s="202"/>
      <c r="K593" s="203" t="s">
        <v>29</v>
      </c>
      <c r="L593" s="78">
        <f ca="1">L590*$H593</f>
        <v>37.603477383118395</v>
      </c>
      <c r="M593" s="78">
        <f t="shared" ref="M593:T593" ca="1" si="100">M590*$H593</f>
        <v>37.604163901102346</v>
      </c>
      <c r="N593" s="78">
        <f t="shared" ca="1" si="100"/>
        <v>37.604850431619887</v>
      </c>
      <c r="O593" s="78">
        <f t="shared" ca="1" si="100"/>
        <v>37.60553697467126</v>
      </c>
      <c r="P593" s="78">
        <f t="shared" ca="1" si="100"/>
        <v>37.606223530256699</v>
      </c>
      <c r="Q593" s="78">
        <f t="shared" ca="1" si="100"/>
        <v>37.60691009837641</v>
      </c>
      <c r="R593" s="78">
        <f t="shared" ca="1" si="100"/>
        <v>37.607596679030642</v>
      </c>
      <c r="S593" s="78">
        <f t="shared" ca="1" si="100"/>
        <v>37.608283272219616</v>
      </c>
      <c r="T593" s="78">
        <f t="shared" ca="1" si="100"/>
        <v>37.608969877943579</v>
      </c>
      <c r="U593" s="78">
        <f ca="1">U590*$H593</f>
        <v>37.609656496202732</v>
      </c>
      <c r="V593" s="78">
        <f ca="1">V590*$H593</f>
        <v>37.610343126997321</v>
      </c>
      <c r="W593" s="78">
        <f t="shared" ref="W593" ca="1" si="101">W590*$H593</f>
        <v>37.611029770327548</v>
      </c>
      <c r="X593" s="78">
        <f ca="1">X590*$H593</f>
        <v>37.611716426193695</v>
      </c>
      <c r="Y593" s="78">
        <f ca="1">Y590*$H593</f>
        <v>37.612403094595933</v>
      </c>
      <c r="Z593" s="204"/>
      <c r="AA593" s="205"/>
      <c r="AB593" s="198"/>
      <c r="AC593" s="206"/>
      <c r="AD593" s="175"/>
      <c r="AE593" s="175"/>
      <c r="AF593" s="175"/>
      <c r="AG593" s="175"/>
      <c r="AH593" s="175"/>
      <c r="AI593" s="175"/>
      <c r="AJ593" s="175"/>
      <c r="AK593" s="175"/>
      <c r="AL593" s="175"/>
      <c r="AN593" s="216"/>
    </row>
    <row r="594" spans="1:40" s="157" customFormat="1" x14ac:dyDescent="0.2">
      <c r="A594" s="2"/>
      <c r="C594" s="207"/>
      <c r="D594" s="208"/>
      <c r="E594" s="208"/>
      <c r="F594" s="208"/>
      <c r="G594" s="209"/>
      <c r="H594" s="241"/>
      <c r="I594" s="211"/>
      <c r="J594" s="212"/>
      <c r="K594" s="208"/>
      <c r="Z594" s="175"/>
      <c r="AA594" s="175"/>
      <c r="AB594" s="175"/>
      <c r="AC594" s="175"/>
      <c r="AD594" s="175"/>
      <c r="AE594" s="175"/>
      <c r="AF594" s="175"/>
      <c r="AG594" s="175"/>
      <c r="AH594" s="175"/>
      <c r="AI594" s="175"/>
      <c r="AJ594" s="175"/>
      <c r="AK594" s="175"/>
      <c r="AL594" s="175"/>
      <c r="AM594" s="157" t="str">
        <f ca="1">IF('MASTER 2018-19 '!H600="","",'MASTER 2018-19 '!H600)</f>
        <v/>
      </c>
      <c r="AN594" s="216"/>
    </row>
    <row r="595" spans="1:40" s="157" customFormat="1" x14ac:dyDescent="0.2">
      <c r="A595" s="152"/>
      <c r="B595" s="247">
        <v>807</v>
      </c>
      <c r="C595" s="86" t="str">
        <f ca="1">VLOOKUP(B595,'GSP List'!$D$2:$E$485,2,FALSE)</f>
        <v>BALMEDIE</v>
      </c>
      <c r="D595" s="117" t="s">
        <v>30</v>
      </c>
      <c r="E595" s="117" t="s">
        <v>534</v>
      </c>
      <c r="F595" s="214"/>
      <c r="G595" s="284">
        <f ca="1">IF(AND(VLOOKUP(C595,SubstationLoad_Max_Primaries!$B$3:$Z$495,3,FALSE),ISNUMBER(VLOOKUP(C595,'Manual Calculation'!$B$2:$G$222,3,FALSE))),VLOOKUP(C595,'Manual Calculation'!$B$2:$G$222,4,FALSE),VLOOKUP(C595,SubstationLoad_Max_Primaries!$B$3:$Z$500,23,FALSE))</f>
        <v>43859.708333333328</v>
      </c>
      <c r="H595" s="282">
        <f ca="1">IF(AND(VLOOKUP(C595,SubstationLoad_Max_Primaries!$B$3:$Z$495,3,FALSE),ISNUMBER(VLOOKUP(C595,'Manual Calculation'!$B$2:$G$222,3,FALSE))),VLOOKUP(C595,'Manual Calculation'!$B$2:$G$222,3,FALSE),VLOOKUP(C595,SubstationLoad_Max_Primaries!$B$3:$Z$500,22,FALSE))</f>
        <v>3.6438508610000002</v>
      </c>
      <c r="I595" s="136">
        <v>1</v>
      </c>
      <c r="J595" s="89">
        <v>0</v>
      </c>
      <c r="K595" s="90">
        <v>0</v>
      </c>
      <c r="L595" s="143">
        <f ca="1">IF(OR($B595="",ISNA($I595)),,$H595*$I595)</f>
        <v>3.6438508610000002</v>
      </c>
      <c r="M595" s="143">
        <f ca="1">IF($B595 ="",,VLOOKUP($K595,'Growth Rates'!$C$5:$D$8,2,FALSE))^COLUMNS($M595:M595)*$L595+SUM($L596:M596)*IFERROR($L$5/$L$6,1)</f>
        <v>3.6439173859418665</v>
      </c>
      <c r="N595" s="143">
        <f ca="1">IF($B595 ="",,VLOOKUP($K595,'Growth Rates'!$C$5:$D$8,2,FALSE))^COLUMNS($M595:N595)*$L595+SUM($L596:N596)*IFERROR($L$5/$L$6,1)</f>
        <v>3.6439839120982636</v>
      </c>
      <c r="O595" s="143">
        <f ca="1">IF($B595 ="",,VLOOKUP($K595,'Growth Rates'!$C$5:$D$8,2,FALSE))^COLUMNS($M595:O595)*$L595+SUM($L596:O596)*IFERROR($L$5/$L$6,1)</f>
        <v>3.644050439469213</v>
      </c>
      <c r="P595" s="143">
        <f ca="1">IF($B595 ="",,VLOOKUP($K595,'Growth Rates'!$C$5:$D$8,2,FALSE))^COLUMNS($M595:P595)*$L595+SUM($L596:P596)*IFERROR($L$5/$L$6,1)</f>
        <v>3.6441169680547381</v>
      </c>
      <c r="Q595" s="143">
        <f ca="1">IF($B595 ="",,VLOOKUP($K595,'Growth Rates'!$C$5:$D$8,2,FALSE))^COLUMNS($M595:Q595)*$L595+SUM($L596:Q596)*IFERROR($L$5/$L$6,1)</f>
        <v>3.6441834978548595</v>
      </c>
      <c r="R595" s="143">
        <f ca="1">IF($B595 ="",,VLOOKUP($K595,'Growth Rates'!$C$5:$D$8,2,FALSE))^COLUMNS($M595:R595)*$L595+SUM($L596:R596)*IFERROR($L$5/$L$6,1)</f>
        <v>3.6442500288696</v>
      </c>
      <c r="S595" s="143">
        <f ca="1">IF($B595 ="",,VLOOKUP($K595,'Growth Rates'!$C$5:$D$8,2,FALSE))^COLUMNS($M595:S595)*$L595+SUM($L596:S596)*IFERROR($L$5/$L$6,1)</f>
        <v>3.6443165610989818</v>
      </c>
      <c r="T595" s="143">
        <f ca="1">IF($B595 ="",,VLOOKUP($K595,'Growth Rates'!$C$5:$D$8,2,FALSE))^COLUMNS($M595:T595)*$L595+SUM($L596:T596)*IFERROR($L$5/$L$6,1)</f>
        <v>3.644383094543028</v>
      </c>
      <c r="U595" s="143">
        <f ca="1">IF($B595 ="",,VLOOKUP($K595,'Growth Rates'!$C$5:$D$8,2,FALSE))^COLUMNS($M595:U595)*$L595+SUM($L596:U596)*IFERROR($L$5/$L$6,1)</f>
        <v>3.644449629201759</v>
      </c>
      <c r="V595" s="143">
        <f ca="1">IF($B595 ="",,VLOOKUP($K595,'Growth Rates'!$C$5:$D$8,2,FALSE))^COLUMNS($M595:V595)*$L595+SUM($L596:V596)*IFERROR($L$5/$L$6,1)</f>
        <v>3.6445161650751983</v>
      </c>
      <c r="W595" s="143">
        <f ca="1">IF($B595 ="",,VLOOKUP($K595,'Growth Rates'!$C$5:$D$8,2,FALSE))^COLUMNS($M595:W595)*$L595+SUM($L596:W596)*IFERROR($L$5/$L$6,1)</f>
        <v>3.6445827021633663</v>
      </c>
      <c r="X595" s="143">
        <f ca="1">IF($B595 ="",,VLOOKUP($K595,'Growth Rates'!$C$5:$D$8,2,FALSE))^COLUMNS($M595:X595)*$L595+SUM($L596:X596)*IFERROR($L$5/$L$6,1)</f>
        <v>3.6446492404662894</v>
      </c>
      <c r="Y595" s="143">
        <f ca="1">IF($B595 ="",,VLOOKUP($K595,'Growth Rates'!$C$5:$D$8,2,FALSE))^COLUMNS($M595:Y595)*$L595+SUM($L596:Y596)*IFERROR($L$5/$L$6,1)</f>
        <v>3.6447157799839842</v>
      </c>
      <c r="Z595" s="237"/>
      <c r="AA595" s="173">
        <f ca="1">IFERROR(IF($H595="",,AA596/$L595),0)</f>
        <v>0</v>
      </c>
      <c r="AB595" s="173">
        <f ca="1">IFERROR(IF($H595="",,AB596/$L595),0)</f>
        <v>0</v>
      </c>
      <c r="AC595" s="174">
        <f ca="1">IFERROR(IF($H595="",,AC596/$L595),0)</f>
        <v>0.20053571094824232</v>
      </c>
      <c r="AD595" s="175"/>
      <c r="AE595" s="42">
        <v>82416</v>
      </c>
      <c r="AF595" s="43"/>
      <c r="AG595" s="43"/>
      <c r="AH595" s="43"/>
      <c r="AI595" s="43"/>
      <c r="AJ595" s="43"/>
      <c r="AK595" s="43"/>
      <c r="AL595" s="44"/>
      <c r="AM595" s="157">
        <f ca="1">IF('MASTER 2018-19 '!H601="","",'MASTER 2018-19 '!H601)</f>
        <v>3.58</v>
      </c>
      <c r="AN595" s="216">
        <f t="shared" ca="1" si="97"/>
        <v>6.3850861000000148E-2</v>
      </c>
    </row>
    <row r="596" spans="1:40" s="157" customFormat="1" x14ac:dyDescent="0.2">
      <c r="A596" s="152"/>
      <c r="C596" s="217" t="str">
        <f ca="1">IFERROR(IF(H595="","No PI or No Data",""),"Substation was not found in SubstationLoad")</f>
        <v/>
      </c>
      <c r="D596" s="139"/>
      <c r="E596" s="139"/>
      <c r="F596" s="139"/>
      <c r="G596" s="285">
        <f ca="1">IF(AND(VLOOKUP(C595,SubstationLoad_Max_Primaries!$B$3:$Z$495,3,FALSE),ISNUMBER(VLOOKUP(C595,'Manual Calculation'!$B$2:$G$222,3,FALSE))),VLOOKUP(C595,'Manual Calculation'!$B$2:$G$222,4,FALSE),VLOOKUP(C595,SubstationLoad_Max_Primaries!$B$3:$Z$500,23,FALSE))</f>
        <v>43859.708333333328</v>
      </c>
      <c r="H596" s="248"/>
      <c r="I596" s="220"/>
      <c r="J596" s="220"/>
      <c r="K596" s="220"/>
      <c r="L596" s="220" t="s">
        <v>32</v>
      </c>
      <c r="M596" s="235"/>
      <c r="N596" s="221"/>
      <c r="O596" s="221"/>
      <c r="P596" s="221"/>
      <c r="Q596" s="221"/>
      <c r="R596" s="221"/>
      <c r="S596" s="221"/>
      <c r="T596" s="221"/>
      <c r="U596" s="221"/>
      <c r="V596" s="221"/>
      <c r="W596" s="221"/>
      <c r="X596" s="221"/>
      <c r="Y596" s="221"/>
      <c r="Z596" s="222"/>
      <c r="AA596" s="419" t="str">
        <f ca="1">IF(AND(VLOOKUP(C595,SubstationLoad_Min_Primaries!$B$3:$Z$495,3,FALSE),ISNUMBER(VLOOKUP(C595,'Manual Calculation'!$B$2:$G$222,5,FALSE))),"Manual Calculation",MAX(VLOOKUP(C595,SubstationLoad_Max_Primaries!$B$3:$Z$500,5,FALSE),VLOOKUP(C595,SubstationLoad_Max_Primaries!$B$3:$Z$500,7,FALSE)))</f>
        <v>Manual Calculation</v>
      </c>
      <c r="AB596" s="419" t="str">
        <f ca="1">IF(AND(VLOOKUP(C595,SubstationLoad_Min_Primaries!$B$3:$Z$495,3,FALSE),ISNUMBER(VLOOKUP(C595,'Manual Calculation'!$B$2:$G$222,5,FALSE))),"Manual Calculation",VLOOKUP(C595,SubstationLoad_Max_Primaries!$B$3:$Z$500,6,FALSE))</f>
        <v>Manual Calculation</v>
      </c>
      <c r="AC596" s="282">
        <f ca="1">IF(AND(VLOOKUP(C595,SubstationLoad_Min_Primaries!$B$3:$Z$495,3,FALSE),ISNUMBER(VLOOKUP(C595,'Manual Calculation'!$B$2:$G$222,5,FALSE))),VLOOKUP(C595,'Manual Calculation'!$B$2:$G$222,5,FALSE),VLOOKUP(C595,SubstationLoad_Min_Primaries!$B$3:$Z$500,22,FALSE))</f>
        <v>0.730722223</v>
      </c>
      <c r="AD596" s="175"/>
      <c r="AE596" s="186">
        <v>1</v>
      </c>
      <c r="AF596" s="187">
        <v>0</v>
      </c>
      <c r="AG596" s="187">
        <v>0</v>
      </c>
      <c r="AH596" s="187">
        <v>0</v>
      </c>
      <c r="AI596" s="187">
        <v>0</v>
      </c>
      <c r="AJ596" s="187">
        <v>0</v>
      </c>
      <c r="AK596" s="187">
        <v>0</v>
      </c>
      <c r="AL596" s="188">
        <v>0</v>
      </c>
      <c r="AM596" s="157" t="str">
        <f ca="1">IF('MASTER 2018-19 '!H602="","",'MASTER 2018-19 '!H602)</f>
        <v/>
      </c>
      <c r="AN596" s="216"/>
    </row>
    <row r="597" spans="1:40" s="157" customFormat="1" x14ac:dyDescent="0.2">
      <c r="A597" s="152"/>
      <c r="C597" s="223" t="s">
        <v>33</v>
      </c>
      <c r="D597" s="224"/>
      <c r="E597" s="225"/>
      <c r="F597" s="225"/>
      <c r="G597" s="226"/>
      <c r="H597" s="249"/>
      <c r="I597" s="228"/>
      <c r="J597" s="228"/>
      <c r="K597" s="228"/>
      <c r="L597" s="228"/>
      <c r="M597" s="229"/>
      <c r="N597" s="229"/>
      <c r="O597" s="230"/>
      <c r="P597" s="230"/>
      <c r="Q597" s="230"/>
      <c r="R597" s="231" t="s">
        <v>34</v>
      </c>
      <c r="S597" s="283">
        <f ca="1">VLOOKUP(C595,SubstationLoad_Max_Primaries!$B$3:$Z$500,24,FALSE)</f>
        <v>0.10324317239189147</v>
      </c>
      <c r="T597" s="233"/>
      <c r="U597" s="233"/>
      <c r="V597" s="233"/>
      <c r="W597" s="233"/>
      <c r="X597" s="233"/>
      <c r="Y597" s="233"/>
      <c r="Z597" s="234"/>
      <c r="AA597" s="418" t="str">
        <f ca="1">IF(AND(VLOOKUP(C595,SubstationLoad_Min_Primaries!$B$3:$Z$495,3,FALSE),ISNUMBER(VLOOKUP(C595,'Manual Calculation'!$B$2:$G$222,5,FALSE))),"",IF(AA596=VLOOKUP(C595,SubstationLoad_Max_Primaries!$B$3:$Z$500,5,FALSE),VLOOKUP(C595,SubstationLoad_Max_Primaries!$B$3:$Z$500,10,FALSE),IF(AA596=VLOOKUP(C595,SubstationLoad_Max_Primaries!$B$3:$Z$500,7,FALSE),VLOOKUP(C595,SubstationLoad_Max_Primaries!$B$3:$Z$500,12,FALSE),"")))</f>
        <v/>
      </c>
      <c r="AB597" s="418" t="str">
        <f ca="1">IF(AND(VLOOKUP(C595,SubstationLoad_Min_Primaries!$B$3:$Z$495,3,FALSE),ISNUMBER(VLOOKUP(C595,'Manual Calculation'!$B$2:$G$222,5,FALSE))),"",VLOOKUP(C595,SubstationLoad_Max_Primaries!$B$3:$Z$500,11,FALSE))</f>
        <v/>
      </c>
      <c r="AC597" s="418">
        <f ca="1">IF(AND(VLOOKUP(C595,SubstationLoad_Min_Primaries!$B$3:$Z$495,3,FALSE),ISNUMBER(VLOOKUP(C595,'Manual Calculation'!$B$2:$G$222,5,FALSE))),VLOOKUP(C595,'Manual Calculation'!$B$2:$G$222,6,FALSE),VLOOKUP(C595,SubstationLoad_Min_Primaries!$B$3:$Z$500,23,FALSE))</f>
        <v>43672.166666666672</v>
      </c>
      <c r="AD597" s="175"/>
      <c r="AE597" s="175"/>
      <c r="AF597" s="175"/>
      <c r="AG597" s="175"/>
      <c r="AH597" s="175"/>
      <c r="AI597" s="175"/>
      <c r="AJ597" s="175"/>
      <c r="AK597" s="175"/>
      <c r="AL597" s="175"/>
      <c r="AM597" s="157" t="str">
        <f ca="1">IF('MASTER 2018-19 '!H603="","",'MASTER 2018-19 '!H603)</f>
        <v/>
      </c>
      <c r="AN597" s="216"/>
    </row>
    <row r="598" spans="1:40" s="157" customFormat="1" x14ac:dyDescent="0.2">
      <c r="A598" s="152"/>
      <c r="B598" s="213">
        <v>844</v>
      </c>
      <c r="C598" s="86" t="str">
        <f ca="1">VLOOKUP(B598,'GSP List'!$D$2:$E$485,2,FALSE)</f>
        <v>DYCE NORTH</v>
      </c>
      <c r="D598" s="117" t="s">
        <v>30</v>
      </c>
      <c r="E598" s="117" t="s">
        <v>545</v>
      </c>
      <c r="F598" s="214"/>
      <c r="G598" s="284">
        <f ca="1">IF(AND(VLOOKUP(C598,SubstationLoad_Max_Primaries!$B$3:$Z$495,3,FALSE),ISNUMBER(VLOOKUP(C598,'Manual Calculation'!$B$2:$G$222,3,FALSE))),VLOOKUP(C598,'Manual Calculation'!$B$2:$G$222,4,FALSE),VLOOKUP(C598,SubstationLoad_Max_Primaries!$B$3:$Z$500,23,FALSE))</f>
        <v>43811.385416666664</v>
      </c>
      <c r="H598" s="282">
        <f ca="1">IF(AND(VLOOKUP(C598,SubstationLoad_Max_Primaries!$B$3:$Z$495,3,FALSE),ISNUMBER(VLOOKUP(C598,'Manual Calculation'!$B$2:$G$222,3,FALSE))),VLOOKUP(C598,'Manual Calculation'!$B$2:$G$222,3,FALSE),VLOOKUP(C598,SubstationLoad_Max_Primaries!$B$3:$Z$500,22,FALSE))</f>
        <v>16.148601330158233</v>
      </c>
      <c r="I598" s="136">
        <v>1</v>
      </c>
      <c r="J598" s="89">
        <v>0</v>
      </c>
      <c r="K598" s="90">
        <v>0</v>
      </c>
      <c r="L598" s="143">
        <f ca="1">IF(OR($B598="",ISNA($I598)),,$H598*$I598)</f>
        <v>16.148601330158233</v>
      </c>
      <c r="M598" s="143">
        <f ca="1">IF($B598 ="",,VLOOKUP($K598,'Growth Rates'!$C$5:$D$8,2,FALSE))^COLUMNS($M598:M598)*$L598+SUM($L599:M599)*IFERROR($L$5/$L$6,1)</f>
        <v>16.148896151435419</v>
      </c>
      <c r="N598" s="143">
        <f ca="1">IF($B598 ="",,VLOOKUP($K598,'Growth Rates'!$C$5:$D$8,2,FALSE))^COLUMNS($M598:N598)*$L598+SUM($L599:N599)*IFERROR($L$5/$L$6,1)</f>
        <v>16.149190978095088</v>
      </c>
      <c r="O598" s="143">
        <f ca="1">IF($B598 ="",,VLOOKUP($K598,'Growth Rates'!$C$5:$D$8,2,FALSE))^COLUMNS($M598:O598)*$L598+SUM($L599:O599)*IFERROR($L$5/$L$6,1)</f>
        <v>16.149485810137339</v>
      </c>
      <c r="P598" s="143">
        <f ca="1">IF($B598 ="",,VLOOKUP($K598,'Growth Rates'!$C$5:$D$8,2,FALSE))^COLUMNS($M598:P598)*$L598+SUM($L599:P599)*IFERROR($L$5/$L$6,1)</f>
        <v>16.149780647562274</v>
      </c>
      <c r="Q598" s="143">
        <f ca="1">IF($B598 ="",,VLOOKUP($K598,'Growth Rates'!$C$5:$D$8,2,FALSE))^COLUMNS($M598:Q598)*$L598+SUM($L599:Q599)*IFERROR($L$5/$L$6,1)</f>
        <v>16.150075490369982</v>
      </c>
      <c r="R598" s="143">
        <f ca="1">IF($B598 ="",,VLOOKUP($K598,'Growth Rates'!$C$5:$D$8,2,FALSE))^COLUMNS($M598:R598)*$L598+SUM($L599:R599)*IFERROR($L$5/$L$6,1)</f>
        <v>16.15037033856057</v>
      </c>
      <c r="S598" s="143">
        <f ca="1">IF($B598 ="",,VLOOKUP($K598,'Growth Rates'!$C$5:$D$8,2,FALSE))^COLUMNS($M598:S598)*$L598+SUM($L599:S599)*IFERROR($L$5/$L$6,1)</f>
        <v>16.150665192134134</v>
      </c>
      <c r="T598" s="143">
        <f ca="1">IF($B598 ="",,VLOOKUP($K598,'Growth Rates'!$C$5:$D$8,2,FALSE))^COLUMNS($M598:T598)*$L598+SUM($L599:T599)*IFERROR($L$5/$L$6,1)</f>
        <v>16.15096005109077</v>
      </c>
      <c r="U598" s="143">
        <f ca="1">IF($B598 ="",,VLOOKUP($K598,'Growth Rates'!$C$5:$D$8,2,FALSE))^COLUMNS($M598:U598)*$L598+SUM($L599:U599)*IFERROR($L$5/$L$6,1)</f>
        <v>16.151254915430577</v>
      </c>
      <c r="V598" s="143">
        <f ca="1">IF($B598 ="",,VLOOKUP($K598,'Growth Rates'!$C$5:$D$8,2,FALSE))^COLUMNS($M598:V598)*$L598+SUM($L599:V599)*IFERROR($L$5/$L$6,1)</f>
        <v>16.151549785153659</v>
      </c>
      <c r="W598" s="143">
        <f ca="1">IF($B598 ="",,VLOOKUP($K598,'Growth Rates'!$C$5:$D$8,2,FALSE))^COLUMNS($M598:W598)*$L598+SUM($L599:W599)*IFERROR($L$5/$L$6,1)</f>
        <v>16.1518446602601</v>
      </c>
      <c r="X598" s="143">
        <f ca="1">IF($B598 ="",,VLOOKUP($K598,'Growth Rates'!$C$5:$D$8,2,FALSE))^COLUMNS($M598:X598)*$L598+SUM($L599:X599)*IFERROR($L$5/$L$6,1)</f>
        <v>16.152139540750021</v>
      </c>
      <c r="Y598" s="143">
        <f ca="1">IF($B598 ="",,VLOOKUP($K598,'Growth Rates'!$C$5:$D$8,2,FALSE))^COLUMNS($M598:Y598)*$L598+SUM($L599:Y599)*IFERROR($L$5/$L$6,1)</f>
        <v>16.152434426623497</v>
      </c>
      <c r="Z598" s="215"/>
      <c r="AA598" s="173">
        <f ca="1">IFERROR(IF($H598="",,AA599/$L598),0)</f>
        <v>0.87723926059391477</v>
      </c>
      <c r="AB598" s="173">
        <f ca="1">IFERROR(IF($H598="",,AB599/$L598),0)</f>
        <v>0.79535471705081884</v>
      </c>
      <c r="AC598" s="174">
        <f ca="1">IFERROR(IF($H598="",,AC599/$L598),0)</f>
        <v>0</v>
      </c>
      <c r="AD598" s="175"/>
      <c r="AE598" s="42">
        <v>82406</v>
      </c>
      <c r="AF598" s="43"/>
      <c r="AG598" s="43"/>
      <c r="AH598" s="43"/>
      <c r="AI598" s="43"/>
      <c r="AJ598" s="43"/>
      <c r="AK598" s="43"/>
      <c r="AL598" s="44"/>
      <c r="AM598" s="157">
        <f ca="1">IF('MASTER 2018-19 '!H604="","",'MASTER 2018-19 '!H604)</f>
        <v>15.46</v>
      </c>
      <c r="AN598" s="216">
        <f t="shared" ca="1" si="97"/>
        <v>0.68860133015823166</v>
      </c>
    </row>
    <row r="599" spans="1:40" s="157" customFormat="1" x14ac:dyDescent="0.2">
      <c r="A599" s="152"/>
      <c r="C599" s="217" t="str">
        <f ca="1">IFERROR(IF(H598="","No PI or No Data",""),"Substation was not found in SubstationLoad")</f>
        <v/>
      </c>
      <c r="D599" s="139"/>
      <c r="E599" s="139"/>
      <c r="F599" s="139"/>
      <c r="G599" s="285">
        <f ca="1">IF(AND(VLOOKUP(C598,SubstationLoad_Max_Primaries!$B$3:$Z$495,3,FALSE),ISNUMBER(VLOOKUP(C598,'Manual Calculation'!$B$2:$G$222,3,FALSE))),VLOOKUP(C598,'Manual Calculation'!$B$2:$G$222,4,FALSE),VLOOKUP(C598,SubstationLoad_Max_Primaries!$B$3:$Z$500,23,FALSE))</f>
        <v>43811.385416666664</v>
      </c>
      <c r="H599" s="250"/>
      <c r="I599" s="220"/>
      <c r="J599" s="220"/>
      <c r="K599" s="220"/>
      <c r="L599" s="220" t="s">
        <v>32</v>
      </c>
      <c r="M599" s="221"/>
      <c r="N599" s="221"/>
      <c r="O599" s="221"/>
      <c r="P599" s="221"/>
      <c r="Q599" s="221"/>
      <c r="R599" s="221"/>
      <c r="S599" s="221"/>
      <c r="T599" s="221"/>
      <c r="U599" s="221"/>
      <c r="V599" s="221"/>
      <c r="W599" s="221"/>
      <c r="X599" s="221"/>
      <c r="Y599" s="221"/>
      <c r="Z599" s="222"/>
      <c r="AA599" s="419">
        <f ca="1">IF(AND(VLOOKUP(C598,SubstationLoad_Min_Primaries!$B$3:$Z$495,3,FALSE),ISNUMBER(VLOOKUP(C598,'Manual Calculation'!$B$2:$G$222,5,FALSE))),"Manual Calculation",MAX(VLOOKUP(C598,SubstationLoad_Max_Primaries!$B$3:$Z$500,5,FALSE),VLOOKUP(C598,SubstationLoad_Max_Primaries!$B$3:$Z$500,7,FALSE)))</f>
        <v>14.166187090493917</v>
      </c>
      <c r="AB599" s="419">
        <f ca="1">IF(AND(VLOOKUP(C598,SubstationLoad_Min_Primaries!$B$3:$Z$495,3,FALSE),ISNUMBER(VLOOKUP(C598,'Manual Calculation'!$B$2:$G$222,5,FALSE))),"Manual Calculation",VLOOKUP(C598,SubstationLoad_Max_Primaries!$B$3:$Z$500,6,FALSE))</f>
        <v>12.843866241714478</v>
      </c>
      <c r="AC599" s="282">
        <f ca="1">IF(AND(VLOOKUP(C598,SubstationLoad_Min_Primaries!$B$3:$Z$495,3,FALSE),ISNUMBER(VLOOKUP(C598,'Manual Calculation'!$B$2:$G$222,5,FALSE))),VLOOKUP(C598,'Manual Calculation'!$B$2:$G$222,5,FALSE),VLOOKUP(C598,SubstationLoad_Min_Primaries!$B$3:$Z$500,22,FALSE))</f>
        <v>0</v>
      </c>
      <c r="AD599" s="175"/>
      <c r="AE599" s="186">
        <v>1</v>
      </c>
      <c r="AF599" s="187">
        <v>0</v>
      </c>
      <c r="AG599" s="187">
        <v>0</v>
      </c>
      <c r="AH599" s="187">
        <v>0</v>
      </c>
      <c r="AI599" s="187">
        <v>0</v>
      </c>
      <c r="AJ599" s="187">
        <v>0</v>
      </c>
      <c r="AK599" s="187">
        <v>0</v>
      </c>
      <c r="AL599" s="188">
        <v>0</v>
      </c>
      <c r="AM599" s="157" t="str">
        <f ca="1">IF('MASTER 2018-19 '!H605="","",'MASTER 2018-19 '!H605)</f>
        <v/>
      </c>
      <c r="AN599" s="216"/>
    </row>
    <row r="600" spans="1:40" s="157" customFormat="1" x14ac:dyDescent="0.2">
      <c r="A600" s="152"/>
      <c r="C600" s="223" t="s">
        <v>33</v>
      </c>
      <c r="D600" s="224"/>
      <c r="E600" s="225"/>
      <c r="F600" s="225"/>
      <c r="G600" s="226"/>
      <c r="H600" s="249"/>
      <c r="I600" s="228"/>
      <c r="J600" s="228"/>
      <c r="K600" s="228"/>
      <c r="L600" s="228"/>
      <c r="M600" s="229"/>
      <c r="N600" s="229"/>
      <c r="O600" s="230"/>
      <c r="P600" s="230"/>
      <c r="Q600" s="230"/>
      <c r="R600" s="231" t="s">
        <v>34</v>
      </c>
      <c r="S600" s="283">
        <f ca="1">VLOOKUP(C598,SubstationLoad_Max_Primaries!$B$3:$Z$500,24,FALSE)</f>
        <v>0.26240090214920042</v>
      </c>
      <c r="T600" s="233"/>
      <c r="U600" s="233"/>
      <c r="V600" s="233"/>
      <c r="W600" s="233"/>
      <c r="X600" s="233"/>
      <c r="Y600" s="233"/>
      <c r="Z600" s="234"/>
      <c r="AA600" s="418">
        <f ca="1">IF(AND(VLOOKUP(C598,SubstationLoad_Min_Primaries!$B$3:$Z$495,3,FALSE),ISNUMBER(VLOOKUP(C598,'Manual Calculation'!$B$2:$G$222,5,FALSE))),"",IF(AA599=VLOOKUP(C598,SubstationLoad_Max_Primaries!$B$3:$Z$500,5,FALSE),VLOOKUP(C598,SubstationLoad_Max_Primaries!$B$3:$Z$500,10,FALSE),IF(AA599=VLOOKUP(C598,SubstationLoad_Max_Primaries!$B$3:$Z$500,7,FALSE),VLOOKUP(C598,SubstationLoad_Max_Primaries!$B$3:$Z$500,12,FALSE),"")))</f>
        <v>43768.382638888892</v>
      </c>
      <c r="AB600" s="418">
        <f ca="1">IF(AND(VLOOKUP(C598,SubstationLoad_Min_Primaries!$B$3:$Z$495,3,FALSE),ISNUMBER(VLOOKUP(C598,'Manual Calculation'!$B$2:$G$222,5,FALSE))),"",VLOOKUP(C598,SubstationLoad_Max_Primaries!$B$3:$Z$500,11,FALSE))</f>
        <v>43628.509722222225</v>
      </c>
      <c r="AC600" s="418">
        <f ca="1">IF(AND(VLOOKUP(C598,SubstationLoad_Min_Primaries!$B$3:$Z$495,3,FALSE),ISNUMBER(VLOOKUP(C598,'Manual Calculation'!$B$2:$G$222,5,FALSE))),VLOOKUP(C598,'Manual Calculation'!$B$2:$G$222,6,FALSE),VLOOKUP(C598,SubstationLoad_Min_Primaries!$B$3:$Z$500,23,FALSE))</f>
        <v>0</v>
      </c>
      <c r="AD600" s="175"/>
      <c r="AE600" s="175"/>
      <c r="AF600" s="175"/>
      <c r="AG600" s="175"/>
      <c r="AH600" s="175"/>
      <c r="AI600" s="175"/>
      <c r="AJ600" s="175"/>
      <c r="AK600" s="175"/>
      <c r="AL600" s="175"/>
      <c r="AM600" s="157" t="str">
        <f ca="1">IF('MASTER 2018-19 '!H606="","",'MASTER 2018-19 '!H606)</f>
        <v/>
      </c>
      <c r="AN600" s="216"/>
    </row>
    <row r="601" spans="1:40" s="157" customFormat="1" x14ac:dyDescent="0.2">
      <c r="A601" s="152"/>
      <c r="B601" s="213">
        <v>849</v>
      </c>
      <c r="C601" s="86" t="str">
        <f ca="1">VLOOKUP(B601,'GSP List'!$D$2:$E$485,2,FALSE)</f>
        <v>ELLON 11 kV</v>
      </c>
      <c r="D601" s="117" t="s">
        <v>30</v>
      </c>
      <c r="E601" s="117" t="s">
        <v>567</v>
      </c>
      <c r="F601" s="214"/>
      <c r="G601" s="284">
        <f ca="1">IF(AND(VLOOKUP(C601,SubstationLoad_Max_Primaries!$B$3:$Z$495,3,FALSE),ISNUMBER(VLOOKUP(C601,'Manual Calculation'!$B$2:$G$222,3,FALSE))),VLOOKUP(C601,'Manual Calculation'!$B$2:$G$222,4,FALSE),VLOOKUP(C601,SubstationLoad_Max_Primaries!$B$3:$Z$500,23,FALSE))</f>
        <v>43788.72152777778</v>
      </c>
      <c r="H601" s="282">
        <f ca="1">IF(AND(VLOOKUP(C601,SubstationLoad_Max_Primaries!$B$3:$Z$495,3,FALSE),ISNUMBER(VLOOKUP(C601,'Manual Calculation'!$B$2:$G$222,3,FALSE))),VLOOKUP(C601,'Manual Calculation'!$B$2:$G$222,3,FALSE),VLOOKUP(C601,SubstationLoad_Max_Primaries!$B$3:$Z$500,22,FALSE))</f>
        <v>10.875336038574218</v>
      </c>
      <c r="I601" s="136">
        <v>1</v>
      </c>
      <c r="J601" s="89">
        <v>0</v>
      </c>
      <c r="K601" s="90">
        <v>0</v>
      </c>
      <c r="L601" s="143">
        <f ca="1">IF(OR($B601="",ISNA($I601)),,$H601*$I601)</f>
        <v>10.875336038574218</v>
      </c>
      <c r="M601" s="143">
        <f ca="1">IF($B601 ="",,VLOOKUP($K601,'Growth Rates'!$C$5:$D$8,2,FALSE))^COLUMNS($M601:M601)*$L601+SUM($L602:M602)*IFERROR($L$5/$L$6,1)</f>
        <v>10.875534587067376</v>
      </c>
      <c r="N601" s="143">
        <f ca="1">IF($B601 ="",,VLOOKUP($K601,'Growth Rates'!$C$5:$D$8,2,FALSE))^COLUMNS($M601:N601)*$L601+SUM($L602:N602)*IFERROR($L$5/$L$6,1)</f>
        <v>10.875733139185389</v>
      </c>
      <c r="O601" s="143">
        <f ca="1">IF($B601 ="",,VLOOKUP($K601,'Growth Rates'!$C$5:$D$8,2,FALSE))^COLUMNS($M601:O601)*$L601+SUM($L602:O602)*IFERROR($L$5/$L$6,1)</f>
        <v>10.875931694928321</v>
      </c>
      <c r="P601" s="143">
        <f ca="1">IF($B601 ="",,VLOOKUP($K601,'Growth Rates'!$C$5:$D$8,2,FALSE))^COLUMNS($M601:P601)*$L601+SUM($L602:P602)*IFERROR($L$5/$L$6,1)</f>
        <v>10.876130254296241</v>
      </c>
      <c r="Q601" s="143">
        <f ca="1">IF($B601 ="",,VLOOKUP($K601,'Growth Rates'!$C$5:$D$8,2,FALSE))^COLUMNS($M601:Q601)*$L601+SUM($L602:Q602)*IFERROR($L$5/$L$6,1)</f>
        <v>10.876328817289211</v>
      </c>
      <c r="R601" s="143">
        <f ca="1">IF($B601 ="",,VLOOKUP($K601,'Growth Rates'!$C$5:$D$8,2,FALSE))^COLUMNS($M601:R601)*$L601+SUM($L602:R602)*IFERROR($L$5/$L$6,1)</f>
        <v>10.8765273839073</v>
      </c>
      <c r="S601" s="143">
        <f ca="1">IF($B601 ="",,VLOOKUP($K601,'Growth Rates'!$C$5:$D$8,2,FALSE))^COLUMNS($M601:S601)*$L601+SUM($L602:S602)*IFERROR($L$5/$L$6,1)</f>
        <v>10.876725954150574</v>
      </c>
      <c r="T601" s="143">
        <f ca="1">IF($B601 ="",,VLOOKUP($K601,'Growth Rates'!$C$5:$D$8,2,FALSE))^COLUMNS($M601:T601)*$L601+SUM($L602:T602)*IFERROR($L$5/$L$6,1)</f>
        <v>10.876924528019101</v>
      </c>
      <c r="U601" s="143">
        <f ca="1">IF($B601 ="",,VLOOKUP($K601,'Growth Rates'!$C$5:$D$8,2,FALSE))^COLUMNS($M601:U601)*$L601+SUM($L602:U602)*IFERROR($L$5/$L$6,1)</f>
        <v>10.877123105512943</v>
      </c>
      <c r="V601" s="143">
        <f ca="1">IF($B601 ="",,VLOOKUP($K601,'Growth Rates'!$C$5:$D$8,2,FALSE))^COLUMNS($M601:V601)*$L601+SUM($L602:V602)*IFERROR($L$5/$L$6,1)</f>
        <v>10.87732168663217</v>
      </c>
      <c r="W601" s="143">
        <f ca="1">IF($B601 ="",,VLOOKUP($K601,'Growth Rates'!$C$5:$D$8,2,FALSE))^COLUMNS($M601:W601)*$L601+SUM($L602:W602)*IFERROR($L$5/$L$6,1)</f>
        <v>10.877520271376843</v>
      </c>
      <c r="X601" s="143">
        <f ca="1">IF($B601 ="",,VLOOKUP($K601,'Growth Rates'!$C$5:$D$8,2,FALSE))^COLUMNS($M601:X601)*$L601+SUM($L602:X602)*IFERROR($L$5/$L$6,1)</f>
        <v>10.877718859747038</v>
      </c>
      <c r="Y601" s="143">
        <f ca="1">IF($B601 ="",,VLOOKUP($K601,'Growth Rates'!$C$5:$D$8,2,FALSE))^COLUMNS($M601:Y601)*$L601+SUM($L602:Y602)*IFERROR($L$5/$L$6,1)</f>
        <v>10.87791745174281</v>
      </c>
      <c r="Z601" s="215"/>
      <c r="AA601" s="173">
        <f ca="1">IFERROR(IF($H601="",,AA602/$L601),0)</f>
        <v>0.84427369702122812</v>
      </c>
      <c r="AB601" s="173">
        <f ca="1">IFERROR(IF($H601="",,AB602/$L601),0)</f>
        <v>0.75837984735005348</v>
      </c>
      <c r="AC601" s="174">
        <f ca="1">IFERROR(IF($H601="",,AC602/$L601),0)</f>
        <v>0</v>
      </c>
      <c r="AD601" s="175"/>
      <c r="AE601" s="42">
        <v>82427</v>
      </c>
      <c r="AF601" s="43"/>
      <c r="AG601" s="43"/>
      <c r="AH601" s="43"/>
      <c r="AI601" s="43"/>
      <c r="AJ601" s="43"/>
      <c r="AK601" s="43"/>
      <c r="AL601" s="44"/>
      <c r="AM601" s="157">
        <f ca="1">IF('MASTER 2018-19 '!H607="","",'MASTER 2018-19 '!H607)</f>
        <v>10.96</v>
      </c>
      <c r="AN601" s="216">
        <f t="shared" ca="1" si="97"/>
        <v>-8.4663961425782475E-2</v>
      </c>
    </row>
    <row r="602" spans="1:40" s="157" customFormat="1" x14ac:dyDescent="0.2">
      <c r="C602" s="217" t="str">
        <f ca="1">IFERROR(IF(H601="","No PI or No Data",""),"Substation was not found in SubstationLoad")</f>
        <v/>
      </c>
      <c r="D602" s="139"/>
      <c r="E602" s="139"/>
      <c r="F602" s="139"/>
      <c r="G602" s="285">
        <f ca="1">IF(AND(VLOOKUP(C601,SubstationLoad_Max_Primaries!$B$3:$Z$495,3,FALSE),ISNUMBER(VLOOKUP(C601,'Manual Calculation'!$B$2:$G$222,3,FALSE))),VLOOKUP(C601,'Manual Calculation'!$B$2:$G$222,4,FALSE),VLOOKUP(C601,SubstationLoad_Max_Primaries!$B$3:$Z$500,23,FALSE))</f>
        <v>43788.72152777778</v>
      </c>
      <c r="H602" s="250"/>
      <c r="I602" s="220"/>
      <c r="J602" s="220"/>
      <c r="K602" s="220"/>
      <c r="L602" s="220" t="s">
        <v>32</v>
      </c>
      <c r="M602" s="235"/>
      <c r="N602" s="221"/>
      <c r="O602" s="221"/>
      <c r="P602" s="221"/>
      <c r="Q602" s="221"/>
      <c r="R602" s="221"/>
      <c r="S602" s="221"/>
      <c r="T602" s="221"/>
      <c r="U602" s="221"/>
      <c r="V602" s="221"/>
      <c r="W602" s="221"/>
      <c r="X602" s="221"/>
      <c r="Y602" s="221"/>
      <c r="Z602" s="222"/>
      <c r="AA602" s="419">
        <f ca="1">IF(AND(VLOOKUP(C601,SubstationLoad_Min_Primaries!$B$3:$Z$495,3,FALSE),ISNUMBER(VLOOKUP(C601,'Manual Calculation'!$B$2:$G$222,5,FALSE))),"Manual Calculation",MAX(VLOOKUP(C601,SubstationLoad_Max_Primaries!$B$3:$Z$500,5,FALSE),VLOOKUP(C601,SubstationLoad_Max_Primaries!$B$3:$Z$500,7,FALSE)))</f>
        <v>9.1817601636352535</v>
      </c>
      <c r="AB602" s="419">
        <f ca="1">IF(AND(VLOOKUP(C601,SubstationLoad_Min_Primaries!$B$3:$Z$495,3,FALSE),ISNUMBER(VLOOKUP(C601,'Manual Calculation'!$B$2:$G$222,5,FALSE))),"Manual Calculation",VLOOKUP(C601,SubstationLoad_Max_Primaries!$B$3:$Z$500,6,FALSE))</f>
        <v>8.2476356848144512</v>
      </c>
      <c r="AC602" s="282">
        <f ca="1">IF(AND(VLOOKUP(C601,SubstationLoad_Min_Primaries!$B$3:$Z$495,3,FALSE),ISNUMBER(VLOOKUP(C601,'Manual Calculation'!$B$2:$G$222,5,FALSE))),VLOOKUP(C601,'Manual Calculation'!$B$2:$G$222,5,FALSE),VLOOKUP(C601,SubstationLoad_Min_Primaries!$B$3:$Z$500,22,FALSE))</f>
        <v>0</v>
      </c>
      <c r="AD602" s="175"/>
      <c r="AE602" s="186">
        <v>1</v>
      </c>
      <c r="AF602" s="187">
        <v>0</v>
      </c>
      <c r="AG602" s="187">
        <v>0</v>
      </c>
      <c r="AH602" s="187">
        <v>0</v>
      </c>
      <c r="AI602" s="187">
        <v>0</v>
      </c>
      <c r="AJ602" s="187">
        <v>0</v>
      </c>
      <c r="AK602" s="187">
        <v>0</v>
      </c>
      <c r="AL602" s="188">
        <v>0</v>
      </c>
      <c r="AM602" s="157" t="str">
        <f ca="1">IF('MASTER 2018-19 '!H608="","",'MASTER 2018-19 '!H608)</f>
        <v/>
      </c>
      <c r="AN602" s="216"/>
    </row>
    <row r="603" spans="1:40" s="157" customFormat="1" x14ac:dyDescent="0.2">
      <c r="C603" s="223" t="s">
        <v>33</v>
      </c>
      <c r="D603" s="224"/>
      <c r="E603" s="225"/>
      <c r="F603" s="225"/>
      <c r="G603" s="226"/>
      <c r="H603" s="249"/>
      <c r="I603" s="228"/>
      <c r="J603" s="228"/>
      <c r="K603" s="228"/>
      <c r="L603" s="228"/>
      <c r="M603" s="229"/>
      <c r="N603" s="229"/>
      <c r="O603" s="230"/>
      <c r="P603" s="230"/>
      <c r="Q603" s="230"/>
      <c r="R603" s="231" t="s">
        <v>34</v>
      </c>
      <c r="S603" s="283">
        <f ca="1">VLOOKUP(C601,SubstationLoad_Max_Primaries!$B$3:$Z$500,24,FALSE)</f>
        <v>0</v>
      </c>
      <c r="T603" s="233"/>
      <c r="U603" s="233"/>
      <c r="V603" s="233"/>
      <c r="W603" s="233"/>
      <c r="X603" s="233"/>
      <c r="Y603" s="233"/>
      <c r="Z603" s="234"/>
      <c r="AA603" s="418">
        <f ca="1">IF(AND(VLOOKUP(C601,SubstationLoad_Min_Primaries!$B$3:$Z$495,3,FALSE),ISNUMBER(VLOOKUP(C601,'Manual Calculation'!$B$2:$G$222,5,FALSE))),"",IF(AA602=VLOOKUP(C601,SubstationLoad_Max_Primaries!$B$3:$Z$500,5,FALSE),VLOOKUP(C601,SubstationLoad_Max_Primaries!$B$3:$Z$500,10,FALSE),IF(AA602=VLOOKUP(C601,SubstationLoad_Max_Primaries!$B$3:$Z$500,7,FALSE),VLOOKUP(C601,SubstationLoad_Max_Primaries!$B$3:$Z$500,12,FALSE),"")))</f>
        <v>43769.707638888889</v>
      </c>
      <c r="AB603" s="418">
        <f ca="1">IF(AND(VLOOKUP(C601,SubstationLoad_Min_Primaries!$B$3:$Z$495,3,FALSE),ISNUMBER(VLOOKUP(C601,'Manual Calculation'!$B$2:$G$222,5,FALSE))),"",VLOOKUP(C601,SubstationLoad_Max_Primaries!$B$3:$Z$500,11,FALSE))</f>
        <v>43628.720833333333</v>
      </c>
      <c r="AC603" s="418">
        <f ca="1">IF(AND(VLOOKUP(C601,SubstationLoad_Min_Primaries!$B$3:$Z$495,3,FALSE),ISNUMBER(VLOOKUP(C601,'Manual Calculation'!$B$2:$G$222,5,FALSE))),VLOOKUP(C601,'Manual Calculation'!$B$2:$G$222,6,FALSE),VLOOKUP(C601,SubstationLoad_Min_Primaries!$B$3:$Z$500,23,FALSE))</f>
        <v>0</v>
      </c>
      <c r="AD603" s="175"/>
      <c r="AE603" s="175"/>
      <c r="AF603" s="175"/>
      <c r="AG603" s="175"/>
      <c r="AH603" s="175"/>
      <c r="AI603" s="175"/>
      <c r="AJ603" s="175"/>
      <c r="AK603" s="175"/>
      <c r="AL603" s="175"/>
      <c r="AM603" s="157" t="str">
        <f ca="1">IF('MASTER 2018-19 '!H609="","",'MASTER 2018-19 '!H609)</f>
        <v/>
      </c>
      <c r="AN603" s="216"/>
    </row>
    <row r="604" spans="1:40" s="157" customFormat="1" x14ac:dyDescent="0.2">
      <c r="B604" s="236">
        <v>991</v>
      </c>
      <c r="C604" s="86" t="s">
        <v>595</v>
      </c>
      <c r="D604" s="117" t="s">
        <v>30</v>
      </c>
      <c r="E604" s="117" t="s">
        <v>545</v>
      </c>
      <c r="F604" s="214"/>
      <c r="G604" s="284">
        <f ca="1">IF(AND(VLOOKUP(C604,SubstationLoad_Max_Primaries!$B$3:$Z$495,3,FALSE),ISNUMBER(VLOOKUP(C604,'Manual Calculation'!$B$2:$G$222,3,FALSE))),VLOOKUP(C604,'Manual Calculation'!$B$2:$G$222,4,FALSE),VLOOKUP(C604,SubstationLoad_Max_Primaries!$B$3:$Z$500,23,FALSE))</f>
        <v>43853.376388888886</v>
      </c>
      <c r="H604" s="282">
        <f ca="1">IF(AND(VLOOKUP(C604,SubstationLoad_Max_Primaries!$B$3:$Z$495,3,FALSE),ISNUMBER(VLOOKUP(C604,'Manual Calculation'!$B$2:$G$222,3,FALSE))),VLOOKUP(C604,'Manual Calculation'!$B$2:$G$222,3,FALSE),VLOOKUP(C604,SubstationLoad_Max_Primaries!$B$3:$Z$500,22,FALSE))</f>
        <v>3.4559999704360962</v>
      </c>
      <c r="I604" s="136">
        <v>1</v>
      </c>
      <c r="J604" s="89" t="s">
        <v>1589</v>
      </c>
      <c r="K604" s="90">
        <v>0</v>
      </c>
      <c r="L604" s="37">
        <f ca="1">IF(OR($B604="",ISNA($I604)),,$H604*$I604)</f>
        <v>3.4559999704360962</v>
      </c>
      <c r="M604" s="37">
        <f ca="1">IF($B604 ="",,VLOOKUP($K604,'Growth Rates'!$C$5:$D$8,2,FALSE))^COLUMNS($M604:M604)*$L604+SUM($L605:M605)*IFERROR($L$5/$L$6,1)</f>
        <v>3.4560630658277285</v>
      </c>
      <c r="N604" s="37">
        <f ca="1">IF($B604 ="",,VLOOKUP($K604,'Growth Rates'!$C$5:$D$8,2,FALSE))^COLUMNS($M604:N604)*$L604+SUM($L605:N605)*IFERROR($L$5/$L$6,1)</f>
        <v>3.4561261623712785</v>
      </c>
      <c r="O604" s="37">
        <f ca="1">IF($B604 ="",,VLOOKUP($K604,'Growth Rates'!$C$5:$D$8,2,FALSE))^COLUMNS($M604:O604)*$L604+SUM($L605:O605)*IFERROR($L$5/$L$6,1)</f>
        <v>3.4561892600667674</v>
      </c>
      <c r="P604" s="37">
        <f ca="1">IF($B604 ="",,VLOOKUP($K604,'Growth Rates'!$C$5:$D$8,2,FALSE))^COLUMNS($M604:P604)*$L604+SUM($L605:P605)*IFERROR($L$5/$L$6,1)</f>
        <v>3.4562523589142171</v>
      </c>
      <c r="Q604" s="37">
        <f ca="1">IF($B604 ="",,VLOOKUP($K604,'Growth Rates'!$C$5:$D$8,2,FALSE))^COLUMNS($M604:Q604)*$L604+SUM($L605:Q605)*IFERROR($L$5/$L$6,1)</f>
        <v>3.4563154589136471</v>
      </c>
      <c r="R604" s="37">
        <f ca="1">IF($B604 ="",,VLOOKUP($K604,'Growth Rates'!$C$5:$D$8,2,FALSE))^COLUMNS($M604:R604)*$L604+SUM($L605:R605)*IFERROR($L$5/$L$6,1)</f>
        <v>3.4563785600650792</v>
      </c>
      <c r="S604" s="37">
        <f ca="1">IF($B604 ="",,VLOOKUP($K604,'Growth Rates'!$C$5:$D$8,2,FALSE))^COLUMNS($M604:S604)*$L604+SUM($L605:S605)*IFERROR($L$5/$L$6,1)</f>
        <v>3.4564416623685346</v>
      </c>
      <c r="T604" s="37">
        <f ca="1">IF($B604 ="",,VLOOKUP($K604,'Growth Rates'!$C$5:$D$8,2,FALSE))^COLUMNS($M604:T604)*$L604+SUM($L605:T605)*IFERROR($L$5/$L$6,1)</f>
        <v>3.4565047658240347</v>
      </c>
      <c r="U604" s="37">
        <f ca="1">IF($B604 ="",,VLOOKUP($K604,'Growth Rates'!$C$5:$D$8,2,FALSE))^COLUMNS($M604:U604)*$L604+SUM($L605:U605)*IFERROR($L$5/$L$6,1)</f>
        <v>3.4565678704315994</v>
      </c>
      <c r="V604" s="37">
        <f ca="1">IF($B604 ="",,VLOOKUP($K604,'Growth Rates'!$C$5:$D$8,2,FALSE))^COLUMNS($M604:V604)*$L604+SUM($L605:V605)*IFERROR($L$5/$L$6,1)</f>
        <v>3.4566309761912506</v>
      </c>
      <c r="W604" s="37">
        <f ca="1">IF($B604 ="",,VLOOKUP($K604,'Growth Rates'!$C$5:$D$8,2,FALSE))^COLUMNS($M604:W604)*$L604+SUM($L605:W605)*IFERROR($L$5/$L$6,1)</f>
        <v>3.4566940831030077</v>
      </c>
      <c r="X604" s="37">
        <f ca="1">IF($B604 ="",,VLOOKUP($K604,'Growth Rates'!$C$5:$D$8,2,FALSE))^COLUMNS($M604:X604)*$L604+SUM($L605:X605)*IFERROR($L$5/$L$6,1)</f>
        <v>3.4567571911668957</v>
      </c>
      <c r="Y604" s="37">
        <f ca="1">IF($B604 ="",,VLOOKUP($K604,'Growth Rates'!$C$5:$D$8,2,FALSE))^COLUMNS($M604:Y604)*$L604+SUM($L605:Y605)*IFERROR($L$5/$L$6,1)</f>
        <v>3.456820300382931</v>
      </c>
      <c r="Z604" s="237"/>
      <c r="AA604" s="173">
        <f ca="1">IFERROR(IF($H604="",,AA605/$L604),0)</f>
        <v>0.89120372374502466</v>
      </c>
      <c r="AB604" s="173">
        <f ca="1">IFERROR(IF($H604="",,AB605/$L604),0)</f>
        <v>0.70370368709575637</v>
      </c>
      <c r="AC604" s="174">
        <f ca="1">IFERROR(IF($H604="",,AC605/$L604),0)</f>
        <v>0</v>
      </c>
      <c r="AD604" s="175"/>
      <c r="AE604" s="42">
        <v>82440</v>
      </c>
      <c r="AF604" s="43"/>
      <c r="AG604" s="43"/>
      <c r="AH604" s="43"/>
      <c r="AI604" s="43"/>
      <c r="AJ604" s="43"/>
      <c r="AK604" s="43"/>
      <c r="AL604" s="44"/>
      <c r="AM604" s="157">
        <f ca="1">IF('MASTER 2018-19 '!H610="","",'MASTER 2018-19 '!H610)</f>
        <v>0.64</v>
      </c>
      <c r="AN604" s="216">
        <f t="shared" ca="1" si="97"/>
        <v>2.8159999704360961</v>
      </c>
    </row>
    <row r="605" spans="1:40" s="157" customFormat="1" x14ac:dyDescent="0.2">
      <c r="C605" s="217" t="str">
        <f ca="1">IFERROR(IF(H604="","No PI or No Data",""),"Substation was not found in SubstationLoad")</f>
        <v/>
      </c>
      <c r="D605" s="139"/>
      <c r="E605" s="139"/>
      <c r="F605" s="139"/>
      <c r="G605" s="285">
        <f ca="1">IF(AND(VLOOKUP(C604,SubstationLoad_Max_Primaries!$B$3:$Z$495,3,FALSE),ISNUMBER(VLOOKUP(C604,'Manual Calculation'!$B$2:$G$222,3,FALSE))),VLOOKUP(C604,'Manual Calculation'!$B$2:$G$222,4,FALSE),VLOOKUP(C604,SubstationLoad_Max_Primaries!$B$3:$Z$500,23,FALSE))</f>
        <v>43853.376388888886</v>
      </c>
      <c r="H605" s="259"/>
      <c r="I605" s="220"/>
      <c r="J605" s="220"/>
      <c r="K605" s="220"/>
      <c r="L605" s="220" t="s">
        <v>32</v>
      </c>
      <c r="M605" s="235"/>
      <c r="N605" s="221"/>
      <c r="O605" s="221"/>
      <c r="P605" s="221"/>
      <c r="Q605" s="221"/>
      <c r="R605" s="221"/>
      <c r="S605" s="221"/>
      <c r="T605" s="221"/>
      <c r="U605" s="221"/>
      <c r="V605" s="221"/>
      <c r="W605" s="221"/>
      <c r="X605" s="221"/>
      <c r="Y605" s="221"/>
      <c r="Z605" s="222"/>
      <c r="AA605" s="419">
        <f ca="1">IF(AND(VLOOKUP(C604,SubstationLoad_Min_Primaries!$B$3:$Z$495,3,FALSE),ISNUMBER(VLOOKUP(C604,'Manual Calculation'!$B$2:$G$222,5,FALSE))),"Manual Calculation",MAX(VLOOKUP(C604,SubstationLoad_Max_Primaries!$B$3:$Z$500,5,FALSE),VLOOKUP(C604,SubstationLoad_Max_Primaries!$B$3:$Z$500,7,FALSE)))</f>
        <v>3.0800000429153442</v>
      </c>
      <c r="AB605" s="419">
        <f ca="1">IF(AND(VLOOKUP(C604,SubstationLoad_Min_Primaries!$B$3:$Z$495,3,FALSE),ISNUMBER(VLOOKUP(C604,'Manual Calculation'!$B$2:$G$222,5,FALSE))),"Manual Calculation",VLOOKUP(C604,SubstationLoad_Max_Primaries!$B$3:$Z$500,6,FALSE))</f>
        <v>2.4319999217987061</v>
      </c>
      <c r="AC605" s="282">
        <f ca="1">IF(AND(VLOOKUP(C604,SubstationLoad_Min_Primaries!$B$3:$Z$495,3,FALSE),ISNUMBER(VLOOKUP(C604,'Manual Calculation'!$B$2:$G$222,5,FALSE))),VLOOKUP(C604,'Manual Calculation'!$B$2:$G$222,5,FALSE),VLOOKUP(C604,SubstationLoad_Min_Primaries!$B$3:$Z$500,22,FALSE))</f>
        <v>0</v>
      </c>
      <c r="AD605" s="175"/>
      <c r="AE605" s="186">
        <v>1</v>
      </c>
      <c r="AF605" s="187">
        <v>0</v>
      </c>
      <c r="AG605" s="187">
        <v>0</v>
      </c>
      <c r="AH605" s="187">
        <v>0</v>
      </c>
      <c r="AI605" s="187">
        <v>0</v>
      </c>
      <c r="AJ605" s="187">
        <v>0</v>
      </c>
      <c r="AK605" s="187">
        <v>0</v>
      </c>
      <c r="AL605" s="188">
        <v>0</v>
      </c>
      <c r="AM605" s="157" t="str">
        <f ca="1">IF('MASTER 2018-19 '!H611="","",'MASTER 2018-19 '!H611)</f>
        <v/>
      </c>
      <c r="AN605" s="216"/>
    </row>
    <row r="606" spans="1:40" s="157" customFormat="1" x14ac:dyDescent="0.2">
      <c r="C606" s="223"/>
      <c r="D606" s="224"/>
      <c r="E606" s="225"/>
      <c r="F606" s="225"/>
      <c r="G606" s="270"/>
      <c r="H606" s="267"/>
      <c r="I606" s="228"/>
      <c r="J606" s="228"/>
      <c r="K606" s="228"/>
      <c r="L606" s="228"/>
      <c r="M606" s="229"/>
      <c r="N606" s="229"/>
      <c r="O606" s="230"/>
      <c r="P606" s="230"/>
      <c r="Q606" s="230"/>
      <c r="R606" s="231" t="s">
        <v>34</v>
      </c>
      <c r="S606" s="283">
        <f ca="1">VLOOKUP(C604,SubstationLoad_Max_Primaries!$B$3:$Z$500,24,FALSE)</f>
        <v>0</v>
      </c>
      <c r="T606" s="233"/>
      <c r="U606" s="233"/>
      <c r="V606" s="233"/>
      <c r="W606" s="233"/>
      <c r="X606" s="233"/>
      <c r="Y606" s="233"/>
      <c r="Z606" s="234"/>
      <c r="AA606" s="418">
        <f ca="1">IF(AND(VLOOKUP(C604,SubstationLoad_Min_Primaries!$B$3:$Z$495,3,FALSE),ISNUMBER(VLOOKUP(C604,'Manual Calculation'!$B$2:$G$222,5,FALSE))),"",IF(AA605=VLOOKUP(C604,SubstationLoad_Max_Primaries!$B$3:$Z$500,5,FALSE),VLOOKUP(C604,SubstationLoad_Max_Primaries!$B$3:$Z$500,10,FALSE),IF(AA605=VLOOKUP(C604,SubstationLoad_Max_Primaries!$B$3:$Z$500,7,FALSE),VLOOKUP(C604,SubstationLoad_Max_Primaries!$B$3:$Z$500,12,FALSE),"")))</f>
        <v>43768.385416666664</v>
      </c>
      <c r="AB606" s="418">
        <f ca="1">IF(AND(VLOOKUP(C604,SubstationLoad_Min_Primaries!$B$3:$Z$495,3,FALSE),ISNUMBER(VLOOKUP(C604,'Manual Calculation'!$B$2:$G$222,5,FALSE))),"",VLOOKUP(C604,SubstationLoad_Max_Primaries!$B$3:$Z$500,11,FALSE))</f>
        <v>43698.597916666666</v>
      </c>
      <c r="AC606" s="418">
        <f ca="1">IF(AND(VLOOKUP(C604,SubstationLoad_Min_Primaries!$B$3:$Z$495,3,FALSE),ISNUMBER(VLOOKUP(C604,'Manual Calculation'!$B$2:$G$222,5,FALSE))),VLOOKUP(C604,'Manual Calculation'!$B$2:$G$222,6,FALSE),VLOOKUP(C604,SubstationLoad_Min_Primaries!$B$3:$Z$500,23,FALSE))</f>
        <v>0</v>
      </c>
      <c r="AD606" s="175"/>
      <c r="AE606" s="175"/>
      <c r="AF606" s="175"/>
      <c r="AG606" s="175"/>
      <c r="AH606" s="175"/>
      <c r="AI606" s="175"/>
      <c r="AJ606" s="175"/>
      <c r="AK606" s="175"/>
      <c r="AL606" s="175"/>
      <c r="AM606" s="157" t="str">
        <f ca="1">IF('MASTER 2018-19 '!H612="","",'MASTER 2018-19 '!H612)</f>
        <v/>
      </c>
      <c r="AN606" s="216"/>
    </row>
    <row r="607" spans="1:40" s="157" customFormat="1" x14ac:dyDescent="0.2">
      <c r="B607" s="213">
        <v>884</v>
      </c>
      <c r="C607" s="86" t="str">
        <f ca="1">VLOOKUP(B607,'GSP List'!$D$2:$E$485,2,FALSE)</f>
        <v>KINGSEAT</v>
      </c>
      <c r="D607" s="117" t="s">
        <v>30</v>
      </c>
      <c r="E607" s="117" t="s">
        <v>533</v>
      </c>
      <c r="F607" s="214"/>
      <c r="G607" s="284">
        <f ca="1">IF(AND(VLOOKUP(C607,SubstationLoad_Max_Primaries!$B$3:$Z$495,3,FALSE),ISNUMBER(VLOOKUP(C607,'Manual Calculation'!$B$2:$G$222,3,FALSE))),VLOOKUP(C607,'Manual Calculation'!$B$2:$G$222,4,FALSE),VLOOKUP(C607,SubstationLoad_Max_Primaries!$B$3:$Z$500,23,FALSE))</f>
        <v>43824.629861111112</v>
      </c>
      <c r="H607" s="282">
        <f ca="1">IF(AND(VLOOKUP(C607,SubstationLoad_Max_Primaries!$B$3:$Z$495,3,FALSE),ISNUMBER(VLOOKUP(C607,'Manual Calculation'!$B$2:$G$222,3,FALSE))),VLOOKUP(C607,'Manual Calculation'!$B$2:$G$222,3,FALSE),VLOOKUP(C607,SubstationLoad_Max_Primaries!$B$3:$Z$500,22,FALSE))</f>
        <v>3.687745482238769</v>
      </c>
      <c r="I607" s="136">
        <v>1</v>
      </c>
      <c r="J607" s="89">
        <v>0</v>
      </c>
      <c r="K607" s="90">
        <v>0</v>
      </c>
      <c r="L607" s="143">
        <f ca="1">IF(OR($B607="",ISNA($I607)),,$H607*$I607)</f>
        <v>3.687745482238769</v>
      </c>
      <c r="M607" s="143">
        <f ca="1">IF($B607 ="",,VLOOKUP($K607,'Growth Rates'!$C$5:$D$8,2,FALSE))^COLUMNS($M607:M607)*$L607+SUM($L608:M608)*IFERROR($L$5/$L$6,1)</f>
        <v>3.6878128085545767</v>
      </c>
      <c r="N607" s="143">
        <f ca="1">IF($B607 ="",,VLOOKUP($K607,'Growth Rates'!$C$5:$D$8,2,FALSE))^COLUMNS($M607:N607)*$L607+SUM($L608:N608)*IFERROR($L$5/$L$6,1)</f>
        <v>3.6878801360995457</v>
      </c>
      <c r="O607" s="143">
        <f ca="1">IF($B607 ="",,VLOOKUP($K607,'Growth Rates'!$C$5:$D$8,2,FALSE))^COLUMNS($M607:O607)*$L607+SUM($L608:O608)*IFERROR($L$5/$L$6,1)</f>
        <v>3.6879474648736976</v>
      </c>
      <c r="P607" s="143">
        <f ca="1">IF($B607 ="",,VLOOKUP($K607,'Growth Rates'!$C$5:$D$8,2,FALSE))^COLUMNS($M607:P607)*$L607+SUM($L608:P608)*IFERROR($L$5/$L$6,1)</f>
        <v>3.6880147948770565</v>
      </c>
      <c r="Q607" s="143">
        <f ca="1">IF($B607 ="",,VLOOKUP($K607,'Growth Rates'!$C$5:$D$8,2,FALSE))^COLUMNS($M607:Q607)*$L607+SUM($L608:Q608)*IFERROR($L$5/$L$6,1)</f>
        <v>3.6880821261096424</v>
      </c>
      <c r="R607" s="143">
        <f ca="1">IF($B607 ="",,VLOOKUP($K607,'Growth Rates'!$C$5:$D$8,2,FALSE))^COLUMNS($M607:R607)*$L607+SUM($L608:R608)*IFERROR($L$5/$L$6,1)</f>
        <v>3.6881494585714796</v>
      </c>
      <c r="S607" s="143">
        <f ca="1">IF($B607 ="",,VLOOKUP($K607,'Growth Rates'!$C$5:$D$8,2,FALSE))^COLUMNS($M607:S607)*$L607+SUM($L608:S608)*IFERROR($L$5/$L$6,1)</f>
        <v>3.6882167922625899</v>
      </c>
      <c r="T607" s="143">
        <f ca="1">IF($B607 ="",,VLOOKUP($K607,'Growth Rates'!$C$5:$D$8,2,FALSE))^COLUMNS($M607:T607)*$L607+SUM($L608:T608)*IFERROR($L$5/$L$6,1)</f>
        <v>3.6882841271829965</v>
      </c>
      <c r="U607" s="143">
        <f ca="1">IF($B607 ="",,VLOOKUP($K607,'Growth Rates'!$C$5:$D$8,2,FALSE))^COLUMNS($M607:U607)*$L607+SUM($L608:U608)*IFERROR($L$5/$L$6,1)</f>
        <v>3.6883514633327201</v>
      </c>
      <c r="V607" s="143">
        <f ca="1">IF($B607 ="",,VLOOKUP($K607,'Growth Rates'!$C$5:$D$8,2,FALSE))^COLUMNS($M607:V607)*$L607+SUM($L608:V608)*IFERROR($L$5/$L$6,1)</f>
        <v>3.6884188007117849</v>
      </c>
      <c r="W607" s="143">
        <f ca="1">IF($B607 ="",,VLOOKUP($K607,'Growth Rates'!$C$5:$D$8,2,FALSE))^COLUMNS($M607:W607)*$L607+SUM($L608:W608)*IFERROR($L$5/$L$6,1)</f>
        <v>3.6884861393202115</v>
      </c>
      <c r="X607" s="143">
        <f ca="1">IF($B607 ="",,VLOOKUP($K607,'Growth Rates'!$C$5:$D$8,2,FALSE))^COLUMNS($M607:X607)*$L607+SUM($L608:X608)*IFERROR($L$5/$L$6,1)</f>
        <v>3.6885534791580259</v>
      </c>
      <c r="Y607" s="143">
        <f ca="1">IF($B607 ="",,VLOOKUP($K607,'Growth Rates'!$C$5:$D$8,2,FALSE))^COLUMNS($M607:Y607)*$L607+SUM($L608:Y608)*IFERROR($L$5/$L$6,1)</f>
        <v>3.6886208202252457</v>
      </c>
      <c r="Z607" s="215"/>
      <c r="AA607" s="173">
        <f ca="1">IFERROR(IF($H607="",,AA608/$L607),0)</f>
        <v>0.87134205162248202</v>
      </c>
      <c r="AB607" s="173">
        <f ca="1">IFERROR(IF($H607="",,AB608/$L607),0)</f>
        <v>0.62119051780223811</v>
      </c>
      <c r="AC607" s="174">
        <f ca="1">IFERROR(IF($H607="",,AC608/$L607),0)</f>
        <v>0</v>
      </c>
      <c r="AD607" s="175"/>
      <c r="AE607" s="42">
        <v>82409</v>
      </c>
      <c r="AF607" s="43"/>
      <c r="AG607" s="43"/>
      <c r="AH607" s="43"/>
      <c r="AI607" s="43"/>
      <c r="AJ607" s="43"/>
      <c r="AK607" s="43"/>
      <c r="AL607" s="44"/>
      <c r="AM607" s="157">
        <f ca="1">IF('MASTER 2018-19 '!H613="","",'MASTER 2018-19 '!H613)</f>
        <v>3.61</v>
      </c>
      <c r="AN607" s="216">
        <f t="shared" ca="1" si="97"/>
        <v>7.7745482238769092E-2</v>
      </c>
    </row>
    <row r="608" spans="1:40" s="157" customFormat="1" x14ac:dyDescent="0.2">
      <c r="C608" s="217" t="str">
        <f ca="1">IFERROR(IF(H607="","No PI or No Data",""),"Substation was not found in SubstationLoad")</f>
        <v/>
      </c>
      <c r="D608" s="139"/>
      <c r="E608" s="139"/>
      <c r="F608" s="139"/>
      <c r="G608" s="285">
        <f ca="1">IF(AND(VLOOKUP(C607,SubstationLoad_Max_Primaries!$B$3:$Z$495,3,FALSE),ISNUMBER(VLOOKUP(C607,'Manual Calculation'!$B$2:$G$222,3,FALSE))),VLOOKUP(C607,'Manual Calculation'!$B$2:$G$222,4,FALSE),VLOOKUP(C607,SubstationLoad_Max_Primaries!$B$3:$Z$500,23,FALSE))</f>
        <v>43824.629861111112</v>
      </c>
      <c r="H608" s="250"/>
      <c r="I608" s="220"/>
      <c r="J608" s="220"/>
      <c r="K608" s="220"/>
      <c r="L608" s="220" t="s">
        <v>32</v>
      </c>
      <c r="M608" s="235"/>
      <c r="N608" s="221"/>
      <c r="O608" s="221"/>
      <c r="P608" s="221"/>
      <c r="Q608" s="221"/>
      <c r="R608" s="221"/>
      <c r="S608" s="221"/>
      <c r="T608" s="221"/>
      <c r="U608" s="221"/>
      <c r="V608" s="221"/>
      <c r="W608" s="221"/>
      <c r="X608" s="221"/>
      <c r="Y608" s="221"/>
      <c r="Z608" s="222"/>
      <c r="AA608" s="419">
        <f ca="1">IF(AND(VLOOKUP(C607,SubstationLoad_Min_Primaries!$B$3:$Z$495,3,FALSE),ISNUMBER(VLOOKUP(C607,'Manual Calculation'!$B$2:$G$222,5,FALSE))),"Manual Calculation",MAX(VLOOKUP(C607,SubstationLoad_Max_Primaries!$B$3:$Z$500,5,FALSE),VLOOKUP(C607,SubstationLoad_Max_Primaries!$B$3:$Z$500,7,FALSE)))</f>
        <v>3.2132877143554683</v>
      </c>
      <c r="AB608" s="419">
        <f ca="1">IF(AND(VLOOKUP(C607,SubstationLoad_Min_Primaries!$B$3:$Z$495,3,FALSE),ISNUMBER(VLOOKUP(C607,'Manual Calculation'!$B$2:$G$222,5,FALSE))),"Manual Calculation",VLOOKUP(C607,SubstationLoad_Max_Primaries!$B$3:$Z$500,6,FALSE))</f>
        <v>2.2907925256347652</v>
      </c>
      <c r="AC608" s="282">
        <f ca="1">IF(AND(VLOOKUP(C607,SubstationLoad_Min_Primaries!$B$3:$Z$495,3,FALSE),ISNUMBER(VLOOKUP(C607,'Manual Calculation'!$B$2:$G$222,5,FALSE))),VLOOKUP(C607,'Manual Calculation'!$B$2:$G$222,5,FALSE),VLOOKUP(C607,SubstationLoad_Min_Primaries!$B$3:$Z$500,22,FALSE))</f>
        <v>0</v>
      </c>
      <c r="AD608" s="175"/>
      <c r="AE608" s="186">
        <v>1</v>
      </c>
      <c r="AF608" s="187">
        <v>0</v>
      </c>
      <c r="AG608" s="187">
        <v>0</v>
      </c>
      <c r="AH608" s="187">
        <v>0</v>
      </c>
      <c r="AI608" s="187">
        <v>0</v>
      </c>
      <c r="AJ608" s="187">
        <v>0</v>
      </c>
      <c r="AK608" s="187">
        <v>0</v>
      </c>
      <c r="AL608" s="188">
        <v>0</v>
      </c>
      <c r="AM608" s="157" t="str">
        <f ca="1">IF('MASTER 2018-19 '!H614="","",'MASTER 2018-19 '!H614)</f>
        <v/>
      </c>
      <c r="AN608" s="216"/>
    </row>
    <row r="609" spans="1:40" s="157" customFormat="1" x14ac:dyDescent="0.2">
      <c r="C609" s="223" t="s">
        <v>33</v>
      </c>
      <c r="D609" s="224"/>
      <c r="E609" s="225"/>
      <c r="F609" s="225"/>
      <c r="G609" s="226"/>
      <c r="H609" s="249"/>
      <c r="I609" s="228"/>
      <c r="J609" s="228"/>
      <c r="K609" s="228"/>
      <c r="L609" s="228"/>
      <c r="M609" s="229"/>
      <c r="N609" s="229"/>
      <c r="O609" s="230"/>
      <c r="P609" s="230"/>
      <c r="Q609" s="230"/>
      <c r="R609" s="231" t="s">
        <v>34</v>
      </c>
      <c r="S609" s="283">
        <f ca="1">VLOOKUP(C607,SubstationLoad_Max_Primaries!$B$3:$Z$500,24,FALSE)</f>
        <v>0</v>
      </c>
      <c r="T609" s="233"/>
      <c r="U609" s="233"/>
      <c r="V609" s="233"/>
      <c r="W609" s="233"/>
      <c r="X609" s="233"/>
      <c r="Y609" s="233"/>
      <c r="Z609" s="234"/>
      <c r="AA609" s="418">
        <f ca="1">IF(AND(VLOOKUP(C607,SubstationLoad_Min_Primaries!$B$3:$Z$495,3,FALSE),ISNUMBER(VLOOKUP(C607,'Manual Calculation'!$B$2:$G$222,5,FALSE))),"",IF(AA608=VLOOKUP(C607,SubstationLoad_Max_Primaries!$B$3:$Z$500,5,FALSE),VLOOKUP(C607,SubstationLoad_Max_Primaries!$B$3:$Z$500,10,FALSE),IF(AA608=VLOOKUP(C607,SubstationLoad_Max_Primaries!$B$3:$Z$500,7,FALSE),VLOOKUP(C607,SubstationLoad_Max_Primaries!$B$3:$Z$500,12,FALSE),"")))</f>
        <v>43766.731944444444</v>
      </c>
      <c r="AB609" s="418">
        <f ca="1">IF(AND(VLOOKUP(C607,SubstationLoad_Min_Primaries!$B$3:$Z$495,3,FALSE),ISNUMBER(VLOOKUP(C607,'Manual Calculation'!$B$2:$G$222,5,FALSE))),"",VLOOKUP(C607,SubstationLoad_Max_Primaries!$B$3:$Z$500,11,FALSE))</f>
        <v>43640.744444444441</v>
      </c>
      <c r="AC609" s="418">
        <f ca="1">IF(AND(VLOOKUP(C607,SubstationLoad_Min_Primaries!$B$3:$Z$495,3,FALSE),ISNUMBER(VLOOKUP(C607,'Manual Calculation'!$B$2:$G$222,5,FALSE))),VLOOKUP(C607,'Manual Calculation'!$B$2:$G$222,6,FALSE),VLOOKUP(C607,SubstationLoad_Min_Primaries!$B$3:$Z$500,23,FALSE))</f>
        <v>0</v>
      </c>
      <c r="AD609" s="175"/>
      <c r="AE609" s="175"/>
      <c r="AF609" s="175"/>
      <c r="AG609" s="175"/>
      <c r="AH609" s="175"/>
      <c r="AI609" s="175"/>
      <c r="AJ609" s="175"/>
      <c r="AK609" s="175"/>
      <c r="AL609" s="175"/>
      <c r="AM609" s="157" t="str">
        <f ca="1">IF('MASTER 2018-19 '!H615="","",'MASTER 2018-19 '!H615)</f>
        <v/>
      </c>
      <c r="AN609" s="216"/>
    </row>
    <row r="610" spans="1:40" s="157" customFormat="1" x14ac:dyDescent="0.2">
      <c r="B610" s="236">
        <v>947</v>
      </c>
      <c r="C610" s="86" t="str">
        <f ca="1">VLOOKUP(B610,'GSP List'!$D$2:$E$485,2,FALSE)</f>
        <v>STONEYWOOD T3</v>
      </c>
      <c r="D610" s="117" t="s">
        <v>30</v>
      </c>
      <c r="E610" s="117" t="s">
        <v>594</v>
      </c>
      <c r="F610" s="214"/>
      <c r="G610" s="284">
        <f ca="1">IF(AND(VLOOKUP(C610,SubstationLoad_Max_Primaries!$B$3:$Z$495,3,FALSE),ISNUMBER(VLOOKUP(C610,'Manual Calculation'!$B$2:$G$222,3,FALSE))),VLOOKUP(C610,'Manual Calculation'!$B$2:$G$222,4,FALSE),VLOOKUP(C610,SubstationLoad_Max_Primaries!$B$3:$Z$500,23,FALSE))</f>
        <v>43900.459722222222</v>
      </c>
      <c r="H610" s="282">
        <f ca="1">IF(AND(VLOOKUP(C610,SubstationLoad_Max_Primaries!$B$3:$Z$495,3,FALSE),ISNUMBER(VLOOKUP(C610,'Manual Calculation'!$B$2:$G$222,3,FALSE))),VLOOKUP(C610,'Manual Calculation'!$B$2:$G$222,3,FALSE),VLOOKUP(C610,SubstationLoad_Max_Primaries!$B$3:$Z$500,22,FALSE))</f>
        <v>5.804360032081604</v>
      </c>
      <c r="I610" s="136">
        <v>1</v>
      </c>
      <c r="J610" s="89">
        <v>0</v>
      </c>
      <c r="K610" s="90">
        <v>0</v>
      </c>
      <c r="L610" s="143">
        <f ca="1">IF(OR($B610="",ISNA($I610)),,$H610*$I610)</f>
        <v>5.804360032081604</v>
      </c>
      <c r="M610" s="143">
        <f ca="1">IF($B610 ="",,VLOOKUP($K610,'Growth Rates'!$C$5:$D$8,2,FALSE))^COLUMNS($M610:M610)*$L610+SUM($L611:M611)*IFERROR($L$5/$L$6,1)</f>
        <v>5.8044660009393967</v>
      </c>
      <c r="N610" s="143">
        <f ca="1">IF($B610 ="",,VLOOKUP($K610,'Growth Rates'!$C$5:$D$8,2,FALSE))^COLUMNS($M610:N610)*$L610+SUM($L611:N611)*IFERROR($L$5/$L$6,1)</f>
        <v>5.8045719717318383</v>
      </c>
      <c r="O610" s="143">
        <f ca="1">IF($B610 ="",,VLOOKUP($K610,'Growth Rates'!$C$5:$D$8,2,FALSE))^COLUMNS($M610:O610)*$L610+SUM($L611:O611)*IFERROR($L$5/$L$6,1)</f>
        <v>5.8046779444589633</v>
      </c>
      <c r="P610" s="143">
        <f ca="1">IF($B610 ="",,VLOOKUP($K610,'Growth Rates'!$C$5:$D$8,2,FALSE))^COLUMNS($M610:P610)*$L610+SUM($L611:P611)*IFERROR($L$5/$L$6,1)</f>
        <v>5.8047839191208093</v>
      </c>
      <c r="Q610" s="143">
        <f ca="1">IF($B610 ="",,VLOOKUP($K610,'Growth Rates'!$C$5:$D$8,2,FALSE))^COLUMNS($M610:Q610)*$L610+SUM($L611:Q611)*IFERROR($L$5/$L$6,1)</f>
        <v>5.8048898957174089</v>
      </c>
      <c r="R610" s="143">
        <f ca="1">IF($B610 ="",,VLOOKUP($K610,'Growth Rates'!$C$5:$D$8,2,FALSE))^COLUMNS($M610:R610)*$L610+SUM($L611:R611)*IFERROR($L$5/$L$6,1)</f>
        <v>5.8049958742487995</v>
      </c>
      <c r="S610" s="143">
        <f ca="1">IF($B610 ="",,VLOOKUP($K610,'Growth Rates'!$C$5:$D$8,2,FALSE))^COLUMNS($M610:S610)*$L610+SUM($L611:S611)*IFERROR($L$5/$L$6,1)</f>
        <v>5.8051018547150157</v>
      </c>
      <c r="T610" s="143">
        <f ca="1">IF($B610 ="",,VLOOKUP($K610,'Growth Rates'!$C$5:$D$8,2,FALSE))^COLUMNS($M610:T610)*$L610+SUM($L611:T611)*IFERROR($L$5/$L$6,1)</f>
        <v>5.8052078371160931</v>
      </c>
      <c r="U610" s="143">
        <f ca="1">IF($B610 ="",,VLOOKUP($K610,'Growth Rates'!$C$5:$D$8,2,FALSE))^COLUMNS($M610:U610)*$L610+SUM($L611:U611)*IFERROR($L$5/$L$6,1)</f>
        <v>5.8053138214520654</v>
      </c>
      <c r="V610" s="143">
        <f ca="1">IF($B610 ="",,VLOOKUP($K610,'Growth Rates'!$C$5:$D$8,2,FALSE))^COLUMNS($M610:V610)*$L610+SUM($L611:V611)*IFERROR($L$5/$L$6,1)</f>
        <v>5.8054198077229708</v>
      </c>
      <c r="W610" s="143">
        <f ca="1">IF($B610 ="",,VLOOKUP($K610,'Growth Rates'!$C$5:$D$8,2,FALSE))^COLUMNS($M610:W610)*$L610+SUM($L611:W611)*IFERROR($L$5/$L$6,1)</f>
        <v>5.8055257959288404</v>
      </c>
      <c r="X610" s="143">
        <f ca="1">IF($B610 ="",,VLOOKUP($K610,'Growth Rates'!$C$5:$D$8,2,FALSE))^COLUMNS($M610:X610)*$L610+SUM($L611:X611)*IFERROR($L$5/$L$6,1)</f>
        <v>5.805631786069716</v>
      </c>
      <c r="Y610" s="143">
        <f ca="1">IF($B610 ="",,VLOOKUP($K610,'Growth Rates'!$C$5:$D$8,2,FALSE))^COLUMNS($M610:Y610)*$L610+SUM($L611:Y611)*IFERROR($L$5/$L$6,1)</f>
        <v>5.8057377781456259</v>
      </c>
      <c r="Z610" s="215"/>
      <c r="AA610" s="173">
        <f ca="1">IFERROR(IF($H610="",,AA611/$L610),0)</f>
        <v>0.9285123242005664</v>
      </c>
      <c r="AB610" s="173">
        <f ca="1">IFERROR(IF($H610="",,AB611/$L610),0)</f>
        <v>0.80107025777984908</v>
      </c>
      <c r="AC610" s="174">
        <f ca="1">IFERROR(IF($H610="",,AC611/$L610),0)</f>
        <v>0</v>
      </c>
      <c r="AD610" s="175"/>
      <c r="AE610" s="42">
        <v>82403</v>
      </c>
      <c r="AF610" s="43"/>
      <c r="AG610" s="43"/>
      <c r="AH610" s="43"/>
      <c r="AI610" s="43"/>
      <c r="AJ610" s="43"/>
      <c r="AK610" s="43"/>
      <c r="AL610" s="44"/>
      <c r="AM610" s="157">
        <f ca="1">IF('MASTER 2018-19 '!H616="","",'MASTER 2018-19 '!H616)</f>
        <v>7.0869999999999997</v>
      </c>
      <c r="AN610" s="216">
        <f t="shared" ca="1" si="97"/>
        <v>-1.2826399679183957</v>
      </c>
    </row>
    <row r="611" spans="1:40" s="157" customFormat="1" x14ac:dyDescent="0.2">
      <c r="C611" s="217" t="str">
        <f ca="1">IFERROR(IF(H610="","No PI or No Data",""),"Substation was not found in SubstationLoad")</f>
        <v/>
      </c>
      <c r="D611" s="139"/>
      <c r="E611" s="139"/>
      <c r="F611" s="139"/>
      <c r="G611" s="285">
        <f ca="1">IF(AND(VLOOKUP(C610,SubstationLoad_Max_Primaries!$B$3:$Z$495,3,FALSE),ISNUMBER(VLOOKUP(C610,'Manual Calculation'!$B$2:$G$222,3,FALSE))),VLOOKUP(C610,'Manual Calculation'!$B$2:$G$222,4,FALSE),VLOOKUP(C610,SubstationLoad_Max_Primaries!$B$3:$Z$500,23,FALSE))</f>
        <v>43900.459722222222</v>
      </c>
      <c r="H611" s="250"/>
      <c r="I611" s="220"/>
      <c r="J611" s="220"/>
      <c r="K611" s="220"/>
      <c r="L611" s="220" t="s">
        <v>32</v>
      </c>
      <c r="M611" s="235"/>
      <c r="N611" s="221"/>
      <c r="O611" s="221"/>
      <c r="P611" s="221"/>
      <c r="Q611" s="221"/>
      <c r="R611" s="221"/>
      <c r="S611" s="221"/>
      <c r="T611" s="221"/>
      <c r="U611" s="221"/>
      <c r="V611" s="221"/>
      <c r="W611" s="221"/>
      <c r="X611" s="221"/>
      <c r="Y611" s="221"/>
      <c r="Z611" s="222"/>
      <c r="AA611" s="419">
        <f ca="1">IF(AND(VLOOKUP(C610,SubstationLoad_Min_Primaries!$B$3:$Z$495,3,FALSE),ISNUMBER(VLOOKUP(C610,'Manual Calculation'!$B$2:$G$222,5,FALSE))),"Manual Calculation",MAX(VLOOKUP(C610,SubstationLoad_Max_Primaries!$B$3:$Z$500,5,FALSE),VLOOKUP(C610,SubstationLoad_Max_Primaries!$B$3:$Z$500,7,FALSE)))</f>
        <v>5.389419823884964</v>
      </c>
      <c r="AB611" s="419">
        <f ca="1">IF(AND(VLOOKUP(C610,SubstationLoad_Min_Primaries!$B$3:$Z$495,3,FALSE),ISNUMBER(VLOOKUP(C610,'Manual Calculation'!$B$2:$G$222,5,FALSE))),"Manual Calculation",VLOOKUP(C610,SubstationLoad_Max_Primaries!$B$3:$Z$500,6,FALSE))</f>
        <v>4.6497001871466637</v>
      </c>
      <c r="AC611" s="282">
        <f ca="1">IF(AND(VLOOKUP(C610,SubstationLoad_Min_Primaries!$B$3:$Z$495,3,FALSE),ISNUMBER(VLOOKUP(C610,'Manual Calculation'!$B$2:$G$222,5,FALSE))),VLOOKUP(C610,'Manual Calculation'!$B$2:$G$222,5,FALSE),VLOOKUP(C610,SubstationLoad_Min_Primaries!$B$3:$Z$500,22,FALSE))</f>
        <v>0</v>
      </c>
      <c r="AD611" s="175"/>
      <c r="AE611" s="186">
        <v>1</v>
      </c>
      <c r="AF611" s="187">
        <v>0</v>
      </c>
      <c r="AG611" s="187">
        <v>0</v>
      </c>
      <c r="AH611" s="187">
        <v>0</v>
      </c>
      <c r="AI611" s="187">
        <v>0</v>
      </c>
      <c r="AJ611" s="187">
        <v>0</v>
      </c>
      <c r="AK611" s="187">
        <v>0</v>
      </c>
      <c r="AL611" s="188">
        <v>0</v>
      </c>
      <c r="AM611" s="157" t="str">
        <f ca="1">IF('MASTER 2018-19 '!H617="","",'MASTER 2018-19 '!H617)</f>
        <v/>
      </c>
      <c r="AN611" s="216"/>
    </row>
    <row r="612" spans="1:40" s="157" customFormat="1" x14ac:dyDescent="0.2">
      <c r="C612" s="223" t="s">
        <v>33</v>
      </c>
      <c r="D612" s="224"/>
      <c r="E612" s="225"/>
      <c r="F612" s="225"/>
      <c r="G612" s="226"/>
      <c r="H612" s="249"/>
      <c r="I612" s="228"/>
      <c r="J612" s="228"/>
      <c r="K612" s="228"/>
      <c r="L612" s="228"/>
      <c r="M612" s="229"/>
      <c r="N612" s="229"/>
      <c r="O612" s="230"/>
      <c r="P612" s="230"/>
      <c r="Q612" s="230"/>
      <c r="R612" s="231" t="s">
        <v>34</v>
      </c>
      <c r="S612" s="283">
        <f ca="1">VLOOKUP(C610,SubstationLoad_Max_Primaries!$B$3:$Z$500,24,FALSE)</f>
        <v>4.1883602142333984</v>
      </c>
      <c r="T612" s="233"/>
      <c r="U612" s="233"/>
      <c r="V612" s="233"/>
      <c r="W612" s="233"/>
      <c r="X612" s="233"/>
      <c r="Y612" s="233"/>
      <c r="Z612" s="234"/>
      <c r="AA612" s="418">
        <f ca="1">IF(AND(VLOOKUP(C610,SubstationLoad_Min_Primaries!$B$3:$Z$495,3,FALSE),ISNUMBER(VLOOKUP(C610,'Manual Calculation'!$B$2:$G$222,5,FALSE))),"",IF(AA611=VLOOKUP(C610,SubstationLoad_Max_Primaries!$B$3:$Z$500,5,FALSE),VLOOKUP(C610,SubstationLoad_Max_Primaries!$B$3:$Z$500,10,FALSE),IF(AA611=VLOOKUP(C610,SubstationLoad_Max_Primaries!$B$3:$Z$500,7,FALSE),VLOOKUP(C610,SubstationLoad_Max_Primaries!$B$3:$Z$500,12,FALSE),"")))</f>
        <v>43569.646527777775</v>
      </c>
      <c r="AB612" s="418">
        <f ca="1">IF(AND(VLOOKUP(C610,SubstationLoad_Min_Primaries!$B$3:$Z$495,3,FALSE),ISNUMBER(VLOOKUP(C610,'Manual Calculation'!$B$2:$G$222,5,FALSE))),"",VLOOKUP(C610,SubstationLoad_Max_Primaries!$B$3:$Z$500,11,FALSE))</f>
        <v>43693.012499999997</v>
      </c>
      <c r="AC612" s="418">
        <f ca="1">IF(AND(VLOOKUP(C610,SubstationLoad_Min_Primaries!$B$3:$Z$495,3,FALSE),ISNUMBER(VLOOKUP(C610,'Manual Calculation'!$B$2:$G$222,5,FALSE))),VLOOKUP(C610,'Manual Calculation'!$B$2:$G$222,6,FALSE),VLOOKUP(C610,SubstationLoad_Min_Primaries!$B$3:$Z$500,23,FALSE))</f>
        <v>0</v>
      </c>
      <c r="AD612" s="175"/>
      <c r="AE612" s="175"/>
      <c r="AF612" s="175"/>
      <c r="AG612" s="175"/>
      <c r="AH612" s="175"/>
      <c r="AI612" s="175"/>
      <c r="AJ612" s="175"/>
      <c r="AK612" s="175"/>
      <c r="AL612" s="175"/>
      <c r="AM612" s="157" t="str">
        <f ca="1">IF('MASTER 2018-19 '!H618="","",'MASTER 2018-19 '!H618)</f>
        <v/>
      </c>
      <c r="AN612" s="216"/>
    </row>
    <row r="613" spans="1:40" s="157" customFormat="1" x14ac:dyDescent="0.2">
      <c r="A613" s="246"/>
      <c r="B613" s="246"/>
      <c r="C613" s="246"/>
      <c r="D613" s="246"/>
      <c r="E613" s="246"/>
      <c r="F613" s="246"/>
      <c r="G613" s="246"/>
      <c r="H613" s="246"/>
      <c r="I613" s="246"/>
      <c r="J613" s="246"/>
      <c r="K613" s="246"/>
      <c r="L613" s="246"/>
      <c r="M613" s="246"/>
      <c r="N613" s="246"/>
      <c r="O613" s="246"/>
      <c r="P613" s="246"/>
      <c r="Q613" s="246"/>
      <c r="R613" s="246"/>
      <c r="S613" s="246"/>
      <c r="T613" s="246"/>
      <c r="U613" s="246"/>
      <c r="V613" s="246"/>
      <c r="W613" s="246"/>
      <c r="X613" s="246"/>
      <c r="Y613" s="246"/>
      <c r="Z613" s="246"/>
      <c r="AA613" s="246"/>
      <c r="AB613" s="246"/>
      <c r="AC613" s="246"/>
      <c r="AD613" s="246"/>
      <c r="AE613" s="246"/>
      <c r="AF613" s="246"/>
      <c r="AG613" s="246"/>
      <c r="AH613" s="246"/>
      <c r="AI613" s="246"/>
      <c r="AJ613" s="246"/>
      <c r="AK613" s="246"/>
      <c r="AL613" s="246"/>
      <c r="AM613" s="157" t="str">
        <f ca="1">IF('MASTER 2018-19 '!H619="","",'MASTER 2018-19 '!H619)</f>
        <v/>
      </c>
      <c r="AN613" s="216"/>
    </row>
    <row r="614" spans="1:40" s="157" customFormat="1" x14ac:dyDescent="0.2">
      <c r="A614" s="152"/>
      <c r="B614" s="25"/>
      <c r="C614" s="158"/>
      <c r="D614" s="152"/>
      <c r="E614" s="152"/>
      <c r="F614" s="152"/>
      <c r="G614" s="152"/>
      <c r="H614" s="152"/>
      <c r="I614" s="152"/>
      <c r="J614" s="152"/>
      <c r="K614" s="152"/>
      <c r="L614" s="7" t="s">
        <v>0</v>
      </c>
      <c r="M614" s="159"/>
      <c r="N614" s="159"/>
      <c r="O614" s="159"/>
      <c r="P614" s="159"/>
      <c r="Q614" s="159"/>
      <c r="R614" s="159"/>
      <c r="S614" s="159"/>
      <c r="T614" s="159"/>
      <c r="U614" s="159"/>
      <c r="V614" s="159"/>
      <c r="W614" s="159"/>
      <c r="X614" s="159"/>
      <c r="Y614" s="159"/>
      <c r="Z614" s="156"/>
      <c r="AA614" s="152"/>
      <c r="AB614" s="152"/>
      <c r="AC614" s="152"/>
      <c r="AD614" s="152"/>
      <c r="AE614" s="152"/>
      <c r="AF614" s="152"/>
      <c r="AG614" s="152"/>
      <c r="AH614" s="152"/>
      <c r="AI614" s="152"/>
      <c r="AJ614" s="152"/>
      <c r="AK614" s="152"/>
      <c r="AL614" s="152"/>
      <c r="AM614" s="157" t="str">
        <f ca="1">IF('MASTER 2018-19 '!H620="","",'MASTER 2018-19 '!H620)</f>
        <v/>
      </c>
      <c r="AN614" s="216"/>
    </row>
    <row r="615" spans="1:40" s="157" customFormat="1" ht="61.5" x14ac:dyDescent="0.2">
      <c r="A615" s="20" t="s">
        <v>39</v>
      </c>
      <c r="B615" s="21" t="s">
        <v>657</v>
      </c>
      <c r="C615" s="20" t="s">
        <v>2</v>
      </c>
      <c r="D615" s="18" t="s">
        <v>3</v>
      </c>
      <c r="E615" s="18" t="s">
        <v>4</v>
      </c>
      <c r="F615" s="18" t="s">
        <v>5</v>
      </c>
      <c r="G615" s="22" t="s">
        <v>6</v>
      </c>
      <c r="H615" s="22" t="str">
        <f ca="1">$L$1&amp;" Peak (MW)"</f>
        <v>2019 / 20 Peak (MW)</v>
      </c>
      <c r="I615" s="16" t="s">
        <v>7</v>
      </c>
      <c r="J615" s="24" t="s">
        <v>8</v>
      </c>
      <c r="K615" s="17" t="s">
        <v>9</v>
      </c>
      <c r="L615" s="22" t="str">
        <f ca="1">LEFTB($L$1,FIND(" / ",$L$1,1))&amp;" / "&amp;LEFTB($L$1,FIND(" / ",$L$1,1))+1</f>
        <v>2019  / 2020</v>
      </c>
      <c r="M615" s="22" t="str">
        <f ca="1">LEFTB($L$1,FIND(" / ",$L$1,1))+1&amp;" / "&amp;LEFTB($L$1,FIND(" / ",$L$1,1))+2</f>
        <v>2020 / 2021</v>
      </c>
      <c r="N615" s="22" t="str">
        <f ca="1">LEFTB($L$1,FIND(" / ",$L$1,1))+2&amp;" / "&amp;LEFTB($L$1,FIND(" / ",$L$1,1))+3</f>
        <v>2021 / 2022</v>
      </c>
      <c r="O615" s="22" t="str">
        <f ca="1">LEFTB($L$1,FIND(" / ",$L$1,1))+3&amp;" / "&amp;LEFTB($L$1,FIND(" / ",$L$1,1))+4</f>
        <v>2022 / 2023</v>
      </c>
      <c r="P615" s="22" t="str">
        <f ca="1">LEFTB($L$1,FIND(" / ",$L$1,1))+4&amp;" / "&amp;LEFTB($L$1,FIND(" / ",$L$1,1))+5</f>
        <v>2023 / 2024</v>
      </c>
      <c r="Q615" s="22" t="str">
        <f ca="1">LEFTB($L$1,FIND(" / ",$L$1,1))+5&amp;" / "&amp;LEFTB($L$1,FIND(" / ",$L$1,1))+6</f>
        <v>2024 / 2025</v>
      </c>
      <c r="R615" s="22" t="str">
        <f ca="1">LEFTB($L$1,FIND(" / ",$L$1,1))+6&amp;" / "&amp;LEFTB($L$1,FIND(" / ",$L$1,1))+7</f>
        <v>2025 / 2026</v>
      </c>
      <c r="S615" s="22" t="str">
        <f ca="1">LEFTB($L$1,FIND(" / ",$L$1,1))+7&amp;" / "&amp;LEFTB($L$1,FIND(" / ",$L$1,1))+8</f>
        <v>2026 / 2027</v>
      </c>
      <c r="T615" s="22" t="str">
        <f ca="1">LEFTB($L$1,FIND(" / ",$L$1,1))+8&amp;" / "&amp;LEFTB($L$1,FIND(" / ",$L$1,1))+9</f>
        <v>2027 / 2028</v>
      </c>
      <c r="U615" s="22" t="str">
        <f ca="1">LEFTB($L$1,FIND(" / ",$L$1,1))+9&amp;" / "&amp;LEFTB($L$1,FIND(" / ",$L$1,1))+10</f>
        <v>2028 / 2029</v>
      </c>
      <c r="V615" s="22" t="str">
        <f ca="1">LEFTB($L$1,FIND(" / ",$L$1,1))+10&amp;" / "&amp;LEFTB($L$1,FIND(" / ",$L$1,1))+11</f>
        <v>2029 / 2030</v>
      </c>
      <c r="W615" s="22" t="str">
        <f ca="1">LEFTB($L$1,FIND(" / ",$L$1,1))+11&amp;" / "&amp;LEFTB($L$1,FIND(" / ",$L$1,1))+12</f>
        <v>2030 / 2031</v>
      </c>
      <c r="X615" s="22" t="str">
        <f ca="1">LEFTB($L$1,FIND(" / ",$L$1,1))+12&amp;" / "&amp;LEFTB($L$1,FIND(" / ",$L$1,1))+13</f>
        <v>2031 / 2032</v>
      </c>
      <c r="Y615" s="22" t="str">
        <f ca="1">LEFTB($L$1,FIND(" / ",$L$1,1))+13&amp;" / "&amp;LEFTB($L$1,FIND(" / ",$L$1,1))+14</f>
        <v>2032 / 2033</v>
      </c>
      <c r="Z615" s="23" t="s">
        <v>11</v>
      </c>
      <c r="AA615" s="19" t="s">
        <v>12</v>
      </c>
      <c r="AB615" s="19" t="s">
        <v>13</v>
      </c>
      <c r="AC615" s="19" t="s">
        <v>14</v>
      </c>
      <c r="AD615" s="160"/>
      <c r="AE615" s="19" t="s">
        <v>15</v>
      </c>
      <c r="AF615" s="19" t="s">
        <v>16</v>
      </c>
      <c r="AG615" s="19" t="s">
        <v>17</v>
      </c>
      <c r="AH615" s="19" t="s">
        <v>18</v>
      </c>
      <c r="AI615" s="19" t="s">
        <v>19</v>
      </c>
      <c r="AJ615" s="19" t="s">
        <v>20</v>
      </c>
      <c r="AK615" s="19" t="s">
        <v>21</v>
      </c>
      <c r="AL615" s="19" t="s">
        <v>22</v>
      </c>
      <c r="AM615" s="19" t="str">
        <f ca="1">IF('MASTER 2018-19 '!H621="","",'MASTER 2018-19 '!H621)</f>
        <v>2018/19 Peak (MW)</v>
      </c>
      <c r="AN615" s="19" t="s">
        <v>825</v>
      </c>
    </row>
    <row r="616" spans="1:40" s="157" customFormat="1" x14ac:dyDescent="0.2">
      <c r="A616" s="6"/>
      <c r="B616" s="161"/>
      <c r="C616" s="162"/>
      <c r="D616" s="161"/>
      <c r="E616" s="161"/>
      <c r="F616" s="161"/>
      <c r="G616" s="163"/>
      <c r="H616" s="161"/>
      <c r="I616" s="164"/>
      <c r="J616" s="165"/>
      <c r="K616" s="161"/>
      <c r="L616" s="161"/>
      <c r="M616" s="161"/>
      <c r="N616" s="161"/>
      <c r="O616" s="161"/>
      <c r="P616" s="161"/>
      <c r="Q616" s="161"/>
      <c r="R616" s="161"/>
      <c r="S616" s="161"/>
      <c r="T616" s="161"/>
      <c r="U616" s="161"/>
      <c r="V616" s="161"/>
      <c r="W616" s="161"/>
      <c r="X616" s="161"/>
      <c r="Y616" s="161"/>
      <c r="Z616" s="160"/>
      <c r="AA616" s="160"/>
      <c r="AB616" s="160"/>
      <c r="AC616" s="160"/>
      <c r="AD616" s="160"/>
      <c r="AE616" s="160"/>
      <c r="AF616" s="160"/>
      <c r="AG616" s="160"/>
      <c r="AH616" s="160"/>
      <c r="AI616" s="160"/>
      <c r="AJ616" s="160"/>
      <c r="AK616" s="160"/>
      <c r="AL616" s="160"/>
      <c r="AM616" s="157" t="str">
        <f ca="1">IF('MASTER 2018-19 '!H622="","",'MASTER 2018-19 '!H622)</f>
        <v/>
      </c>
    </row>
    <row r="617" spans="1:40" s="157" customFormat="1" x14ac:dyDescent="0.2">
      <c r="A617" s="142" t="s">
        <v>238</v>
      </c>
      <c r="B617" s="166">
        <v>456</v>
      </c>
      <c r="C617" s="167"/>
      <c r="D617" s="168" t="s">
        <v>23</v>
      </c>
      <c r="E617" s="169" t="s">
        <v>840</v>
      </c>
      <c r="F617" s="170"/>
      <c r="G617" s="284">
        <f ca="1">VLOOKUP(A617,SubstationLoad_Max_GSPs!$A$3:$Z$100,19,FALSE)</f>
        <v>43788.7</v>
      </c>
      <c r="H617" s="282">
        <f ca="1">VLOOKUP(A617,SubstationLoad_Max_GSPs!$A$3:$Z$100,18,FALSE)</f>
        <v>47.170112609863281</v>
      </c>
      <c r="I617" s="136">
        <v>1</v>
      </c>
      <c r="J617" s="171"/>
      <c r="K617" s="172" t="s">
        <v>24</v>
      </c>
      <c r="L617" s="37">
        <f ca="1">IF(OR($A617="",ISNA($I617)),,$H617*$I617)</f>
        <v>47.170112609863281</v>
      </c>
      <c r="M617" s="37">
        <f t="shared" ref="M617:Y617" ca="1" si="102">M618/IFERROR($L618/$L617,1)</f>
        <v>47.170973783692553</v>
      </c>
      <c r="N617" s="37">
        <f t="shared" ca="1" si="102"/>
        <v>47.171834973244053</v>
      </c>
      <c r="O617" s="37">
        <f t="shared" ca="1" si="102"/>
        <v>47.172696178518095</v>
      </c>
      <c r="P617" s="37">
        <f t="shared" ca="1" si="102"/>
        <v>47.173557399514991</v>
      </c>
      <c r="Q617" s="37">
        <f t="shared" ca="1" si="102"/>
        <v>47.174418636234954</v>
      </c>
      <c r="R617" s="37">
        <f t="shared" ca="1" si="102"/>
        <v>47.17527988867834</v>
      </c>
      <c r="S617" s="37">
        <f t="shared" ca="1" si="102"/>
        <v>47.176141156845418</v>
      </c>
      <c r="T617" s="37">
        <f t="shared" ca="1" si="102"/>
        <v>47.177002440736466</v>
      </c>
      <c r="U617" s="37">
        <f t="shared" ca="1" si="102"/>
        <v>47.177863740351768</v>
      </c>
      <c r="V617" s="37">
        <f t="shared" ca="1" si="102"/>
        <v>47.178725055691629</v>
      </c>
      <c r="W617" s="37">
        <f t="shared" ca="1" si="102"/>
        <v>47.179586386756299</v>
      </c>
      <c r="X617" s="37">
        <f t="shared" ca="1" si="102"/>
        <v>47.180447733546117</v>
      </c>
      <c r="Y617" s="37">
        <f t="shared" ca="1" si="102"/>
        <v>47.181309096061341</v>
      </c>
      <c r="Z617" s="38" t="str">
        <f ca="1">"Diversity/Losses: "&amp;ROUND(L618/L617,3)</f>
        <v>Diversity/Losses: 1.116</v>
      </c>
      <c r="AA617" s="173">
        <f ca="1">IFERROR(IF($H617="",,AA618/$L617),0)</f>
        <v>0.87323945712224194</v>
      </c>
      <c r="AB617" s="173">
        <f ca="1">IFERROR(IF($H617="",,AB618/$L617),0)</f>
        <v>0.75352116662658153</v>
      </c>
      <c r="AC617" s="174">
        <f ca="1">IFERROR(IF($H617="",,AC618/$L617),0)</f>
        <v>0.27464788333734186</v>
      </c>
      <c r="AD617" s="175"/>
      <c r="AE617" s="42">
        <v>13630</v>
      </c>
      <c r="AF617" s="43"/>
      <c r="AG617" s="43"/>
      <c r="AH617" s="43"/>
      <c r="AI617" s="43"/>
      <c r="AJ617" s="43"/>
      <c r="AK617" s="43"/>
      <c r="AL617" s="44"/>
      <c r="AM617" s="157">
        <f ca="1">IF('MASTER 2018-19 '!H623="","",'MASTER 2018-19 '!H623)</f>
        <v>47.7</v>
      </c>
      <c r="AN617" s="216">
        <f ca="1">H617-AM617</f>
        <v>-0.52988739013672159</v>
      </c>
    </row>
    <row r="618" spans="1:40" s="157" customFormat="1" x14ac:dyDescent="0.2">
      <c r="A618" s="217" t="str">
        <f ca="1">IFERROR(IF(H617="","No PI or No Data",""),"Substation was not found in SubstationLoad")</f>
        <v/>
      </c>
      <c r="B618" s="176"/>
      <c r="C618" s="177"/>
      <c r="D618" s="178"/>
      <c r="E618" s="178"/>
      <c r="F618" s="178"/>
      <c r="G618" s="329">
        <f ca="1">VLOOKUP(A617,SubstationLoad_Max_GSPs!$A$3:$Z$100,19,FALSE)</f>
        <v>43788.7</v>
      </c>
      <c r="H618" s="180"/>
      <c r="I618" s="181"/>
      <c r="J618" s="182"/>
      <c r="K618" s="183" t="s">
        <v>25</v>
      </c>
      <c r="L618" s="53">
        <f ca="1">L622+L625+L628+L631+L634+L637+L640+L643+L646</f>
        <v>52.653790820495594</v>
      </c>
      <c r="M618" s="53">
        <f t="shared" ref="M618:Y618" ca="1" si="103">M622+M625+M628+M631+M634+M637+M640+M643+M646</f>
        <v>52.654752108568857</v>
      </c>
      <c r="N618" s="53">
        <f t="shared" ca="1" si="103"/>
        <v>52.655713414192114</v>
      </c>
      <c r="O618" s="53">
        <f t="shared" ca="1" si="103"/>
        <v>52.656674737365712</v>
      </c>
      <c r="P618" s="53">
        <f t="shared" ca="1" si="103"/>
        <v>52.657636078089986</v>
      </c>
      <c r="Q618" s="53">
        <f t="shared" ca="1" si="103"/>
        <v>52.658597436365199</v>
      </c>
      <c r="R618" s="53">
        <f t="shared" ca="1" si="103"/>
        <v>52.659558812191719</v>
      </c>
      <c r="S618" s="53">
        <f t="shared" ca="1" si="103"/>
        <v>52.660520205569874</v>
      </c>
      <c r="T618" s="53">
        <f t="shared" ca="1" si="103"/>
        <v>52.661481616499955</v>
      </c>
      <c r="U618" s="53">
        <f t="shared" ca="1" si="103"/>
        <v>52.662443044982282</v>
      </c>
      <c r="V618" s="53">
        <f t="shared" ca="1" si="103"/>
        <v>52.663404491017204</v>
      </c>
      <c r="W618" s="53">
        <f t="shared" ca="1" si="103"/>
        <v>52.664365954604996</v>
      </c>
      <c r="X618" s="53">
        <f t="shared" ca="1" si="103"/>
        <v>52.665327435746036</v>
      </c>
      <c r="Y618" s="53">
        <f t="shared" ca="1" si="103"/>
        <v>52.666288934440601</v>
      </c>
      <c r="Z618" s="184"/>
      <c r="AA618" s="419">
        <f ca="1">MAX(VLOOKUP(A617,SubstationLoad_Max_GSPs!$A$3:$Z$100,3,FALSE),VLOOKUP(A617,SubstationLoad_Max_GSPs!$A$3:$Z$100,5,FALSE))</f>
        <v>41.190803527832031</v>
      </c>
      <c r="AB618" s="282">
        <f ca="1">VLOOKUP(A617,SubstationLoad_Max_GSPs!$A$3:$Z$100,4,FALSE)</f>
        <v>35.543678283691406</v>
      </c>
      <c r="AC618" s="282">
        <f ca="1">VLOOKUP(A617,SubstationLoad_Min_GSPs!$A$3:$Z$100,18,FALSE)</f>
        <v>12.955171585083008</v>
      </c>
      <c r="AD618" s="175"/>
      <c r="AE618" s="186">
        <v>1</v>
      </c>
      <c r="AF618" s="187">
        <v>0</v>
      </c>
      <c r="AG618" s="187">
        <v>0</v>
      </c>
      <c r="AH618" s="187">
        <v>0</v>
      </c>
      <c r="AI618" s="187">
        <v>0</v>
      </c>
      <c r="AJ618" s="187">
        <v>0</v>
      </c>
      <c r="AK618" s="187">
        <v>0</v>
      </c>
      <c r="AL618" s="188">
        <v>0</v>
      </c>
      <c r="AM618" s="157" t="str">
        <f ca="1">IF('MASTER 2018-19 '!H624="","",'MASTER 2018-19 '!H624)</f>
        <v/>
      </c>
      <c r="AN618" s="216"/>
    </row>
    <row r="619" spans="1:40" s="157" customFormat="1" x14ac:dyDescent="0.2">
      <c r="A619" s="11"/>
      <c r="B619" s="176"/>
      <c r="C619" s="189"/>
      <c r="D619" s="190" t="s">
        <v>26</v>
      </c>
      <c r="E619" s="63"/>
      <c r="F619" s="191"/>
      <c r="G619" s="192"/>
      <c r="H619" s="193"/>
      <c r="I619" s="194"/>
      <c r="J619" s="194"/>
      <c r="K619" s="194"/>
      <c r="L619" s="194"/>
      <c r="M619" s="194"/>
      <c r="N619" s="195"/>
      <c r="O619" s="195"/>
      <c r="P619" s="195"/>
      <c r="Q619" s="195"/>
      <c r="R619" s="196" t="s">
        <v>27</v>
      </c>
      <c r="S619" s="330">
        <f ca="1">VLOOKUP(A617,SubstationLoad_Max_GSPs!$A$3:$Z$100,20,FALSE)</f>
        <v>0</v>
      </c>
      <c r="T619" s="185"/>
      <c r="U619" s="185"/>
      <c r="V619" s="185"/>
      <c r="W619" s="185"/>
      <c r="X619" s="185"/>
      <c r="Y619" s="185"/>
      <c r="Z619" s="184"/>
      <c r="AA619" s="418">
        <f ca="1">IF(AA618=VLOOKUP(A617,SubstationLoad_Max_GSPs!$A$3:$Z$100,3,FALSE),VLOOKUP(A617,SubstationLoad_Max_GSPs!$A$3:$Z$100,8,FALSE),IF(AA618=VLOOKUP(A617,SubstationLoad_Max_GSPs!$A$3:$Z$100,5,FALSE),VLOOKUP(A617,SubstationLoad_Max_GSPs!$A$3:$Z$100,10,FALSE),""))</f>
        <v>43768.709027777775</v>
      </c>
      <c r="AB619" s="418">
        <f ca="1">VLOOKUP(A617,SubstationLoad_Max_GSPs!$A$3:$Z$100,9,FALSE)</f>
        <v>43629.50277777778</v>
      </c>
      <c r="AC619" s="418">
        <f ca="1">VLOOKUP(A617,SubstationLoad_Min_GSPs!$A$3:$Z$100,19,FALSE)</f>
        <v>43639.200694444444</v>
      </c>
      <c r="AD619" s="175"/>
      <c r="AE619" s="175"/>
      <c r="AF619" s="175"/>
      <c r="AG619" s="175"/>
      <c r="AH619" s="175"/>
      <c r="AI619" s="175"/>
      <c r="AJ619" s="175"/>
      <c r="AK619" s="175"/>
      <c r="AL619" s="175"/>
      <c r="AM619" s="157" t="str">
        <f ca="1">IF('MASTER 2018-19 '!H625="","",'MASTER 2018-19 '!H625)</f>
        <v/>
      </c>
      <c r="AN619" s="216"/>
    </row>
    <row r="620" spans="1:40" s="157" customFormat="1" x14ac:dyDescent="0.2">
      <c r="A620" s="14"/>
      <c r="B620" s="197"/>
      <c r="C620" s="198"/>
      <c r="D620" s="198"/>
      <c r="E620" s="198"/>
      <c r="F620" s="199"/>
      <c r="G620" s="200" t="s">
        <v>28</v>
      </c>
      <c r="H620" s="201">
        <v>0.98</v>
      </c>
      <c r="I620" s="197"/>
      <c r="J620" s="202"/>
      <c r="K620" s="203" t="s">
        <v>29</v>
      </c>
      <c r="L620" s="78">
        <f ca="1">L617*$H620</f>
        <v>46.226710357666015</v>
      </c>
      <c r="M620" s="78">
        <f t="shared" ref="M620:T620" ca="1" si="104">M617*$H620</f>
        <v>46.227554308018703</v>
      </c>
      <c r="N620" s="78">
        <f t="shared" ca="1" si="104"/>
        <v>46.22839827377917</v>
      </c>
      <c r="O620" s="78">
        <f t="shared" ca="1" si="104"/>
        <v>46.229242254947735</v>
      </c>
      <c r="P620" s="78">
        <f t="shared" ca="1" si="104"/>
        <v>46.230086251524689</v>
      </c>
      <c r="Q620" s="78">
        <f t="shared" ca="1" si="104"/>
        <v>46.230930263510253</v>
      </c>
      <c r="R620" s="78">
        <f t="shared" ca="1" si="104"/>
        <v>46.231774290904774</v>
      </c>
      <c r="S620" s="78">
        <f t="shared" ca="1" si="104"/>
        <v>46.232618333708508</v>
      </c>
      <c r="T620" s="78">
        <f t="shared" ca="1" si="104"/>
        <v>46.233462391921734</v>
      </c>
      <c r="U620" s="78">
        <f ca="1">U617*$H620</f>
        <v>46.234306465544734</v>
      </c>
      <c r="V620" s="78">
        <f ca="1">V617*$H620</f>
        <v>46.235150554577793</v>
      </c>
      <c r="W620" s="78">
        <f t="shared" ref="W620" ca="1" si="105">W617*$H620</f>
        <v>46.235994659021173</v>
      </c>
      <c r="X620" s="78">
        <f ca="1">X617*$H620</f>
        <v>46.236838778875196</v>
      </c>
      <c r="Y620" s="78">
        <f ca="1">Y617*$H620</f>
        <v>46.237682914140116</v>
      </c>
      <c r="Z620" s="204"/>
      <c r="AA620" s="205"/>
      <c r="AB620" s="198"/>
      <c r="AC620" s="206"/>
      <c r="AD620" s="175"/>
      <c r="AE620" s="175"/>
      <c r="AF620" s="175"/>
      <c r="AG620" s="175"/>
      <c r="AH620" s="175"/>
      <c r="AI620" s="175"/>
      <c r="AJ620" s="175"/>
      <c r="AK620" s="175"/>
      <c r="AL620" s="175"/>
      <c r="AN620" s="216"/>
    </row>
    <row r="621" spans="1:40" s="157" customFormat="1" x14ac:dyDescent="0.2">
      <c r="A621" s="2"/>
      <c r="C621" s="207"/>
      <c r="D621" s="208"/>
      <c r="E621" s="208"/>
      <c r="F621" s="208"/>
      <c r="G621" s="209"/>
      <c r="H621" s="241"/>
      <c r="I621" s="211"/>
      <c r="J621" s="212"/>
      <c r="K621" s="208"/>
      <c r="Z621" s="175"/>
      <c r="AA621" s="175"/>
      <c r="AB621" s="175"/>
      <c r="AC621" s="175"/>
      <c r="AD621" s="175"/>
      <c r="AE621" s="175"/>
      <c r="AF621" s="175"/>
      <c r="AG621" s="175"/>
      <c r="AH621" s="175"/>
      <c r="AI621" s="175"/>
      <c r="AJ621" s="175"/>
      <c r="AK621" s="175"/>
      <c r="AL621" s="175"/>
      <c r="AM621" s="157" t="str">
        <f ca="1">IF('MASTER 2018-19 '!H627="","",'MASTER 2018-19 '!H627)</f>
        <v/>
      </c>
      <c r="AN621" s="216"/>
    </row>
    <row r="622" spans="1:40" s="157" customFormat="1" x14ac:dyDescent="0.2">
      <c r="A622" s="152"/>
      <c r="B622" s="247">
        <v>458</v>
      </c>
      <c r="C622" s="86" t="str">
        <f ca="1">VLOOKUP(B622,'GSP List'!$D$2:$E$485,2,FALSE)</f>
        <v>ASHGROVE</v>
      </c>
      <c r="D622" s="117" t="s">
        <v>30</v>
      </c>
      <c r="E622" s="117" t="s">
        <v>570</v>
      </c>
      <c r="F622" s="214"/>
      <c r="G622" s="284">
        <f ca="1">IF(AND(VLOOKUP(C622,SubstationLoad_Max_Primaries!$B$3:$Z$495,3,FALSE),ISNUMBER(VLOOKUP(C622,'Manual Calculation'!$B$2:$G$222,3,FALSE))),VLOOKUP(C622,'Manual Calculation'!$B$2:$G$222,4,FALSE),VLOOKUP(C622,SubstationLoad_Max_Primaries!$B$3:$Z$500,23,FALSE))</f>
        <v>43788.695833333331</v>
      </c>
      <c r="H622" s="282">
        <f ca="1">IF(AND(VLOOKUP(C622,SubstationLoad_Max_Primaries!$B$3:$Z$495,3,FALSE),ISNUMBER(VLOOKUP(C622,'Manual Calculation'!$B$2:$G$222,3,FALSE))),VLOOKUP(C622,'Manual Calculation'!$B$2:$G$222,3,FALSE),VLOOKUP(C622,SubstationLoad_Max_Primaries!$B$3:$Z$500,22,FALSE))</f>
        <v>7.430928865722656</v>
      </c>
      <c r="I622" s="136">
        <v>1</v>
      </c>
      <c r="J622" s="89">
        <v>0</v>
      </c>
      <c r="K622" s="90">
        <v>0</v>
      </c>
      <c r="L622" s="143">
        <f ca="1">IF(OR($B622="",ISNA($I622)),,$H622*$I622)</f>
        <v>7.430928865722656</v>
      </c>
      <c r="M622" s="143">
        <f ca="1">IF($B622 ="",,VLOOKUP($K622,'Growth Rates'!$C$5:$D$8,2,FALSE))^COLUMNS($M622:M622)*$L622+SUM($L623:M623)*IFERROR($L$5/$L$6,1)</f>
        <v>7.4310645304712049</v>
      </c>
      <c r="N622" s="143">
        <f ca="1">IF($B622 ="",,VLOOKUP($K622,'Growth Rates'!$C$5:$D$8,2,FALSE))^COLUMNS($M622:N622)*$L622+SUM($L623:N623)*IFERROR($L$5/$L$6,1)</f>
        <v>7.4312001976965529</v>
      </c>
      <c r="O622" s="143">
        <f ca="1">IF($B622 ="",,VLOOKUP($K622,'Growth Rates'!$C$5:$D$8,2,FALSE))^COLUMNS($M622:O622)*$L622+SUM($L623:O623)*IFERROR($L$5/$L$6,1)</f>
        <v>7.4313358673987464</v>
      </c>
      <c r="P622" s="143">
        <f ca="1">IF($B622 ="",,VLOOKUP($K622,'Growth Rates'!$C$5:$D$8,2,FALSE))^COLUMNS($M622:P622)*$L622+SUM($L623:P623)*IFERROR($L$5/$L$6,1)</f>
        <v>7.4314715395778324</v>
      </c>
      <c r="Q622" s="143">
        <f ca="1">IF($B622 ="",,VLOOKUP($K622,'Growth Rates'!$C$5:$D$8,2,FALSE))^COLUMNS($M622:Q622)*$L622+SUM($L623:Q623)*IFERROR($L$5/$L$6,1)</f>
        <v>7.4316072142338507</v>
      </c>
      <c r="R622" s="143">
        <f ca="1">IF($B622 ="",,VLOOKUP($K622,'Growth Rates'!$C$5:$D$8,2,FALSE))^COLUMNS($M622:R622)*$L622+SUM($L623:R623)*IFERROR($L$5/$L$6,1)</f>
        <v>7.4317428913668513</v>
      </c>
      <c r="S622" s="143">
        <f ca="1">IF($B622 ="",,VLOOKUP($K622,'Growth Rates'!$C$5:$D$8,2,FALSE))^COLUMNS($M622:S622)*$L622+SUM($L623:S623)*IFERROR($L$5/$L$6,1)</f>
        <v>7.4318785709768784</v>
      </c>
      <c r="T622" s="143">
        <f ca="1">IF($B622 ="",,VLOOKUP($K622,'Growth Rates'!$C$5:$D$8,2,FALSE))^COLUMNS($M622:T622)*$L622+SUM($L623:T623)*IFERROR($L$5/$L$6,1)</f>
        <v>7.4320142530639766</v>
      </c>
      <c r="U622" s="143">
        <f ca="1">IF($B622 ="",,VLOOKUP($K622,'Growth Rates'!$C$5:$D$8,2,FALSE))^COLUMNS($M622:U622)*$L622+SUM($L623:U623)*IFERROR($L$5/$L$6,1)</f>
        <v>7.4321499376281901</v>
      </c>
      <c r="V622" s="143">
        <f ca="1">IF($B622 ="",,VLOOKUP($K622,'Growth Rates'!$C$5:$D$8,2,FALSE))^COLUMNS($M622:V622)*$L622+SUM($L623:V623)*IFERROR($L$5/$L$6,1)</f>
        <v>7.432285624669567</v>
      </c>
      <c r="W622" s="143">
        <f ca="1">IF($B622 ="",,VLOOKUP($K622,'Growth Rates'!$C$5:$D$8,2,FALSE))^COLUMNS($M622:W622)*$L622+SUM($L623:W623)*IFERROR($L$5/$L$6,1)</f>
        <v>7.4324213141881481</v>
      </c>
      <c r="X622" s="143">
        <f ca="1">IF($B622 ="",,VLOOKUP($K622,'Growth Rates'!$C$5:$D$8,2,FALSE))^COLUMNS($M622:X622)*$L622+SUM($L623:X623)*IFERROR($L$5/$L$6,1)</f>
        <v>7.4325570061839858</v>
      </c>
      <c r="Y622" s="143">
        <f ca="1">IF($B622 ="",,VLOOKUP($K622,'Growth Rates'!$C$5:$D$8,2,FALSE))^COLUMNS($M622:Y622)*$L622+SUM($L623:Y623)*IFERROR($L$5/$L$6,1)</f>
        <v>7.4326927006571175</v>
      </c>
      <c r="Z622" s="237"/>
      <c r="AA622" s="173">
        <f ca="1">IFERROR(IF($H622="",,AA623/$L622),0)</f>
        <v>0.83975969583986276</v>
      </c>
      <c r="AB622" s="173">
        <f ca="1">IFERROR(IF($H622="",,AB623/$L622),0)</f>
        <v>0.73109663713136031</v>
      </c>
      <c r="AC622" s="174">
        <f ca="1">IFERROR(IF($H622="",,AC623/$L622),0)</f>
        <v>0</v>
      </c>
      <c r="AD622" s="175"/>
      <c r="AE622" s="42">
        <v>82513</v>
      </c>
      <c r="AF622" s="43"/>
      <c r="AG622" s="43"/>
      <c r="AH622" s="43"/>
      <c r="AI622" s="43"/>
      <c r="AJ622" s="43"/>
      <c r="AK622" s="43"/>
      <c r="AL622" s="44"/>
      <c r="AM622" s="157">
        <f ca="1">IF('MASTER 2018-19 '!H628="","",'MASTER 2018-19 '!H628)</f>
        <v>6.73</v>
      </c>
      <c r="AN622" s="216">
        <f t="shared" ca="1" si="97"/>
        <v>0.70092886572265556</v>
      </c>
    </row>
    <row r="623" spans="1:40" s="157" customFormat="1" x14ac:dyDescent="0.2">
      <c r="A623" s="152"/>
      <c r="C623" s="217" t="str">
        <f ca="1">IFERROR(IF(H622="","No PI or No Data",""),"Substation was not found in SubstationLoad")</f>
        <v/>
      </c>
      <c r="D623" s="139"/>
      <c r="E623" s="139"/>
      <c r="F623" s="139"/>
      <c r="G623" s="285">
        <f ca="1">IF(AND(VLOOKUP(C622,SubstationLoad_Max_Primaries!$B$3:$Z$495,3,FALSE),ISNUMBER(VLOOKUP(C622,'Manual Calculation'!$B$2:$G$222,3,FALSE))),VLOOKUP(C622,'Manual Calculation'!$B$2:$G$222,4,FALSE),VLOOKUP(C622,SubstationLoad_Max_Primaries!$B$3:$Z$500,23,FALSE))</f>
        <v>43788.695833333331</v>
      </c>
      <c r="H623" s="248"/>
      <c r="I623" s="220"/>
      <c r="J623" s="220"/>
      <c r="K623" s="220"/>
      <c r="L623" s="220" t="s">
        <v>32</v>
      </c>
      <c r="M623" s="235"/>
      <c r="N623" s="221"/>
      <c r="O623" s="221"/>
      <c r="P623" s="221"/>
      <c r="Q623" s="221"/>
      <c r="R623" s="221"/>
      <c r="S623" s="221"/>
      <c r="T623" s="221"/>
      <c r="U623" s="221"/>
      <c r="V623" s="221"/>
      <c r="W623" s="221"/>
      <c r="X623" s="221"/>
      <c r="Y623" s="221"/>
      <c r="Z623" s="222"/>
      <c r="AA623" s="419">
        <f ca="1">IF(AND(VLOOKUP(C622,SubstationLoad_Min_Primaries!$B$3:$Z$495,3,FALSE),ISNUMBER(VLOOKUP(C622,'Manual Calculation'!$B$2:$G$222,5,FALSE))),"Manual Calculation",MAX(VLOOKUP(C622,SubstationLoad_Max_Primaries!$B$3:$Z$500,5,FALSE),VLOOKUP(C622,SubstationLoad_Max_Primaries!$B$3:$Z$500,7,FALSE)))</f>
        <v>6.2401945640869139</v>
      </c>
      <c r="AB623" s="419">
        <f ca="1">IF(AND(VLOOKUP(C622,SubstationLoad_Min_Primaries!$B$3:$Z$495,3,FALSE),ISNUMBER(VLOOKUP(C622,'Manual Calculation'!$B$2:$G$222,5,FALSE))),"Manual Calculation",VLOOKUP(C622,SubstationLoad_Max_Primaries!$B$3:$Z$500,6,FALSE))</f>
        <v>5.4327271044921872</v>
      </c>
      <c r="AC623" s="282">
        <f ca="1">IF(AND(VLOOKUP(C622,SubstationLoad_Min_Primaries!$B$3:$Z$495,3,FALSE),ISNUMBER(VLOOKUP(C622,'Manual Calculation'!$B$2:$G$222,5,FALSE))),VLOOKUP(C622,'Manual Calculation'!$B$2:$G$222,5,FALSE),VLOOKUP(C622,SubstationLoad_Min_Primaries!$B$3:$Z$500,22,FALSE))</f>
        <v>0</v>
      </c>
      <c r="AD623" s="175"/>
      <c r="AE623" s="186">
        <v>1</v>
      </c>
      <c r="AF623" s="187">
        <v>0</v>
      </c>
      <c r="AG623" s="187">
        <v>0</v>
      </c>
      <c r="AH623" s="187">
        <v>0</v>
      </c>
      <c r="AI623" s="187">
        <v>0</v>
      </c>
      <c r="AJ623" s="187">
        <v>0</v>
      </c>
      <c r="AK623" s="187">
        <v>0</v>
      </c>
      <c r="AL623" s="188">
        <v>0</v>
      </c>
      <c r="AM623" s="157" t="str">
        <f ca="1">IF('MASTER 2018-19 '!H629="","",'MASTER 2018-19 '!H629)</f>
        <v/>
      </c>
      <c r="AN623" s="216"/>
    </row>
    <row r="624" spans="1:40" s="157" customFormat="1" x14ac:dyDescent="0.2">
      <c r="A624" s="152"/>
      <c r="C624" s="223" t="s">
        <v>33</v>
      </c>
      <c r="D624" s="224"/>
      <c r="E624" s="225"/>
      <c r="F624" s="225"/>
      <c r="G624" s="226"/>
      <c r="H624" s="249"/>
      <c r="I624" s="228"/>
      <c r="J624" s="228"/>
      <c r="K624" s="228"/>
      <c r="L624" s="228"/>
      <c r="M624" s="229"/>
      <c r="N624" s="229"/>
      <c r="O624" s="230"/>
      <c r="P624" s="230"/>
      <c r="Q624" s="230"/>
      <c r="R624" s="231" t="s">
        <v>34</v>
      </c>
      <c r="S624" s="283">
        <f ca="1">VLOOKUP(C622,SubstationLoad_Max_Primaries!$B$3:$Z$500,24,FALSE)</f>
        <v>0</v>
      </c>
      <c r="T624" s="233"/>
      <c r="U624" s="233"/>
      <c r="V624" s="233"/>
      <c r="W624" s="233"/>
      <c r="X624" s="233"/>
      <c r="Y624" s="233"/>
      <c r="Z624" s="234"/>
      <c r="AA624" s="418">
        <f ca="1">IF(AND(VLOOKUP(C622,SubstationLoad_Min_Primaries!$B$3:$Z$495,3,FALSE),ISNUMBER(VLOOKUP(C622,'Manual Calculation'!$B$2:$G$222,5,FALSE))),"",IF(AA623=VLOOKUP(C622,SubstationLoad_Max_Primaries!$B$3:$Z$500,5,FALSE),VLOOKUP(C622,SubstationLoad_Max_Primaries!$B$3:$Z$500,10,FALSE),IF(AA623=VLOOKUP(C622,SubstationLoad_Max_Primaries!$B$3:$Z$500,7,FALSE),VLOOKUP(C622,SubstationLoad_Max_Primaries!$B$3:$Z$500,12,FALSE),"")))</f>
        <v>43769.703472222223</v>
      </c>
      <c r="AB624" s="418">
        <f ca="1">IF(AND(VLOOKUP(C622,SubstationLoad_Min_Primaries!$B$3:$Z$495,3,FALSE),ISNUMBER(VLOOKUP(C622,'Manual Calculation'!$B$2:$G$222,5,FALSE))),"",VLOOKUP(C622,SubstationLoad_Max_Primaries!$B$3:$Z$500,11,FALSE))</f>
        <v>43673.411111111112</v>
      </c>
      <c r="AC624" s="418">
        <f ca="1">IF(AND(VLOOKUP(C622,SubstationLoad_Min_Primaries!$B$3:$Z$495,3,FALSE),ISNUMBER(VLOOKUP(C622,'Manual Calculation'!$B$2:$G$222,5,FALSE))),VLOOKUP(C622,'Manual Calculation'!$B$2:$G$222,6,FALSE),VLOOKUP(C622,SubstationLoad_Min_Primaries!$B$3:$Z$500,23,FALSE))</f>
        <v>0</v>
      </c>
      <c r="AD624" s="175"/>
      <c r="AE624" s="175"/>
      <c r="AF624" s="175"/>
      <c r="AG624" s="175"/>
      <c r="AH624" s="175"/>
      <c r="AI624" s="175"/>
      <c r="AJ624" s="175"/>
      <c r="AK624" s="175"/>
      <c r="AL624" s="175"/>
      <c r="AM624" s="157" t="str">
        <f ca="1">IF('MASTER 2018-19 '!H630="","",'MASTER 2018-19 '!H630)</f>
        <v/>
      </c>
      <c r="AN624" s="216"/>
    </row>
    <row r="625" spans="1:40" s="157" customFormat="1" x14ac:dyDescent="0.2">
      <c r="A625" s="152"/>
      <c r="B625" s="213">
        <v>499</v>
      </c>
      <c r="C625" s="86" t="str">
        <f ca="1">VLOOKUP(B625,'GSP List'!$D$2:$E$485,2,FALSE)</f>
        <v>BILBOHALL</v>
      </c>
      <c r="D625" s="117" t="s">
        <v>30</v>
      </c>
      <c r="E625" s="117" t="s">
        <v>594</v>
      </c>
      <c r="F625" s="214"/>
      <c r="G625" s="284">
        <f ca="1">IF(AND(VLOOKUP(C625,SubstationLoad_Max_Primaries!$B$3:$Z$495,3,FALSE),ISNUMBER(VLOOKUP(C625,'Manual Calculation'!$B$2:$G$222,3,FALSE))),VLOOKUP(C625,'Manual Calculation'!$B$2:$G$222,4,FALSE),VLOOKUP(C625,SubstationLoad_Max_Primaries!$B$3:$Z$500,23,FALSE))</f>
        <v>43787.601388888892</v>
      </c>
      <c r="H625" s="282">
        <f ca="1">IF(AND(VLOOKUP(C625,SubstationLoad_Max_Primaries!$B$3:$Z$495,3,FALSE),ISNUMBER(VLOOKUP(C625,'Manual Calculation'!$B$2:$G$222,3,FALSE))),VLOOKUP(C625,'Manual Calculation'!$B$2:$G$222,3,FALSE),VLOOKUP(C625,SubstationLoad_Max_Primaries!$B$3:$Z$500,22,FALSE))</f>
        <v>4.057870177001953</v>
      </c>
      <c r="I625" s="136">
        <v>1</v>
      </c>
      <c r="J625" s="89">
        <v>0</v>
      </c>
      <c r="K625" s="90">
        <v>0</v>
      </c>
      <c r="L625" s="143">
        <f ca="1">IF(OR($B625="",ISNA($I625)),,$H625*$I625)</f>
        <v>4.057870177001953</v>
      </c>
      <c r="M625" s="143">
        <f ca="1">IF($B625 ="",,VLOOKUP($K625,'Growth Rates'!$C$5:$D$8,2,FALSE))^COLUMNS($M625:M625)*$L625+SUM($L626:M626)*IFERROR($L$5/$L$6,1)</f>
        <v>4.0579442605986547</v>
      </c>
      <c r="N625" s="143">
        <f ca="1">IF($B625 ="",,VLOOKUP($K625,'Growth Rates'!$C$5:$D$8,2,FALSE))^COLUMNS($M625:N625)*$L625+SUM($L626:N626)*IFERROR($L$5/$L$6,1)</f>
        <v>4.0580183455478833</v>
      </c>
      <c r="O625" s="143">
        <f ca="1">IF($B625 ="",,VLOOKUP($K625,'Growth Rates'!$C$5:$D$8,2,FALSE))^COLUMNS($M625:O625)*$L625+SUM($L626:O626)*IFERROR($L$5/$L$6,1)</f>
        <v>4.058092431849663</v>
      </c>
      <c r="P625" s="143">
        <f ca="1">IF($B625 ="",,VLOOKUP($K625,'Growth Rates'!$C$5:$D$8,2,FALSE))^COLUMNS($M625:P625)*$L625+SUM($L626:P626)*IFERROR($L$5/$L$6,1)</f>
        <v>4.0581665195040211</v>
      </c>
      <c r="Q625" s="143">
        <f ca="1">IF($B625 ="",,VLOOKUP($K625,'Growth Rates'!$C$5:$D$8,2,FALSE))^COLUMNS($M625:Q625)*$L625+SUM($L626:Q626)*IFERROR($L$5/$L$6,1)</f>
        <v>4.058240608510979</v>
      </c>
      <c r="R625" s="143">
        <f ca="1">IF($B625 ="",,VLOOKUP($K625,'Growth Rates'!$C$5:$D$8,2,FALSE))^COLUMNS($M625:R625)*$L625+SUM($L626:R626)*IFERROR($L$5/$L$6,1)</f>
        <v>4.0583146988705625</v>
      </c>
      <c r="S625" s="143">
        <f ca="1">IF($B625 ="",,VLOOKUP($K625,'Growth Rates'!$C$5:$D$8,2,FALSE))^COLUMNS($M625:S625)*$L625+SUM($L626:S626)*IFERROR($L$5/$L$6,1)</f>
        <v>4.0583887905827973</v>
      </c>
      <c r="T625" s="143">
        <f ca="1">IF($B625 ="",,VLOOKUP($K625,'Growth Rates'!$C$5:$D$8,2,FALSE))^COLUMNS($M625:T625)*$L625+SUM($L626:T626)*IFERROR($L$5/$L$6,1)</f>
        <v>4.0584628836477075</v>
      </c>
      <c r="U625" s="143">
        <f ca="1">IF($B625 ="",,VLOOKUP($K625,'Growth Rates'!$C$5:$D$8,2,FALSE))^COLUMNS($M625:U625)*$L625+SUM($L626:U626)*IFERROR($L$5/$L$6,1)</f>
        <v>4.0585369780653169</v>
      </c>
      <c r="V625" s="143">
        <f ca="1">IF($B625 ="",,VLOOKUP($K625,'Growth Rates'!$C$5:$D$8,2,FALSE))^COLUMNS($M625:V625)*$L625+SUM($L626:V626)*IFERROR($L$5/$L$6,1)</f>
        <v>4.0586110738356513</v>
      </c>
      <c r="W625" s="143">
        <f ca="1">IF($B625 ="",,VLOOKUP($K625,'Growth Rates'!$C$5:$D$8,2,FALSE))^COLUMNS($M625:W625)*$L625+SUM($L626:W626)*IFERROR($L$5/$L$6,1)</f>
        <v>4.0586851709587339</v>
      </c>
      <c r="X625" s="143">
        <f ca="1">IF($B625 ="",,VLOOKUP($K625,'Growth Rates'!$C$5:$D$8,2,FALSE))^COLUMNS($M625:X625)*$L625+SUM($L626:X626)*IFERROR($L$5/$L$6,1)</f>
        <v>4.0587592694345931</v>
      </c>
      <c r="Y625" s="143">
        <f ca="1">IF($B625 ="",,VLOOKUP($K625,'Growth Rates'!$C$5:$D$8,2,FALSE))^COLUMNS($M625:Y625)*$L625+SUM($L626:Y626)*IFERROR($L$5/$L$6,1)</f>
        <v>4.0588333692632492</v>
      </c>
      <c r="Z625" s="215"/>
      <c r="AA625" s="173">
        <f ca="1">IFERROR(IF($H625="",,AA626/$L625),0)</f>
        <v>0.94085278748515233</v>
      </c>
      <c r="AB625" s="173">
        <f ca="1">IFERROR(IF($H625="",,AB626/$L625),0)</f>
        <v>0.91884455735088266</v>
      </c>
      <c r="AC625" s="174">
        <f ca="1">IFERROR(IF($H625="",,AC626/$L625),0)</f>
        <v>0</v>
      </c>
      <c r="AD625" s="175"/>
      <c r="AE625" s="42">
        <v>82502</v>
      </c>
      <c r="AF625" s="43"/>
      <c r="AG625" s="43"/>
      <c r="AH625" s="43"/>
      <c r="AI625" s="43"/>
      <c r="AJ625" s="43"/>
      <c r="AK625" s="43"/>
      <c r="AL625" s="44"/>
      <c r="AM625" s="157">
        <f ca="1">IF('MASTER 2018-19 '!H631="","",'MASTER 2018-19 '!H631)</f>
        <v>3.57</v>
      </c>
      <c r="AN625" s="216">
        <f t="shared" ca="1" si="97"/>
        <v>0.48787017700195312</v>
      </c>
    </row>
    <row r="626" spans="1:40" s="157" customFormat="1" x14ac:dyDescent="0.2">
      <c r="A626" s="152"/>
      <c r="C626" s="217" t="str">
        <f ca="1">IFERROR(IF(H625="","No PI or No Data",""),"Substation was not found in SubstationLoad")</f>
        <v/>
      </c>
      <c r="D626" s="139"/>
      <c r="E626" s="139"/>
      <c r="F626" s="139"/>
      <c r="G626" s="285">
        <f ca="1">IF(AND(VLOOKUP(C625,SubstationLoad_Max_Primaries!$B$3:$Z$495,3,FALSE),ISNUMBER(VLOOKUP(C625,'Manual Calculation'!$B$2:$G$222,3,FALSE))),VLOOKUP(C625,'Manual Calculation'!$B$2:$G$222,4,FALSE),VLOOKUP(C625,SubstationLoad_Max_Primaries!$B$3:$Z$500,23,FALSE))</f>
        <v>43787.601388888892</v>
      </c>
      <c r="H626" s="250"/>
      <c r="I626" s="220"/>
      <c r="J626" s="220"/>
      <c r="K626" s="220"/>
      <c r="L626" s="220" t="s">
        <v>32</v>
      </c>
      <c r="M626" s="221"/>
      <c r="N626" s="221"/>
      <c r="O626" s="221"/>
      <c r="P626" s="221"/>
      <c r="Q626" s="221"/>
      <c r="R626" s="221"/>
      <c r="S626" s="221"/>
      <c r="T626" s="221"/>
      <c r="U626" s="221"/>
      <c r="V626" s="221"/>
      <c r="W626" s="221"/>
      <c r="X626" s="221"/>
      <c r="Y626" s="221"/>
      <c r="Z626" s="222"/>
      <c r="AA626" s="419">
        <f ca="1">IF(AND(VLOOKUP(C625,SubstationLoad_Min_Primaries!$B$3:$Z$495,3,FALSE),ISNUMBER(VLOOKUP(C625,'Manual Calculation'!$B$2:$G$222,5,FALSE))),"Manual Calculation",MAX(VLOOKUP(C625,SubstationLoad_Max_Primaries!$B$3:$Z$500,5,FALSE),VLOOKUP(C625,SubstationLoad_Max_Primaries!$B$3:$Z$500,7,FALSE)))</f>
        <v>3.8178584672851561</v>
      </c>
      <c r="AB626" s="419">
        <f ca="1">IF(AND(VLOOKUP(C625,SubstationLoad_Min_Primaries!$B$3:$Z$495,3,FALSE),ISNUMBER(VLOOKUP(C625,'Manual Calculation'!$B$2:$G$222,5,FALSE))),"Manual Calculation",VLOOKUP(C625,SubstationLoad_Max_Primaries!$B$3:$Z$500,6,FALSE))</f>
        <v>3.7285519265747071</v>
      </c>
      <c r="AC626" s="282">
        <f ca="1">IF(AND(VLOOKUP(C625,SubstationLoad_Min_Primaries!$B$3:$Z$495,3,FALSE),ISNUMBER(VLOOKUP(C625,'Manual Calculation'!$B$2:$G$222,5,FALSE))),VLOOKUP(C625,'Manual Calculation'!$B$2:$G$222,5,FALSE),VLOOKUP(C625,SubstationLoad_Min_Primaries!$B$3:$Z$500,22,FALSE))</f>
        <v>0</v>
      </c>
      <c r="AD626" s="175"/>
      <c r="AE626" s="186">
        <v>1</v>
      </c>
      <c r="AF626" s="187">
        <v>0</v>
      </c>
      <c r="AG626" s="187">
        <v>0</v>
      </c>
      <c r="AH626" s="187">
        <v>0</v>
      </c>
      <c r="AI626" s="187">
        <v>0</v>
      </c>
      <c r="AJ626" s="187">
        <v>0</v>
      </c>
      <c r="AK626" s="187">
        <v>0</v>
      </c>
      <c r="AL626" s="188">
        <v>0</v>
      </c>
      <c r="AM626" s="157" t="str">
        <f ca="1">IF('MASTER 2018-19 '!H632="","",'MASTER 2018-19 '!H632)</f>
        <v/>
      </c>
      <c r="AN626" s="216"/>
    </row>
    <row r="627" spans="1:40" s="157" customFormat="1" x14ac:dyDescent="0.2">
      <c r="A627" s="152"/>
      <c r="C627" s="223" t="s">
        <v>33</v>
      </c>
      <c r="D627" s="224"/>
      <c r="E627" s="225"/>
      <c r="F627" s="225"/>
      <c r="G627" s="226"/>
      <c r="H627" s="249"/>
      <c r="I627" s="228"/>
      <c r="J627" s="228"/>
      <c r="K627" s="228"/>
      <c r="L627" s="228"/>
      <c r="M627" s="229"/>
      <c r="N627" s="229"/>
      <c r="O627" s="230"/>
      <c r="P627" s="230"/>
      <c r="Q627" s="230"/>
      <c r="R627" s="231" t="s">
        <v>34</v>
      </c>
      <c r="S627" s="283">
        <f ca="1">VLOOKUP(C625,SubstationLoad_Max_Primaries!$B$3:$Z$500,24,FALSE)</f>
        <v>0</v>
      </c>
      <c r="T627" s="233"/>
      <c r="U627" s="233"/>
      <c r="V627" s="233"/>
      <c r="W627" s="233"/>
      <c r="X627" s="233"/>
      <c r="Y627" s="233"/>
      <c r="Z627" s="234"/>
      <c r="AA627" s="418">
        <f ca="1">IF(AND(VLOOKUP(C625,SubstationLoad_Min_Primaries!$B$3:$Z$495,3,FALSE),ISNUMBER(VLOOKUP(C625,'Manual Calculation'!$B$2:$G$222,5,FALSE))),"",IF(AA626=VLOOKUP(C625,SubstationLoad_Max_Primaries!$B$3:$Z$500,5,FALSE),VLOOKUP(C625,SubstationLoad_Max_Primaries!$B$3:$Z$500,10,FALSE),IF(AA626=VLOOKUP(C625,SubstationLoad_Max_Primaries!$B$3:$Z$500,7,FALSE),VLOOKUP(C625,SubstationLoad_Max_Primaries!$B$3:$Z$500,12,FALSE),"")))</f>
        <v>43726.536805555559</v>
      </c>
      <c r="AB627" s="418">
        <f ca="1">IF(AND(VLOOKUP(C625,SubstationLoad_Min_Primaries!$B$3:$Z$495,3,FALSE),ISNUMBER(VLOOKUP(C625,'Manual Calculation'!$B$2:$G$222,5,FALSE))),"",VLOOKUP(C625,SubstationLoad_Max_Primaries!$B$3:$Z$500,11,FALSE))</f>
        <v>43620.628472222219</v>
      </c>
      <c r="AC627" s="418">
        <f ca="1">IF(AND(VLOOKUP(C625,SubstationLoad_Min_Primaries!$B$3:$Z$495,3,FALSE),ISNUMBER(VLOOKUP(C625,'Manual Calculation'!$B$2:$G$222,5,FALSE))),VLOOKUP(C625,'Manual Calculation'!$B$2:$G$222,6,FALSE),VLOOKUP(C625,SubstationLoad_Min_Primaries!$B$3:$Z$500,23,FALSE))</f>
        <v>0</v>
      </c>
      <c r="AD627" s="175"/>
      <c r="AE627" s="175"/>
      <c r="AF627" s="175"/>
      <c r="AG627" s="175"/>
      <c r="AH627" s="175"/>
      <c r="AI627" s="175"/>
      <c r="AJ627" s="175"/>
      <c r="AK627" s="175"/>
      <c r="AL627" s="175"/>
      <c r="AM627" s="157" t="str">
        <f ca="1">IF('MASTER 2018-19 '!H633="","",'MASTER 2018-19 '!H633)</f>
        <v/>
      </c>
      <c r="AN627" s="216"/>
    </row>
    <row r="628" spans="1:40" s="157" customFormat="1" x14ac:dyDescent="0.2">
      <c r="A628" s="152"/>
      <c r="B628" s="213">
        <v>454</v>
      </c>
      <c r="C628" s="86" t="str">
        <f ca="1">VLOOKUP(B628,'GSP List'!$D$2:$E$485,2,FALSE)</f>
        <v>BURGHEAD</v>
      </c>
      <c r="D628" s="117" t="s">
        <v>30</v>
      </c>
      <c r="E628" s="117" t="s">
        <v>532</v>
      </c>
      <c r="F628" s="214"/>
      <c r="G628" s="284">
        <f ca="1">IF(AND(VLOOKUP(C628,SubstationLoad_Max_Primaries!$B$3:$Z$495,3,FALSE),ISNUMBER(VLOOKUP(C628,'Manual Calculation'!$B$2:$G$222,3,FALSE))),VLOOKUP(C628,'Manual Calculation'!$B$2:$G$222,4,FALSE),VLOOKUP(C628,SubstationLoad_Max_Primaries!$B$3:$Z$500,23,FALSE))</f>
        <v>43844.705555555556</v>
      </c>
      <c r="H628" s="282">
        <f ca="1">IF(AND(VLOOKUP(C628,SubstationLoad_Max_Primaries!$B$3:$Z$495,3,FALSE),ISNUMBER(VLOOKUP(C628,'Manual Calculation'!$B$2:$G$222,3,FALSE))),VLOOKUP(C628,'Manual Calculation'!$B$2:$G$222,3,FALSE),VLOOKUP(C628,SubstationLoad_Max_Primaries!$B$3:$Z$500,22,FALSE))</f>
        <v>6.9821492611083977</v>
      </c>
      <c r="I628" s="136">
        <v>1</v>
      </c>
      <c r="J628" s="89">
        <v>0</v>
      </c>
      <c r="K628" s="90">
        <v>0</v>
      </c>
      <c r="L628" s="143">
        <f ca="1">IF(OR($B628="",ISNA($I628)),,$H628*$I628)</f>
        <v>6.9821492611083977</v>
      </c>
      <c r="M628" s="143">
        <f ca="1">IF($B628 ="",,VLOOKUP($K628,'Growth Rates'!$C$5:$D$8,2,FALSE))^COLUMNS($M628:M628)*$L628+SUM($L629:M629)*IFERROR($L$5/$L$6,1)</f>
        <v>6.9822767325915667</v>
      </c>
      <c r="N628" s="143">
        <f ca="1">IF($B628 ="",,VLOOKUP($K628,'Growth Rates'!$C$5:$D$8,2,FALSE))^COLUMNS($M628:N628)*$L628+SUM($L629:N629)*IFERROR($L$5/$L$6,1)</f>
        <v>6.9824042064019531</v>
      </c>
      <c r="O628" s="143">
        <f ca="1">IF($B628 ="",,VLOOKUP($K628,'Growth Rates'!$C$5:$D$8,2,FALSE))^COLUMNS($M628:O628)*$L628+SUM($L629:O629)*IFERROR($L$5/$L$6,1)</f>
        <v>6.9825316825395989</v>
      </c>
      <c r="P628" s="143">
        <f ca="1">IF($B628 ="",,VLOOKUP($K628,'Growth Rates'!$C$5:$D$8,2,FALSE))^COLUMNS($M628:P628)*$L628+SUM($L629:P629)*IFERROR($L$5/$L$6,1)</f>
        <v>6.9826591610045492</v>
      </c>
      <c r="Q628" s="143">
        <f ca="1">IF($B628 ="",,VLOOKUP($K628,'Growth Rates'!$C$5:$D$8,2,FALSE))^COLUMNS($M628:Q628)*$L628+SUM($L629:Q629)*IFERROR($L$5/$L$6,1)</f>
        <v>6.9827866417968423</v>
      </c>
      <c r="R628" s="143">
        <f ca="1">IF($B628 ="",,VLOOKUP($K628,'Growth Rates'!$C$5:$D$8,2,FALSE))^COLUMNS($M628:R628)*$L628+SUM($L629:R629)*IFERROR($L$5/$L$6,1)</f>
        <v>6.9829141249165225</v>
      </c>
      <c r="S628" s="143">
        <f ca="1">IF($B628 ="",,VLOOKUP($K628,'Growth Rates'!$C$5:$D$8,2,FALSE))^COLUMNS($M628:S628)*$L628+SUM($L629:S629)*IFERROR($L$5/$L$6,1)</f>
        <v>6.9830416103636335</v>
      </c>
      <c r="T628" s="143">
        <f ca="1">IF($B628 ="",,VLOOKUP($K628,'Growth Rates'!$C$5:$D$8,2,FALSE))^COLUMNS($M628:T628)*$L628+SUM($L629:T629)*IFERROR($L$5/$L$6,1)</f>
        <v>6.9831690981382168</v>
      </c>
      <c r="U628" s="143">
        <f ca="1">IF($B628 ="",,VLOOKUP($K628,'Growth Rates'!$C$5:$D$8,2,FALSE))^COLUMNS($M628:U628)*$L628+SUM($L629:U629)*IFERROR($L$5/$L$6,1)</f>
        <v>6.9832965882403144</v>
      </c>
      <c r="V628" s="143">
        <f ca="1">IF($B628 ="",,VLOOKUP($K628,'Growth Rates'!$C$5:$D$8,2,FALSE))^COLUMNS($M628:V628)*$L628+SUM($L629:V629)*IFERROR($L$5/$L$6,1)</f>
        <v>6.9834240806699706</v>
      </c>
      <c r="W628" s="143">
        <f ca="1">IF($B628 ="",,VLOOKUP($K628,'Growth Rates'!$C$5:$D$8,2,FALSE))^COLUMNS($M628:W628)*$L628+SUM($L629:W629)*IFERROR($L$5/$L$6,1)</f>
        <v>6.9835515754272235</v>
      </c>
      <c r="X628" s="143">
        <f ca="1">IF($B628 ="",,VLOOKUP($K628,'Growth Rates'!$C$5:$D$8,2,FALSE))^COLUMNS($M628:X628)*$L628+SUM($L629:X629)*IFERROR($L$5/$L$6,1)</f>
        <v>6.9836790725121229</v>
      </c>
      <c r="Y628" s="143">
        <f ca="1">IF($B628 ="",,VLOOKUP($K628,'Growth Rates'!$C$5:$D$8,2,FALSE))^COLUMNS($M628:Y628)*$L628+SUM($L629:Y629)*IFERROR($L$5/$L$6,1)</f>
        <v>6.9838065719247044</v>
      </c>
      <c r="Z628" s="215"/>
      <c r="AA628" s="173">
        <f ca="1">IFERROR(IF($H628="",,AA629/$L628),0)</f>
        <v>0.89630935527196842</v>
      </c>
      <c r="AB628" s="173">
        <f ca="1">IFERROR(IF($H628="",,AB629/$L628),0)</f>
        <v>0.7507827821486116</v>
      </c>
      <c r="AC628" s="174">
        <f ca="1">IFERROR(IF($H628="",,AC629/$L628),0)</f>
        <v>0</v>
      </c>
      <c r="AD628" s="175"/>
      <c r="AE628" s="42">
        <v>82534</v>
      </c>
      <c r="AF628" s="43"/>
      <c r="AG628" s="43"/>
      <c r="AH628" s="43"/>
      <c r="AI628" s="43"/>
      <c r="AJ628" s="43"/>
      <c r="AK628" s="43"/>
      <c r="AL628" s="44"/>
      <c r="AM628" s="157">
        <f ca="1">IF('MASTER 2018-19 '!H634="","",'MASTER 2018-19 '!H634)</f>
        <v>6.71</v>
      </c>
      <c r="AN628" s="216">
        <f t="shared" ca="1" si="97"/>
        <v>0.27214926110839777</v>
      </c>
    </row>
    <row r="629" spans="1:40" s="157" customFormat="1" x14ac:dyDescent="0.2">
      <c r="C629" s="217" t="str">
        <f ca="1">IFERROR(IF(H628="","No PI or No Data",""),"Substation was not found in SubstationLoad")</f>
        <v/>
      </c>
      <c r="D629" s="139"/>
      <c r="E629" s="139"/>
      <c r="F629" s="139"/>
      <c r="G629" s="285">
        <f ca="1">IF(AND(VLOOKUP(C628,SubstationLoad_Max_Primaries!$B$3:$Z$495,3,FALSE),ISNUMBER(VLOOKUP(C628,'Manual Calculation'!$B$2:$G$222,3,FALSE))),VLOOKUP(C628,'Manual Calculation'!$B$2:$G$222,4,FALSE),VLOOKUP(C628,SubstationLoad_Max_Primaries!$B$3:$Z$500,23,FALSE))</f>
        <v>43844.705555555556</v>
      </c>
      <c r="H629" s="250"/>
      <c r="I629" s="220"/>
      <c r="J629" s="220"/>
      <c r="K629" s="220"/>
      <c r="L629" s="220" t="s">
        <v>32</v>
      </c>
      <c r="M629" s="235"/>
      <c r="N629" s="221"/>
      <c r="O629" s="221"/>
      <c r="P629" s="221"/>
      <c r="Q629" s="221"/>
      <c r="R629" s="221"/>
      <c r="S629" s="221"/>
      <c r="T629" s="221"/>
      <c r="U629" s="221"/>
      <c r="V629" s="221"/>
      <c r="W629" s="221"/>
      <c r="X629" s="221"/>
      <c r="Y629" s="221"/>
      <c r="Z629" s="222"/>
      <c r="AA629" s="419">
        <f ca="1">IF(AND(VLOOKUP(C628,SubstationLoad_Min_Primaries!$B$3:$Z$495,3,FALSE),ISNUMBER(VLOOKUP(C628,'Manual Calculation'!$B$2:$G$222,5,FALSE))),"Manual Calculation",MAX(VLOOKUP(C628,SubstationLoad_Max_Primaries!$B$3:$Z$500,5,FALSE),VLOOKUP(C628,SubstationLoad_Max_Primaries!$B$3:$Z$500,7,FALSE)))</f>
        <v>6.2581657026367186</v>
      </c>
      <c r="AB629" s="419">
        <f ca="1">IF(AND(VLOOKUP(C628,SubstationLoad_Min_Primaries!$B$3:$Z$495,3,FALSE),ISNUMBER(VLOOKUP(C628,'Manual Calculation'!$B$2:$G$222,5,FALSE))),"Manual Calculation",VLOOKUP(C628,SubstationLoad_Max_Primaries!$B$3:$Z$500,6,FALSE))</f>
        <v>5.2420774476318357</v>
      </c>
      <c r="AC629" s="282">
        <f ca="1">IF(AND(VLOOKUP(C628,SubstationLoad_Min_Primaries!$B$3:$Z$495,3,FALSE),ISNUMBER(VLOOKUP(C628,'Manual Calculation'!$B$2:$G$222,5,FALSE))),VLOOKUP(C628,'Manual Calculation'!$B$2:$G$222,5,FALSE),VLOOKUP(C628,SubstationLoad_Min_Primaries!$B$3:$Z$500,22,FALSE))</f>
        <v>0</v>
      </c>
      <c r="AD629" s="175"/>
      <c r="AE629" s="186">
        <v>1</v>
      </c>
      <c r="AF629" s="187">
        <v>0</v>
      </c>
      <c r="AG629" s="187">
        <v>0</v>
      </c>
      <c r="AH629" s="187">
        <v>0</v>
      </c>
      <c r="AI629" s="187">
        <v>0</v>
      </c>
      <c r="AJ629" s="187">
        <v>0</v>
      </c>
      <c r="AK629" s="187">
        <v>0</v>
      </c>
      <c r="AL629" s="188">
        <v>0</v>
      </c>
      <c r="AM629" s="157" t="str">
        <f ca="1">IF('MASTER 2018-19 '!H635="","",'MASTER 2018-19 '!H635)</f>
        <v/>
      </c>
      <c r="AN629" s="216"/>
    </row>
    <row r="630" spans="1:40" s="157" customFormat="1" x14ac:dyDescent="0.2">
      <c r="C630" s="223" t="s">
        <v>33</v>
      </c>
      <c r="D630" s="224"/>
      <c r="E630" s="225"/>
      <c r="F630" s="225"/>
      <c r="G630" s="226"/>
      <c r="H630" s="249"/>
      <c r="I630" s="228"/>
      <c r="J630" s="228"/>
      <c r="K630" s="228"/>
      <c r="L630" s="228"/>
      <c r="M630" s="229"/>
      <c r="N630" s="229"/>
      <c r="O630" s="230"/>
      <c r="P630" s="230"/>
      <c r="Q630" s="230"/>
      <c r="R630" s="231" t="s">
        <v>34</v>
      </c>
      <c r="S630" s="283">
        <f ca="1">VLOOKUP(C628,SubstationLoad_Max_Primaries!$B$3:$Z$500,24,FALSE)</f>
        <v>0</v>
      </c>
      <c r="T630" s="233"/>
      <c r="U630" s="233"/>
      <c r="V630" s="233"/>
      <c r="W630" s="233"/>
      <c r="X630" s="233"/>
      <c r="Y630" s="233"/>
      <c r="Z630" s="234"/>
      <c r="AA630" s="418">
        <f ca="1">IF(AND(VLOOKUP(C628,SubstationLoad_Min_Primaries!$B$3:$Z$495,3,FALSE),ISNUMBER(VLOOKUP(C628,'Manual Calculation'!$B$2:$G$222,5,FALSE))),"",IF(AA629=VLOOKUP(C628,SubstationLoad_Max_Primaries!$B$3:$Z$500,5,FALSE),VLOOKUP(C628,SubstationLoad_Max_Primaries!$B$3:$Z$500,10,FALSE),IF(AA629=VLOOKUP(C628,SubstationLoad_Max_Primaries!$B$3:$Z$500,7,FALSE),VLOOKUP(C628,SubstationLoad_Max_Primaries!$B$3:$Z$500,12,FALSE),"")))</f>
        <v>43762.782638888886</v>
      </c>
      <c r="AB630" s="418">
        <f ca="1">IF(AND(VLOOKUP(C628,SubstationLoad_Min_Primaries!$B$3:$Z$495,3,FALSE),ISNUMBER(VLOOKUP(C628,'Manual Calculation'!$B$2:$G$222,5,FALSE))),"",VLOOKUP(C628,SubstationLoad_Max_Primaries!$B$3:$Z$500,11,FALSE))</f>
        <v>43686.738888888889</v>
      </c>
      <c r="AC630" s="418">
        <f ca="1">IF(AND(VLOOKUP(C628,SubstationLoad_Min_Primaries!$B$3:$Z$495,3,FALSE),ISNUMBER(VLOOKUP(C628,'Manual Calculation'!$B$2:$G$222,5,FALSE))),VLOOKUP(C628,'Manual Calculation'!$B$2:$G$222,6,FALSE),VLOOKUP(C628,SubstationLoad_Min_Primaries!$B$3:$Z$500,23,FALSE))</f>
        <v>0</v>
      </c>
      <c r="AD630" s="175"/>
      <c r="AE630" s="175"/>
      <c r="AF630" s="175"/>
      <c r="AG630" s="175"/>
      <c r="AH630" s="175"/>
      <c r="AI630" s="175"/>
      <c r="AJ630" s="175"/>
      <c r="AK630" s="175"/>
      <c r="AL630" s="175"/>
      <c r="AM630" s="157" t="str">
        <f ca="1">IF('MASTER 2018-19 '!H636="","",'MASTER 2018-19 '!H636)</f>
        <v/>
      </c>
      <c r="AN630" s="216"/>
    </row>
    <row r="631" spans="1:40" s="157" customFormat="1" x14ac:dyDescent="0.2">
      <c r="B631" s="213">
        <v>457</v>
      </c>
      <c r="C631" s="86" t="str">
        <f ca="1">VLOOKUP(B631,'GSP List'!$D$2:$E$485,2,FALSE)</f>
        <v>CUMMING STREET</v>
      </c>
      <c r="D631" s="117" t="s">
        <v>30</v>
      </c>
      <c r="E631" s="117" t="s">
        <v>545</v>
      </c>
      <c r="F631" s="214"/>
      <c r="G631" s="284">
        <f ca="1">IF(AND(VLOOKUP(C631,SubstationLoad_Max_Primaries!$B$3:$Z$495,3,FALSE),ISNUMBER(VLOOKUP(C631,'Manual Calculation'!$B$2:$G$222,3,FALSE))),VLOOKUP(C631,'Manual Calculation'!$B$2:$G$222,4,FALSE),VLOOKUP(C631,SubstationLoad_Max_Primaries!$B$3:$Z$500,23,FALSE))</f>
        <v>43558.511805555558</v>
      </c>
      <c r="H631" s="282">
        <f ca="1">IF(AND(VLOOKUP(C631,SubstationLoad_Max_Primaries!$B$3:$Z$495,3,FALSE),ISNUMBER(VLOOKUP(C631,'Manual Calculation'!$B$2:$G$222,3,FALSE))),VLOOKUP(C631,'Manual Calculation'!$B$2:$G$222,3,FALSE),VLOOKUP(C631,SubstationLoad_Max_Primaries!$B$3:$Z$500,22,FALSE))</f>
        <v>11.721295305908203</v>
      </c>
      <c r="I631" s="136">
        <v>1</v>
      </c>
      <c r="J631" s="89">
        <v>0</v>
      </c>
      <c r="K631" s="90">
        <v>0</v>
      </c>
      <c r="L631" s="143">
        <f ca="1">IF(OR($B631="",ISNA($I631)),,$H631*$I631)</f>
        <v>11.721295305908203</v>
      </c>
      <c r="M631" s="143">
        <f ca="1">IF($B631 ="",,VLOOKUP($K631,'Growth Rates'!$C$5:$D$8,2,FALSE))^COLUMNS($M631:M631)*$L631+SUM($L632:M632)*IFERROR($L$5/$L$6,1)</f>
        <v>11.721509298883923</v>
      </c>
      <c r="N631" s="143">
        <f ca="1">IF($B631 ="",,VLOOKUP($K631,'Growth Rates'!$C$5:$D$8,2,FALSE))^COLUMNS($M631:N631)*$L631+SUM($L632:N632)*IFERROR($L$5/$L$6,1)</f>
        <v>11.721723295766465</v>
      </c>
      <c r="O631" s="143">
        <f ca="1">IF($B631 ="",,VLOOKUP($K631,'Growth Rates'!$C$5:$D$8,2,FALSE))^COLUMNS($M631:O631)*$L631+SUM($L632:O632)*IFERROR($L$5/$L$6,1)</f>
        <v>11.721937296555895</v>
      </c>
      <c r="P631" s="143">
        <f ca="1">IF($B631 ="",,VLOOKUP($K631,'Growth Rates'!$C$5:$D$8,2,FALSE))^COLUMNS($M631:P631)*$L631+SUM($L632:P632)*IFERROR($L$5/$L$6,1)</f>
        <v>11.722151301252293</v>
      </c>
      <c r="Q631" s="143">
        <f ca="1">IF($B631 ="",,VLOOKUP($K631,'Growth Rates'!$C$5:$D$8,2,FALSE))^COLUMNS($M631:Q631)*$L631+SUM($L632:Q632)*IFERROR($L$5/$L$6,1)</f>
        <v>11.72236530985572</v>
      </c>
      <c r="R631" s="143">
        <f ca="1">IF($B631 ="",,VLOOKUP($K631,'Growth Rates'!$C$5:$D$8,2,FALSE))^COLUMNS($M631:R631)*$L631+SUM($L632:R632)*IFERROR($L$5/$L$6,1)</f>
        <v>11.722579322366254</v>
      </c>
      <c r="S631" s="143">
        <f ca="1">IF($B631 ="",,VLOOKUP($K631,'Growth Rates'!$C$5:$D$8,2,FALSE))^COLUMNS($M631:S631)*$L631+SUM($L632:S632)*IFERROR($L$5/$L$6,1)</f>
        <v>11.722793338783966</v>
      </c>
      <c r="T631" s="143">
        <f ca="1">IF($B631 ="",,VLOOKUP($K631,'Growth Rates'!$C$5:$D$8,2,FALSE))^COLUMNS($M631:T631)*$L631+SUM($L632:T632)*IFERROR($L$5/$L$6,1)</f>
        <v>11.723007359108928</v>
      </c>
      <c r="U631" s="143">
        <f ca="1">IF($B631 ="",,VLOOKUP($K631,'Growth Rates'!$C$5:$D$8,2,FALSE))^COLUMNS($M631:U631)*$L631+SUM($L632:U632)*IFERROR($L$5/$L$6,1)</f>
        <v>11.723221383341206</v>
      </c>
      <c r="V631" s="143">
        <f ca="1">IF($B631 ="",,VLOOKUP($K631,'Growth Rates'!$C$5:$D$8,2,FALSE))^COLUMNS($M631:V631)*$L631+SUM($L632:V632)*IFERROR($L$5/$L$6,1)</f>
        <v>11.723435411480878</v>
      </c>
      <c r="W631" s="143">
        <f ca="1">IF($B631 ="",,VLOOKUP($K631,'Growth Rates'!$C$5:$D$8,2,FALSE))^COLUMNS($M631:W631)*$L631+SUM($L632:W632)*IFERROR($L$5/$L$6,1)</f>
        <v>11.723649443528007</v>
      </c>
      <c r="X631" s="143">
        <f ca="1">IF($B631 ="",,VLOOKUP($K631,'Growth Rates'!$C$5:$D$8,2,FALSE))^COLUMNS($M631:X631)*$L631+SUM($L632:X632)*IFERROR($L$5/$L$6,1)</f>
        <v>11.723863479482677</v>
      </c>
      <c r="Y631" s="143">
        <f ca="1">IF($B631 ="",,VLOOKUP($K631,'Growth Rates'!$C$5:$D$8,2,FALSE))^COLUMNS($M631:Y631)*$L631+SUM($L632:Y632)*IFERROR($L$5/$L$6,1)</f>
        <v>11.724077519344947</v>
      </c>
      <c r="Z631" s="215"/>
      <c r="AA631" s="173">
        <f ca="1">IFERROR(IF($H631="",,AA632/$L631),0)</f>
        <v>0</v>
      </c>
      <c r="AB631" s="173">
        <f ca="1">IFERROR(IF($H631="",,AB632/$L631),0)</f>
        <v>0.92476193395728978</v>
      </c>
      <c r="AC631" s="174">
        <f ca="1">IFERROR(IF($H631="",,AC632/$L631),0)</f>
        <v>0</v>
      </c>
      <c r="AD631" s="175"/>
      <c r="AE631" s="42">
        <v>82518</v>
      </c>
      <c r="AF631" s="43"/>
      <c r="AG631" s="43"/>
      <c r="AH631" s="43"/>
      <c r="AI631" s="43"/>
      <c r="AJ631" s="43"/>
      <c r="AK631" s="43"/>
      <c r="AL631" s="44"/>
      <c r="AM631" s="157">
        <f ca="1">IF('MASTER 2018-19 '!H637="","",'MASTER 2018-19 '!H637)</f>
        <v>12.4</v>
      </c>
      <c r="AN631" s="216">
        <f t="shared" ca="1" si="97"/>
        <v>-0.67870469409179712</v>
      </c>
    </row>
    <row r="632" spans="1:40" s="157" customFormat="1" x14ac:dyDescent="0.2">
      <c r="C632" s="217" t="str">
        <f ca="1">IFERROR(IF(H631="","No PI or No Data",""),"Substation was not found in SubstationLoad")</f>
        <v/>
      </c>
      <c r="D632" s="139"/>
      <c r="E632" s="139"/>
      <c r="F632" s="139"/>
      <c r="G632" s="285">
        <f ca="1">IF(AND(VLOOKUP(C631,SubstationLoad_Max_Primaries!$B$3:$Z$495,3,FALSE),ISNUMBER(VLOOKUP(C631,'Manual Calculation'!$B$2:$G$222,3,FALSE))),VLOOKUP(C631,'Manual Calculation'!$B$2:$G$222,4,FALSE),VLOOKUP(C631,SubstationLoad_Max_Primaries!$B$3:$Z$500,23,FALSE))</f>
        <v>43558.511805555558</v>
      </c>
      <c r="H632" s="250"/>
      <c r="I632" s="220"/>
      <c r="J632" s="220"/>
      <c r="K632" s="220"/>
      <c r="L632" s="220" t="s">
        <v>32</v>
      </c>
      <c r="M632" s="235"/>
      <c r="N632" s="221"/>
      <c r="O632" s="221"/>
      <c r="P632" s="221"/>
      <c r="Q632" s="221"/>
      <c r="R632" s="221"/>
      <c r="S632" s="221"/>
      <c r="T632" s="221"/>
      <c r="U632" s="221"/>
      <c r="V632" s="221"/>
      <c r="W632" s="221"/>
      <c r="X632" s="221"/>
      <c r="Y632" s="221"/>
      <c r="Z632" s="222"/>
      <c r="AA632" s="419" t="e">
        <f ca="1">IF(AND(VLOOKUP(C631,SubstationLoad_Min_Primaries!$B$3:$Z$495,3,FALSE),ISNUMBER(VLOOKUP(C631,'Manual Calculation'!$B$2:$G$222,5,FALSE))),"Manual Calculation",MAX(VLOOKUP(C631,SubstationLoad_Max_Primaries!$B$3:$Z$500,5,FALSE),VLOOKUP(C631,SubstationLoad_Max_Primaries!$B$3:$Z$500,7,FALSE)))</f>
        <v>#VALUE!</v>
      </c>
      <c r="AB632" s="419">
        <f ca="1">IF(AND(VLOOKUP(C631,SubstationLoad_Min_Primaries!$B$3:$Z$495,3,FALSE),ISNUMBER(VLOOKUP(C631,'Manual Calculation'!$B$2:$G$222,5,FALSE))),"Manual Calculation",VLOOKUP(C631,SubstationLoad_Max_Primaries!$B$3:$Z$500,6,FALSE))</f>
        <v>10.839407715576172</v>
      </c>
      <c r="AC632" s="282">
        <f ca="1">IF(AND(VLOOKUP(C631,SubstationLoad_Min_Primaries!$B$3:$Z$495,3,FALSE),ISNUMBER(VLOOKUP(C631,'Manual Calculation'!$B$2:$G$222,5,FALSE))),VLOOKUP(C631,'Manual Calculation'!$B$2:$G$222,5,FALSE),VLOOKUP(C631,SubstationLoad_Min_Primaries!$B$3:$Z$500,22,FALSE))</f>
        <v>0</v>
      </c>
      <c r="AD632" s="175"/>
      <c r="AE632" s="186">
        <v>1</v>
      </c>
      <c r="AF632" s="187">
        <v>0</v>
      </c>
      <c r="AG632" s="187">
        <v>0</v>
      </c>
      <c r="AH632" s="187">
        <v>0</v>
      </c>
      <c r="AI632" s="187">
        <v>0</v>
      </c>
      <c r="AJ632" s="187">
        <v>0</v>
      </c>
      <c r="AK632" s="187">
        <v>0</v>
      </c>
      <c r="AL632" s="188">
        <v>0</v>
      </c>
      <c r="AM632" s="157" t="str">
        <f ca="1">IF('MASTER 2018-19 '!H638="","",'MASTER 2018-19 '!H638)</f>
        <v/>
      </c>
      <c r="AN632" s="216"/>
    </row>
    <row r="633" spans="1:40" s="157" customFormat="1" x14ac:dyDescent="0.2">
      <c r="C633" s="223" t="s">
        <v>33</v>
      </c>
      <c r="D633" s="224"/>
      <c r="E633" s="225"/>
      <c r="F633" s="225"/>
      <c r="G633" s="226"/>
      <c r="H633" s="249"/>
      <c r="I633" s="228"/>
      <c r="J633" s="228"/>
      <c r="K633" s="228"/>
      <c r="L633" s="228"/>
      <c r="M633" s="229"/>
      <c r="N633" s="229"/>
      <c r="O633" s="230"/>
      <c r="P633" s="230"/>
      <c r="Q633" s="230"/>
      <c r="R633" s="231" t="s">
        <v>34</v>
      </c>
      <c r="S633" s="283">
        <f ca="1">VLOOKUP(C631,SubstationLoad_Max_Primaries!$B$3:$Z$500,24,FALSE)</f>
        <v>0</v>
      </c>
      <c r="T633" s="233"/>
      <c r="U633" s="233"/>
      <c r="V633" s="233"/>
      <c r="W633" s="233"/>
      <c r="X633" s="233"/>
      <c r="Y633" s="233"/>
      <c r="Z633" s="234"/>
      <c r="AA633" s="418" t="e">
        <f ca="1">IF(AND(VLOOKUP(C631,SubstationLoad_Min_Primaries!$B$3:$Z$495,3,FALSE),ISNUMBER(VLOOKUP(C631,'Manual Calculation'!$B$2:$G$222,5,FALSE))),"",IF(AA632=VLOOKUP(C631,SubstationLoad_Max_Primaries!$B$3:$Z$500,5,FALSE),VLOOKUP(C631,SubstationLoad_Max_Primaries!$B$3:$Z$500,10,FALSE),IF(AA632=VLOOKUP(C631,SubstationLoad_Max_Primaries!$B$3:$Z$500,7,FALSE),VLOOKUP(C631,SubstationLoad_Max_Primaries!$B$3:$Z$500,12,FALSE),"")))</f>
        <v>#VALUE!</v>
      </c>
      <c r="AB633" s="418">
        <f ca="1">IF(AND(VLOOKUP(C631,SubstationLoad_Min_Primaries!$B$3:$Z$495,3,FALSE),ISNUMBER(VLOOKUP(C631,'Manual Calculation'!$B$2:$G$222,5,FALSE))),"",VLOOKUP(C631,SubstationLoad_Max_Primaries!$B$3:$Z$500,11,FALSE))</f>
        <v>43651.515277777777</v>
      </c>
      <c r="AC633" s="418">
        <f ca="1">IF(AND(VLOOKUP(C631,SubstationLoad_Min_Primaries!$B$3:$Z$495,3,FALSE),ISNUMBER(VLOOKUP(C631,'Manual Calculation'!$B$2:$G$222,5,FALSE))),VLOOKUP(C631,'Manual Calculation'!$B$2:$G$222,6,FALSE),VLOOKUP(C631,SubstationLoad_Min_Primaries!$B$3:$Z$500,23,FALSE))</f>
        <v>0</v>
      </c>
      <c r="AD633" s="175"/>
      <c r="AE633" s="175"/>
      <c r="AF633" s="175"/>
      <c r="AG633" s="175"/>
      <c r="AH633" s="175"/>
      <c r="AI633" s="175"/>
      <c r="AJ633" s="175"/>
      <c r="AK633" s="175"/>
      <c r="AL633" s="175"/>
      <c r="AM633" s="157" t="str">
        <f ca="1">IF('MASTER 2018-19 '!H639="","",'MASTER 2018-19 '!H639)</f>
        <v/>
      </c>
      <c r="AN633" s="216"/>
    </row>
    <row r="634" spans="1:40" s="157" customFormat="1" x14ac:dyDescent="0.2">
      <c r="B634" s="236">
        <v>482</v>
      </c>
      <c r="C634" s="86" t="str">
        <f ca="1">VLOOKUP(B634,'GSP List'!$D$2:$E$485,2,FALSE)</f>
        <v>ELGIN</v>
      </c>
      <c r="D634" s="117" t="s">
        <v>30</v>
      </c>
      <c r="E634" s="117" t="s">
        <v>37</v>
      </c>
      <c r="F634" s="214"/>
      <c r="G634" s="284">
        <f ca="1">IF(AND(VLOOKUP(C634,SubstationLoad_Max_Primaries!$B$3:$Z$495,3,FALSE),ISNUMBER(VLOOKUP(C634,'Manual Calculation'!$B$2:$G$222,3,FALSE))),VLOOKUP(C634,'Manual Calculation'!$B$2:$G$222,4,FALSE),VLOOKUP(C634,SubstationLoad_Max_Primaries!$B$3:$Z$500,23,FALSE))</f>
        <v>43842.724305555559</v>
      </c>
      <c r="H634" s="282">
        <f ca="1">IF(AND(VLOOKUP(C634,SubstationLoad_Max_Primaries!$B$3:$Z$495,3,FALSE),ISNUMBER(VLOOKUP(C634,'Manual Calculation'!$B$2:$G$222,3,FALSE))),VLOOKUP(C634,'Manual Calculation'!$B$2:$G$222,3,FALSE),VLOOKUP(C634,SubstationLoad_Max_Primaries!$B$3:$Z$500,22,FALSE))</f>
        <v>4.5138599821777339</v>
      </c>
      <c r="I634" s="136">
        <v>1</v>
      </c>
      <c r="J634" s="89">
        <v>0</v>
      </c>
      <c r="K634" s="90">
        <v>0</v>
      </c>
      <c r="L634" s="143">
        <f ca="1">IF(OR($B634="",ISNA($I634)),,$H634*$I634)</f>
        <v>4.5138599821777339</v>
      </c>
      <c r="M634" s="143">
        <f ca="1">IF($B634 ="",,VLOOKUP($K634,'Growth Rates'!$C$5:$D$8,2,FALSE))^COLUMNS($M634:M634)*$L634+SUM($L635:M635)*IFERROR($L$5/$L$6,1)</f>
        <v>4.513942390674778</v>
      </c>
      <c r="N634" s="143">
        <f ca="1">IF($B634 ="",,VLOOKUP($K634,'Growth Rates'!$C$5:$D$8,2,FALSE))^COLUMNS($M634:N634)*$L634+SUM($L635:N635)*IFERROR($L$5/$L$6,1)</f>
        <v>4.514024800676335</v>
      </c>
      <c r="O634" s="143">
        <f ca="1">IF($B634 ="",,VLOOKUP($K634,'Growth Rates'!$C$5:$D$8,2,FALSE))^COLUMNS($M634:O634)*$L634+SUM($L635:O635)*IFERROR($L$5/$L$6,1)</f>
        <v>4.5141072121824317</v>
      </c>
      <c r="P634" s="143">
        <f ca="1">IF($B634 ="",,VLOOKUP($K634,'Growth Rates'!$C$5:$D$8,2,FALSE))^COLUMNS($M634:P634)*$L634+SUM($L635:P635)*IFERROR($L$5/$L$6,1)</f>
        <v>4.5141896251930982</v>
      </c>
      <c r="Q634" s="143">
        <f ca="1">IF($B634 ="",,VLOOKUP($K634,'Growth Rates'!$C$5:$D$8,2,FALSE))^COLUMNS($M634:Q634)*$L634+SUM($L635:Q635)*IFERROR($L$5/$L$6,1)</f>
        <v>4.5142720397083576</v>
      </c>
      <c r="R634" s="143">
        <f ca="1">IF($B634 ="",,VLOOKUP($K634,'Growth Rates'!$C$5:$D$8,2,FALSE))^COLUMNS($M634:R634)*$L634+SUM($L635:R635)*IFERROR($L$5/$L$6,1)</f>
        <v>4.5143544557282409</v>
      </c>
      <c r="S634" s="143">
        <f ca="1">IF($B634 ="",,VLOOKUP($K634,'Growth Rates'!$C$5:$D$8,2,FALSE))^COLUMNS($M634:S634)*$L634+SUM($L635:S635)*IFERROR($L$5/$L$6,1)</f>
        <v>4.5144368732527749</v>
      </c>
      <c r="T634" s="143">
        <f ca="1">IF($B634 ="",,VLOOKUP($K634,'Growth Rates'!$C$5:$D$8,2,FALSE))^COLUMNS($M634:T634)*$L634+SUM($L635:T635)*IFERROR($L$5/$L$6,1)</f>
        <v>4.5145192922819861</v>
      </c>
      <c r="U634" s="143">
        <f ca="1">IF($B634 ="",,VLOOKUP($K634,'Growth Rates'!$C$5:$D$8,2,FALSE))^COLUMNS($M634:U634)*$L634+SUM($L635:U635)*IFERROR($L$5/$L$6,1)</f>
        <v>4.5146017128159022</v>
      </c>
      <c r="V634" s="143">
        <f ca="1">IF($B634 ="",,VLOOKUP($K634,'Growth Rates'!$C$5:$D$8,2,FALSE))^COLUMNS($M634:V634)*$L634+SUM($L635:V635)*IFERROR($L$5/$L$6,1)</f>
        <v>4.5146841348545514</v>
      </c>
      <c r="W634" s="143">
        <f ca="1">IF($B634 ="",,VLOOKUP($K634,'Growth Rates'!$C$5:$D$8,2,FALSE))^COLUMNS($M634:W634)*$L634+SUM($L635:W635)*IFERROR($L$5/$L$6,1)</f>
        <v>4.5147665583979588</v>
      </c>
      <c r="X634" s="143">
        <f ca="1">IF($B634 ="",,VLOOKUP($K634,'Growth Rates'!$C$5:$D$8,2,FALSE))^COLUMNS($M634:X634)*$L634+SUM($L635:X635)*IFERROR($L$5/$L$6,1)</f>
        <v>4.5148489834461571</v>
      </c>
      <c r="Y634" s="143">
        <f ca="1">IF($B634 ="",,VLOOKUP($K634,'Growth Rates'!$C$5:$D$8,2,FALSE))^COLUMNS($M634:Y634)*$L634+SUM($L635:Y635)*IFERROR($L$5/$L$6,1)</f>
        <v>4.5149314099991678</v>
      </c>
      <c r="Z634" s="215"/>
      <c r="AA634" s="173">
        <f ca="1">IFERROR(IF($H634="",,AA635/$L634),0)</f>
        <v>0.83697445404120674</v>
      </c>
      <c r="AB634" s="173">
        <f ca="1">IFERROR(IF($H634="",,AB635/$L634),0)</f>
        <v>0.71537514403945235</v>
      </c>
      <c r="AC634" s="174">
        <f ca="1">IFERROR(IF($H634="",,AC635/$L634),0)</f>
        <v>0</v>
      </c>
      <c r="AD634" s="175"/>
      <c r="AE634" s="42">
        <v>82535</v>
      </c>
      <c r="AF634" s="43"/>
      <c r="AG634" s="43"/>
      <c r="AH634" s="43"/>
      <c r="AI634" s="43"/>
      <c r="AJ634" s="43"/>
      <c r="AK634" s="43"/>
      <c r="AL634" s="44"/>
      <c r="AM634" s="157">
        <f ca="1">IF('MASTER 2018-19 '!H640="","",'MASTER 2018-19 '!H640)</f>
        <v>4.24</v>
      </c>
      <c r="AN634" s="216">
        <f t="shared" ca="1" si="97"/>
        <v>0.27385998217773366</v>
      </c>
    </row>
    <row r="635" spans="1:40" s="157" customFormat="1" x14ac:dyDescent="0.2">
      <c r="C635" s="217" t="str">
        <f ca="1">IFERROR(IF(H634="","No PI or No Data",""),"Substation was not found in SubstationLoad")</f>
        <v/>
      </c>
      <c r="D635" s="139"/>
      <c r="E635" s="139"/>
      <c r="F635" s="139"/>
      <c r="G635" s="285">
        <f ca="1">IF(AND(VLOOKUP(C634,SubstationLoad_Max_Primaries!$B$3:$Z$495,3,FALSE),ISNUMBER(VLOOKUP(C634,'Manual Calculation'!$B$2:$G$222,3,FALSE))),VLOOKUP(C634,'Manual Calculation'!$B$2:$G$222,4,FALSE),VLOOKUP(C634,SubstationLoad_Max_Primaries!$B$3:$Z$500,23,FALSE))</f>
        <v>43842.724305555559</v>
      </c>
      <c r="H635" s="250"/>
      <c r="I635" s="220"/>
      <c r="J635" s="220"/>
      <c r="K635" s="220"/>
      <c r="L635" s="220" t="s">
        <v>32</v>
      </c>
      <c r="M635" s="235"/>
      <c r="N635" s="221"/>
      <c r="O635" s="221"/>
      <c r="P635" s="221"/>
      <c r="Q635" s="221"/>
      <c r="R635" s="221"/>
      <c r="S635" s="221"/>
      <c r="T635" s="221"/>
      <c r="U635" s="221"/>
      <c r="V635" s="221"/>
      <c r="W635" s="221"/>
      <c r="X635" s="221"/>
      <c r="Y635" s="221"/>
      <c r="Z635" s="222"/>
      <c r="AA635" s="419">
        <f ca="1">IF(AND(VLOOKUP(C634,SubstationLoad_Min_Primaries!$B$3:$Z$495,3,FALSE),ISNUMBER(VLOOKUP(C634,'Manual Calculation'!$B$2:$G$222,5,FALSE))),"Manual Calculation",MAX(VLOOKUP(C634,SubstationLoad_Max_Primaries!$B$3:$Z$500,5,FALSE),VLOOKUP(C634,SubstationLoad_Max_Primaries!$B$3:$Z$500,7,FALSE)))</f>
        <v>3.7779854942016602</v>
      </c>
      <c r="AB635" s="419">
        <f ca="1">IF(AND(VLOOKUP(C634,SubstationLoad_Min_Primaries!$B$3:$Z$495,3,FALSE),ISNUMBER(VLOOKUP(C634,'Manual Calculation'!$B$2:$G$222,5,FALSE))),"Manual Calculation",VLOOKUP(C634,SubstationLoad_Max_Primaries!$B$3:$Z$500,6,FALSE))</f>
        <v>3.2291032349243163</v>
      </c>
      <c r="AC635" s="282">
        <f ca="1">IF(AND(VLOOKUP(C634,SubstationLoad_Min_Primaries!$B$3:$Z$495,3,FALSE),ISNUMBER(VLOOKUP(C634,'Manual Calculation'!$B$2:$G$222,5,FALSE))),VLOOKUP(C634,'Manual Calculation'!$B$2:$G$222,5,FALSE),VLOOKUP(C634,SubstationLoad_Min_Primaries!$B$3:$Z$500,22,FALSE))</f>
        <v>0</v>
      </c>
      <c r="AD635" s="175"/>
      <c r="AE635" s="186">
        <v>1</v>
      </c>
      <c r="AF635" s="187">
        <v>0</v>
      </c>
      <c r="AG635" s="187">
        <v>0</v>
      </c>
      <c r="AH635" s="187">
        <v>0</v>
      </c>
      <c r="AI635" s="187">
        <v>0</v>
      </c>
      <c r="AJ635" s="187">
        <v>0</v>
      </c>
      <c r="AK635" s="187">
        <v>0</v>
      </c>
      <c r="AL635" s="188">
        <v>0</v>
      </c>
      <c r="AM635" s="157" t="str">
        <f ca="1">IF('MASTER 2018-19 '!H641="","",'MASTER 2018-19 '!H641)</f>
        <v/>
      </c>
      <c r="AN635" s="216"/>
    </row>
    <row r="636" spans="1:40" s="157" customFormat="1" x14ac:dyDescent="0.2">
      <c r="C636" s="223" t="s">
        <v>33</v>
      </c>
      <c r="D636" s="224"/>
      <c r="E636" s="225"/>
      <c r="F636" s="225"/>
      <c r="G636" s="226"/>
      <c r="H636" s="249"/>
      <c r="I636" s="228"/>
      <c r="J636" s="228"/>
      <c r="K636" s="228"/>
      <c r="L636" s="228"/>
      <c r="M636" s="229"/>
      <c r="N636" s="229"/>
      <c r="O636" s="230"/>
      <c r="P636" s="230"/>
      <c r="Q636" s="230"/>
      <c r="R636" s="231" t="s">
        <v>34</v>
      </c>
      <c r="S636" s="283">
        <f ca="1">VLOOKUP(C634,SubstationLoad_Max_Primaries!$B$3:$Z$500,24,FALSE)</f>
        <v>0</v>
      </c>
      <c r="T636" s="233"/>
      <c r="U636" s="233"/>
      <c r="V636" s="233"/>
      <c r="W636" s="233"/>
      <c r="X636" s="233"/>
      <c r="Y636" s="233"/>
      <c r="Z636" s="234"/>
      <c r="AA636" s="418">
        <f ca="1">IF(AND(VLOOKUP(C634,SubstationLoad_Min_Primaries!$B$3:$Z$495,3,FALSE),ISNUMBER(VLOOKUP(C634,'Manual Calculation'!$B$2:$G$222,5,FALSE))),"",IF(AA635=VLOOKUP(C634,SubstationLoad_Max_Primaries!$B$3:$Z$500,5,FALSE),VLOOKUP(C634,SubstationLoad_Max_Primaries!$B$3:$Z$500,10,FALSE),IF(AA635=VLOOKUP(C634,SubstationLoad_Max_Primaries!$B$3:$Z$500,7,FALSE),VLOOKUP(C634,SubstationLoad_Max_Primaries!$B$3:$Z$500,12,FALSE),"")))</f>
        <v>43769.710416666669</v>
      </c>
      <c r="AB636" s="418">
        <f ca="1">IF(AND(VLOOKUP(C634,SubstationLoad_Min_Primaries!$B$3:$Z$495,3,FALSE),ISNUMBER(VLOOKUP(C634,'Manual Calculation'!$B$2:$G$222,5,FALSE))),"",VLOOKUP(C634,SubstationLoad_Max_Primaries!$B$3:$Z$500,11,FALSE))</f>
        <v>43628.730555555558</v>
      </c>
      <c r="AC636" s="418">
        <f ca="1">IF(AND(VLOOKUP(C634,SubstationLoad_Min_Primaries!$B$3:$Z$495,3,FALSE),ISNUMBER(VLOOKUP(C634,'Manual Calculation'!$B$2:$G$222,5,FALSE))),VLOOKUP(C634,'Manual Calculation'!$B$2:$G$222,6,FALSE),VLOOKUP(C634,SubstationLoad_Min_Primaries!$B$3:$Z$500,23,FALSE))</f>
        <v>0</v>
      </c>
      <c r="AD636" s="175"/>
      <c r="AE636" s="175"/>
      <c r="AF636" s="175"/>
      <c r="AG636" s="175"/>
      <c r="AH636" s="175"/>
      <c r="AI636" s="175"/>
      <c r="AJ636" s="175"/>
      <c r="AK636" s="175"/>
      <c r="AL636" s="175"/>
      <c r="AM636" s="157" t="str">
        <f ca="1">IF('MASTER 2018-19 '!H642="","",'MASTER 2018-19 '!H642)</f>
        <v/>
      </c>
      <c r="AN636" s="216"/>
    </row>
    <row r="637" spans="1:40" s="157" customFormat="1" x14ac:dyDescent="0.2">
      <c r="B637" s="236">
        <v>487</v>
      </c>
      <c r="C637" s="86" t="str">
        <f ca="1">VLOOKUP(B637,'GSP List'!$D$2:$E$485,2,FALSE)</f>
        <v>FOCHABERS</v>
      </c>
      <c r="D637" s="117" t="s">
        <v>30</v>
      </c>
      <c r="E637" s="117" t="s">
        <v>532</v>
      </c>
      <c r="F637" s="214"/>
      <c r="G637" s="284">
        <f ca="1">IF(AND(VLOOKUP(C637,SubstationLoad_Max_Primaries!$B$3:$Z$495,3,FALSE),ISNUMBER(VLOOKUP(C637,'Manual Calculation'!$B$2:$G$222,3,FALSE))),VLOOKUP(C637,'Manual Calculation'!$B$2:$G$222,4,FALSE),VLOOKUP(C637,SubstationLoad_Max_Primaries!$B$3:$Z$500,23,FALSE))</f>
        <v>43788.461111111108</v>
      </c>
      <c r="H637" s="282">
        <f ca="1">IF(AND(VLOOKUP(C637,SubstationLoad_Max_Primaries!$B$3:$Z$495,3,FALSE),ISNUMBER(VLOOKUP(C637,'Manual Calculation'!$B$2:$G$222,3,FALSE))),VLOOKUP(C637,'Manual Calculation'!$B$2:$G$222,3,FALSE),VLOOKUP(C637,SubstationLoad_Max_Primaries!$B$3:$Z$500,22,FALSE))</f>
        <v>6.4181727338867178</v>
      </c>
      <c r="I637" s="136">
        <v>1</v>
      </c>
      <c r="J637" s="89">
        <v>0</v>
      </c>
      <c r="K637" s="90">
        <v>0</v>
      </c>
      <c r="L637" s="143">
        <f ca="1">IF(OR($B637="",ISNA($I637)),,$H637*$I637)</f>
        <v>6.4181727338867178</v>
      </c>
      <c r="M637" s="143">
        <f ca="1">IF($B637 ="",,VLOOKUP($K637,'Growth Rates'!$C$5:$D$8,2,FALSE))^COLUMNS($M637:M637)*$L637+SUM($L638:M638)*IFERROR($L$5/$L$6,1)</f>
        <v>6.4182899089809515</v>
      </c>
      <c r="N637" s="143">
        <f ca="1">IF($B637 ="",,VLOOKUP($K637,'Growth Rates'!$C$5:$D$8,2,FALSE))^COLUMNS($M637:N637)*$L637+SUM($L638:N638)*IFERROR($L$5/$L$6,1)</f>
        <v>6.4184070862144234</v>
      </c>
      <c r="O637" s="143">
        <f ca="1">IF($B637 ="",,VLOOKUP($K637,'Growth Rates'!$C$5:$D$8,2,FALSE))^COLUMNS($M637:O637)*$L637+SUM($L638:O638)*IFERROR($L$5/$L$6,1)</f>
        <v>6.4185242655871733</v>
      </c>
      <c r="P637" s="143">
        <f ca="1">IF($B637 ="",,VLOOKUP($K637,'Growth Rates'!$C$5:$D$8,2,FALSE))^COLUMNS($M637:P637)*$L637+SUM($L638:P638)*IFERROR($L$5/$L$6,1)</f>
        <v>6.4186414470992412</v>
      </c>
      <c r="Q637" s="143">
        <f ca="1">IF($B637 ="",,VLOOKUP($K637,'Growth Rates'!$C$5:$D$8,2,FALSE))^COLUMNS($M637:Q637)*$L637+SUM($L638:Q638)*IFERROR($L$5/$L$6,1)</f>
        <v>6.4187586307506628</v>
      </c>
      <c r="R637" s="143">
        <f ca="1">IF($B637 ="",,VLOOKUP($K637,'Growth Rates'!$C$5:$D$8,2,FALSE))^COLUMNS($M637:R637)*$L637+SUM($L638:R638)*IFERROR($L$5/$L$6,1)</f>
        <v>6.4188758165414797</v>
      </c>
      <c r="S637" s="143">
        <f ca="1">IF($B637 ="",,VLOOKUP($K637,'Growth Rates'!$C$5:$D$8,2,FALSE))^COLUMNS($M637:S637)*$L637+SUM($L638:S638)*IFERROR($L$5/$L$6,1)</f>
        <v>6.4189930044717309</v>
      </c>
      <c r="T637" s="143">
        <f ca="1">IF($B637 ="",,VLOOKUP($K637,'Growth Rates'!$C$5:$D$8,2,FALSE))^COLUMNS($M637:T637)*$L637+SUM($L638:T638)*IFERROR($L$5/$L$6,1)</f>
        <v>6.4191101945414557</v>
      </c>
      <c r="U637" s="143">
        <f ca="1">IF($B637 ="",,VLOOKUP($K637,'Growth Rates'!$C$5:$D$8,2,FALSE))^COLUMNS($M637:U637)*$L637+SUM($L638:U638)*IFERROR($L$5/$L$6,1)</f>
        <v>6.4192273867506913</v>
      </c>
      <c r="V637" s="143">
        <f ca="1">IF($B637 ="",,VLOOKUP($K637,'Growth Rates'!$C$5:$D$8,2,FALSE))^COLUMNS($M637:V637)*$L637+SUM($L638:V638)*IFERROR($L$5/$L$6,1)</f>
        <v>6.4193445810994785</v>
      </c>
      <c r="W637" s="143">
        <f ca="1">IF($B637 ="",,VLOOKUP($K637,'Growth Rates'!$C$5:$D$8,2,FALSE))^COLUMNS($M637:W637)*$L637+SUM($L638:W638)*IFERROR($L$5/$L$6,1)</f>
        <v>6.4194617775878546</v>
      </c>
      <c r="X637" s="143">
        <f ca="1">IF($B637 ="",,VLOOKUP($K637,'Growth Rates'!$C$5:$D$8,2,FALSE))^COLUMNS($M637:X637)*$L637+SUM($L638:X638)*IFERROR($L$5/$L$6,1)</f>
        <v>6.4195789762158633</v>
      </c>
      <c r="Y637" s="143">
        <f ca="1">IF($B637 ="",,VLOOKUP($K637,'Growth Rates'!$C$5:$D$8,2,FALSE))^COLUMNS($M637:Y637)*$L637+SUM($L638:Y638)*IFERROR($L$5/$L$6,1)</f>
        <v>6.4196961769835363</v>
      </c>
      <c r="Z637" s="111"/>
      <c r="AA637" s="173">
        <f ca="1">IFERROR(IF($H637="",,AA638/$L637),0)</f>
        <v>0.91042500017212058</v>
      </c>
      <c r="AB637" s="173">
        <f ca="1">IFERROR(IF($H637="",,AB638/$L637),0)</f>
        <v>0.8431350878521634</v>
      </c>
      <c r="AC637" s="174">
        <f ca="1">IFERROR(IF($H637="",,AC638/$L637),0)</f>
        <v>0</v>
      </c>
      <c r="AD637" s="175"/>
      <c r="AE637" s="42">
        <v>82505</v>
      </c>
      <c r="AF637" s="43">
        <v>83661</v>
      </c>
      <c r="AG637" s="43"/>
      <c r="AH637" s="43"/>
      <c r="AI637" s="43"/>
      <c r="AJ637" s="43"/>
      <c r="AK637" s="43"/>
      <c r="AL637" s="44"/>
      <c r="AM637" s="157">
        <f ca="1">IF('MASTER 2018-19 '!H643="","",'MASTER 2018-19 '!H643)</f>
        <v>6.03</v>
      </c>
      <c r="AN637" s="216">
        <f t="shared" ca="1" si="97"/>
        <v>0.38817273388671758</v>
      </c>
    </row>
    <row r="638" spans="1:40" s="157" customFormat="1" x14ac:dyDescent="0.2">
      <c r="C638" s="217" t="str">
        <f ca="1">IFERROR(IF(H637="","No PI or No Data",""),"Substation was not found in SubstationLoad")</f>
        <v/>
      </c>
      <c r="D638" s="139"/>
      <c r="E638" s="117"/>
      <c r="F638" s="139"/>
      <c r="G638" s="285">
        <f ca="1">IF(AND(VLOOKUP(C637,SubstationLoad_Max_Primaries!$B$3:$Z$495,3,FALSE),ISNUMBER(VLOOKUP(C637,'Manual Calculation'!$B$2:$G$222,3,FALSE))),VLOOKUP(C637,'Manual Calculation'!$B$2:$G$222,4,FALSE),VLOOKUP(C637,SubstationLoad_Max_Primaries!$B$3:$Z$500,23,FALSE))</f>
        <v>43788.461111111108</v>
      </c>
      <c r="H638" s="250"/>
      <c r="I638" s="220"/>
      <c r="J638" s="220"/>
      <c r="K638" s="220"/>
      <c r="L638" s="220" t="s">
        <v>32</v>
      </c>
      <c r="M638" s="235"/>
      <c r="N638" s="221"/>
      <c r="O638" s="221"/>
      <c r="P638" s="221"/>
      <c r="Q638" s="221"/>
      <c r="R638" s="221"/>
      <c r="S638" s="221"/>
      <c r="T638" s="221"/>
      <c r="U638" s="221"/>
      <c r="V638" s="221"/>
      <c r="W638" s="221"/>
      <c r="X638" s="221"/>
      <c r="Y638" s="221"/>
      <c r="Z638" s="222"/>
      <c r="AA638" s="419">
        <f ca="1">IF(AND(VLOOKUP(C637,SubstationLoad_Min_Primaries!$B$3:$Z$495,3,FALSE),ISNUMBER(VLOOKUP(C637,'Manual Calculation'!$B$2:$G$222,5,FALSE))),"Manual Calculation",MAX(VLOOKUP(C637,SubstationLoad_Max_Primaries!$B$3:$Z$500,5,FALSE),VLOOKUP(C637,SubstationLoad_Max_Primaries!$B$3:$Z$500,7,FALSE)))</f>
        <v>5.843264912353515</v>
      </c>
      <c r="AB638" s="419">
        <f ca="1">IF(AND(VLOOKUP(C637,SubstationLoad_Min_Primaries!$B$3:$Z$495,3,FALSE),ISNUMBER(VLOOKUP(C637,'Manual Calculation'!$B$2:$G$222,5,FALSE))),"Manual Calculation",VLOOKUP(C637,SubstationLoad_Max_Primaries!$B$3:$Z$500,6,FALSE))</f>
        <v>5.4113866318359376</v>
      </c>
      <c r="AC638" s="282">
        <f ca="1">IF(AND(VLOOKUP(C637,SubstationLoad_Min_Primaries!$B$3:$Z$495,3,FALSE),ISNUMBER(VLOOKUP(C637,'Manual Calculation'!$B$2:$G$222,5,FALSE))),VLOOKUP(C637,'Manual Calculation'!$B$2:$G$222,5,FALSE),VLOOKUP(C637,SubstationLoad_Min_Primaries!$B$3:$Z$500,22,FALSE))</f>
        <v>0</v>
      </c>
      <c r="AD638" s="175"/>
      <c r="AE638" s="186">
        <v>0.5</v>
      </c>
      <c r="AF638" s="187">
        <v>0.5</v>
      </c>
      <c r="AG638" s="187">
        <v>0</v>
      </c>
      <c r="AH638" s="187">
        <v>0</v>
      </c>
      <c r="AI638" s="187">
        <v>0</v>
      </c>
      <c r="AJ638" s="187">
        <v>0</v>
      </c>
      <c r="AK638" s="187">
        <v>0</v>
      </c>
      <c r="AL638" s="188">
        <v>0</v>
      </c>
      <c r="AM638" s="157" t="str">
        <f ca="1">IF('MASTER 2018-19 '!H644="","",'MASTER 2018-19 '!H644)</f>
        <v/>
      </c>
      <c r="AN638" s="216"/>
    </row>
    <row r="639" spans="1:40" s="157" customFormat="1" x14ac:dyDescent="0.2">
      <c r="C639" s="223" t="s">
        <v>33</v>
      </c>
      <c r="D639" s="224"/>
      <c r="E639" s="225"/>
      <c r="F639" s="225"/>
      <c r="G639" s="226"/>
      <c r="H639" s="249"/>
      <c r="I639" s="228"/>
      <c r="J639" s="228"/>
      <c r="K639" s="228"/>
      <c r="L639" s="228"/>
      <c r="M639" s="229"/>
      <c r="N639" s="229"/>
      <c r="O639" s="230"/>
      <c r="P639" s="230"/>
      <c r="Q639" s="230"/>
      <c r="R639" s="231" t="s">
        <v>34</v>
      </c>
      <c r="S639" s="283">
        <f ca="1">VLOOKUP(C637,SubstationLoad_Max_Primaries!$B$3:$Z$500,24,FALSE)</f>
        <v>0</v>
      </c>
      <c r="T639" s="233"/>
      <c r="U639" s="233"/>
      <c r="V639" s="233"/>
      <c r="W639" s="233"/>
      <c r="X639" s="233"/>
      <c r="Y639" s="233"/>
      <c r="Z639" s="239"/>
      <c r="AA639" s="418">
        <f ca="1">IF(AND(VLOOKUP(C637,SubstationLoad_Min_Primaries!$B$3:$Z$495,3,FALSE),ISNUMBER(VLOOKUP(C637,'Manual Calculation'!$B$2:$G$222,5,FALSE))),"",IF(AA638=VLOOKUP(C637,SubstationLoad_Max_Primaries!$B$3:$Z$500,5,FALSE),VLOOKUP(C637,SubstationLoad_Max_Primaries!$B$3:$Z$500,10,FALSE),IF(AA638=VLOOKUP(C637,SubstationLoad_Max_Primaries!$B$3:$Z$500,7,FALSE),VLOOKUP(C637,SubstationLoad_Max_Primaries!$B$3:$Z$500,12,FALSE),"")))</f>
        <v>43768.323611111111</v>
      </c>
      <c r="AB639" s="418">
        <f ca="1">IF(AND(VLOOKUP(C637,SubstationLoad_Min_Primaries!$B$3:$Z$495,3,FALSE),ISNUMBER(VLOOKUP(C637,'Manual Calculation'!$B$2:$G$222,5,FALSE))),"",VLOOKUP(C637,SubstationLoad_Max_Primaries!$B$3:$Z$500,11,FALSE))</f>
        <v>43622.375</v>
      </c>
      <c r="AC639" s="418">
        <f ca="1">IF(AND(VLOOKUP(C637,SubstationLoad_Min_Primaries!$B$3:$Z$495,3,FALSE),ISNUMBER(VLOOKUP(C637,'Manual Calculation'!$B$2:$G$222,5,FALSE))),VLOOKUP(C637,'Manual Calculation'!$B$2:$G$222,6,FALSE),VLOOKUP(C637,SubstationLoad_Min_Primaries!$B$3:$Z$500,23,FALSE))</f>
        <v>0</v>
      </c>
      <c r="AD639" s="175"/>
      <c r="AE639" s="175"/>
      <c r="AF639" s="175"/>
      <c r="AG639" s="175"/>
      <c r="AH639" s="175"/>
      <c r="AI639" s="175"/>
      <c r="AJ639" s="175"/>
      <c r="AK639" s="175"/>
      <c r="AL639" s="175"/>
      <c r="AM639" s="157" t="str">
        <f ca="1">IF('MASTER 2018-19 '!H645="","",'MASTER 2018-19 '!H645)</f>
        <v/>
      </c>
      <c r="AN639" s="216"/>
    </row>
    <row r="640" spans="1:40" s="157" customFormat="1" x14ac:dyDescent="0.2">
      <c r="B640" s="236">
        <v>453</v>
      </c>
      <c r="C640" s="86" t="str">
        <f ca="1">VLOOKUP(B640,'GSP List'!$D$2:$E$485,2,FALSE)</f>
        <v>KINLOSS</v>
      </c>
      <c r="D640" s="117" t="s">
        <v>30</v>
      </c>
      <c r="E640" s="117" t="s">
        <v>532</v>
      </c>
      <c r="F640" s="214"/>
      <c r="G640" s="284">
        <f ca="1">IF(AND(VLOOKUP(C640,SubstationLoad_Max_Primaries!$B$3:$Z$495,3,FALSE),ISNUMBER(VLOOKUP(C640,'Manual Calculation'!$B$2:$G$222,3,FALSE))),VLOOKUP(C640,'Manual Calculation'!$B$2:$G$222,4,FALSE),VLOOKUP(C640,SubstationLoad_Max_Primaries!$B$3:$Z$500,23,FALSE))</f>
        <v>43886.300694444442</v>
      </c>
      <c r="H640" s="282">
        <f ca="1">IF(AND(VLOOKUP(C640,SubstationLoad_Max_Primaries!$B$3:$Z$495,3,FALSE),ISNUMBER(VLOOKUP(C640,'Manual Calculation'!$B$2:$G$222,3,FALSE))),VLOOKUP(C640,'Manual Calculation'!$B$2:$G$222,3,FALSE),VLOOKUP(C640,SubstationLoad_Max_Primaries!$B$3:$Z$500,22,FALSE))</f>
        <v>3.1480049037475579</v>
      </c>
      <c r="I640" s="136">
        <v>1</v>
      </c>
      <c r="J640" s="89">
        <v>0</v>
      </c>
      <c r="K640" s="90">
        <v>0</v>
      </c>
      <c r="L640" s="143">
        <f ca="1">IF(OR($B640="",ISNA($I640)),,$H640*$I640)</f>
        <v>3.1480049037475579</v>
      </c>
      <c r="M640" s="143">
        <f ca="1">IF($B640 ="",,VLOOKUP($K640,'Growth Rates'!$C$5:$D$8,2,FALSE))^COLUMNS($M640:M640)*$L640+SUM($L641:M641)*IFERROR($L$5/$L$6,1)</f>
        <v>3.1480623761445372</v>
      </c>
      <c r="N640" s="143">
        <f ca="1">IF($B640 ="",,VLOOKUP($K640,'Growth Rates'!$C$5:$D$8,2,FALSE))^COLUMNS($M640:N640)*$L640+SUM($L641:N641)*IFERROR($L$5/$L$6,1)</f>
        <v>3.1481198495907772</v>
      </c>
      <c r="O640" s="143">
        <f ca="1">IF($B640 ="",,VLOOKUP($K640,'Growth Rates'!$C$5:$D$8,2,FALSE))^COLUMNS($M640:O640)*$L640+SUM($L641:O641)*IFERROR($L$5/$L$6,1)</f>
        <v>3.148177324086296</v>
      </c>
      <c r="P640" s="143">
        <f ca="1">IF($B640 ="",,VLOOKUP($K640,'Growth Rates'!$C$5:$D$8,2,FALSE))^COLUMNS($M640:P640)*$L640+SUM($L641:P641)*IFERROR($L$5/$L$6,1)</f>
        <v>3.1482347996311142</v>
      </c>
      <c r="Q640" s="143">
        <f ca="1">IF($B640 ="",,VLOOKUP($K640,'Growth Rates'!$C$5:$D$8,2,FALSE))^COLUMNS($M640:Q640)*$L640+SUM($L641:Q641)*IFERROR($L$5/$L$6,1)</f>
        <v>3.1482922762252494</v>
      </c>
      <c r="R640" s="143">
        <f ca="1">IF($B640 ="",,VLOOKUP($K640,'Growth Rates'!$C$5:$D$8,2,FALSE))^COLUMNS($M640:R640)*$L640+SUM($L641:R641)*IFERROR($L$5/$L$6,1)</f>
        <v>3.1483497538687217</v>
      </c>
      <c r="S640" s="143">
        <f ca="1">IF($B640 ="",,VLOOKUP($K640,'Growth Rates'!$C$5:$D$8,2,FALSE))^COLUMNS($M640:S640)*$L640+SUM($L641:S641)*IFERROR($L$5/$L$6,1)</f>
        <v>3.1484072325615502</v>
      </c>
      <c r="T640" s="143">
        <f ca="1">IF($B640 ="",,VLOOKUP($K640,'Growth Rates'!$C$5:$D$8,2,FALSE))^COLUMNS($M640:T640)*$L640+SUM($L641:T641)*IFERROR($L$5/$L$6,1)</f>
        <v>3.1484647123037539</v>
      </c>
      <c r="U640" s="143">
        <f ca="1">IF($B640 ="",,VLOOKUP($K640,'Growth Rates'!$C$5:$D$8,2,FALSE))^COLUMNS($M640:U640)*$L640+SUM($L641:U641)*IFERROR($L$5/$L$6,1)</f>
        <v>3.1485221930953515</v>
      </c>
      <c r="V640" s="143">
        <f ca="1">IF($B640 ="",,VLOOKUP($K640,'Growth Rates'!$C$5:$D$8,2,FALSE))^COLUMNS($M640:V640)*$L640+SUM($L641:V641)*IFERROR($L$5/$L$6,1)</f>
        <v>3.1485796749363635</v>
      </c>
      <c r="W640" s="143">
        <f ca="1">IF($B640 ="",,VLOOKUP($K640,'Growth Rates'!$C$5:$D$8,2,FALSE))^COLUMNS($M640:W640)*$L640+SUM($L641:W641)*IFERROR($L$5/$L$6,1)</f>
        <v>3.1486371578268066</v>
      </c>
      <c r="X640" s="143">
        <f ca="1">IF($B640 ="",,VLOOKUP($K640,'Growth Rates'!$C$5:$D$8,2,FALSE))^COLUMNS($M640:X640)*$L640+SUM($L641:X641)*IFERROR($L$5/$L$6,1)</f>
        <v>3.1486946417667037</v>
      </c>
      <c r="Y640" s="143">
        <f ca="1">IF($B640 ="",,VLOOKUP($K640,'Growth Rates'!$C$5:$D$8,2,FALSE))^COLUMNS($M640:Y640)*$L640+SUM($L641:Y641)*IFERROR($L$5/$L$6,1)</f>
        <v>3.1487521267560701</v>
      </c>
      <c r="Z640" s="215"/>
      <c r="AA640" s="173">
        <f ca="1">IFERROR(IF($H640="",,AA641/$L640),0)</f>
        <v>0.84869976075527731</v>
      </c>
      <c r="AB640" s="173">
        <f ca="1">IFERROR(IF($H640="",,AB641/$L640),0)</f>
        <v>0.63475179433542162</v>
      </c>
      <c r="AC640" s="174">
        <f ca="1">IFERROR(IF($H640="",,AC641/$L640),0)</f>
        <v>0</v>
      </c>
      <c r="AD640" s="175"/>
      <c r="AE640" s="42">
        <v>82506</v>
      </c>
      <c r="AF640" s="43">
        <v>84542</v>
      </c>
      <c r="AG640" s="43"/>
      <c r="AH640" s="43"/>
      <c r="AI640" s="43"/>
      <c r="AJ640" s="43"/>
      <c r="AK640" s="43"/>
      <c r="AL640" s="44"/>
      <c r="AM640" s="157">
        <f ca="1">IF('MASTER 2018-19 '!H646="","",'MASTER 2018-19 '!H646)</f>
        <v>2.76</v>
      </c>
      <c r="AN640" s="216">
        <f t="shared" ca="1" si="97"/>
        <v>0.38800490374755814</v>
      </c>
    </row>
    <row r="641" spans="1:40" s="157" customFormat="1" x14ac:dyDescent="0.2">
      <c r="C641" s="217" t="str">
        <f ca="1">IFERROR(IF(H640="","No PI or No Data",""),"Substation was not found in SubstationLoad")</f>
        <v/>
      </c>
      <c r="D641" s="139"/>
      <c r="E641" s="117"/>
      <c r="F641" s="139"/>
      <c r="G641" s="285">
        <f ca="1">IF(AND(VLOOKUP(C640,SubstationLoad_Max_Primaries!$B$3:$Z$495,3,FALSE),ISNUMBER(VLOOKUP(C640,'Manual Calculation'!$B$2:$G$222,3,FALSE))),VLOOKUP(C640,'Manual Calculation'!$B$2:$G$222,4,FALSE),VLOOKUP(C640,SubstationLoad_Max_Primaries!$B$3:$Z$500,23,FALSE))</f>
        <v>43886.300694444442</v>
      </c>
      <c r="H641" s="250"/>
      <c r="I641" s="220"/>
      <c r="J641" s="220"/>
      <c r="K641" s="220"/>
      <c r="L641" s="220" t="s">
        <v>32</v>
      </c>
      <c r="M641" s="235"/>
      <c r="N641" s="221"/>
      <c r="O641" s="221"/>
      <c r="P641" s="221"/>
      <c r="Q641" s="221"/>
      <c r="R641" s="221"/>
      <c r="S641" s="221"/>
      <c r="T641" s="221"/>
      <c r="U641" s="221"/>
      <c r="V641" s="221"/>
      <c r="W641" s="221"/>
      <c r="X641" s="221"/>
      <c r="Y641" s="221"/>
      <c r="Z641" s="222"/>
      <c r="AA641" s="419">
        <f ca="1">IF(AND(VLOOKUP(C640,SubstationLoad_Min_Primaries!$B$3:$Z$495,3,FALSE),ISNUMBER(VLOOKUP(C640,'Manual Calculation'!$B$2:$G$222,5,FALSE))),"Manual Calculation",MAX(VLOOKUP(C640,SubstationLoad_Max_Primaries!$B$3:$Z$500,5,FALSE),VLOOKUP(C640,SubstationLoad_Max_Primaries!$B$3:$Z$500,7,FALSE)))</f>
        <v>2.6717110086669922</v>
      </c>
      <c r="AB641" s="419">
        <f ca="1">IF(AND(VLOOKUP(C640,SubstationLoad_Min_Primaries!$B$3:$Z$495,3,FALSE),ISNUMBER(VLOOKUP(C640,'Manual Calculation'!$B$2:$G$222,5,FALSE))),"Manual Calculation",VLOOKUP(C640,SubstationLoad_Max_Primaries!$B$3:$Z$500,6,FALSE))</f>
        <v>1.9982017612304686</v>
      </c>
      <c r="AC641" s="282">
        <f ca="1">IF(AND(VLOOKUP(C640,SubstationLoad_Min_Primaries!$B$3:$Z$495,3,FALSE),ISNUMBER(VLOOKUP(C640,'Manual Calculation'!$B$2:$G$222,5,FALSE))),VLOOKUP(C640,'Manual Calculation'!$B$2:$G$222,5,FALSE),VLOOKUP(C640,SubstationLoad_Min_Primaries!$B$3:$Z$500,22,FALSE))</f>
        <v>0</v>
      </c>
      <c r="AD641" s="175"/>
      <c r="AE641" s="186">
        <v>1</v>
      </c>
      <c r="AF641" s="187">
        <v>0</v>
      </c>
      <c r="AG641" s="187">
        <v>0</v>
      </c>
      <c r="AH641" s="187">
        <v>0</v>
      </c>
      <c r="AI641" s="187">
        <v>0</v>
      </c>
      <c r="AJ641" s="187">
        <v>0</v>
      </c>
      <c r="AK641" s="187">
        <v>0</v>
      </c>
      <c r="AL641" s="188">
        <v>0</v>
      </c>
      <c r="AM641" s="157" t="str">
        <f ca="1">IF('MASTER 2018-19 '!H647="","",'MASTER 2018-19 '!H647)</f>
        <v/>
      </c>
      <c r="AN641" s="216"/>
    </row>
    <row r="642" spans="1:40" s="157" customFormat="1" x14ac:dyDescent="0.2">
      <c r="C642" s="223" t="s">
        <v>33</v>
      </c>
      <c r="D642" s="224"/>
      <c r="E642" s="225"/>
      <c r="F642" s="225"/>
      <c r="G642" s="226"/>
      <c r="H642" s="249"/>
      <c r="I642" s="228"/>
      <c r="J642" s="228"/>
      <c r="K642" s="228"/>
      <c r="L642" s="228"/>
      <c r="M642" s="229"/>
      <c r="N642" s="229"/>
      <c r="O642" s="230"/>
      <c r="P642" s="230"/>
      <c r="Q642" s="230"/>
      <c r="R642" s="231" t="s">
        <v>34</v>
      </c>
      <c r="S642" s="283">
        <f ca="1">VLOOKUP(C640,SubstationLoad_Max_Primaries!$B$3:$Z$500,24,FALSE)</f>
        <v>0</v>
      </c>
      <c r="T642" s="233"/>
      <c r="U642" s="233"/>
      <c r="V642" s="233"/>
      <c r="W642" s="233"/>
      <c r="X642" s="233"/>
      <c r="Y642" s="233"/>
      <c r="Z642" s="234"/>
      <c r="AA642" s="418">
        <f ca="1">IF(AND(VLOOKUP(C640,SubstationLoad_Min_Primaries!$B$3:$Z$495,3,FALSE),ISNUMBER(VLOOKUP(C640,'Manual Calculation'!$B$2:$G$222,5,FALSE))),"",IF(AA641=VLOOKUP(C640,SubstationLoad_Max_Primaries!$B$3:$Z$500,5,FALSE),VLOOKUP(C640,SubstationLoad_Max_Primaries!$B$3:$Z$500,10,FALSE),IF(AA641=VLOOKUP(C640,SubstationLoad_Max_Primaries!$B$3:$Z$500,7,FALSE),VLOOKUP(C640,SubstationLoad_Max_Primaries!$B$3:$Z$500,12,FALSE),"")))</f>
        <v>43766.736805555556</v>
      </c>
      <c r="AB642" s="418">
        <f ca="1">IF(AND(VLOOKUP(C640,SubstationLoad_Min_Primaries!$B$3:$Z$495,3,FALSE),ISNUMBER(VLOOKUP(C640,'Manual Calculation'!$B$2:$G$222,5,FALSE))),"",VLOOKUP(C640,SubstationLoad_Max_Primaries!$B$3:$Z$500,11,FALSE))</f>
        <v>43685.603472222225</v>
      </c>
      <c r="AC642" s="418">
        <f ca="1">IF(AND(VLOOKUP(C640,SubstationLoad_Min_Primaries!$B$3:$Z$495,3,FALSE),ISNUMBER(VLOOKUP(C640,'Manual Calculation'!$B$2:$G$222,5,FALSE))),VLOOKUP(C640,'Manual Calculation'!$B$2:$G$222,6,FALSE),VLOOKUP(C640,SubstationLoad_Min_Primaries!$B$3:$Z$500,23,FALSE))</f>
        <v>0</v>
      </c>
      <c r="AD642" s="175"/>
      <c r="AE642" s="175"/>
      <c r="AF642" s="175"/>
      <c r="AG642" s="175"/>
      <c r="AH642" s="175"/>
      <c r="AI642" s="175"/>
      <c r="AJ642" s="175"/>
      <c r="AK642" s="175"/>
      <c r="AL642" s="175"/>
      <c r="AM642" s="157" t="str">
        <f ca="1">IF('MASTER 2018-19 '!H648="","",'MASTER 2018-19 '!H648)</f>
        <v/>
      </c>
      <c r="AN642" s="216"/>
    </row>
    <row r="643" spans="1:40" s="157" customFormat="1" x14ac:dyDescent="0.2">
      <c r="B643" s="236">
        <v>488</v>
      </c>
      <c r="C643" s="86" t="str">
        <f ca="1">VLOOKUP(B643,'GSP List'!$D$2:$E$485,2,FALSE)</f>
        <v>LHANBRYDE</v>
      </c>
      <c r="D643" s="117" t="s">
        <v>30</v>
      </c>
      <c r="E643" s="117" t="s">
        <v>533</v>
      </c>
      <c r="F643" s="214"/>
      <c r="G643" s="284">
        <f ca="1">IF(AND(VLOOKUP(C643,SubstationLoad_Max_Primaries!$B$3:$Z$495,3,FALSE),ISNUMBER(VLOOKUP(C643,'Manual Calculation'!$B$2:$G$222,3,FALSE))),VLOOKUP(C643,'Manual Calculation'!$B$2:$G$222,4,FALSE),VLOOKUP(C643,SubstationLoad_Max_Primaries!$B$3:$Z$500,23,FALSE))</f>
        <v>43824.495833333334</v>
      </c>
      <c r="H643" s="282">
        <f ca="1">IF(AND(VLOOKUP(C643,SubstationLoad_Max_Primaries!$B$3:$Z$495,3,FALSE),ISNUMBER(VLOOKUP(C643,'Manual Calculation'!$B$2:$G$222,3,FALSE))),VLOOKUP(C643,'Manual Calculation'!$B$2:$G$222,3,FALSE),VLOOKUP(C643,SubstationLoad_Max_Primaries!$B$3:$Z$500,22,FALSE))</f>
        <v>1.3844759548339842</v>
      </c>
      <c r="I643" s="136">
        <v>1</v>
      </c>
      <c r="J643" s="89">
        <v>0</v>
      </c>
      <c r="K643" s="90">
        <v>0</v>
      </c>
      <c r="L643" s="143">
        <f ca="1">IF(OR($B643="",ISNA($I643)),,$H643*$I643)</f>
        <v>1.3844759548339842</v>
      </c>
      <c r="M643" s="143">
        <f ca="1">IF($B643 ="",,VLOOKUP($K643,'Growth Rates'!$C$5:$D$8,2,FALSE))^COLUMNS($M643:M643)*$L643+SUM($L644:M644)*IFERROR($L$5/$L$6,1)</f>
        <v>1.38450123089108</v>
      </c>
      <c r="N643" s="143">
        <f ca="1">IF($B643 ="",,VLOOKUP($K643,'Growth Rates'!$C$5:$D$8,2,FALSE))^COLUMNS($M643:N643)*$L643+SUM($L644:N644)*IFERROR($L$5/$L$6,1)</f>
        <v>1.3845265074096349</v>
      </c>
      <c r="O643" s="143">
        <f ca="1">IF($B643 ="",,VLOOKUP($K643,'Growth Rates'!$C$5:$D$8,2,FALSE))^COLUMNS($M643:O643)*$L643+SUM($L644:O644)*IFERROR($L$5/$L$6,1)</f>
        <v>1.3845517843896571</v>
      </c>
      <c r="P643" s="143">
        <f ca="1">IF($B643 ="",,VLOOKUP($K643,'Growth Rates'!$C$5:$D$8,2,FALSE))^COLUMNS($M643:P643)*$L643+SUM($L644:P644)*IFERROR($L$5/$L$6,1)</f>
        <v>1.3845770618311557</v>
      </c>
      <c r="Q643" s="143">
        <f ca="1">IF($B643 ="",,VLOOKUP($K643,'Growth Rates'!$C$5:$D$8,2,FALSE))^COLUMNS($M643:Q643)*$L643+SUM($L644:Q644)*IFERROR($L$5/$L$6,1)</f>
        <v>1.3846023397341383</v>
      </c>
      <c r="R643" s="143">
        <f ca="1">IF($B643 ="",,VLOOKUP($K643,'Growth Rates'!$C$5:$D$8,2,FALSE))^COLUMNS($M643:R643)*$L643+SUM($L644:R644)*IFERROR($L$5/$L$6,1)</f>
        <v>1.3846276180986139</v>
      </c>
      <c r="S643" s="143">
        <f ca="1">IF($B643 ="",,VLOOKUP($K643,'Growth Rates'!$C$5:$D$8,2,FALSE))^COLUMNS($M643:S643)*$L643+SUM($L644:S644)*IFERROR($L$5/$L$6,1)</f>
        <v>1.3846528969245908</v>
      </c>
      <c r="T643" s="143">
        <f ca="1">IF($B643 ="",,VLOOKUP($K643,'Growth Rates'!$C$5:$D$8,2,FALSE))^COLUMNS($M643:T643)*$L643+SUM($L644:T644)*IFERROR($L$5/$L$6,1)</f>
        <v>1.3846781762120774</v>
      </c>
      <c r="U643" s="143">
        <f ca="1">IF($B643 ="",,VLOOKUP($K643,'Growth Rates'!$C$5:$D$8,2,FALSE))^COLUMNS($M643:U643)*$L643+SUM($L644:U644)*IFERROR($L$5/$L$6,1)</f>
        <v>1.384703455961082</v>
      </c>
      <c r="V643" s="143">
        <f ca="1">IF($B643 ="",,VLOOKUP($K643,'Growth Rates'!$C$5:$D$8,2,FALSE))^COLUMNS($M643:V643)*$L643+SUM($L644:V644)*IFERROR($L$5/$L$6,1)</f>
        <v>1.3847287361716134</v>
      </c>
      <c r="W643" s="143">
        <f ca="1">IF($B643 ="",,VLOOKUP($K643,'Growth Rates'!$C$5:$D$8,2,FALSE))^COLUMNS($M643:W643)*$L643+SUM($L644:W644)*IFERROR($L$5/$L$6,1)</f>
        <v>1.3847540168436792</v>
      </c>
      <c r="X643" s="143">
        <f ca="1">IF($B643 ="",,VLOOKUP($K643,'Growth Rates'!$C$5:$D$8,2,FALSE))^COLUMNS($M643:X643)*$L643+SUM($L644:X644)*IFERROR($L$5/$L$6,1)</f>
        <v>1.3847792979772893</v>
      </c>
      <c r="Y643" s="143">
        <f ca="1">IF($B643 ="",,VLOOKUP($K643,'Growth Rates'!$C$5:$D$8,2,FALSE))^COLUMNS($M643:Y643)*$L643+SUM($L644:Y644)*IFERROR($L$5/$L$6,1)</f>
        <v>1.3848045795724502</v>
      </c>
      <c r="Z643" s="215"/>
      <c r="AA643" s="173">
        <f ca="1">IFERROR(IF($H643="",,AA644/$L643),0)</f>
        <v>0.86561395249610062</v>
      </c>
      <c r="AB643" s="173">
        <f ca="1">IFERROR(IF($H643="",,AB644/$L643),0)</f>
        <v>0.62355114702959946</v>
      </c>
      <c r="AC643" s="174">
        <f ca="1">IFERROR(IF($H643="",,AC644/$L643),0)</f>
        <v>0</v>
      </c>
      <c r="AD643" s="175"/>
      <c r="AE643" s="42">
        <v>82523</v>
      </c>
      <c r="AF643" s="43"/>
      <c r="AG643" s="43"/>
      <c r="AH643" s="43"/>
      <c r="AI643" s="43"/>
      <c r="AJ643" s="43"/>
      <c r="AK643" s="43"/>
      <c r="AL643" s="44"/>
      <c r="AM643" s="157">
        <f ca="1">IF('MASTER 2018-19 '!H649="","",'MASTER 2018-19 '!H649)</f>
        <v>1.38</v>
      </c>
      <c r="AN643" s="216">
        <f t="shared" ca="1" si="97"/>
        <v>4.4759548339843303E-3</v>
      </c>
    </row>
    <row r="644" spans="1:40" s="157" customFormat="1" x14ac:dyDescent="0.2">
      <c r="C644" s="217" t="str">
        <f ca="1">IFERROR(IF(H643="","No PI or No Data",""),"Substation was not found in SubstationLoad")</f>
        <v/>
      </c>
      <c r="D644" s="139"/>
      <c r="E644" s="139"/>
      <c r="F644" s="139"/>
      <c r="G644" s="285">
        <f ca="1">IF(AND(VLOOKUP(C643,SubstationLoad_Max_Primaries!$B$3:$Z$495,3,FALSE),ISNUMBER(VLOOKUP(C643,'Manual Calculation'!$B$2:$G$222,3,FALSE))),VLOOKUP(C643,'Manual Calculation'!$B$2:$G$222,4,FALSE),VLOOKUP(C643,SubstationLoad_Max_Primaries!$B$3:$Z$500,23,FALSE))</f>
        <v>43824.495833333334</v>
      </c>
      <c r="H644" s="250"/>
      <c r="I644" s="220"/>
      <c r="J644" s="220"/>
      <c r="K644" s="220"/>
      <c r="L644" s="220" t="s">
        <v>32</v>
      </c>
      <c r="M644" s="235"/>
      <c r="N644" s="221"/>
      <c r="O644" s="221"/>
      <c r="P644" s="221"/>
      <c r="Q644" s="221"/>
      <c r="R644" s="221"/>
      <c r="S644" s="221"/>
      <c r="T644" s="221"/>
      <c r="U644" s="221"/>
      <c r="V644" s="221"/>
      <c r="W644" s="221"/>
      <c r="X644" s="221"/>
      <c r="Y644" s="221"/>
      <c r="Z644" s="222"/>
      <c r="AA644" s="419">
        <f ca="1">IF(AND(VLOOKUP(C643,SubstationLoad_Min_Primaries!$B$3:$Z$495,3,FALSE),ISNUMBER(VLOOKUP(C643,'Manual Calculation'!$B$2:$G$222,5,FALSE))),"Manual Calculation",MAX(VLOOKUP(C643,SubstationLoad_Max_Primaries!$B$3:$Z$500,5,FALSE),VLOOKUP(C643,SubstationLoad_Max_Primaries!$B$3:$Z$500,7,FALSE)))</f>
        <v>1.198421703399658</v>
      </c>
      <c r="AB644" s="419">
        <f ca="1">IF(AND(VLOOKUP(C643,SubstationLoad_Min_Primaries!$B$3:$Z$495,3,FALSE),ISNUMBER(VLOOKUP(C643,'Manual Calculation'!$B$2:$G$222,5,FALSE))),"Manual Calculation",VLOOKUP(C643,SubstationLoad_Max_Primaries!$B$3:$Z$500,6,FALSE))</f>
        <v>0.86329156967163079</v>
      </c>
      <c r="AC644" s="282">
        <f ca="1">IF(AND(VLOOKUP(C643,SubstationLoad_Min_Primaries!$B$3:$Z$495,3,FALSE),ISNUMBER(VLOOKUP(C643,'Manual Calculation'!$B$2:$G$222,5,FALSE))),VLOOKUP(C643,'Manual Calculation'!$B$2:$G$222,5,FALSE),VLOOKUP(C643,SubstationLoad_Min_Primaries!$B$3:$Z$500,22,FALSE))</f>
        <v>0</v>
      </c>
      <c r="AD644" s="175"/>
      <c r="AE644" s="186">
        <v>1</v>
      </c>
      <c r="AF644" s="187">
        <v>0</v>
      </c>
      <c r="AG644" s="187">
        <v>0</v>
      </c>
      <c r="AH644" s="187">
        <v>0</v>
      </c>
      <c r="AI644" s="187">
        <v>0</v>
      </c>
      <c r="AJ644" s="187">
        <v>0</v>
      </c>
      <c r="AK644" s="187">
        <v>0</v>
      </c>
      <c r="AL644" s="188">
        <v>0</v>
      </c>
      <c r="AM644" s="157" t="str">
        <f ca="1">IF('MASTER 2018-19 '!H650="","",'MASTER 2018-19 '!H650)</f>
        <v/>
      </c>
      <c r="AN644" s="216"/>
    </row>
    <row r="645" spans="1:40" s="157" customFormat="1" x14ac:dyDescent="0.2">
      <c r="C645" s="223" t="s">
        <v>33</v>
      </c>
      <c r="D645" s="224"/>
      <c r="E645" s="225"/>
      <c r="F645" s="225"/>
      <c r="G645" s="226"/>
      <c r="H645" s="249"/>
      <c r="I645" s="228"/>
      <c r="J645" s="228"/>
      <c r="K645" s="228"/>
      <c r="L645" s="228"/>
      <c r="M645" s="229"/>
      <c r="N645" s="229"/>
      <c r="O645" s="230"/>
      <c r="P645" s="230"/>
      <c r="Q645" s="230"/>
      <c r="R645" s="231" t="s">
        <v>34</v>
      </c>
      <c r="S645" s="283">
        <f ca="1">VLOOKUP(C643,SubstationLoad_Max_Primaries!$B$3:$Z$500,24,FALSE)</f>
        <v>0</v>
      </c>
      <c r="T645" s="245"/>
      <c r="U645" s="245"/>
      <c r="V645" s="245"/>
      <c r="W645" s="245"/>
      <c r="X645" s="245"/>
      <c r="Y645" s="245"/>
      <c r="Z645" s="234"/>
      <c r="AA645" s="418">
        <f ca="1">IF(AND(VLOOKUP(C643,SubstationLoad_Min_Primaries!$B$3:$Z$495,3,FALSE),ISNUMBER(VLOOKUP(C643,'Manual Calculation'!$B$2:$G$222,5,FALSE))),"",IF(AA644=VLOOKUP(C643,SubstationLoad_Max_Primaries!$B$3:$Z$500,5,FALSE),VLOOKUP(C643,SubstationLoad_Max_Primaries!$B$3:$Z$500,10,FALSE),IF(AA644=VLOOKUP(C643,SubstationLoad_Max_Primaries!$B$3:$Z$500,7,FALSE),VLOOKUP(C643,SubstationLoad_Max_Primaries!$B$3:$Z$500,12,FALSE),"")))</f>
        <v>43765.724999999999</v>
      </c>
      <c r="AB645" s="418">
        <f ca="1">IF(AND(VLOOKUP(C643,SubstationLoad_Min_Primaries!$B$3:$Z$495,3,FALSE),ISNUMBER(VLOOKUP(C643,'Manual Calculation'!$B$2:$G$222,5,FALSE))),"",VLOOKUP(C643,SubstationLoad_Max_Primaries!$B$3:$Z$500,11,FALSE))</f>
        <v>43629.757638888892</v>
      </c>
      <c r="AC645" s="418">
        <f ca="1">IF(AND(VLOOKUP(C643,SubstationLoad_Min_Primaries!$B$3:$Z$495,3,FALSE),ISNUMBER(VLOOKUP(C643,'Manual Calculation'!$B$2:$G$222,5,FALSE))),VLOOKUP(C643,'Manual Calculation'!$B$2:$G$222,6,FALSE),VLOOKUP(C643,SubstationLoad_Min_Primaries!$B$3:$Z$500,23,FALSE))</f>
        <v>0</v>
      </c>
      <c r="AD645" s="175"/>
      <c r="AE645" s="175"/>
      <c r="AF645" s="175"/>
      <c r="AG645" s="175"/>
      <c r="AH645" s="175"/>
      <c r="AI645" s="175"/>
      <c r="AJ645" s="175"/>
      <c r="AK645" s="175"/>
      <c r="AL645" s="175"/>
      <c r="AM645" s="157" t="str">
        <f ca="1">IF('MASTER 2018-19 '!H651="","",'MASTER 2018-19 '!H651)</f>
        <v/>
      </c>
      <c r="AN645" s="216"/>
    </row>
    <row r="646" spans="1:40" s="157" customFormat="1" x14ac:dyDescent="0.2">
      <c r="B646" s="236">
        <v>455</v>
      </c>
      <c r="C646" s="86" t="str">
        <f ca="1">VLOOKUP(B646,'GSP List'!$D$2:$E$485,2,FALSE)</f>
        <v>LOSSIEMOUTH</v>
      </c>
      <c r="D646" s="117" t="s">
        <v>30</v>
      </c>
      <c r="E646" s="117" t="s">
        <v>532</v>
      </c>
      <c r="F646" s="214"/>
      <c r="G646" s="284">
        <f ca="1">IF(AND(VLOOKUP(C646,SubstationLoad_Max_Primaries!$B$3:$Z$495,3,FALSE),ISNUMBER(VLOOKUP(C646,'Manual Calculation'!$B$2:$G$222,3,FALSE))),VLOOKUP(C646,'Manual Calculation'!$B$2:$G$222,4,FALSE),VLOOKUP(C646,SubstationLoad_Max_Primaries!$B$3:$Z$500,23,FALSE))</f>
        <v>43815.700694444444</v>
      </c>
      <c r="H646" s="282">
        <f ca="1">IF(AND(VLOOKUP(C646,SubstationLoad_Max_Primaries!$B$3:$Z$495,3,FALSE),ISNUMBER(VLOOKUP(C646,'Manual Calculation'!$B$2:$G$222,3,FALSE))),VLOOKUP(C646,'Manual Calculation'!$B$2:$G$222,3,FALSE),VLOOKUP(C646,SubstationLoad_Max_Primaries!$B$3:$Z$500,22,FALSE))</f>
        <v>6.997033636108398</v>
      </c>
      <c r="I646" s="136">
        <v>1</v>
      </c>
      <c r="J646" s="89">
        <v>0</v>
      </c>
      <c r="K646" s="90">
        <v>0</v>
      </c>
      <c r="L646" s="143">
        <f ca="1">IF(OR($B646="",ISNA($I646)),,$H646*$I646)</f>
        <v>6.997033636108398</v>
      </c>
      <c r="M646" s="143">
        <f ca="1">IF($B646 ="",,VLOOKUP($K646,'Growth Rates'!$C$5:$D$8,2,FALSE))^COLUMNS($M646:M646)*$L646+SUM($L647:M647)*IFERROR($L$5/$L$6,1)</f>
        <v>6.997161379332157</v>
      </c>
      <c r="N646" s="143">
        <f ca="1">IF($B646 ="",,VLOOKUP($K646,'Growth Rates'!$C$5:$D$8,2,FALSE))^COLUMNS($M646:N646)*$L646+SUM($L647:N647)*IFERROR($L$5/$L$6,1)</f>
        <v>6.997289124888094</v>
      </c>
      <c r="O646" s="143">
        <f ca="1">IF($B646 ="",,VLOOKUP($K646,'Growth Rates'!$C$5:$D$8,2,FALSE))^COLUMNS($M646:O646)*$L646+SUM($L647:O647)*IFERROR($L$5/$L$6,1)</f>
        <v>6.9974168727762516</v>
      </c>
      <c r="P646" s="143">
        <f ca="1">IF($B646 ="",,VLOOKUP($K646,'Growth Rates'!$C$5:$D$8,2,FALSE))^COLUMNS($M646:P646)*$L646+SUM($L647:P647)*IFERROR($L$5/$L$6,1)</f>
        <v>6.9975446229966751</v>
      </c>
      <c r="Q646" s="143">
        <f ca="1">IF($B646 ="",,VLOOKUP($K646,'Growth Rates'!$C$5:$D$8,2,FALSE))^COLUMNS($M646:Q646)*$L646+SUM($L647:Q647)*IFERROR($L$5/$L$6,1)</f>
        <v>6.9976723755494028</v>
      </c>
      <c r="R646" s="143">
        <f ca="1">IF($B646 ="",,VLOOKUP($K646,'Growth Rates'!$C$5:$D$8,2,FALSE))^COLUMNS($M646:R646)*$L646+SUM($L647:R647)*IFERROR($L$5/$L$6,1)</f>
        <v>6.997800130434479</v>
      </c>
      <c r="S646" s="143">
        <f ca="1">IF($B646 ="",,VLOOKUP($K646,'Growth Rates'!$C$5:$D$8,2,FALSE))^COLUMNS($M646:S646)*$L646+SUM($L647:S647)*IFERROR($L$5/$L$6,1)</f>
        <v>6.9979278876519473</v>
      </c>
      <c r="T646" s="143">
        <f ca="1">IF($B646 ="",,VLOOKUP($K646,'Growth Rates'!$C$5:$D$8,2,FALSE))^COLUMNS($M646:T646)*$L646+SUM($L647:T647)*IFERROR($L$5/$L$6,1)</f>
        <v>6.9980556472018511</v>
      </c>
      <c r="U646" s="143">
        <f ca="1">IF($B646 ="",,VLOOKUP($K646,'Growth Rates'!$C$5:$D$8,2,FALSE))^COLUMNS($M646:U646)*$L646+SUM($L647:U647)*IFERROR($L$5/$L$6,1)</f>
        <v>6.9981834090842296</v>
      </c>
      <c r="V646" s="143">
        <f ca="1">IF($B646 ="",,VLOOKUP($K646,'Growth Rates'!$C$5:$D$8,2,FALSE))^COLUMNS($M646:V646)*$L646+SUM($L647:V647)*IFERROR($L$5/$L$6,1)</f>
        <v>6.9983111732991281</v>
      </c>
      <c r="W646" s="143">
        <f ca="1">IF($B646 ="",,VLOOKUP($K646,'Growth Rates'!$C$5:$D$8,2,FALSE))^COLUMNS($M646:W646)*$L646+SUM($L647:W647)*IFERROR($L$5/$L$6,1)</f>
        <v>6.9984389398465856</v>
      </c>
      <c r="X646" s="143">
        <f ca="1">IF($B646 ="",,VLOOKUP($K646,'Growth Rates'!$C$5:$D$8,2,FALSE))^COLUMNS($M646:X646)*$L646+SUM($L647:X647)*IFERROR($L$5/$L$6,1)</f>
        <v>6.9985667087266528</v>
      </c>
      <c r="Y646" s="143">
        <f ca="1">IF($B646 ="",,VLOOKUP($K646,'Growth Rates'!$C$5:$D$8,2,FALSE))^COLUMNS($M646:Y646)*$L646+SUM($L647:Y647)*IFERROR($L$5/$L$6,1)</f>
        <v>6.9986944799393624</v>
      </c>
      <c r="Z646" s="215"/>
      <c r="AA646" s="173">
        <f ca="1">IFERROR(IF($H646="",,AA647/$L646),0)</f>
        <v>0.83135011067053044</v>
      </c>
      <c r="AB646" s="173">
        <f ca="1">IFERROR(IF($H646="",,AB647/$L646),0)</f>
        <v>0.70531142929055934</v>
      </c>
      <c r="AC646" s="174">
        <f ca="1">IFERROR(IF($H646="",,AC647/$L646),0)</f>
        <v>0</v>
      </c>
      <c r="AD646" s="175"/>
      <c r="AE646" s="42">
        <v>82526</v>
      </c>
      <c r="AF646" s="43"/>
      <c r="AG646" s="43"/>
      <c r="AH646" s="43"/>
      <c r="AI646" s="43"/>
      <c r="AJ646" s="43"/>
      <c r="AK646" s="43"/>
      <c r="AL646" s="44"/>
      <c r="AM646" s="157">
        <f ca="1">IF('MASTER 2018-19 '!H652="","",'MASTER 2018-19 '!H652)</f>
        <v>6.52</v>
      </c>
      <c r="AN646" s="216">
        <f t="shared" ref="AN646:AN706" ca="1" si="106">H646-AM646</f>
        <v>0.47703363610839844</v>
      </c>
    </row>
    <row r="647" spans="1:40" s="157" customFormat="1" x14ac:dyDescent="0.2">
      <c r="C647" s="217" t="str">
        <f ca="1">IFERROR(IF(H646="","No PI or No Data",""),"Substation was not found in SubstationLoad")</f>
        <v/>
      </c>
      <c r="D647" s="139"/>
      <c r="E647" s="139"/>
      <c r="F647" s="139"/>
      <c r="G647" s="285">
        <f ca="1">IF(AND(VLOOKUP(C646,SubstationLoad_Max_Primaries!$B$3:$Z$495,3,FALSE),ISNUMBER(VLOOKUP(C646,'Manual Calculation'!$B$2:$G$222,3,FALSE))),VLOOKUP(C646,'Manual Calculation'!$B$2:$G$222,4,FALSE),VLOOKUP(C646,SubstationLoad_Max_Primaries!$B$3:$Z$500,23,FALSE))</f>
        <v>43815.700694444444</v>
      </c>
      <c r="H647" s="250"/>
      <c r="I647" s="220"/>
      <c r="J647" s="220"/>
      <c r="K647" s="220"/>
      <c r="L647" s="220" t="s">
        <v>32</v>
      </c>
      <c r="M647" s="235"/>
      <c r="N647" s="221"/>
      <c r="O647" s="221"/>
      <c r="P647" s="221"/>
      <c r="Q647" s="221"/>
      <c r="R647" s="221"/>
      <c r="S647" s="221"/>
      <c r="T647" s="221"/>
      <c r="U647" s="221"/>
      <c r="V647" s="221"/>
      <c r="W647" s="221"/>
      <c r="X647" s="221"/>
      <c r="Y647" s="221"/>
      <c r="Z647" s="222"/>
      <c r="AA647" s="419">
        <f ca="1">IF(AND(VLOOKUP(C646,SubstationLoad_Min_Primaries!$B$3:$Z$495,3,FALSE),ISNUMBER(VLOOKUP(C646,'Manual Calculation'!$B$2:$G$222,5,FALSE))),"Manual Calculation",MAX(VLOOKUP(C646,SubstationLoad_Max_Primaries!$B$3:$Z$500,5,FALSE),VLOOKUP(C646,SubstationLoad_Max_Primaries!$B$3:$Z$500,7,FALSE)))</f>
        <v>5.8169846877441405</v>
      </c>
      <c r="AB647" s="419">
        <f ca="1">IF(AND(VLOOKUP(C646,SubstationLoad_Min_Primaries!$B$3:$Z$495,3,FALSE),ISNUMBER(VLOOKUP(C646,'Manual Calculation'!$B$2:$G$222,5,FALSE))),"Manual Calculation",VLOOKUP(C646,SubstationLoad_Max_Primaries!$B$3:$Z$500,6,FALSE))</f>
        <v>4.9350877946777336</v>
      </c>
      <c r="AC647" s="282">
        <f ca="1">IF(AND(VLOOKUP(C646,SubstationLoad_Min_Primaries!$B$3:$Z$495,3,FALSE),ISNUMBER(VLOOKUP(C646,'Manual Calculation'!$B$2:$G$222,5,FALSE))),VLOOKUP(C646,'Manual Calculation'!$B$2:$G$222,5,FALSE),VLOOKUP(C646,SubstationLoad_Min_Primaries!$B$3:$Z$500,22,FALSE))</f>
        <v>0</v>
      </c>
      <c r="AD647" s="175"/>
      <c r="AE647" s="186">
        <v>1</v>
      </c>
      <c r="AF647" s="187">
        <v>0</v>
      </c>
      <c r="AG647" s="187">
        <v>0</v>
      </c>
      <c r="AH647" s="187">
        <v>0</v>
      </c>
      <c r="AI647" s="187">
        <v>0</v>
      </c>
      <c r="AJ647" s="187">
        <v>0</v>
      </c>
      <c r="AK647" s="187">
        <v>0</v>
      </c>
      <c r="AL647" s="188">
        <v>0</v>
      </c>
      <c r="AM647" s="157" t="str">
        <f ca="1">IF('MASTER 2018-19 '!H653="","",'MASTER 2018-19 '!H653)</f>
        <v/>
      </c>
      <c r="AN647" s="216"/>
    </row>
    <row r="648" spans="1:40" s="157" customFormat="1" x14ac:dyDescent="0.2">
      <c r="C648" s="223" t="s">
        <v>33</v>
      </c>
      <c r="D648" s="224"/>
      <c r="E648" s="225"/>
      <c r="F648" s="225"/>
      <c r="G648" s="226"/>
      <c r="H648" s="249"/>
      <c r="I648" s="228"/>
      <c r="J648" s="228"/>
      <c r="K648" s="228"/>
      <c r="L648" s="228"/>
      <c r="M648" s="229"/>
      <c r="N648" s="229"/>
      <c r="O648" s="230"/>
      <c r="P648" s="230"/>
      <c r="Q648" s="230"/>
      <c r="R648" s="231" t="s">
        <v>34</v>
      </c>
      <c r="S648" s="283">
        <f ca="1">VLOOKUP(C646,SubstationLoad_Max_Primaries!$B$3:$Z$500,24,FALSE)</f>
        <v>0</v>
      </c>
      <c r="T648" s="245"/>
      <c r="U648" s="245"/>
      <c r="V648" s="245"/>
      <c r="W648" s="245"/>
      <c r="X648" s="245"/>
      <c r="Y648" s="245"/>
      <c r="Z648" s="234"/>
      <c r="AA648" s="418">
        <f ca="1">IF(AND(VLOOKUP(C646,SubstationLoad_Min_Primaries!$B$3:$Z$495,3,FALSE),ISNUMBER(VLOOKUP(C646,'Manual Calculation'!$B$2:$G$222,5,FALSE))),"",IF(AA647=VLOOKUP(C646,SubstationLoad_Max_Primaries!$B$3:$Z$500,5,FALSE),VLOOKUP(C646,SubstationLoad_Max_Primaries!$B$3:$Z$500,10,FALSE),IF(AA647=VLOOKUP(C646,SubstationLoad_Max_Primaries!$B$3:$Z$500,7,FALSE),VLOOKUP(C646,SubstationLoad_Max_Primaries!$B$3:$Z$500,12,FALSE),"")))</f>
        <v>43768.713194444441</v>
      </c>
      <c r="AB648" s="418">
        <f ca="1">IF(AND(VLOOKUP(C646,SubstationLoad_Min_Primaries!$B$3:$Z$495,3,FALSE),ISNUMBER(VLOOKUP(C646,'Manual Calculation'!$B$2:$G$222,5,FALSE))),"",VLOOKUP(C646,SubstationLoad_Max_Primaries!$B$3:$Z$500,11,FALSE))</f>
        <v>43629.732638888891</v>
      </c>
      <c r="AC648" s="418">
        <f ca="1">IF(AND(VLOOKUP(C646,SubstationLoad_Min_Primaries!$B$3:$Z$495,3,FALSE),ISNUMBER(VLOOKUP(C646,'Manual Calculation'!$B$2:$G$222,5,FALSE))),VLOOKUP(C646,'Manual Calculation'!$B$2:$G$222,6,FALSE),VLOOKUP(C646,SubstationLoad_Min_Primaries!$B$3:$Z$500,23,FALSE))</f>
        <v>0</v>
      </c>
      <c r="AD648" s="175"/>
      <c r="AE648" s="175"/>
      <c r="AF648" s="175"/>
      <c r="AG648" s="175"/>
      <c r="AH648" s="175"/>
      <c r="AI648" s="175"/>
      <c r="AJ648" s="175"/>
      <c r="AK648" s="175"/>
      <c r="AL648" s="175"/>
      <c r="AM648" s="157" t="str">
        <f ca="1">IF('MASTER 2018-19 '!H654="","",'MASTER 2018-19 '!H654)</f>
        <v/>
      </c>
      <c r="AN648" s="216"/>
    </row>
    <row r="649" spans="1:40" s="157" customFormat="1" x14ac:dyDescent="0.2">
      <c r="A649" s="246"/>
      <c r="B649" s="246"/>
      <c r="C649" s="246"/>
      <c r="D649" s="246"/>
      <c r="E649" s="246"/>
      <c r="F649" s="246"/>
      <c r="G649" s="246"/>
      <c r="H649" s="246"/>
      <c r="I649" s="246"/>
      <c r="J649" s="246"/>
      <c r="K649" s="246"/>
      <c r="L649" s="246"/>
      <c r="M649" s="246"/>
      <c r="N649" s="246"/>
      <c r="O649" s="246"/>
      <c r="P649" s="246"/>
      <c r="Q649" s="246"/>
      <c r="R649" s="246"/>
      <c r="S649" s="246"/>
      <c r="T649" s="246"/>
      <c r="U649" s="246"/>
      <c r="V649" s="246"/>
      <c r="W649" s="246"/>
      <c r="X649" s="246"/>
      <c r="Y649" s="246"/>
      <c r="Z649" s="246"/>
      <c r="AA649" s="246"/>
      <c r="AB649" s="246"/>
      <c r="AC649" s="246"/>
      <c r="AD649" s="246"/>
      <c r="AE649" s="246"/>
      <c r="AF649" s="246"/>
      <c r="AG649" s="246"/>
      <c r="AH649" s="246"/>
      <c r="AI649" s="246"/>
      <c r="AJ649" s="246"/>
      <c r="AK649" s="246"/>
      <c r="AL649" s="246"/>
      <c r="AM649" s="157" t="str">
        <f ca="1">IF('MASTER 2018-19 '!H655="","",'MASTER 2018-19 '!H655)</f>
        <v/>
      </c>
      <c r="AN649" s="216"/>
    </row>
    <row r="650" spans="1:40" s="157" customFormat="1" x14ac:dyDescent="0.2">
      <c r="A650" s="152"/>
      <c r="B650" s="25"/>
      <c r="C650" s="158"/>
      <c r="D650" s="152"/>
      <c r="E650" s="152"/>
      <c r="F650" s="152"/>
      <c r="G650" s="152"/>
      <c r="H650" s="152"/>
      <c r="I650" s="152"/>
      <c r="J650" s="152"/>
      <c r="K650" s="152"/>
      <c r="L650" s="7" t="s">
        <v>0</v>
      </c>
      <c r="M650" s="159"/>
      <c r="N650" s="159"/>
      <c r="O650" s="159"/>
      <c r="P650" s="159"/>
      <c r="Q650" s="159"/>
      <c r="R650" s="159"/>
      <c r="S650" s="159"/>
      <c r="T650" s="159"/>
      <c r="U650" s="159"/>
      <c r="V650" s="159"/>
      <c r="W650" s="159"/>
      <c r="X650" s="159"/>
      <c r="Y650" s="159"/>
      <c r="Z650" s="156"/>
      <c r="AA650" s="152"/>
      <c r="AB650" s="152"/>
      <c r="AC650" s="152"/>
      <c r="AD650" s="152"/>
      <c r="AE650" s="152"/>
      <c r="AF650" s="152"/>
      <c r="AG650" s="152"/>
      <c r="AH650" s="152"/>
      <c r="AI650" s="152"/>
      <c r="AJ650" s="152"/>
      <c r="AK650" s="152"/>
      <c r="AL650" s="152"/>
      <c r="AM650" s="157" t="str">
        <f ca="1">IF('MASTER 2018-19 '!H656="","",'MASTER 2018-19 '!H656)</f>
        <v/>
      </c>
      <c r="AN650" s="216"/>
    </row>
    <row r="651" spans="1:40" s="157" customFormat="1" ht="61.5" x14ac:dyDescent="0.2">
      <c r="A651" s="20" t="s">
        <v>39</v>
      </c>
      <c r="B651" s="21" t="s">
        <v>657</v>
      </c>
      <c r="C651" s="20" t="s">
        <v>2</v>
      </c>
      <c r="D651" s="18" t="s">
        <v>3</v>
      </c>
      <c r="E651" s="18" t="s">
        <v>4</v>
      </c>
      <c r="F651" s="18" t="s">
        <v>5</v>
      </c>
      <c r="G651" s="22" t="s">
        <v>6</v>
      </c>
      <c r="H651" s="22" t="str">
        <f ca="1">$L$1&amp;" Peak (MW)"</f>
        <v>2019 / 20 Peak (MW)</v>
      </c>
      <c r="I651" s="16" t="s">
        <v>7</v>
      </c>
      <c r="J651" s="24" t="s">
        <v>8</v>
      </c>
      <c r="K651" s="17" t="s">
        <v>9</v>
      </c>
      <c r="L651" s="22" t="str">
        <f ca="1">LEFTB($L$1,FIND(" / ",$L$1,1))&amp;" / "&amp;LEFTB($L$1,FIND(" / ",$L$1,1))+1</f>
        <v>2019  / 2020</v>
      </c>
      <c r="M651" s="22" t="str">
        <f ca="1">LEFTB($L$1,FIND(" / ",$L$1,1))+1&amp;" / "&amp;LEFTB($L$1,FIND(" / ",$L$1,1))+2</f>
        <v>2020 / 2021</v>
      </c>
      <c r="N651" s="22" t="str">
        <f ca="1">LEFTB($L$1,FIND(" / ",$L$1,1))+2&amp;" / "&amp;LEFTB($L$1,FIND(" / ",$L$1,1))+3</f>
        <v>2021 / 2022</v>
      </c>
      <c r="O651" s="22" t="str">
        <f ca="1">LEFTB($L$1,FIND(" / ",$L$1,1))+3&amp;" / "&amp;LEFTB($L$1,FIND(" / ",$L$1,1))+4</f>
        <v>2022 / 2023</v>
      </c>
      <c r="P651" s="22" t="str">
        <f ca="1">LEFTB($L$1,FIND(" / ",$L$1,1))+4&amp;" / "&amp;LEFTB($L$1,FIND(" / ",$L$1,1))+5</f>
        <v>2023 / 2024</v>
      </c>
      <c r="Q651" s="22" t="str">
        <f ca="1">LEFTB($L$1,FIND(" / ",$L$1,1))+5&amp;" / "&amp;LEFTB($L$1,FIND(" / ",$L$1,1))+6</f>
        <v>2024 / 2025</v>
      </c>
      <c r="R651" s="22" t="str">
        <f ca="1">LEFTB($L$1,FIND(" / ",$L$1,1))+6&amp;" / "&amp;LEFTB($L$1,FIND(" / ",$L$1,1))+7</f>
        <v>2025 / 2026</v>
      </c>
      <c r="S651" s="22" t="str">
        <f ca="1">LEFTB($L$1,FIND(" / ",$L$1,1))+7&amp;" / "&amp;LEFTB($L$1,FIND(" / ",$L$1,1))+8</f>
        <v>2026 / 2027</v>
      </c>
      <c r="T651" s="22" t="str">
        <f ca="1">LEFTB($L$1,FIND(" / ",$L$1,1))+8&amp;" / "&amp;LEFTB($L$1,FIND(" / ",$L$1,1))+9</f>
        <v>2027 / 2028</v>
      </c>
      <c r="U651" s="22" t="str">
        <f ca="1">LEFTB($L$1,FIND(" / ",$L$1,1))+9&amp;" / "&amp;LEFTB($L$1,FIND(" / ",$L$1,1))+10</f>
        <v>2028 / 2029</v>
      </c>
      <c r="V651" s="22" t="str">
        <f ca="1">LEFTB($L$1,FIND(" / ",$L$1,1))+10&amp;" / "&amp;LEFTB($L$1,FIND(" / ",$L$1,1))+11</f>
        <v>2029 / 2030</v>
      </c>
      <c r="W651" s="22" t="str">
        <f ca="1">LEFTB($L$1,FIND(" / ",$L$1,1))+11&amp;" / "&amp;LEFTB($L$1,FIND(" / ",$L$1,1))+12</f>
        <v>2030 / 2031</v>
      </c>
      <c r="X651" s="22" t="str">
        <f ca="1">LEFTB($L$1,FIND(" / ",$L$1,1))+12&amp;" / "&amp;LEFTB($L$1,FIND(" / ",$L$1,1))+13</f>
        <v>2031 / 2032</v>
      </c>
      <c r="Y651" s="22" t="str">
        <f ca="1">LEFTB($L$1,FIND(" / ",$L$1,1))+13&amp;" / "&amp;LEFTB($L$1,FIND(" / ",$L$1,1))+14</f>
        <v>2032 / 2033</v>
      </c>
      <c r="Z651" s="23" t="s">
        <v>11</v>
      </c>
      <c r="AA651" s="19" t="s">
        <v>12</v>
      </c>
      <c r="AB651" s="19" t="s">
        <v>13</v>
      </c>
      <c r="AC651" s="19" t="s">
        <v>14</v>
      </c>
      <c r="AD651" s="160"/>
      <c r="AE651" s="19" t="s">
        <v>15</v>
      </c>
      <c r="AF651" s="19" t="s">
        <v>16</v>
      </c>
      <c r="AG651" s="19" t="s">
        <v>17</v>
      </c>
      <c r="AH651" s="19" t="s">
        <v>18</v>
      </c>
      <c r="AI651" s="19" t="s">
        <v>19</v>
      </c>
      <c r="AJ651" s="19" t="s">
        <v>20</v>
      </c>
      <c r="AK651" s="19" t="s">
        <v>21</v>
      </c>
      <c r="AL651" s="19" t="s">
        <v>22</v>
      </c>
      <c r="AM651" s="19" t="str">
        <f ca="1">IF('MASTER 2018-19 '!H657="","",'MASTER 2018-19 '!H657)</f>
        <v>2018/19 Peak (MW)</v>
      </c>
      <c r="AN651" s="19" t="s">
        <v>825</v>
      </c>
    </row>
    <row r="652" spans="1:40" s="157" customFormat="1" x14ac:dyDescent="0.2">
      <c r="A652" s="6"/>
      <c r="B652" s="161"/>
      <c r="C652" s="162"/>
      <c r="D652" s="161"/>
      <c r="E652" s="161"/>
      <c r="F652" s="161"/>
      <c r="G652" s="163"/>
      <c r="H652" s="161"/>
      <c r="I652" s="164"/>
      <c r="J652" s="165"/>
      <c r="K652" s="161"/>
      <c r="L652" s="161"/>
      <c r="M652" s="161"/>
      <c r="N652" s="161"/>
      <c r="O652" s="161"/>
      <c r="P652" s="161"/>
      <c r="Q652" s="161"/>
      <c r="R652" s="161"/>
      <c r="S652" s="161"/>
      <c r="T652" s="161"/>
      <c r="U652" s="161"/>
      <c r="V652" s="161"/>
      <c r="W652" s="161"/>
      <c r="X652" s="161"/>
      <c r="Y652" s="161"/>
      <c r="Z652" s="160"/>
      <c r="AA652" s="160"/>
      <c r="AB652" s="160"/>
      <c r="AC652" s="160"/>
      <c r="AD652" s="160"/>
      <c r="AE652" s="160"/>
      <c r="AF652" s="160"/>
      <c r="AG652" s="160"/>
      <c r="AH652" s="160"/>
      <c r="AI652" s="160"/>
      <c r="AJ652" s="160"/>
      <c r="AK652" s="160"/>
      <c r="AL652" s="160"/>
      <c r="AM652" s="157" t="str">
        <f ca="1">IF('MASTER 2018-19 '!H658="","",'MASTER 2018-19 '!H658)</f>
        <v/>
      </c>
    </row>
    <row r="653" spans="1:40" s="157" customFormat="1" x14ac:dyDescent="0.2">
      <c r="A653" s="142" t="s">
        <v>596</v>
      </c>
      <c r="B653" s="166">
        <v>521</v>
      </c>
      <c r="C653" s="167"/>
      <c r="D653" s="168" t="s">
        <v>836</v>
      </c>
      <c r="E653" s="169" t="s">
        <v>845</v>
      </c>
      <c r="F653" s="170"/>
      <c r="G653" s="284">
        <f ca="1">VLOOKUP(A653,SubstationLoad_Max_GSPs!$A$3:$Z$100,19,FALSE)</f>
        <v>43870.6</v>
      </c>
      <c r="H653" s="282">
        <f ca="1">VLOOKUP(A653,SubstationLoad_Max_GSPs!$A$3:$Z$100,18,FALSE)</f>
        <v>98.767764925956726</v>
      </c>
      <c r="I653" s="136">
        <v>1</v>
      </c>
      <c r="J653" s="171"/>
      <c r="K653" s="172" t="s">
        <v>24</v>
      </c>
      <c r="L653" s="37">
        <f ca="1">IF(OR($A653="",ISNA($I653)),,$H653*$I653)</f>
        <v>98.767764925956726</v>
      </c>
      <c r="M653" s="37">
        <f t="shared" ref="M653:Y653" ca="1" si="107">M654/IFERROR($L654/$L653,1)</f>
        <v>98.769568106182987</v>
      </c>
      <c r="N653" s="37">
        <f t="shared" ca="1" si="107"/>
        <v>98.771371319329475</v>
      </c>
      <c r="O653" s="37">
        <f t="shared" ca="1" si="107"/>
        <v>98.773174565396829</v>
      </c>
      <c r="P653" s="37">
        <f t="shared" ca="1" si="107"/>
        <v>98.774977844385617</v>
      </c>
      <c r="Q653" s="37">
        <f t="shared" ca="1" si="107"/>
        <v>98.776781156296465</v>
      </c>
      <c r="R653" s="37">
        <f t="shared" ca="1" si="107"/>
        <v>98.778584501129956</v>
      </c>
      <c r="S653" s="37">
        <f t="shared" ca="1" si="107"/>
        <v>98.780387878886685</v>
      </c>
      <c r="T653" s="37">
        <f t="shared" ca="1" si="107"/>
        <v>98.78219128956728</v>
      </c>
      <c r="U653" s="37">
        <f t="shared" ca="1" si="107"/>
        <v>98.783994733172307</v>
      </c>
      <c r="V653" s="37">
        <f t="shared" ca="1" si="107"/>
        <v>98.785798209702421</v>
      </c>
      <c r="W653" s="37">
        <f t="shared" ca="1" si="107"/>
        <v>98.787601719158147</v>
      </c>
      <c r="X653" s="37">
        <f t="shared" ca="1" si="107"/>
        <v>98.789405261540196</v>
      </c>
      <c r="Y653" s="37">
        <f t="shared" ca="1" si="107"/>
        <v>98.791208836849023</v>
      </c>
      <c r="Z653" s="38" t="str">
        <f ca="1">"Diversity/Losses: "&amp;ROUND(L654/L653,3)</f>
        <v>Diversity/Losses: 0.005</v>
      </c>
      <c r="AA653" s="173">
        <f ca="1">IFERROR(IF($H653="",,AA654/$L653),0)</f>
        <v>0.95157681618234424</v>
      </c>
      <c r="AB653" s="173">
        <f ca="1">IFERROR(IF($H653="",,AB654/$L653),0)</f>
        <v>0.84761692431376012</v>
      </c>
      <c r="AC653" s="174">
        <f ca="1">IFERROR(IF($H653="",,AC654/$L653),0)</f>
        <v>-0.6299775411592361</v>
      </c>
      <c r="AD653" s="175"/>
      <c r="AE653" s="42">
        <v>13830</v>
      </c>
      <c r="AF653" s="43"/>
      <c r="AG653" s="43"/>
      <c r="AH653" s="43"/>
      <c r="AI653" s="43"/>
      <c r="AJ653" s="43"/>
      <c r="AK653" s="43"/>
      <c r="AL653" s="44"/>
      <c r="AM653" s="157">
        <f ca="1">IF('MASTER 2018-19 '!H659="","",'MASTER 2018-19 '!H659)</f>
        <v>0.63</v>
      </c>
      <c r="AN653" s="216">
        <f ca="1">H653-AM653</f>
        <v>98.137764925956731</v>
      </c>
    </row>
    <row r="654" spans="1:40" s="157" customFormat="1" x14ac:dyDescent="0.2">
      <c r="A654" s="217" t="str">
        <f ca="1">IFERROR(IF(H653="","No PI or No Data",""),"Substation was not found in SubstationLoad")</f>
        <v/>
      </c>
      <c r="B654" s="176"/>
      <c r="C654" s="177"/>
      <c r="D654" s="178"/>
      <c r="E654" s="178"/>
      <c r="F654" s="178"/>
      <c r="G654" s="329">
        <f ca="1">VLOOKUP(A653,SubstationLoad_Max_GSPs!$A$3:$Z$100,19,FALSE)</f>
        <v>43870.6</v>
      </c>
      <c r="H654" s="180"/>
      <c r="I654" s="181"/>
      <c r="J654" s="182"/>
      <c r="K654" s="183" t="s">
        <v>25</v>
      </c>
      <c r="L654" s="53">
        <f ca="1">L658</f>
        <v>0.51977476653289789</v>
      </c>
      <c r="M654" s="53">
        <f t="shared" ref="M654:Y654" ca="1" si="108">M658</f>
        <v>0.51978425594051814</v>
      </c>
      <c r="N654" s="53">
        <f t="shared" ca="1" si="108"/>
        <v>0.51979374552138424</v>
      </c>
      <c r="O654" s="53">
        <f t="shared" ca="1" si="108"/>
        <v>0.51980323527549943</v>
      </c>
      <c r="P654" s="53">
        <f t="shared" ca="1" si="108"/>
        <v>0.51981272520286692</v>
      </c>
      <c r="Q654" s="53">
        <f t="shared" ca="1" si="108"/>
        <v>0.51982221530348982</v>
      </c>
      <c r="R654" s="53">
        <f t="shared" ca="1" si="108"/>
        <v>0.51983170557737124</v>
      </c>
      <c r="S654" s="53">
        <f t="shared" ca="1" si="108"/>
        <v>0.5198411960245144</v>
      </c>
      <c r="T654" s="53">
        <f t="shared" ca="1" si="108"/>
        <v>0.51985068664492251</v>
      </c>
      <c r="U654" s="53">
        <f t="shared" ca="1" si="108"/>
        <v>0.51986017743859858</v>
      </c>
      <c r="V654" s="53">
        <f t="shared" ca="1" si="108"/>
        <v>0.51986966840554605</v>
      </c>
      <c r="W654" s="53">
        <f t="shared" ca="1" si="108"/>
        <v>0.51987915954576769</v>
      </c>
      <c r="X654" s="53">
        <f t="shared" ca="1" si="108"/>
        <v>0.51988865085926717</v>
      </c>
      <c r="Y654" s="53">
        <f t="shared" ca="1" si="108"/>
        <v>0.51989814234604703</v>
      </c>
      <c r="Z654" s="184"/>
      <c r="AA654" s="419">
        <f ca="1">MAX(VLOOKUP(A653,SubstationLoad_Max_GSPs!$A$3:$Z$100,3,FALSE),VLOOKUP(A653,SubstationLoad_Max_GSPs!$A$3:$Z$100,5,FALSE))</f>
        <v>93.98511528968811</v>
      </c>
      <c r="AB654" s="282">
        <f ca="1">VLOOKUP(A653,SubstationLoad_Max_GSPs!$A$3:$Z$100,4,FALSE)</f>
        <v>83.717229127883911</v>
      </c>
      <c r="AC654" s="282">
        <f ca="1">VLOOKUP(A653,SubstationLoad_Min_GSPs!$A$3:$Z$100,18,FALSE)</f>
        <v>-62.221473693847656</v>
      </c>
      <c r="AD654" s="175"/>
      <c r="AE654" s="186">
        <v>1</v>
      </c>
      <c r="AF654" s="187">
        <v>0</v>
      </c>
      <c r="AG654" s="187">
        <v>0</v>
      </c>
      <c r="AH654" s="187">
        <v>0</v>
      </c>
      <c r="AI654" s="187">
        <v>0</v>
      </c>
      <c r="AJ654" s="187">
        <v>0</v>
      </c>
      <c r="AK654" s="187">
        <v>0</v>
      </c>
      <c r="AL654" s="188">
        <v>0</v>
      </c>
      <c r="AM654" s="157" t="str">
        <f ca="1">IF('MASTER 2018-19 '!H660="","",'MASTER 2018-19 '!H660)</f>
        <v/>
      </c>
      <c r="AN654" s="216"/>
    </row>
    <row r="655" spans="1:40" s="157" customFormat="1" x14ac:dyDescent="0.2">
      <c r="A655" s="11"/>
      <c r="B655" s="176"/>
      <c r="C655" s="189"/>
      <c r="D655" s="190" t="s">
        <v>26</v>
      </c>
      <c r="E655" s="63"/>
      <c r="F655" s="191"/>
      <c r="G655" s="192"/>
      <c r="H655" s="193"/>
      <c r="I655" s="194"/>
      <c r="J655" s="194"/>
      <c r="K655" s="194"/>
      <c r="L655" s="194"/>
      <c r="M655" s="194"/>
      <c r="N655" s="195"/>
      <c r="O655" s="195"/>
      <c r="P655" s="195"/>
      <c r="Q655" s="195"/>
      <c r="R655" s="196" t="s">
        <v>27</v>
      </c>
      <c r="S655" s="330">
        <f ca="1">VLOOKUP(A653,SubstationLoad_Max_GSPs!$A$3:$Z$100,20,FALSE)</f>
        <v>15.831683993339539</v>
      </c>
      <c r="T655" s="185"/>
      <c r="U655" s="185"/>
      <c r="V655" s="185"/>
      <c r="W655" s="185"/>
      <c r="X655" s="185"/>
      <c r="Y655" s="185"/>
      <c r="Z655" s="184"/>
      <c r="AA655" s="418">
        <f ca="1">IF(AA654=VLOOKUP(A653,SubstationLoad_Max_GSPs!$A$3:$Z$100,3,FALSE),VLOOKUP(A653,SubstationLoad_Max_GSPs!$A$3:$Z$100,8,FALSE),IF(AA654=VLOOKUP(A653,SubstationLoad_Max_GSPs!$A$3:$Z$100,5,FALSE),VLOOKUP(A653,SubstationLoad_Max_GSPs!$A$3:$Z$100,10,FALSE),""))</f>
        <v>43561.759027777778</v>
      </c>
      <c r="AB655" s="418">
        <f ca="1">VLOOKUP(A653,SubstationLoad_Max_GSPs!$A$3:$Z$100,9,FALSE)</f>
        <v>43694.95208333333</v>
      </c>
      <c r="AC655" s="418">
        <f ca="1">VLOOKUP(A653,SubstationLoad_Min_GSPs!$A$3:$Z$100,19,FALSE)</f>
        <v>43821.826388888891</v>
      </c>
      <c r="AD655" s="175"/>
      <c r="AE655" s="175"/>
      <c r="AF655" s="175"/>
      <c r="AG655" s="175"/>
      <c r="AH655" s="175"/>
      <c r="AI655" s="175"/>
      <c r="AJ655" s="175"/>
      <c r="AK655" s="175"/>
      <c r="AL655" s="175"/>
      <c r="AM655" s="157" t="str">
        <f ca="1">IF('MASTER 2018-19 '!H661="","",'MASTER 2018-19 '!H661)</f>
        <v/>
      </c>
      <c r="AN655" s="216"/>
    </row>
    <row r="656" spans="1:40" s="157" customFormat="1" x14ac:dyDescent="0.2">
      <c r="A656" s="14"/>
      <c r="B656" s="197"/>
      <c r="C656" s="198"/>
      <c r="D656" s="198"/>
      <c r="E656" s="198"/>
      <c r="F656" s="199"/>
      <c r="G656" s="200" t="s">
        <v>28</v>
      </c>
      <c r="H656" s="201">
        <v>0.98</v>
      </c>
      <c r="I656" s="197"/>
      <c r="J656" s="202"/>
      <c r="K656" s="203" t="s">
        <v>29</v>
      </c>
      <c r="L656" s="78">
        <f ca="1">L653*$H656</f>
        <v>96.792409627437593</v>
      </c>
      <c r="M656" s="78">
        <f t="shared" ref="M656:T656" ca="1" si="109">M653*$H656</f>
        <v>96.794176744059328</v>
      </c>
      <c r="N656" s="78">
        <f t="shared" ca="1" si="109"/>
        <v>96.795943892942887</v>
      </c>
      <c r="O656" s="78">
        <f t="shared" ca="1" si="109"/>
        <v>96.797711074088895</v>
      </c>
      <c r="P656" s="78">
        <f t="shared" ca="1" si="109"/>
        <v>96.799478287497905</v>
      </c>
      <c r="Q656" s="78">
        <f t="shared" ca="1" si="109"/>
        <v>96.80124553317053</v>
      </c>
      <c r="R656" s="78">
        <f t="shared" ca="1" si="109"/>
        <v>96.803012811107351</v>
      </c>
      <c r="S656" s="78">
        <f t="shared" ca="1" si="109"/>
        <v>96.804780121308951</v>
      </c>
      <c r="T656" s="78">
        <f t="shared" ca="1" si="109"/>
        <v>96.806547463775928</v>
      </c>
      <c r="U656" s="78">
        <f ca="1">U653*$H656</f>
        <v>96.808314838508863</v>
      </c>
      <c r="V656" s="78">
        <f ca="1">V653*$H656</f>
        <v>96.810082245508369</v>
      </c>
      <c r="W656" s="78">
        <f t="shared" ref="W656" ca="1" si="110">W653*$H656</f>
        <v>96.811849684774984</v>
      </c>
      <c r="X656" s="78">
        <f ca="1">X653*$H656</f>
        <v>96.813617156309391</v>
      </c>
      <c r="Y656" s="78">
        <f ca="1">Y653*$H656</f>
        <v>96.815384660112045</v>
      </c>
      <c r="Z656" s="204"/>
      <c r="AA656" s="205"/>
      <c r="AB656" s="198"/>
      <c r="AC656" s="206"/>
      <c r="AD656" s="175"/>
      <c r="AE656" s="175"/>
      <c r="AF656" s="175"/>
      <c r="AG656" s="175"/>
      <c r="AH656" s="175"/>
      <c r="AI656" s="175"/>
      <c r="AJ656" s="175"/>
      <c r="AK656" s="175"/>
      <c r="AL656" s="175"/>
      <c r="AN656" s="216"/>
    </row>
    <row r="657" spans="1:40" s="157" customFormat="1" x14ac:dyDescent="0.2">
      <c r="A657" s="2"/>
      <c r="C657" s="207"/>
      <c r="D657" s="208"/>
      <c r="E657" s="208"/>
      <c r="F657" s="208"/>
      <c r="G657" s="209"/>
      <c r="H657" s="241"/>
      <c r="I657" s="211"/>
      <c r="J657" s="212"/>
      <c r="K657" s="208"/>
      <c r="Z657" s="175"/>
      <c r="AA657" s="175"/>
      <c r="AB657" s="175"/>
      <c r="AC657" s="175"/>
      <c r="AD657" s="175"/>
      <c r="AE657" s="175"/>
      <c r="AF657" s="175"/>
      <c r="AG657" s="175"/>
      <c r="AH657" s="175"/>
      <c r="AI657" s="175"/>
      <c r="AJ657" s="175"/>
      <c r="AK657" s="175"/>
      <c r="AL657" s="175"/>
      <c r="AM657" s="157" t="str">
        <f ca="1">IF('MASTER 2018-19 '!H663="","",'MASTER 2018-19 '!H663)</f>
        <v/>
      </c>
      <c r="AN657" s="216"/>
    </row>
    <row r="658" spans="1:40" s="157" customFormat="1" x14ac:dyDescent="0.2">
      <c r="A658" s="152"/>
      <c r="B658" s="247">
        <v>519</v>
      </c>
      <c r="C658" s="86" t="str">
        <f ca="1">VLOOKUP(B658,'GSP List'!$D$2:$E$485,2,FALSE)</f>
        <v>FASNAKYLE PRIMARY</v>
      </c>
      <c r="D658" s="117" t="s">
        <v>30</v>
      </c>
      <c r="E658" s="117" t="s">
        <v>564</v>
      </c>
      <c r="F658" s="214"/>
      <c r="G658" s="284">
        <f ca="1">IF(AND(VLOOKUP(C658,SubstationLoad_Max_Primaries!$B$3:$Z$495,3,FALSE),ISNUMBER(VLOOKUP(C658,'Manual Calculation'!$B$2:$G$222,3,FALSE))),VLOOKUP(C658,'Manual Calculation'!$B$2:$G$222,4,FALSE),VLOOKUP(C658,SubstationLoad_Max_Primaries!$B$3:$Z$500,23,FALSE))</f>
        <v>43571.340277777781</v>
      </c>
      <c r="H658" s="282">
        <f ca="1">IF(AND(VLOOKUP(C658,SubstationLoad_Max_Primaries!$B$3:$Z$495,3,FALSE),ISNUMBER(VLOOKUP(C658,'Manual Calculation'!$B$2:$G$222,3,FALSE))),VLOOKUP(C658,'Manual Calculation'!$B$2:$G$222,3,FALSE),VLOOKUP(C658,SubstationLoad_Max_Primaries!$B$3:$Z$500,22,FALSE))</f>
        <v>0.51977476653289789</v>
      </c>
      <c r="I658" s="136">
        <v>1</v>
      </c>
      <c r="J658" s="89">
        <v>0</v>
      </c>
      <c r="K658" s="90">
        <v>0</v>
      </c>
      <c r="L658" s="143">
        <f ca="1">IF(OR($B658="",ISNA($I658)),,$H658*$I658)</f>
        <v>0.51977476653289789</v>
      </c>
      <c r="M658" s="143">
        <f ca="1">IF($B658 ="",,VLOOKUP($K658,'Growth Rates'!$C$5:$D$8,2,FALSE))^COLUMNS($M658:M658)*$L658+SUM($L659:M659)*IFERROR($L$5/$L$6,1)</f>
        <v>0.51978425594051814</v>
      </c>
      <c r="N658" s="143">
        <f ca="1">IF($B658 ="",,VLOOKUP($K658,'Growth Rates'!$C$5:$D$8,2,FALSE))^COLUMNS($M658:N658)*$L658+SUM($L659:N659)*IFERROR($L$5/$L$6,1)</f>
        <v>0.51979374552138424</v>
      </c>
      <c r="O658" s="143">
        <f ca="1">IF($B658 ="",,VLOOKUP($K658,'Growth Rates'!$C$5:$D$8,2,FALSE))^COLUMNS($M658:O658)*$L658+SUM($L659:O659)*IFERROR($L$5/$L$6,1)</f>
        <v>0.51980323527549943</v>
      </c>
      <c r="P658" s="143">
        <f ca="1">IF($B658 ="",,VLOOKUP($K658,'Growth Rates'!$C$5:$D$8,2,FALSE))^COLUMNS($M658:P658)*$L658+SUM($L659:P659)*IFERROR($L$5/$L$6,1)</f>
        <v>0.51981272520286692</v>
      </c>
      <c r="Q658" s="143">
        <f ca="1">IF($B658 ="",,VLOOKUP($K658,'Growth Rates'!$C$5:$D$8,2,FALSE))^COLUMNS($M658:Q658)*$L658+SUM($L659:Q659)*IFERROR($L$5/$L$6,1)</f>
        <v>0.51982221530348982</v>
      </c>
      <c r="R658" s="143">
        <f ca="1">IF($B658 ="",,VLOOKUP($K658,'Growth Rates'!$C$5:$D$8,2,FALSE))^COLUMNS($M658:R658)*$L658+SUM($L659:R659)*IFERROR($L$5/$L$6,1)</f>
        <v>0.51983170557737124</v>
      </c>
      <c r="S658" s="143">
        <f ca="1">IF($B658 ="",,VLOOKUP($K658,'Growth Rates'!$C$5:$D$8,2,FALSE))^COLUMNS($M658:S658)*$L658+SUM($L659:S659)*IFERROR($L$5/$L$6,1)</f>
        <v>0.5198411960245144</v>
      </c>
      <c r="T658" s="143">
        <f ca="1">IF($B658 ="",,VLOOKUP($K658,'Growth Rates'!$C$5:$D$8,2,FALSE))^COLUMNS($M658:T658)*$L658+SUM($L659:T659)*IFERROR($L$5/$L$6,1)</f>
        <v>0.51985068664492251</v>
      </c>
      <c r="U658" s="143">
        <f ca="1">IF($B658 ="",,VLOOKUP($K658,'Growth Rates'!$C$5:$D$8,2,FALSE))^COLUMNS($M658:U658)*$L658+SUM($L659:U659)*IFERROR($L$5/$L$6,1)</f>
        <v>0.51986017743859858</v>
      </c>
      <c r="V658" s="143">
        <f ca="1">IF($B658 ="",,VLOOKUP($K658,'Growth Rates'!$C$5:$D$8,2,FALSE))^COLUMNS($M658:V658)*$L658+SUM($L659:V659)*IFERROR($L$5/$L$6,1)</f>
        <v>0.51986966840554605</v>
      </c>
      <c r="W658" s="143">
        <f ca="1">IF($B658 ="",,VLOOKUP($K658,'Growth Rates'!$C$5:$D$8,2,FALSE))^COLUMNS($M658:W658)*$L658+SUM($L659:W659)*IFERROR($L$5/$L$6,1)</f>
        <v>0.51987915954576769</v>
      </c>
      <c r="X658" s="143">
        <f ca="1">IF($B658 ="",,VLOOKUP($K658,'Growth Rates'!$C$5:$D$8,2,FALSE))^COLUMNS($M658:X658)*$L658+SUM($L659:X659)*IFERROR($L$5/$L$6,1)</f>
        <v>0.51988865085926717</v>
      </c>
      <c r="Y658" s="143">
        <f ca="1">IF($B658 ="",,VLOOKUP($K658,'Growth Rates'!$C$5:$D$8,2,FALSE))^COLUMNS($M658:Y658)*$L658+SUM($L659:Y659)*IFERROR($L$5/$L$6,1)</f>
        <v>0.51989814234604703</v>
      </c>
      <c r="Z658" s="237"/>
      <c r="AA658" s="173">
        <f ca="1">IFERROR(IF($H658="",,AA659/$L658),0)</f>
        <v>1</v>
      </c>
      <c r="AB658" s="173">
        <f ca="1">IFERROR(IF($H658="",,AB659/$L658),0)</f>
        <v>0.69664425804657348</v>
      </c>
      <c r="AC658" s="174">
        <f ca="1">IFERROR(IF($H658="",,AC659/$L658),0)</f>
        <v>0</v>
      </c>
      <c r="AD658" s="175"/>
      <c r="AE658" s="42">
        <v>82606</v>
      </c>
      <c r="AF658" s="43"/>
      <c r="AG658" s="43"/>
      <c r="AH658" s="43"/>
      <c r="AI658" s="43"/>
      <c r="AJ658" s="43"/>
      <c r="AK658" s="43"/>
      <c r="AL658" s="44"/>
      <c r="AM658" s="157">
        <f ca="1">IF('MASTER 2018-19 '!H664="","",'MASTER 2018-19 '!H664)</f>
        <v>0.63</v>
      </c>
      <c r="AN658" s="216">
        <f t="shared" ca="1" si="106"/>
        <v>-0.11022523346710211</v>
      </c>
    </row>
    <row r="659" spans="1:40" s="157" customFormat="1" x14ac:dyDescent="0.2">
      <c r="A659" s="152"/>
      <c r="C659" s="217" t="str">
        <f ca="1">IFERROR(IF(H658="","No PI or No Data",""),"Substation was not found in SubstationLoad")</f>
        <v/>
      </c>
      <c r="D659" s="139"/>
      <c r="E659" s="139"/>
      <c r="F659" s="139"/>
      <c r="G659" s="285">
        <f ca="1">IF(AND(VLOOKUP(C658,SubstationLoad_Max_Primaries!$B$3:$Z$495,3,FALSE),ISNUMBER(VLOOKUP(C658,'Manual Calculation'!$B$2:$G$222,3,FALSE))),VLOOKUP(C658,'Manual Calculation'!$B$2:$G$222,4,FALSE),VLOOKUP(C658,SubstationLoad_Max_Primaries!$B$3:$Z$500,23,FALSE))</f>
        <v>43571.340277777781</v>
      </c>
      <c r="H659" s="248"/>
      <c r="I659" s="220"/>
      <c r="J659" s="220"/>
      <c r="K659" s="220"/>
      <c r="L659" s="220" t="s">
        <v>32</v>
      </c>
      <c r="M659" s="235"/>
      <c r="N659" s="221"/>
      <c r="O659" s="221"/>
      <c r="P659" s="221"/>
      <c r="Q659" s="221"/>
      <c r="R659" s="221"/>
      <c r="S659" s="221"/>
      <c r="T659" s="221"/>
      <c r="U659" s="221"/>
      <c r="V659" s="221"/>
      <c r="W659" s="221"/>
      <c r="X659" s="221"/>
      <c r="Y659" s="221"/>
      <c r="Z659" s="222"/>
      <c r="AA659" s="419">
        <f ca="1">IF(AND(VLOOKUP(C658,SubstationLoad_Min_Primaries!$B$3:$Z$495,3,FALSE),ISNUMBER(VLOOKUP(C658,'Manual Calculation'!$B$2:$G$222,5,FALSE))),"Manual Calculation",MAX(VLOOKUP(C658,SubstationLoad_Max_Primaries!$B$3:$Z$500,5,FALSE),VLOOKUP(C658,SubstationLoad_Max_Primaries!$B$3:$Z$500,7,FALSE)))</f>
        <v>0.51977476653289789</v>
      </c>
      <c r="AB659" s="419">
        <f ca="1">IF(AND(VLOOKUP(C658,SubstationLoad_Min_Primaries!$B$3:$Z$495,3,FALSE),ISNUMBER(VLOOKUP(C658,'Manual Calculation'!$B$2:$G$222,5,FALSE))),"Manual Calculation",VLOOKUP(C658,SubstationLoad_Max_Primaries!$B$3:$Z$500,6,FALSE))</f>
        <v>0.36209810658264163</v>
      </c>
      <c r="AC659" s="282">
        <f ca="1">IF(AND(VLOOKUP(C658,SubstationLoad_Min_Primaries!$B$3:$Z$495,3,FALSE),ISNUMBER(VLOOKUP(C658,'Manual Calculation'!$B$2:$G$222,5,FALSE))),VLOOKUP(C658,'Manual Calculation'!$B$2:$G$222,5,FALSE),VLOOKUP(C658,SubstationLoad_Min_Primaries!$B$3:$Z$500,22,FALSE))</f>
        <v>0</v>
      </c>
      <c r="AD659" s="175"/>
      <c r="AE659" s="186">
        <v>1</v>
      </c>
      <c r="AF659" s="187">
        <v>0</v>
      </c>
      <c r="AG659" s="187">
        <v>0</v>
      </c>
      <c r="AH659" s="187">
        <v>0</v>
      </c>
      <c r="AI659" s="187">
        <v>0</v>
      </c>
      <c r="AJ659" s="187">
        <v>0</v>
      </c>
      <c r="AK659" s="187">
        <v>0</v>
      </c>
      <c r="AL659" s="188">
        <v>0</v>
      </c>
      <c r="AM659" s="157" t="str">
        <f ca="1">IF('MASTER 2018-19 '!H665="","",'MASTER 2018-19 '!H665)</f>
        <v/>
      </c>
      <c r="AN659" s="216"/>
    </row>
    <row r="660" spans="1:40" s="157" customFormat="1" x14ac:dyDescent="0.2">
      <c r="A660" s="152"/>
      <c r="C660" s="223" t="s">
        <v>33</v>
      </c>
      <c r="D660" s="224"/>
      <c r="E660" s="225"/>
      <c r="F660" s="225"/>
      <c r="G660" s="226"/>
      <c r="H660" s="249"/>
      <c r="I660" s="228"/>
      <c r="J660" s="228"/>
      <c r="K660" s="228"/>
      <c r="L660" s="228"/>
      <c r="M660" s="229"/>
      <c r="N660" s="229"/>
      <c r="O660" s="230"/>
      <c r="P660" s="230"/>
      <c r="Q660" s="230"/>
      <c r="R660" s="231" t="s">
        <v>34</v>
      </c>
      <c r="S660" s="283">
        <f ca="1">VLOOKUP(C658,SubstationLoad_Max_Primaries!$B$3:$Z$500,24,FALSE)</f>
        <v>0</v>
      </c>
      <c r="T660" s="233"/>
      <c r="U660" s="233"/>
      <c r="V660" s="233"/>
      <c r="W660" s="233"/>
      <c r="X660" s="233"/>
      <c r="Y660" s="233"/>
      <c r="Z660" s="234"/>
      <c r="AA660" s="418">
        <f ca="1">IF(AND(VLOOKUP(C658,SubstationLoad_Min_Primaries!$B$3:$Z$495,3,FALSE),ISNUMBER(VLOOKUP(C658,'Manual Calculation'!$B$2:$G$222,5,FALSE))),"",IF(AA659=VLOOKUP(C658,SubstationLoad_Max_Primaries!$B$3:$Z$500,5,FALSE),VLOOKUP(C658,SubstationLoad_Max_Primaries!$B$3:$Z$500,10,FALSE),IF(AA659=VLOOKUP(C658,SubstationLoad_Max_Primaries!$B$3:$Z$500,7,FALSE),VLOOKUP(C658,SubstationLoad_Max_Primaries!$B$3:$Z$500,12,FALSE),"")))</f>
        <v>43571.340277777781</v>
      </c>
      <c r="AB660" s="418">
        <f ca="1">IF(AND(VLOOKUP(C658,SubstationLoad_Min_Primaries!$B$3:$Z$495,3,FALSE),ISNUMBER(VLOOKUP(C658,'Manual Calculation'!$B$2:$G$222,5,FALSE))),"",VLOOKUP(C658,SubstationLoad_Max_Primaries!$B$3:$Z$500,11,FALSE))</f>
        <v>43650.806250000001</v>
      </c>
      <c r="AC660" s="418">
        <f ca="1">IF(AND(VLOOKUP(C658,SubstationLoad_Min_Primaries!$B$3:$Z$495,3,FALSE),ISNUMBER(VLOOKUP(C658,'Manual Calculation'!$B$2:$G$222,5,FALSE))),VLOOKUP(C658,'Manual Calculation'!$B$2:$G$222,6,FALSE),VLOOKUP(C658,SubstationLoad_Min_Primaries!$B$3:$Z$500,23,FALSE))</f>
        <v>0</v>
      </c>
      <c r="AD660" s="175"/>
      <c r="AE660" s="175"/>
      <c r="AF660" s="175"/>
      <c r="AG660" s="175"/>
      <c r="AH660" s="175"/>
      <c r="AI660" s="175"/>
      <c r="AJ660" s="175"/>
      <c r="AK660" s="175"/>
      <c r="AL660" s="175"/>
      <c r="AM660" s="157" t="str">
        <f ca="1">IF('MASTER 2018-19 '!H666="","",'MASTER 2018-19 '!H666)</f>
        <v/>
      </c>
      <c r="AN660" s="216"/>
    </row>
    <row r="661" spans="1:40" s="157" customFormat="1" x14ac:dyDescent="0.2">
      <c r="A661" s="246"/>
      <c r="B661" s="246"/>
      <c r="C661" s="246"/>
      <c r="D661" s="246"/>
      <c r="E661" s="246"/>
      <c r="F661" s="246"/>
      <c r="G661" s="246"/>
      <c r="H661" s="246"/>
      <c r="I661" s="246"/>
      <c r="J661" s="246"/>
      <c r="K661" s="246"/>
      <c r="L661" s="246"/>
      <c r="M661" s="246"/>
      <c r="N661" s="246"/>
      <c r="O661" s="246"/>
      <c r="P661" s="246"/>
      <c r="Q661" s="246"/>
      <c r="R661" s="246"/>
      <c r="S661" s="246"/>
      <c r="T661" s="246"/>
      <c r="U661" s="246"/>
      <c r="V661" s="246"/>
      <c r="W661" s="246"/>
      <c r="X661" s="246"/>
      <c r="Y661" s="246"/>
      <c r="Z661" s="246"/>
      <c r="AA661" s="246"/>
      <c r="AB661" s="246"/>
      <c r="AC661" s="246"/>
      <c r="AD661" s="246"/>
      <c r="AE661" s="246"/>
      <c r="AF661" s="246"/>
      <c r="AG661" s="246"/>
      <c r="AH661" s="246"/>
      <c r="AI661" s="246"/>
      <c r="AJ661" s="246"/>
      <c r="AK661" s="246"/>
      <c r="AL661" s="246"/>
      <c r="AM661" s="157" t="str">
        <f ca="1">IF('MASTER 2018-19 '!H667="","",'MASTER 2018-19 '!H667)</f>
        <v/>
      </c>
      <c r="AN661" s="216"/>
    </row>
    <row r="662" spans="1:40" s="157" customFormat="1" x14ac:dyDescent="0.2">
      <c r="A662" s="152"/>
      <c r="B662" s="25"/>
      <c r="C662" s="158"/>
      <c r="D662" s="152"/>
      <c r="E662" s="152"/>
      <c r="F662" s="152"/>
      <c r="G662" s="152"/>
      <c r="H662" s="152"/>
      <c r="I662" s="152"/>
      <c r="J662" s="152"/>
      <c r="K662" s="152"/>
      <c r="L662" s="7" t="s">
        <v>0</v>
      </c>
      <c r="M662" s="159"/>
      <c r="N662" s="159"/>
      <c r="O662" s="159"/>
      <c r="P662" s="159"/>
      <c r="Q662" s="159"/>
      <c r="R662" s="159"/>
      <c r="S662" s="159"/>
      <c r="T662" s="159"/>
      <c r="U662" s="159"/>
      <c r="V662" s="159"/>
      <c r="W662" s="159"/>
      <c r="X662" s="159"/>
      <c r="Y662" s="159"/>
      <c r="Z662" s="156"/>
      <c r="AA662" s="152"/>
      <c r="AB662" s="152"/>
      <c r="AC662" s="152"/>
      <c r="AD662" s="152"/>
      <c r="AE662" s="152"/>
      <c r="AF662" s="152"/>
      <c r="AG662" s="152"/>
      <c r="AH662" s="152"/>
      <c r="AI662" s="152"/>
      <c r="AJ662" s="152"/>
      <c r="AK662" s="152"/>
      <c r="AL662" s="152"/>
      <c r="AM662" s="157" t="str">
        <f ca="1">IF('MASTER 2018-19 '!H668="","",'MASTER 2018-19 '!H668)</f>
        <v/>
      </c>
      <c r="AN662" s="216"/>
    </row>
    <row r="663" spans="1:40" s="157" customFormat="1" ht="61.5" x14ac:dyDescent="0.2">
      <c r="A663" s="20" t="s">
        <v>39</v>
      </c>
      <c r="B663" s="21" t="s">
        <v>657</v>
      </c>
      <c r="C663" s="20" t="s">
        <v>2</v>
      </c>
      <c r="D663" s="18" t="s">
        <v>3</v>
      </c>
      <c r="E663" s="18" t="s">
        <v>4</v>
      </c>
      <c r="F663" s="18" t="s">
        <v>5</v>
      </c>
      <c r="G663" s="22" t="s">
        <v>6</v>
      </c>
      <c r="H663" s="22" t="str">
        <f ca="1">$L$1&amp;" Peak (MW)"</f>
        <v>2019 / 20 Peak (MW)</v>
      </c>
      <c r="I663" s="16" t="s">
        <v>7</v>
      </c>
      <c r="J663" s="24" t="s">
        <v>8</v>
      </c>
      <c r="K663" s="17" t="s">
        <v>9</v>
      </c>
      <c r="L663" s="22" t="str">
        <f ca="1">LEFTB($L$1,FIND(" / ",$L$1,1))&amp;" / "&amp;LEFTB($L$1,FIND(" / ",$L$1,1))+1</f>
        <v>2019  / 2020</v>
      </c>
      <c r="M663" s="22" t="str">
        <f ca="1">LEFTB($L$1,FIND(" / ",$L$1,1))+1&amp;" / "&amp;LEFTB($L$1,FIND(" / ",$L$1,1))+2</f>
        <v>2020 / 2021</v>
      </c>
      <c r="N663" s="22" t="str">
        <f ca="1">LEFTB($L$1,FIND(" / ",$L$1,1))+2&amp;" / "&amp;LEFTB($L$1,FIND(" / ",$L$1,1))+3</f>
        <v>2021 / 2022</v>
      </c>
      <c r="O663" s="22" t="str">
        <f ca="1">LEFTB($L$1,FIND(" / ",$L$1,1))+3&amp;" / "&amp;LEFTB($L$1,FIND(" / ",$L$1,1))+4</f>
        <v>2022 / 2023</v>
      </c>
      <c r="P663" s="22" t="str">
        <f ca="1">LEFTB($L$1,FIND(" / ",$L$1,1))+4&amp;" / "&amp;LEFTB($L$1,FIND(" / ",$L$1,1))+5</f>
        <v>2023 / 2024</v>
      </c>
      <c r="Q663" s="22" t="str">
        <f ca="1">LEFTB($L$1,FIND(" / ",$L$1,1))+5&amp;" / "&amp;LEFTB($L$1,FIND(" / ",$L$1,1))+6</f>
        <v>2024 / 2025</v>
      </c>
      <c r="R663" s="22" t="str">
        <f ca="1">LEFTB($L$1,FIND(" / ",$L$1,1))+6&amp;" / "&amp;LEFTB($L$1,FIND(" / ",$L$1,1))+7</f>
        <v>2025 / 2026</v>
      </c>
      <c r="S663" s="22" t="str">
        <f ca="1">LEFTB($L$1,FIND(" / ",$L$1,1))+7&amp;" / "&amp;LEFTB($L$1,FIND(" / ",$L$1,1))+8</f>
        <v>2026 / 2027</v>
      </c>
      <c r="T663" s="22" t="str">
        <f ca="1">LEFTB($L$1,FIND(" / ",$L$1,1))+8&amp;" / "&amp;LEFTB($L$1,FIND(" / ",$L$1,1))+9</f>
        <v>2027 / 2028</v>
      </c>
      <c r="U663" s="22" t="str">
        <f ca="1">LEFTB($L$1,FIND(" / ",$L$1,1))+9&amp;" / "&amp;LEFTB($L$1,FIND(" / ",$L$1,1))+10</f>
        <v>2028 / 2029</v>
      </c>
      <c r="V663" s="22" t="str">
        <f ca="1">LEFTB($L$1,FIND(" / ",$L$1,1))+10&amp;" / "&amp;LEFTB($L$1,FIND(" / ",$L$1,1))+11</f>
        <v>2029 / 2030</v>
      </c>
      <c r="W663" s="22" t="str">
        <f ca="1">LEFTB($L$1,FIND(" / ",$L$1,1))+11&amp;" / "&amp;LEFTB($L$1,FIND(" / ",$L$1,1))+12</f>
        <v>2030 / 2031</v>
      </c>
      <c r="X663" s="22" t="str">
        <f ca="1">LEFTB($L$1,FIND(" / ",$L$1,1))+12&amp;" / "&amp;LEFTB($L$1,FIND(" / ",$L$1,1))+13</f>
        <v>2031 / 2032</v>
      </c>
      <c r="Y663" s="22" t="str">
        <f ca="1">LEFTB($L$1,FIND(" / ",$L$1,1))+13&amp;" / "&amp;LEFTB($L$1,FIND(" / ",$L$1,1))+14</f>
        <v>2032 / 2033</v>
      </c>
      <c r="Z663" s="23" t="s">
        <v>11</v>
      </c>
      <c r="AA663" s="19" t="s">
        <v>12</v>
      </c>
      <c r="AB663" s="19" t="s">
        <v>13</v>
      </c>
      <c r="AC663" s="19" t="s">
        <v>14</v>
      </c>
      <c r="AD663" s="160"/>
      <c r="AE663" s="19" t="s">
        <v>15</v>
      </c>
      <c r="AF663" s="19" t="s">
        <v>16</v>
      </c>
      <c r="AG663" s="19" t="s">
        <v>17</v>
      </c>
      <c r="AH663" s="19" t="s">
        <v>18</v>
      </c>
      <c r="AI663" s="19" t="s">
        <v>19</v>
      </c>
      <c r="AJ663" s="19" t="s">
        <v>20</v>
      </c>
      <c r="AK663" s="19" t="s">
        <v>21</v>
      </c>
      <c r="AL663" s="19" t="s">
        <v>22</v>
      </c>
      <c r="AM663" s="19" t="str">
        <f ca="1">IF('MASTER 2018-19 '!H669="","",'MASTER 2018-19 '!H669)</f>
        <v>2018/19 Peak (MW)</v>
      </c>
      <c r="AN663" s="19" t="s">
        <v>825</v>
      </c>
    </row>
    <row r="664" spans="1:40" s="157" customFormat="1" x14ac:dyDescent="0.2">
      <c r="A664" s="6"/>
      <c r="B664" s="161"/>
      <c r="C664" s="162"/>
      <c r="D664" s="161"/>
      <c r="E664" s="161"/>
      <c r="F664" s="161"/>
      <c r="G664" s="163"/>
      <c r="H664" s="161"/>
      <c r="I664" s="164"/>
      <c r="J664" s="165"/>
      <c r="K664" s="161"/>
      <c r="L664" s="161"/>
      <c r="M664" s="161"/>
      <c r="N664" s="161"/>
      <c r="O664" s="161"/>
      <c r="P664" s="161"/>
      <c r="Q664" s="161"/>
      <c r="R664" s="161"/>
      <c r="S664" s="161"/>
      <c r="T664" s="161"/>
      <c r="U664" s="161"/>
      <c r="V664" s="161"/>
      <c r="W664" s="161"/>
      <c r="X664" s="161"/>
      <c r="Y664" s="161"/>
      <c r="Z664" s="160"/>
      <c r="AA664" s="160"/>
      <c r="AB664" s="160"/>
      <c r="AC664" s="160"/>
      <c r="AD664" s="160"/>
      <c r="AE664" s="160"/>
      <c r="AF664" s="160"/>
      <c r="AG664" s="160"/>
      <c r="AH664" s="160"/>
      <c r="AI664" s="160"/>
      <c r="AJ664" s="160"/>
      <c r="AK664" s="160"/>
      <c r="AL664" s="160"/>
      <c r="AM664" s="157" t="str">
        <f ca="1">IF('MASTER 2018-19 '!H670="","",'MASTER 2018-19 '!H670)</f>
        <v/>
      </c>
    </row>
    <row r="665" spans="1:40" s="157" customFormat="1" x14ac:dyDescent="0.2">
      <c r="A665" s="142" t="s">
        <v>258</v>
      </c>
      <c r="B665" s="166">
        <v>851</v>
      </c>
      <c r="C665" s="167"/>
      <c r="D665" s="168" t="s">
        <v>23</v>
      </c>
      <c r="E665" s="169" t="s">
        <v>840</v>
      </c>
      <c r="F665" s="170"/>
      <c r="G665" s="284">
        <f ca="1">VLOOKUP(A665,SubstationLoad_Max_GSPs!$A$3:$Z$100,19,FALSE)</f>
        <v>43846.90625</v>
      </c>
      <c r="H665" s="282">
        <f ca="1">VLOOKUP(A665,SubstationLoad_Max_GSPs!$A$3:$Z$100,18,FALSE)</f>
        <v>110.08529540757752</v>
      </c>
      <c r="I665" s="136">
        <v>1</v>
      </c>
      <c r="J665" s="171"/>
      <c r="K665" s="172" t="s">
        <v>24</v>
      </c>
      <c r="L665" s="37">
        <f ca="1">IF(OR($A665="",ISNA($I665)),,$H665*$I665)</f>
        <v>110.08529540757752</v>
      </c>
      <c r="M665" s="37">
        <f t="shared" ref="M665:Y665" ca="1" si="111">M666/IFERROR($L666/$L665,1)</f>
        <v>110.08730520933855</v>
      </c>
      <c r="N665" s="37">
        <f t="shared" ca="1" si="111"/>
        <v>110.08931504779207</v>
      </c>
      <c r="O665" s="37">
        <f t="shared" ca="1" si="111"/>
        <v>110.09132492293872</v>
      </c>
      <c r="P665" s="37">
        <f t="shared" ca="1" si="111"/>
        <v>110.09333483477924</v>
      </c>
      <c r="Q665" s="37">
        <f t="shared" ca="1" si="111"/>
        <v>110.09534478331422</v>
      </c>
      <c r="R665" s="37">
        <f t="shared" ca="1" si="111"/>
        <v>110.09735476854436</v>
      </c>
      <c r="S665" s="37">
        <f t="shared" ca="1" si="111"/>
        <v>110.09936479047035</v>
      </c>
      <c r="T665" s="37">
        <f t="shared" ca="1" si="111"/>
        <v>110.10137484909286</v>
      </c>
      <c r="U665" s="37">
        <f t="shared" ca="1" si="111"/>
        <v>110.10338494441253</v>
      </c>
      <c r="V665" s="37">
        <f t="shared" ca="1" si="111"/>
        <v>110.10539507643004</v>
      </c>
      <c r="W665" s="37">
        <f t="shared" ca="1" si="111"/>
        <v>110.10740524514604</v>
      </c>
      <c r="X665" s="37">
        <f t="shared" ca="1" si="111"/>
        <v>110.1094154505613</v>
      </c>
      <c r="Y665" s="37">
        <f t="shared" ca="1" si="111"/>
        <v>110.11142569267636</v>
      </c>
      <c r="Z665" s="38" t="str">
        <f ca="1">"Diversity/Losses: "&amp;ROUND(L666/L665,3)</f>
        <v>Diversity/Losses: 0.181</v>
      </c>
      <c r="AA665" s="173">
        <f ca="1">IFERROR(IF($H665="",,AA666/$L665),0)</f>
        <v>0.86742589405688553</v>
      </c>
      <c r="AB665" s="173">
        <f ca="1">IFERROR(IF($H665="",,AB666/$L665),0)</f>
        <v>0.72752286291917456</v>
      </c>
      <c r="AC665" s="174">
        <f ca="1">IFERROR(IF($H665="",,AC666/$L665),0)</f>
        <v>-0.64589964706584746</v>
      </c>
      <c r="AD665" s="175"/>
      <c r="AE665" s="42">
        <v>14030</v>
      </c>
      <c r="AF665" s="43"/>
      <c r="AG665" s="43"/>
      <c r="AH665" s="43"/>
      <c r="AI665" s="43"/>
      <c r="AJ665" s="43"/>
      <c r="AK665" s="43"/>
      <c r="AL665" s="44"/>
      <c r="AM665" s="157">
        <f ca="1">IF('MASTER 2018-19 '!H671="","",'MASTER 2018-19 '!H671)</f>
        <v>19.8</v>
      </c>
      <c r="AN665" s="216">
        <f ca="1">H665-AM665</f>
        <v>90.285295407577522</v>
      </c>
    </row>
    <row r="666" spans="1:40" s="157" customFormat="1" x14ac:dyDescent="0.2">
      <c r="A666" s="217" t="str">
        <f ca="1">IFERROR(IF(H665="","No PI or No Data",""),"Substation was not found in SubstationLoad")</f>
        <v/>
      </c>
      <c r="B666" s="176"/>
      <c r="C666" s="177"/>
      <c r="D666" s="178"/>
      <c r="E666" s="178"/>
      <c r="F666" s="178"/>
      <c r="G666" s="329">
        <f ca="1">VLOOKUP(A665,SubstationLoad_Max_GSPs!$A$3:$Z$100,19,FALSE)</f>
        <v>43846.90625</v>
      </c>
      <c r="H666" s="180"/>
      <c r="I666" s="181"/>
      <c r="J666" s="182"/>
      <c r="K666" s="183" t="s">
        <v>25</v>
      </c>
      <c r="L666" s="53">
        <f ca="1">L670+L673+L676+L679</f>
        <v>19.935077146675379</v>
      </c>
      <c r="M666" s="53">
        <f t="shared" ref="M666:Y666" ca="1" si="112">M670+M673+M676+M679</f>
        <v>19.935441096765238</v>
      </c>
      <c r="N666" s="53">
        <f t="shared" ca="1" si="112"/>
        <v>19.935805053499649</v>
      </c>
      <c r="O666" s="53">
        <f t="shared" ca="1" si="112"/>
        <v>19.936169016878729</v>
      </c>
      <c r="P666" s="53">
        <f t="shared" ca="1" si="112"/>
        <v>19.936532986902613</v>
      </c>
      <c r="Q666" s="53">
        <f t="shared" ca="1" si="112"/>
        <v>19.936896963571407</v>
      </c>
      <c r="R666" s="53">
        <f t="shared" ca="1" si="112"/>
        <v>19.937260946885239</v>
      </c>
      <c r="S666" s="53">
        <f t="shared" ca="1" si="112"/>
        <v>19.93762493684423</v>
      </c>
      <c r="T666" s="53">
        <f t="shared" ca="1" si="112"/>
        <v>19.937988933448509</v>
      </c>
      <c r="U666" s="53">
        <f t="shared" ca="1" si="112"/>
        <v>19.93835293669818</v>
      </c>
      <c r="V666" s="53">
        <f t="shared" ca="1" si="112"/>
        <v>19.938716946593381</v>
      </c>
      <c r="W666" s="53">
        <f t="shared" ca="1" si="112"/>
        <v>19.939080963134217</v>
      </c>
      <c r="X666" s="53">
        <f t="shared" ca="1" si="112"/>
        <v>19.939444986320833</v>
      </c>
      <c r="Y666" s="53">
        <f t="shared" ca="1" si="112"/>
        <v>19.939809016153326</v>
      </c>
      <c r="Z666" s="184"/>
      <c r="AA666" s="419">
        <f ca="1">MAX(VLOOKUP(A665,SubstationLoad_Max_GSPs!$A$3:$Z$100,3,FALSE),VLOOKUP(A665,SubstationLoad_Max_GSPs!$A$3:$Z$100,5,FALSE))</f>
        <v>95.490835791434279</v>
      </c>
      <c r="AB666" s="282">
        <f ca="1">VLOOKUP(A665,SubstationLoad_Max_GSPs!$A$3:$Z$100,4,FALSE)</f>
        <v>80.089569280223856</v>
      </c>
      <c r="AC666" s="282">
        <f ca="1">VLOOKUP(A665,SubstationLoad_Min_GSPs!$A$3:$Z$100,18,FALSE)</f>
        <v>-71.104053450893872</v>
      </c>
      <c r="AD666" s="175"/>
      <c r="AE666" s="186">
        <v>1</v>
      </c>
      <c r="AF666" s="187">
        <v>0</v>
      </c>
      <c r="AG666" s="187">
        <v>0</v>
      </c>
      <c r="AH666" s="187">
        <v>0</v>
      </c>
      <c r="AI666" s="187">
        <v>0</v>
      </c>
      <c r="AJ666" s="187">
        <v>0</v>
      </c>
      <c r="AK666" s="187">
        <v>0</v>
      </c>
      <c r="AL666" s="188">
        <v>0</v>
      </c>
      <c r="AM666" s="157" t="str">
        <f ca="1">IF('MASTER 2018-19 '!H672="","",'MASTER 2018-19 '!H672)</f>
        <v/>
      </c>
      <c r="AN666" s="216"/>
    </row>
    <row r="667" spans="1:40" s="157" customFormat="1" x14ac:dyDescent="0.2">
      <c r="A667" s="11"/>
      <c r="B667" s="176"/>
      <c r="C667" s="189"/>
      <c r="D667" s="190" t="s">
        <v>26</v>
      </c>
      <c r="E667" s="63"/>
      <c r="F667" s="191"/>
      <c r="G667" s="192"/>
      <c r="H667" s="193"/>
      <c r="I667" s="194"/>
      <c r="J667" s="194"/>
      <c r="K667" s="194"/>
      <c r="L667" s="194"/>
      <c r="M667" s="194"/>
      <c r="N667" s="195"/>
      <c r="O667" s="195"/>
      <c r="P667" s="195"/>
      <c r="Q667" s="195"/>
      <c r="R667" s="196" t="s">
        <v>27</v>
      </c>
      <c r="S667" s="330">
        <f ca="1">VLOOKUP(A665,SubstationLoad_Max_GSPs!$A$3:$Z$100,20,FALSE)</f>
        <v>5.0503029144427769</v>
      </c>
      <c r="T667" s="185"/>
      <c r="U667" s="185"/>
      <c r="V667" s="185"/>
      <c r="W667" s="185"/>
      <c r="X667" s="185"/>
      <c r="Y667" s="185"/>
      <c r="Z667" s="184"/>
      <c r="AA667" s="418">
        <f ca="1">IF(AA666=VLOOKUP(A665,SubstationLoad_Max_GSPs!$A$3:$Z$100,3,FALSE),VLOOKUP(A665,SubstationLoad_Max_GSPs!$A$3:$Z$100,8,FALSE),IF(AA666=VLOOKUP(A665,SubstationLoad_Max_GSPs!$A$3:$Z$100,5,FALSE),VLOOKUP(A665,SubstationLoad_Max_GSPs!$A$3:$Z$100,10,FALSE),""))</f>
        <v>43748.054861111108</v>
      </c>
      <c r="AB667" s="418">
        <f ca="1">VLOOKUP(A665,SubstationLoad_Max_GSPs!$A$3:$Z$100,9,FALSE)</f>
        <v>43705.553472222222</v>
      </c>
      <c r="AC667" s="418">
        <f ca="1">VLOOKUP(A665,SubstationLoad_Min_GSPs!$A$3:$Z$100,19,FALSE)</f>
        <v>43881.619444444441</v>
      </c>
      <c r="AD667" s="175"/>
      <c r="AE667" s="175"/>
      <c r="AF667" s="175"/>
      <c r="AG667" s="175"/>
      <c r="AH667" s="175"/>
      <c r="AI667" s="175"/>
      <c r="AJ667" s="175"/>
      <c r="AK667" s="175"/>
      <c r="AL667" s="175"/>
      <c r="AM667" s="157" t="str">
        <f ca="1">IF('MASTER 2018-19 '!H673="","",'MASTER 2018-19 '!H673)</f>
        <v/>
      </c>
      <c r="AN667" s="216"/>
    </row>
    <row r="668" spans="1:40" s="157" customFormat="1" x14ac:dyDescent="0.2">
      <c r="A668" s="14"/>
      <c r="B668" s="197"/>
      <c r="C668" s="198"/>
      <c r="D668" s="198"/>
      <c r="E668" s="198"/>
      <c r="F668" s="199"/>
      <c r="G668" s="200" t="s">
        <v>28</v>
      </c>
      <c r="H668" s="201">
        <v>0.98</v>
      </c>
      <c r="I668" s="197"/>
      <c r="J668" s="202"/>
      <c r="K668" s="203" t="s">
        <v>29</v>
      </c>
      <c r="L668" s="78">
        <f ca="1">L665*$H668</f>
        <v>107.88358949942597</v>
      </c>
      <c r="M668" s="78">
        <f t="shared" ref="M668:T668" ca="1" si="113">M665*$H668</f>
        <v>107.88555910515178</v>
      </c>
      <c r="N668" s="78">
        <f t="shared" ca="1" si="113"/>
        <v>107.88752874683622</v>
      </c>
      <c r="O668" s="78">
        <f t="shared" ca="1" si="113"/>
        <v>107.88949842447995</v>
      </c>
      <c r="P668" s="78">
        <f t="shared" ca="1" si="113"/>
        <v>107.89146813808365</v>
      </c>
      <c r="Q668" s="78">
        <f t="shared" ca="1" si="113"/>
        <v>107.89343788764793</v>
      </c>
      <c r="R668" s="78">
        <f t="shared" ca="1" si="113"/>
        <v>107.89540767317348</v>
      </c>
      <c r="S668" s="78">
        <f t="shared" ca="1" si="113"/>
        <v>107.89737749466094</v>
      </c>
      <c r="T668" s="78">
        <f t="shared" ca="1" si="113"/>
        <v>107.89934735211101</v>
      </c>
      <c r="U668" s="78">
        <f ca="1">U665*$H668</f>
        <v>107.90131724552427</v>
      </c>
      <c r="V668" s="78">
        <f ca="1">V665*$H668</f>
        <v>107.90328717490144</v>
      </c>
      <c r="W668" s="78">
        <f t="shared" ref="W668" ca="1" si="114">W665*$H668</f>
        <v>107.90525714024312</v>
      </c>
      <c r="X668" s="78">
        <f ca="1">X665*$H668</f>
        <v>107.90722714155007</v>
      </c>
      <c r="Y668" s="78">
        <f ca="1">Y665*$H668</f>
        <v>107.90919717882284</v>
      </c>
      <c r="Z668" s="204"/>
      <c r="AA668" s="205"/>
      <c r="AB668" s="198"/>
      <c r="AC668" s="206"/>
      <c r="AD668" s="175"/>
      <c r="AE668" s="175"/>
      <c r="AF668" s="175"/>
      <c r="AG668" s="175"/>
      <c r="AH668" s="175"/>
      <c r="AI668" s="175"/>
      <c r="AJ668" s="175"/>
      <c r="AK668" s="175"/>
      <c r="AL668" s="175"/>
      <c r="AN668" s="216"/>
    </row>
    <row r="669" spans="1:40" s="157" customFormat="1" x14ac:dyDescent="0.2">
      <c r="A669" s="2"/>
      <c r="C669" s="207"/>
      <c r="D669" s="208"/>
      <c r="E669" s="208"/>
      <c r="F669" s="208"/>
      <c r="G669" s="209"/>
      <c r="H669" s="241"/>
      <c r="I669" s="211"/>
      <c r="J669" s="212"/>
      <c r="K669" s="208"/>
      <c r="Z669" s="175"/>
      <c r="AA669" s="175"/>
      <c r="AB669" s="175"/>
      <c r="AC669" s="175"/>
      <c r="AD669" s="175"/>
      <c r="AE669" s="175"/>
      <c r="AF669" s="175"/>
      <c r="AG669" s="175"/>
      <c r="AH669" s="175"/>
      <c r="AI669" s="175"/>
      <c r="AJ669" s="175"/>
      <c r="AK669" s="175"/>
      <c r="AL669" s="175"/>
      <c r="AM669" s="157" t="str">
        <f ca="1">IF('MASTER 2018-19 '!H675="","",'MASTER 2018-19 '!H675)</f>
        <v/>
      </c>
      <c r="AN669" s="216"/>
    </row>
    <row r="670" spans="1:40" s="157" customFormat="1" x14ac:dyDescent="0.2">
      <c r="A670" s="152"/>
      <c r="B670" s="247">
        <v>847</v>
      </c>
      <c r="C670" s="86" t="str">
        <f ca="1">VLOOKUP(B670,'GSP List'!$D$2:$E$485,2,FALSE)</f>
        <v>EDZELL</v>
      </c>
      <c r="D670" s="117" t="s">
        <v>30</v>
      </c>
      <c r="E670" s="117" t="s">
        <v>534</v>
      </c>
      <c r="F670" s="214"/>
      <c r="G670" s="284">
        <f ca="1">IF(AND(VLOOKUP(C670,SubstationLoad_Max_Primaries!$B$3:$Z$495,3,FALSE),ISNUMBER(VLOOKUP(C670,'Manual Calculation'!$B$2:$G$222,3,FALSE))),VLOOKUP(C670,'Manual Calculation'!$B$2:$G$222,4,FALSE),VLOOKUP(C670,SubstationLoad_Max_Primaries!$B$3:$Z$500,23,FALSE))</f>
        <v>43788.625</v>
      </c>
      <c r="H670" s="282">
        <f ca="1">IF(AND(VLOOKUP(C670,SubstationLoad_Max_Primaries!$B$3:$Z$495,3,FALSE),ISNUMBER(VLOOKUP(C670,'Manual Calculation'!$B$2:$G$222,3,FALSE))),VLOOKUP(C670,'Manual Calculation'!$B$2:$G$222,3,FALSE),VLOOKUP(C670,SubstationLoad_Max_Primaries!$B$3:$Z$500,22,FALSE))</f>
        <v>2.4908320530000001</v>
      </c>
      <c r="I670" s="136">
        <v>1</v>
      </c>
      <c r="J670" s="89">
        <v>0</v>
      </c>
      <c r="K670" s="90">
        <v>0</v>
      </c>
      <c r="L670" s="143">
        <f ca="1">IF(OR($B670="",ISNA($I670)),,$H670*$I670)</f>
        <v>2.4908320530000001</v>
      </c>
      <c r="M670" s="143">
        <f ca="1">IF($B670 ="",,VLOOKUP($K670,'Growth Rates'!$C$5:$D$8,2,FALSE))^COLUMNS($M670:M670)*$L670+SUM($L671:M671)*IFERROR($L$5/$L$6,1)</f>
        <v>2.4908775275443342</v>
      </c>
      <c r="N670" s="143">
        <f ca="1">IF($B670 ="",,VLOOKUP($K670,'Growth Rates'!$C$5:$D$8,2,FALSE))^COLUMNS($M670:N670)*$L670+SUM($L671:N671)*IFERROR($L$5/$L$6,1)</f>
        <v>2.4909230029188865</v>
      </c>
      <c r="O670" s="143">
        <f ca="1">IF($B670 ="",,VLOOKUP($K670,'Growth Rates'!$C$5:$D$8,2,FALSE))^COLUMNS($M670:O670)*$L670+SUM($L671:O671)*IFERROR($L$5/$L$6,1)</f>
        <v>2.4909684791236719</v>
      </c>
      <c r="P670" s="143">
        <f ca="1">IF($B670 ="",,VLOOKUP($K670,'Growth Rates'!$C$5:$D$8,2,FALSE))^COLUMNS($M670:P670)*$L670+SUM($L671:P671)*IFERROR($L$5/$L$6,1)</f>
        <v>2.4910139561587066</v>
      </c>
      <c r="Q670" s="143">
        <f ca="1">IF($B670 ="",,VLOOKUP($K670,'Growth Rates'!$C$5:$D$8,2,FALSE))^COLUMNS($M670:Q670)*$L670+SUM($L671:Q671)*IFERROR($L$5/$L$6,1)</f>
        <v>2.4910594340240042</v>
      </c>
      <c r="R670" s="143">
        <f ca="1">IF($B670 ="",,VLOOKUP($K670,'Growth Rates'!$C$5:$D$8,2,FALSE))^COLUMNS($M670:R670)*$L670+SUM($L671:R671)*IFERROR($L$5/$L$6,1)</f>
        <v>2.4911049127195808</v>
      </c>
      <c r="S670" s="143">
        <f ca="1">IF($B670 ="",,VLOOKUP($K670,'Growth Rates'!$C$5:$D$8,2,FALSE))^COLUMNS($M670:S670)*$L670+SUM($L671:S671)*IFERROR($L$5/$L$6,1)</f>
        <v>2.4911503922454519</v>
      </c>
      <c r="T670" s="143">
        <f ca="1">IF($B670 ="",,VLOOKUP($K670,'Growth Rates'!$C$5:$D$8,2,FALSE))^COLUMNS($M670:T670)*$L670+SUM($L671:T671)*IFERROR($L$5/$L$6,1)</f>
        <v>2.4911958726016321</v>
      </c>
      <c r="U670" s="143">
        <f ca="1">IF($B670 ="",,VLOOKUP($K670,'Growth Rates'!$C$5:$D$8,2,FALSE))^COLUMNS($M670:U670)*$L670+SUM($L671:U671)*IFERROR($L$5/$L$6,1)</f>
        <v>2.4912413537881362</v>
      </c>
      <c r="V670" s="143">
        <f ca="1">IF($B670 ="",,VLOOKUP($K670,'Growth Rates'!$C$5:$D$8,2,FALSE))^COLUMNS($M670:V670)*$L670+SUM($L671:V671)*IFERROR($L$5/$L$6,1)</f>
        <v>2.49128683580498</v>
      </c>
      <c r="W670" s="143">
        <f ca="1">IF($B670 ="",,VLOOKUP($K670,'Growth Rates'!$C$5:$D$8,2,FALSE))^COLUMNS($M670:W670)*$L670+SUM($L671:W671)*IFERROR($L$5/$L$6,1)</f>
        <v>2.4913323186521779</v>
      </c>
      <c r="X670" s="143">
        <f ca="1">IF($B670 ="",,VLOOKUP($K670,'Growth Rates'!$C$5:$D$8,2,FALSE))^COLUMNS($M670:X670)*$L670+SUM($L671:X671)*IFERROR($L$5/$L$6,1)</f>
        <v>2.4913778023297475</v>
      </c>
      <c r="Y670" s="143">
        <f ca="1">IF($B670 ="",,VLOOKUP($K670,'Growth Rates'!$C$5:$D$8,2,FALSE))^COLUMNS($M670:Y670)*$L670+SUM($L671:Y671)*IFERROR($L$5/$L$6,1)</f>
        <v>2.4914232868377</v>
      </c>
      <c r="Z670" s="237"/>
      <c r="AA670" s="173">
        <f ca="1">IFERROR(IF($H670="",,AA671/$L670),0)</f>
        <v>0</v>
      </c>
      <c r="AB670" s="173">
        <f ca="1">IFERROR(IF($H670="",,AB671/$L670),0)</f>
        <v>0</v>
      </c>
      <c r="AC670" s="174">
        <f ca="1">IFERROR(IF($H670="",,AC671/$L670),0)</f>
        <v>0.21608932057532018</v>
      </c>
      <c r="AD670" s="175"/>
      <c r="AE670" s="42">
        <v>82706</v>
      </c>
      <c r="AF670" s="43"/>
      <c r="AG670" s="43"/>
      <c r="AH670" s="43"/>
      <c r="AI670" s="43"/>
      <c r="AJ670" s="43"/>
      <c r="AK670" s="43"/>
      <c r="AL670" s="44"/>
      <c r="AM670" s="157">
        <f ca="1">IF('MASTER 2018-19 '!H676="","",'MASTER 2018-19 '!H676)</f>
        <v>2.52</v>
      </c>
      <c r="AN670" s="216">
        <f t="shared" ca="1" si="106"/>
        <v>-2.9167946999999916E-2</v>
      </c>
    </row>
    <row r="671" spans="1:40" s="157" customFormat="1" x14ac:dyDescent="0.2">
      <c r="A671" s="152"/>
      <c r="C671" s="217" t="str">
        <f ca="1">IFERROR(IF(H670="","No PI or No Data",""),"Substation was not found in SubstationLoad")</f>
        <v/>
      </c>
      <c r="D671" s="139"/>
      <c r="E671" s="139"/>
      <c r="F671" s="139"/>
      <c r="G671" s="285">
        <f ca="1">IF(AND(VLOOKUP(C670,SubstationLoad_Max_Primaries!$B$3:$Z$495,3,FALSE),ISNUMBER(VLOOKUP(C670,'Manual Calculation'!$B$2:$G$222,3,FALSE))),VLOOKUP(C670,'Manual Calculation'!$B$2:$G$222,4,FALSE),VLOOKUP(C670,SubstationLoad_Max_Primaries!$B$3:$Z$500,23,FALSE))</f>
        <v>43788.625</v>
      </c>
      <c r="H671" s="248"/>
      <c r="I671" s="220"/>
      <c r="J671" s="220"/>
      <c r="K671" s="220"/>
      <c r="L671" s="220" t="s">
        <v>32</v>
      </c>
      <c r="M671" s="235"/>
      <c r="N671" s="221"/>
      <c r="O671" s="221"/>
      <c r="P671" s="221"/>
      <c r="Q671" s="221"/>
      <c r="R671" s="221"/>
      <c r="S671" s="221"/>
      <c r="T671" s="221"/>
      <c r="U671" s="221"/>
      <c r="V671" s="221"/>
      <c r="W671" s="221"/>
      <c r="X671" s="221"/>
      <c r="Y671" s="221"/>
      <c r="Z671" s="222"/>
      <c r="AA671" s="419" t="str">
        <f ca="1">IF(AND(VLOOKUP(C670,SubstationLoad_Min_Primaries!$B$3:$Z$495,3,FALSE),ISNUMBER(VLOOKUP(C670,'Manual Calculation'!$B$2:$G$222,5,FALSE))),"Manual Calculation",MAX(VLOOKUP(C670,SubstationLoad_Max_Primaries!$B$3:$Z$500,5,FALSE),VLOOKUP(C670,SubstationLoad_Max_Primaries!$B$3:$Z$500,7,FALSE)))</f>
        <v>Manual Calculation</v>
      </c>
      <c r="AB671" s="419" t="str">
        <f ca="1">IF(AND(VLOOKUP(C670,SubstationLoad_Min_Primaries!$B$3:$Z$495,3,FALSE),ISNUMBER(VLOOKUP(C670,'Manual Calculation'!$B$2:$G$222,5,FALSE))),"Manual Calculation",VLOOKUP(C670,SubstationLoad_Max_Primaries!$B$3:$Z$500,6,FALSE))</f>
        <v>Manual Calculation</v>
      </c>
      <c r="AC671" s="282">
        <f ca="1">IF(AND(VLOOKUP(C670,SubstationLoad_Min_Primaries!$B$3:$Z$495,3,FALSE),ISNUMBER(VLOOKUP(C670,'Manual Calculation'!$B$2:$G$222,5,FALSE))),VLOOKUP(C670,'Manual Calculation'!$B$2:$G$222,5,FALSE),VLOOKUP(C670,SubstationLoad_Min_Primaries!$B$3:$Z$500,22,FALSE))</f>
        <v>0.53824220599999995</v>
      </c>
      <c r="AD671" s="175"/>
      <c r="AE671" s="186">
        <v>1</v>
      </c>
      <c r="AF671" s="187">
        <v>0</v>
      </c>
      <c r="AG671" s="187">
        <v>0</v>
      </c>
      <c r="AH671" s="187">
        <v>0</v>
      </c>
      <c r="AI671" s="187">
        <v>0</v>
      </c>
      <c r="AJ671" s="187">
        <v>0</v>
      </c>
      <c r="AK671" s="187">
        <v>0</v>
      </c>
      <c r="AL671" s="188">
        <v>0</v>
      </c>
      <c r="AM671" s="157" t="str">
        <f ca="1">IF('MASTER 2018-19 '!H677="","",'MASTER 2018-19 '!H677)</f>
        <v/>
      </c>
      <c r="AN671" s="216"/>
    </row>
    <row r="672" spans="1:40" s="157" customFormat="1" x14ac:dyDescent="0.2">
      <c r="A672" s="152"/>
      <c r="C672" s="223" t="s">
        <v>33</v>
      </c>
      <c r="D672" s="224"/>
      <c r="E672" s="225"/>
      <c r="F672" s="225"/>
      <c r="G672" s="226"/>
      <c r="H672" s="249"/>
      <c r="I672" s="228"/>
      <c r="J672" s="228"/>
      <c r="K672" s="228"/>
      <c r="L672" s="228"/>
      <c r="M672" s="229"/>
      <c r="N672" s="229"/>
      <c r="O672" s="230"/>
      <c r="P672" s="230"/>
      <c r="Q672" s="230"/>
      <c r="R672" s="231" t="s">
        <v>34</v>
      </c>
      <c r="S672" s="283">
        <f ca="1">VLOOKUP(C670,SubstationLoad_Max_Primaries!$B$3:$Z$500,24,FALSE)</f>
        <v>0</v>
      </c>
      <c r="T672" s="233"/>
      <c r="U672" s="233"/>
      <c r="V672" s="233"/>
      <c r="W672" s="233"/>
      <c r="X672" s="233"/>
      <c r="Y672" s="233"/>
      <c r="Z672" s="234"/>
      <c r="AA672" s="418" t="str">
        <f ca="1">IF(AND(VLOOKUP(C670,SubstationLoad_Min_Primaries!$B$3:$Z$495,3,FALSE),ISNUMBER(VLOOKUP(C670,'Manual Calculation'!$B$2:$G$222,5,FALSE))),"",IF(AA671=VLOOKUP(C670,SubstationLoad_Max_Primaries!$B$3:$Z$500,5,FALSE),VLOOKUP(C670,SubstationLoad_Max_Primaries!$B$3:$Z$500,10,FALSE),IF(AA671=VLOOKUP(C670,SubstationLoad_Max_Primaries!$B$3:$Z$500,7,FALSE),VLOOKUP(C670,SubstationLoad_Max_Primaries!$B$3:$Z$500,12,FALSE),"")))</f>
        <v/>
      </c>
      <c r="AB672" s="418" t="str">
        <f ca="1">IF(AND(VLOOKUP(C670,SubstationLoad_Min_Primaries!$B$3:$Z$495,3,FALSE),ISNUMBER(VLOOKUP(C670,'Manual Calculation'!$B$2:$G$222,5,FALSE))),"",VLOOKUP(C670,SubstationLoad_Max_Primaries!$B$3:$Z$500,11,FALSE))</f>
        <v/>
      </c>
      <c r="AC672" s="418">
        <f ca="1">IF(AND(VLOOKUP(C670,SubstationLoad_Min_Primaries!$B$3:$Z$495,3,FALSE),ISNUMBER(VLOOKUP(C670,'Manual Calculation'!$B$2:$G$222,5,FALSE))),VLOOKUP(C670,'Manual Calculation'!$B$2:$G$222,6,FALSE),VLOOKUP(C670,SubstationLoad_Min_Primaries!$B$3:$Z$500,23,FALSE))</f>
        <v>43683.145833333328</v>
      </c>
      <c r="AD672" s="175"/>
      <c r="AE672" s="175"/>
      <c r="AF672" s="175"/>
      <c r="AG672" s="175"/>
      <c r="AH672" s="175"/>
      <c r="AI672" s="175"/>
      <c r="AJ672" s="175"/>
      <c r="AK672" s="175"/>
      <c r="AL672" s="175"/>
      <c r="AM672" s="157" t="str">
        <f ca="1">IF('MASTER 2018-19 '!H678="","",'MASTER 2018-19 '!H678)</f>
        <v/>
      </c>
      <c r="AN672" s="216"/>
    </row>
    <row r="673" spans="1:40" s="157" customFormat="1" x14ac:dyDescent="0.2">
      <c r="A673" s="152"/>
      <c r="B673" s="213">
        <v>873</v>
      </c>
      <c r="C673" s="86" t="str">
        <f ca="1">VLOOKUP(B673,'GSP List'!$D$2:$E$485,2,FALSE)</f>
        <v>INVERBERVIE</v>
      </c>
      <c r="D673" s="117" t="s">
        <v>30</v>
      </c>
      <c r="E673" s="117" t="s">
        <v>562</v>
      </c>
      <c r="F673" s="214"/>
      <c r="G673" s="284">
        <f ca="1">IF(AND(VLOOKUP(C673,SubstationLoad_Max_Primaries!$B$3:$Z$495,3,FALSE),ISNUMBER(VLOOKUP(C673,'Manual Calculation'!$B$2:$G$222,3,FALSE))),VLOOKUP(C673,'Manual Calculation'!$B$2:$G$222,4,FALSE),VLOOKUP(C673,SubstationLoad_Max_Primaries!$B$3:$Z$500,23,FALSE))</f>
        <v>43823.738194444442</v>
      </c>
      <c r="H673" s="282">
        <f ca="1">IF(AND(VLOOKUP(C673,SubstationLoad_Max_Primaries!$B$3:$Z$495,3,FALSE),ISNUMBER(VLOOKUP(C673,'Manual Calculation'!$B$2:$G$222,3,FALSE))),VLOOKUP(C673,'Manual Calculation'!$B$2:$G$222,3,FALSE),VLOOKUP(C673,SubstationLoad_Max_Primaries!$B$3:$Z$500,22,FALSE))</f>
        <v>3.4526760134291647</v>
      </c>
      <c r="I673" s="136">
        <v>1</v>
      </c>
      <c r="J673" s="89">
        <v>0</v>
      </c>
      <c r="K673" s="90">
        <v>0</v>
      </c>
      <c r="L673" s="143">
        <f ca="1">IF(OR($B673="",ISNA($I673)),,$H673*$I673)</f>
        <v>3.4526760134291647</v>
      </c>
      <c r="M673" s="143">
        <f ca="1">IF($B673 ="",,VLOOKUP($K673,'Growth Rates'!$C$5:$D$8,2,FALSE))^COLUMNS($M673:M673)*$L673+SUM($L674:M674)*IFERROR($L$5/$L$6,1)</f>
        <v>3.4527390481360829</v>
      </c>
      <c r="N673" s="143">
        <f ca="1">IF($B673 ="",,VLOOKUP($K673,'Growth Rates'!$C$5:$D$8,2,FALSE))^COLUMNS($M673:N673)*$L673+SUM($L674:N674)*IFERROR($L$5/$L$6,1)</f>
        <v>3.4528020839938116</v>
      </c>
      <c r="O673" s="143">
        <f ca="1">IF($B673 ="",,VLOOKUP($K673,'Growth Rates'!$C$5:$D$8,2,FALSE))^COLUMNS($M673:O673)*$L673+SUM($L674:O674)*IFERROR($L$5/$L$6,1)</f>
        <v>3.4528651210023709</v>
      </c>
      <c r="P673" s="143">
        <f ca="1">IF($B673 ="",,VLOOKUP($K673,'Growth Rates'!$C$5:$D$8,2,FALSE))^COLUMNS($M673:P673)*$L673+SUM($L674:P674)*IFERROR($L$5/$L$6,1)</f>
        <v>3.4529281591617829</v>
      </c>
      <c r="Q673" s="143">
        <f ca="1">IF($B673 ="",,VLOOKUP($K673,'Growth Rates'!$C$5:$D$8,2,FALSE))^COLUMNS($M673:Q673)*$L673+SUM($L674:Q674)*IFERROR($L$5/$L$6,1)</f>
        <v>3.4529911984720671</v>
      </c>
      <c r="R673" s="143">
        <f ca="1">IF($B673 ="",,VLOOKUP($K673,'Growth Rates'!$C$5:$D$8,2,FALSE))^COLUMNS($M673:R673)*$L673+SUM($L674:R674)*IFERROR($L$5/$L$6,1)</f>
        <v>3.4530542389332459</v>
      </c>
      <c r="S673" s="143">
        <f ca="1">IF($B673 ="",,VLOOKUP($K673,'Growth Rates'!$C$5:$D$8,2,FALSE))^COLUMNS($M673:S673)*$L673+SUM($L674:S674)*IFERROR($L$5/$L$6,1)</f>
        <v>3.4531172805453401</v>
      </c>
      <c r="T673" s="143">
        <f ca="1">IF($B673 ="",,VLOOKUP($K673,'Growth Rates'!$C$5:$D$8,2,FALSE))^COLUMNS($M673:T673)*$L673+SUM($L674:T674)*IFERROR($L$5/$L$6,1)</f>
        <v>3.4531803233083704</v>
      </c>
      <c r="U673" s="143">
        <f ca="1">IF($B673 ="",,VLOOKUP($K673,'Growth Rates'!$C$5:$D$8,2,FALSE))^COLUMNS($M673:U673)*$L673+SUM($L674:U674)*IFERROR($L$5/$L$6,1)</f>
        <v>3.453243367222357</v>
      </c>
      <c r="V673" s="143">
        <f ca="1">IF($B673 ="",,VLOOKUP($K673,'Growth Rates'!$C$5:$D$8,2,FALSE))^COLUMNS($M673:V673)*$L673+SUM($L674:V674)*IFERROR($L$5/$L$6,1)</f>
        <v>3.4533064122873229</v>
      </c>
      <c r="W673" s="143">
        <f ca="1">IF($B673 ="",,VLOOKUP($K673,'Growth Rates'!$C$5:$D$8,2,FALSE))^COLUMNS($M673:W673)*$L673+SUM($L674:W674)*IFERROR($L$5/$L$6,1)</f>
        <v>3.4533694585032864</v>
      </c>
      <c r="X673" s="143">
        <f ca="1">IF($B673 ="",,VLOOKUP($K673,'Growth Rates'!$C$5:$D$8,2,FALSE))^COLUMNS($M673:X673)*$L673+SUM($L674:X674)*IFERROR($L$5/$L$6,1)</f>
        <v>3.4534325058702726</v>
      </c>
      <c r="Y673" s="143">
        <f ca="1">IF($B673 ="",,VLOOKUP($K673,'Growth Rates'!$C$5:$D$8,2,FALSE))^COLUMNS($M673:Y673)*$L673+SUM($L674:Y674)*IFERROR($L$5/$L$6,1)</f>
        <v>3.4534955543882977</v>
      </c>
      <c r="Z673" s="215"/>
      <c r="AA673" s="173">
        <f ca="1">IFERROR(IF($H673="",,AA674/$L673),0)</f>
        <v>0.91882522127770616</v>
      </c>
      <c r="AB673" s="173">
        <f ca="1">IFERROR(IF($H673="",,AB674/$L673),0)</f>
        <v>0.69265360141807952</v>
      </c>
      <c r="AC673" s="174">
        <f ca="1">IFERROR(IF($H673="",,AC674/$L673),0)</f>
        <v>0</v>
      </c>
      <c r="AD673" s="175"/>
      <c r="AE673" s="42">
        <v>82714</v>
      </c>
      <c r="AF673" s="43"/>
      <c r="AG673" s="43"/>
      <c r="AH673" s="43"/>
      <c r="AI673" s="43"/>
      <c r="AJ673" s="43"/>
      <c r="AK673" s="43"/>
      <c r="AL673" s="44"/>
      <c r="AM673" s="157">
        <f ca="1">IF('MASTER 2018-19 '!H679="","",'MASTER 2018-19 '!H679)</f>
        <v>3.01</v>
      </c>
      <c r="AN673" s="216">
        <f t="shared" ca="1" si="106"/>
        <v>0.44267601342916496</v>
      </c>
    </row>
    <row r="674" spans="1:40" s="157" customFormat="1" x14ac:dyDescent="0.2">
      <c r="A674" s="152"/>
      <c r="C674" s="217" t="str">
        <f ca="1">IFERROR(IF(H673="","No PI or No Data",""),"Substation was not found in SubstationLoad")</f>
        <v/>
      </c>
      <c r="D674" s="139"/>
      <c r="E674" s="139"/>
      <c r="F674" s="139"/>
      <c r="G674" s="285">
        <f ca="1">IF(AND(VLOOKUP(C673,SubstationLoad_Max_Primaries!$B$3:$Z$495,3,FALSE),ISNUMBER(VLOOKUP(C673,'Manual Calculation'!$B$2:$G$222,3,FALSE))),VLOOKUP(C673,'Manual Calculation'!$B$2:$G$222,4,FALSE),VLOOKUP(C673,SubstationLoad_Max_Primaries!$B$3:$Z$500,23,FALSE))</f>
        <v>43823.738194444442</v>
      </c>
      <c r="H674" s="250"/>
      <c r="I674" s="220"/>
      <c r="J674" s="220"/>
      <c r="K674" s="220"/>
      <c r="L674" s="220" t="s">
        <v>32</v>
      </c>
      <c r="M674" s="221"/>
      <c r="N674" s="221"/>
      <c r="O674" s="221"/>
      <c r="P674" s="221"/>
      <c r="Q674" s="221"/>
      <c r="R674" s="221"/>
      <c r="S674" s="221"/>
      <c r="T674" s="221"/>
      <c r="U674" s="221"/>
      <c r="V674" s="221"/>
      <c r="W674" s="221"/>
      <c r="X674" s="221"/>
      <c r="Y674" s="221"/>
      <c r="Z674" s="222"/>
      <c r="AA674" s="419">
        <f ca="1">IF(AND(VLOOKUP(C673,SubstationLoad_Min_Primaries!$B$3:$Z$495,3,FALSE),ISNUMBER(VLOOKUP(C673,'Manual Calculation'!$B$2:$G$222,5,FALSE))),"Manual Calculation",MAX(VLOOKUP(C673,SubstationLoad_Max_Primaries!$B$3:$Z$500,5,FALSE),VLOOKUP(C673,SubstationLoad_Max_Primaries!$B$3:$Z$500,7,FALSE)))</f>
        <v>3.1724058020392807</v>
      </c>
      <c r="AB674" s="419">
        <f ca="1">IF(AND(VLOOKUP(C673,SubstationLoad_Min_Primaries!$B$3:$Z$495,3,FALSE),ISNUMBER(VLOOKUP(C673,'Manual Calculation'!$B$2:$G$222,5,FALSE))),"Manual Calculation",VLOOKUP(C673,SubstationLoad_Max_Primaries!$B$3:$Z$500,6,FALSE))</f>
        <v>2.3915084752315283</v>
      </c>
      <c r="AC674" s="282">
        <f ca="1">IF(AND(VLOOKUP(C673,SubstationLoad_Min_Primaries!$B$3:$Z$495,3,FALSE),ISNUMBER(VLOOKUP(C673,'Manual Calculation'!$B$2:$G$222,5,FALSE))),VLOOKUP(C673,'Manual Calculation'!$B$2:$G$222,5,FALSE),VLOOKUP(C673,SubstationLoad_Min_Primaries!$B$3:$Z$500,22,FALSE))</f>
        <v>0</v>
      </c>
      <c r="AD674" s="175"/>
      <c r="AE674" s="186">
        <v>1</v>
      </c>
      <c r="AF674" s="187">
        <v>0</v>
      </c>
      <c r="AG674" s="187">
        <v>0</v>
      </c>
      <c r="AH674" s="187">
        <v>0</v>
      </c>
      <c r="AI674" s="187">
        <v>0</v>
      </c>
      <c r="AJ674" s="187">
        <v>0</v>
      </c>
      <c r="AK674" s="187">
        <v>0</v>
      </c>
      <c r="AL674" s="188">
        <v>0</v>
      </c>
      <c r="AM674" s="157" t="str">
        <f ca="1">IF('MASTER 2018-19 '!H680="","",'MASTER 2018-19 '!H680)</f>
        <v/>
      </c>
      <c r="AN674" s="216"/>
    </row>
    <row r="675" spans="1:40" s="157" customFormat="1" x14ac:dyDescent="0.2">
      <c r="A675" s="152"/>
      <c r="C675" s="223" t="s">
        <v>33</v>
      </c>
      <c r="D675" s="224"/>
      <c r="E675" s="225"/>
      <c r="F675" s="225"/>
      <c r="G675" s="226"/>
      <c r="H675" s="249"/>
      <c r="I675" s="228"/>
      <c r="J675" s="228"/>
      <c r="K675" s="228"/>
      <c r="L675" s="228"/>
      <c r="M675" s="229"/>
      <c r="N675" s="229"/>
      <c r="O675" s="230"/>
      <c r="P675" s="230"/>
      <c r="Q675" s="230"/>
      <c r="R675" s="231" t="s">
        <v>34</v>
      </c>
      <c r="S675" s="283">
        <f ca="1">VLOOKUP(C673,SubstationLoad_Max_Primaries!$B$3:$Z$500,24,FALSE)</f>
        <v>0.74319608541250226</v>
      </c>
      <c r="T675" s="233"/>
      <c r="U675" s="233"/>
      <c r="V675" s="233"/>
      <c r="W675" s="233"/>
      <c r="X675" s="233"/>
      <c r="Y675" s="233"/>
      <c r="Z675" s="234"/>
      <c r="AA675" s="418">
        <f ca="1">IF(AND(VLOOKUP(C673,SubstationLoad_Min_Primaries!$B$3:$Z$495,3,FALSE),ISNUMBER(VLOOKUP(C673,'Manual Calculation'!$B$2:$G$222,5,FALSE))),"",IF(AA674=VLOOKUP(C673,SubstationLoad_Max_Primaries!$B$3:$Z$500,5,FALSE),VLOOKUP(C673,SubstationLoad_Max_Primaries!$B$3:$Z$500,10,FALSE),IF(AA674=VLOOKUP(C673,SubstationLoad_Max_Primaries!$B$3:$Z$500,7,FALSE),VLOOKUP(C673,SubstationLoad_Max_Primaries!$B$3:$Z$500,12,FALSE),"")))</f>
        <v>43767.73333333333</v>
      </c>
      <c r="AB675" s="418">
        <f ca="1">IF(AND(VLOOKUP(C673,SubstationLoad_Min_Primaries!$B$3:$Z$495,3,FALSE),ISNUMBER(VLOOKUP(C673,'Manual Calculation'!$B$2:$G$222,5,FALSE))),"",VLOOKUP(C673,SubstationLoad_Max_Primaries!$B$3:$Z$500,11,FALSE))</f>
        <v>43697.811805555553</v>
      </c>
      <c r="AC675" s="418">
        <f ca="1">IF(AND(VLOOKUP(C673,SubstationLoad_Min_Primaries!$B$3:$Z$495,3,FALSE),ISNUMBER(VLOOKUP(C673,'Manual Calculation'!$B$2:$G$222,5,FALSE))),VLOOKUP(C673,'Manual Calculation'!$B$2:$G$222,6,FALSE),VLOOKUP(C673,SubstationLoad_Min_Primaries!$B$3:$Z$500,23,FALSE))</f>
        <v>0</v>
      </c>
      <c r="AD675" s="175"/>
      <c r="AE675" s="175"/>
      <c r="AF675" s="175"/>
      <c r="AG675" s="175"/>
      <c r="AH675" s="175"/>
      <c r="AI675" s="175"/>
      <c r="AJ675" s="175"/>
      <c r="AK675" s="175"/>
      <c r="AL675" s="175"/>
      <c r="AM675" s="157" t="str">
        <f ca="1">IF('MASTER 2018-19 '!H681="","",'MASTER 2018-19 '!H681)</f>
        <v/>
      </c>
      <c r="AN675" s="216"/>
    </row>
    <row r="676" spans="1:40" s="157" customFormat="1" x14ac:dyDescent="0.2">
      <c r="A676" s="152"/>
      <c r="B676" s="213">
        <v>890</v>
      </c>
      <c r="C676" s="86" t="str">
        <f ca="1">VLOOKUP(B676,'GSP List'!$D$2:$E$485,2,FALSE)</f>
        <v>LAURENCEKIRK</v>
      </c>
      <c r="D676" s="117" t="s">
        <v>30</v>
      </c>
      <c r="E676" s="117" t="s">
        <v>533</v>
      </c>
      <c r="F676" s="214"/>
      <c r="G676" s="284">
        <f ca="1">IF(AND(VLOOKUP(C676,SubstationLoad_Max_Primaries!$B$3:$Z$495,3,FALSE),ISNUMBER(VLOOKUP(C676,'Manual Calculation'!$B$2:$G$222,3,FALSE))),VLOOKUP(C676,'Manual Calculation'!$B$2:$G$222,4,FALSE),VLOOKUP(C676,SubstationLoad_Max_Primaries!$B$3:$Z$500,23,FALSE))</f>
        <v>43788.681250000001</v>
      </c>
      <c r="H676" s="282">
        <f ca="1">IF(AND(VLOOKUP(C676,SubstationLoad_Max_Primaries!$B$3:$Z$495,3,FALSE),ISNUMBER(VLOOKUP(C676,'Manual Calculation'!$B$2:$G$222,3,FALSE))),VLOOKUP(C676,'Manual Calculation'!$B$2:$G$222,3,FALSE),VLOOKUP(C676,SubstationLoad_Max_Primaries!$B$3:$Z$500,22,FALSE))</f>
        <v>5.0509199942462146</v>
      </c>
      <c r="I676" s="136">
        <v>1</v>
      </c>
      <c r="J676" s="89">
        <v>0</v>
      </c>
      <c r="K676" s="90">
        <v>0</v>
      </c>
      <c r="L676" s="143">
        <f ca="1">IF(OR($B676="",ISNA($I676)),,$H676*$I676)</f>
        <v>5.0509199942462146</v>
      </c>
      <c r="M676" s="143">
        <f ca="1">IF($B676 ="",,VLOOKUP($K676,'Growth Rates'!$C$5:$D$8,2,FALSE))^COLUMNS($M676:M676)*$L676+SUM($L677:M677)*IFERROR($L$5/$L$6,1)</f>
        <v>5.0510122077236064</v>
      </c>
      <c r="N676" s="143">
        <f ca="1">IF($B676 ="",,VLOOKUP($K676,'Growth Rates'!$C$5:$D$8,2,FALSE))^COLUMNS($M676:N676)*$L676+SUM($L677:N677)*IFERROR($L$5/$L$6,1)</f>
        <v>5.0511044228845181</v>
      </c>
      <c r="O676" s="143">
        <f ca="1">IF($B676 ="",,VLOOKUP($K676,'Growth Rates'!$C$5:$D$8,2,FALSE))^COLUMNS($M676:O676)*$L676+SUM($L677:O677)*IFERROR($L$5/$L$6,1)</f>
        <v>5.0511966397289809</v>
      </c>
      <c r="P676" s="143">
        <f ca="1">IF($B676 ="",,VLOOKUP($K676,'Growth Rates'!$C$5:$D$8,2,FALSE))^COLUMNS($M676:P676)*$L676+SUM($L677:P677)*IFERROR($L$5/$L$6,1)</f>
        <v>5.0512888582570259</v>
      </c>
      <c r="Q676" s="143">
        <f ca="1">IF($B676 ="",,VLOOKUP($K676,'Growth Rates'!$C$5:$D$8,2,FALSE))^COLUMNS($M676:Q676)*$L676+SUM($L677:Q677)*IFERROR($L$5/$L$6,1)</f>
        <v>5.0513810784686823</v>
      </c>
      <c r="R676" s="143">
        <f ca="1">IF($B676 ="",,VLOOKUP($K676,'Growth Rates'!$C$5:$D$8,2,FALSE))^COLUMNS($M676:R676)*$L676+SUM($L677:R677)*IFERROR($L$5/$L$6,1)</f>
        <v>5.0514733003639813</v>
      </c>
      <c r="S676" s="143">
        <f ca="1">IF($B676 ="",,VLOOKUP($K676,'Growth Rates'!$C$5:$D$8,2,FALSE))^COLUMNS($M676:S676)*$L676+SUM($L677:S677)*IFERROR($L$5/$L$6,1)</f>
        <v>5.0515655239429549</v>
      </c>
      <c r="T676" s="143">
        <f ca="1">IF($B676 ="",,VLOOKUP($K676,'Growth Rates'!$C$5:$D$8,2,FALSE))^COLUMNS($M676:T676)*$L676+SUM($L677:T677)*IFERROR($L$5/$L$6,1)</f>
        <v>5.051657749205634</v>
      </c>
      <c r="U676" s="143">
        <f ca="1">IF($B676 ="",,VLOOKUP($K676,'Growth Rates'!$C$5:$D$8,2,FALSE))^COLUMNS($M676:U676)*$L676+SUM($L677:U677)*IFERROR($L$5/$L$6,1)</f>
        <v>5.0517499761520472</v>
      </c>
      <c r="V676" s="143">
        <f ca="1">IF($B676 ="",,VLOOKUP($K676,'Growth Rates'!$C$5:$D$8,2,FALSE))^COLUMNS($M676:V676)*$L676+SUM($L677:V677)*IFERROR($L$5/$L$6,1)</f>
        <v>5.0518422047822265</v>
      </c>
      <c r="W676" s="143">
        <f ca="1">IF($B676 ="",,VLOOKUP($K676,'Growth Rates'!$C$5:$D$8,2,FALSE))^COLUMNS($M676:W676)*$L676+SUM($L677:W677)*IFERROR($L$5/$L$6,1)</f>
        <v>5.0519344350962019</v>
      </c>
      <c r="X676" s="143">
        <f ca="1">IF($B676 ="",,VLOOKUP($K676,'Growth Rates'!$C$5:$D$8,2,FALSE))^COLUMNS($M676:X676)*$L676+SUM($L677:X677)*IFERROR($L$5/$L$6,1)</f>
        <v>5.0520266670940073</v>
      </c>
      <c r="Y676" s="143">
        <f ca="1">IF($B676 ="",,VLOOKUP($K676,'Growth Rates'!$C$5:$D$8,2,FALSE))^COLUMNS($M676:Y676)*$L676+SUM($L677:Y677)*IFERROR($L$5/$L$6,1)</f>
        <v>5.0521189007756684</v>
      </c>
      <c r="Z676" s="215"/>
      <c r="AA676" s="173">
        <f ca="1">IFERROR(IF($H676="",,AA677/$L676),0)</f>
        <v>0.86709747692821859</v>
      </c>
      <c r="AB676" s="173">
        <f ca="1">IFERROR(IF($H676="",,AB677/$L676),0)</f>
        <v>0.6609449451864583</v>
      </c>
      <c r="AC676" s="174">
        <f ca="1">IFERROR(IF($H676="",,AC677/$L676),0)</f>
        <v>0</v>
      </c>
      <c r="AD676" s="175"/>
      <c r="AE676" s="42">
        <v>82710</v>
      </c>
      <c r="AF676" s="43"/>
      <c r="AG676" s="43"/>
      <c r="AH676" s="43"/>
      <c r="AI676" s="43"/>
      <c r="AJ676" s="43"/>
      <c r="AK676" s="43"/>
      <c r="AL676" s="44"/>
      <c r="AM676" s="157">
        <f ca="1">IF('MASTER 2018-19 '!H682="","",'MASTER 2018-19 '!H682)</f>
        <v>5.01</v>
      </c>
      <c r="AN676" s="216">
        <f t="shared" ca="1" si="106"/>
        <v>4.0919994246214841E-2</v>
      </c>
    </row>
    <row r="677" spans="1:40" s="157" customFormat="1" x14ac:dyDescent="0.2">
      <c r="C677" s="217" t="str">
        <f ca="1">IFERROR(IF(H676="","No PI or No Data",""),"Substation was not found in SubstationLoad")</f>
        <v/>
      </c>
      <c r="D677" s="139"/>
      <c r="E677" s="139"/>
      <c r="F677" s="139"/>
      <c r="G677" s="285">
        <f ca="1">IF(AND(VLOOKUP(C676,SubstationLoad_Max_Primaries!$B$3:$Z$495,3,FALSE),ISNUMBER(VLOOKUP(C676,'Manual Calculation'!$B$2:$G$222,3,FALSE))),VLOOKUP(C676,'Manual Calculation'!$B$2:$G$222,4,FALSE),VLOOKUP(C676,SubstationLoad_Max_Primaries!$B$3:$Z$500,23,FALSE))</f>
        <v>43788.681250000001</v>
      </c>
      <c r="H677" s="250"/>
      <c r="I677" s="220"/>
      <c r="J677" s="220"/>
      <c r="K677" s="220"/>
      <c r="L677" s="220" t="s">
        <v>32</v>
      </c>
      <c r="M677" s="235"/>
      <c r="N677" s="221"/>
      <c r="O677" s="221"/>
      <c r="P677" s="221"/>
      <c r="Q677" s="221"/>
      <c r="R677" s="221"/>
      <c r="S677" s="221"/>
      <c r="T677" s="221"/>
      <c r="U677" s="221"/>
      <c r="V677" s="221"/>
      <c r="W677" s="221"/>
      <c r="X677" s="221"/>
      <c r="Y677" s="221"/>
      <c r="Z677" s="222"/>
      <c r="AA677" s="419">
        <f ca="1">IF(AND(VLOOKUP(C676,SubstationLoad_Min_Primaries!$B$3:$Z$495,3,FALSE),ISNUMBER(VLOOKUP(C676,'Manual Calculation'!$B$2:$G$222,5,FALSE))),"Manual Calculation",MAX(VLOOKUP(C676,SubstationLoad_Max_Primaries!$B$3:$Z$500,5,FALSE),VLOOKUP(C676,SubstationLoad_Max_Primaries!$B$3:$Z$500,7,FALSE)))</f>
        <v>4.3796399831771851</v>
      </c>
      <c r="AB677" s="419">
        <f ca="1">IF(AND(VLOOKUP(C676,SubstationLoad_Min_Primaries!$B$3:$Z$495,3,FALSE),ISNUMBER(VLOOKUP(C676,'Manual Calculation'!$B$2:$G$222,5,FALSE))),"Manual Calculation",VLOOKUP(C676,SubstationLoad_Max_Primaries!$B$3:$Z$500,6,FALSE))</f>
        <v>3.3383800387382507</v>
      </c>
      <c r="AC677" s="282">
        <f ca="1">IF(AND(VLOOKUP(C676,SubstationLoad_Min_Primaries!$B$3:$Z$495,3,FALSE),ISNUMBER(VLOOKUP(C676,'Manual Calculation'!$B$2:$G$222,5,FALSE))),VLOOKUP(C676,'Manual Calculation'!$B$2:$G$222,5,FALSE),VLOOKUP(C676,SubstationLoad_Min_Primaries!$B$3:$Z$500,22,FALSE))</f>
        <v>0</v>
      </c>
      <c r="AD677" s="175"/>
      <c r="AE677" s="186">
        <v>1</v>
      </c>
      <c r="AF677" s="187">
        <v>0</v>
      </c>
      <c r="AG677" s="187">
        <v>0</v>
      </c>
      <c r="AH677" s="187">
        <v>0</v>
      </c>
      <c r="AI677" s="187">
        <v>0</v>
      </c>
      <c r="AJ677" s="187">
        <v>0</v>
      </c>
      <c r="AK677" s="187">
        <v>0</v>
      </c>
      <c r="AL677" s="188">
        <v>0</v>
      </c>
      <c r="AM677" s="157" t="str">
        <f ca="1">IF('MASTER 2018-19 '!H683="","",'MASTER 2018-19 '!H683)</f>
        <v/>
      </c>
      <c r="AN677" s="216"/>
    </row>
    <row r="678" spans="1:40" s="157" customFormat="1" x14ac:dyDescent="0.2">
      <c r="C678" s="223" t="s">
        <v>33</v>
      </c>
      <c r="D678" s="224"/>
      <c r="E678" s="225"/>
      <c r="F678" s="225"/>
      <c r="G678" s="226"/>
      <c r="H678" s="249"/>
      <c r="I678" s="228"/>
      <c r="J678" s="228"/>
      <c r="K678" s="228"/>
      <c r="L678" s="228"/>
      <c r="M678" s="229"/>
      <c r="N678" s="229"/>
      <c r="O678" s="230"/>
      <c r="P678" s="230"/>
      <c r="Q678" s="230"/>
      <c r="R678" s="231" t="s">
        <v>34</v>
      </c>
      <c r="S678" s="283">
        <f ca="1">VLOOKUP(C676,SubstationLoad_Max_Primaries!$B$3:$Z$500,24,FALSE)</f>
        <v>0</v>
      </c>
      <c r="T678" s="233"/>
      <c r="U678" s="233"/>
      <c r="V678" s="233"/>
      <c r="W678" s="233"/>
      <c r="X678" s="233"/>
      <c r="Y678" s="233"/>
      <c r="Z678" s="234"/>
      <c r="AA678" s="418">
        <f ca="1">IF(AND(VLOOKUP(C676,SubstationLoad_Min_Primaries!$B$3:$Z$495,3,FALSE),ISNUMBER(VLOOKUP(C676,'Manual Calculation'!$B$2:$G$222,5,FALSE))),"",IF(AA677=VLOOKUP(C676,SubstationLoad_Max_Primaries!$B$3:$Z$500,5,FALSE),VLOOKUP(C676,SubstationLoad_Max_Primaries!$B$3:$Z$500,10,FALSE),IF(AA677=VLOOKUP(C676,SubstationLoad_Max_Primaries!$B$3:$Z$500,7,FALSE),VLOOKUP(C676,SubstationLoad_Max_Primaries!$B$3:$Z$500,12,FALSE),"")))</f>
        <v>43769.731944444444</v>
      </c>
      <c r="AB678" s="418">
        <f ca="1">IF(AND(VLOOKUP(C676,SubstationLoad_Min_Primaries!$B$3:$Z$495,3,FALSE),ISNUMBER(VLOOKUP(C676,'Manual Calculation'!$B$2:$G$222,5,FALSE))),"",VLOOKUP(C676,SubstationLoad_Max_Primaries!$B$3:$Z$500,11,FALSE))</f>
        <v>43650.746527777781</v>
      </c>
      <c r="AC678" s="418">
        <f ca="1">IF(AND(VLOOKUP(C676,SubstationLoad_Min_Primaries!$B$3:$Z$495,3,FALSE),ISNUMBER(VLOOKUP(C676,'Manual Calculation'!$B$2:$G$222,5,FALSE))),VLOOKUP(C676,'Manual Calculation'!$B$2:$G$222,6,FALSE),VLOOKUP(C676,SubstationLoad_Min_Primaries!$B$3:$Z$500,23,FALSE))</f>
        <v>0</v>
      </c>
      <c r="AD678" s="175"/>
      <c r="AE678" s="175"/>
      <c r="AF678" s="175"/>
      <c r="AG678" s="175"/>
      <c r="AH678" s="175"/>
      <c r="AI678" s="175"/>
      <c r="AJ678" s="175"/>
      <c r="AK678" s="175"/>
      <c r="AL678" s="175"/>
      <c r="AM678" s="157" t="str">
        <f ca="1">IF('MASTER 2018-19 '!H684="","",'MASTER 2018-19 '!H684)</f>
        <v/>
      </c>
      <c r="AN678" s="216"/>
    </row>
    <row r="679" spans="1:40" s="157" customFormat="1" x14ac:dyDescent="0.2">
      <c r="B679" s="213">
        <v>945</v>
      </c>
      <c r="C679" s="86" t="str">
        <f ca="1">VLOOKUP(B679,'GSP List'!$D$2:$E$485,2,FALSE)</f>
        <v>STONEHAVEN</v>
      </c>
      <c r="D679" s="117" t="s">
        <v>30</v>
      </c>
      <c r="E679" s="117" t="s">
        <v>545</v>
      </c>
      <c r="F679" s="214"/>
      <c r="G679" s="284">
        <f ca="1">IF(AND(VLOOKUP(C679,SubstationLoad_Max_Primaries!$B$3:$Z$495,3,FALSE),ISNUMBER(VLOOKUP(C679,'Manual Calculation'!$B$2:$G$222,3,FALSE))),VLOOKUP(C679,'Manual Calculation'!$B$2:$G$222,4,FALSE),VLOOKUP(C679,SubstationLoad_Max_Primaries!$B$3:$Z$500,23,FALSE))</f>
        <v>43782.708333333328</v>
      </c>
      <c r="H679" s="282">
        <f ca="1">IF(AND(VLOOKUP(C679,SubstationLoad_Max_Primaries!$B$3:$Z$495,3,FALSE),ISNUMBER(VLOOKUP(C679,'Manual Calculation'!$B$2:$G$222,3,FALSE))),VLOOKUP(C679,'Manual Calculation'!$B$2:$G$222,3,FALSE),VLOOKUP(C679,SubstationLoad_Max_Primaries!$B$3:$Z$500,22,FALSE))</f>
        <v>8.9406490860000005</v>
      </c>
      <c r="I679" s="136">
        <v>1</v>
      </c>
      <c r="J679" s="89">
        <v>0</v>
      </c>
      <c r="K679" s="90">
        <v>0</v>
      </c>
      <c r="L679" s="143">
        <f ca="1">IF(OR($B679="",ISNA($I679)),,$H679*$I679)</f>
        <v>8.9406490860000005</v>
      </c>
      <c r="M679" s="143">
        <f ca="1">IF($B679 ="",,VLOOKUP($K679,'Growth Rates'!$C$5:$D$8,2,FALSE))^COLUMNS($M679:M679)*$L679+SUM($L680:M680)*IFERROR($L$5/$L$6,1)</f>
        <v>8.9408123133612136</v>
      </c>
      <c r="N679" s="143">
        <f ca="1">IF($B679 ="",,VLOOKUP($K679,'Growth Rates'!$C$5:$D$8,2,FALSE))^COLUMNS($M679:N679)*$L679+SUM($L680:N680)*IFERROR($L$5/$L$6,1)</f>
        <v>8.9409755437024305</v>
      </c>
      <c r="O679" s="143">
        <f ca="1">IF($B679 ="",,VLOOKUP($K679,'Growth Rates'!$C$5:$D$8,2,FALSE))^COLUMNS($M679:O679)*$L679+SUM($L680:O680)*IFERROR($L$5/$L$6,1)</f>
        <v>8.9411387770237063</v>
      </c>
      <c r="P679" s="143">
        <f ca="1">IF($B679 ="",,VLOOKUP($K679,'Growth Rates'!$C$5:$D$8,2,FALSE))^COLUMNS($M679:P679)*$L679+SUM($L680:P680)*IFERROR($L$5/$L$6,1)</f>
        <v>8.941302013325096</v>
      </c>
      <c r="Q679" s="143">
        <f ca="1">IF($B679 ="",,VLOOKUP($K679,'Growth Rates'!$C$5:$D$8,2,FALSE))^COLUMNS($M679:Q679)*$L679+SUM($L680:Q680)*IFERROR($L$5/$L$6,1)</f>
        <v>8.9414652526066511</v>
      </c>
      <c r="R679" s="143">
        <f ca="1">IF($B679 ="",,VLOOKUP($K679,'Growth Rates'!$C$5:$D$8,2,FALSE))^COLUMNS($M679:R679)*$L679+SUM($L680:R680)*IFERROR($L$5/$L$6,1)</f>
        <v>8.9416284948684304</v>
      </c>
      <c r="S679" s="143">
        <f ca="1">IF($B679 ="",,VLOOKUP($K679,'Growth Rates'!$C$5:$D$8,2,FALSE))^COLUMNS($M679:S679)*$L679+SUM($L680:S680)*IFERROR($L$5/$L$6,1)</f>
        <v>8.9417917401104834</v>
      </c>
      <c r="T679" s="143">
        <f ca="1">IF($B679 ="",,VLOOKUP($K679,'Growth Rates'!$C$5:$D$8,2,FALSE))^COLUMNS($M679:T679)*$L679+SUM($L680:T680)*IFERROR($L$5/$L$6,1)</f>
        <v>8.9419549883328706</v>
      </c>
      <c r="U679" s="143">
        <f ca="1">IF($B679 ="",,VLOOKUP($K679,'Growth Rates'!$C$5:$D$8,2,FALSE))^COLUMNS($M679:U679)*$L679+SUM($L680:U680)*IFERROR($L$5/$L$6,1)</f>
        <v>8.94211823953564</v>
      </c>
      <c r="V679" s="143">
        <f ca="1">IF($B679 ="",,VLOOKUP($K679,'Growth Rates'!$C$5:$D$8,2,FALSE))^COLUMNS($M679:V679)*$L679+SUM($L680:V680)*IFERROR($L$5/$L$6,1)</f>
        <v>8.9422814937188502</v>
      </c>
      <c r="W679" s="143">
        <f ca="1">IF($B679 ="",,VLOOKUP($K679,'Growth Rates'!$C$5:$D$8,2,FALSE))^COLUMNS($M679:W679)*$L679+SUM($L680:W680)*IFERROR($L$5/$L$6,1)</f>
        <v>8.9424447508825509</v>
      </c>
      <c r="X679" s="143">
        <f ca="1">IF($B679 ="",,VLOOKUP($K679,'Growth Rates'!$C$5:$D$8,2,FALSE))^COLUMNS($M679:X679)*$L679+SUM($L680:X680)*IFERROR($L$5/$L$6,1)</f>
        <v>8.942608011026806</v>
      </c>
      <c r="Y679" s="143">
        <f ca="1">IF($B679 ="",,VLOOKUP($K679,'Growth Rates'!$C$5:$D$8,2,FALSE))^COLUMNS($M679:Y679)*$L679+SUM($L680:Y680)*IFERROR($L$5/$L$6,1)</f>
        <v>8.9427712741516583</v>
      </c>
      <c r="Z679" s="215"/>
      <c r="AA679" s="173">
        <f ca="1">IFERROR(IF($H679="",,AA680/$L679),0)</f>
        <v>0</v>
      </c>
      <c r="AB679" s="173">
        <f ca="1">IFERROR(IF($H679="",,AB680/$L679),0)</f>
        <v>0</v>
      </c>
      <c r="AC679" s="174">
        <f ca="1">IFERROR(IF($H679="",,AC680/$L679),0)</f>
        <v>0.19266588973918261</v>
      </c>
      <c r="AD679" s="175"/>
      <c r="AE679" s="42">
        <v>82703</v>
      </c>
      <c r="AF679" s="43"/>
      <c r="AG679" s="43"/>
      <c r="AH679" s="43"/>
      <c r="AI679" s="43"/>
      <c r="AJ679" s="43"/>
      <c r="AK679" s="43"/>
      <c r="AL679" s="44"/>
      <c r="AM679" s="157">
        <f ca="1">IF('MASTER 2018-19 '!H685="","",'MASTER 2018-19 '!H685)</f>
        <v>9.69</v>
      </c>
      <c r="AN679" s="216">
        <f t="shared" ca="1" si="106"/>
        <v>-0.74935091399999898</v>
      </c>
    </row>
    <row r="680" spans="1:40" s="157" customFormat="1" x14ac:dyDescent="0.2">
      <c r="C680" s="217" t="str">
        <f ca="1">IFERROR(IF(H679="","No PI or No Data",""),"Substation was not found in SubstationLoad")</f>
        <v/>
      </c>
      <c r="D680" s="139"/>
      <c r="E680" s="139"/>
      <c r="F680" s="139"/>
      <c r="G680" s="285">
        <f ca="1">IF(AND(VLOOKUP(C679,SubstationLoad_Max_Primaries!$B$3:$Z$495,3,FALSE),ISNUMBER(VLOOKUP(C679,'Manual Calculation'!$B$2:$G$222,3,FALSE))),VLOOKUP(C679,'Manual Calculation'!$B$2:$G$222,4,FALSE),VLOOKUP(C679,SubstationLoad_Max_Primaries!$B$3:$Z$500,23,FALSE))</f>
        <v>43782.708333333328</v>
      </c>
      <c r="H680" s="250"/>
      <c r="I680" s="220"/>
      <c r="J680" s="220"/>
      <c r="K680" s="220"/>
      <c r="L680" s="220" t="s">
        <v>32</v>
      </c>
      <c r="M680" s="235"/>
      <c r="N680" s="221"/>
      <c r="O680" s="221"/>
      <c r="P680" s="221"/>
      <c r="Q680" s="221"/>
      <c r="R680" s="221"/>
      <c r="S680" s="221"/>
      <c r="T680" s="221"/>
      <c r="U680" s="221"/>
      <c r="V680" s="221"/>
      <c r="W680" s="221"/>
      <c r="X680" s="221"/>
      <c r="Y680" s="221"/>
      <c r="Z680" s="222"/>
      <c r="AA680" s="419" t="str">
        <f ca="1">IF(AND(VLOOKUP(C679,SubstationLoad_Min_Primaries!$B$3:$Z$495,3,FALSE),ISNUMBER(VLOOKUP(C679,'Manual Calculation'!$B$2:$G$222,5,FALSE))),"Manual Calculation",MAX(VLOOKUP(C679,SubstationLoad_Max_Primaries!$B$3:$Z$500,5,FALSE),VLOOKUP(C679,SubstationLoad_Max_Primaries!$B$3:$Z$500,7,FALSE)))</f>
        <v>Manual Calculation</v>
      </c>
      <c r="AB680" s="419" t="str">
        <f ca="1">IF(AND(VLOOKUP(C679,SubstationLoad_Min_Primaries!$B$3:$Z$495,3,FALSE),ISNUMBER(VLOOKUP(C679,'Manual Calculation'!$B$2:$G$222,5,FALSE))),"Manual Calculation",VLOOKUP(C679,SubstationLoad_Max_Primaries!$B$3:$Z$500,6,FALSE))</f>
        <v>Manual Calculation</v>
      </c>
      <c r="AC680" s="282">
        <f ca="1">IF(AND(VLOOKUP(C679,SubstationLoad_Min_Primaries!$B$3:$Z$495,3,FALSE),ISNUMBER(VLOOKUP(C679,'Manual Calculation'!$B$2:$G$222,5,FALSE))),VLOOKUP(C679,'Manual Calculation'!$B$2:$G$222,5,FALSE),VLOOKUP(C679,SubstationLoad_Min_Primaries!$B$3:$Z$500,22,FALSE))</f>
        <v>1.7225581109999999</v>
      </c>
      <c r="AD680" s="175"/>
      <c r="AE680" s="186">
        <v>1</v>
      </c>
      <c r="AF680" s="187">
        <v>0</v>
      </c>
      <c r="AG680" s="187">
        <v>0</v>
      </c>
      <c r="AH680" s="187">
        <v>0</v>
      </c>
      <c r="AI680" s="187">
        <v>0</v>
      </c>
      <c r="AJ680" s="187">
        <v>0</v>
      </c>
      <c r="AK680" s="187">
        <v>0</v>
      </c>
      <c r="AL680" s="188">
        <v>0</v>
      </c>
      <c r="AM680" s="157" t="str">
        <f ca="1">IF('MASTER 2018-19 '!H686="","",'MASTER 2018-19 '!H686)</f>
        <v/>
      </c>
      <c r="AN680" s="216"/>
    </row>
    <row r="681" spans="1:40" s="157" customFormat="1" x14ac:dyDescent="0.2">
      <c r="C681" s="223" t="s">
        <v>33</v>
      </c>
      <c r="D681" s="224"/>
      <c r="E681" s="225"/>
      <c r="F681" s="225"/>
      <c r="G681" s="226"/>
      <c r="H681" s="249"/>
      <c r="I681" s="228"/>
      <c r="J681" s="228"/>
      <c r="K681" s="228"/>
      <c r="L681" s="228"/>
      <c r="M681" s="229"/>
      <c r="N681" s="229"/>
      <c r="O681" s="230"/>
      <c r="P681" s="230"/>
      <c r="Q681" s="230"/>
      <c r="R681" s="231" t="s">
        <v>34</v>
      </c>
      <c r="S681" s="283">
        <f ca="1">VLOOKUP(C679,SubstationLoad_Max_Primaries!$B$3:$Z$500,24,FALSE)</f>
        <v>2.0472784876683354</v>
      </c>
      <c r="T681" s="233"/>
      <c r="U681" s="233"/>
      <c r="V681" s="233"/>
      <c r="W681" s="233"/>
      <c r="X681" s="233"/>
      <c r="Y681" s="233"/>
      <c r="Z681" s="234"/>
      <c r="AA681" s="418" t="str">
        <f ca="1">IF(AND(VLOOKUP(C679,SubstationLoad_Min_Primaries!$B$3:$Z$495,3,FALSE),ISNUMBER(VLOOKUP(C679,'Manual Calculation'!$B$2:$G$222,5,FALSE))),"",IF(AA680=VLOOKUP(C679,SubstationLoad_Max_Primaries!$B$3:$Z$500,5,FALSE),VLOOKUP(C679,SubstationLoad_Max_Primaries!$B$3:$Z$500,10,FALSE),IF(AA680=VLOOKUP(C679,SubstationLoad_Max_Primaries!$B$3:$Z$500,7,FALSE),VLOOKUP(C679,SubstationLoad_Max_Primaries!$B$3:$Z$500,12,FALSE),"")))</f>
        <v/>
      </c>
      <c r="AB681" s="418" t="str">
        <f ca="1">IF(AND(VLOOKUP(C679,SubstationLoad_Min_Primaries!$B$3:$Z$495,3,FALSE),ISNUMBER(VLOOKUP(C679,'Manual Calculation'!$B$2:$G$222,5,FALSE))),"",VLOOKUP(C679,SubstationLoad_Max_Primaries!$B$3:$Z$500,11,FALSE))</f>
        <v/>
      </c>
      <c r="AC681" s="418">
        <f ca="1">IF(AND(VLOOKUP(C679,SubstationLoad_Min_Primaries!$B$3:$Z$495,3,FALSE),ISNUMBER(VLOOKUP(C679,'Manual Calculation'!$B$2:$G$222,5,FALSE))),VLOOKUP(C679,'Manual Calculation'!$B$2:$G$222,6,FALSE),VLOOKUP(C679,SubstationLoad_Min_Primaries!$B$3:$Z$500,23,FALSE))</f>
        <v>43619.125</v>
      </c>
      <c r="AD681" s="175"/>
      <c r="AE681" s="175"/>
      <c r="AF681" s="175"/>
      <c r="AG681" s="175"/>
      <c r="AH681" s="175"/>
      <c r="AI681" s="175"/>
      <c r="AJ681" s="175"/>
      <c r="AK681" s="175"/>
      <c r="AL681" s="175"/>
      <c r="AM681" s="157" t="str">
        <f ca="1">IF('MASTER 2018-19 '!H687="","",'MASTER 2018-19 '!H687)</f>
        <v/>
      </c>
      <c r="AN681" s="216"/>
    </row>
    <row r="682" spans="1:40" s="157" customFormat="1" x14ac:dyDescent="0.2">
      <c r="A682" s="246"/>
      <c r="B682" s="246"/>
      <c r="C682" s="246"/>
      <c r="D682" s="246"/>
      <c r="E682" s="246"/>
      <c r="F682" s="246"/>
      <c r="G682" s="246"/>
      <c r="H682" s="246"/>
      <c r="I682" s="246"/>
      <c r="J682" s="246"/>
      <c r="K682" s="246"/>
      <c r="L682" s="246"/>
      <c r="M682" s="246"/>
      <c r="N682" s="246"/>
      <c r="O682" s="246"/>
      <c r="P682" s="246"/>
      <c r="Q682" s="246"/>
      <c r="R682" s="246"/>
      <c r="S682" s="246"/>
      <c r="T682" s="246"/>
      <c r="U682" s="246"/>
      <c r="V682" s="246"/>
      <c r="W682" s="246"/>
      <c r="X682" s="246"/>
      <c r="Y682" s="246"/>
      <c r="Z682" s="246"/>
      <c r="AA682" s="246"/>
      <c r="AB682" s="246"/>
      <c r="AC682" s="246"/>
      <c r="AD682" s="246"/>
      <c r="AE682" s="246"/>
      <c r="AF682" s="246"/>
      <c r="AG682" s="246"/>
      <c r="AH682" s="246"/>
      <c r="AI682" s="246"/>
      <c r="AJ682" s="246"/>
      <c r="AK682" s="246"/>
      <c r="AL682" s="246"/>
      <c r="AM682" s="157" t="str">
        <f ca="1">IF('MASTER 2018-19 '!H688="","",'MASTER 2018-19 '!H688)</f>
        <v/>
      </c>
      <c r="AN682" s="216"/>
    </row>
    <row r="683" spans="1:40" s="157" customFormat="1" x14ac:dyDescent="0.2">
      <c r="A683" s="152"/>
      <c r="B683" s="25"/>
      <c r="C683" s="158"/>
      <c r="D683" s="152"/>
      <c r="E683" s="152"/>
      <c r="F683" s="152"/>
      <c r="G683" s="152"/>
      <c r="H683" s="152"/>
      <c r="I683" s="152"/>
      <c r="J683" s="152"/>
      <c r="K683" s="152"/>
      <c r="L683" s="7" t="s">
        <v>0</v>
      </c>
      <c r="M683" s="159"/>
      <c r="N683" s="159"/>
      <c r="O683" s="159"/>
      <c r="P683" s="159"/>
      <c r="Q683" s="159"/>
      <c r="R683" s="159"/>
      <c r="S683" s="159"/>
      <c r="T683" s="159"/>
      <c r="U683" s="159"/>
      <c r="V683" s="159"/>
      <c r="W683" s="159"/>
      <c r="X683" s="159"/>
      <c r="Y683" s="159"/>
      <c r="Z683" s="156"/>
      <c r="AA683" s="152"/>
      <c r="AB683" s="152"/>
      <c r="AC683" s="152"/>
      <c r="AD683" s="152"/>
      <c r="AE683" s="152"/>
      <c r="AF683" s="152"/>
      <c r="AG683" s="152"/>
      <c r="AH683" s="152"/>
      <c r="AI683" s="152"/>
      <c r="AJ683" s="152"/>
      <c r="AK683" s="152"/>
      <c r="AL683" s="152"/>
      <c r="AM683" s="157" t="str">
        <f ca="1">IF('MASTER 2018-19 '!H689="","",'MASTER 2018-19 '!H689)</f>
        <v/>
      </c>
      <c r="AN683" s="216"/>
    </row>
    <row r="684" spans="1:40" s="157" customFormat="1" ht="61.5" x14ac:dyDescent="0.2">
      <c r="A684" s="20" t="s">
        <v>39</v>
      </c>
      <c r="B684" s="21" t="s">
        <v>657</v>
      </c>
      <c r="C684" s="20" t="s">
        <v>2</v>
      </c>
      <c r="D684" s="18" t="s">
        <v>3</v>
      </c>
      <c r="E684" s="18" t="s">
        <v>4</v>
      </c>
      <c r="F684" s="18" t="s">
        <v>5</v>
      </c>
      <c r="G684" s="22" t="s">
        <v>6</v>
      </c>
      <c r="H684" s="22" t="str">
        <f ca="1">$L$1&amp;" Peak (MW)"</f>
        <v>2019 / 20 Peak (MW)</v>
      </c>
      <c r="I684" s="16" t="s">
        <v>7</v>
      </c>
      <c r="J684" s="24" t="s">
        <v>8</v>
      </c>
      <c r="K684" s="17" t="s">
        <v>9</v>
      </c>
      <c r="L684" s="22" t="str">
        <f ca="1">LEFTB($L$1,FIND(" / ",$L$1,1))&amp;" / "&amp;LEFTB($L$1,FIND(" / ",$L$1,1))+1</f>
        <v>2019  / 2020</v>
      </c>
      <c r="M684" s="22" t="str">
        <f ca="1">LEFTB($L$1,FIND(" / ",$L$1,1))+1&amp;" / "&amp;LEFTB($L$1,FIND(" / ",$L$1,1))+2</f>
        <v>2020 / 2021</v>
      </c>
      <c r="N684" s="22" t="str">
        <f ca="1">LEFTB($L$1,FIND(" / ",$L$1,1))+2&amp;" / "&amp;LEFTB($L$1,FIND(" / ",$L$1,1))+3</f>
        <v>2021 / 2022</v>
      </c>
      <c r="O684" s="22" t="str">
        <f ca="1">LEFTB($L$1,FIND(" / ",$L$1,1))+3&amp;" / "&amp;LEFTB($L$1,FIND(" / ",$L$1,1))+4</f>
        <v>2022 / 2023</v>
      </c>
      <c r="P684" s="22" t="str">
        <f ca="1">LEFTB($L$1,FIND(" / ",$L$1,1))+4&amp;" / "&amp;LEFTB($L$1,FIND(" / ",$L$1,1))+5</f>
        <v>2023 / 2024</v>
      </c>
      <c r="Q684" s="22" t="str">
        <f ca="1">LEFTB($L$1,FIND(" / ",$L$1,1))+5&amp;" / "&amp;LEFTB($L$1,FIND(" / ",$L$1,1))+6</f>
        <v>2024 / 2025</v>
      </c>
      <c r="R684" s="22" t="str">
        <f ca="1">LEFTB($L$1,FIND(" / ",$L$1,1))+6&amp;" / "&amp;LEFTB($L$1,FIND(" / ",$L$1,1))+7</f>
        <v>2025 / 2026</v>
      </c>
      <c r="S684" s="22" t="str">
        <f ca="1">LEFTB($L$1,FIND(" / ",$L$1,1))+7&amp;" / "&amp;LEFTB($L$1,FIND(" / ",$L$1,1))+8</f>
        <v>2026 / 2027</v>
      </c>
      <c r="T684" s="22" t="str">
        <f ca="1">LEFTB($L$1,FIND(" / ",$L$1,1))+8&amp;" / "&amp;LEFTB($L$1,FIND(" / ",$L$1,1))+9</f>
        <v>2027 / 2028</v>
      </c>
      <c r="U684" s="22" t="str">
        <f ca="1">LEFTB($L$1,FIND(" / ",$L$1,1))+9&amp;" / "&amp;LEFTB($L$1,FIND(" / ",$L$1,1))+10</f>
        <v>2028 / 2029</v>
      </c>
      <c r="V684" s="22" t="str">
        <f ca="1">LEFTB($L$1,FIND(" / ",$L$1,1))+10&amp;" / "&amp;LEFTB($L$1,FIND(" / ",$L$1,1))+11</f>
        <v>2029 / 2030</v>
      </c>
      <c r="W684" s="22" t="str">
        <f ca="1">LEFTB($L$1,FIND(" / ",$L$1,1))+11&amp;" / "&amp;LEFTB($L$1,FIND(" / ",$L$1,1))+12</f>
        <v>2030 / 2031</v>
      </c>
      <c r="X684" s="22" t="str">
        <f ca="1">LEFTB($L$1,FIND(" / ",$L$1,1))+12&amp;" / "&amp;LEFTB($L$1,FIND(" / ",$L$1,1))+13</f>
        <v>2031 / 2032</v>
      </c>
      <c r="Y684" s="22" t="str">
        <f ca="1">LEFTB($L$1,FIND(" / ",$L$1,1))+13&amp;" / "&amp;LEFTB($L$1,FIND(" / ",$L$1,1))+14</f>
        <v>2032 / 2033</v>
      </c>
      <c r="Z684" s="23" t="s">
        <v>11</v>
      </c>
      <c r="AA684" s="19" t="s">
        <v>12</v>
      </c>
      <c r="AB684" s="19" t="s">
        <v>13</v>
      </c>
      <c r="AC684" s="19" t="s">
        <v>14</v>
      </c>
      <c r="AD684" s="160"/>
      <c r="AE684" s="19" t="s">
        <v>15</v>
      </c>
      <c r="AF684" s="19" t="s">
        <v>16</v>
      </c>
      <c r="AG684" s="19" t="s">
        <v>17</v>
      </c>
      <c r="AH684" s="19" t="s">
        <v>18</v>
      </c>
      <c r="AI684" s="19" t="s">
        <v>19</v>
      </c>
      <c r="AJ684" s="19" t="s">
        <v>20</v>
      </c>
      <c r="AK684" s="19" t="s">
        <v>21</v>
      </c>
      <c r="AL684" s="19" t="s">
        <v>22</v>
      </c>
      <c r="AM684" s="19" t="str">
        <f ca="1">IF('MASTER 2018-19 '!H690="","",'MASTER 2018-19 '!H690)</f>
        <v>2018/19 Peak (MW)</v>
      </c>
      <c r="AN684" s="19" t="s">
        <v>825</v>
      </c>
    </row>
    <row r="685" spans="1:40" s="157" customFormat="1" x14ac:dyDescent="0.2">
      <c r="A685" s="6"/>
      <c r="B685" s="161"/>
      <c r="C685" s="162"/>
      <c r="D685" s="161"/>
      <c r="E685" s="161"/>
      <c r="F685" s="161"/>
      <c r="G685" s="163"/>
      <c r="H685" s="161"/>
      <c r="I685" s="164"/>
      <c r="J685" s="165"/>
      <c r="K685" s="161"/>
      <c r="L685" s="161"/>
      <c r="M685" s="161"/>
      <c r="N685" s="161"/>
      <c r="O685" s="161"/>
      <c r="P685" s="161"/>
      <c r="Q685" s="161"/>
      <c r="R685" s="161"/>
      <c r="S685" s="161"/>
      <c r="T685" s="161"/>
      <c r="U685" s="161"/>
      <c r="V685" s="161"/>
      <c r="W685" s="161"/>
      <c r="X685" s="161"/>
      <c r="Y685" s="161"/>
      <c r="Z685" s="160"/>
      <c r="AA685" s="160"/>
      <c r="AB685" s="160"/>
      <c r="AC685" s="160"/>
      <c r="AD685" s="160"/>
      <c r="AE685" s="160"/>
      <c r="AF685" s="160"/>
      <c r="AG685" s="160"/>
      <c r="AH685" s="160"/>
      <c r="AI685" s="160"/>
      <c r="AJ685" s="160"/>
      <c r="AK685" s="160"/>
      <c r="AL685" s="160"/>
      <c r="AM685" s="157" t="str">
        <f ca="1">IF('MASTER 2018-19 '!H691="","",'MASTER 2018-19 '!H691)</f>
        <v/>
      </c>
    </row>
    <row r="686" spans="1:40" s="157" customFormat="1" x14ac:dyDescent="0.2">
      <c r="A686" s="142" t="s">
        <v>597</v>
      </c>
      <c r="B686" s="166">
        <v>716</v>
      </c>
      <c r="C686" s="167"/>
      <c r="D686" s="168" t="s">
        <v>23</v>
      </c>
      <c r="E686" s="169" t="s">
        <v>539</v>
      </c>
      <c r="F686" s="170"/>
      <c r="G686" s="284">
        <f ca="1">VLOOKUP(A686,SubstationLoad_Max_GSPs!$A$3:$Z$100,19,FALSE)</f>
        <v>43851.111111111109</v>
      </c>
      <c r="H686" s="282">
        <f ca="1">VLOOKUP(A686,SubstationLoad_Max_GSPs!$A$3:$Z$100,18,FALSE)</f>
        <v>9.9761083635559089</v>
      </c>
      <c r="I686" s="136">
        <v>1</v>
      </c>
      <c r="J686" s="171"/>
      <c r="K686" s="172" t="s">
        <v>24</v>
      </c>
      <c r="L686" s="37">
        <f ca="1">IF(OR($A686="",ISNA($I686)),,$H686*$I686)</f>
        <v>9.9761083635559089</v>
      </c>
      <c r="M686" s="37">
        <f t="shared" ref="M686:Y686" ca="1" si="115">M687/IFERROR($L687/$L686,1)</f>
        <v>9.9812922178214762</v>
      </c>
      <c r="N686" s="37">
        <f t="shared" ca="1" si="115"/>
        <v>9.9866101499281719</v>
      </c>
      <c r="O686" s="37">
        <f t="shared" ca="1" si="115"/>
        <v>9.9920657513868125</v>
      </c>
      <c r="P686" s="37">
        <f t="shared" ca="1" si="115"/>
        <v>9.9976627099154971</v>
      </c>
      <c r="Q686" s="37">
        <f t="shared" ca="1" si="115"/>
        <v>10.003404812016738</v>
      </c>
      <c r="R686" s="37">
        <f t="shared" ca="1" si="115"/>
        <v>10.009295945623631</v>
      </c>
      <c r="S686" s="37">
        <f t="shared" ca="1" si="115"/>
        <v>10.01534010281695</v>
      </c>
      <c r="T686" s="37">
        <f t="shared" ca="1" si="115"/>
        <v>10.021541382614956</v>
      </c>
      <c r="U686" s="37">
        <f t="shared" ca="1" si="115"/>
        <v>10.027903993838002</v>
      </c>
      <c r="V686" s="37">
        <f t="shared" ca="1" si="115"/>
        <v>10.03443225804984</v>
      </c>
      <c r="W686" s="37">
        <f t="shared" ca="1" si="115"/>
        <v>10.041130612577714</v>
      </c>
      <c r="X686" s="37">
        <f t="shared" ca="1" si="115"/>
        <v>10.048003613613382</v>
      </c>
      <c r="Y686" s="37">
        <f t="shared" ca="1" si="115"/>
        <v>10.055055939397166</v>
      </c>
      <c r="Z686" s="38" t="str">
        <f ca="1">"Diversity/Losses: "&amp;ROUND(L687/L686,3)</f>
        <v>Diversity/Losses: 0.451</v>
      </c>
      <c r="AA686" s="173">
        <f ca="1">IFERROR(IF($H686="",,AA687/$L686),0)</f>
        <v>0.72572727798735659</v>
      </c>
      <c r="AB686" s="173">
        <f ca="1">IFERROR(IF($H686="",,AB687/$L686),0)</f>
        <v>0.70794447351755663</v>
      </c>
      <c r="AC686" s="174">
        <f ca="1">IFERROR(IF($H686="",,AC687/$L686),0)</f>
        <v>-0.40593408986895529</v>
      </c>
      <c r="AD686" s="175"/>
      <c r="AE686" s="42">
        <v>13930</v>
      </c>
      <c r="AF686" s="43"/>
      <c r="AG686" s="43"/>
      <c r="AH686" s="43"/>
      <c r="AI686" s="43"/>
      <c r="AJ686" s="43"/>
      <c r="AK686" s="43"/>
      <c r="AL686" s="44"/>
      <c r="AM686" s="157">
        <f ca="1">IF('MASTER 2018-19 '!H692="","",'MASTER 2018-19 '!H692)</f>
        <v>5</v>
      </c>
      <c r="AN686" s="216">
        <f ca="1">H686-AM686</f>
        <v>4.9761083635559089</v>
      </c>
    </row>
    <row r="687" spans="1:40" s="157" customFormat="1" x14ac:dyDescent="0.2">
      <c r="A687" s="217" t="str">
        <f ca="1">IFERROR(IF(H686="","No PI or No Data",""),"Substation was not found in SubstationLoad")</f>
        <v/>
      </c>
      <c r="B687" s="176"/>
      <c r="C687" s="177"/>
      <c r="D687" s="178"/>
      <c r="E687" s="178"/>
      <c r="F687" s="178"/>
      <c r="G687" s="329">
        <f ca="1">VLOOKUP(A686,SubstationLoad_Max_GSPs!$A$3:$Z$100,19,FALSE)</f>
        <v>43851.111111111109</v>
      </c>
      <c r="H687" s="180"/>
      <c r="I687" s="181"/>
      <c r="J687" s="182"/>
      <c r="K687" s="183" t="s">
        <v>25</v>
      </c>
      <c r="L687" s="53">
        <f ca="1">L691+L697+L700+L694+L703+L706+L709+L712</f>
        <v>4.4999978155112919</v>
      </c>
      <c r="M687" s="53">
        <f t="shared" ref="M687:Y687" ca="1" si="116">M691+M697+M700+M694+M703+M706+M709+M712</f>
        <v>4.5023361354273224</v>
      </c>
      <c r="N687" s="53">
        <f t="shared" ca="1" si="116"/>
        <v>4.5047349348379813</v>
      </c>
      <c r="O687" s="53">
        <f t="shared" ca="1" si="116"/>
        <v>4.5071958337929159</v>
      </c>
      <c r="P687" s="53">
        <f t="shared" ca="1" si="116"/>
        <v>4.5097204957387094</v>
      </c>
      <c r="Q687" s="53">
        <f t="shared" ca="1" si="116"/>
        <v>4.512310628681373</v>
      </c>
      <c r="R687" s="53">
        <f t="shared" ca="1" si="116"/>
        <v>4.5149679863799674</v>
      </c>
      <c r="S687" s="53">
        <f t="shared" ca="1" si="116"/>
        <v>4.5176943695722249</v>
      </c>
      <c r="T687" s="53">
        <f t="shared" ca="1" si="116"/>
        <v>4.520491627232972</v>
      </c>
      <c r="U687" s="53">
        <f t="shared" ca="1" si="116"/>
        <v>4.5233616578662854</v>
      </c>
      <c r="V687" s="53">
        <f t="shared" ca="1" si="116"/>
        <v>4.5263064108322482</v>
      </c>
      <c r="W687" s="53">
        <f t="shared" ca="1" si="116"/>
        <v>4.5293278877092504</v>
      </c>
      <c r="X687" s="53">
        <f t="shared" ca="1" si="116"/>
        <v>4.532428143692786</v>
      </c>
      <c r="Y687" s="53">
        <f t="shared" ca="1" si="116"/>
        <v>4.5356092890317079</v>
      </c>
      <c r="Z687" s="184"/>
      <c r="AA687" s="419">
        <f ca="1">MAX(VLOOKUP(A686,SubstationLoad_Max_GSPs!$A$3:$Z$100,3,FALSE),VLOOKUP(A686,SubstationLoad_Max_GSPs!$A$3:$Z$100,5,FALSE))</f>
        <v>7.239933967590332</v>
      </c>
      <c r="AB687" s="282">
        <f ca="1">VLOOKUP(A686,SubstationLoad_Max_GSPs!$A$3:$Z$100,4,FALSE)</f>
        <v>7.062530783191681</v>
      </c>
      <c r="AC687" s="282">
        <f ca="1">VLOOKUP(A686,SubstationLoad_Min_GSPs!$A$3:$Z$100,18,FALSE)</f>
        <v>-4.0496424689941408</v>
      </c>
      <c r="AD687" s="175"/>
      <c r="AE687" s="186">
        <v>1</v>
      </c>
      <c r="AF687" s="187">
        <v>0</v>
      </c>
      <c r="AG687" s="187">
        <v>0</v>
      </c>
      <c r="AH687" s="187">
        <v>0</v>
      </c>
      <c r="AI687" s="187">
        <v>0</v>
      </c>
      <c r="AJ687" s="187">
        <v>0</v>
      </c>
      <c r="AK687" s="187">
        <v>0</v>
      </c>
      <c r="AL687" s="188">
        <v>0</v>
      </c>
      <c r="AM687" s="157" t="str">
        <f ca="1">IF('MASTER 2018-19 '!H693="","",'MASTER 2018-19 '!H693)</f>
        <v/>
      </c>
      <c r="AN687" s="216"/>
    </row>
    <row r="688" spans="1:40" s="157" customFormat="1" x14ac:dyDescent="0.2">
      <c r="A688" s="11"/>
      <c r="B688" s="176"/>
      <c r="C688" s="189"/>
      <c r="D688" s="190" t="s">
        <v>26</v>
      </c>
      <c r="E688" s="63"/>
      <c r="F688" s="191"/>
      <c r="G688" s="192"/>
      <c r="H688" s="193"/>
      <c r="I688" s="194"/>
      <c r="J688" s="194"/>
      <c r="K688" s="194"/>
      <c r="L688" s="194"/>
      <c r="M688" s="194"/>
      <c r="N688" s="195"/>
      <c r="O688" s="195"/>
      <c r="P688" s="195"/>
      <c r="Q688" s="195"/>
      <c r="R688" s="196" t="s">
        <v>27</v>
      </c>
      <c r="S688" s="330">
        <f ca="1">VLOOKUP(A686,SubstationLoad_Max_GSPs!$A$3:$Z$100,20,FALSE)</f>
        <v>6.4697058710327147</v>
      </c>
      <c r="T688" s="185"/>
      <c r="U688" s="185"/>
      <c r="V688" s="185"/>
      <c r="W688" s="185"/>
      <c r="X688" s="185"/>
      <c r="Y688" s="185"/>
      <c r="Z688" s="184"/>
      <c r="AA688" s="418">
        <f ca="1">IF(AA687=VLOOKUP(A686,SubstationLoad_Max_GSPs!$A$3:$Z$100,3,FALSE),VLOOKUP(A686,SubstationLoad_Max_GSPs!$A$3:$Z$100,8,FALSE),IF(AA687=VLOOKUP(A686,SubstationLoad_Max_GSPs!$A$3:$Z$100,5,FALSE),VLOOKUP(A686,SubstationLoad_Max_GSPs!$A$3:$Z$100,10,FALSE),""))</f>
        <v>43765.120138888888</v>
      </c>
      <c r="AB688" s="418">
        <f ca="1">VLOOKUP(A686,SubstationLoad_Max_GSPs!$A$3:$Z$100,9,FALSE)</f>
        <v>43688.989583333336</v>
      </c>
      <c r="AC688" s="418">
        <f ca="1">VLOOKUP(A686,SubstationLoad_Min_GSPs!$A$3:$Z$100,19,FALSE)</f>
        <v>43902.694444444445</v>
      </c>
      <c r="AD688" s="175"/>
      <c r="AE688" s="175"/>
      <c r="AF688" s="175"/>
      <c r="AG688" s="175"/>
      <c r="AH688" s="175"/>
      <c r="AI688" s="175"/>
      <c r="AJ688" s="175"/>
      <c r="AK688" s="175"/>
      <c r="AL688" s="175"/>
      <c r="AM688" s="157" t="str">
        <f ca="1">IF('MASTER 2018-19 '!H694="","",'MASTER 2018-19 '!H694)</f>
        <v/>
      </c>
      <c r="AN688" s="216"/>
    </row>
    <row r="689" spans="1:40" s="157" customFormat="1" x14ac:dyDescent="0.2">
      <c r="A689" s="14"/>
      <c r="B689" s="197"/>
      <c r="C689" s="198"/>
      <c r="D689" s="198"/>
      <c r="E689" s="198"/>
      <c r="F689" s="199"/>
      <c r="G689" s="200" t="s">
        <v>28</v>
      </c>
      <c r="H689" s="201">
        <v>0.98</v>
      </c>
      <c r="I689" s="197"/>
      <c r="J689" s="202"/>
      <c r="K689" s="203" t="s">
        <v>29</v>
      </c>
      <c r="L689" s="78">
        <f ca="1">L686*$H689</f>
        <v>9.7765861962847911</v>
      </c>
      <c r="M689" s="78">
        <f t="shared" ref="M689:T689" ca="1" si="117">M686*$H689</f>
        <v>9.7816663734650469</v>
      </c>
      <c r="N689" s="78">
        <f t="shared" ca="1" si="117"/>
        <v>9.786877946929609</v>
      </c>
      <c r="O689" s="78">
        <f t="shared" ca="1" si="117"/>
        <v>9.792224436359076</v>
      </c>
      <c r="P689" s="78">
        <f t="shared" ca="1" si="117"/>
        <v>9.7977094557171878</v>
      </c>
      <c r="Q689" s="78">
        <f t="shared" ca="1" si="117"/>
        <v>9.8033367157764033</v>
      </c>
      <c r="R689" s="78">
        <f t="shared" ca="1" si="117"/>
        <v>9.8091100267111582</v>
      </c>
      <c r="S689" s="78">
        <f t="shared" ca="1" si="117"/>
        <v>9.8150333007606108</v>
      </c>
      <c r="T689" s="78">
        <f t="shared" ca="1" si="117"/>
        <v>9.8211105549626563</v>
      </c>
      <c r="U689" s="78">
        <f ca="1">U686*$H689</f>
        <v>9.827345913961242</v>
      </c>
      <c r="V689" s="78">
        <f ca="1">V686*$H689</f>
        <v>9.8337436128888438</v>
      </c>
      <c r="W689" s="78">
        <f t="shared" ref="W689" ca="1" si="118">W686*$H689</f>
        <v>9.8403080003261589</v>
      </c>
      <c r="X689" s="78">
        <f ca="1">X686*$H689</f>
        <v>9.8470435413411135</v>
      </c>
      <c r="Y689" s="78">
        <f ca="1">Y686*$H689</f>
        <v>9.8539548206092213</v>
      </c>
      <c r="Z689" s="204"/>
      <c r="AA689" s="205"/>
      <c r="AB689" s="198"/>
      <c r="AC689" s="206"/>
      <c r="AD689" s="175"/>
      <c r="AE689" s="175"/>
      <c r="AF689" s="175"/>
      <c r="AG689" s="175"/>
      <c r="AH689" s="175"/>
      <c r="AI689" s="175"/>
      <c r="AJ689" s="175"/>
      <c r="AK689" s="175"/>
      <c r="AL689" s="175"/>
      <c r="AN689" s="216"/>
    </row>
    <row r="690" spans="1:40" s="157" customFormat="1" x14ac:dyDescent="0.2">
      <c r="A690" s="2"/>
      <c r="C690" s="207"/>
      <c r="D690" s="208"/>
      <c r="E690" s="208"/>
      <c r="F690" s="208"/>
      <c r="G690" s="209"/>
      <c r="H690" s="241"/>
      <c r="I690" s="211"/>
      <c r="J690" s="212"/>
      <c r="K690" s="208"/>
      <c r="Z690" s="175"/>
      <c r="AA690" s="175"/>
      <c r="AB690" s="175"/>
      <c r="AC690" s="175"/>
      <c r="AD690" s="175"/>
      <c r="AE690" s="175"/>
      <c r="AF690" s="175"/>
      <c r="AG690" s="175"/>
      <c r="AH690" s="175"/>
      <c r="AI690" s="175"/>
      <c r="AJ690" s="175"/>
      <c r="AK690" s="175"/>
      <c r="AL690" s="175"/>
      <c r="AN690" s="216"/>
    </row>
    <row r="691" spans="1:40" s="157" customFormat="1" x14ac:dyDescent="0.2">
      <c r="A691" s="152"/>
      <c r="B691" s="247">
        <v>710</v>
      </c>
      <c r="C691" s="86" t="str">
        <f ca="1">VLOOKUP(B691,'GSP List'!$D$2:$E$485,2,FALSE)</f>
        <v>ABERCHALDER</v>
      </c>
      <c r="D691" s="117" t="s">
        <v>30</v>
      </c>
      <c r="E691" s="117" t="s">
        <v>598</v>
      </c>
      <c r="F691" s="214"/>
      <c r="G691" s="284" t="str">
        <f ca="1">IF(AND(VLOOKUP(C691,SubstationLoad_Max_Primaries!$B$3:$Z$495,3,FALSE),ISNUMBER(VLOOKUP(C691,'Manual Calculation'!$B$2:$G$222,3,FALSE))),VLOOKUP(C691,'Manual Calculation'!$B$2:$G$222,4,FALSE),VLOOKUP(C691,SubstationLoad_Max_Primaries!$B$3:$Z$500,23,FALSE))</f>
        <v>No PI</v>
      </c>
      <c r="H691" s="282">
        <f ca="1">IF(AND(VLOOKUP(C691,SubstationLoad_Max_Primaries!$B$3:$Z$495,3,FALSE),ISNUMBER(VLOOKUP(C691,'Manual Calculation'!$B$2:$G$222,3,FALSE))),VLOOKUP(C691,'Manual Calculation'!$B$2:$G$222,3,FALSE),VLOOKUP(C691,SubstationLoad_Max_Primaries!$B$3:$Z$500,22,FALSE))</f>
        <v>8.4282249752814634E-2</v>
      </c>
      <c r="I691" s="136">
        <v>1</v>
      </c>
      <c r="J691" s="89" t="s">
        <v>829</v>
      </c>
      <c r="K691" s="90" t="s">
        <v>829</v>
      </c>
      <c r="L691" s="143">
        <f ca="1">IF(OR($B691="",ISNA($I691)),,$H691*$I691)</f>
        <v>8.4282249752814634E-2</v>
      </c>
      <c r="M691" s="143">
        <f ca="1">IF($B691 ="",,VLOOKUP($K691,'Growth Rates'!$C$5:$D$8,2,FALSE))^COLUMNS($M691:M691)*$L691+SUM($L692:M692)*IFERROR($L$5/$L$6,1)</f>
        <v>8.6539952971697087E-2</v>
      </c>
      <c r="N691" s="143">
        <f ca="1">IF($B691 ="",,VLOOKUP($K691,'Growth Rates'!$C$5:$D$8,2,FALSE))^COLUMNS($M691:N691)*$L691+SUM($L692:N692)*IFERROR($L$5/$L$6,1)</f>
        <v>8.885813421340763E-2</v>
      </c>
      <c r="O691" s="143">
        <f ca="1">IF($B691 ="",,VLOOKUP($K691,'Growth Rates'!$C$5:$D$8,2,FALSE))^COLUMNS($M691:O691)*$L691+SUM($L692:O692)*IFERROR($L$5/$L$6,1)</f>
        <v>9.123841352756773E-2</v>
      </c>
      <c r="P691" s="143">
        <f ca="1">IF($B691 ="",,VLOOKUP($K691,'Growth Rates'!$C$5:$D$8,2,FALSE))^COLUMNS($M691:P691)*$L691+SUM($L692:P692)*IFERROR($L$5/$L$6,1)</f>
        <v>9.3682454360733067E-2</v>
      </c>
      <c r="Q691" s="143">
        <f ca="1">IF($B691 ="",,VLOOKUP($K691,'Growth Rates'!$C$5:$D$8,2,FALSE))^COLUMNS($M691:Q691)*$L691+SUM($L692:Q692)*IFERROR($L$5/$L$6,1)</f>
        <v>9.6191964718884998E-2</v>
      </c>
      <c r="R691" s="143">
        <f ca="1">IF($B691 ="",,VLOOKUP($K691,'Growth Rates'!$C$5:$D$8,2,FALSE))^COLUMNS($M691:R691)*$L691+SUM($L692:R692)*IFERROR($L$5/$L$6,1)</f>
        <v>9.8768698361062141E-2</v>
      </c>
      <c r="S691" s="143">
        <f ca="1">IF($B691 ="",,VLOOKUP($K691,'Growth Rates'!$C$5:$D$8,2,FALSE))^COLUMNS($M691:S691)*$L691+SUM($L692:S692)*IFERROR($L$5/$L$6,1)</f>
        <v>0.10141445602496639</v>
      </c>
      <c r="T691" s="143">
        <f ca="1">IF($B691 ="",,VLOOKUP($K691,'Growth Rates'!$C$5:$D$8,2,FALSE))^COLUMNS($M691:T691)*$L691+SUM($L692:T692)*IFERROR($L$5/$L$6,1)</f>
        <v>0.10413108668539953</v>
      </c>
      <c r="U691" s="143">
        <f ca="1">IF($B691 ="",,VLOOKUP($K691,'Growth Rates'!$C$5:$D$8,2,FALSE))^COLUMNS($M691:U691)*$L691+SUM($L692:U692)*IFERROR($L$5/$L$6,1)</f>
        <v>0.10692048884641035</v>
      </c>
      <c r="V691" s="143">
        <f ca="1">IF($B691 ="",,VLOOKUP($K691,'Growth Rates'!$C$5:$D$8,2,FALSE))^COLUMNS($M691:V691)*$L691+SUM($L692:V692)*IFERROR($L$5/$L$6,1)</f>
        <v>0.10978461186805484</v>
      </c>
      <c r="W691" s="143">
        <f ca="1">IF($B691 ="",,VLOOKUP($K691,'Growth Rates'!$C$5:$D$8,2,FALSE))^COLUMNS($M691:W691)*$L691+SUM($L692:W692)*IFERROR($L$5/$L$6,1)</f>
        <v>0.11272545732869695</v>
      </c>
      <c r="X691" s="143">
        <f ca="1">IF($B691 ="",,VLOOKUP($K691,'Growth Rates'!$C$5:$D$8,2,FALSE))^COLUMNS($M691:X691)*$L691+SUM($L692:X692)*IFERROR($L$5/$L$6,1)</f>
        <v>0.11574508042380181</v>
      </c>
      <c r="Y691" s="143">
        <f ca="1">IF($B691 ="",,VLOOKUP($K691,'Growth Rates'!$C$5:$D$8,2,FALSE))^COLUMNS($M691:Y691)*$L691+SUM($L692:Y692)*IFERROR($L$5/$L$6,1)</f>
        <v>0.11884559140219914</v>
      </c>
      <c r="Z691" s="237"/>
      <c r="AA691" s="173">
        <f ca="1">IFERROR(IF($H691="",,AA692/$L691),0)</f>
        <v>0</v>
      </c>
      <c r="AB691" s="173">
        <f ca="1">IFERROR(IF($H691="",,AB692/$L691),0)</f>
        <v>0</v>
      </c>
      <c r="AC691" s="174">
        <f ca="1">IFERROR(IF($H691="",,AC692/$L691),0)</f>
        <v>0</v>
      </c>
      <c r="AD691" s="175"/>
      <c r="AE691" s="42">
        <v>82807</v>
      </c>
      <c r="AF691" s="43"/>
      <c r="AG691" s="43"/>
      <c r="AH691" s="43"/>
      <c r="AI691" s="43"/>
      <c r="AJ691" s="43"/>
      <c r="AK691" s="43"/>
      <c r="AL691" s="44"/>
      <c r="AM691" s="157">
        <f ca="1">IF('MASTER 2018-19 '!H697="","",'MASTER 2018-19 '!H697)</f>
        <v>7.8663433102626995E-2</v>
      </c>
      <c r="AN691" s="216">
        <f t="shared" ca="1" si="106"/>
        <v>5.6188166501876385E-3</v>
      </c>
    </row>
    <row r="692" spans="1:40" s="157" customFormat="1" x14ac:dyDescent="0.2">
      <c r="A692" s="152"/>
      <c r="C692" s="217" t="str">
        <f ca="1">IFERROR(IF(H691="","No PI or No Data",""),"Substation was not found in SubstationLoad")</f>
        <v/>
      </c>
      <c r="D692" s="139"/>
      <c r="E692" s="139"/>
      <c r="F692" s="139"/>
      <c r="G692" s="285" t="str">
        <f ca="1">IF(AND(VLOOKUP(C691,SubstationLoad_Max_Primaries!$B$3:$Z$495,3,FALSE),ISNUMBER(VLOOKUP(C691,'Manual Calculation'!$B$2:$G$222,3,FALSE))),VLOOKUP(C691,'Manual Calculation'!$B$2:$G$222,4,FALSE),VLOOKUP(C691,SubstationLoad_Max_Primaries!$B$3:$Z$500,23,FALSE))</f>
        <v>No PI</v>
      </c>
      <c r="H692" s="248"/>
      <c r="I692" s="220"/>
      <c r="J692" s="220"/>
      <c r="K692" s="220"/>
      <c r="L692" s="220" t="s">
        <v>32</v>
      </c>
      <c r="M692" s="235"/>
      <c r="N692" s="221"/>
      <c r="O692" s="221"/>
      <c r="P692" s="221"/>
      <c r="Q692" s="221"/>
      <c r="R692" s="221"/>
      <c r="S692" s="221"/>
      <c r="T692" s="221"/>
      <c r="U692" s="221"/>
      <c r="V692" s="221"/>
      <c r="W692" s="221"/>
      <c r="X692" s="221"/>
      <c r="Y692" s="221"/>
      <c r="Z692" s="222"/>
      <c r="AA692" s="419">
        <f ca="1">IF(AND(VLOOKUP(C691,SubstationLoad_Min_Primaries!$B$3:$Z$495,3,FALSE),ISNUMBER(VLOOKUP(C691,'Manual Calculation'!$B$2:$G$222,5,FALSE))),"Manual Calculation",MAX(VLOOKUP(C691,SubstationLoad_Max_Primaries!$B$3:$Z$500,5,FALSE),VLOOKUP(C691,SubstationLoad_Max_Primaries!$B$3:$Z$500,7,FALSE)))</f>
        <v>0</v>
      </c>
      <c r="AB692" s="419">
        <f ca="1">IF(AND(VLOOKUP(C691,SubstationLoad_Min_Primaries!$B$3:$Z$495,3,FALSE),ISNUMBER(VLOOKUP(C691,'Manual Calculation'!$B$2:$G$222,5,FALSE))),"Manual Calculation",VLOOKUP(C691,SubstationLoad_Max_Primaries!$B$3:$Z$500,6,FALSE))</f>
        <v>0</v>
      </c>
      <c r="AC692" s="282">
        <f ca="1">IF(AND(VLOOKUP(C691,SubstationLoad_Min_Primaries!$B$3:$Z$495,3,FALSE),ISNUMBER(VLOOKUP(C691,'Manual Calculation'!$B$2:$G$222,5,FALSE))),VLOOKUP(C691,'Manual Calculation'!$B$2:$G$222,5,FALSE),VLOOKUP(C691,SubstationLoad_Min_Primaries!$B$3:$Z$500,22,FALSE))</f>
        <v>0</v>
      </c>
      <c r="AD692" s="175"/>
      <c r="AE692" s="186">
        <v>1</v>
      </c>
      <c r="AF692" s="187">
        <v>0</v>
      </c>
      <c r="AG692" s="187">
        <v>0</v>
      </c>
      <c r="AH692" s="187">
        <v>0</v>
      </c>
      <c r="AI692" s="187">
        <v>0</v>
      </c>
      <c r="AJ692" s="187">
        <v>0</v>
      </c>
      <c r="AK692" s="187">
        <v>0</v>
      </c>
      <c r="AL692" s="188">
        <v>0</v>
      </c>
      <c r="AM692" s="157" t="str">
        <f ca="1">IF('MASTER 2018-19 '!H698="","",'MASTER 2018-19 '!H698)</f>
        <v/>
      </c>
      <c r="AN692" s="216"/>
    </row>
    <row r="693" spans="1:40" s="157" customFormat="1" x14ac:dyDescent="0.2">
      <c r="A693" s="152"/>
      <c r="C693" s="223" t="s">
        <v>33</v>
      </c>
      <c r="D693" s="224"/>
      <c r="E693" s="225"/>
      <c r="F693" s="225"/>
      <c r="G693" s="226"/>
      <c r="H693" s="249"/>
      <c r="I693" s="228"/>
      <c r="J693" s="228"/>
      <c r="K693" s="228"/>
      <c r="L693" s="228"/>
      <c r="M693" s="229"/>
      <c r="N693" s="229"/>
      <c r="O693" s="230"/>
      <c r="P693" s="230"/>
      <c r="Q693" s="230"/>
      <c r="R693" s="231" t="s">
        <v>34</v>
      </c>
      <c r="S693" s="283" t="str">
        <f ca="1">VLOOKUP(C691,SubstationLoad_Max_Primaries!$B$3:$Z$500,24,FALSE)</f>
        <v/>
      </c>
      <c r="T693" s="233"/>
      <c r="U693" s="233"/>
      <c r="V693" s="233"/>
      <c r="W693" s="233"/>
      <c r="X693" s="233"/>
      <c r="Y693" s="233"/>
      <c r="Z693" s="234"/>
      <c r="AA693" s="418">
        <f ca="1">IF(AND(VLOOKUP(C691,SubstationLoad_Min_Primaries!$B$3:$Z$495,3,FALSE),ISNUMBER(VLOOKUP(C691,'Manual Calculation'!$B$2:$G$222,5,FALSE))),"",IF(AA692=VLOOKUP(C691,SubstationLoad_Max_Primaries!$B$3:$Z$500,5,FALSE),VLOOKUP(C691,SubstationLoad_Max_Primaries!$B$3:$Z$500,10,FALSE),IF(AA692=VLOOKUP(C691,SubstationLoad_Max_Primaries!$B$3:$Z$500,7,FALSE),VLOOKUP(C691,SubstationLoad_Max_Primaries!$B$3:$Z$500,12,FALSE),"")))</f>
        <v>0</v>
      </c>
      <c r="AB693" s="418">
        <f ca="1">IF(AND(VLOOKUP(C691,SubstationLoad_Min_Primaries!$B$3:$Z$495,3,FALSE),ISNUMBER(VLOOKUP(C691,'Manual Calculation'!$B$2:$G$222,5,FALSE))),"",VLOOKUP(C691,SubstationLoad_Max_Primaries!$B$3:$Z$500,11,FALSE))</f>
        <v>0</v>
      </c>
      <c r="AC693" s="418">
        <f ca="1">IF(AND(VLOOKUP(C691,SubstationLoad_Min_Primaries!$B$3:$Z$495,3,FALSE),ISNUMBER(VLOOKUP(C691,'Manual Calculation'!$B$2:$G$222,5,FALSE))),VLOOKUP(C691,'Manual Calculation'!$B$2:$G$222,6,FALSE),VLOOKUP(C691,SubstationLoad_Min_Primaries!$B$3:$Z$500,23,FALSE))</f>
        <v>0</v>
      </c>
      <c r="AD693" s="175"/>
      <c r="AE693" s="175"/>
      <c r="AF693" s="175"/>
      <c r="AG693" s="175"/>
      <c r="AH693" s="175"/>
      <c r="AI693" s="175"/>
      <c r="AJ693" s="175"/>
      <c r="AK693" s="175"/>
      <c r="AL693" s="175"/>
      <c r="AM693" s="157" t="str">
        <f ca="1">IF('MASTER 2018-19 '!H699="","",'MASTER 2018-19 '!H699)</f>
        <v/>
      </c>
      <c r="AN693" s="216"/>
    </row>
    <row r="694" spans="1:40" s="157" customFormat="1" x14ac:dyDescent="0.2">
      <c r="A694" s="152"/>
      <c r="B694" s="213">
        <v>894</v>
      </c>
      <c r="C694" s="86" t="s">
        <v>691</v>
      </c>
      <c r="D694" s="117" t="s">
        <v>30</v>
      </c>
      <c r="E694" s="117">
        <v>0.1</v>
      </c>
      <c r="F694" s="214"/>
      <c r="G694" s="284" t="str">
        <f ca="1">IF(AND(VLOOKUP(C694,SubstationLoad_Max_Primaries!$B$3:$Z$495,3,FALSE),ISNUMBER(VLOOKUP(C694,'Manual Calculation'!$B$2:$G$222,3,FALSE))),VLOOKUP(C694,'Manual Calculation'!$B$2:$G$222,4,FALSE),VLOOKUP(C694,SubstationLoad_Max_Primaries!$B$3:$Z$500,23,FALSE))</f>
        <v>No PI</v>
      </c>
      <c r="H694" s="282">
        <f ca="1">IF(AND(VLOOKUP(C694,SubstationLoad_Max_Primaries!$B$3:$Z$495,3,FALSE),ISNUMBER(VLOOKUP(C694,'Manual Calculation'!$B$2:$G$222,3,FALSE))),VLOOKUP(C694,'Manual Calculation'!$B$2:$G$222,3,FALSE),VLOOKUP(C694,SubstationLoad_Max_Primaries!$B$3:$Z$500,22,FALSE))</f>
        <v>2.2475266600750568E-2</v>
      </c>
      <c r="I694" s="136">
        <v>1</v>
      </c>
      <c r="J694" s="89" t="s">
        <v>1589</v>
      </c>
      <c r="K694" s="90">
        <v>0</v>
      </c>
      <c r="L694" s="37">
        <f ca="1">IF(OR($B694="",ISNA($I694)),,$H694*$I694)</f>
        <v>2.2475266600750568E-2</v>
      </c>
      <c r="M694" s="37">
        <f ca="1">IF($B694 ="",,VLOOKUP($K694,'Growth Rates'!$C$5:$D$8,2,FALSE))^COLUMNS($M694:M694)*$L694+SUM($L695:M695)*IFERROR($L$5/$L$6,1)</f>
        <v>2.2475676926491408E-2</v>
      </c>
      <c r="N694" s="37">
        <f ca="1">IF($B694 ="",,VLOOKUP($K694,'Growth Rates'!$C$5:$D$8,2,FALSE))^COLUMNS($M694:N694)*$L694+SUM($L695:N695)*IFERROR($L$5/$L$6,1)</f>
        <v>2.2476087259723471E-2</v>
      </c>
      <c r="O694" s="37">
        <f ca="1">IF($B694 ="",,VLOOKUP($K694,'Growth Rates'!$C$5:$D$8,2,FALSE))^COLUMNS($M694:O694)*$L694+SUM($L695:O695)*IFERROR($L$5/$L$6,1)</f>
        <v>2.2476497600446888E-2</v>
      </c>
      <c r="P694" s="37">
        <f ca="1">IF($B694 ="",,VLOOKUP($K694,'Growth Rates'!$C$5:$D$8,2,FALSE))^COLUMNS($M694:P694)*$L694+SUM($L695:P695)*IFERROR($L$5/$L$6,1)</f>
        <v>2.247690794866181E-2</v>
      </c>
      <c r="Q694" s="37">
        <f ca="1">IF($B694 ="",,VLOOKUP($K694,'Growth Rates'!$C$5:$D$8,2,FALSE))^COLUMNS($M694:Q694)*$L694+SUM($L695:Q695)*IFERROR($L$5/$L$6,1)</f>
        <v>2.2477318304368357E-2</v>
      </c>
      <c r="R694" s="37">
        <f ca="1">IF($B694 ="",,VLOOKUP($K694,'Growth Rates'!$C$5:$D$8,2,FALSE))^COLUMNS($M694:R694)*$L694+SUM($L695:R695)*IFERROR($L$5/$L$6,1)</f>
        <v>2.2477728667566674E-2</v>
      </c>
      <c r="S694" s="37">
        <f ca="1">IF($B694 ="",,VLOOKUP($K694,'Growth Rates'!$C$5:$D$8,2,FALSE))^COLUMNS($M694:S694)*$L694+SUM($L695:S695)*IFERROR($L$5/$L$6,1)</f>
        <v>2.2478139038256899E-2</v>
      </c>
      <c r="T694" s="37">
        <f ca="1">IF($B694 ="",,VLOOKUP($K694,'Growth Rates'!$C$5:$D$8,2,FALSE))^COLUMNS($M694:T694)*$L694+SUM($L695:T695)*IFERROR($L$5/$L$6,1)</f>
        <v>2.2478549416439168E-2</v>
      </c>
      <c r="U694" s="37">
        <f ca="1">IF($B694 ="",,VLOOKUP($K694,'Growth Rates'!$C$5:$D$8,2,FALSE))^COLUMNS($M694:U694)*$L694+SUM($L695:U695)*IFERROR($L$5/$L$6,1)</f>
        <v>2.2478959802113611E-2</v>
      </c>
      <c r="V694" s="37">
        <f ca="1">IF($B694 ="",,VLOOKUP($K694,'Growth Rates'!$C$5:$D$8,2,FALSE))^COLUMNS($M694:V694)*$L694+SUM($L695:V695)*IFERROR($L$5/$L$6,1)</f>
        <v>2.2479370195280377E-2</v>
      </c>
      <c r="W694" s="37">
        <f ca="1">IF($B694 ="",,VLOOKUP($K694,'Growth Rates'!$C$5:$D$8,2,FALSE))^COLUMNS($M694:W694)*$L694+SUM($L695:W695)*IFERROR($L$5/$L$6,1)</f>
        <v>2.2479780595939587E-2</v>
      </c>
      <c r="X694" s="37">
        <f ca="1">IF($B694 ="",,VLOOKUP($K694,'Growth Rates'!$C$5:$D$8,2,FALSE))^COLUMNS($M694:X694)*$L694+SUM($L695:X695)*IFERROR($L$5/$L$6,1)</f>
        <v>2.2480191004091401E-2</v>
      </c>
      <c r="Y694" s="37">
        <f ca="1">IF($B694 ="",,VLOOKUP($K694,'Growth Rates'!$C$5:$D$8,2,FALSE))^COLUMNS($M694:Y694)*$L694+SUM($L695:Y695)*IFERROR($L$5/$L$6,1)</f>
        <v>2.2480601419735929E-2</v>
      </c>
      <c r="Z694" s="215"/>
      <c r="AA694" s="173">
        <f ca="1">IFERROR(IF($H694="",,AA695/$L694),0)</f>
        <v>0</v>
      </c>
      <c r="AB694" s="173">
        <f ca="1">IFERROR(IF($H694="",,AB695/$L694),0)</f>
        <v>0</v>
      </c>
      <c r="AC694" s="174">
        <f ca="1">IFERROR(IF($H694="",,AC695/$L694),0)</f>
        <v>0</v>
      </c>
      <c r="AD694" s="175"/>
      <c r="AE694" s="42"/>
      <c r="AF694" s="43"/>
      <c r="AG694" s="43"/>
      <c r="AH694" s="43"/>
      <c r="AI694" s="43"/>
      <c r="AJ694" s="43"/>
      <c r="AK694" s="43"/>
      <c r="AL694" s="44"/>
      <c r="AM694" s="157">
        <f ca="1">IF('MASTER 2018-19 '!H700="","",'MASTER 2018-19 '!H700)</f>
        <v>2.2475266600750568E-2</v>
      </c>
      <c r="AN694" s="216"/>
    </row>
    <row r="695" spans="1:40" s="157" customFormat="1" x14ac:dyDescent="0.2">
      <c r="A695" s="152"/>
      <c r="C695" s="217" t="str">
        <f ca="1">IFERROR(IF(H694="","No PI or No Data",""),"Substation was not found in SubstationLoad")</f>
        <v/>
      </c>
      <c r="D695" s="139"/>
      <c r="E695" s="139"/>
      <c r="F695" s="139"/>
      <c r="G695" s="285" t="str">
        <f ca="1">IF(AND(VLOOKUP(C694,SubstationLoad_Max_Primaries!$B$3:$Z$495,3,FALSE),ISNUMBER(VLOOKUP(C694,'Manual Calculation'!$B$2:$G$222,3,FALSE))),VLOOKUP(C694,'Manual Calculation'!$B$2:$G$222,4,FALSE),VLOOKUP(C694,SubstationLoad_Max_Primaries!$B$3:$Z$500,23,FALSE))</f>
        <v>No PI</v>
      </c>
      <c r="H695" s="250"/>
      <c r="I695" s="220"/>
      <c r="J695" s="220"/>
      <c r="K695" s="220"/>
      <c r="L695" s="220" t="s">
        <v>32</v>
      </c>
      <c r="M695" s="221"/>
      <c r="N695" s="221"/>
      <c r="O695" s="221"/>
      <c r="P695" s="221"/>
      <c r="Q695" s="221"/>
      <c r="R695" s="221"/>
      <c r="S695" s="221"/>
      <c r="T695" s="221"/>
      <c r="U695" s="221"/>
      <c r="V695" s="221"/>
      <c r="W695" s="221"/>
      <c r="X695" s="221"/>
      <c r="Y695" s="221"/>
      <c r="Z695" s="222"/>
      <c r="AA695" s="419">
        <f ca="1">IF(AND(VLOOKUP(C694,SubstationLoad_Min_Primaries!$B$3:$Z$495,3,FALSE),ISNUMBER(VLOOKUP(C694,'Manual Calculation'!$B$2:$G$222,5,FALSE))),"Manual Calculation",MAX(VLOOKUP(C694,SubstationLoad_Max_Primaries!$B$3:$Z$500,5,FALSE),VLOOKUP(C694,SubstationLoad_Max_Primaries!$B$3:$Z$500,7,FALSE)))</f>
        <v>0</v>
      </c>
      <c r="AB695" s="419">
        <f ca="1">IF(AND(VLOOKUP(C694,SubstationLoad_Min_Primaries!$B$3:$Z$495,3,FALSE),ISNUMBER(VLOOKUP(C694,'Manual Calculation'!$B$2:$G$222,5,FALSE))),"Manual Calculation",VLOOKUP(C694,SubstationLoad_Max_Primaries!$B$3:$Z$500,6,FALSE))</f>
        <v>0</v>
      </c>
      <c r="AC695" s="282">
        <f ca="1">IF(AND(VLOOKUP(C694,SubstationLoad_Min_Primaries!$B$3:$Z$495,3,FALSE),ISNUMBER(VLOOKUP(C694,'Manual Calculation'!$B$2:$G$222,5,FALSE))),VLOOKUP(C694,'Manual Calculation'!$B$2:$G$222,5,FALSE),VLOOKUP(C694,SubstationLoad_Min_Primaries!$B$3:$Z$500,22,FALSE))</f>
        <v>0</v>
      </c>
      <c r="AD695" s="175"/>
      <c r="AE695" s="186">
        <v>0</v>
      </c>
      <c r="AF695" s="187">
        <v>0</v>
      </c>
      <c r="AG695" s="187">
        <v>0</v>
      </c>
      <c r="AH695" s="187">
        <v>0</v>
      </c>
      <c r="AI695" s="187">
        <v>0</v>
      </c>
      <c r="AJ695" s="187">
        <v>0</v>
      </c>
      <c r="AK695" s="187">
        <v>0</v>
      </c>
      <c r="AL695" s="188">
        <v>0</v>
      </c>
      <c r="AM695" s="157" t="str">
        <f ca="1">IF('MASTER 2018-19 '!H701="","",'MASTER 2018-19 '!H701)</f>
        <v/>
      </c>
      <c r="AN695" s="216"/>
    </row>
    <row r="696" spans="1:40" s="157" customFormat="1" x14ac:dyDescent="0.2">
      <c r="A696" s="152"/>
      <c r="C696" s="223" t="s">
        <v>33</v>
      </c>
      <c r="D696" s="224"/>
      <c r="E696" s="225"/>
      <c r="F696" s="225"/>
      <c r="G696" s="226"/>
      <c r="H696" s="249"/>
      <c r="I696" s="228"/>
      <c r="J696" s="228"/>
      <c r="K696" s="228"/>
      <c r="L696" s="228"/>
      <c r="M696" s="229"/>
      <c r="N696" s="229"/>
      <c r="O696" s="230"/>
      <c r="P696" s="230"/>
      <c r="Q696" s="230"/>
      <c r="R696" s="231" t="s">
        <v>34</v>
      </c>
      <c r="S696" s="283" t="str">
        <f ca="1">VLOOKUP(C694,SubstationLoad_Max_Primaries!$B$3:$Z$500,24,FALSE)</f>
        <v/>
      </c>
      <c r="T696" s="233"/>
      <c r="U696" s="233"/>
      <c r="V696" s="233"/>
      <c r="W696" s="233"/>
      <c r="X696" s="233"/>
      <c r="Y696" s="233"/>
      <c r="Z696" s="234"/>
      <c r="AA696" s="418">
        <f ca="1">IF(AND(VLOOKUP(C694,SubstationLoad_Min_Primaries!$B$3:$Z$495,3,FALSE),ISNUMBER(VLOOKUP(C694,'Manual Calculation'!$B$2:$G$222,5,FALSE))),"",IF(AA695=VLOOKUP(C694,SubstationLoad_Max_Primaries!$B$3:$Z$500,5,FALSE),VLOOKUP(C694,SubstationLoad_Max_Primaries!$B$3:$Z$500,10,FALSE),IF(AA695=VLOOKUP(C694,SubstationLoad_Max_Primaries!$B$3:$Z$500,7,FALSE),VLOOKUP(C694,SubstationLoad_Max_Primaries!$B$3:$Z$500,12,FALSE),"")))</f>
        <v>0</v>
      </c>
      <c r="AB696" s="418">
        <f ca="1">IF(AND(VLOOKUP(C694,SubstationLoad_Min_Primaries!$B$3:$Z$495,3,FALSE),ISNUMBER(VLOOKUP(C694,'Manual Calculation'!$B$2:$G$222,5,FALSE))),"",VLOOKUP(C694,SubstationLoad_Max_Primaries!$B$3:$Z$500,11,FALSE))</f>
        <v>0</v>
      </c>
      <c r="AC696" s="418">
        <f ca="1">IF(AND(VLOOKUP(C694,SubstationLoad_Min_Primaries!$B$3:$Z$495,3,FALSE),ISNUMBER(VLOOKUP(C694,'Manual Calculation'!$B$2:$G$222,5,FALSE))),VLOOKUP(C694,'Manual Calculation'!$B$2:$G$222,6,FALSE),VLOOKUP(C694,SubstationLoad_Min_Primaries!$B$3:$Z$500,23,FALSE))</f>
        <v>0</v>
      </c>
      <c r="AD696" s="175"/>
      <c r="AE696" s="175"/>
      <c r="AF696" s="175"/>
      <c r="AG696" s="175"/>
      <c r="AH696" s="175"/>
      <c r="AI696" s="175"/>
      <c r="AJ696" s="175"/>
      <c r="AK696" s="175"/>
      <c r="AL696" s="175"/>
      <c r="AM696" s="157" t="str">
        <f ca="1">IF('MASTER 2018-19 '!H702="","",'MASTER 2018-19 '!H702)</f>
        <v/>
      </c>
      <c r="AN696" s="216"/>
    </row>
    <row r="697" spans="1:40" s="157" customFormat="1" x14ac:dyDescent="0.2">
      <c r="A697" s="152"/>
      <c r="B697" s="213">
        <v>745</v>
      </c>
      <c r="C697" s="86" t="str">
        <f ca="1">VLOOKUP(B697,'GSP List'!$D$2:$E$485,2,FALSE)</f>
        <v>BUNOICH</v>
      </c>
      <c r="D697" s="117" t="s">
        <v>30</v>
      </c>
      <c r="E697" s="117" t="s">
        <v>563</v>
      </c>
      <c r="F697" s="214"/>
      <c r="G697" s="284">
        <f ca="1">IF(AND(VLOOKUP(C697,SubstationLoad_Max_Primaries!$B$3:$Z$495,3,FALSE),ISNUMBER(VLOOKUP(C697,'Manual Calculation'!$B$2:$G$222,3,FALSE))),VLOOKUP(C697,'Manual Calculation'!$B$2:$G$222,4,FALSE),VLOOKUP(C697,SubstationLoad_Max_Primaries!$B$3:$Z$500,23,FALSE))</f>
        <v>43833.777083333334</v>
      </c>
      <c r="H697" s="282">
        <f ca="1">IF(AND(VLOOKUP(C697,SubstationLoad_Max_Primaries!$B$3:$Z$495,3,FALSE),ISNUMBER(VLOOKUP(C697,'Manual Calculation'!$B$2:$G$222,3,FALSE))),VLOOKUP(C697,'Manual Calculation'!$B$2:$G$222,3,FALSE),VLOOKUP(C697,SubstationLoad_Max_Primaries!$B$3:$Z$500,22,FALSE))</f>
        <v>0.19315298270797729</v>
      </c>
      <c r="I697" s="136">
        <v>1</v>
      </c>
      <c r="J697" s="89">
        <v>0</v>
      </c>
      <c r="K697" s="90">
        <v>0</v>
      </c>
      <c r="L697" s="143">
        <f ca="1">IF(OR($B697="",ISNA($I697)),,$H697*$I697)</f>
        <v>0.19315298270797729</v>
      </c>
      <c r="M697" s="143">
        <f ca="1">IF($B697 ="",,VLOOKUP($K697,'Growth Rates'!$C$5:$D$8,2,FALSE))^COLUMNS($M697:M697)*$L697+SUM($L698:M698)*IFERROR($L$5/$L$6,1)</f>
        <v>0.19315650905728085</v>
      </c>
      <c r="N697" s="143">
        <f ca="1">IF($B697 ="",,VLOOKUP($K697,'Growth Rates'!$C$5:$D$8,2,FALSE))^COLUMNS($M697:N697)*$L697+SUM($L698:N698)*IFERROR($L$5/$L$6,1)</f>
        <v>0.19316003547096416</v>
      </c>
      <c r="O697" s="143">
        <f ca="1">IF($B697 ="",,VLOOKUP($K697,'Growth Rates'!$C$5:$D$8,2,FALSE))^COLUMNS($M697:O697)*$L697+SUM($L698:O698)*IFERROR($L$5/$L$6,1)</f>
        <v>0.1931635619490284</v>
      </c>
      <c r="P697" s="143">
        <f ca="1">IF($B697 ="",,VLOOKUP($K697,'Growth Rates'!$C$5:$D$8,2,FALSE))^COLUMNS($M697:P697)*$L697+SUM($L698:P698)*IFERROR($L$5/$L$6,1)</f>
        <v>0.19316708849147474</v>
      </c>
      <c r="Q697" s="143">
        <f ca="1">IF($B697 ="",,VLOOKUP($K697,'Growth Rates'!$C$5:$D$8,2,FALSE))^COLUMNS($M697:Q697)*$L697+SUM($L698:Q698)*IFERROR($L$5/$L$6,1)</f>
        <v>0.19317061509830433</v>
      </c>
      <c r="R697" s="143">
        <f ca="1">IF($B697 ="",,VLOOKUP($K697,'Growth Rates'!$C$5:$D$8,2,FALSE))^COLUMNS($M697:R697)*$L697+SUM($L698:R698)*IFERROR($L$5/$L$6,1)</f>
        <v>0.19317414176951836</v>
      </c>
      <c r="S697" s="143">
        <f ca="1">IF($B697 ="",,VLOOKUP($K697,'Growth Rates'!$C$5:$D$8,2,FALSE))^COLUMNS($M697:S697)*$L697+SUM($L698:S698)*IFERROR($L$5/$L$6,1)</f>
        <v>0.19317766850511803</v>
      </c>
      <c r="T697" s="143">
        <f ca="1">IF($B697 ="",,VLOOKUP($K697,'Growth Rates'!$C$5:$D$8,2,FALSE))^COLUMNS($M697:T697)*$L697+SUM($L698:T698)*IFERROR($L$5/$L$6,1)</f>
        <v>0.1931811953051045</v>
      </c>
      <c r="U697" s="143">
        <f ca="1">IF($B697 ="",,VLOOKUP($K697,'Growth Rates'!$C$5:$D$8,2,FALSE))^COLUMNS($M697:U697)*$L697+SUM($L698:U698)*IFERROR($L$5/$L$6,1)</f>
        <v>0.19318472216947891</v>
      </c>
      <c r="V697" s="143">
        <f ca="1">IF($B697 ="",,VLOOKUP($K697,'Growth Rates'!$C$5:$D$8,2,FALSE))^COLUMNS($M697:V697)*$L697+SUM($L698:V698)*IFERROR($L$5/$L$6,1)</f>
        <v>0.1931882490982425</v>
      </c>
      <c r="W697" s="143">
        <f ca="1">IF($B697 ="",,VLOOKUP($K697,'Growth Rates'!$C$5:$D$8,2,FALSE))^COLUMNS($M697:W697)*$L697+SUM($L698:W698)*IFERROR($L$5/$L$6,1)</f>
        <v>0.19319177609139634</v>
      </c>
      <c r="X697" s="143">
        <f ca="1">IF($B697 ="",,VLOOKUP($K697,'Growth Rates'!$C$5:$D$8,2,FALSE))^COLUMNS($M697:X697)*$L697+SUM($L698:X698)*IFERROR($L$5/$L$6,1)</f>
        <v>0.19319530314894182</v>
      </c>
      <c r="Y697" s="143">
        <f ca="1">IF($B697 ="",,VLOOKUP($K697,'Growth Rates'!$C$5:$D$8,2,FALSE))^COLUMNS($M697:Y697)*$L697+SUM($L698:Y698)*IFERROR($L$5/$L$6,1)</f>
        <v>0.19319883027087986</v>
      </c>
      <c r="Z697" s="215"/>
      <c r="AA697" s="173">
        <f ca="1">IFERROR(IF($H697="",,AA698/$L697),0)</f>
        <v>0.98074609199248253</v>
      </c>
      <c r="AB697" s="173">
        <f ca="1">IFERROR(IF($H697="",,AB698/$L697),0)</f>
        <v>0.78098677289763307</v>
      </c>
      <c r="AC697" s="174">
        <f ca="1">IFERROR(IF($H697="",,AC698/$L697),0)</f>
        <v>0</v>
      </c>
      <c r="AD697" s="175"/>
      <c r="AE697" s="42">
        <v>82816</v>
      </c>
      <c r="AF697" s="43"/>
      <c r="AG697" s="43"/>
      <c r="AH697" s="43"/>
      <c r="AI697" s="43"/>
      <c r="AJ697" s="43"/>
      <c r="AK697" s="43"/>
      <c r="AL697" s="44"/>
      <c r="AM697" s="157">
        <f ca="1">IF('MASTER 2018-19 '!H703="","",'MASTER 2018-19 '!H703)</f>
        <v>0.18</v>
      </c>
      <c r="AN697" s="216">
        <f t="shared" ca="1" si="106"/>
        <v>1.3152982707977295E-2</v>
      </c>
    </row>
    <row r="698" spans="1:40" s="157" customFormat="1" x14ac:dyDescent="0.2">
      <c r="A698" s="152"/>
      <c r="C698" s="217" t="str">
        <f ca="1">IFERROR(IF(H697="","No PI or No Data",""),"Substation was not found in SubstationLoad")</f>
        <v/>
      </c>
      <c r="D698" s="139"/>
      <c r="E698" s="139"/>
      <c r="F698" s="139"/>
      <c r="G698" s="285">
        <f ca="1">IF(AND(VLOOKUP(C697,SubstationLoad_Max_Primaries!$B$3:$Z$495,3,FALSE),ISNUMBER(VLOOKUP(C697,'Manual Calculation'!$B$2:$G$222,3,FALSE))),VLOOKUP(C697,'Manual Calculation'!$B$2:$G$222,4,FALSE),VLOOKUP(C697,SubstationLoad_Max_Primaries!$B$3:$Z$500,23,FALSE))</f>
        <v>43833.777083333334</v>
      </c>
      <c r="H698" s="250"/>
      <c r="I698" s="220"/>
      <c r="J698" s="220"/>
      <c r="K698" s="220"/>
      <c r="L698" s="220" t="s">
        <v>32</v>
      </c>
      <c r="M698" s="221"/>
      <c r="N698" s="221"/>
      <c r="O698" s="221"/>
      <c r="P698" s="221"/>
      <c r="Q698" s="221"/>
      <c r="R698" s="221"/>
      <c r="S698" s="221"/>
      <c r="T698" s="221"/>
      <c r="U698" s="221"/>
      <c r="V698" s="221"/>
      <c r="W698" s="221"/>
      <c r="X698" s="221"/>
      <c r="Y698" s="221"/>
      <c r="Z698" s="222"/>
      <c r="AA698" s="419">
        <f ca="1">IF(AND(VLOOKUP(C697,SubstationLoad_Min_Primaries!$B$3:$Z$495,3,FALSE),ISNUMBER(VLOOKUP(C697,'Manual Calculation'!$B$2:$G$222,5,FALSE))),"Manual Calculation",MAX(VLOOKUP(C697,SubstationLoad_Max_Primaries!$B$3:$Z$500,5,FALSE),VLOOKUP(C697,SubstationLoad_Max_Primaries!$B$3:$Z$500,7,FALSE)))</f>
        <v>0.18943403294754027</v>
      </c>
      <c r="AB698" s="419">
        <f ca="1">IF(AND(VLOOKUP(C697,SubstationLoad_Min_Primaries!$B$3:$Z$495,3,FALSE),ISNUMBER(VLOOKUP(C697,'Manual Calculation'!$B$2:$G$222,5,FALSE))),"Manual Calculation",VLOOKUP(C697,SubstationLoad_Max_Primaries!$B$3:$Z$500,6,FALSE))</f>
        <v>0.1508499246406555</v>
      </c>
      <c r="AC698" s="282">
        <f ca="1">IF(AND(VLOOKUP(C697,SubstationLoad_Min_Primaries!$B$3:$Z$495,3,FALSE),ISNUMBER(VLOOKUP(C697,'Manual Calculation'!$B$2:$G$222,5,FALSE))),VLOOKUP(C697,'Manual Calculation'!$B$2:$G$222,5,FALSE),VLOOKUP(C697,SubstationLoad_Min_Primaries!$B$3:$Z$500,22,FALSE))</f>
        <v>0</v>
      </c>
      <c r="AD698" s="175"/>
      <c r="AE698" s="186">
        <v>1</v>
      </c>
      <c r="AF698" s="187">
        <v>0</v>
      </c>
      <c r="AG698" s="187">
        <v>0</v>
      </c>
      <c r="AH698" s="187">
        <v>0</v>
      </c>
      <c r="AI698" s="187">
        <v>0</v>
      </c>
      <c r="AJ698" s="187">
        <v>0</v>
      </c>
      <c r="AK698" s="187">
        <v>0</v>
      </c>
      <c r="AL698" s="188">
        <v>0</v>
      </c>
      <c r="AM698" s="157" t="str">
        <f ca="1">IF('MASTER 2018-19 '!H704="","",'MASTER 2018-19 '!H704)</f>
        <v/>
      </c>
      <c r="AN698" s="216"/>
    </row>
    <row r="699" spans="1:40" s="157" customFormat="1" x14ac:dyDescent="0.2">
      <c r="A699" s="152"/>
      <c r="C699" s="223" t="s">
        <v>33</v>
      </c>
      <c r="D699" s="224"/>
      <c r="E699" s="225"/>
      <c r="F699" s="225"/>
      <c r="G699" s="226"/>
      <c r="H699" s="249"/>
      <c r="I699" s="228"/>
      <c r="J699" s="228"/>
      <c r="K699" s="228"/>
      <c r="L699" s="228"/>
      <c r="M699" s="229"/>
      <c r="N699" s="229"/>
      <c r="O699" s="230"/>
      <c r="P699" s="230"/>
      <c r="Q699" s="230"/>
      <c r="R699" s="231" t="s">
        <v>34</v>
      </c>
      <c r="S699" s="283">
        <f ca="1">VLOOKUP(C697,SubstationLoad_Max_Primaries!$B$3:$Z$500,24,FALSE)</f>
        <v>0</v>
      </c>
      <c r="T699" s="233"/>
      <c r="U699" s="233"/>
      <c r="V699" s="233"/>
      <c r="W699" s="233"/>
      <c r="X699" s="233"/>
      <c r="Y699" s="233"/>
      <c r="Z699" s="234"/>
      <c r="AA699" s="418">
        <f ca="1">IF(AND(VLOOKUP(C697,SubstationLoad_Min_Primaries!$B$3:$Z$495,3,FALSE),ISNUMBER(VLOOKUP(C697,'Manual Calculation'!$B$2:$G$222,5,FALSE))),"",IF(AA698=VLOOKUP(C697,SubstationLoad_Max_Primaries!$B$3:$Z$500,5,FALSE),VLOOKUP(C697,SubstationLoad_Max_Primaries!$B$3:$Z$500,10,FALSE),IF(AA698=VLOOKUP(C697,SubstationLoad_Max_Primaries!$B$3:$Z$500,7,FALSE),VLOOKUP(C697,SubstationLoad_Max_Primaries!$B$3:$Z$500,12,FALSE),"")))</f>
        <v>43558.575694444444</v>
      </c>
      <c r="AB699" s="418">
        <f ca="1">IF(AND(VLOOKUP(C697,SubstationLoad_Min_Primaries!$B$3:$Z$495,3,FALSE),ISNUMBER(VLOOKUP(C697,'Manual Calculation'!$B$2:$G$222,5,FALSE))),"",VLOOKUP(C697,SubstationLoad_Max_Primaries!$B$3:$Z$500,11,FALSE))</f>
        <v>43618.57708333333</v>
      </c>
      <c r="AC699" s="418">
        <f ca="1">IF(AND(VLOOKUP(C697,SubstationLoad_Min_Primaries!$B$3:$Z$495,3,FALSE),ISNUMBER(VLOOKUP(C697,'Manual Calculation'!$B$2:$G$222,5,FALSE))),VLOOKUP(C697,'Manual Calculation'!$B$2:$G$222,6,FALSE),VLOOKUP(C697,SubstationLoad_Min_Primaries!$B$3:$Z$500,23,FALSE))</f>
        <v>0</v>
      </c>
      <c r="AD699" s="175"/>
      <c r="AE699" s="175"/>
      <c r="AF699" s="175"/>
      <c r="AG699" s="175"/>
      <c r="AH699" s="175"/>
      <c r="AI699" s="175"/>
      <c r="AJ699" s="175"/>
      <c r="AK699" s="175"/>
      <c r="AL699" s="175"/>
      <c r="AM699" s="157" t="str">
        <f ca="1">IF('MASTER 2018-19 '!H705="","",'MASTER 2018-19 '!H705)</f>
        <v/>
      </c>
      <c r="AN699" s="216"/>
    </row>
    <row r="700" spans="1:40" s="157" customFormat="1" x14ac:dyDescent="0.2">
      <c r="A700" s="152"/>
      <c r="B700" s="213">
        <v>517</v>
      </c>
      <c r="C700" s="86" t="str">
        <f ca="1">VLOOKUP(B700,'GSP List'!$D$2:$E$485,2,FALSE)</f>
        <v>DRUMNADROCHIT</v>
      </c>
      <c r="D700" s="117" t="s">
        <v>30</v>
      </c>
      <c r="E700" s="117" t="s">
        <v>543</v>
      </c>
      <c r="F700" s="214"/>
      <c r="G700" s="284">
        <f ca="1">IF(AND(VLOOKUP(C700,SubstationLoad_Max_Primaries!$B$3:$Z$495,3,FALSE),ISNUMBER(VLOOKUP(C700,'Manual Calculation'!$B$2:$G$222,3,FALSE))),VLOOKUP(C700,'Manual Calculation'!$B$2:$G$222,4,FALSE),VLOOKUP(C700,SubstationLoad_Max_Primaries!$B$3:$Z$500,23,FALSE))</f>
        <v>43829.083333333328</v>
      </c>
      <c r="H700" s="282">
        <f ca="1">IF(AND(VLOOKUP(C700,SubstationLoad_Max_Primaries!$B$3:$Z$495,3,FALSE),ISNUMBER(VLOOKUP(C700,'Manual Calculation'!$B$2:$G$222,3,FALSE))),VLOOKUP(C700,'Manual Calculation'!$B$2:$G$222,3,FALSE),VLOOKUP(C700,SubstationLoad_Max_Primaries!$B$3:$Z$500,22,FALSE))</f>
        <v>2.8469473079999998</v>
      </c>
      <c r="I700" s="136">
        <v>1</v>
      </c>
      <c r="J700" s="89">
        <v>0</v>
      </c>
      <c r="K700" s="90">
        <v>0</v>
      </c>
      <c r="L700" s="143">
        <f ca="1">IF(OR($B700="",ISNA($I700)),,$H700*$I700)</f>
        <v>2.8469473079999998</v>
      </c>
      <c r="M700" s="143">
        <f ca="1">IF($B700 ="",,VLOOKUP($K700,'Growth Rates'!$C$5:$D$8,2,FALSE))^COLUMNS($M700:M700)*$L700+SUM($L701:M701)*IFERROR($L$5/$L$6,1)</f>
        <v>2.846999284058128</v>
      </c>
      <c r="N700" s="143">
        <f ca="1">IF($B700 ="",,VLOOKUP($K700,'Growth Rates'!$C$5:$D$8,2,FALSE))^COLUMNS($M700:N700)*$L700+SUM($L701:N701)*IFERROR($L$5/$L$6,1)</f>
        <v>2.8470512610651713</v>
      </c>
      <c r="O700" s="143">
        <f ca="1">IF($B700 ="",,VLOOKUP($K700,'Growth Rates'!$C$5:$D$8,2,FALSE))^COLUMNS($M700:O700)*$L700+SUM($L701:O701)*IFERROR($L$5/$L$6,1)</f>
        <v>2.8471032390211461</v>
      </c>
      <c r="P700" s="143">
        <f ca="1">IF($B700 ="",,VLOOKUP($K700,'Growth Rates'!$C$5:$D$8,2,FALSE))^COLUMNS($M700:P700)*$L700+SUM($L701:P701)*IFERROR($L$5/$L$6,1)</f>
        <v>2.8471552179260713</v>
      </c>
      <c r="Q700" s="143">
        <f ca="1">IF($B700 ="",,VLOOKUP($K700,'Growth Rates'!$C$5:$D$8,2,FALSE))^COLUMNS($M700:Q700)*$L700+SUM($L701:Q701)*IFERROR($L$5/$L$6,1)</f>
        <v>2.8472071977799627</v>
      </c>
      <c r="R700" s="143">
        <f ca="1">IF($B700 ="",,VLOOKUP($K700,'Growth Rates'!$C$5:$D$8,2,FALSE))^COLUMNS($M700:R700)*$L700+SUM($L701:R701)*IFERROR($L$5/$L$6,1)</f>
        <v>2.8472591785828385</v>
      </c>
      <c r="S700" s="143">
        <f ca="1">IF($B700 ="",,VLOOKUP($K700,'Growth Rates'!$C$5:$D$8,2,FALSE))^COLUMNS($M700:S700)*$L700+SUM($L701:S701)*IFERROR($L$5/$L$6,1)</f>
        <v>2.8473111603347157</v>
      </c>
      <c r="T700" s="143">
        <f ca="1">IF($B700 ="",,VLOOKUP($K700,'Growth Rates'!$C$5:$D$8,2,FALSE))^COLUMNS($M700:T700)*$L700+SUM($L701:T701)*IFERROR($L$5/$L$6,1)</f>
        <v>2.8473631430356123</v>
      </c>
      <c r="U700" s="143">
        <f ca="1">IF($B700 ="",,VLOOKUP($K700,'Growth Rates'!$C$5:$D$8,2,FALSE))^COLUMNS($M700:U700)*$L700+SUM($L701:U701)*IFERROR($L$5/$L$6,1)</f>
        <v>2.8474151266855441</v>
      </c>
      <c r="V700" s="143">
        <f ca="1">IF($B700 ="",,VLOOKUP($K700,'Growth Rates'!$C$5:$D$8,2,FALSE))^COLUMNS($M700:V700)*$L700+SUM($L701:V701)*IFERROR($L$5/$L$6,1)</f>
        <v>2.84746711128453</v>
      </c>
      <c r="W700" s="143">
        <f ca="1">IF($B700 ="",,VLOOKUP($K700,'Growth Rates'!$C$5:$D$8,2,FALSE))^COLUMNS($M700:W700)*$L700+SUM($L701:W701)*IFERROR($L$5/$L$6,1)</f>
        <v>2.8475190968325861</v>
      </c>
      <c r="X700" s="143">
        <f ca="1">IF($B700 ="",,VLOOKUP($K700,'Growth Rates'!$C$5:$D$8,2,FALSE))^COLUMNS($M700:X700)*$L700+SUM($L701:X701)*IFERROR($L$5/$L$6,1)</f>
        <v>2.8475710833297314</v>
      </c>
      <c r="Y700" s="143">
        <f ca="1">IF($B700 ="",,VLOOKUP($K700,'Growth Rates'!$C$5:$D$8,2,FALSE))^COLUMNS($M700:Y700)*$L700+SUM($L701:Y701)*IFERROR($L$5/$L$6,1)</f>
        <v>2.8476230707759811</v>
      </c>
      <c r="Z700" s="215"/>
      <c r="AA700" s="173">
        <f ca="1">IFERROR(IF($H700="",,AA701/$L700),0)</f>
        <v>0</v>
      </c>
      <c r="AB700" s="173">
        <f ca="1">IFERROR(IF($H700="",,AB701/$L700),0)</f>
        <v>0</v>
      </c>
      <c r="AC700" s="174">
        <f ca="1">IFERROR(IF($H700="",,AC701/$L700),0)</f>
        <v>0.17865178873201684</v>
      </c>
      <c r="AD700" s="175"/>
      <c r="AE700" s="42">
        <v>82814</v>
      </c>
      <c r="AF700" s="43"/>
      <c r="AG700" s="43"/>
      <c r="AH700" s="43"/>
      <c r="AI700" s="43"/>
      <c r="AJ700" s="43"/>
      <c r="AK700" s="43"/>
      <c r="AL700" s="44"/>
      <c r="AM700" s="157">
        <f ca="1">IF('MASTER 2018-19 '!H706="","",'MASTER 2018-19 '!H706)</f>
        <v>2.39</v>
      </c>
      <c r="AN700" s="216">
        <f t="shared" ca="1" si="106"/>
        <v>0.45694730799999972</v>
      </c>
    </row>
    <row r="701" spans="1:40" s="157" customFormat="1" x14ac:dyDescent="0.2">
      <c r="C701" s="217" t="str">
        <f ca="1">IFERROR(IF(H700="","No PI or No Data",""),"Substation was not found in SubstationLoad")</f>
        <v/>
      </c>
      <c r="D701" s="139"/>
      <c r="E701" s="139"/>
      <c r="F701" s="139"/>
      <c r="G701" s="285">
        <f ca="1">IF(AND(VLOOKUP(C700,SubstationLoad_Max_Primaries!$B$3:$Z$495,3,FALSE),ISNUMBER(VLOOKUP(C700,'Manual Calculation'!$B$2:$G$222,3,FALSE))),VLOOKUP(C700,'Manual Calculation'!$B$2:$G$222,4,FALSE),VLOOKUP(C700,SubstationLoad_Max_Primaries!$B$3:$Z$500,23,FALSE))</f>
        <v>43829.083333333328</v>
      </c>
      <c r="H701" s="250"/>
      <c r="I701" s="220"/>
      <c r="J701" s="220"/>
      <c r="K701" s="220"/>
      <c r="L701" s="220" t="s">
        <v>32</v>
      </c>
      <c r="M701" s="235"/>
      <c r="N701" s="221"/>
      <c r="O701" s="221"/>
      <c r="P701" s="221"/>
      <c r="Q701" s="221"/>
      <c r="R701" s="221"/>
      <c r="S701" s="221"/>
      <c r="T701" s="221"/>
      <c r="U701" s="221"/>
      <c r="V701" s="221"/>
      <c r="W701" s="221"/>
      <c r="X701" s="221"/>
      <c r="Y701" s="221"/>
      <c r="Z701" s="222"/>
      <c r="AA701" s="419" t="str">
        <f ca="1">IF(AND(VLOOKUP(C700,SubstationLoad_Min_Primaries!$B$3:$Z$495,3,FALSE),ISNUMBER(VLOOKUP(C700,'Manual Calculation'!$B$2:$G$222,5,FALSE))),"Manual Calculation",MAX(VLOOKUP(C700,SubstationLoad_Max_Primaries!$B$3:$Z$500,5,FALSE),VLOOKUP(C700,SubstationLoad_Max_Primaries!$B$3:$Z$500,7,FALSE)))</f>
        <v>Manual Calculation</v>
      </c>
      <c r="AB701" s="419" t="str">
        <f ca="1">IF(AND(VLOOKUP(C700,SubstationLoad_Min_Primaries!$B$3:$Z$495,3,FALSE),ISNUMBER(VLOOKUP(C700,'Manual Calculation'!$B$2:$G$222,5,FALSE))),"Manual Calculation",VLOOKUP(C700,SubstationLoad_Max_Primaries!$B$3:$Z$500,6,FALSE))</f>
        <v>Manual Calculation</v>
      </c>
      <c r="AC701" s="282">
        <f ca="1">IF(AND(VLOOKUP(C700,SubstationLoad_Min_Primaries!$B$3:$Z$495,3,FALSE),ISNUMBER(VLOOKUP(C700,'Manual Calculation'!$B$2:$G$222,5,FALSE))),VLOOKUP(C700,'Manual Calculation'!$B$2:$G$222,5,FALSE),VLOOKUP(C700,SubstationLoad_Min_Primaries!$B$3:$Z$500,22,FALSE))</f>
        <v>0.50861222900000003</v>
      </c>
      <c r="AD701" s="175"/>
      <c r="AE701" s="186">
        <v>1</v>
      </c>
      <c r="AF701" s="187">
        <v>0</v>
      </c>
      <c r="AG701" s="187">
        <v>0</v>
      </c>
      <c r="AH701" s="187">
        <v>0</v>
      </c>
      <c r="AI701" s="187">
        <v>0</v>
      </c>
      <c r="AJ701" s="187">
        <v>0</v>
      </c>
      <c r="AK701" s="187">
        <v>0</v>
      </c>
      <c r="AL701" s="188">
        <v>0</v>
      </c>
      <c r="AM701" s="157" t="str">
        <f ca="1">IF('MASTER 2018-19 '!H707="","",'MASTER 2018-19 '!H707)</f>
        <v/>
      </c>
      <c r="AN701" s="216"/>
    </row>
    <row r="702" spans="1:40" s="157" customFormat="1" x14ac:dyDescent="0.2">
      <c r="C702" s="223" t="s">
        <v>33</v>
      </c>
      <c r="D702" s="224"/>
      <c r="E702" s="225"/>
      <c r="F702" s="225"/>
      <c r="G702" s="226"/>
      <c r="H702" s="249"/>
      <c r="I702" s="228"/>
      <c r="J702" s="228"/>
      <c r="K702" s="228"/>
      <c r="L702" s="228"/>
      <c r="M702" s="229"/>
      <c r="N702" s="229"/>
      <c r="O702" s="230"/>
      <c r="P702" s="230"/>
      <c r="Q702" s="230"/>
      <c r="R702" s="231" t="s">
        <v>34</v>
      </c>
      <c r="S702" s="283">
        <f ca="1">VLOOKUP(C700,SubstationLoad_Max_Primaries!$B$3:$Z$500,24,FALSE)</f>
        <v>1.9419527778320311</v>
      </c>
      <c r="T702" s="233"/>
      <c r="U702" s="233"/>
      <c r="V702" s="233"/>
      <c r="W702" s="233"/>
      <c r="X702" s="233"/>
      <c r="Y702" s="233"/>
      <c r="Z702" s="234"/>
      <c r="AA702" s="418" t="str">
        <f ca="1">IF(AND(VLOOKUP(C700,SubstationLoad_Min_Primaries!$B$3:$Z$495,3,FALSE),ISNUMBER(VLOOKUP(C700,'Manual Calculation'!$B$2:$G$222,5,FALSE))),"",IF(AA701=VLOOKUP(C700,SubstationLoad_Max_Primaries!$B$3:$Z$500,5,FALSE),VLOOKUP(C700,SubstationLoad_Max_Primaries!$B$3:$Z$500,10,FALSE),IF(AA701=VLOOKUP(C700,SubstationLoad_Max_Primaries!$B$3:$Z$500,7,FALSE),VLOOKUP(C700,SubstationLoad_Max_Primaries!$B$3:$Z$500,12,FALSE),"")))</f>
        <v/>
      </c>
      <c r="AB702" s="418" t="str">
        <f ca="1">IF(AND(VLOOKUP(C700,SubstationLoad_Min_Primaries!$B$3:$Z$495,3,FALSE),ISNUMBER(VLOOKUP(C700,'Manual Calculation'!$B$2:$G$222,5,FALSE))),"",VLOOKUP(C700,SubstationLoad_Max_Primaries!$B$3:$Z$500,11,FALSE))</f>
        <v/>
      </c>
      <c r="AC702" s="418">
        <f ca="1">IF(AND(VLOOKUP(C700,SubstationLoad_Min_Primaries!$B$3:$Z$495,3,FALSE),ISNUMBER(VLOOKUP(C700,'Manual Calculation'!$B$2:$G$222,5,FALSE))),VLOOKUP(C700,'Manual Calculation'!$B$2:$G$222,6,FALSE),VLOOKUP(C700,SubstationLoad_Min_Primaries!$B$3:$Z$500,23,FALSE))</f>
        <v>43703.104166666672</v>
      </c>
      <c r="AD702" s="175"/>
      <c r="AE702" s="175"/>
      <c r="AF702" s="175"/>
      <c r="AG702" s="175"/>
      <c r="AH702" s="175"/>
      <c r="AI702" s="175"/>
      <c r="AJ702" s="175"/>
      <c r="AK702" s="175"/>
      <c r="AL702" s="175"/>
      <c r="AM702" s="157" t="str">
        <f ca="1">IF('MASTER 2018-19 '!H708="","",'MASTER 2018-19 '!H708)</f>
        <v/>
      </c>
      <c r="AN702" s="216"/>
    </row>
    <row r="703" spans="1:40" s="157" customFormat="1" x14ac:dyDescent="0.2">
      <c r="B703" s="236">
        <v>396</v>
      </c>
      <c r="C703" s="138" t="str">
        <f ca="1">VLOOKUP(B703,'GSP List'!$D$2:$E$485,2,FALSE)</f>
        <v>GLEN LAOGH</v>
      </c>
      <c r="D703" s="117" t="s">
        <v>30</v>
      </c>
      <c r="E703" s="117" t="s">
        <v>541</v>
      </c>
      <c r="F703" s="214"/>
      <c r="G703" s="284" t="str">
        <f ca="1">IF(AND(VLOOKUP(C703,SubstationLoad_Max_Primaries!$B$3:$Z$495,3,FALSE),ISNUMBER(VLOOKUP(C703,'Manual Calculation'!$B$2:$G$222,3,FALSE))),VLOOKUP(C703,'Manual Calculation'!$B$2:$G$222,4,FALSE),VLOOKUP(C703,SubstationLoad_Max_Primaries!$B$3:$Z$500,23,FALSE))</f>
        <v>No PI</v>
      </c>
      <c r="H703" s="282">
        <f ca="1">IF(AND(VLOOKUP(C703,SubstationLoad_Max_Primaries!$B$3:$Z$495,3,FALSE),ISNUMBER(VLOOKUP(C703,'Manual Calculation'!$B$2:$G$222,3,FALSE))),VLOOKUP(C703,'Manual Calculation'!$B$2:$G$222,3,FALSE),VLOOKUP(C703,SubstationLoad_Max_Primaries!$B$3:$Z$500,22,FALSE))</f>
        <v>8.428224975281463E-3</v>
      </c>
      <c r="I703" s="136">
        <v>1</v>
      </c>
      <c r="J703" s="89">
        <v>0</v>
      </c>
      <c r="K703" s="90">
        <v>0</v>
      </c>
      <c r="L703" s="143">
        <f ca="1">IF(OR($B703="",ISNA($I703)),,$H703*$I703)</f>
        <v>8.428224975281463E-3</v>
      </c>
      <c r="M703" s="143">
        <f ca="1">IF($B703 ="",,VLOOKUP($K703,'Growth Rates'!$C$5:$D$8,2,FALSE))^COLUMNS($M703:M703)*$L703+SUM($L704:M704)*IFERROR($L$5/$L$6,1)</f>
        <v>8.4283788474342775E-3</v>
      </c>
      <c r="N703" s="143">
        <f ca="1">IF($B703 ="",,VLOOKUP($K703,'Growth Rates'!$C$5:$D$8,2,FALSE))^COLUMNS($M703:N703)*$L703+SUM($L704:N704)*IFERROR($L$5/$L$6,1)</f>
        <v>8.4285327223963015E-3</v>
      </c>
      <c r="O703" s="143">
        <f ca="1">IF($B703 ="",,VLOOKUP($K703,'Growth Rates'!$C$5:$D$8,2,FALSE))^COLUMNS($M703:O703)*$L703+SUM($L704:O704)*IFERROR($L$5/$L$6,1)</f>
        <v>8.4286866001675835E-3</v>
      </c>
      <c r="P703" s="143">
        <f ca="1">IF($B703 ="",,VLOOKUP($K703,'Growth Rates'!$C$5:$D$8,2,FALSE))^COLUMNS($M703:P703)*$L703+SUM($L704:P704)*IFERROR($L$5/$L$6,1)</f>
        <v>8.4288404807481791E-3</v>
      </c>
      <c r="Q703" s="143">
        <f ca="1">IF($B703 ="",,VLOOKUP($K703,'Growth Rates'!$C$5:$D$8,2,FALSE))^COLUMNS($M703:Q703)*$L703+SUM($L704:Q704)*IFERROR($L$5/$L$6,1)</f>
        <v>8.4289943641381333E-3</v>
      </c>
      <c r="R703" s="143">
        <f ca="1">IF($B703 ="",,VLOOKUP($K703,'Growth Rates'!$C$5:$D$8,2,FALSE))^COLUMNS($M703:R703)*$L703+SUM($L704:R704)*IFERROR($L$5/$L$6,1)</f>
        <v>8.4291482503375034E-3</v>
      </c>
      <c r="S703" s="143">
        <f ca="1">IF($B703 ="",,VLOOKUP($K703,'Growth Rates'!$C$5:$D$8,2,FALSE))^COLUMNS($M703:S703)*$L703+SUM($L704:S704)*IFERROR($L$5/$L$6,1)</f>
        <v>8.4293021393463362E-3</v>
      </c>
      <c r="T703" s="143">
        <f ca="1">IF($B703 ="",,VLOOKUP($K703,'Growth Rates'!$C$5:$D$8,2,FALSE))^COLUMNS($M703:T703)*$L703+SUM($L704:T704)*IFERROR($L$5/$L$6,1)</f>
        <v>8.4294560311646873E-3</v>
      </c>
      <c r="U703" s="143">
        <f ca="1">IF($B703 ="",,VLOOKUP($K703,'Growth Rates'!$C$5:$D$8,2,FALSE))^COLUMNS($M703:U703)*$L703+SUM($L704:U704)*IFERROR($L$5/$L$6,1)</f>
        <v>8.4296099257926051E-3</v>
      </c>
      <c r="V703" s="143">
        <f ca="1">IF($B703 ="",,VLOOKUP($K703,'Growth Rates'!$C$5:$D$8,2,FALSE))^COLUMNS($M703:V703)*$L703+SUM($L704:V704)*IFERROR($L$5/$L$6,1)</f>
        <v>8.4297638232301419E-3</v>
      </c>
      <c r="W703" s="143">
        <f ca="1">IF($B703 ="",,VLOOKUP($K703,'Growth Rates'!$C$5:$D$8,2,FALSE))^COLUMNS($M703:W703)*$L703+SUM($L704:W704)*IFERROR($L$5/$L$6,1)</f>
        <v>8.4299177234773461E-3</v>
      </c>
      <c r="X703" s="143">
        <f ca="1">IF($B703 ="",,VLOOKUP($K703,'Growth Rates'!$C$5:$D$8,2,FALSE))^COLUMNS($M703:X703)*$L703+SUM($L704:X704)*IFERROR($L$5/$L$6,1)</f>
        <v>8.4300716265342749E-3</v>
      </c>
      <c r="Y703" s="143">
        <f ca="1">IF($B703 ="",,VLOOKUP($K703,'Growth Rates'!$C$5:$D$8,2,FALSE))^COLUMNS($M703:Y703)*$L703+SUM($L704:Y704)*IFERROR($L$5/$L$6,1)</f>
        <v>8.4302255324009735E-3</v>
      </c>
      <c r="Z703" s="215"/>
      <c r="AA703" s="173">
        <f ca="1">IFERROR(IF($H703="",,AA704/$L703),0)</f>
        <v>0</v>
      </c>
      <c r="AB703" s="173">
        <f ca="1">IFERROR(IF($H703="",,AB704/$L703),0)</f>
        <v>0</v>
      </c>
      <c r="AC703" s="174">
        <f ca="1">IFERROR(IF($H703="",,AC704/$L703),0)</f>
        <v>0</v>
      </c>
      <c r="AD703" s="175"/>
      <c r="AE703" s="42"/>
      <c r="AF703" s="43"/>
      <c r="AG703" s="43"/>
      <c r="AH703" s="43"/>
      <c r="AI703" s="43"/>
      <c r="AJ703" s="43"/>
      <c r="AK703" s="43"/>
      <c r="AL703" s="44"/>
      <c r="AM703" s="157">
        <f ca="1">IF('MASTER 2018-19 '!H709="","",'MASTER 2018-19 '!H709)</f>
        <v>8.428224975281463E-3</v>
      </c>
      <c r="AN703" s="216">
        <f t="shared" ca="1" si="106"/>
        <v>0</v>
      </c>
    </row>
    <row r="704" spans="1:40" s="157" customFormat="1" x14ac:dyDescent="0.2">
      <c r="C704" s="217" t="str">
        <f ca="1">IFERROR(IF(H703="","No PI or No Data",""),"Substation was not found in SubstationLoad")</f>
        <v/>
      </c>
      <c r="D704" s="139"/>
      <c r="E704" s="139"/>
      <c r="F704" s="139"/>
      <c r="G704" s="285" t="str">
        <f ca="1">IF(AND(VLOOKUP(C703,SubstationLoad_Max_Primaries!$B$3:$Z$495,3,FALSE),ISNUMBER(VLOOKUP(C703,'Manual Calculation'!$B$2:$G$222,3,FALSE))),VLOOKUP(C703,'Manual Calculation'!$B$2:$G$222,4,FALSE),VLOOKUP(C703,SubstationLoad_Max_Primaries!$B$3:$Z$500,23,FALSE))</f>
        <v>No PI</v>
      </c>
      <c r="H704" s="250"/>
      <c r="I704" s="220"/>
      <c r="J704" s="220"/>
      <c r="K704" s="220"/>
      <c r="L704" s="220" t="s">
        <v>32</v>
      </c>
      <c r="M704" s="235"/>
      <c r="N704" s="221"/>
      <c r="O704" s="221"/>
      <c r="P704" s="221"/>
      <c r="Q704" s="221"/>
      <c r="R704" s="221"/>
      <c r="S704" s="221"/>
      <c r="T704" s="221"/>
      <c r="U704" s="221"/>
      <c r="V704" s="221"/>
      <c r="W704" s="221"/>
      <c r="X704" s="221"/>
      <c r="Y704" s="221"/>
      <c r="Z704" s="222"/>
      <c r="AA704" s="419">
        <f ca="1">IF(AND(VLOOKUP(C703,SubstationLoad_Min_Primaries!$B$3:$Z$495,3,FALSE),ISNUMBER(VLOOKUP(C703,'Manual Calculation'!$B$2:$G$222,5,FALSE))),"Manual Calculation",MAX(VLOOKUP(C703,SubstationLoad_Max_Primaries!$B$3:$Z$500,5,FALSE),VLOOKUP(C703,SubstationLoad_Max_Primaries!$B$3:$Z$500,7,FALSE)))</f>
        <v>0</v>
      </c>
      <c r="AB704" s="419">
        <f ca="1">IF(AND(VLOOKUP(C703,SubstationLoad_Min_Primaries!$B$3:$Z$495,3,FALSE),ISNUMBER(VLOOKUP(C703,'Manual Calculation'!$B$2:$G$222,5,FALSE))),"Manual Calculation",VLOOKUP(C703,SubstationLoad_Max_Primaries!$B$3:$Z$500,6,FALSE))</f>
        <v>0</v>
      </c>
      <c r="AC704" s="282">
        <f ca="1">IF(AND(VLOOKUP(C703,SubstationLoad_Min_Primaries!$B$3:$Z$495,3,FALSE),ISNUMBER(VLOOKUP(C703,'Manual Calculation'!$B$2:$G$222,5,FALSE))),VLOOKUP(C703,'Manual Calculation'!$B$2:$G$222,5,FALSE),VLOOKUP(C703,SubstationLoad_Min_Primaries!$B$3:$Z$500,22,FALSE))</f>
        <v>0</v>
      </c>
      <c r="AD704" s="175"/>
      <c r="AE704" s="186">
        <v>0</v>
      </c>
      <c r="AF704" s="187">
        <v>0</v>
      </c>
      <c r="AG704" s="187">
        <v>0</v>
      </c>
      <c r="AH704" s="187">
        <v>0</v>
      </c>
      <c r="AI704" s="187">
        <v>0</v>
      </c>
      <c r="AJ704" s="187">
        <v>0</v>
      </c>
      <c r="AK704" s="187">
        <v>0</v>
      </c>
      <c r="AL704" s="188">
        <v>0</v>
      </c>
      <c r="AM704" s="157" t="str">
        <f ca="1">IF('MASTER 2018-19 '!H710="","",'MASTER 2018-19 '!H710)</f>
        <v/>
      </c>
      <c r="AN704" s="216"/>
    </row>
    <row r="705" spans="1:40" s="157" customFormat="1" x14ac:dyDescent="0.2">
      <c r="C705" s="223" t="s">
        <v>33</v>
      </c>
      <c r="D705" s="224"/>
      <c r="E705" s="225"/>
      <c r="F705" s="225"/>
      <c r="G705" s="226"/>
      <c r="H705" s="249"/>
      <c r="I705" s="228"/>
      <c r="J705" s="228"/>
      <c r="K705" s="228"/>
      <c r="L705" s="228"/>
      <c r="M705" s="229"/>
      <c r="N705" s="229"/>
      <c r="O705" s="230"/>
      <c r="P705" s="230"/>
      <c r="Q705" s="230"/>
      <c r="R705" s="231" t="s">
        <v>34</v>
      </c>
      <c r="S705" s="283" t="str">
        <f ca="1">VLOOKUP(C703,SubstationLoad_Max_Primaries!$B$3:$Z$500,24,FALSE)</f>
        <v/>
      </c>
      <c r="T705" s="233"/>
      <c r="U705" s="233"/>
      <c r="V705" s="233"/>
      <c r="W705" s="233"/>
      <c r="X705" s="233"/>
      <c r="Y705" s="233"/>
      <c r="Z705" s="234"/>
      <c r="AA705" s="418">
        <f ca="1">IF(AND(VLOOKUP(C703,SubstationLoad_Min_Primaries!$B$3:$Z$495,3,FALSE),ISNUMBER(VLOOKUP(C703,'Manual Calculation'!$B$2:$G$222,5,FALSE))),"",IF(AA704=VLOOKUP(C703,SubstationLoad_Max_Primaries!$B$3:$Z$500,5,FALSE),VLOOKUP(C703,SubstationLoad_Max_Primaries!$B$3:$Z$500,10,FALSE),IF(AA704=VLOOKUP(C703,SubstationLoad_Max_Primaries!$B$3:$Z$500,7,FALSE),VLOOKUP(C703,SubstationLoad_Max_Primaries!$B$3:$Z$500,12,FALSE),"")))</f>
        <v>0</v>
      </c>
      <c r="AB705" s="418">
        <f ca="1">IF(AND(VLOOKUP(C703,SubstationLoad_Min_Primaries!$B$3:$Z$495,3,FALSE),ISNUMBER(VLOOKUP(C703,'Manual Calculation'!$B$2:$G$222,5,FALSE))),"",VLOOKUP(C703,SubstationLoad_Max_Primaries!$B$3:$Z$500,11,FALSE))</f>
        <v>0</v>
      </c>
      <c r="AC705" s="418">
        <f ca="1">IF(AND(VLOOKUP(C703,SubstationLoad_Min_Primaries!$B$3:$Z$495,3,FALSE),ISNUMBER(VLOOKUP(C703,'Manual Calculation'!$B$2:$G$222,5,FALSE))),VLOOKUP(C703,'Manual Calculation'!$B$2:$G$222,6,FALSE),VLOOKUP(C703,SubstationLoad_Min_Primaries!$B$3:$Z$500,23,FALSE))</f>
        <v>0</v>
      </c>
      <c r="AD705" s="175"/>
      <c r="AE705" s="175"/>
      <c r="AF705" s="175"/>
      <c r="AG705" s="175"/>
      <c r="AH705" s="175"/>
      <c r="AI705" s="175"/>
      <c r="AJ705" s="175"/>
      <c r="AK705" s="175"/>
      <c r="AL705" s="175"/>
      <c r="AM705" s="157" t="str">
        <f ca="1">IF('MASTER 2018-19 '!H711="","",'MASTER 2018-19 '!H711)</f>
        <v/>
      </c>
      <c r="AN705" s="216"/>
    </row>
    <row r="706" spans="1:40" s="157" customFormat="1" x14ac:dyDescent="0.2">
      <c r="B706" s="236">
        <v>781</v>
      </c>
      <c r="C706" s="86" t="str">
        <f ca="1">VLOOKUP(B706,'GSP List'!$D$2:$E$485,2,FALSE)</f>
        <v>GLENDOE PRIMARY</v>
      </c>
      <c r="D706" s="117" t="s">
        <v>30</v>
      </c>
      <c r="E706" s="117" t="s">
        <v>539</v>
      </c>
      <c r="F706" s="214"/>
      <c r="G706" s="284">
        <f ca="1">IF(AND(VLOOKUP(C706,SubstationLoad_Max_Primaries!$B$3:$Z$495,3,FALSE),ISNUMBER(VLOOKUP(C706,'Manual Calculation'!$B$2:$G$222,3,FALSE))),VLOOKUP(C706,'Manual Calculation'!$B$2:$G$222,4,FALSE),VLOOKUP(C706,SubstationLoad_Max_Primaries!$B$3:$Z$500,23,FALSE))</f>
        <v>43830.773611111108</v>
      </c>
      <c r="H706" s="282">
        <f ca="1">IF(AND(VLOOKUP(C706,SubstationLoad_Max_Primaries!$B$3:$Z$495,3,FALSE),ISNUMBER(VLOOKUP(C706,'Manual Calculation'!$B$2:$G$222,3,FALSE))),VLOOKUP(C706,'Manual Calculation'!$B$2:$G$222,3,FALSE),VLOOKUP(C706,SubstationLoad_Max_Primaries!$B$3:$Z$500,22,FALSE))</f>
        <v>0.83059005998229973</v>
      </c>
      <c r="I706" s="136">
        <v>1</v>
      </c>
      <c r="J706" s="89">
        <v>0</v>
      </c>
      <c r="K706" s="90">
        <v>0</v>
      </c>
      <c r="L706" s="143">
        <f ca="1">IF(OR($B706="",ISNA($I706)),,$H706*$I706)</f>
        <v>0.83059005998229973</v>
      </c>
      <c r="M706" s="143">
        <f ca="1">IF($B706 ="",,VLOOKUP($K706,'Growth Rates'!$C$5:$D$8,2,FALSE))^COLUMNS($M706:M706)*$L706+SUM($L707:M707)*IFERROR($L$5/$L$6,1)</f>
        <v>0.83060522387279989</v>
      </c>
      <c r="N706" s="143">
        <f ca="1">IF($B706 ="",,VLOOKUP($K706,'Growth Rates'!$C$5:$D$8,2,FALSE))^COLUMNS($M706:N706)*$L706+SUM($L707:N707)*IFERROR($L$5/$L$6,1)</f>
        <v>0.83062038804014371</v>
      </c>
      <c r="O706" s="143">
        <f ca="1">IF($B706 ="",,VLOOKUP($K706,'Growth Rates'!$C$5:$D$8,2,FALSE))^COLUMNS($M706:O706)*$L706+SUM($L707:O707)*IFERROR($L$5/$L$6,1)</f>
        <v>0.83063555248433618</v>
      </c>
      <c r="P706" s="143">
        <f ca="1">IF($B706 ="",,VLOOKUP($K706,'Growth Rates'!$C$5:$D$8,2,FALSE))^COLUMNS($M706:P706)*$L706+SUM($L707:P707)*IFERROR($L$5/$L$6,1)</f>
        <v>0.83065071720538264</v>
      </c>
      <c r="Q706" s="143">
        <f ca="1">IF($B706 ="",,VLOOKUP($K706,'Growth Rates'!$C$5:$D$8,2,FALSE))^COLUMNS($M706:Q706)*$L706+SUM($L707:Q707)*IFERROR($L$5/$L$6,1)</f>
        <v>0.83066588220328763</v>
      </c>
      <c r="R706" s="143">
        <f ca="1">IF($B706 ="",,VLOOKUP($K706,'Growth Rates'!$C$5:$D$8,2,FALSE))^COLUMNS($M706:R706)*$L706+SUM($L707:R707)*IFERROR($L$5/$L$6,1)</f>
        <v>0.8306810474780566</v>
      </c>
      <c r="S706" s="143">
        <f ca="1">IF($B706 ="",,VLOOKUP($K706,'Growth Rates'!$C$5:$D$8,2,FALSE))^COLUMNS($M706:S706)*$L706+SUM($L707:S707)*IFERROR($L$5/$L$6,1)</f>
        <v>0.83069621302969443</v>
      </c>
      <c r="T706" s="143">
        <f ca="1">IF($B706 ="",,VLOOKUP($K706,'Growth Rates'!$C$5:$D$8,2,FALSE))^COLUMNS($M706:T706)*$L706+SUM($L707:T707)*IFERROR($L$5/$L$6,1)</f>
        <v>0.83071137885820634</v>
      </c>
      <c r="U706" s="143">
        <f ca="1">IF($B706 ="",,VLOOKUP($K706,'Growth Rates'!$C$5:$D$8,2,FALSE))^COLUMNS($M706:U706)*$L706+SUM($L707:U707)*IFERROR($L$5/$L$6,1)</f>
        <v>0.8307265449635971</v>
      </c>
      <c r="V706" s="143">
        <f ca="1">IF($B706 ="",,VLOOKUP($K706,'Growth Rates'!$C$5:$D$8,2,FALSE))^COLUMNS($M706:V706)*$L706+SUM($L707:V707)*IFERROR($L$5/$L$6,1)</f>
        <v>0.83074171134587216</v>
      </c>
      <c r="W706" s="143">
        <f ca="1">IF($B706 ="",,VLOOKUP($K706,'Growth Rates'!$C$5:$D$8,2,FALSE))^COLUMNS($M706:W706)*$L706+SUM($L707:W707)*IFERROR($L$5/$L$6,1)</f>
        <v>0.83075687800503595</v>
      </c>
      <c r="X706" s="143">
        <f ca="1">IF($B706 ="",,VLOOKUP($K706,'Growth Rates'!$C$5:$D$8,2,FALSE))^COLUMNS($M706:X706)*$L706+SUM($L707:X707)*IFERROR($L$5/$L$6,1)</f>
        <v>0.83077204494109458</v>
      </c>
      <c r="Y706" s="143">
        <f ca="1">IF($B706 ="",,VLOOKUP($K706,'Growth Rates'!$C$5:$D$8,2,FALSE))^COLUMNS($M706:Y706)*$L706+SUM($L707:Y707)*IFERROR($L$5/$L$6,1)</f>
        <v>0.83078721215405194</v>
      </c>
      <c r="Z706" s="237"/>
      <c r="AA706" s="173">
        <f ca="1">IFERROR(IF($H706="",,AA707/$L706),0)</f>
        <v>0.9942075967301508</v>
      </c>
      <c r="AB706" s="173">
        <f ca="1">IFERROR(IF($H706="",,AB707/$L706),0)</f>
        <v>0.86677481229465114</v>
      </c>
      <c r="AC706" s="174">
        <f ca="1">IFERROR(IF($H706="",,AC707/$L706),0)</f>
        <v>0</v>
      </c>
      <c r="AD706" s="175"/>
      <c r="AE706" s="42">
        <v>82823</v>
      </c>
      <c r="AF706" s="43"/>
      <c r="AG706" s="43"/>
      <c r="AH706" s="43"/>
      <c r="AI706" s="43"/>
      <c r="AJ706" s="43"/>
      <c r="AK706" s="43"/>
      <c r="AL706" s="44"/>
      <c r="AM706" s="157">
        <f ca="1">IF('MASTER 2018-19 '!H712="","",'MASTER 2018-19 '!H712)</f>
        <v>0.95</v>
      </c>
      <c r="AN706" s="216">
        <f t="shared" ca="1" si="106"/>
        <v>-0.11940994001770022</v>
      </c>
    </row>
    <row r="707" spans="1:40" s="157" customFormat="1" x14ac:dyDescent="0.2">
      <c r="C707" s="217" t="str">
        <f ca="1">IFERROR(IF(H706="","No PI or No Data",""),"Substation was not found in SubstationLoad")</f>
        <v/>
      </c>
      <c r="D707" s="139"/>
      <c r="E707" s="139"/>
      <c r="F707" s="139"/>
      <c r="G707" s="285">
        <f ca="1">IF(AND(VLOOKUP(C706,SubstationLoad_Max_Primaries!$B$3:$Z$495,3,FALSE),ISNUMBER(VLOOKUP(C706,'Manual Calculation'!$B$2:$G$222,3,FALSE))),VLOOKUP(C706,'Manual Calculation'!$B$2:$G$222,4,FALSE),VLOOKUP(C706,SubstationLoad_Max_Primaries!$B$3:$Z$500,23,FALSE))</f>
        <v>43830.773611111108</v>
      </c>
      <c r="H707" s="250"/>
      <c r="I707" s="220"/>
      <c r="J707" s="220"/>
      <c r="K707" s="220"/>
      <c r="L707" s="220" t="s">
        <v>32</v>
      </c>
      <c r="M707" s="235"/>
      <c r="N707" s="221"/>
      <c r="O707" s="221"/>
      <c r="P707" s="221"/>
      <c r="Q707" s="221"/>
      <c r="R707" s="221"/>
      <c r="S707" s="221"/>
      <c r="T707" s="221"/>
      <c r="U707" s="221"/>
      <c r="V707" s="221"/>
      <c r="W707" s="221"/>
      <c r="X707" s="221"/>
      <c r="Y707" s="221"/>
      <c r="Z707" s="222"/>
      <c r="AA707" s="419">
        <f ca="1">IF(AND(VLOOKUP(C706,SubstationLoad_Min_Primaries!$B$3:$Z$495,3,FALSE),ISNUMBER(VLOOKUP(C706,'Manual Calculation'!$B$2:$G$222,5,FALSE))),"Manual Calculation",MAX(VLOOKUP(C706,SubstationLoad_Max_Primaries!$B$3:$Z$500,5,FALSE),VLOOKUP(C706,SubstationLoad_Max_Primaries!$B$3:$Z$500,7,FALSE)))</f>
        <v>0.82577894740295399</v>
      </c>
      <c r="AB707" s="419">
        <f ca="1">IF(AND(VLOOKUP(C706,SubstationLoad_Min_Primaries!$B$3:$Z$495,3,FALSE),ISNUMBER(VLOOKUP(C706,'Manual Calculation'!$B$2:$G$222,5,FALSE))),"Manual Calculation",VLOOKUP(C706,SubstationLoad_Max_Primaries!$B$3:$Z$500,6,FALSE))</f>
        <v>0.71993454333496087</v>
      </c>
      <c r="AC707" s="282">
        <f ca="1">IF(AND(VLOOKUP(C706,SubstationLoad_Min_Primaries!$B$3:$Z$495,3,FALSE),ISNUMBER(VLOOKUP(C706,'Manual Calculation'!$B$2:$G$222,5,FALSE))),VLOOKUP(C706,'Manual Calculation'!$B$2:$G$222,5,FALSE),VLOOKUP(C706,SubstationLoad_Min_Primaries!$B$3:$Z$500,22,FALSE))</f>
        <v>0</v>
      </c>
      <c r="AD707" s="175"/>
      <c r="AE707" s="186">
        <v>1</v>
      </c>
      <c r="AF707" s="187">
        <v>0</v>
      </c>
      <c r="AG707" s="187">
        <v>0</v>
      </c>
      <c r="AH707" s="187">
        <v>0</v>
      </c>
      <c r="AI707" s="187">
        <v>0</v>
      </c>
      <c r="AJ707" s="187">
        <v>0</v>
      </c>
      <c r="AK707" s="187">
        <v>0</v>
      </c>
      <c r="AL707" s="188">
        <v>0</v>
      </c>
      <c r="AM707" s="157" t="str">
        <f ca="1">IF('MASTER 2018-19 '!H713="","",'MASTER 2018-19 '!H713)</f>
        <v/>
      </c>
      <c r="AN707" s="216"/>
    </row>
    <row r="708" spans="1:40" s="157" customFormat="1" x14ac:dyDescent="0.2">
      <c r="C708" s="223" t="s">
        <v>33</v>
      </c>
      <c r="D708" s="224"/>
      <c r="E708" s="225"/>
      <c r="F708" s="225"/>
      <c r="G708" s="226"/>
      <c r="H708" s="249"/>
      <c r="I708" s="228"/>
      <c r="J708" s="228"/>
      <c r="K708" s="228"/>
      <c r="L708" s="228"/>
      <c r="M708" s="229"/>
      <c r="N708" s="229"/>
      <c r="O708" s="230"/>
      <c r="P708" s="230"/>
      <c r="Q708" s="230"/>
      <c r="R708" s="231" t="s">
        <v>34</v>
      </c>
      <c r="S708" s="283">
        <f ca="1">VLOOKUP(C706,SubstationLoad_Max_Primaries!$B$3:$Z$500,24,FALSE)</f>
        <v>0</v>
      </c>
      <c r="T708" s="233"/>
      <c r="U708" s="233"/>
      <c r="V708" s="233"/>
      <c r="W708" s="233"/>
      <c r="X708" s="233"/>
      <c r="Y708" s="233"/>
      <c r="Z708" s="234"/>
      <c r="AA708" s="418">
        <f ca="1">IF(AND(VLOOKUP(C706,SubstationLoad_Min_Primaries!$B$3:$Z$495,3,FALSE),ISNUMBER(VLOOKUP(C706,'Manual Calculation'!$B$2:$G$222,5,FALSE))),"",IF(AA707=VLOOKUP(C706,SubstationLoad_Max_Primaries!$B$3:$Z$500,5,FALSE),VLOOKUP(C706,SubstationLoad_Max_Primaries!$B$3:$Z$500,10,FALSE),IF(AA707=VLOOKUP(C706,SubstationLoad_Max_Primaries!$B$3:$Z$500,7,FALSE),VLOOKUP(C706,SubstationLoad_Max_Primaries!$B$3:$Z$500,12,FALSE),"")))</f>
        <v>43560.797222222223</v>
      </c>
      <c r="AB708" s="418">
        <f ca="1">IF(AND(VLOOKUP(C706,SubstationLoad_Min_Primaries!$B$3:$Z$495,3,FALSE),ISNUMBER(VLOOKUP(C706,'Manual Calculation'!$B$2:$G$222,5,FALSE))),"",VLOOKUP(C706,SubstationLoad_Max_Primaries!$B$3:$Z$500,11,FALSE))</f>
        <v>43621.75</v>
      </c>
      <c r="AC708" s="418">
        <f ca="1">IF(AND(VLOOKUP(C706,SubstationLoad_Min_Primaries!$B$3:$Z$495,3,FALSE),ISNUMBER(VLOOKUP(C706,'Manual Calculation'!$B$2:$G$222,5,FALSE))),VLOOKUP(C706,'Manual Calculation'!$B$2:$G$222,6,FALSE),VLOOKUP(C706,SubstationLoad_Min_Primaries!$B$3:$Z$500,23,FALSE))</f>
        <v>0</v>
      </c>
      <c r="AD708" s="175"/>
      <c r="AE708" s="175"/>
      <c r="AF708" s="175"/>
      <c r="AG708" s="175"/>
      <c r="AH708" s="175"/>
      <c r="AI708" s="175"/>
      <c r="AJ708" s="175"/>
      <c r="AK708" s="175"/>
      <c r="AL708" s="175"/>
      <c r="AM708" s="157" t="str">
        <f ca="1">IF('MASTER 2018-19 '!H714="","",'MASTER 2018-19 '!H714)</f>
        <v/>
      </c>
      <c r="AN708" s="216"/>
    </row>
    <row r="709" spans="1:40" s="157" customFormat="1" x14ac:dyDescent="0.2">
      <c r="B709" s="236">
        <v>766</v>
      </c>
      <c r="C709" s="86" t="str">
        <f ca="1">VLOOKUP(B709,'GSP List'!$D$2:$E$485,2,FALSE)</f>
        <v>INVERGARRY</v>
      </c>
      <c r="D709" s="117" t="s">
        <v>30</v>
      </c>
      <c r="E709" s="117" t="s">
        <v>564</v>
      </c>
      <c r="F709" s="214"/>
      <c r="G709" s="284" t="str">
        <f ca="1">IF(AND(VLOOKUP(C709,SubstationLoad_Max_Primaries!$B$3:$Z$495,3,FALSE),ISNUMBER(VLOOKUP(C709,'Manual Calculation'!$B$2:$G$222,3,FALSE))),VLOOKUP(C709,'Manual Calculation'!$B$2:$G$222,4,FALSE),VLOOKUP(C709,SubstationLoad_Max_Primaries!$B$3:$Z$500,23,FALSE))</f>
        <v>No PI</v>
      </c>
      <c r="H709" s="282">
        <f ca="1">IF(AND(VLOOKUP(C709,SubstationLoad_Max_Primaries!$B$3:$Z$495,3,FALSE),ISNUMBER(VLOOKUP(C709,'Manual Calculation'!$B$2:$G$222,3,FALSE))),VLOOKUP(C709,'Manual Calculation'!$B$2:$G$222,3,FALSE),VLOOKUP(C709,SubstationLoad_Max_Primaries!$B$3:$Z$500,22,FALSE))</f>
        <v>0.47759941526594957</v>
      </c>
      <c r="I709" s="136">
        <v>1</v>
      </c>
      <c r="J709" s="89">
        <v>0</v>
      </c>
      <c r="K709" s="90">
        <v>0</v>
      </c>
      <c r="L709" s="143">
        <f ca="1">IF(OR($B709="",ISNA($I709)),,$H709*$I709)</f>
        <v>0.47759941526594957</v>
      </c>
      <c r="M709" s="143">
        <f ca="1">IF($B709 ="",,VLOOKUP($K709,'Growth Rates'!$C$5:$D$8,2,FALSE))^COLUMNS($M709:M709)*$L709+SUM($L710:M710)*IFERROR($L$5/$L$6,1)</f>
        <v>0.47760813468794239</v>
      </c>
      <c r="N709" s="143">
        <f ca="1">IF($B709 ="",,VLOOKUP($K709,'Growth Rates'!$C$5:$D$8,2,FALSE))^COLUMNS($M709:N709)*$L709+SUM($L710:N710)*IFERROR($L$5/$L$6,1)</f>
        <v>0.47761685426912376</v>
      </c>
      <c r="O709" s="143">
        <f ca="1">IF($B709 ="",,VLOOKUP($K709,'Growth Rates'!$C$5:$D$8,2,FALSE))^COLUMNS($M709:O709)*$L709+SUM($L710:O710)*IFERROR($L$5/$L$6,1)</f>
        <v>0.4776255740094964</v>
      </c>
      <c r="P709" s="143">
        <f ca="1">IF($B709 ="",,VLOOKUP($K709,'Growth Rates'!$C$5:$D$8,2,FALSE))^COLUMNS($M709:P709)*$L709+SUM($L710:P710)*IFERROR($L$5/$L$6,1)</f>
        <v>0.47763429390906342</v>
      </c>
      <c r="Q709" s="143">
        <f ca="1">IF($B709 ="",,VLOOKUP($K709,'Growth Rates'!$C$5:$D$8,2,FALSE))^COLUMNS($M709:Q709)*$L709+SUM($L710:Q710)*IFERROR($L$5/$L$6,1)</f>
        <v>0.47764301396782755</v>
      </c>
      <c r="R709" s="143">
        <f ca="1">IF($B709 ="",,VLOOKUP($K709,'Growth Rates'!$C$5:$D$8,2,FALSE))^COLUMNS($M709:R709)*$L709+SUM($L710:R710)*IFERROR($L$5/$L$6,1)</f>
        <v>0.47765173418579182</v>
      </c>
      <c r="S709" s="143">
        <f ca="1">IF($B709 ="",,VLOOKUP($K709,'Growth Rates'!$C$5:$D$8,2,FALSE))^COLUMNS($M709:S709)*$L709+SUM($L710:S710)*IFERROR($L$5/$L$6,1)</f>
        <v>0.47766045456295908</v>
      </c>
      <c r="T709" s="143">
        <f ca="1">IF($B709 ="",,VLOOKUP($K709,'Growth Rates'!$C$5:$D$8,2,FALSE))^COLUMNS($M709:T709)*$L709+SUM($L710:T710)*IFERROR($L$5/$L$6,1)</f>
        <v>0.47766917509933232</v>
      </c>
      <c r="U709" s="143">
        <f ca="1">IF($B709 ="",,VLOOKUP($K709,'Growth Rates'!$C$5:$D$8,2,FALSE))^COLUMNS($M709:U709)*$L709+SUM($L710:U710)*IFERROR($L$5/$L$6,1)</f>
        <v>0.47767789579491426</v>
      </c>
      <c r="V709" s="143">
        <f ca="1">IF($B709 ="",,VLOOKUP($K709,'Growth Rates'!$C$5:$D$8,2,FALSE))^COLUMNS($M709:V709)*$L709+SUM($L710:V710)*IFERROR($L$5/$L$6,1)</f>
        <v>0.47768661664970802</v>
      </c>
      <c r="W709" s="143">
        <f ca="1">IF($B709 ="",,VLOOKUP($K709,'Growth Rates'!$C$5:$D$8,2,FALSE))^COLUMNS($M709:W709)*$L709+SUM($L710:W710)*IFERROR($L$5/$L$6,1)</f>
        <v>0.47769533766371625</v>
      </c>
      <c r="X709" s="143">
        <f ca="1">IF($B709 ="",,VLOOKUP($K709,'Growth Rates'!$C$5:$D$8,2,FALSE))^COLUMNS($M709:X709)*$L709+SUM($L710:X710)*IFERROR($L$5/$L$6,1)</f>
        <v>0.47770405883694228</v>
      </c>
      <c r="Y709" s="143">
        <f ca="1">IF($B709 ="",,VLOOKUP($K709,'Growth Rates'!$C$5:$D$8,2,FALSE))^COLUMNS($M709:Y709)*$L709+SUM($L710:Y710)*IFERROR($L$5/$L$6,1)</f>
        <v>0.47771278016938851</v>
      </c>
      <c r="Z709" s="111"/>
      <c r="AA709" s="173">
        <f ca="1">IFERROR(IF($H709="",,AA710/$L709),0)</f>
        <v>0</v>
      </c>
      <c r="AB709" s="173">
        <f ca="1">IFERROR(IF($H709="",,AB710/$L709),0)</f>
        <v>0</v>
      </c>
      <c r="AC709" s="174">
        <f ca="1">IFERROR(IF($H709="",,AC710/$L709),0)</f>
        <v>0</v>
      </c>
      <c r="AD709" s="175"/>
      <c r="AE709" s="42">
        <v>82810</v>
      </c>
      <c r="AF709" s="43"/>
      <c r="AG709" s="43"/>
      <c r="AH709" s="43"/>
      <c r="AI709" s="43"/>
      <c r="AJ709" s="43"/>
      <c r="AK709" s="43"/>
      <c r="AL709" s="44"/>
      <c r="AM709" s="157">
        <f ca="1">IF('MASTER 2018-19 '!H715="","",'MASTER 2018-19 '!H715)</f>
        <v>0.47759941526594957</v>
      </c>
      <c r="AN709" s="216">
        <f t="shared" ref="AN709:AN772" ca="1" si="119">H709-AM709</f>
        <v>0</v>
      </c>
    </row>
    <row r="710" spans="1:40" s="157" customFormat="1" x14ac:dyDescent="0.2">
      <c r="C710" s="217" t="str">
        <f ca="1">IFERROR(IF(H709="","No PI or No Data",""),"Substation was not found in SubstationLoad")</f>
        <v/>
      </c>
      <c r="D710" s="139"/>
      <c r="E710" s="139"/>
      <c r="F710" s="139"/>
      <c r="G710" s="285" t="str">
        <f ca="1">IF(AND(VLOOKUP(C709,SubstationLoad_Max_Primaries!$B$3:$Z$495,3,FALSE),ISNUMBER(VLOOKUP(C709,'Manual Calculation'!$B$2:$G$222,3,FALSE))),VLOOKUP(C709,'Manual Calculation'!$B$2:$G$222,4,FALSE),VLOOKUP(C709,SubstationLoad_Max_Primaries!$B$3:$Z$500,23,FALSE))</f>
        <v>No PI</v>
      </c>
      <c r="H710" s="250"/>
      <c r="I710" s="220"/>
      <c r="J710" s="220"/>
      <c r="K710" s="220"/>
      <c r="L710" s="220" t="s">
        <v>32</v>
      </c>
      <c r="M710" s="235"/>
      <c r="N710" s="221"/>
      <c r="O710" s="221"/>
      <c r="P710" s="221"/>
      <c r="Q710" s="221"/>
      <c r="R710" s="221"/>
      <c r="S710" s="221"/>
      <c r="T710" s="221"/>
      <c r="U710" s="221"/>
      <c r="V710" s="221"/>
      <c r="W710" s="221"/>
      <c r="X710" s="221"/>
      <c r="Y710" s="221"/>
      <c r="Z710" s="222"/>
      <c r="AA710" s="419">
        <f ca="1">IF(AND(VLOOKUP(C709,SubstationLoad_Min_Primaries!$B$3:$Z$495,3,FALSE),ISNUMBER(VLOOKUP(C709,'Manual Calculation'!$B$2:$G$222,5,FALSE))),"Manual Calculation",MAX(VLOOKUP(C709,SubstationLoad_Max_Primaries!$B$3:$Z$500,5,FALSE),VLOOKUP(C709,SubstationLoad_Max_Primaries!$B$3:$Z$500,7,FALSE)))</f>
        <v>0</v>
      </c>
      <c r="AB710" s="419">
        <f ca="1">IF(AND(VLOOKUP(C709,SubstationLoad_Min_Primaries!$B$3:$Z$495,3,FALSE),ISNUMBER(VLOOKUP(C709,'Manual Calculation'!$B$2:$G$222,5,FALSE))),"Manual Calculation",VLOOKUP(C709,SubstationLoad_Max_Primaries!$B$3:$Z$500,6,FALSE))</f>
        <v>0</v>
      </c>
      <c r="AC710" s="282">
        <f ca="1">IF(AND(VLOOKUP(C709,SubstationLoad_Min_Primaries!$B$3:$Z$495,3,FALSE),ISNUMBER(VLOOKUP(C709,'Manual Calculation'!$B$2:$G$222,5,FALSE))),VLOOKUP(C709,'Manual Calculation'!$B$2:$G$222,5,FALSE),VLOOKUP(C709,SubstationLoad_Min_Primaries!$B$3:$Z$500,22,FALSE))</f>
        <v>0</v>
      </c>
      <c r="AD710" s="175"/>
      <c r="AE710" s="186">
        <v>1</v>
      </c>
      <c r="AF710" s="187">
        <v>0</v>
      </c>
      <c r="AG710" s="187">
        <v>0</v>
      </c>
      <c r="AH710" s="187">
        <v>0</v>
      </c>
      <c r="AI710" s="187">
        <v>0</v>
      </c>
      <c r="AJ710" s="187">
        <v>0</v>
      </c>
      <c r="AK710" s="187">
        <v>0</v>
      </c>
      <c r="AL710" s="188">
        <v>0</v>
      </c>
      <c r="AM710" s="157" t="str">
        <f ca="1">IF('MASTER 2018-19 '!H716="","",'MASTER 2018-19 '!H716)</f>
        <v/>
      </c>
      <c r="AN710" s="216"/>
    </row>
    <row r="711" spans="1:40" s="157" customFormat="1" x14ac:dyDescent="0.2">
      <c r="C711" s="223" t="s">
        <v>33</v>
      </c>
      <c r="D711" s="224"/>
      <c r="E711" s="225"/>
      <c r="F711" s="225"/>
      <c r="G711" s="226"/>
      <c r="H711" s="249"/>
      <c r="I711" s="228"/>
      <c r="J711" s="228"/>
      <c r="K711" s="228"/>
      <c r="L711" s="228"/>
      <c r="M711" s="229"/>
      <c r="N711" s="229"/>
      <c r="O711" s="230"/>
      <c r="P711" s="230"/>
      <c r="Q711" s="230"/>
      <c r="R711" s="231" t="s">
        <v>34</v>
      </c>
      <c r="S711" s="283" t="str">
        <f ca="1">VLOOKUP(C709,SubstationLoad_Max_Primaries!$B$3:$Z$500,24,FALSE)</f>
        <v/>
      </c>
      <c r="T711" s="233"/>
      <c r="U711" s="233"/>
      <c r="V711" s="233"/>
      <c r="W711" s="233"/>
      <c r="X711" s="233"/>
      <c r="Y711" s="233"/>
      <c r="Z711" s="239"/>
      <c r="AA711" s="418">
        <f ca="1">IF(AND(VLOOKUP(C709,SubstationLoad_Min_Primaries!$B$3:$Z$495,3,FALSE),ISNUMBER(VLOOKUP(C709,'Manual Calculation'!$B$2:$G$222,5,FALSE))),"",IF(AA710=VLOOKUP(C709,SubstationLoad_Max_Primaries!$B$3:$Z$500,5,FALSE),VLOOKUP(C709,SubstationLoad_Max_Primaries!$B$3:$Z$500,10,FALSE),IF(AA710=VLOOKUP(C709,SubstationLoad_Max_Primaries!$B$3:$Z$500,7,FALSE),VLOOKUP(C709,SubstationLoad_Max_Primaries!$B$3:$Z$500,12,FALSE),"")))</f>
        <v>0</v>
      </c>
      <c r="AB711" s="418">
        <f ca="1">IF(AND(VLOOKUP(C709,SubstationLoad_Min_Primaries!$B$3:$Z$495,3,FALSE),ISNUMBER(VLOOKUP(C709,'Manual Calculation'!$B$2:$G$222,5,FALSE))),"",VLOOKUP(C709,SubstationLoad_Max_Primaries!$B$3:$Z$500,11,FALSE))</f>
        <v>0</v>
      </c>
      <c r="AC711" s="418">
        <f ca="1">IF(AND(VLOOKUP(C709,SubstationLoad_Min_Primaries!$B$3:$Z$495,3,FALSE),ISNUMBER(VLOOKUP(C709,'Manual Calculation'!$B$2:$G$222,5,FALSE))),VLOOKUP(C709,'Manual Calculation'!$B$2:$G$222,6,FALSE),VLOOKUP(C709,SubstationLoad_Min_Primaries!$B$3:$Z$500,23,FALSE))</f>
        <v>0</v>
      </c>
      <c r="AD711" s="175"/>
      <c r="AE711" s="175"/>
      <c r="AF711" s="175"/>
      <c r="AG711" s="175"/>
      <c r="AH711" s="175"/>
      <c r="AI711" s="175"/>
      <c r="AJ711" s="175"/>
      <c r="AK711" s="175"/>
      <c r="AL711" s="175"/>
      <c r="AM711" s="157" t="str">
        <f ca="1">IF('MASTER 2018-19 '!H717="","",'MASTER 2018-19 '!H717)</f>
        <v/>
      </c>
      <c r="AN711" s="216"/>
    </row>
    <row r="712" spans="1:40" s="157" customFormat="1" x14ac:dyDescent="0.2">
      <c r="B712" s="236">
        <v>763</v>
      </c>
      <c r="C712" s="86" t="s">
        <v>321</v>
      </c>
      <c r="D712" s="117" t="s">
        <v>30</v>
      </c>
      <c r="E712" s="117" t="s">
        <v>541</v>
      </c>
      <c r="F712" s="214"/>
      <c r="G712" s="284" t="str">
        <f ca="1">IF(AND(VLOOKUP(C712,SubstationLoad_Max_Primaries!$B$3:$Z$495,3,FALSE),ISNUMBER(VLOOKUP(C712,'Manual Calculation'!$B$2:$G$222,3,FALSE))),VLOOKUP(C712,'Manual Calculation'!$B$2:$G$222,4,FALSE),VLOOKUP(C712,SubstationLoad_Max_Primaries!$B$3:$Z$500,23,FALSE))</f>
        <v>No PI</v>
      </c>
      <c r="H712" s="282">
        <f ca="1">IF(AND(VLOOKUP(C712,SubstationLoad_Max_Primaries!$B$3:$Z$495,3,FALSE),ISNUMBER(VLOOKUP(C712,'Manual Calculation'!$B$2:$G$222,3,FALSE))),VLOOKUP(C712,'Manual Calculation'!$B$2:$G$222,3,FALSE),VLOOKUP(C712,SubstationLoad_Max_Primaries!$B$3:$Z$500,22,FALSE))</f>
        <v>3.6522308226219671E-2</v>
      </c>
      <c r="I712" s="136">
        <v>1</v>
      </c>
      <c r="J712" s="89">
        <v>0</v>
      </c>
      <c r="K712" s="90">
        <v>0</v>
      </c>
      <c r="L712" s="143">
        <f ca="1">IF(OR($B712="",ISNA($I712)),,$H712*$I712)</f>
        <v>3.6522308226219671E-2</v>
      </c>
      <c r="M712" s="143">
        <f ca="1">IF($B712 ="",,VLOOKUP($K712,'Growth Rates'!$C$5:$D$8,2,FALSE))^COLUMNS($M712:M712)*$L712+SUM($L713:M713)*IFERROR($L$5/$L$6,1)</f>
        <v>3.6522975005548533E-2</v>
      </c>
      <c r="N712" s="143">
        <f ca="1">IF($B712 ="",,VLOOKUP($K712,'Growth Rates'!$C$5:$D$8,2,FALSE))^COLUMNS($M712:N712)*$L712+SUM($L713:N713)*IFERROR($L$5/$L$6,1)</f>
        <v>3.6523641797050636E-2</v>
      </c>
      <c r="O712" s="143">
        <f ca="1">IF($B712 ="",,VLOOKUP($K712,'Growth Rates'!$C$5:$D$8,2,FALSE))^COLUMNS($M712:O712)*$L712+SUM($L713:O713)*IFERROR($L$5/$L$6,1)</f>
        <v>3.6524308600726189E-2</v>
      </c>
      <c r="P712" s="143">
        <f ca="1">IF($B712 ="",,VLOOKUP($K712,'Growth Rates'!$C$5:$D$8,2,FALSE))^COLUMNS($M712:P712)*$L712+SUM($L713:P713)*IFERROR($L$5/$L$6,1)</f>
        <v>3.6524975416575435E-2</v>
      </c>
      <c r="Q712" s="143">
        <f ca="1">IF($B712 ="",,VLOOKUP($K712,'Growth Rates'!$C$5:$D$8,2,FALSE))^COLUMNS($M712:Q712)*$L712+SUM($L713:Q713)*IFERROR($L$5/$L$6,1)</f>
        <v>3.6525642244598575E-2</v>
      </c>
      <c r="R712" s="143">
        <f ca="1">IF($B712 ="",,VLOOKUP($K712,'Growth Rates'!$C$5:$D$8,2,FALSE))^COLUMNS($M712:R712)*$L712+SUM($L713:R713)*IFERROR($L$5/$L$6,1)</f>
        <v>3.6526309084795844E-2</v>
      </c>
      <c r="S712" s="143">
        <f ca="1">IF($B712 ="",,VLOOKUP($K712,'Growth Rates'!$C$5:$D$8,2,FALSE))^COLUMNS($M712:S712)*$L712+SUM($L713:S713)*IFERROR($L$5/$L$6,1)</f>
        <v>3.6526975937167458E-2</v>
      </c>
      <c r="T712" s="143">
        <f ca="1">IF($B712 ="",,VLOOKUP($K712,'Growth Rates'!$C$5:$D$8,2,FALSE))^COLUMNS($M712:T712)*$L712+SUM($L713:T713)*IFERROR($L$5/$L$6,1)</f>
        <v>3.6527642801713646E-2</v>
      </c>
      <c r="U712" s="143">
        <f ca="1">IF($B712 ="",,VLOOKUP($K712,'Growth Rates'!$C$5:$D$8,2,FALSE))^COLUMNS($M712:U712)*$L712+SUM($L713:U713)*IFERROR($L$5/$L$6,1)</f>
        <v>3.6528309678434616E-2</v>
      </c>
      <c r="V712" s="143">
        <f ca="1">IF($B712 ="",,VLOOKUP($K712,'Growth Rates'!$C$5:$D$8,2,FALSE))^COLUMNS($M712:V712)*$L712+SUM($L713:V713)*IFERROR($L$5/$L$6,1)</f>
        <v>3.6528976567330611E-2</v>
      </c>
      <c r="W712" s="143">
        <f ca="1">IF($B712 ="",,VLOOKUP($K712,'Growth Rates'!$C$5:$D$8,2,FALSE))^COLUMNS($M712:W712)*$L712+SUM($L713:W713)*IFERROR($L$5/$L$6,1)</f>
        <v>3.6529643468401825E-2</v>
      </c>
      <c r="X712" s="143">
        <f ca="1">IF($B712 ="",,VLOOKUP($K712,'Growth Rates'!$C$5:$D$8,2,FALSE))^COLUMNS($M712:X712)*$L712+SUM($L713:X713)*IFERROR($L$5/$L$6,1)</f>
        <v>3.6530310381648529E-2</v>
      </c>
      <c r="Y712" s="143">
        <f ca="1">IF($B712 ="",,VLOOKUP($K712,'Growth Rates'!$C$5:$D$8,2,FALSE))^COLUMNS($M712:Y712)*$L712+SUM($L713:Y713)*IFERROR($L$5/$L$6,1)</f>
        <v>3.6530977307070889E-2</v>
      </c>
      <c r="Z712" s="215"/>
      <c r="AA712" s="173">
        <f ca="1">IFERROR(IF($H712="",,AA713/$L712),0)</f>
        <v>0</v>
      </c>
      <c r="AB712" s="173">
        <f ca="1">IFERROR(IF($H712="",,AB713/$L712),0)</f>
        <v>0</v>
      </c>
      <c r="AC712" s="174">
        <f ca="1">IFERROR(IF($H712="",,AC713/$L712),0)</f>
        <v>0</v>
      </c>
      <c r="AD712" s="175"/>
      <c r="AE712" s="42">
        <v>82831</v>
      </c>
      <c r="AF712" s="43"/>
      <c r="AG712" s="43"/>
      <c r="AH712" s="43"/>
      <c r="AI712" s="43"/>
      <c r="AJ712" s="43"/>
      <c r="AK712" s="43"/>
      <c r="AL712" s="44"/>
      <c r="AM712" s="157">
        <f ca="1">IF('MASTER 2018-19 '!H718="","",'MASTER 2018-19 '!H718)</f>
        <v>3.6522308226219671E-2</v>
      </c>
      <c r="AN712" s="216">
        <f t="shared" ca="1" si="119"/>
        <v>0</v>
      </c>
    </row>
    <row r="713" spans="1:40" s="157" customFormat="1" x14ac:dyDescent="0.2">
      <c r="C713" s="217" t="str">
        <f ca="1">IFERROR(IF(H712="","No PI or No Data",""),"Substation was not found in SubstationLoad")</f>
        <v/>
      </c>
      <c r="D713" s="139"/>
      <c r="E713" s="139"/>
      <c r="F713" s="139"/>
      <c r="G713" s="285" t="str">
        <f ca="1">IF(AND(VLOOKUP(C712,SubstationLoad_Max_Primaries!$B$3:$Z$495,3,FALSE),ISNUMBER(VLOOKUP(C712,'Manual Calculation'!$B$2:$G$222,3,FALSE))),VLOOKUP(C712,'Manual Calculation'!$B$2:$G$222,4,FALSE),VLOOKUP(C712,SubstationLoad_Max_Primaries!$B$3:$Z$500,23,FALSE))</f>
        <v>No PI</v>
      </c>
      <c r="H713" s="250"/>
      <c r="I713" s="220"/>
      <c r="J713" s="220"/>
      <c r="K713" s="220"/>
      <c r="L713" s="220" t="s">
        <v>32</v>
      </c>
      <c r="M713" s="235"/>
      <c r="N713" s="221"/>
      <c r="O713" s="221"/>
      <c r="P713" s="221"/>
      <c r="Q713" s="221"/>
      <c r="R713" s="221"/>
      <c r="S713" s="221"/>
      <c r="T713" s="221"/>
      <c r="U713" s="221"/>
      <c r="V713" s="221"/>
      <c r="W713" s="221"/>
      <c r="X713" s="221"/>
      <c r="Y713" s="221"/>
      <c r="Z713" s="222"/>
      <c r="AA713" s="419">
        <f ca="1">IF(AND(VLOOKUP(C712,SubstationLoad_Min_Primaries!$B$3:$Z$495,3,FALSE),ISNUMBER(VLOOKUP(C712,'Manual Calculation'!$B$2:$G$222,5,FALSE))),"Manual Calculation",MAX(VLOOKUP(C712,SubstationLoad_Max_Primaries!$B$3:$Z$500,5,FALSE),VLOOKUP(C712,SubstationLoad_Max_Primaries!$B$3:$Z$500,7,FALSE)))</f>
        <v>0</v>
      </c>
      <c r="AB713" s="419">
        <f ca="1">IF(AND(VLOOKUP(C712,SubstationLoad_Min_Primaries!$B$3:$Z$495,3,FALSE),ISNUMBER(VLOOKUP(C712,'Manual Calculation'!$B$2:$G$222,5,FALSE))),"Manual Calculation",VLOOKUP(C712,SubstationLoad_Max_Primaries!$B$3:$Z$500,6,FALSE))</f>
        <v>0</v>
      </c>
      <c r="AC713" s="282">
        <f ca="1">IF(AND(VLOOKUP(C712,SubstationLoad_Min_Primaries!$B$3:$Z$495,3,FALSE),ISNUMBER(VLOOKUP(C712,'Manual Calculation'!$B$2:$G$222,5,FALSE))),VLOOKUP(C712,'Manual Calculation'!$B$2:$G$222,5,FALSE),VLOOKUP(C712,SubstationLoad_Min_Primaries!$B$3:$Z$500,22,FALSE))</f>
        <v>0</v>
      </c>
      <c r="AD713" s="175"/>
      <c r="AE713" s="186">
        <v>1</v>
      </c>
      <c r="AF713" s="187">
        <v>0</v>
      </c>
      <c r="AG713" s="187">
        <v>0</v>
      </c>
      <c r="AH713" s="187">
        <v>0</v>
      </c>
      <c r="AI713" s="187">
        <v>0</v>
      </c>
      <c r="AJ713" s="187">
        <v>0</v>
      </c>
      <c r="AK713" s="187">
        <v>0</v>
      </c>
      <c r="AL713" s="188">
        <v>0</v>
      </c>
      <c r="AM713" s="157" t="str">
        <f ca="1">IF('MASTER 2018-19 '!H719="","",'MASTER 2018-19 '!H719)</f>
        <v/>
      </c>
      <c r="AN713" s="216"/>
    </row>
    <row r="714" spans="1:40" s="157" customFormat="1" x14ac:dyDescent="0.2">
      <c r="C714" s="223" t="s">
        <v>33</v>
      </c>
      <c r="D714" s="224"/>
      <c r="E714" s="225"/>
      <c r="F714" s="225"/>
      <c r="G714" s="226"/>
      <c r="H714" s="249"/>
      <c r="I714" s="228"/>
      <c r="J714" s="228"/>
      <c r="K714" s="228"/>
      <c r="L714" s="228"/>
      <c r="M714" s="229"/>
      <c r="N714" s="229"/>
      <c r="O714" s="230"/>
      <c r="P714" s="230"/>
      <c r="Q714" s="230"/>
      <c r="R714" s="231" t="s">
        <v>34</v>
      </c>
      <c r="S714" s="283" t="str">
        <f ca="1">VLOOKUP(C712,SubstationLoad_Max_Primaries!$B$3:$Z$500,24,FALSE)</f>
        <v/>
      </c>
      <c r="T714" s="233"/>
      <c r="U714" s="233"/>
      <c r="V714" s="233"/>
      <c r="W714" s="233"/>
      <c r="X714" s="233"/>
      <c r="Y714" s="233"/>
      <c r="Z714" s="234"/>
      <c r="AA714" s="418">
        <f ca="1">IF(AND(VLOOKUP(C712,SubstationLoad_Min_Primaries!$B$3:$Z$495,3,FALSE),ISNUMBER(VLOOKUP(C712,'Manual Calculation'!$B$2:$G$222,5,FALSE))),"",IF(AA713=VLOOKUP(C712,SubstationLoad_Max_Primaries!$B$3:$Z$500,5,FALSE),VLOOKUP(C712,SubstationLoad_Max_Primaries!$B$3:$Z$500,10,FALSE),IF(AA713=VLOOKUP(C712,SubstationLoad_Max_Primaries!$B$3:$Z$500,7,FALSE),VLOOKUP(C712,SubstationLoad_Max_Primaries!$B$3:$Z$500,12,FALSE),"")))</f>
        <v>0</v>
      </c>
      <c r="AB714" s="418">
        <f ca="1">IF(AND(VLOOKUP(C712,SubstationLoad_Min_Primaries!$B$3:$Z$495,3,FALSE),ISNUMBER(VLOOKUP(C712,'Manual Calculation'!$B$2:$G$222,5,FALSE))),"",VLOOKUP(C712,SubstationLoad_Max_Primaries!$B$3:$Z$500,11,FALSE))</f>
        <v>0</v>
      </c>
      <c r="AC714" s="418">
        <f ca="1">IF(AND(VLOOKUP(C712,SubstationLoad_Min_Primaries!$B$3:$Z$495,3,FALSE),ISNUMBER(VLOOKUP(C712,'Manual Calculation'!$B$2:$G$222,5,FALSE))),VLOOKUP(C712,'Manual Calculation'!$B$2:$G$222,6,FALSE),VLOOKUP(C712,SubstationLoad_Min_Primaries!$B$3:$Z$500,23,FALSE))</f>
        <v>0</v>
      </c>
      <c r="AD714" s="175"/>
      <c r="AE714" s="175"/>
      <c r="AF714" s="175"/>
      <c r="AG714" s="175"/>
      <c r="AH714" s="175"/>
      <c r="AI714" s="175"/>
      <c r="AJ714" s="175"/>
      <c r="AK714" s="175"/>
      <c r="AL714" s="175"/>
      <c r="AM714" s="157" t="str">
        <f ca="1">IF('MASTER 2018-19 '!H720="","",'MASTER 2018-19 '!H720)</f>
        <v/>
      </c>
      <c r="AN714" s="216"/>
    </row>
    <row r="715" spans="1:40" s="157" customFormat="1" x14ac:dyDescent="0.2">
      <c r="A715" s="246"/>
      <c r="B715" s="246"/>
      <c r="C715" s="246"/>
      <c r="D715" s="246"/>
      <c r="E715" s="246"/>
      <c r="F715" s="246"/>
      <c r="G715" s="246"/>
      <c r="H715" s="246"/>
      <c r="I715" s="246"/>
      <c r="J715" s="246"/>
      <c r="K715" s="246"/>
      <c r="L715" s="246"/>
      <c r="M715" s="246"/>
      <c r="N715" s="246"/>
      <c r="O715" s="246"/>
      <c r="P715" s="246"/>
      <c r="Q715" s="246"/>
      <c r="R715" s="246"/>
      <c r="S715" s="246"/>
      <c r="T715" s="246"/>
      <c r="U715" s="246"/>
      <c r="V715" s="246"/>
      <c r="W715" s="246"/>
      <c r="X715" s="246"/>
      <c r="Y715" s="246"/>
      <c r="Z715" s="246"/>
      <c r="AA715" s="246"/>
      <c r="AB715" s="246"/>
      <c r="AC715" s="246"/>
      <c r="AD715" s="246"/>
      <c r="AE715" s="246"/>
      <c r="AF715" s="246"/>
      <c r="AG715" s="246"/>
      <c r="AH715" s="246"/>
      <c r="AI715" s="246"/>
      <c r="AJ715" s="246"/>
      <c r="AK715" s="246"/>
      <c r="AL715" s="246"/>
      <c r="AM715" s="157" t="str">
        <f ca="1">IF('MASTER 2018-19 '!H721="","",'MASTER 2018-19 '!H721)</f>
        <v/>
      </c>
      <c r="AN715" s="216"/>
    </row>
    <row r="716" spans="1:40" s="157" customFormat="1" x14ac:dyDescent="0.2">
      <c r="A716" s="152"/>
      <c r="B716" s="25"/>
      <c r="C716" s="158"/>
      <c r="D716" s="152"/>
      <c r="E716" s="152"/>
      <c r="F716" s="152"/>
      <c r="G716" s="152"/>
      <c r="H716" s="152"/>
      <c r="I716" s="152"/>
      <c r="J716" s="152"/>
      <c r="K716" s="152"/>
      <c r="L716" s="7" t="s">
        <v>0</v>
      </c>
      <c r="M716" s="159"/>
      <c r="N716" s="159"/>
      <c r="O716" s="159"/>
      <c r="P716" s="159"/>
      <c r="Q716" s="159"/>
      <c r="R716" s="159"/>
      <c r="S716" s="159"/>
      <c r="T716" s="159"/>
      <c r="U716" s="159"/>
      <c r="V716" s="159"/>
      <c r="W716" s="159"/>
      <c r="X716" s="159"/>
      <c r="Y716" s="159"/>
      <c r="Z716" s="156"/>
      <c r="AA716" s="152"/>
      <c r="AB716" s="152"/>
      <c r="AC716" s="152"/>
      <c r="AD716" s="152"/>
      <c r="AE716" s="152"/>
      <c r="AF716" s="152"/>
      <c r="AG716" s="152"/>
      <c r="AH716" s="152"/>
      <c r="AI716" s="152"/>
      <c r="AJ716" s="152"/>
      <c r="AK716" s="152"/>
      <c r="AL716" s="152"/>
      <c r="AM716" s="157" t="str">
        <f ca="1">IF('MASTER 2018-19 '!H722="","",'MASTER 2018-19 '!H722)</f>
        <v/>
      </c>
      <c r="AN716" s="216"/>
    </row>
    <row r="717" spans="1:40" s="157" customFormat="1" ht="61.5" x14ac:dyDescent="0.2">
      <c r="A717" s="20" t="s">
        <v>39</v>
      </c>
      <c r="B717" s="21" t="s">
        <v>657</v>
      </c>
      <c r="C717" s="20" t="s">
        <v>2</v>
      </c>
      <c r="D717" s="18" t="s">
        <v>3</v>
      </c>
      <c r="E717" s="18" t="s">
        <v>4</v>
      </c>
      <c r="F717" s="18" t="s">
        <v>5</v>
      </c>
      <c r="G717" s="22" t="s">
        <v>6</v>
      </c>
      <c r="H717" s="22" t="str">
        <f ca="1">$L$1&amp;" Peak (MW)"</f>
        <v>2019 / 20 Peak (MW)</v>
      </c>
      <c r="I717" s="16" t="s">
        <v>7</v>
      </c>
      <c r="J717" s="24" t="s">
        <v>8</v>
      </c>
      <c r="K717" s="17" t="s">
        <v>9</v>
      </c>
      <c r="L717" s="22" t="str">
        <f ca="1">LEFTB($L$1,FIND(" / ",$L$1,1))&amp;" / "&amp;LEFTB($L$1,FIND(" / ",$L$1,1))+1</f>
        <v>2019  / 2020</v>
      </c>
      <c r="M717" s="22" t="str">
        <f ca="1">LEFTB($L$1,FIND(" / ",$L$1,1))+1&amp;" / "&amp;LEFTB($L$1,FIND(" / ",$L$1,1))+2</f>
        <v>2020 / 2021</v>
      </c>
      <c r="N717" s="22" t="str">
        <f ca="1">LEFTB($L$1,FIND(" / ",$L$1,1))+2&amp;" / "&amp;LEFTB($L$1,FIND(" / ",$L$1,1))+3</f>
        <v>2021 / 2022</v>
      </c>
      <c r="O717" s="22" t="str">
        <f ca="1">LEFTB($L$1,FIND(" / ",$L$1,1))+3&amp;" / "&amp;LEFTB($L$1,FIND(" / ",$L$1,1))+4</f>
        <v>2022 / 2023</v>
      </c>
      <c r="P717" s="22" t="str">
        <f ca="1">LEFTB($L$1,FIND(" / ",$L$1,1))+4&amp;" / "&amp;LEFTB($L$1,FIND(" / ",$L$1,1))+5</f>
        <v>2023 / 2024</v>
      </c>
      <c r="Q717" s="22" t="str">
        <f ca="1">LEFTB($L$1,FIND(" / ",$L$1,1))+5&amp;" / "&amp;LEFTB($L$1,FIND(" / ",$L$1,1))+6</f>
        <v>2024 / 2025</v>
      </c>
      <c r="R717" s="22" t="str">
        <f ca="1">LEFTB($L$1,FIND(" / ",$L$1,1))+6&amp;" / "&amp;LEFTB($L$1,FIND(" / ",$L$1,1))+7</f>
        <v>2025 / 2026</v>
      </c>
      <c r="S717" s="22" t="str">
        <f ca="1">LEFTB($L$1,FIND(" / ",$L$1,1))+7&amp;" / "&amp;LEFTB($L$1,FIND(" / ",$L$1,1))+8</f>
        <v>2026 / 2027</v>
      </c>
      <c r="T717" s="22" t="str">
        <f ca="1">LEFTB($L$1,FIND(" / ",$L$1,1))+8&amp;" / "&amp;LEFTB($L$1,FIND(" / ",$L$1,1))+9</f>
        <v>2027 / 2028</v>
      </c>
      <c r="U717" s="22" t="str">
        <f ca="1">LEFTB($L$1,FIND(" / ",$L$1,1))+9&amp;" / "&amp;LEFTB($L$1,FIND(" / ",$L$1,1))+10</f>
        <v>2028 / 2029</v>
      </c>
      <c r="V717" s="22" t="str">
        <f ca="1">LEFTB($L$1,FIND(" / ",$L$1,1))+10&amp;" / "&amp;LEFTB($L$1,FIND(" / ",$L$1,1))+11</f>
        <v>2029 / 2030</v>
      </c>
      <c r="W717" s="22" t="str">
        <f ca="1">LEFTB($L$1,FIND(" / ",$L$1,1))+11&amp;" / "&amp;LEFTB($L$1,FIND(" / ",$L$1,1))+12</f>
        <v>2030 / 2031</v>
      </c>
      <c r="X717" s="22" t="str">
        <f ca="1">LEFTB($L$1,FIND(" / ",$L$1,1))+12&amp;" / "&amp;LEFTB($L$1,FIND(" / ",$L$1,1))+13</f>
        <v>2031 / 2032</v>
      </c>
      <c r="Y717" s="22" t="str">
        <f ca="1">LEFTB($L$1,FIND(" / ",$L$1,1))+13&amp;" / "&amp;LEFTB($L$1,FIND(" / ",$L$1,1))+14</f>
        <v>2032 / 2033</v>
      </c>
      <c r="Z717" s="23" t="s">
        <v>11</v>
      </c>
      <c r="AA717" s="19" t="s">
        <v>12</v>
      </c>
      <c r="AB717" s="19" t="s">
        <v>13</v>
      </c>
      <c r="AC717" s="19" t="s">
        <v>14</v>
      </c>
      <c r="AD717" s="160"/>
      <c r="AE717" s="19" t="s">
        <v>15</v>
      </c>
      <c r="AF717" s="19" t="s">
        <v>16</v>
      </c>
      <c r="AG717" s="19" t="s">
        <v>17</v>
      </c>
      <c r="AH717" s="19" t="s">
        <v>18</v>
      </c>
      <c r="AI717" s="19" t="s">
        <v>19</v>
      </c>
      <c r="AJ717" s="19" t="s">
        <v>20</v>
      </c>
      <c r="AK717" s="19" t="s">
        <v>21</v>
      </c>
      <c r="AL717" s="19" t="s">
        <v>22</v>
      </c>
      <c r="AM717" s="19" t="str">
        <f ca="1">IF('MASTER 2018-19 '!H723="","",'MASTER 2018-19 '!H723)</f>
        <v>2018/19 Peak (MW)</v>
      </c>
      <c r="AN717" s="19" t="s">
        <v>825</v>
      </c>
    </row>
    <row r="718" spans="1:40" s="157" customFormat="1" x14ac:dyDescent="0.2">
      <c r="A718" s="6"/>
      <c r="B718" s="161"/>
      <c r="C718" s="162"/>
      <c r="D718" s="161"/>
      <c r="E718" s="161"/>
      <c r="F718" s="161"/>
      <c r="G718" s="163"/>
      <c r="H718" s="161"/>
      <c r="I718" s="164"/>
      <c r="J718" s="165"/>
      <c r="K718" s="161"/>
      <c r="L718" s="161"/>
      <c r="M718" s="161"/>
      <c r="N718" s="161"/>
      <c r="O718" s="161"/>
      <c r="P718" s="161"/>
      <c r="Q718" s="161"/>
      <c r="R718" s="161"/>
      <c r="S718" s="161"/>
      <c r="T718" s="161"/>
      <c r="U718" s="161"/>
      <c r="V718" s="161"/>
      <c r="W718" s="161"/>
      <c r="X718" s="161"/>
      <c r="Y718" s="161"/>
      <c r="Z718" s="160"/>
      <c r="AA718" s="160"/>
      <c r="AB718" s="160"/>
      <c r="AC718" s="160"/>
      <c r="AD718" s="160"/>
      <c r="AE718" s="160"/>
      <c r="AF718" s="160"/>
      <c r="AG718" s="160"/>
      <c r="AH718" s="160"/>
      <c r="AI718" s="160"/>
      <c r="AJ718" s="160"/>
      <c r="AK718" s="160"/>
      <c r="AL718" s="160"/>
      <c r="AM718" s="157" t="str">
        <f ca="1">IF('MASTER 2018-19 '!H724="","",'MASTER 2018-19 '!H724)</f>
        <v/>
      </c>
    </row>
    <row r="719" spans="1:40" s="157" customFormat="1" x14ac:dyDescent="0.2">
      <c r="A719" s="142" t="s">
        <v>599</v>
      </c>
      <c r="B719" s="166">
        <v>715</v>
      </c>
      <c r="C719" s="167"/>
      <c r="D719" s="168" t="s">
        <v>23</v>
      </c>
      <c r="E719" s="169" t="s">
        <v>845</v>
      </c>
      <c r="F719" s="170"/>
      <c r="G719" s="284">
        <f ca="1">VLOOKUP(A719,SubstationLoad_Max_GSPs!$A$3:$Z$100,19,FALSE)</f>
        <v>43693.938888888886</v>
      </c>
      <c r="H719" s="282">
        <f ca="1">VLOOKUP(A719,SubstationLoad_Max_GSPs!$A$3:$Z$100,18,FALSE)</f>
        <v>61.27452503051758</v>
      </c>
      <c r="I719" s="136">
        <v>1</v>
      </c>
      <c r="J719" s="171"/>
      <c r="K719" s="172" t="s">
        <v>24</v>
      </c>
      <c r="L719" s="37">
        <f ca="1">IF(OR($A719="",ISNA($I719)),,$H719*$I719)</f>
        <v>61.27452503051758</v>
      </c>
      <c r="M719" s="37">
        <f t="shared" ref="M719:Y719" ca="1" si="120">M720/IFERROR($L720/$L719,1)</f>
        <v>61.791717487125446</v>
      </c>
      <c r="N719" s="37">
        <f t="shared" ca="1" si="120"/>
        <v>62.322743666218244</v>
      </c>
      <c r="O719" s="37">
        <f t="shared" ca="1" si="120"/>
        <v>62.867974137023694</v>
      </c>
      <c r="P719" s="37">
        <f t="shared" ca="1" si="120"/>
        <v>63.427789395359518</v>
      </c>
      <c r="Q719" s="37">
        <f t="shared" ca="1" si="120"/>
        <v>64.002580129541087</v>
      </c>
      <c r="R719" s="37">
        <f t="shared" ca="1" si="120"/>
        <v>64.592747493412048</v>
      </c>
      <c r="S719" s="37">
        <f t="shared" ca="1" si="120"/>
        <v>65.19870338668872</v>
      </c>
      <c r="T719" s="37">
        <f t="shared" ca="1" si="120"/>
        <v>65.820870742814122</v>
      </c>
      <c r="U719" s="37">
        <f t="shared" ca="1" si="120"/>
        <v>66.45968382452304</v>
      </c>
      <c r="V719" s="37">
        <f t="shared" ca="1" si="120"/>
        <v>67.115588527324448</v>
      </c>
      <c r="W719" s="37">
        <f t="shared" ca="1" si="120"/>
        <v>67.789042691113195</v>
      </c>
      <c r="X719" s="37">
        <f t="shared" ca="1" si="120"/>
        <v>68.480516420129447</v>
      </c>
      <c r="Y719" s="37">
        <f t="shared" ca="1" si="120"/>
        <v>69.190492411488492</v>
      </c>
      <c r="Z719" s="38" t="str">
        <f ca="1">"Diversity/Losses: "&amp;ROUND(L720/L719,3)</f>
        <v>Diversity/Losses: 0.575</v>
      </c>
      <c r="AA719" s="173">
        <f ca="1">IFERROR(IF($H719="",,AA720/$L719),0)</f>
        <v>0.922670468515008</v>
      </c>
      <c r="AB719" s="173">
        <f ca="1">IFERROR(IF($H719="",,AB720/$L719),0)</f>
        <v>1</v>
      </c>
      <c r="AC719" s="174">
        <f ca="1">IFERROR(IF($H719="",,AC720/$L719),0)</f>
        <v>-0.31084616429181477</v>
      </c>
      <c r="AD719" s="175"/>
      <c r="AE719" s="42">
        <v>14430</v>
      </c>
      <c r="AF719" s="43"/>
      <c r="AG719" s="43"/>
      <c r="AH719" s="43"/>
      <c r="AI719" s="43"/>
      <c r="AJ719" s="43"/>
      <c r="AK719" s="43"/>
      <c r="AL719" s="44"/>
      <c r="AM719" s="157">
        <f ca="1">IF('MASTER 2018-19 '!H725="","",'MASTER 2018-19 '!H725)</f>
        <v>65.7</v>
      </c>
      <c r="AN719" s="216">
        <f ca="1">H719-AM719</f>
        <v>-4.4254749694824227</v>
      </c>
    </row>
    <row r="720" spans="1:40" s="157" customFormat="1" x14ac:dyDescent="0.2">
      <c r="A720" s="217" t="str">
        <f ca="1">IFERROR(IF(H719="","No PI or No Data",""),"Substation was not found in SubstationLoad")</f>
        <v/>
      </c>
      <c r="B720" s="176"/>
      <c r="C720" s="177"/>
      <c r="D720" s="178"/>
      <c r="E720" s="178"/>
      <c r="F720" s="178"/>
      <c r="G720" s="329">
        <f ca="1">VLOOKUP(A719,SubstationLoad_Max_GSPs!$A$3:$Z$100,19,FALSE)</f>
        <v>43693.938888888886</v>
      </c>
      <c r="H720" s="180"/>
      <c r="I720" s="181"/>
      <c r="J720" s="182"/>
      <c r="K720" s="183" t="s">
        <v>25</v>
      </c>
      <c r="L720" s="53">
        <f ca="1">L724+L727+L730+L733+L736+L739+L742+L745+L748+L751+L754+L757+L760+L763+L766+L769+L772</f>
        <v>35.263424236770511</v>
      </c>
      <c r="M720" s="53">
        <f t="shared" ref="M720:Y720" ca="1" si="121">M724+M727+M730+M733+M736+M739+M742+M745+M748+M751+M754+M757+M760+M763+M766+M769+M772</f>
        <v>35.561067947600378</v>
      </c>
      <c r="N720" s="53">
        <f t="shared" ca="1" si="121"/>
        <v>35.866672951063961</v>
      </c>
      <c r="O720" s="53">
        <f t="shared" ca="1" si="121"/>
        <v>36.180452509359206</v>
      </c>
      <c r="P720" s="53">
        <f t="shared" ca="1" si="121"/>
        <v>36.502625597426089</v>
      </c>
      <c r="Q720" s="53">
        <f t="shared" ca="1" si="121"/>
        <v>36.833417055976192</v>
      </c>
      <c r="R720" s="53">
        <f t="shared" ca="1" si="121"/>
        <v>37.17305774862151</v>
      </c>
      <c r="S720" s="53">
        <f t="shared" ca="1" si="121"/>
        <v>37.521784723212406</v>
      </c>
      <c r="T720" s="53">
        <f t="shared" ca="1" si="121"/>
        <v>37.87984137749725</v>
      </c>
      <c r="U720" s="53">
        <f t="shared" ca="1" si="121"/>
        <v>38.247477629219823</v>
      </c>
      <c r="V720" s="53">
        <f t="shared" ca="1" si="121"/>
        <v>38.624950090773119</v>
      </c>
      <c r="W720" s="53">
        <f t="shared" ca="1" si="121"/>
        <v>39.012522248531575</v>
      </c>
      <c r="X720" s="53">
        <f t="shared" ca="1" si="121"/>
        <v>39.410464646987343</v>
      </c>
      <c r="Y720" s="53">
        <f t="shared" ca="1" si="121"/>
        <v>39.819055077818852</v>
      </c>
      <c r="Z720" s="184"/>
      <c r="AA720" s="419">
        <f ca="1">MAX(VLOOKUP(A719,SubstationLoad_Max_GSPs!$A$3:$Z$100,3,FALSE),VLOOKUP(A719,SubstationLoad_Max_GSPs!$A$3:$Z$100,5,FALSE))</f>
        <v>56.536194717942237</v>
      </c>
      <c r="AB720" s="282">
        <f ca="1">VLOOKUP(A719,SubstationLoad_Max_GSPs!$A$3:$Z$100,4,FALSE)</f>
        <v>61.27452503051758</v>
      </c>
      <c r="AC720" s="282">
        <f ca="1">VLOOKUP(A719,SubstationLoad_Min_GSPs!$A$3:$Z$100,18,FALSE)</f>
        <v>-19.046951074539184</v>
      </c>
      <c r="AD720" s="175"/>
      <c r="AE720" s="186">
        <v>1</v>
      </c>
      <c r="AF720" s="187">
        <v>0</v>
      </c>
      <c r="AG720" s="187">
        <v>0</v>
      </c>
      <c r="AH720" s="187">
        <v>0</v>
      </c>
      <c r="AI720" s="187">
        <v>0</v>
      </c>
      <c r="AJ720" s="187">
        <v>0</v>
      </c>
      <c r="AK720" s="187">
        <v>0</v>
      </c>
      <c r="AL720" s="188">
        <v>0</v>
      </c>
      <c r="AM720" s="157" t="str">
        <f ca="1">IF('MASTER 2018-19 '!H726="","",'MASTER 2018-19 '!H726)</f>
        <v/>
      </c>
      <c r="AN720" s="216"/>
    </row>
    <row r="721" spans="1:40" s="157" customFormat="1" x14ac:dyDescent="0.2">
      <c r="A721" s="11"/>
      <c r="B721" s="176"/>
      <c r="C721" s="189"/>
      <c r="D721" s="190" t="s">
        <v>26</v>
      </c>
      <c r="E721" s="63"/>
      <c r="F721" s="191"/>
      <c r="G721" s="192"/>
      <c r="H721" s="193"/>
      <c r="I721" s="194"/>
      <c r="J721" s="194"/>
      <c r="K721" s="194"/>
      <c r="L721" s="194"/>
      <c r="M721" s="194"/>
      <c r="N721" s="195"/>
      <c r="O721" s="195"/>
      <c r="P721" s="195"/>
      <c r="Q721" s="195"/>
      <c r="R721" s="196" t="s">
        <v>27</v>
      </c>
      <c r="S721" s="330">
        <f ca="1">VLOOKUP(A719,SubstationLoad_Max_GSPs!$A$3:$Z$100,20,FALSE)</f>
        <v>30.344799145126345</v>
      </c>
      <c r="T721" s="185"/>
      <c r="U721" s="185"/>
      <c r="V721" s="185"/>
      <c r="W721" s="185"/>
      <c r="X721" s="185"/>
      <c r="Y721" s="185"/>
      <c r="Z721" s="184"/>
      <c r="AA721" s="418">
        <f ca="1">IF(AA720=VLOOKUP(A719,SubstationLoad_Max_GSPs!$A$3:$Z$100,3,FALSE),VLOOKUP(A719,SubstationLoad_Max_GSPs!$A$3:$Z$100,8,FALSE),IF(AA720=VLOOKUP(A719,SubstationLoad_Max_GSPs!$A$3:$Z$100,5,FALSE),VLOOKUP(A719,SubstationLoad_Max_GSPs!$A$3:$Z$100,10,FALSE),""))</f>
        <v>43709.563888888886</v>
      </c>
      <c r="AB721" s="418">
        <f ca="1">VLOOKUP(A719,SubstationLoad_Max_GSPs!$A$3:$Z$100,9,FALSE)</f>
        <v>43693.938888888886</v>
      </c>
      <c r="AC721" s="418">
        <f ca="1">VLOOKUP(A719,SubstationLoad_Min_GSPs!$A$3:$Z$100,19,FALSE)</f>
        <v>43839.120833333334</v>
      </c>
      <c r="AD721" s="175"/>
      <c r="AE721" s="175"/>
      <c r="AF721" s="175"/>
      <c r="AG721" s="175"/>
      <c r="AH721" s="175"/>
      <c r="AI721" s="175"/>
      <c r="AJ721" s="175"/>
      <c r="AK721" s="175"/>
      <c r="AL721" s="175"/>
      <c r="AM721" s="157" t="str">
        <f ca="1">IF('MASTER 2018-19 '!H727="","",'MASTER 2018-19 '!H727)</f>
        <v/>
      </c>
      <c r="AN721" s="216"/>
    </row>
    <row r="722" spans="1:40" s="157" customFormat="1" x14ac:dyDescent="0.2">
      <c r="A722" s="14"/>
      <c r="B722" s="197"/>
      <c r="C722" s="198"/>
      <c r="D722" s="198"/>
      <c r="E722" s="198"/>
      <c r="F722" s="199"/>
      <c r="G722" s="200" t="s">
        <v>28</v>
      </c>
      <c r="H722" s="201">
        <v>0.98</v>
      </c>
      <c r="I722" s="197"/>
      <c r="J722" s="202"/>
      <c r="K722" s="203" t="s">
        <v>29</v>
      </c>
      <c r="L722" s="78">
        <f ca="1">L719*$H722</f>
        <v>60.049034529907225</v>
      </c>
      <c r="M722" s="78">
        <f t="shared" ref="M722:T722" ca="1" si="122">M719*$H722</f>
        <v>60.555883137382935</v>
      </c>
      <c r="N722" s="78">
        <f t="shared" ca="1" si="122"/>
        <v>61.076288792893877</v>
      </c>
      <c r="O722" s="78">
        <f t="shared" ca="1" si="122"/>
        <v>61.610614654283218</v>
      </c>
      <c r="P722" s="78">
        <f t="shared" ca="1" si="122"/>
        <v>62.159233607452329</v>
      </c>
      <c r="Q722" s="78">
        <f t="shared" ca="1" si="122"/>
        <v>62.722528526950263</v>
      </c>
      <c r="R722" s="78">
        <f t="shared" ca="1" si="122"/>
        <v>63.300892543543803</v>
      </c>
      <c r="S722" s="78">
        <f t="shared" ca="1" si="122"/>
        <v>63.894729318954944</v>
      </c>
      <c r="T722" s="78">
        <f t="shared" ca="1" si="122"/>
        <v>64.504453327957833</v>
      </c>
      <c r="U722" s="78">
        <f ca="1">U719*$H722</f>
        <v>65.130490148032578</v>
      </c>
      <c r="V722" s="78">
        <f ca="1">V719*$H722</f>
        <v>65.77327675677796</v>
      </c>
      <c r="W722" s="78">
        <f t="shared" ref="W722" ca="1" si="123">W719*$H722</f>
        <v>66.433261837290928</v>
      </c>
      <c r="X722" s="78">
        <f ca="1">X719*$H722</f>
        <v>67.110906091726861</v>
      </c>
      <c r="Y722" s="78">
        <f ca="1">Y719*$H722</f>
        <v>67.806682563258718</v>
      </c>
      <c r="Z722" s="204"/>
      <c r="AA722" s="205"/>
      <c r="AB722" s="198"/>
      <c r="AC722" s="206"/>
      <c r="AD722" s="175"/>
      <c r="AE722" s="175"/>
      <c r="AF722" s="175"/>
      <c r="AG722" s="175"/>
      <c r="AH722" s="175"/>
      <c r="AI722" s="175"/>
      <c r="AJ722" s="175"/>
      <c r="AK722" s="175"/>
      <c r="AL722" s="175"/>
      <c r="AN722" s="216"/>
    </row>
    <row r="723" spans="1:40" s="157" customFormat="1" x14ac:dyDescent="0.2">
      <c r="A723" s="2"/>
      <c r="C723" s="207"/>
      <c r="D723" s="208"/>
      <c r="E723" s="208"/>
      <c r="F723" s="208"/>
      <c r="G723" s="209"/>
      <c r="H723" s="241"/>
      <c r="I723" s="211"/>
      <c r="J723" s="212"/>
      <c r="K723" s="208"/>
      <c r="Z723" s="175"/>
      <c r="AA723" s="175"/>
      <c r="AB723" s="175"/>
      <c r="AC723" s="175"/>
      <c r="AD723" s="175"/>
      <c r="AE723" s="175"/>
      <c r="AF723" s="175"/>
      <c r="AG723" s="175"/>
      <c r="AH723" s="175"/>
      <c r="AI723" s="175"/>
      <c r="AJ723" s="175"/>
      <c r="AK723" s="175"/>
      <c r="AL723" s="175"/>
      <c r="AM723" s="157" t="str">
        <f ca="1">IF('MASTER 2018-19 '!H729="","",'MASTER 2018-19 '!H729)</f>
        <v/>
      </c>
      <c r="AN723" s="216"/>
    </row>
    <row r="724" spans="1:40" s="157" customFormat="1" x14ac:dyDescent="0.2">
      <c r="A724" s="152"/>
      <c r="B724" s="247">
        <v>702</v>
      </c>
      <c r="C724" s="86" t="str">
        <f ca="1">VLOOKUP(B724,'GSP List'!$D$2:$E$485,2,FALSE)</f>
        <v>ANNAT</v>
      </c>
      <c r="D724" s="117" t="s">
        <v>30</v>
      </c>
      <c r="E724" s="117" t="s">
        <v>539</v>
      </c>
      <c r="F724" s="214"/>
      <c r="G724" s="284">
        <f ca="1">IF(AND(VLOOKUP(C724,SubstationLoad_Max_Primaries!$B$3:$Z$495,3,FALSE),ISNUMBER(VLOOKUP(C724,'Manual Calculation'!$B$2:$G$222,3,FALSE))),VLOOKUP(C724,'Manual Calculation'!$B$2:$G$222,4,FALSE),VLOOKUP(C724,SubstationLoad_Max_Primaries!$B$3:$Z$500,23,FALSE))</f>
        <v>43801.555555555555</v>
      </c>
      <c r="H724" s="282">
        <f ca="1">IF(AND(VLOOKUP(C724,SubstationLoad_Max_Primaries!$B$3:$Z$495,3,FALSE),ISNUMBER(VLOOKUP(C724,'Manual Calculation'!$B$2:$G$222,3,FALSE))),VLOOKUP(C724,'Manual Calculation'!$B$2:$G$222,3,FALSE),VLOOKUP(C724,SubstationLoad_Max_Primaries!$B$3:$Z$500,22,FALSE))</f>
        <v>2.7855660915374756</v>
      </c>
      <c r="I724" s="136">
        <v>1</v>
      </c>
      <c r="J724" s="89">
        <v>0</v>
      </c>
      <c r="K724" s="90">
        <v>0</v>
      </c>
      <c r="L724" s="143">
        <f ca="1">IF(OR($B724="",ISNA($I724)),,$H724*$I724)</f>
        <v>2.7855660915374756</v>
      </c>
      <c r="M724" s="143">
        <f ca="1">IF($B724 ="",,VLOOKUP($K724,'Growth Rates'!$C$5:$D$8,2,FALSE))^COLUMNS($M724:M724)*$L724+SUM($L725:M725)*IFERROR($L$5/$L$6,1)</f>
        <v>2.7856169469729402</v>
      </c>
      <c r="N724" s="143">
        <f ca="1">IF($B724 ="",,VLOOKUP($K724,'Growth Rates'!$C$5:$D$8,2,FALSE))^COLUMNS($M724:N724)*$L724+SUM($L725:N725)*IFERROR($L$5/$L$6,1)</f>
        <v>2.7856678033368611</v>
      </c>
      <c r="O724" s="143">
        <f ca="1">IF($B724 ="",,VLOOKUP($K724,'Growth Rates'!$C$5:$D$8,2,FALSE))^COLUMNS($M724:O724)*$L724+SUM($L725:O725)*IFERROR($L$5/$L$6,1)</f>
        <v>2.7857186606292546</v>
      </c>
      <c r="P724" s="143">
        <f ca="1">IF($B724 ="",,VLOOKUP($K724,'Growth Rates'!$C$5:$D$8,2,FALSE))^COLUMNS($M724:P724)*$L724+SUM($L725:P725)*IFERROR($L$5/$L$6,1)</f>
        <v>2.7857695188501381</v>
      </c>
      <c r="Q724" s="143">
        <f ca="1">IF($B724 ="",,VLOOKUP($K724,'Growth Rates'!$C$5:$D$8,2,FALSE))^COLUMNS($M724:Q724)*$L724+SUM($L725:Q725)*IFERROR($L$5/$L$6,1)</f>
        <v>2.7858203779995283</v>
      </c>
      <c r="R724" s="143">
        <f ca="1">IF($B724 ="",,VLOOKUP($K724,'Growth Rates'!$C$5:$D$8,2,FALSE))^COLUMNS($M724:R724)*$L724+SUM($L725:R725)*IFERROR($L$5/$L$6,1)</f>
        <v>2.785871238077442</v>
      </c>
      <c r="S724" s="143">
        <f ca="1">IF($B724 ="",,VLOOKUP($K724,'Growth Rates'!$C$5:$D$8,2,FALSE))^COLUMNS($M724:S724)*$L724+SUM($L725:S725)*IFERROR($L$5/$L$6,1)</f>
        <v>2.7859220990838969</v>
      </c>
      <c r="T724" s="143">
        <f ca="1">IF($B724 ="",,VLOOKUP($K724,'Growth Rates'!$C$5:$D$8,2,FALSE))^COLUMNS($M724:T724)*$L724+SUM($L725:T725)*IFERROR($L$5/$L$6,1)</f>
        <v>2.7859729610189095</v>
      </c>
      <c r="U724" s="143">
        <f ca="1">IF($B724 ="",,VLOOKUP($K724,'Growth Rates'!$C$5:$D$8,2,FALSE))^COLUMNS($M724:U724)*$L724+SUM($L725:U725)*IFERROR($L$5/$L$6,1)</f>
        <v>2.7860238238824957</v>
      </c>
      <c r="V724" s="143">
        <f ca="1">IF($B724 ="",,VLOOKUP($K724,'Growth Rates'!$C$5:$D$8,2,FALSE))^COLUMNS($M724:V724)*$L724+SUM($L725:V725)*IFERROR($L$5/$L$6,1)</f>
        <v>2.7860746876746743</v>
      </c>
      <c r="W724" s="143">
        <f ca="1">IF($B724 ="",,VLOOKUP($K724,'Growth Rates'!$C$5:$D$8,2,FALSE))^COLUMNS($M724:W724)*$L724+SUM($L725:W725)*IFERROR($L$5/$L$6,1)</f>
        <v>2.7861255523954607</v>
      </c>
      <c r="X724" s="143">
        <f ca="1">IF($B724 ="",,VLOOKUP($K724,'Growth Rates'!$C$5:$D$8,2,FALSE))^COLUMNS($M724:X724)*$L724+SUM($L725:X725)*IFERROR($L$5/$L$6,1)</f>
        <v>2.786176418044874</v>
      </c>
      <c r="Y724" s="143">
        <f ca="1">IF($B724 ="",,VLOOKUP($K724,'Growth Rates'!$C$5:$D$8,2,FALSE))^COLUMNS($M724:Y724)*$L724+SUM($L725:Y725)*IFERROR($L$5/$L$6,1)</f>
        <v>2.7862272846229281</v>
      </c>
      <c r="Z724" s="237"/>
      <c r="AA724" s="173">
        <f ca="1">IFERROR(IF($H724="",,AA725/$L724),0)</f>
        <v>0.87356317805495287</v>
      </c>
      <c r="AB724" s="173">
        <f ca="1">IFERROR(IF($H724="",,AB725/$L724),0)</f>
        <v>0.71264365651729178</v>
      </c>
      <c r="AC724" s="174">
        <f ca="1">IFERROR(IF($H724="",,AC725/$L724),0)</f>
        <v>0</v>
      </c>
      <c r="AD724" s="175"/>
      <c r="AE724" s="42">
        <v>82961</v>
      </c>
      <c r="AF724" s="43"/>
      <c r="AG724" s="43"/>
      <c r="AH724" s="43"/>
      <c r="AI724" s="43"/>
      <c r="AJ724" s="43"/>
      <c r="AK724" s="43"/>
      <c r="AL724" s="44"/>
      <c r="AM724" s="157">
        <f ca="1">IF('MASTER 2018-19 '!H730="","",'MASTER 2018-19 '!H730)</f>
        <v>2.68</v>
      </c>
      <c r="AN724" s="216">
        <f t="shared" ca="1" si="119"/>
        <v>0.10556609153747543</v>
      </c>
    </row>
    <row r="725" spans="1:40" s="157" customFormat="1" x14ac:dyDescent="0.2">
      <c r="A725" s="152"/>
      <c r="C725" s="217" t="str">
        <f ca="1">IFERROR(IF(H724="","No PI or No Data",""),"Substation was not found in SubstationLoad")</f>
        <v/>
      </c>
      <c r="D725" s="139"/>
      <c r="E725" s="139"/>
      <c r="F725" s="139"/>
      <c r="G725" s="285">
        <f ca="1">IF(AND(VLOOKUP(C724,SubstationLoad_Max_Primaries!$B$3:$Z$495,3,FALSE),ISNUMBER(VLOOKUP(C724,'Manual Calculation'!$B$2:$G$222,3,FALSE))),VLOOKUP(C724,'Manual Calculation'!$B$2:$G$222,4,FALSE),VLOOKUP(C724,SubstationLoad_Max_Primaries!$B$3:$Z$500,23,FALSE))</f>
        <v>43801.555555555555</v>
      </c>
      <c r="H725" s="248"/>
      <c r="I725" s="220"/>
      <c r="J725" s="220"/>
      <c r="K725" s="220"/>
      <c r="L725" s="220" t="s">
        <v>32</v>
      </c>
      <c r="M725" s="235"/>
      <c r="N725" s="221"/>
      <c r="O725" s="221"/>
      <c r="P725" s="221"/>
      <c r="Q725" s="221"/>
      <c r="R725" s="221"/>
      <c r="S725" s="221"/>
      <c r="T725" s="221"/>
      <c r="U725" s="221"/>
      <c r="V725" s="221"/>
      <c r="W725" s="221"/>
      <c r="X725" s="221"/>
      <c r="Y725" s="221"/>
      <c r="Z725" s="222"/>
      <c r="AA725" s="419">
        <f ca="1">IF(AND(VLOOKUP(C724,SubstationLoad_Min_Primaries!$B$3:$Z$495,3,FALSE),ISNUMBER(VLOOKUP(C724,'Manual Calculation'!$B$2:$G$222,5,FALSE))),"Manual Calculation",MAX(VLOOKUP(C724,SubstationLoad_Max_Primaries!$B$3:$Z$500,5,FALSE),VLOOKUP(C724,SubstationLoad_Max_Primaries!$B$3:$Z$500,7,FALSE)))</f>
        <v>2.4333679676055908</v>
      </c>
      <c r="AB725" s="419">
        <f ca="1">IF(AND(VLOOKUP(C724,SubstationLoad_Min_Primaries!$B$3:$Z$495,3,FALSE),ISNUMBER(VLOOKUP(C724,'Manual Calculation'!$B$2:$G$222,5,FALSE))),"Manual Calculation",VLOOKUP(C724,SubstationLoad_Max_Primaries!$B$3:$Z$500,6,FALSE))</f>
        <v>1.9851160049438477</v>
      </c>
      <c r="AC725" s="282">
        <f ca="1">IF(AND(VLOOKUP(C724,SubstationLoad_Min_Primaries!$B$3:$Z$495,3,FALSE),ISNUMBER(VLOOKUP(C724,'Manual Calculation'!$B$2:$G$222,5,FALSE))),VLOOKUP(C724,'Manual Calculation'!$B$2:$G$222,5,FALSE),VLOOKUP(C724,SubstationLoad_Min_Primaries!$B$3:$Z$500,22,FALSE))</f>
        <v>0</v>
      </c>
      <c r="AD725" s="175"/>
      <c r="AE725" s="186">
        <v>1</v>
      </c>
      <c r="AF725" s="187">
        <v>0</v>
      </c>
      <c r="AG725" s="187">
        <v>0</v>
      </c>
      <c r="AH725" s="187">
        <v>0</v>
      </c>
      <c r="AI725" s="187">
        <v>0</v>
      </c>
      <c r="AJ725" s="187">
        <v>0</v>
      </c>
      <c r="AK725" s="187">
        <v>0</v>
      </c>
      <c r="AL725" s="188">
        <v>0</v>
      </c>
      <c r="AM725" s="157" t="str">
        <f ca="1">IF('MASTER 2018-19 '!H731="","",'MASTER 2018-19 '!H731)</f>
        <v/>
      </c>
      <c r="AN725" s="216"/>
    </row>
    <row r="726" spans="1:40" s="157" customFormat="1" x14ac:dyDescent="0.2">
      <c r="A726" s="152"/>
      <c r="C726" s="223" t="s">
        <v>33</v>
      </c>
      <c r="D726" s="224"/>
      <c r="E726" s="225"/>
      <c r="F726" s="225"/>
      <c r="G726" s="226"/>
      <c r="H726" s="249"/>
      <c r="I726" s="228"/>
      <c r="J726" s="228"/>
      <c r="K726" s="228"/>
      <c r="L726" s="228"/>
      <c r="M726" s="229"/>
      <c r="N726" s="229"/>
      <c r="O726" s="230"/>
      <c r="P726" s="230"/>
      <c r="Q726" s="230"/>
      <c r="R726" s="231" t="s">
        <v>34</v>
      </c>
      <c r="S726" s="283">
        <f ca="1">VLOOKUP(C724,SubstationLoad_Max_Primaries!$B$3:$Z$500,24,FALSE)</f>
        <v>0</v>
      </c>
      <c r="T726" s="233"/>
      <c r="U726" s="233"/>
      <c r="V726" s="233"/>
      <c r="W726" s="233"/>
      <c r="X726" s="233"/>
      <c r="Y726" s="233"/>
      <c r="Z726" s="234"/>
      <c r="AA726" s="418">
        <f ca="1">IF(AND(VLOOKUP(C724,SubstationLoad_Min_Primaries!$B$3:$Z$495,3,FALSE),ISNUMBER(VLOOKUP(C724,'Manual Calculation'!$B$2:$G$222,5,FALSE))),"",IF(AA725=VLOOKUP(C724,SubstationLoad_Max_Primaries!$B$3:$Z$500,5,FALSE),VLOOKUP(C724,SubstationLoad_Max_Primaries!$B$3:$Z$500,10,FALSE),IF(AA725=VLOOKUP(C724,SubstationLoad_Max_Primaries!$B$3:$Z$500,7,FALSE),VLOOKUP(C724,SubstationLoad_Max_Primaries!$B$3:$Z$500,12,FALSE),"")))</f>
        <v>43769.34097222222</v>
      </c>
      <c r="AB726" s="418">
        <f ca="1">IF(AND(VLOOKUP(C724,SubstationLoad_Min_Primaries!$B$3:$Z$495,3,FALSE),ISNUMBER(VLOOKUP(C724,'Manual Calculation'!$B$2:$G$222,5,FALSE))),"",VLOOKUP(C724,SubstationLoad_Max_Primaries!$B$3:$Z$500,11,FALSE))</f>
        <v>43630.3125</v>
      </c>
      <c r="AC726" s="418">
        <f ca="1">IF(AND(VLOOKUP(C724,SubstationLoad_Min_Primaries!$B$3:$Z$495,3,FALSE),ISNUMBER(VLOOKUP(C724,'Manual Calculation'!$B$2:$G$222,5,FALSE))),VLOOKUP(C724,'Manual Calculation'!$B$2:$G$222,6,FALSE),VLOOKUP(C724,SubstationLoad_Min_Primaries!$B$3:$Z$500,23,FALSE))</f>
        <v>0</v>
      </c>
      <c r="AD726" s="175"/>
      <c r="AE726" s="175"/>
      <c r="AF726" s="175"/>
      <c r="AG726" s="175"/>
      <c r="AH726" s="175"/>
      <c r="AI726" s="175"/>
      <c r="AJ726" s="175"/>
      <c r="AK726" s="175"/>
      <c r="AL726" s="175"/>
      <c r="AM726" s="157" t="str">
        <f ca="1">IF('MASTER 2018-19 '!H732="","",'MASTER 2018-19 '!H732)</f>
        <v/>
      </c>
      <c r="AN726" s="216"/>
    </row>
    <row r="727" spans="1:40" s="157" customFormat="1" x14ac:dyDescent="0.2">
      <c r="A727" s="152"/>
      <c r="B727" s="213">
        <v>740</v>
      </c>
      <c r="C727" s="86" t="str">
        <f ca="1">VLOOKUP(B727,'GSP List'!$D$2:$E$485,2,FALSE)</f>
        <v>ARISAIG</v>
      </c>
      <c r="D727" s="117" t="s">
        <v>30</v>
      </c>
      <c r="E727" s="117" t="s">
        <v>530</v>
      </c>
      <c r="F727" s="214"/>
      <c r="G727" s="284">
        <f ca="1">IF(AND(VLOOKUP(C727,SubstationLoad_Max_Primaries!$B$3:$Z$495,3,FALSE),ISNUMBER(VLOOKUP(C727,'Manual Calculation'!$B$2:$G$222,3,FALSE))),VLOOKUP(C727,'Manual Calculation'!$B$2:$G$222,4,FALSE),VLOOKUP(C727,SubstationLoad_Max_Primaries!$B$3:$Z$500,23,FALSE))</f>
        <v>43561.576388888891</v>
      </c>
      <c r="H727" s="282">
        <f ca="1">IF(AND(VLOOKUP(C727,SubstationLoad_Max_Primaries!$B$3:$Z$495,3,FALSE),ISNUMBER(VLOOKUP(C727,'Manual Calculation'!$B$2:$G$222,3,FALSE))),VLOOKUP(C727,'Manual Calculation'!$B$2:$G$222,3,FALSE),VLOOKUP(C727,SubstationLoad_Max_Primaries!$B$3:$Z$500,22,FALSE))</f>
        <v>0.71043652421569814</v>
      </c>
      <c r="I727" s="136">
        <v>1</v>
      </c>
      <c r="J727" s="89">
        <v>0</v>
      </c>
      <c r="K727" s="90">
        <v>0</v>
      </c>
      <c r="L727" s="143">
        <f ca="1">IF(OR($B727="",ISNA($I727)),,$H727*$I727)</f>
        <v>0.71043652421569814</v>
      </c>
      <c r="M727" s="143">
        <f ca="1">IF($B727 ="",,VLOOKUP($K727,'Growth Rates'!$C$5:$D$8,2,FALSE))^COLUMNS($M727:M727)*$L727+SUM($L728:M728)*IFERROR($L$5/$L$6,1)</f>
        <v>0.71044949449090322</v>
      </c>
      <c r="N727" s="143">
        <f ca="1">IF($B727 ="",,VLOOKUP($K727,'Growth Rates'!$C$5:$D$8,2,FALSE))^COLUMNS($M727:N727)*$L727+SUM($L728:N728)*IFERROR($L$5/$L$6,1)</f>
        <v>0.71046246500290355</v>
      </c>
      <c r="O727" s="143">
        <f ca="1">IF($B727 ="",,VLOOKUP($K727,'Growth Rates'!$C$5:$D$8,2,FALSE))^COLUMNS($M727:O727)*$L727+SUM($L728:O728)*IFERROR($L$5/$L$6,1)</f>
        <v>0.71047543575170347</v>
      </c>
      <c r="P727" s="143">
        <f ca="1">IF($B727 ="",,VLOOKUP($K727,'Growth Rates'!$C$5:$D$8,2,FALSE))^COLUMNS($M727:P727)*$L727+SUM($L728:P728)*IFERROR($L$5/$L$6,1)</f>
        <v>0.71048840673730751</v>
      </c>
      <c r="Q727" s="143">
        <f ca="1">IF($B727 ="",,VLOOKUP($K727,'Growth Rates'!$C$5:$D$8,2,FALSE))^COLUMNS($M727:Q727)*$L727+SUM($L728:Q728)*IFERROR($L$5/$L$6,1)</f>
        <v>0.71050137795971968</v>
      </c>
      <c r="R727" s="143">
        <f ca="1">IF($B727 ="",,VLOOKUP($K727,'Growth Rates'!$C$5:$D$8,2,FALSE))^COLUMNS($M727:R727)*$L727+SUM($L728:R728)*IFERROR($L$5/$L$6,1)</f>
        <v>0.71051434941894454</v>
      </c>
      <c r="S727" s="143">
        <f ca="1">IF($B727 ="",,VLOOKUP($K727,'Growth Rates'!$C$5:$D$8,2,FALSE))^COLUMNS($M727:S727)*$L727+SUM($L728:S728)*IFERROR($L$5/$L$6,1)</f>
        <v>0.7105273211149864</v>
      </c>
      <c r="T727" s="143">
        <f ca="1">IF($B727 ="",,VLOOKUP($K727,'Growth Rates'!$C$5:$D$8,2,FALSE))^COLUMNS($M727:T727)*$L727+SUM($L728:T728)*IFERROR($L$5/$L$6,1)</f>
        <v>0.71054029304784949</v>
      </c>
      <c r="U727" s="143">
        <f ca="1">IF($B727 ="",,VLOOKUP($K727,'Growth Rates'!$C$5:$D$8,2,FALSE))^COLUMNS($M727:U727)*$L727+SUM($L728:U728)*IFERROR($L$5/$L$6,1)</f>
        <v>0.71055326521753803</v>
      </c>
      <c r="V727" s="143">
        <f ca="1">IF($B727 ="",,VLOOKUP($K727,'Growth Rates'!$C$5:$D$8,2,FALSE))^COLUMNS($M727:V727)*$L727+SUM($L728:V728)*IFERROR($L$5/$L$6,1)</f>
        <v>0.71056623762405657</v>
      </c>
      <c r="W727" s="143">
        <f ca="1">IF($B727 ="",,VLOOKUP($K727,'Growth Rates'!$C$5:$D$8,2,FALSE))^COLUMNS($M727:W727)*$L727+SUM($L728:W728)*IFERROR($L$5/$L$6,1)</f>
        <v>0.71057921026740911</v>
      </c>
      <c r="X727" s="143">
        <f ca="1">IF($B727 ="",,VLOOKUP($K727,'Growth Rates'!$C$5:$D$8,2,FALSE))^COLUMNS($M727:X727)*$L727+SUM($L728:X728)*IFERROR($L$5/$L$6,1)</f>
        <v>0.71059218314760075</v>
      </c>
      <c r="Y727" s="143">
        <f ca="1">IF($B727 ="",,VLOOKUP($K727,'Growth Rates'!$C$5:$D$8,2,FALSE))^COLUMNS($M727:Y727)*$L727+SUM($L728:Y728)*IFERROR($L$5/$L$6,1)</f>
        <v>0.71060515626463472</v>
      </c>
      <c r="Z727" s="215"/>
      <c r="AA727" s="173">
        <f ca="1">IFERROR(IF($H727="",,AA728/$L727),0)</f>
        <v>1</v>
      </c>
      <c r="AB727" s="173">
        <f ca="1">IFERROR(IF($H727="",,AB728/$L727),0)</f>
        <v>0.78880157361856462</v>
      </c>
      <c r="AC727" s="174">
        <f ca="1">IFERROR(IF($H727="",,AC728/$L727),0)</f>
        <v>0</v>
      </c>
      <c r="AD727" s="175"/>
      <c r="AE727" s="42">
        <v>82966</v>
      </c>
      <c r="AF727" s="43"/>
      <c r="AG727" s="43"/>
      <c r="AH727" s="43"/>
      <c r="AI727" s="43"/>
      <c r="AJ727" s="43"/>
      <c r="AK727" s="43"/>
      <c r="AL727" s="44"/>
      <c r="AM727" s="157">
        <f ca="1">IF('MASTER 2018-19 '!H733="","",'MASTER 2018-19 '!H733)</f>
        <v>0.65</v>
      </c>
      <c r="AN727" s="216">
        <f t="shared" ca="1" si="119"/>
        <v>6.0436524215698118E-2</v>
      </c>
    </row>
    <row r="728" spans="1:40" s="157" customFormat="1" x14ac:dyDescent="0.2">
      <c r="A728" s="152"/>
      <c r="C728" s="217" t="str">
        <f ca="1">IFERROR(IF(H727="","No PI or No Data",""),"Substation was not found in SubstationLoad")</f>
        <v/>
      </c>
      <c r="D728" s="139"/>
      <c r="E728" s="139"/>
      <c r="F728" s="139"/>
      <c r="G728" s="285">
        <f ca="1">IF(AND(VLOOKUP(C727,SubstationLoad_Max_Primaries!$B$3:$Z$495,3,FALSE),ISNUMBER(VLOOKUP(C727,'Manual Calculation'!$B$2:$G$222,3,FALSE))),VLOOKUP(C727,'Manual Calculation'!$B$2:$G$222,4,FALSE),VLOOKUP(C727,SubstationLoad_Max_Primaries!$B$3:$Z$500,23,FALSE))</f>
        <v>43561.576388888891</v>
      </c>
      <c r="H728" s="250"/>
      <c r="I728" s="220"/>
      <c r="J728" s="220"/>
      <c r="K728" s="220"/>
      <c r="L728" s="220" t="s">
        <v>32</v>
      </c>
      <c r="M728" s="221"/>
      <c r="N728" s="221"/>
      <c r="O728" s="221"/>
      <c r="P728" s="221"/>
      <c r="Q728" s="221"/>
      <c r="R728" s="221"/>
      <c r="S728" s="221"/>
      <c r="T728" s="221"/>
      <c r="U728" s="221"/>
      <c r="V728" s="221"/>
      <c r="W728" s="221"/>
      <c r="X728" s="221"/>
      <c r="Y728" s="221"/>
      <c r="Z728" s="222"/>
      <c r="AA728" s="419">
        <f ca="1">IF(AND(VLOOKUP(C727,SubstationLoad_Min_Primaries!$B$3:$Z$495,3,FALSE),ISNUMBER(VLOOKUP(C727,'Manual Calculation'!$B$2:$G$222,5,FALSE))),"Manual Calculation",MAX(VLOOKUP(C727,SubstationLoad_Max_Primaries!$B$3:$Z$500,5,FALSE),VLOOKUP(C727,SubstationLoad_Max_Primaries!$B$3:$Z$500,7,FALSE)))</f>
        <v>0.71043652421569814</v>
      </c>
      <c r="AB728" s="419">
        <f ca="1">IF(AND(VLOOKUP(C727,SubstationLoad_Min_Primaries!$B$3:$Z$495,3,FALSE),ISNUMBER(VLOOKUP(C727,'Manual Calculation'!$B$2:$G$222,5,FALSE))),"Manual Calculation",VLOOKUP(C727,SubstationLoad_Max_Primaries!$B$3:$Z$500,6,FALSE))</f>
        <v>0.56039344825744619</v>
      </c>
      <c r="AC728" s="282">
        <f ca="1">IF(AND(VLOOKUP(C727,SubstationLoad_Min_Primaries!$B$3:$Z$495,3,FALSE),ISNUMBER(VLOOKUP(C727,'Manual Calculation'!$B$2:$G$222,5,FALSE))),VLOOKUP(C727,'Manual Calculation'!$B$2:$G$222,5,FALSE),VLOOKUP(C727,SubstationLoad_Min_Primaries!$B$3:$Z$500,22,FALSE))</f>
        <v>0</v>
      </c>
      <c r="AD728" s="175"/>
      <c r="AE728" s="186">
        <v>1</v>
      </c>
      <c r="AF728" s="187">
        <v>0</v>
      </c>
      <c r="AG728" s="187">
        <v>0</v>
      </c>
      <c r="AH728" s="187">
        <v>0</v>
      </c>
      <c r="AI728" s="187">
        <v>0</v>
      </c>
      <c r="AJ728" s="187">
        <v>0</v>
      </c>
      <c r="AK728" s="187">
        <v>0</v>
      </c>
      <c r="AL728" s="188">
        <v>0</v>
      </c>
      <c r="AM728" s="157" t="str">
        <f ca="1">IF('MASTER 2018-19 '!H734="","",'MASTER 2018-19 '!H734)</f>
        <v/>
      </c>
      <c r="AN728" s="216"/>
    </row>
    <row r="729" spans="1:40" s="157" customFormat="1" x14ac:dyDescent="0.2">
      <c r="A729" s="152"/>
      <c r="C729" s="223" t="s">
        <v>33</v>
      </c>
      <c r="D729" s="224"/>
      <c r="E729" s="225"/>
      <c r="F729" s="225"/>
      <c r="G729" s="226"/>
      <c r="H729" s="249"/>
      <c r="I729" s="228"/>
      <c r="J729" s="228"/>
      <c r="K729" s="228"/>
      <c r="L729" s="228"/>
      <c r="M729" s="229"/>
      <c r="N729" s="229"/>
      <c r="O729" s="230"/>
      <c r="P729" s="230"/>
      <c r="Q729" s="230"/>
      <c r="R729" s="231" t="s">
        <v>34</v>
      </c>
      <c r="S729" s="283">
        <f ca="1">VLOOKUP(C727,SubstationLoad_Max_Primaries!$B$3:$Z$500,24,FALSE)</f>
        <v>0</v>
      </c>
      <c r="T729" s="233"/>
      <c r="U729" s="233"/>
      <c r="V729" s="233"/>
      <c r="W729" s="233"/>
      <c r="X729" s="233"/>
      <c r="Y729" s="233"/>
      <c r="Z729" s="234"/>
      <c r="AA729" s="418">
        <f ca="1">IF(AND(VLOOKUP(C727,SubstationLoad_Min_Primaries!$B$3:$Z$495,3,FALSE),ISNUMBER(VLOOKUP(C727,'Manual Calculation'!$B$2:$G$222,5,FALSE))),"",IF(AA728=VLOOKUP(C727,SubstationLoad_Max_Primaries!$B$3:$Z$500,5,FALSE),VLOOKUP(C727,SubstationLoad_Max_Primaries!$B$3:$Z$500,10,FALSE),IF(AA728=VLOOKUP(C727,SubstationLoad_Max_Primaries!$B$3:$Z$500,7,FALSE),VLOOKUP(C727,SubstationLoad_Max_Primaries!$B$3:$Z$500,12,FALSE),"")))</f>
        <v>43561.576388888891</v>
      </c>
      <c r="AB729" s="418">
        <f ca="1">IF(AND(VLOOKUP(C727,SubstationLoad_Min_Primaries!$B$3:$Z$495,3,FALSE),ISNUMBER(VLOOKUP(C727,'Manual Calculation'!$B$2:$G$222,5,FALSE))),"",VLOOKUP(C727,SubstationLoad_Max_Primaries!$B$3:$Z$500,11,FALSE))</f>
        <v>43668.738888888889</v>
      </c>
      <c r="AC729" s="418">
        <f ca="1">IF(AND(VLOOKUP(C727,SubstationLoad_Min_Primaries!$B$3:$Z$495,3,FALSE),ISNUMBER(VLOOKUP(C727,'Manual Calculation'!$B$2:$G$222,5,FALSE))),VLOOKUP(C727,'Manual Calculation'!$B$2:$G$222,6,FALSE),VLOOKUP(C727,SubstationLoad_Min_Primaries!$B$3:$Z$500,23,FALSE))</f>
        <v>0</v>
      </c>
      <c r="AD729" s="175"/>
      <c r="AE729" s="175"/>
      <c r="AF729" s="175"/>
      <c r="AG729" s="175"/>
      <c r="AH729" s="175"/>
      <c r="AI729" s="175"/>
      <c r="AJ729" s="175"/>
      <c r="AK729" s="175"/>
      <c r="AL729" s="175"/>
      <c r="AM729" s="157" t="str">
        <f ca="1">IF('MASTER 2018-19 '!H735="","",'MASTER 2018-19 '!H735)</f>
        <v/>
      </c>
      <c r="AN729" s="216"/>
    </row>
    <row r="730" spans="1:40" s="157" customFormat="1" x14ac:dyDescent="0.2">
      <c r="B730" s="236">
        <v>744</v>
      </c>
      <c r="C730" s="86" t="str">
        <f ca="1">VLOOKUP(B730,'GSP List'!$D$2:$E$485,2,FALSE)</f>
        <v>CORRAN</v>
      </c>
      <c r="D730" s="117" t="s">
        <v>30</v>
      </c>
      <c r="E730" s="117" t="s">
        <v>530</v>
      </c>
      <c r="F730" s="214"/>
      <c r="G730" s="284">
        <f ca="1">IF(AND(VLOOKUP(C730,SubstationLoad_Max_Primaries!$B$3:$Z$495,3,FALSE),ISNUMBER(VLOOKUP(C730,'Manual Calculation'!$B$2:$G$222,3,FALSE))),VLOOKUP(C730,'Manual Calculation'!$B$2:$G$222,4,FALSE),VLOOKUP(C730,SubstationLoad_Max_Primaries!$B$3:$Z$500,23,FALSE))</f>
        <v>43877.776388888888</v>
      </c>
      <c r="H730" s="282">
        <f ca="1">IF(AND(VLOOKUP(C730,SubstationLoad_Max_Primaries!$B$3:$Z$495,3,FALSE),ISNUMBER(VLOOKUP(C730,'Manual Calculation'!$B$2:$G$222,3,FALSE))),VLOOKUP(C730,'Manual Calculation'!$B$2:$G$222,3,FALSE),VLOOKUP(C730,SubstationLoad_Max_Primaries!$B$3:$Z$500,22,FALSE))</f>
        <v>1.3234280686950681</v>
      </c>
      <c r="I730" s="136">
        <v>1</v>
      </c>
      <c r="J730" s="89">
        <v>0</v>
      </c>
      <c r="K730" s="90">
        <v>0</v>
      </c>
      <c r="L730" s="143">
        <f ca="1">IF(OR($B730="",ISNA($I730)),,$H730*$I730)</f>
        <v>1.3234280686950681</v>
      </c>
      <c r="M730" s="143">
        <f ca="1">IF($B730 ="",,VLOOKUP($K730,'Growth Rates'!$C$5:$D$8,2,FALSE))^COLUMNS($M730:M730)*$L730+SUM($L731:M731)*IFERROR($L$5/$L$6,1)</f>
        <v>1.3234522302150351</v>
      </c>
      <c r="N730" s="143">
        <f ca="1">IF($B730 ="",,VLOOKUP($K730,'Growth Rates'!$C$5:$D$8,2,FALSE))^COLUMNS($M730:N730)*$L730+SUM($L731:N731)*IFERROR($L$5/$L$6,1)</f>
        <v>1.3234763921761132</v>
      </c>
      <c r="O730" s="143">
        <f ca="1">IF($B730 ="",,VLOOKUP($K730,'Growth Rates'!$C$5:$D$8,2,FALSE))^COLUMNS($M730:O730)*$L730+SUM($L731:O731)*IFERROR($L$5/$L$6,1)</f>
        <v>1.3235005545783107</v>
      </c>
      <c r="P730" s="143">
        <f ca="1">IF($B730 ="",,VLOOKUP($K730,'Growth Rates'!$C$5:$D$8,2,FALSE))^COLUMNS($M730:P730)*$L730+SUM($L731:P731)*IFERROR($L$5/$L$6,1)</f>
        <v>1.3235247174216358</v>
      </c>
      <c r="Q730" s="143">
        <f ca="1">IF($B730 ="",,VLOOKUP($K730,'Growth Rates'!$C$5:$D$8,2,FALSE))^COLUMNS($M730:Q730)*$L730+SUM($L731:Q731)*IFERROR($L$5/$L$6,1)</f>
        <v>1.323548880706096</v>
      </c>
      <c r="R730" s="143">
        <f ca="1">IF($B730 ="",,VLOOKUP($K730,'Growth Rates'!$C$5:$D$8,2,FALSE))^COLUMNS($M730:R730)*$L730+SUM($L731:R731)*IFERROR($L$5/$L$6,1)</f>
        <v>1.3235730444316998</v>
      </c>
      <c r="S730" s="143">
        <f ca="1">IF($B730 ="",,VLOOKUP($K730,'Growth Rates'!$C$5:$D$8,2,FALSE))^COLUMNS($M730:S730)*$L730+SUM($L731:S731)*IFERROR($L$5/$L$6,1)</f>
        <v>1.3235972085984553</v>
      </c>
      <c r="T730" s="143">
        <f ca="1">IF($B730 ="",,VLOOKUP($K730,'Growth Rates'!$C$5:$D$8,2,FALSE))^COLUMNS($M730:T730)*$L730+SUM($L731:T731)*IFERROR($L$5/$L$6,1)</f>
        <v>1.3236213732063704</v>
      </c>
      <c r="U730" s="143">
        <f ca="1">IF($B730 ="",,VLOOKUP($K730,'Growth Rates'!$C$5:$D$8,2,FALSE))^COLUMNS($M730:U730)*$L730+SUM($L731:U731)*IFERROR($L$5/$L$6,1)</f>
        <v>1.3236455382554528</v>
      </c>
      <c r="V730" s="143">
        <f ca="1">IF($B730 ="",,VLOOKUP($K730,'Growth Rates'!$C$5:$D$8,2,FALSE))^COLUMNS($M730:V730)*$L730+SUM($L731:V731)*IFERROR($L$5/$L$6,1)</f>
        <v>1.3236697037457115</v>
      </c>
      <c r="W730" s="143">
        <f ca="1">IF($B730 ="",,VLOOKUP($K730,'Growth Rates'!$C$5:$D$8,2,FALSE))^COLUMNS($M730:W730)*$L730+SUM($L731:W731)*IFERROR($L$5/$L$6,1)</f>
        <v>1.3236938696771532</v>
      </c>
      <c r="X730" s="143">
        <f ca="1">IF($B730 ="",,VLOOKUP($K730,'Growth Rates'!$C$5:$D$8,2,FALSE))^COLUMNS($M730:X730)*$L730+SUM($L731:X731)*IFERROR($L$5/$L$6,1)</f>
        <v>1.3237180360497875</v>
      </c>
      <c r="Y730" s="143">
        <f ca="1">IF($B730 ="",,VLOOKUP($K730,'Growth Rates'!$C$5:$D$8,2,FALSE))^COLUMNS($M730:Y730)*$L730+SUM($L731:Y731)*IFERROR($L$5/$L$6,1)</f>
        <v>1.3237422028636212</v>
      </c>
      <c r="Z730" s="215"/>
      <c r="AA730" s="173">
        <f ca="1">IFERROR(IF($H730="",,AA731/$L730),0)</f>
        <v>0.96973690207951113</v>
      </c>
      <c r="AB730" s="173">
        <f ca="1">IFERROR(IF($H730="",,AB731/$L730),0)</f>
        <v>0.72960531193213252</v>
      </c>
      <c r="AC730" s="174">
        <f ca="1">IFERROR(IF($H730="",,AC731/$L730),0)</f>
        <v>0</v>
      </c>
      <c r="AD730" s="175"/>
      <c r="AE730" s="42">
        <v>82931</v>
      </c>
      <c r="AF730" s="43"/>
      <c r="AG730" s="43"/>
      <c r="AH730" s="43"/>
      <c r="AI730" s="43"/>
      <c r="AJ730" s="43"/>
      <c r="AK730" s="43"/>
      <c r="AL730" s="44"/>
      <c r="AM730" s="157">
        <f ca="1">IF('MASTER 2018-19 '!H736="","",'MASTER 2018-19 '!H736)</f>
        <v>1.33</v>
      </c>
      <c r="AN730" s="216">
        <f t="shared" ca="1" si="119"/>
        <v>-6.5719313049319439E-3</v>
      </c>
    </row>
    <row r="731" spans="1:40" s="157" customFormat="1" x14ac:dyDescent="0.2">
      <c r="C731" s="217" t="str">
        <f ca="1">IFERROR(IF(H730="","No PI or No Data",""),"Substation was not found in SubstationLoad")</f>
        <v/>
      </c>
      <c r="D731" s="139"/>
      <c r="E731" s="139"/>
      <c r="F731" s="139"/>
      <c r="G731" s="285">
        <f ca="1">IF(AND(VLOOKUP(C730,SubstationLoad_Max_Primaries!$B$3:$Z$495,3,FALSE),ISNUMBER(VLOOKUP(C730,'Manual Calculation'!$B$2:$G$222,3,FALSE))),VLOOKUP(C730,'Manual Calculation'!$B$2:$G$222,4,FALSE),VLOOKUP(C730,SubstationLoad_Max_Primaries!$B$3:$Z$500,23,FALSE))</f>
        <v>43877.776388888888</v>
      </c>
      <c r="H731" s="250"/>
      <c r="I731" s="220"/>
      <c r="J731" s="220"/>
      <c r="K731" s="220"/>
      <c r="L731" s="220" t="s">
        <v>32</v>
      </c>
      <c r="M731" s="235"/>
      <c r="N731" s="221"/>
      <c r="O731" s="221"/>
      <c r="P731" s="221"/>
      <c r="Q731" s="221"/>
      <c r="R731" s="221"/>
      <c r="S731" s="221"/>
      <c r="T731" s="221"/>
      <c r="U731" s="221"/>
      <c r="V731" s="221"/>
      <c r="W731" s="221"/>
      <c r="X731" s="221"/>
      <c r="Y731" s="221"/>
      <c r="Z731" s="222"/>
      <c r="AA731" s="419">
        <f ca="1">IF(AND(VLOOKUP(C730,SubstationLoad_Min_Primaries!$B$3:$Z$495,3,FALSE),ISNUMBER(VLOOKUP(C730,'Manual Calculation'!$B$2:$G$222,5,FALSE))),"Manual Calculation",MAX(VLOOKUP(C730,SubstationLoad_Max_Primaries!$B$3:$Z$500,5,FALSE),VLOOKUP(C730,SubstationLoad_Max_Primaries!$B$3:$Z$500,7,FALSE)))</f>
        <v>1.2833770354614258</v>
      </c>
      <c r="AB731" s="419">
        <f ca="1">IF(AND(VLOOKUP(C730,SubstationLoad_Min_Primaries!$B$3:$Z$495,3,FALSE),ISNUMBER(VLOOKUP(C730,'Manual Calculation'!$B$2:$G$222,5,FALSE))),"Manual Calculation",VLOOKUP(C730,SubstationLoad_Max_Primaries!$B$3:$Z$500,6,FALSE))</f>
        <v>0.96558014888000487</v>
      </c>
      <c r="AC731" s="282">
        <f ca="1">IF(AND(VLOOKUP(C730,SubstationLoad_Min_Primaries!$B$3:$Z$495,3,FALSE),ISNUMBER(VLOOKUP(C730,'Manual Calculation'!$B$2:$G$222,5,FALSE))),VLOOKUP(C730,'Manual Calculation'!$B$2:$G$222,5,FALSE),VLOOKUP(C730,SubstationLoad_Min_Primaries!$B$3:$Z$500,22,FALSE))</f>
        <v>0</v>
      </c>
      <c r="AD731" s="175"/>
      <c r="AE731" s="186">
        <v>1</v>
      </c>
      <c r="AF731" s="187">
        <v>0</v>
      </c>
      <c r="AG731" s="187">
        <v>0</v>
      </c>
      <c r="AH731" s="187">
        <v>0</v>
      </c>
      <c r="AI731" s="187">
        <v>0</v>
      </c>
      <c r="AJ731" s="187">
        <v>0</v>
      </c>
      <c r="AK731" s="187">
        <v>0</v>
      </c>
      <c r="AL731" s="188">
        <v>0</v>
      </c>
      <c r="AM731" s="157" t="str">
        <f ca="1">IF('MASTER 2018-19 '!H737="","",'MASTER 2018-19 '!H737)</f>
        <v/>
      </c>
      <c r="AN731" s="216"/>
    </row>
    <row r="732" spans="1:40" s="157" customFormat="1" x14ac:dyDescent="0.2">
      <c r="C732" s="223" t="s">
        <v>33</v>
      </c>
      <c r="D732" s="224"/>
      <c r="E732" s="225"/>
      <c r="F732" s="225"/>
      <c r="G732" s="226"/>
      <c r="H732" s="249"/>
      <c r="I732" s="228"/>
      <c r="J732" s="228"/>
      <c r="K732" s="228"/>
      <c r="L732" s="228"/>
      <c r="M732" s="229"/>
      <c r="N732" s="229"/>
      <c r="O732" s="230"/>
      <c r="P732" s="230"/>
      <c r="Q732" s="230"/>
      <c r="R732" s="231" t="s">
        <v>34</v>
      </c>
      <c r="S732" s="283">
        <f ca="1">VLOOKUP(C730,SubstationLoad_Max_Primaries!$B$3:$Z$500,24,FALSE)</f>
        <v>0</v>
      </c>
      <c r="T732" s="233"/>
      <c r="U732" s="233"/>
      <c r="V732" s="233"/>
      <c r="W732" s="233"/>
      <c r="X732" s="233"/>
      <c r="Y732" s="233"/>
      <c r="Z732" s="234"/>
      <c r="AA732" s="418">
        <f ca="1">IF(AND(VLOOKUP(C730,SubstationLoad_Min_Primaries!$B$3:$Z$495,3,FALSE),ISNUMBER(VLOOKUP(C730,'Manual Calculation'!$B$2:$G$222,5,FALSE))),"",IF(AA731=VLOOKUP(C730,SubstationLoad_Max_Primaries!$B$3:$Z$500,5,FALSE),VLOOKUP(C730,SubstationLoad_Max_Primaries!$B$3:$Z$500,10,FALSE),IF(AA731=VLOOKUP(C730,SubstationLoad_Max_Primaries!$B$3:$Z$500,7,FALSE),VLOOKUP(C730,SubstationLoad_Max_Primaries!$B$3:$Z$500,12,FALSE),"")))</f>
        <v>43571.782638888886</v>
      </c>
      <c r="AB732" s="418">
        <f ca="1">IF(AND(VLOOKUP(C730,SubstationLoad_Min_Primaries!$B$3:$Z$495,3,FALSE),ISNUMBER(VLOOKUP(C730,'Manual Calculation'!$B$2:$G$222,5,FALSE))),"",VLOOKUP(C730,SubstationLoad_Max_Primaries!$B$3:$Z$500,11,FALSE))</f>
        <v>43631.34375</v>
      </c>
      <c r="AC732" s="418">
        <f ca="1">IF(AND(VLOOKUP(C730,SubstationLoad_Min_Primaries!$B$3:$Z$495,3,FALSE),ISNUMBER(VLOOKUP(C730,'Manual Calculation'!$B$2:$G$222,5,FALSE))),VLOOKUP(C730,'Manual Calculation'!$B$2:$G$222,6,FALSE),VLOOKUP(C730,SubstationLoad_Min_Primaries!$B$3:$Z$500,23,FALSE))</f>
        <v>0</v>
      </c>
      <c r="AD732" s="175"/>
      <c r="AE732" s="175"/>
      <c r="AF732" s="175"/>
      <c r="AG732" s="175"/>
      <c r="AH732" s="175"/>
      <c r="AI732" s="175"/>
      <c r="AJ732" s="175"/>
      <c r="AK732" s="175"/>
      <c r="AL732" s="175"/>
      <c r="AM732" s="157" t="str">
        <f ca="1">IF('MASTER 2018-19 '!H738="","",'MASTER 2018-19 '!H738)</f>
        <v/>
      </c>
      <c r="AN732" s="216"/>
    </row>
    <row r="733" spans="1:40" s="157" customFormat="1" x14ac:dyDescent="0.2">
      <c r="B733" s="236">
        <v>714</v>
      </c>
      <c r="C733" s="86" t="str">
        <f ca="1">VLOOKUP(B733,'GSP List'!$D$2:$E$485,2,FALSE)</f>
        <v>GLENSANDA</v>
      </c>
      <c r="D733" s="117" t="s">
        <v>30</v>
      </c>
      <c r="E733" s="117" t="s">
        <v>532</v>
      </c>
      <c r="F733" s="214"/>
      <c r="G733" s="284">
        <f ca="1">IF(AND(VLOOKUP(C733,SubstationLoad_Max_Primaries!$B$3:$Z$495,3,FALSE),ISNUMBER(VLOOKUP(C733,'Manual Calculation'!$B$2:$G$222,3,FALSE))),VLOOKUP(C733,'Manual Calculation'!$B$2:$G$222,4,FALSE),VLOOKUP(C733,SubstationLoad_Max_Primaries!$B$3:$Z$500,23,FALSE))</f>
        <v>43735.642361111109</v>
      </c>
      <c r="H733" s="282">
        <f ca="1">IF(AND(VLOOKUP(C733,SubstationLoad_Max_Primaries!$B$3:$Z$495,3,FALSE),ISNUMBER(VLOOKUP(C733,'Manual Calculation'!$B$2:$G$222,3,FALSE))),VLOOKUP(C733,'Manual Calculation'!$B$2:$G$222,3,FALSE),VLOOKUP(C733,SubstationLoad_Max_Primaries!$B$3:$Z$500,22,FALSE))</f>
        <v>6.2529579156494135</v>
      </c>
      <c r="I733" s="136">
        <v>1</v>
      </c>
      <c r="J733" s="89" t="s">
        <v>829</v>
      </c>
      <c r="K733" s="90" t="s">
        <v>829</v>
      </c>
      <c r="L733" s="143">
        <f ca="1">IF(OR($B733="",ISNA($I733)),,$H733*$I733)</f>
        <v>6.2529579156494135</v>
      </c>
      <c r="M733" s="143">
        <f ca="1">IF($B733 ="",,VLOOKUP($K733,'Growth Rates'!$C$5:$D$8,2,FALSE))^COLUMNS($M733:M733)*$L733+SUM($L734:M734)*IFERROR($L$5/$L$6,1)</f>
        <v>6.420458465944427</v>
      </c>
      <c r="N733" s="143">
        <f ca="1">IF($B733 ="",,VLOOKUP($K733,'Growth Rates'!$C$5:$D$8,2,FALSE))^COLUMNS($M733:N733)*$L733+SUM($L734:N734)*IFERROR($L$5/$L$6,1)</f>
        <v>6.5924459222329892</v>
      </c>
      <c r="O733" s="143">
        <f ca="1">IF($B733 ="",,VLOOKUP($K733,'Growth Rates'!$C$5:$D$8,2,FALSE))^COLUMNS($M733:O733)*$L733+SUM($L734:O734)*IFERROR($L$5/$L$6,1)</f>
        <v>6.7690404771076587</v>
      </c>
      <c r="P733" s="143">
        <f ca="1">IF($B733 ="",,VLOOKUP($K733,'Growth Rates'!$C$5:$D$8,2,FALSE))^COLUMNS($M733:P733)*$L733+SUM($L734:P734)*IFERROR($L$5/$L$6,1)</f>
        <v>6.950365542809303</v>
      </c>
      <c r="Q733" s="143">
        <f ca="1">IF($B733 ="",,VLOOKUP($K733,'Growth Rates'!$C$5:$D$8,2,FALSE))^COLUMNS($M733:Q733)*$L733+SUM($L734:Q734)*IFERROR($L$5/$L$6,1)</f>
        <v>7.1365478374731488</v>
      </c>
      <c r="R733" s="143">
        <f ca="1">IF($B733 ="",,VLOOKUP($K733,'Growth Rates'!$C$5:$D$8,2,FALSE))^COLUMNS($M733:R733)*$L733+SUM($L734:R734)*IFERROR($L$5/$L$6,1)</f>
        <v>7.3277174736851158</v>
      </c>
      <c r="S733" s="143">
        <f ca="1">IF($B733 ="",,VLOOKUP($K733,'Growth Rates'!$C$5:$D$8,2,FALSE))^COLUMNS($M733:S733)*$L733+SUM($L734:S734)*IFERROR($L$5/$L$6,1)</f>
        <v>7.5240080494103756</v>
      </c>
      <c r="T733" s="143">
        <f ca="1">IF($B733 ="",,VLOOKUP($K733,'Growth Rates'!$C$5:$D$8,2,FALSE))^COLUMNS($M733:T733)*$L733+SUM($L734:T734)*IFERROR($L$5/$L$6,1)</f>
        <v>7.725556741357626</v>
      </c>
      <c r="U733" s="143">
        <f ca="1">IF($B733 ="",,VLOOKUP($K733,'Growth Rates'!$C$5:$D$8,2,FALSE))^COLUMNS($M733:U733)*$L733+SUM($L734:U734)*IFERROR($L$5/$L$6,1)</f>
        <v>7.9325044008443708</v>
      </c>
      <c r="V733" s="143">
        <f ca="1">IF($B733 ="",,VLOOKUP($K733,'Growth Rates'!$C$5:$D$8,2,FALSE))^COLUMNS($M733:V733)*$L733+SUM($L734:V734)*IFERROR($L$5/$L$6,1)</f>
        <v>8.1449956522301648</v>
      </c>
      <c r="W733" s="143">
        <f ca="1">IF($B733 ="",,VLOOKUP($K733,'Growth Rates'!$C$5:$D$8,2,FALSE))^COLUMNS($M733:W733)*$L733+SUM($L734:W734)*IFERROR($L$5/$L$6,1)</f>
        <v>8.363178993986649</v>
      </c>
      <c r="X733" s="143">
        <f ca="1">IF($B733 ="",,VLOOKUP($K733,'Growth Rates'!$C$5:$D$8,2,FALSE))^COLUMNS($M733:X733)*$L733+SUM($L734:X734)*IFERROR($L$5/$L$6,1)</f>
        <v>8.5872069024749749</v>
      </c>
      <c r="Y733" s="143">
        <f ca="1">IF($B733 ="",,VLOOKUP($K733,'Growth Rates'!$C$5:$D$8,2,FALSE))^COLUMNS($M733:Y733)*$L733+SUM($L734:Y734)*IFERROR($L$5/$L$6,1)</f>
        <v>8.8172359385031687</v>
      </c>
      <c r="Z733" s="215"/>
      <c r="AA733" s="173">
        <f ca="1">IFERROR(IF($H733="",,AA734/$L733),0)</f>
        <v>1</v>
      </c>
      <c r="AB733" s="173">
        <f ca="1">IFERROR(IF($H733="",,AB734/$L733),0)</f>
        <v>0.99642860297648972</v>
      </c>
      <c r="AC733" s="174">
        <f ca="1">IFERROR(IF($H733="",,AC734/$L733),0)</f>
        <v>0</v>
      </c>
      <c r="AD733" s="175"/>
      <c r="AE733" s="42">
        <v>82927</v>
      </c>
      <c r="AF733" s="43"/>
      <c r="AG733" s="43"/>
      <c r="AH733" s="43"/>
      <c r="AI733" s="43"/>
      <c r="AJ733" s="43"/>
      <c r="AK733" s="43"/>
      <c r="AL733" s="44"/>
      <c r="AM733" s="157">
        <f ca="1">IF('MASTER 2018-19 '!H739="","",'MASTER 2018-19 '!H739)</f>
        <v>6.6</v>
      </c>
      <c r="AN733" s="216">
        <f t="shared" ca="1" si="119"/>
        <v>-0.34704208435058614</v>
      </c>
    </row>
    <row r="734" spans="1:40" s="157" customFormat="1" x14ac:dyDescent="0.2">
      <c r="C734" s="217" t="str">
        <f ca="1">IFERROR(IF(H733="","No PI or No Data",""),"Substation was not found in SubstationLoad")</f>
        <v/>
      </c>
      <c r="D734" s="139"/>
      <c r="E734" s="139"/>
      <c r="F734" s="139"/>
      <c r="G734" s="285">
        <f ca="1">IF(AND(VLOOKUP(C733,SubstationLoad_Max_Primaries!$B$3:$Z$495,3,FALSE),ISNUMBER(VLOOKUP(C733,'Manual Calculation'!$B$2:$G$222,3,FALSE))),VLOOKUP(C733,'Manual Calculation'!$B$2:$G$222,4,FALSE),VLOOKUP(C733,SubstationLoad_Max_Primaries!$B$3:$Z$500,23,FALSE))</f>
        <v>43735.642361111109</v>
      </c>
      <c r="H734" s="250"/>
      <c r="I734" s="220"/>
      <c r="J734" s="220"/>
      <c r="K734" s="220"/>
      <c r="L734" s="220" t="s">
        <v>32</v>
      </c>
      <c r="M734" s="235"/>
      <c r="N734" s="221"/>
      <c r="O734" s="221"/>
      <c r="P734" s="221"/>
      <c r="Q734" s="221"/>
      <c r="R734" s="221"/>
      <c r="S734" s="221"/>
      <c r="T734" s="221"/>
      <c r="U734" s="221"/>
      <c r="V734" s="221"/>
      <c r="W734" s="221"/>
      <c r="X734" s="221"/>
      <c r="Y734" s="221"/>
      <c r="Z734" s="222"/>
      <c r="AA734" s="419">
        <f ca="1">IF(AND(VLOOKUP(C733,SubstationLoad_Min_Primaries!$B$3:$Z$495,3,FALSE),ISNUMBER(VLOOKUP(C733,'Manual Calculation'!$B$2:$G$222,5,FALSE))),"Manual Calculation",MAX(VLOOKUP(C733,SubstationLoad_Max_Primaries!$B$3:$Z$500,5,FALSE),VLOOKUP(C733,SubstationLoad_Max_Primaries!$B$3:$Z$500,7,FALSE)))</f>
        <v>6.2529579156494135</v>
      </c>
      <c r="AB734" s="419">
        <f ca="1">IF(AND(VLOOKUP(C733,SubstationLoad_Min_Primaries!$B$3:$Z$495,3,FALSE),ISNUMBER(VLOOKUP(C733,'Manual Calculation'!$B$2:$G$222,5,FALSE))),"Manual Calculation",VLOOKUP(C733,SubstationLoad_Max_Primaries!$B$3:$Z$500,6,FALSE))</f>
        <v>6.230626120361328</v>
      </c>
      <c r="AC734" s="282">
        <f ca="1">IF(AND(VLOOKUP(C733,SubstationLoad_Min_Primaries!$B$3:$Z$495,3,FALSE),ISNUMBER(VLOOKUP(C733,'Manual Calculation'!$B$2:$G$222,5,FALSE))),VLOOKUP(C733,'Manual Calculation'!$B$2:$G$222,5,FALSE),VLOOKUP(C733,SubstationLoad_Min_Primaries!$B$3:$Z$500,22,FALSE))</f>
        <v>0</v>
      </c>
      <c r="AD734" s="175"/>
      <c r="AE734" s="186">
        <v>1</v>
      </c>
      <c r="AF734" s="187">
        <v>0</v>
      </c>
      <c r="AG734" s="187">
        <v>0</v>
      </c>
      <c r="AH734" s="187">
        <v>0</v>
      </c>
      <c r="AI734" s="187">
        <v>0</v>
      </c>
      <c r="AJ734" s="187">
        <v>0</v>
      </c>
      <c r="AK734" s="187">
        <v>0</v>
      </c>
      <c r="AL734" s="188">
        <v>0</v>
      </c>
      <c r="AM734" s="157" t="str">
        <f ca="1">IF('MASTER 2018-19 '!H740="","",'MASTER 2018-19 '!H740)</f>
        <v/>
      </c>
      <c r="AN734" s="216"/>
    </row>
    <row r="735" spans="1:40" s="157" customFormat="1" x14ac:dyDescent="0.2">
      <c r="C735" s="223" t="s">
        <v>33</v>
      </c>
      <c r="D735" s="224"/>
      <c r="E735" s="225"/>
      <c r="F735" s="225"/>
      <c r="G735" s="226"/>
      <c r="H735" s="249"/>
      <c r="I735" s="228"/>
      <c r="J735" s="228"/>
      <c r="K735" s="228"/>
      <c r="L735" s="228"/>
      <c r="M735" s="229"/>
      <c r="N735" s="229"/>
      <c r="O735" s="230"/>
      <c r="P735" s="230"/>
      <c r="Q735" s="230"/>
      <c r="R735" s="231" t="s">
        <v>34</v>
      </c>
      <c r="S735" s="283">
        <f ca="1">VLOOKUP(C733,SubstationLoad_Max_Primaries!$B$3:$Z$500,24,FALSE)</f>
        <v>0</v>
      </c>
      <c r="T735" s="233"/>
      <c r="U735" s="233"/>
      <c r="V735" s="233"/>
      <c r="W735" s="233"/>
      <c r="X735" s="233"/>
      <c r="Y735" s="233"/>
      <c r="Z735" s="234"/>
      <c r="AA735" s="418">
        <f ca="1">IF(AND(VLOOKUP(C733,SubstationLoad_Min_Primaries!$B$3:$Z$495,3,FALSE),ISNUMBER(VLOOKUP(C733,'Manual Calculation'!$B$2:$G$222,5,FALSE))),"",IF(AA734=VLOOKUP(C733,SubstationLoad_Max_Primaries!$B$3:$Z$500,5,FALSE),VLOOKUP(C733,SubstationLoad_Max_Primaries!$B$3:$Z$500,10,FALSE),IF(AA734=VLOOKUP(C733,SubstationLoad_Max_Primaries!$B$3:$Z$500,7,FALSE),VLOOKUP(C733,SubstationLoad_Max_Primaries!$B$3:$Z$500,12,FALSE),"")))</f>
        <v>43735.642361111109</v>
      </c>
      <c r="AB735" s="418">
        <f ca="1">IF(AND(VLOOKUP(C733,SubstationLoad_Min_Primaries!$B$3:$Z$495,3,FALSE),ISNUMBER(VLOOKUP(C733,'Manual Calculation'!$B$2:$G$222,5,FALSE))),"",VLOOKUP(C733,SubstationLoad_Max_Primaries!$B$3:$Z$500,11,FALSE))</f>
        <v>43622.554861111108</v>
      </c>
      <c r="AC735" s="418">
        <f ca="1">IF(AND(VLOOKUP(C733,SubstationLoad_Min_Primaries!$B$3:$Z$495,3,FALSE),ISNUMBER(VLOOKUP(C733,'Manual Calculation'!$B$2:$G$222,5,FALSE))),VLOOKUP(C733,'Manual Calculation'!$B$2:$G$222,6,FALSE),VLOOKUP(C733,SubstationLoad_Min_Primaries!$B$3:$Z$500,23,FALSE))</f>
        <v>0</v>
      </c>
      <c r="AD735" s="175"/>
      <c r="AE735" s="175"/>
      <c r="AF735" s="175"/>
      <c r="AG735" s="175"/>
      <c r="AH735" s="175"/>
      <c r="AI735" s="175"/>
      <c r="AJ735" s="175"/>
      <c r="AK735" s="175"/>
      <c r="AL735" s="175"/>
      <c r="AM735" s="157" t="str">
        <f ca="1">IF('MASTER 2018-19 '!H741="","",'MASTER 2018-19 '!H741)</f>
        <v/>
      </c>
      <c r="AN735" s="216"/>
    </row>
    <row r="736" spans="1:40" s="157" customFormat="1" x14ac:dyDescent="0.2">
      <c r="B736" s="236">
        <v>756</v>
      </c>
      <c r="C736" s="86" t="str">
        <f ca="1">VLOOKUP(B736,'GSP List'!$D$2:$E$485,2,FALSE)</f>
        <v>GLENUIG</v>
      </c>
      <c r="D736" s="117" t="s">
        <v>30</v>
      </c>
      <c r="E736" s="117" t="s">
        <v>541</v>
      </c>
      <c r="F736" s="214"/>
      <c r="G736" s="284" t="str">
        <f ca="1">IF(AND(VLOOKUP(C736,SubstationLoad_Max_Primaries!$B$3:$Z$495,3,FALSE),ISNUMBER(VLOOKUP(C736,'Manual Calculation'!$B$2:$G$222,3,FALSE))),VLOOKUP(C736,'Manual Calculation'!$B$2:$G$222,4,FALSE),VLOOKUP(C736,SubstationLoad_Max_Primaries!$B$3:$Z$500,23,FALSE))</f>
        <v>No PI</v>
      </c>
      <c r="H736" s="282">
        <f ca="1">IF(AND(VLOOKUP(C736,SubstationLoad_Max_Primaries!$B$3:$Z$495,3,FALSE),ISNUMBER(VLOOKUP(C736,'Manual Calculation'!$B$2:$G$222,3,FALSE))),VLOOKUP(C736,'Manual Calculation'!$B$2:$G$222,3,FALSE),VLOOKUP(C736,SubstationLoad_Max_Primaries!$B$3:$Z$500,22,FALSE))</f>
        <v>7.8663433102626995E-2</v>
      </c>
      <c r="I736" s="136">
        <v>1</v>
      </c>
      <c r="J736" s="89" t="s">
        <v>829</v>
      </c>
      <c r="K736" s="90" t="s">
        <v>829</v>
      </c>
      <c r="L736" s="143">
        <f ca="1">IF(OR($B736="",ISNA($I736)),,$H736*$I736)</f>
        <v>7.8663433102626995E-2</v>
      </c>
      <c r="M736" s="143">
        <f ca="1">IF($B736 ="",,VLOOKUP($K736,'Growth Rates'!$C$5:$D$8,2,FALSE))^COLUMNS($M736:M736)*$L736+SUM($L737:M737)*IFERROR($L$5/$L$6,1)</f>
        <v>8.0770622773583961E-2</v>
      </c>
      <c r="N736" s="143">
        <f ca="1">IF($B736 ="",,VLOOKUP($K736,'Growth Rates'!$C$5:$D$8,2,FALSE))^COLUMNS($M736:N736)*$L736+SUM($L737:N737)*IFERROR($L$5/$L$6,1)</f>
        <v>8.2934258599180452E-2</v>
      </c>
      <c r="O736" s="143">
        <f ca="1">IF($B736 ="",,VLOOKUP($K736,'Growth Rates'!$C$5:$D$8,2,FALSE))^COLUMNS($M736:O736)*$L736+SUM($L737:O737)*IFERROR($L$5/$L$6,1)</f>
        <v>8.5155852625729889E-2</v>
      </c>
      <c r="P736" s="143">
        <f ca="1">IF($B736 ="",,VLOOKUP($K736,'Growth Rates'!$C$5:$D$8,2,FALSE))^COLUMNS($M736:P736)*$L736+SUM($L737:P737)*IFERROR($L$5/$L$6,1)</f>
        <v>8.7436957403350862E-2</v>
      </c>
      <c r="Q736" s="143">
        <f ca="1">IF($B736 ="",,VLOOKUP($K736,'Growth Rates'!$C$5:$D$8,2,FALSE))^COLUMNS($M736:Q736)*$L736+SUM($L737:Q737)*IFERROR($L$5/$L$6,1)</f>
        <v>8.9779167070959343E-2</v>
      </c>
      <c r="R736" s="143">
        <f ca="1">IF($B736 ="",,VLOOKUP($K736,'Growth Rates'!$C$5:$D$8,2,FALSE))^COLUMNS($M736:R736)*$L736+SUM($L737:R737)*IFERROR($L$5/$L$6,1)</f>
        <v>9.2184118470324677E-2</v>
      </c>
      <c r="S736" s="143">
        <f ca="1">IF($B736 ="",,VLOOKUP($K736,'Growth Rates'!$C$5:$D$8,2,FALSE))^COLUMNS($M736:S736)*$L736+SUM($L737:S737)*IFERROR($L$5/$L$6,1)</f>
        <v>9.4653492289968638E-2</v>
      </c>
      <c r="T736" s="143">
        <f ca="1">IF($B736 ="",,VLOOKUP($K736,'Growth Rates'!$C$5:$D$8,2,FALSE))^COLUMNS($M736:T736)*$L736+SUM($L737:T737)*IFERROR($L$5/$L$6,1)</f>
        <v>9.7189014239706231E-2</v>
      </c>
      <c r="U736" s="143">
        <f ca="1">IF($B736 ="",,VLOOKUP($K736,'Growth Rates'!$C$5:$D$8,2,FALSE))^COLUMNS($M736:U736)*$L736+SUM($L737:U737)*IFERROR($L$5/$L$6,1)</f>
        <v>9.9792456256649675E-2</v>
      </c>
      <c r="V736" s="143">
        <f ca="1">IF($B736 ="",,VLOOKUP($K736,'Growth Rates'!$C$5:$D$8,2,FALSE))^COLUMNS($M736:V736)*$L736+SUM($L737:V737)*IFERROR($L$5/$L$6,1)</f>
        <v>0.10246563774351786</v>
      </c>
      <c r="W736" s="143">
        <f ca="1">IF($B736 ="",,VLOOKUP($K736,'Growth Rates'!$C$5:$D$8,2,FALSE))^COLUMNS($M736:W736)*$L736+SUM($L737:W737)*IFERROR($L$5/$L$6,1)</f>
        <v>0.10521042684011715</v>
      </c>
      <c r="X736" s="143">
        <f ca="1">IF($B736 ="",,VLOOKUP($K736,'Growth Rates'!$C$5:$D$8,2,FALSE))^COLUMNS($M736:X736)*$L736+SUM($L737:X737)*IFERROR($L$5/$L$6,1)</f>
        <v>0.1080287417288817</v>
      </c>
      <c r="Y736" s="143">
        <f ca="1">IF($B736 ="",,VLOOKUP($K736,'Growth Rates'!$C$5:$D$8,2,FALSE))^COLUMNS($M736:Y736)*$L736+SUM($L737:Y737)*IFERROR($L$5/$L$6,1)</f>
        <v>0.11092255197538586</v>
      </c>
      <c r="Z736" s="215"/>
      <c r="AA736" s="173">
        <f ca="1">IFERROR(IF($H736="",,AA737/$L736),0)</f>
        <v>0</v>
      </c>
      <c r="AB736" s="173">
        <f ca="1">IFERROR(IF($H736="",,AB737/$L736),0)</f>
        <v>0</v>
      </c>
      <c r="AC736" s="174">
        <f ca="1">IFERROR(IF($H736="",,AC737/$L736),0)</f>
        <v>0</v>
      </c>
      <c r="AD736" s="175"/>
      <c r="AE736" s="42"/>
      <c r="AF736" s="43"/>
      <c r="AG736" s="43"/>
      <c r="AH736" s="43"/>
      <c r="AI736" s="43"/>
      <c r="AJ736" s="43"/>
      <c r="AK736" s="43"/>
      <c r="AL736" s="44"/>
      <c r="AM736" s="157">
        <f ca="1">IF('MASTER 2018-19 '!H742="","",'MASTER 2018-19 '!H742)</f>
        <v>7.8663433102626995E-2</v>
      </c>
      <c r="AN736" s="216">
        <f t="shared" ca="1" si="119"/>
        <v>0</v>
      </c>
    </row>
    <row r="737" spans="1:40" s="157" customFormat="1" x14ac:dyDescent="0.2">
      <c r="C737" s="217" t="str">
        <f ca="1">IFERROR(IF(H736="","No PI or No Data",""),"Substation was not found in SubstationLoad")</f>
        <v/>
      </c>
      <c r="D737" s="139"/>
      <c r="E737" s="139"/>
      <c r="F737" s="139"/>
      <c r="G737" s="285" t="str">
        <f ca="1">IF(AND(VLOOKUP(C736,SubstationLoad_Max_Primaries!$B$3:$Z$495,3,FALSE),ISNUMBER(VLOOKUP(C736,'Manual Calculation'!$B$2:$G$222,3,FALSE))),VLOOKUP(C736,'Manual Calculation'!$B$2:$G$222,4,FALSE),VLOOKUP(C736,SubstationLoad_Max_Primaries!$B$3:$Z$500,23,FALSE))</f>
        <v>No PI</v>
      </c>
      <c r="H737" s="250"/>
      <c r="I737" s="220"/>
      <c r="J737" s="220"/>
      <c r="K737" s="220"/>
      <c r="L737" s="220" t="s">
        <v>32</v>
      </c>
      <c r="M737" s="235"/>
      <c r="N737" s="221"/>
      <c r="O737" s="221"/>
      <c r="P737" s="221"/>
      <c r="Q737" s="221"/>
      <c r="R737" s="221"/>
      <c r="S737" s="221"/>
      <c r="T737" s="221"/>
      <c r="U737" s="221"/>
      <c r="V737" s="221"/>
      <c r="W737" s="221"/>
      <c r="X737" s="221"/>
      <c r="Y737" s="221"/>
      <c r="Z737" s="222"/>
      <c r="AA737" s="419">
        <f ca="1">IF(AND(VLOOKUP(C736,SubstationLoad_Min_Primaries!$B$3:$Z$495,3,FALSE),ISNUMBER(VLOOKUP(C736,'Manual Calculation'!$B$2:$G$222,5,FALSE))),"Manual Calculation",MAX(VLOOKUP(C736,SubstationLoad_Max_Primaries!$B$3:$Z$500,5,FALSE),VLOOKUP(C736,SubstationLoad_Max_Primaries!$B$3:$Z$500,7,FALSE)))</f>
        <v>0</v>
      </c>
      <c r="AB737" s="419">
        <f ca="1">IF(AND(VLOOKUP(C736,SubstationLoad_Min_Primaries!$B$3:$Z$495,3,FALSE),ISNUMBER(VLOOKUP(C736,'Manual Calculation'!$B$2:$G$222,5,FALSE))),"Manual Calculation",VLOOKUP(C736,SubstationLoad_Max_Primaries!$B$3:$Z$500,6,FALSE))</f>
        <v>0</v>
      </c>
      <c r="AC737" s="282">
        <f ca="1">IF(AND(VLOOKUP(C736,SubstationLoad_Min_Primaries!$B$3:$Z$495,3,FALSE),ISNUMBER(VLOOKUP(C736,'Manual Calculation'!$B$2:$G$222,5,FALSE))),VLOOKUP(C736,'Manual Calculation'!$B$2:$G$222,5,FALSE),VLOOKUP(C736,SubstationLoad_Min_Primaries!$B$3:$Z$500,22,FALSE))</f>
        <v>0</v>
      </c>
      <c r="AD737" s="175"/>
      <c r="AE737" s="186">
        <v>0</v>
      </c>
      <c r="AF737" s="187">
        <v>0</v>
      </c>
      <c r="AG737" s="187">
        <v>0</v>
      </c>
      <c r="AH737" s="187">
        <v>0</v>
      </c>
      <c r="AI737" s="187">
        <v>0</v>
      </c>
      <c r="AJ737" s="187">
        <v>0</v>
      </c>
      <c r="AK737" s="187">
        <v>0</v>
      </c>
      <c r="AL737" s="188">
        <v>0</v>
      </c>
      <c r="AM737" s="157" t="str">
        <f ca="1">IF('MASTER 2018-19 '!H743="","",'MASTER 2018-19 '!H743)</f>
        <v/>
      </c>
      <c r="AN737" s="216"/>
    </row>
    <row r="738" spans="1:40" s="157" customFormat="1" x14ac:dyDescent="0.2">
      <c r="C738" s="223" t="s">
        <v>33</v>
      </c>
      <c r="D738" s="224"/>
      <c r="E738" s="225"/>
      <c r="F738" s="225"/>
      <c r="G738" s="226"/>
      <c r="H738" s="249"/>
      <c r="I738" s="228"/>
      <c r="J738" s="228"/>
      <c r="K738" s="228"/>
      <c r="L738" s="228"/>
      <c r="M738" s="229"/>
      <c r="N738" s="229"/>
      <c r="O738" s="230"/>
      <c r="P738" s="230"/>
      <c r="Q738" s="230"/>
      <c r="R738" s="231" t="s">
        <v>34</v>
      </c>
      <c r="S738" s="283" t="str">
        <f ca="1">VLOOKUP(C736,SubstationLoad_Max_Primaries!$B$3:$Z$500,24,FALSE)</f>
        <v/>
      </c>
      <c r="T738" s="245"/>
      <c r="U738" s="245"/>
      <c r="V738" s="245"/>
      <c r="W738" s="245"/>
      <c r="X738" s="245"/>
      <c r="Y738" s="245"/>
      <c r="Z738" s="234"/>
      <c r="AA738" s="418">
        <f ca="1">IF(AND(VLOOKUP(C736,SubstationLoad_Min_Primaries!$B$3:$Z$495,3,FALSE),ISNUMBER(VLOOKUP(C736,'Manual Calculation'!$B$2:$G$222,5,FALSE))),"",IF(AA737=VLOOKUP(C736,SubstationLoad_Max_Primaries!$B$3:$Z$500,5,FALSE),VLOOKUP(C736,SubstationLoad_Max_Primaries!$B$3:$Z$500,10,FALSE),IF(AA737=VLOOKUP(C736,SubstationLoad_Max_Primaries!$B$3:$Z$500,7,FALSE),VLOOKUP(C736,SubstationLoad_Max_Primaries!$B$3:$Z$500,12,FALSE),"")))</f>
        <v>0</v>
      </c>
      <c r="AB738" s="418">
        <f ca="1">IF(AND(VLOOKUP(C736,SubstationLoad_Min_Primaries!$B$3:$Z$495,3,FALSE),ISNUMBER(VLOOKUP(C736,'Manual Calculation'!$B$2:$G$222,5,FALSE))),"",VLOOKUP(C736,SubstationLoad_Max_Primaries!$B$3:$Z$500,11,FALSE))</f>
        <v>0</v>
      </c>
      <c r="AC738" s="418">
        <f ca="1">IF(AND(VLOOKUP(C736,SubstationLoad_Min_Primaries!$B$3:$Z$495,3,FALSE),ISNUMBER(VLOOKUP(C736,'Manual Calculation'!$B$2:$G$222,5,FALSE))),VLOOKUP(C736,'Manual Calculation'!$B$2:$G$222,6,FALSE),VLOOKUP(C736,SubstationLoad_Min_Primaries!$B$3:$Z$500,23,FALSE))</f>
        <v>0</v>
      </c>
      <c r="AD738" s="175"/>
      <c r="AE738" s="175"/>
      <c r="AF738" s="175"/>
      <c r="AG738" s="175"/>
      <c r="AH738" s="175"/>
      <c r="AI738" s="175"/>
      <c r="AJ738" s="175"/>
      <c r="AK738" s="175"/>
      <c r="AL738" s="175"/>
      <c r="AM738" s="157" t="str">
        <f ca="1">IF('MASTER 2018-19 '!H744="","",'MASTER 2018-19 '!H744)</f>
        <v/>
      </c>
      <c r="AN738" s="216"/>
    </row>
    <row r="739" spans="1:40" s="157" customFormat="1" x14ac:dyDescent="0.2">
      <c r="A739" s="152"/>
      <c r="B739" s="247">
        <v>724</v>
      </c>
      <c r="C739" s="86" t="str">
        <f ca="1">VLOOKUP(B739,'GSP List'!$D$2:$E$485,2,FALSE)</f>
        <v>INVERLOCHY</v>
      </c>
      <c r="D739" s="117" t="s">
        <v>30</v>
      </c>
      <c r="E739" s="117" t="s">
        <v>532</v>
      </c>
      <c r="F739" s="214"/>
      <c r="G739" s="284">
        <f ca="1">IF(AND(VLOOKUP(C739,SubstationLoad_Max_Primaries!$B$3:$Z$495,3,FALSE),ISNUMBER(VLOOKUP(C739,'Manual Calculation'!$B$2:$G$222,3,FALSE))),VLOOKUP(C739,'Manual Calculation'!$B$2:$G$222,4,FALSE),VLOOKUP(C739,SubstationLoad_Max_Primaries!$B$3:$Z$500,23,FALSE))</f>
        <v>43789.580555555556</v>
      </c>
      <c r="H739" s="282">
        <f ca="1">IF(AND(VLOOKUP(C739,SubstationLoad_Max_Primaries!$B$3:$Z$495,3,FALSE),ISNUMBER(VLOOKUP(C739,'Manual Calculation'!$B$2:$G$222,3,FALSE))),VLOOKUP(C739,'Manual Calculation'!$B$2:$G$222,3,FALSE),VLOOKUP(C739,SubstationLoad_Max_Primaries!$B$3:$Z$500,22,FALSE))</f>
        <v>10.068025055965423</v>
      </c>
      <c r="I739" s="136">
        <v>1</v>
      </c>
      <c r="J739" s="89">
        <v>0</v>
      </c>
      <c r="K739" s="90">
        <v>0</v>
      </c>
      <c r="L739" s="143">
        <f ca="1">IF(OR($B739="",ISNA($I739)),,$H739*$I739)</f>
        <v>10.068025055965423</v>
      </c>
      <c r="M739" s="143">
        <f ca="1">IF($B739 ="",,VLOOKUP($K739,'Growth Rates'!$C$5:$D$8,2,FALSE))^COLUMNS($M739:M739)*$L739+SUM($L740:M740)*IFERROR($L$5/$L$6,1)</f>
        <v>10.06820886556881</v>
      </c>
      <c r="N739" s="143">
        <f ca="1">IF($B739 ="",,VLOOKUP($K739,'Growth Rates'!$C$5:$D$8,2,FALSE))^COLUMNS($M739:N739)*$L739+SUM($L740:N740)*IFERROR($L$5/$L$6,1)</f>
        <v>10.068392678527966</v>
      </c>
      <c r="O739" s="143">
        <f ca="1">IF($B739 ="",,VLOOKUP($K739,'Growth Rates'!$C$5:$D$8,2,FALSE))^COLUMNS($M739:O739)*$L739+SUM($L740:O740)*IFERROR($L$5/$L$6,1)</f>
        <v>10.068576494842951</v>
      </c>
      <c r="P739" s="143">
        <f ca="1">IF($B739 ="",,VLOOKUP($K739,'Growth Rates'!$C$5:$D$8,2,FALSE))^COLUMNS($M739:P739)*$L739+SUM($L740:P740)*IFERROR($L$5/$L$6,1)</f>
        <v>10.068760314513829</v>
      </c>
      <c r="Q739" s="143">
        <f ca="1">IF($B739 ="",,VLOOKUP($K739,'Growth Rates'!$C$5:$D$8,2,FALSE))^COLUMNS($M739:Q739)*$L739+SUM($L740:Q740)*IFERROR($L$5/$L$6,1)</f>
        <v>10.06894413754066</v>
      </c>
      <c r="R739" s="143">
        <f ca="1">IF($B739 ="",,VLOOKUP($K739,'Growth Rates'!$C$5:$D$8,2,FALSE))^COLUMNS($M739:R739)*$L739+SUM($L740:R740)*IFERROR($L$5/$L$6,1)</f>
        <v>10.069127963923506</v>
      </c>
      <c r="S739" s="143">
        <f ca="1">IF($B739 ="",,VLOOKUP($K739,'Growth Rates'!$C$5:$D$8,2,FALSE))^COLUMNS($M739:S739)*$L739+SUM($L740:S740)*IFERROR($L$5/$L$6,1)</f>
        <v>10.069311793662429</v>
      </c>
      <c r="T739" s="143">
        <f ca="1">IF($B739 ="",,VLOOKUP($K739,'Growth Rates'!$C$5:$D$8,2,FALSE))^COLUMNS($M739:T739)*$L739+SUM($L740:T740)*IFERROR($L$5/$L$6,1)</f>
        <v>10.069495626757488</v>
      </c>
      <c r="U739" s="143">
        <f ca="1">IF($B739 ="",,VLOOKUP($K739,'Growth Rates'!$C$5:$D$8,2,FALSE))^COLUMNS($M739:U739)*$L739+SUM($L740:U740)*IFERROR($L$5/$L$6,1)</f>
        <v>10.069679463208745</v>
      </c>
      <c r="V739" s="143">
        <f ca="1">IF($B739 ="",,VLOOKUP($K739,'Growth Rates'!$C$5:$D$8,2,FALSE))^COLUMNS($M739:V739)*$L739+SUM($L740:V740)*IFERROR($L$5/$L$6,1)</f>
        <v>10.069863303016263</v>
      </c>
      <c r="W739" s="143">
        <f ca="1">IF($B739 ="",,VLOOKUP($K739,'Growth Rates'!$C$5:$D$8,2,FALSE))^COLUMNS($M739:W739)*$L739+SUM($L740:W740)*IFERROR($L$5/$L$6,1)</f>
        <v>10.070047146180096</v>
      </c>
      <c r="X739" s="143">
        <f ca="1">IF($B739 ="",,VLOOKUP($K739,'Growth Rates'!$C$5:$D$8,2,FALSE))^COLUMNS($M739:X739)*$L739+SUM($L740:X740)*IFERROR($L$5/$L$6,1)</f>
        <v>10.070230992700321</v>
      </c>
      <c r="Y739" s="143">
        <f ca="1">IF($B739 ="",,VLOOKUP($K739,'Growth Rates'!$C$5:$D$8,2,FALSE))^COLUMNS($M739:Y739)*$L739+SUM($L740:Y740)*IFERROR($L$5/$L$6,1)</f>
        <v>10.07041484257698</v>
      </c>
      <c r="Z739" s="237"/>
      <c r="AA739" s="173">
        <f ca="1">IFERROR(IF($H739="",,AA740/$L739),0)</f>
        <v>0.77723019400113025</v>
      </c>
      <c r="AB739" s="173">
        <f ca="1">IFERROR(IF($H739="",,AB740/$L739),0)</f>
        <v>0.65526523982482165</v>
      </c>
      <c r="AC739" s="174">
        <f ca="1">IFERROR(IF($H739="",,AC740/$L739),0)</f>
        <v>0</v>
      </c>
      <c r="AD739" s="175"/>
      <c r="AE739" s="42">
        <v>82956</v>
      </c>
      <c r="AF739" s="43"/>
      <c r="AG739" s="43"/>
      <c r="AH739" s="43"/>
      <c r="AI739" s="43"/>
      <c r="AJ739" s="43"/>
      <c r="AK739" s="43"/>
      <c r="AL739" s="44"/>
      <c r="AM739" s="157">
        <f ca="1">IF('MASTER 2018-19 '!H745="","",'MASTER 2018-19 '!H745)</f>
        <v>9.1</v>
      </c>
      <c r="AN739" s="240">
        <f t="shared" ca="1" si="119"/>
        <v>0.96802505596542332</v>
      </c>
    </row>
    <row r="740" spans="1:40" s="157" customFormat="1" x14ac:dyDescent="0.2">
      <c r="A740" s="152"/>
      <c r="C740" s="217" t="str">
        <f ca="1">IFERROR(IF(H739="","No PI or No Data",""),"Substation was not found in SubstationLoad")</f>
        <v/>
      </c>
      <c r="D740" s="139"/>
      <c r="E740" s="139"/>
      <c r="F740" s="139"/>
      <c r="G740" s="285">
        <f ca="1">IF(AND(VLOOKUP(C739,SubstationLoad_Max_Primaries!$B$3:$Z$495,3,FALSE),ISNUMBER(VLOOKUP(C739,'Manual Calculation'!$B$2:$G$222,3,FALSE))),VLOOKUP(C739,'Manual Calculation'!$B$2:$G$222,4,FALSE),VLOOKUP(C739,SubstationLoad_Max_Primaries!$B$3:$Z$500,23,FALSE))</f>
        <v>43789.580555555556</v>
      </c>
      <c r="H740" s="248"/>
      <c r="I740" s="220"/>
      <c r="J740" s="220"/>
      <c r="K740" s="220"/>
      <c r="L740" s="220" t="s">
        <v>32</v>
      </c>
      <c r="M740" s="235"/>
      <c r="N740" s="221"/>
      <c r="O740" s="221"/>
      <c r="P740" s="221"/>
      <c r="Q740" s="221"/>
      <c r="R740" s="221"/>
      <c r="S740" s="221"/>
      <c r="T740" s="221"/>
      <c r="U740" s="221"/>
      <c r="V740" s="221"/>
      <c r="W740" s="221"/>
      <c r="X740" s="221"/>
      <c r="Y740" s="221"/>
      <c r="Z740" s="222"/>
      <c r="AA740" s="419">
        <f ca="1">IF(AND(VLOOKUP(C739,SubstationLoad_Min_Primaries!$B$3:$Z$495,3,FALSE),ISNUMBER(VLOOKUP(C739,'Manual Calculation'!$B$2:$G$222,5,FALSE))),"Manual Calculation",MAX(VLOOKUP(C739,SubstationLoad_Max_Primaries!$B$3:$Z$500,5,FALSE),VLOOKUP(C739,SubstationLoad_Max_Primaries!$B$3:$Z$500,7,FALSE)))</f>
        <v>7.8251730674562454</v>
      </c>
      <c r="AB740" s="419">
        <f ca="1">IF(AND(VLOOKUP(C739,SubstationLoad_Min_Primaries!$B$3:$Z$495,3,FALSE),ISNUMBER(VLOOKUP(C739,'Manual Calculation'!$B$2:$G$222,5,FALSE))),"Manual Calculation",VLOOKUP(C739,SubstationLoad_Max_Primaries!$B$3:$Z$500,6,FALSE))</f>
        <v>6.5972268528594968</v>
      </c>
      <c r="AC740" s="282">
        <f ca="1">IF(AND(VLOOKUP(C739,SubstationLoad_Min_Primaries!$B$3:$Z$495,3,FALSE),ISNUMBER(VLOOKUP(C739,'Manual Calculation'!$B$2:$G$222,5,FALSE))),VLOOKUP(C739,'Manual Calculation'!$B$2:$G$222,5,FALSE),VLOOKUP(C739,SubstationLoad_Min_Primaries!$B$3:$Z$500,22,FALSE))</f>
        <v>0</v>
      </c>
      <c r="AD740" s="175"/>
      <c r="AE740" s="186">
        <v>1</v>
      </c>
      <c r="AF740" s="187">
        <v>0</v>
      </c>
      <c r="AG740" s="187">
        <v>0</v>
      </c>
      <c r="AH740" s="187">
        <v>0</v>
      </c>
      <c r="AI740" s="187">
        <v>0</v>
      </c>
      <c r="AJ740" s="187">
        <v>0</v>
      </c>
      <c r="AK740" s="187">
        <v>0</v>
      </c>
      <c r="AL740" s="188">
        <v>0</v>
      </c>
      <c r="AM740" s="157" t="str">
        <f ca="1">IF('MASTER 2018-19 '!H746="","",'MASTER 2018-19 '!H746)</f>
        <v/>
      </c>
      <c r="AN740" s="216"/>
    </row>
    <row r="741" spans="1:40" s="157" customFormat="1" x14ac:dyDescent="0.2">
      <c r="A741" s="152"/>
      <c r="C741" s="223" t="s">
        <v>33</v>
      </c>
      <c r="D741" s="224"/>
      <c r="E741" s="225"/>
      <c r="F741" s="225"/>
      <c r="G741" s="226"/>
      <c r="H741" s="249"/>
      <c r="I741" s="228"/>
      <c r="J741" s="228"/>
      <c r="K741" s="228"/>
      <c r="L741" s="228"/>
      <c r="M741" s="229"/>
      <c r="N741" s="229"/>
      <c r="O741" s="230"/>
      <c r="P741" s="230"/>
      <c r="Q741" s="230"/>
      <c r="R741" s="231" t="s">
        <v>34</v>
      </c>
      <c r="S741" s="283">
        <f ca="1">VLOOKUP(C739,SubstationLoad_Max_Primaries!$B$3:$Z$500,24,FALSE)</f>
        <v>0.15818494900131225</v>
      </c>
      <c r="T741" s="233"/>
      <c r="U741" s="233"/>
      <c r="V741" s="233"/>
      <c r="W741" s="233"/>
      <c r="X741" s="233"/>
      <c r="Y741" s="233"/>
      <c r="Z741" s="234"/>
      <c r="AA741" s="418">
        <f ca="1">IF(AND(VLOOKUP(C739,SubstationLoad_Min_Primaries!$B$3:$Z$495,3,FALSE),ISNUMBER(VLOOKUP(C739,'Manual Calculation'!$B$2:$G$222,5,FALSE))),"",IF(AA740=VLOOKUP(C739,SubstationLoad_Max_Primaries!$B$3:$Z$500,5,FALSE),VLOOKUP(C739,SubstationLoad_Max_Primaries!$B$3:$Z$500,10,FALSE),IF(AA740=VLOOKUP(C739,SubstationLoad_Max_Primaries!$B$3:$Z$500,7,FALSE),VLOOKUP(C739,SubstationLoad_Max_Primaries!$B$3:$Z$500,12,FALSE),"")))</f>
        <v>43571.559027777781</v>
      </c>
      <c r="AB741" s="418">
        <f ca="1">IF(AND(VLOOKUP(C739,SubstationLoad_Min_Primaries!$B$3:$Z$495,3,FALSE),ISNUMBER(VLOOKUP(C739,'Manual Calculation'!$B$2:$G$222,5,FALSE))),"",VLOOKUP(C739,SubstationLoad_Max_Primaries!$B$3:$Z$500,11,FALSE))</f>
        <v>43618.55972222222</v>
      </c>
      <c r="AC741" s="418">
        <f ca="1">IF(AND(VLOOKUP(C739,SubstationLoad_Min_Primaries!$B$3:$Z$495,3,FALSE),ISNUMBER(VLOOKUP(C739,'Manual Calculation'!$B$2:$G$222,5,FALSE))),VLOOKUP(C739,'Manual Calculation'!$B$2:$G$222,6,FALSE),VLOOKUP(C739,SubstationLoad_Min_Primaries!$B$3:$Z$500,23,FALSE))</f>
        <v>0</v>
      </c>
      <c r="AD741" s="175"/>
      <c r="AE741" s="175"/>
      <c r="AF741" s="175"/>
      <c r="AG741" s="175"/>
      <c r="AH741" s="175"/>
      <c r="AI741" s="175"/>
      <c r="AJ741" s="175"/>
      <c r="AK741" s="175"/>
      <c r="AL741" s="175"/>
      <c r="AM741" s="157" t="str">
        <f ca="1">IF('MASTER 2018-19 '!H747="","",'MASTER 2018-19 '!H747)</f>
        <v/>
      </c>
      <c r="AN741" s="216"/>
    </row>
    <row r="742" spans="1:40" s="157" customFormat="1" x14ac:dyDescent="0.2">
      <c r="A742" s="152"/>
      <c r="B742" s="213">
        <v>771</v>
      </c>
      <c r="C742" s="86" t="str">
        <f ca="1">VLOOKUP(B742,'GSP List'!$D$2:$E$485,2,FALSE)</f>
        <v>KINGAIRLOCH</v>
      </c>
      <c r="D742" s="117" t="s">
        <v>30</v>
      </c>
      <c r="E742" s="117" t="s">
        <v>541</v>
      </c>
      <c r="F742" s="214"/>
      <c r="G742" s="284" t="str">
        <f ca="1">IF(AND(VLOOKUP(C742,SubstationLoad_Max_Primaries!$B$3:$Z$495,3,FALSE),ISNUMBER(VLOOKUP(C742,'Manual Calculation'!$B$2:$G$222,3,FALSE))),VLOOKUP(C742,'Manual Calculation'!$B$2:$G$222,4,FALSE),VLOOKUP(C742,SubstationLoad_Max_Primaries!$B$3:$Z$500,23,FALSE))</f>
        <v>No PI</v>
      </c>
      <c r="H742" s="282">
        <f ca="1">IF(AND(VLOOKUP(C742,SubstationLoad_Max_Primaries!$B$3:$Z$495,3,FALSE),ISNUMBER(VLOOKUP(C742,'Manual Calculation'!$B$2:$G$222,3,FALSE))),VLOOKUP(C742,'Manual Calculation'!$B$2:$G$222,3,FALSE),VLOOKUP(C742,SubstationLoad_Max_Primaries!$B$3:$Z$500,22,FALSE))</f>
        <v>8.1472841427720807E-2</v>
      </c>
      <c r="I742" s="136">
        <v>1</v>
      </c>
      <c r="J742" s="89" t="s">
        <v>829</v>
      </c>
      <c r="K742" s="90" t="s">
        <v>829</v>
      </c>
      <c r="L742" s="143">
        <f ca="1">IF(OR($B742="",ISNA($I742)),,$H742*$I742)</f>
        <v>8.1472841427720807E-2</v>
      </c>
      <c r="M742" s="143">
        <f ca="1">IF($B742 ="",,VLOOKUP($K742,'Growth Rates'!$C$5:$D$8,2,FALSE))^COLUMNS($M742:M742)*$L742+SUM($L743:M743)*IFERROR($L$5/$L$6,1)</f>
        <v>8.3655287872640524E-2</v>
      </c>
      <c r="N742" s="143">
        <f ca="1">IF($B742 ="",,VLOOKUP($K742,'Growth Rates'!$C$5:$D$8,2,FALSE))^COLUMNS($M742:N742)*$L742+SUM($L743:N743)*IFERROR($L$5/$L$6,1)</f>
        <v>8.5896196406294034E-2</v>
      </c>
      <c r="O742" s="143">
        <f ca="1">IF($B742 ="",,VLOOKUP($K742,'Growth Rates'!$C$5:$D$8,2,FALSE))^COLUMNS($M742:O742)*$L742+SUM($L743:O743)*IFERROR($L$5/$L$6,1)</f>
        <v>8.8197133076648809E-2</v>
      </c>
      <c r="P742" s="143">
        <f ca="1">IF($B742 ="",,VLOOKUP($K742,'Growth Rates'!$C$5:$D$8,2,FALSE))^COLUMNS($M742:P742)*$L742+SUM($L743:P743)*IFERROR($L$5/$L$6,1)</f>
        <v>9.0559705882041958E-2</v>
      </c>
      <c r="Q742" s="143">
        <f ca="1">IF($B742 ="",,VLOOKUP($K742,'Growth Rates'!$C$5:$D$8,2,FALSE))^COLUMNS($M742:Q742)*$L742+SUM($L743:Q743)*IFERROR($L$5/$L$6,1)</f>
        <v>9.2985565894922156E-2</v>
      </c>
      <c r="R742" s="143">
        <f ca="1">IF($B742 ="",,VLOOKUP($K742,'Growth Rates'!$C$5:$D$8,2,FALSE))^COLUMNS($M742:R742)*$L742+SUM($L743:R743)*IFERROR($L$5/$L$6,1)</f>
        <v>9.5476408415693395E-2</v>
      </c>
      <c r="S742" s="143">
        <f ca="1">IF($B742 ="",,VLOOKUP($K742,'Growth Rates'!$C$5:$D$8,2,FALSE))^COLUMNS($M742:S742)*$L742+SUM($L743:S743)*IFERROR($L$5/$L$6,1)</f>
        <v>9.8033974157467507E-2</v>
      </c>
      <c r="T742" s="143">
        <f ca="1">IF($B742 ="",,VLOOKUP($K742,'Growth Rates'!$C$5:$D$8,2,FALSE))^COLUMNS($M742:T742)*$L742+SUM($L743:T743)*IFERROR($L$5/$L$6,1)</f>
        <v>0.10066005046255287</v>
      </c>
      <c r="U742" s="143">
        <f ca="1">IF($B742 ="",,VLOOKUP($K742,'Growth Rates'!$C$5:$D$8,2,FALSE))^COLUMNS($M742:U742)*$L742+SUM($L743:U743)*IFERROR($L$5/$L$6,1)</f>
        <v>0.10335647255153001</v>
      </c>
      <c r="V742" s="143">
        <f ca="1">IF($B742 ="",,VLOOKUP($K742,'Growth Rates'!$C$5:$D$8,2,FALSE))^COLUMNS($M742:V742)*$L742+SUM($L743:V743)*IFERROR($L$5/$L$6,1)</f>
        <v>0.10612512480578633</v>
      </c>
      <c r="W742" s="143">
        <f ca="1">IF($B742 ="",,VLOOKUP($K742,'Growth Rates'!$C$5:$D$8,2,FALSE))^COLUMNS($M742:W742)*$L742+SUM($L743:W743)*IFERROR($L$5/$L$6,1)</f>
        <v>0.10896794208440705</v>
      </c>
      <c r="X742" s="143">
        <f ca="1">IF($B742 ="",,VLOOKUP($K742,'Growth Rates'!$C$5:$D$8,2,FALSE))^COLUMNS($M742:X742)*$L742+SUM($L743:X743)*IFERROR($L$5/$L$6,1)</f>
        <v>0.11188691107634174</v>
      </c>
      <c r="Y742" s="143">
        <f ca="1">IF($B742 ="",,VLOOKUP($K742,'Growth Rates'!$C$5:$D$8,2,FALSE))^COLUMNS($M742:Y742)*$L742+SUM($L743:Y743)*IFERROR($L$5/$L$6,1)</f>
        <v>0.11488407168879249</v>
      </c>
      <c r="Z742" s="215"/>
      <c r="AA742" s="173">
        <f ca="1">IFERROR(IF($H742="",,AA743/$L742),0)</f>
        <v>0</v>
      </c>
      <c r="AB742" s="173">
        <f ca="1">IFERROR(IF($H742="",,AB743/$L742),0)</f>
        <v>0</v>
      </c>
      <c r="AC742" s="174">
        <f ca="1">IFERROR(IF($H742="",,AC743/$L742),0)</f>
        <v>0</v>
      </c>
      <c r="AD742" s="175"/>
      <c r="AE742" s="42"/>
      <c r="AF742" s="43"/>
      <c r="AG742" s="43"/>
      <c r="AH742" s="43"/>
      <c r="AI742" s="43"/>
      <c r="AJ742" s="43"/>
      <c r="AK742" s="43"/>
      <c r="AL742" s="44"/>
      <c r="AM742" s="157">
        <f ca="1">IF('MASTER 2018-19 '!H748="","",'MASTER 2018-19 '!H748)</f>
        <v>8.1472841427720807E-2</v>
      </c>
      <c r="AN742" s="216">
        <f t="shared" ca="1" si="119"/>
        <v>0</v>
      </c>
    </row>
    <row r="743" spans="1:40" s="157" customFormat="1" x14ac:dyDescent="0.2">
      <c r="A743" s="152"/>
      <c r="C743" s="217" t="str">
        <f ca="1">IFERROR(IF(H742="","No PI or No Data",""),"Substation was not found in SubstationLoad")</f>
        <v/>
      </c>
      <c r="D743" s="139"/>
      <c r="E743" s="139"/>
      <c r="F743" s="139"/>
      <c r="G743" s="285" t="str">
        <f ca="1">IF(AND(VLOOKUP(C742,SubstationLoad_Max_Primaries!$B$3:$Z$495,3,FALSE),ISNUMBER(VLOOKUP(C742,'Manual Calculation'!$B$2:$G$222,3,FALSE))),VLOOKUP(C742,'Manual Calculation'!$B$2:$G$222,4,FALSE),VLOOKUP(C742,SubstationLoad_Max_Primaries!$B$3:$Z$500,23,FALSE))</f>
        <v>No PI</v>
      </c>
      <c r="H743" s="250"/>
      <c r="I743" s="220"/>
      <c r="J743" s="220"/>
      <c r="K743" s="220"/>
      <c r="L743" s="220" t="s">
        <v>32</v>
      </c>
      <c r="M743" s="221"/>
      <c r="N743" s="221"/>
      <c r="O743" s="221"/>
      <c r="P743" s="221"/>
      <c r="Q743" s="221"/>
      <c r="R743" s="221"/>
      <c r="S743" s="221"/>
      <c r="T743" s="221"/>
      <c r="U743" s="221"/>
      <c r="V743" s="221"/>
      <c r="W743" s="221"/>
      <c r="X743" s="221"/>
      <c r="Y743" s="221"/>
      <c r="Z743" s="222"/>
      <c r="AA743" s="419">
        <f ca="1">IF(AND(VLOOKUP(C742,SubstationLoad_Min_Primaries!$B$3:$Z$495,3,FALSE),ISNUMBER(VLOOKUP(C742,'Manual Calculation'!$B$2:$G$222,5,FALSE))),"Manual Calculation",MAX(VLOOKUP(C742,SubstationLoad_Max_Primaries!$B$3:$Z$500,5,FALSE),VLOOKUP(C742,SubstationLoad_Max_Primaries!$B$3:$Z$500,7,FALSE)))</f>
        <v>0</v>
      </c>
      <c r="AB743" s="419">
        <f ca="1">IF(AND(VLOOKUP(C742,SubstationLoad_Min_Primaries!$B$3:$Z$495,3,FALSE),ISNUMBER(VLOOKUP(C742,'Manual Calculation'!$B$2:$G$222,5,FALSE))),"Manual Calculation",VLOOKUP(C742,SubstationLoad_Max_Primaries!$B$3:$Z$500,6,FALSE))</f>
        <v>0</v>
      </c>
      <c r="AC743" s="282">
        <f ca="1">IF(AND(VLOOKUP(C742,SubstationLoad_Min_Primaries!$B$3:$Z$495,3,FALSE),ISNUMBER(VLOOKUP(C742,'Manual Calculation'!$B$2:$G$222,5,FALSE))),VLOOKUP(C742,'Manual Calculation'!$B$2:$G$222,5,FALSE),VLOOKUP(C742,SubstationLoad_Min_Primaries!$B$3:$Z$500,22,FALSE))</f>
        <v>0</v>
      </c>
      <c r="AD743" s="175"/>
      <c r="AE743" s="186">
        <v>0</v>
      </c>
      <c r="AF743" s="187">
        <v>0</v>
      </c>
      <c r="AG743" s="187">
        <v>0</v>
      </c>
      <c r="AH743" s="187">
        <v>0</v>
      </c>
      <c r="AI743" s="187">
        <v>0</v>
      </c>
      <c r="AJ743" s="187">
        <v>0</v>
      </c>
      <c r="AK743" s="187">
        <v>0</v>
      </c>
      <c r="AL743" s="188">
        <v>0</v>
      </c>
      <c r="AM743" s="157" t="str">
        <f ca="1">IF('MASTER 2018-19 '!H749="","",'MASTER 2018-19 '!H749)</f>
        <v/>
      </c>
      <c r="AN743" s="216"/>
    </row>
    <row r="744" spans="1:40" s="157" customFormat="1" x14ac:dyDescent="0.2">
      <c r="A744" s="152"/>
      <c r="C744" s="223" t="s">
        <v>33</v>
      </c>
      <c r="D744" s="224"/>
      <c r="E744" s="225"/>
      <c r="F744" s="225"/>
      <c r="G744" s="226"/>
      <c r="H744" s="249"/>
      <c r="I744" s="228"/>
      <c r="J744" s="228"/>
      <c r="K744" s="228"/>
      <c r="L744" s="228"/>
      <c r="M744" s="229"/>
      <c r="N744" s="229"/>
      <c r="O744" s="230"/>
      <c r="P744" s="230"/>
      <c r="Q744" s="230"/>
      <c r="R744" s="231" t="s">
        <v>34</v>
      </c>
      <c r="S744" s="283" t="str">
        <f ca="1">VLOOKUP(C742,SubstationLoad_Max_Primaries!$B$3:$Z$500,24,FALSE)</f>
        <v/>
      </c>
      <c r="T744" s="233"/>
      <c r="U744" s="233"/>
      <c r="V744" s="233"/>
      <c r="W744" s="233"/>
      <c r="X744" s="233"/>
      <c r="Y744" s="233"/>
      <c r="Z744" s="234"/>
      <c r="AA744" s="418">
        <f ca="1">IF(AND(VLOOKUP(C742,SubstationLoad_Min_Primaries!$B$3:$Z$495,3,FALSE),ISNUMBER(VLOOKUP(C742,'Manual Calculation'!$B$2:$G$222,5,FALSE))),"",IF(AA743=VLOOKUP(C742,SubstationLoad_Max_Primaries!$B$3:$Z$500,5,FALSE),VLOOKUP(C742,SubstationLoad_Max_Primaries!$B$3:$Z$500,10,FALSE),IF(AA743=VLOOKUP(C742,SubstationLoad_Max_Primaries!$B$3:$Z$500,7,FALSE),VLOOKUP(C742,SubstationLoad_Max_Primaries!$B$3:$Z$500,12,FALSE),"")))</f>
        <v>0</v>
      </c>
      <c r="AB744" s="418">
        <f ca="1">IF(AND(VLOOKUP(C742,SubstationLoad_Min_Primaries!$B$3:$Z$495,3,FALSE),ISNUMBER(VLOOKUP(C742,'Manual Calculation'!$B$2:$G$222,5,FALSE))),"",VLOOKUP(C742,SubstationLoad_Max_Primaries!$B$3:$Z$500,11,FALSE))</f>
        <v>0</v>
      </c>
      <c r="AC744" s="418">
        <f ca="1">IF(AND(VLOOKUP(C742,SubstationLoad_Min_Primaries!$B$3:$Z$495,3,FALSE),ISNUMBER(VLOOKUP(C742,'Manual Calculation'!$B$2:$G$222,5,FALSE))),VLOOKUP(C742,'Manual Calculation'!$B$2:$G$222,6,FALSE),VLOOKUP(C742,SubstationLoad_Min_Primaries!$B$3:$Z$500,23,FALSE))</f>
        <v>0</v>
      </c>
      <c r="AD744" s="175"/>
      <c r="AE744" s="175"/>
      <c r="AF744" s="175"/>
      <c r="AG744" s="175"/>
      <c r="AH744" s="175"/>
      <c r="AI744" s="175"/>
      <c r="AJ744" s="175"/>
      <c r="AK744" s="175"/>
      <c r="AL744" s="175"/>
      <c r="AM744" s="157" t="str">
        <f ca="1">IF('MASTER 2018-19 '!H750="","",'MASTER 2018-19 '!H750)</f>
        <v/>
      </c>
      <c r="AN744" s="216"/>
    </row>
    <row r="745" spans="1:40" s="157" customFormat="1" x14ac:dyDescent="0.2">
      <c r="A745" s="152"/>
      <c r="B745" s="213">
        <v>754</v>
      </c>
      <c r="C745" s="86" t="str">
        <f ca="1">VLOOKUP(B745,'GSP List'!$D$2:$E$485,2,FALSE)</f>
        <v>KINLOCHMOIDART</v>
      </c>
      <c r="D745" s="117" t="s">
        <v>30</v>
      </c>
      <c r="E745" s="117" t="s">
        <v>600</v>
      </c>
      <c r="F745" s="214"/>
      <c r="G745" s="284" t="str">
        <f ca="1">IF(AND(VLOOKUP(C745,SubstationLoad_Max_Primaries!$B$3:$Z$495,3,FALSE),ISNUMBER(VLOOKUP(C745,'Manual Calculation'!$B$2:$G$222,3,FALSE))),VLOOKUP(C745,'Manual Calculation'!$B$2:$G$222,4,FALSE),VLOOKUP(C745,SubstationLoad_Max_Primaries!$B$3:$Z$500,23,FALSE))</f>
        <v>No PI</v>
      </c>
      <c r="H745" s="282">
        <f ca="1">IF(AND(VLOOKUP(C745,SubstationLoad_Max_Primaries!$B$3:$Z$495,3,FALSE),ISNUMBER(VLOOKUP(C745,'Manual Calculation'!$B$2:$G$222,3,FALSE))),VLOOKUP(C745,'Manual Calculation'!$B$2:$G$222,3,FALSE),VLOOKUP(C745,SubstationLoad_Max_Primaries!$B$3:$Z$500,22,FALSE))</f>
        <v>7.023520812734553E-2</v>
      </c>
      <c r="I745" s="136">
        <v>1</v>
      </c>
      <c r="J745" s="89">
        <v>0</v>
      </c>
      <c r="K745" s="90">
        <v>0</v>
      </c>
      <c r="L745" s="143">
        <f ca="1">IF(OR($B745="",ISNA($I745)),,$H745*$I745)</f>
        <v>7.023520812734553E-2</v>
      </c>
      <c r="M745" s="143">
        <f ca="1">IF($B745 ="",,VLOOKUP($K745,'Growth Rates'!$C$5:$D$8,2,FALSE))^COLUMNS($M745:M745)*$L745+SUM($L746:M746)*IFERROR($L$5/$L$6,1)</f>
        <v>7.023649039528565E-2</v>
      </c>
      <c r="N745" s="143">
        <f ca="1">IF($B745 ="",,VLOOKUP($K745,'Growth Rates'!$C$5:$D$8,2,FALSE))^COLUMNS($M745:N745)*$L745+SUM($L746:N746)*IFERROR($L$5/$L$6,1)</f>
        <v>7.0237772686635849E-2</v>
      </c>
      <c r="O745" s="143">
        <f ca="1">IF($B745 ="",,VLOOKUP($K745,'Growth Rates'!$C$5:$D$8,2,FALSE))^COLUMNS($M745:O745)*$L745+SUM($L746:O746)*IFERROR($L$5/$L$6,1)</f>
        <v>7.023905500139653E-2</v>
      </c>
      <c r="P745" s="143">
        <f ca="1">IF($B745 ="",,VLOOKUP($K745,'Growth Rates'!$C$5:$D$8,2,FALSE))^COLUMNS($M745:P745)*$L745+SUM($L746:P746)*IFERROR($L$5/$L$6,1)</f>
        <v>7.0240337339568165E-2</v>
      </c>
      <c r="Q745" s="143">
        <f ca="1">IF($B745 ="",,VLOOKUP($K745,'Growth Rates'!$C$5:$D$8,2,FALSE))^COLUMNS($M745:Q745)*$L745+SUM($L746:Q746)*IFERROR($L$5/$L$6,1)</f>
        <v>7.0241619701151115E-2</v>
      </c>
      <c r="R745" s="143">
        <f ca="1">IF($B745 ="",,VLOOKUP($K745,'Growth Rates'!$C$5:$D$8,2,FALSE))^COLUMNS($M745:R745)*$L745+SUM($L746:R746)*IFERROR($L$5/$L$6,1)</f>
        <v>7.0242902086145864E-2</v>
      </c>
      <c r="S745" s="143">
        <f ca="1">IF($B745 ="",,VLOOKUP($K745,'Growth Rates'!$C$5:$D$8,2,FALSE))^COLUMNS($M745:S745)*$L745+SUM($L746:S746)*IFERROR($L$5/$L$6,1)</f>
        <v>7.0244184494552817E-2</v>
      </c>
      <c r="T745" s="143">
        <f ca="1">IF($B745 ="",,VLOOKUP($K745,'Growth Rates'!$C$5:$D$8,2,FALSE))^COLUMNS($M745:T745)*$L745+SUM($L746:T746)*IFERROR($L$5/$L$6,1)</f>
        <v>7.0245466926372402E-2</v>
      </c>
      <c r="U745" s="143">
        <f ca="1">IF($B745 ="",,VLOOKUP($K745,'Growth Rates'!$C$5:$D$8,2,FALSE))^COLUMNS($M745:U745)*$L745+SUM($L746:U746)*IFERROR($L$5/$L$6,1)</f>
        <v>7.024674938160505E-2</v>
      </c>
      <c r="V745" s="143">
        <f ca="1">IF($B745 ="",,VLOOKUP($K745,'Growth Rates'!$C$5:$D$8,2,FALSE))^COLUMNS($M745:V745)*$L745+SUM($L746:V746)*IFERROR($L$5/$L$6,1)</f>
        <v>7.0248031860251192E-2</v>
      </c>
      <c r="W745" s="143">
        <f ca="1">IF($B745 ="",,VLOOKUP($K745,'Growth Rates'!$C$5:$D$8,2,FALSE))^COLUMNS($M745:W745)*$L745+SUM($L746:W746)*IFERROR($L$5/$L$6,1)</f>
        <v>7.0249314362311216E-2</v>
      </c>
      <c r="X745" s="143">
        <f ca="1">IF($B745 ="",,VLOOKUP($K745,'Growth Rates'!$C$5:$D$8,2,FALSE))^COLUMNS($M745:X745)*$L745+SUM($L746:X746)*IFERROR($L$5/$L$6,1)</f>
        <v>7.0250596887785635E-2</v>
      </c>
      <c r="Y745" s="143">
        <f ca="1">IF($B745 ="",,VLOOKUP($K745,'Growth Rates'!$C$5:$D$8,2,FALSE))^COLUMNS($M745:Y745)*$L745+SUM($L746:Y746)*IFERROR($L$5/$L$6,1)</f>
        <v>7.0251879436674783E-2</v>
      </c>
      <c r="Z745" s="215"/>
      <c r="AA745" s="173">
        <f ca="1">IFERROR(IF($H745="",,AA746/$L745),0)</f>
        <v>0</v>
      </c>
      <c r="AB745" s="173">
        <f ca="1">IFERROR(IF($H745="",,AB746/$L745),0)</f>
        <v>0</v>
      </c>
      <c r="AC745" s="174">
        <f ca="1">IFERROR(IF($H745="",,AC746/$L745),0)</f>
        <v>0</v>
      </c>
      <c r="AD745" s="175"/>
      <c r="AE745" s="42">
        <v>82974</v>
      </c>
      <c r="AF745" s="43"/>
      <c r="AG745" s="43"/>
      <c r="AH745" s="43"/>
      <c r="AI745" s="43"/>
      <c r="AJ745" s="43"/>
      <c r="AK745" s="43"/>
      <c r="AL745" s="44"/>
      <c r="AM745" s="157">
        <f ca="1">IF('MASTER 2018-19 '!H751="","",'MASTER 2018-19 '!H751)</f>
        <v>7.023520812734553E-2</v>
      </c>
      <c r="AN745" s="216">
        <f t="shared" ca="1" si="119"/>
        <v>0</v>
      </c>
    </row>
    <row r="746" spans="1:40" s="157" customFormat="1" x14ac:dyDescent="0.2">
      <c r="C746" s="217" t="str">
        <f ca="1">IFERROR(IF(H745="","No PI or No Data",""),"Substation was not found in SubstationLoad")</f>
        <v/>
      </c>
      <c r="D746" s="139"/>
      <c r="E746" s="139"/>
      <c r="F746" s="139"/>
      <c r="G746" s="285" t="str">
        <f ca="1">IF(AND(VLOOKUP(C745,SubstationLoad_Max_Primaries!$B$3:$Z$495,3,FALSE),ISNUMBER(VLOOKUP(C745,'Manual Calculation'!$B$2:$G$222,3,FALSE))),VLOOKUP(C745,'Manual Calculation'!$B$2:$G$222,4,FALSE),VLOOKUP(C745,SubstationLoad_Max_Primaries!$B$3:$Z$500,23,FALSE))</f>
        <v>No PI</v>
      </c>
      <c r="H746" s="250"/>
      <c r="I746" s="220"/>
      <c r="J746" s="220"/>
      <c r="K746" s="220"/>
      <c r="L746" s="220" t="s">
        <v>32</v>
      </c>
      <c r="M746" s="235"/>
      <c r="N746" s="221"/>
      <c r="O746" s="221"/>
      <c r="P746" s="221"/>
      <c r="Q746" s="221"/>
      <c r="R746" s="221"/>
      <c r="S746" s="221"/>
      <c r="T746" s="221"/>
      <c r="U746" s="221"/>
      <c r="V746" s="221"/>
      <c r="W746" s="221"/>
      <c r="X746" s="221"/>
      <c r="Y746" s="221"/>
      <c r="Z746" s="222"/>
      <c r="AA746" s="419">
        <f ca="1">IF(AND(VLOOKUP(C745,SubstationLoad_Min_Primaries!$B$3:$Z$495,3,FALSE),ISNUMBER(VLOOKUP(C745,'Manual Calculation'!$B$2:$G$222,5,FALSE))),"Manual Calculation",MAX(VLOOKUP(C745,SubstationLoad_Max_Primaries!$B$3:$Z$500,5,FALSE),VLOOKUP(C745,SubstationLoad_Max_Primaries!$B$3:$Z$500,7,FALSE)))</f>
        <v>0</v>
      </c>
      <c r="AB746" s="419">
        <f ca="1">IF(AND(VLOOKUP(C745,SubstationLoad_Min_Primaries!$B$3:$Z$495,3,FALSE),ISNUMBER(VLOOKUP(C745,'Manual Calculation'!$B$2:$G$222,5,FALSE))),"Manual Calculation",VLOOKUP(C745,SubstationLoad_Max_Primaries!$B$3:$Z$500,6,FALSE))</f>
        <v>0</v>
      </c>
      <c r="AC746" s="282">
        <f ca="1">IF(AND(VLOOKUP(C745,SubstationLoad_Min_Primaries!$B$3:$Z$495,3,FALSE),ISNUMBER(VLOOKUP(C745,'Manual Calculation'!$B$2:$G$222,5,FALSE))),VLOOKUP(C745,'Manual Calculation'!$B$2:$G$222,5,FALSE),VLOOKUP(C745,SubstationLoad_Min_Primaries!$B$3:$Z$500,22,FALSE))</f>
        <v>0</v>
      </c>
      <c r="AD746" s="175"/>
      <c r="AE746" s="186">
        <v>1</v>
      </c>
      <c r="AF746" s="187">
        <v>0</v>
      </c>
      <c r="AG746" s="187">
        <v>0</v>
      </c>
      <c r="AH746" s="187">
        <v>0</v>
      </c>
      <c r="AI746" s="187">
        <v>0</v>
      </c>
      <c r="AJ746" s="187">
        <v>0</v>
      </c>
      <c r="AK746" s="187">
        <v>0</v>
      </c>
      <c r="AL746" s="188">
        <v>0</v>
      </c>
      <c r="AM746" s="157" t="str">
        <f ca="1">IF('MASTER 2018-19 '!H752="","",'MASTER 2018-19 '!H752)</f>
        <v/>
      </c>
      <c r="AN746" s="216"/>
    </row>
    <row r="747" spans="1:40" s="157" customFormat="1" x14ac:dyDescent="0.2">
      <c r="C747" s="223" t="s">
        <v>33</v>
      </c>
      <c r="D747" s="224"/>
      <c r="E747" s="225"/>
      <c r="F747" s="225"/>
      <c r="G747" s="226"/>
      <c r="H747" s="249"/>
      <c r="I747" s="228"/>
      <c r="J747" s="228"/>
      <c r="K747" s="228"/>
      <c r="L747" s="228"/>
      <c r="M747" s="229"/>
      <c r="N747" s="229"/>
      <c r="O747" s="230"/>
      <c r="P747" s="230"/>
      <c r="Q747" s="230"/>
      <c r="R747" s="231" t="s">
        <v>34</v>
      </c>
      <c r="S747" s="283" t="str">
        <f ca="1">VLOOKUP(C745,SubstationLoad_Max_Primaries!$B$3:$Z$500,24,FALSE)</f>
        <v/>
      </c>
      <c r="T747" s="233"/>
      <c r="U747" s="233"/>
      <c r="V747" s="233"/>
      <c r="W747" s="233"/>
      <c r="X747" s="233"/>
      <c r="Y747" s="233"/>
      <c r="Z747" s="234"/>
      <c r="AA747" s="418">
        <f ca="1">IF(AND(VLOOKUP(C745,SubstationLoad_Min_Primaries!$B$3:$Z$495,3,FALSE),ISNUMBER(VLOOKUP(C745,'Manual Calculation'!$B$2:$G$222,5,FALSE))),"",IF(AA746=VLOOKUP(C745,SubstationLoad_Max_Primaries!$B$3:$Z$500,5,FALSE),VLOOKUP(C745,SubstationLoad_Max_Primaries!$B$3:$Z$500,10,FALSE),IF(AA746=VLOOKUP(C745,SubstationLoad_Max_Primaries!$B$3:$Z$500,7,FALSE),VLOOKUP(C745,SubstationLoad_Max_Primaries!$B$3:$Z$500,12,FALSE),"")))</f>
        <v>0</v>
      </c>
      <c r="AB747" s="418">
        <f ca="1">IF(AND(VLOOKUP(C745,SubstationLoad_Min_Primaries!$B$3:$Z$495,3,FALSE),ISNUMBER(VLOOKUP(C745,'Manual Calculation'!$B$2:$G$222,5,FALSE))),"",VLOOKUP(C745,SubstationLoad_Max_Primaries!$B$3:$Z$500,11,FALSE))</f>
        <v>0</v>
      </c>
      <c r="AC747" s="418">
        <f ca="1">IF(AND(VLOOKUP(C745,SubstationLoad_Min_Primaries!$B$3:$Z$495,3,FALSE),ISNUMBER(VLOOKUP(C745,'Manual Calculation'!$B$2:$G$222,5,FALSE))),VLOOKUP(C745,'Manual Calculation'!$B$2:$G$222,6,FALSE),VLOOKUP(C745,SubstationLoad_Min_Primaries!$B$3:$Z$500,23,FALSE))</f>
        <v>0</v>
      </c>
      <c r="AD747" s="175"/>
      <c r="AE747" s="175"/>
      <c r="AF747" s="175"/>
      <c r="AG747" s="175"/>
      <c r="AH747" s="175"/>
      <c r="AI747" s="175"/>
      <c r="AJ747" s="175"/>
      <c r="AK747" s="175"/>
      <c r="AL747" s="175"/>
      <c r="AM747" s="157" t="str">
        <f ca="1">IF('MASTER 2018-19 '!H753="","",'MASTER 2018-19 '!H753)</f>
        <v/>
      </c>
      <c r="AN747" s="216"/>
    </row>
    <row r="748" spans="1:40" s="157" customFormat="1" x14ac:dyDescent="0.2">
      <c r="B748" s="213">
        <v>721</v>
      </c>
      <c r="C748" s="86" t="str">
        <f ca="1">VLOOKUP(B748,'GSP List'!$D$2:$E$485,2,FALSE)</f>
        <v>LIDDESDALE</v>
      </c>
      <c r="D748" s="117" t="s">
        <v>30</v>
      </c>
      <c r="E748" s="117" t="s">
        <v>541</v>
      </c>
      <c r="F748" s="214"/>
      <c r="G748" s="284">
        <f ca="1">IF(AND(VLOOKUP(C748,SubstationLoad_Max_Primaries!$B$3:$Z$495,3,FALSE),ISNUMBER(VLOOKUP(C748,'Manual Calculation'!$B$2:$G$222,3,FALSE))),VLOOKUP(C748,'Manual Calculation'!$B$2:$G$222,4,FALSE),VLOOKUP(C748,SubstationLoad_Max_Primaries!$B$3:$Z$500,23,FALSE))</f>
        <v>43879.84375</v>
      </c>
      <c r="H748" s="282">
        <f ca="1">IF(AND(VLOOKUP(C748,SubstationLoad_Max_Primaries!$B$3:$Z$495,3,FALSE),ISNUMBER(VLOOKUP(C748,'Manual Calculation'!$B$2:$G$222,3,FALSE))),VLOOKUP(C748,'Manual Calculation'!$B$2:$G$222,3,FALSE),VLOOKUP(C748,SubstationLoad_Max_Primaries!$B$3:$Z$500,22,FALSE))</f>
        <v>0.82466276463317867</v>
      </c>
      <c r="I748" s="136">
        <v>1</v>
      </c>
      <c r="J748" s="89" t="s">
        <v>829</v>
      </c>
      <c r="K748" s="90" t="s">
        <v>829</v>
      </c>
      <c r="L748" s="143">
        <f ca="1">IF(OR($B748="",ISNA($I748)),,$H748*$I748)</f>
        <v>0.82466276463317867</v>
      </c>
      <c r="M748" s="143">
        <f ca="1">IF($B748 ="",,VLOOKUP($K748,'Growth Rates'!$C$5:$D$8,2,FALSE))^COLUMNS($M748:M748)*$L748+SUM($L749:M749)*IFERROR($L$5/$L$6,1)</f>
        <v>0.84675334460304541</v>
      </c>
      <c r="N748" s="143">
        <f ca="1">IF($B748 ="",,VLOOKUP($K748,'Growth Rates'!$C$5:$D$8,2,FALSE))^COLUMNS($M748:N748)*$L748+SUM($L749:N749)*IFERROR($L$5/$L$6,1)</f>
        <v>0.86943567400593302</v>
      </c>
      <c r="O748" s="143">
        <f ca="1">IF($B748 ="",,VLOOKUP($K748,'Growth Rates'!$C$5:$D$8,2,FALSE))^COLUMNS($M748:O748)*$L748+SUM($L749:O749)*IFERROR($L$5/$L$6,1)</f>
        <v>0.89272560427679515</v>
      </c>
      <c r="P748" s="143">
        <f ca="1">IF($B748 ="",,VLOOKUP($K748,'Growth Rates'!$C$5:$D$8,2,FALSE))^COLUMNS($M748:P748)*$L748+SUM($L749:P749)*IFERROR($L$5/$L$6,1)</f>
        <v>0.9166394114694798</v>
      </c>
      <c r="Q748" s="143">
        <f ca="1">IF($B748 ="",,VLOOKUP($K748,'Growth Rates'!$C$5:$D$8,2,FALSE))^COLUMNS($M748:Q748)*$L748+SUM($L749:Q749)*IFERROR($L$5/$L$6,1)</f>
        <v>0.94119380763117055</v>
      </c>
      <c r="R748" s="143">
        <f ca="1">IF($B748 ="",,VLOOKUP($K748,'Growth Rates'!$C$5:$D$8,2,FALSE))^COLUMNS($M748:R748)*$L748+SUM($L749:R749)*IFERROR($L$5/$L$6,1)</f>
        <v>0.96640595248151795</v>
      </c>
      <c r="S748" s="143">
        <f ca="1">IF($B748 ="",,VLOOKUP($K748,'Growth Rates'!$C$5:$D$8,2,FALSE))^COLUMNS($M748:S748)*$L748+SUM($L749:S749)*IFERROR($L$5/$L$6,1)</f>
        <v>0.99229346540462715</v>
      </c>
      <c r="T748" s="143">
        <f ca="1">IF($B748 ="",,VLOOKUP($K748,'Growth Rates'!$C$5:$D$8,2,FALSE))^COLUMNS($M748:T748)*$L748+SUM($L749:T749)*IFERROR($L$5/$L$6,1)</f>
        <v>1.0188744377622763</v>
      </c>
      <c r="U748" s="143">
        <f ca="1">IF($B748 ="",,VLOOKUP($K748,'Growth Rates'!$C$5:$D$8,2,FALSE))^COLUMNS($M748:U748)*$L748+SUM($L749:U749)*IFERROR($L$5/$L$6,1)</f>
        <v>1.0461674455369783</v>
      </c>
      <c r="V748" s="143">
        <f ca="1">IF($B748 ="",,VLOOKUP($K748,'Growth Rates'!$C$5:$D$8,2,FALSE))^COLUMNS($M748:V748)*$L748+SUM($L749:V749)*IFERROR($L$5/$L$6,1)</f>
        <v>1.0741915623137139</v>
      </c>
      <c r="W748" s="143">
        <f ca="1">IF($B748 ="",,VLOOKUP($K748,'Growth Rates'!$C$5:$D$8,2,FALSE))^COLUMNS($M748:W748)*$L748+SUM($L749:W749)*IFERROR($L$5/$L$6,1)</f>
        <v>1.1029663726094141</v>
      </c>
      <c r="X748" s="143">
        <f ca="1">IF($B748 ="",,VLOOKUP($K748,'Growth Rates'!$C$5:$D$8,2,FALSE))^COLUMNS($M748:X748)*$L748+SUM($L749:X749)*IFERROR($L$5/$L$6,1)</f>
        <v>1.1325119855595027</v>
      </c>
      <c r="Y748" s="143">
        <f ca="1">IF($B748 ="",,VLOOKUP($K748,'Growth Rates'!$C$5:$D$8,2,FALSE))^COLUMNS($M748:Y748)*$L748+SUM($L749:Y749)*IFERROR($L$5/$L$6,1)</f>
        <v>1.1628490489710697</v>
      </c>
      <c r="Z748" s="215"/>
      <c r="AA748" s="173">
        <f ca="1">IFERROR(IF($H748="",,AA749/$L748),0)</f>
        <v>0.84263956348808711</v>
      </c>
      <c r="AB748" s="173">
        <f ca="1">IFERROR(IF($H748="",,AB749/$L748),0)</f>
        <v>0.70050761175271292</v>
      </c>
      <c r="AC748" s="174">
        <f ca="1">IFERROR(IF($H748="",,AC749/$L748),0)</f>
        <v>0</v>
      </c>
      <c r="AD748" s="175"/>
      <c r="AE748" s="42"/>
      <c r="AF748" s="43"/>
      <c r="AG748" s="43"/>
      <c r="AH748" s="43"/>
      <c r="AI748" s="43"/>
      <c r="AJ748" s="43"/>
      <c r="AK748" s="43"/>
      <c r="AL748" s="44"/>
      <c r="AM748" s="157">
        <f ca="1">IF('MASTER 2018-19 '!H754="","",'MASTER 2018-19 '!H754)</f>
        <v>0.77</v>
      </c>
      <c r="AN748" s="216">
        <f t="shared" ca="1" si="119"/>
        <v>5.4662764633178651E-2</v>
      </c>
    </row>
    <row r="749" spans="1:40" s="157" customFormat="1" x14ac:dyDescent="0.2">
      <c r="C749" s="217" t="str">
        <f ca="1">IFERROR(IF(H748="","No PI or No Data",""),"Substation was not found in SubstationLoad")</f>
        <v/>
      </c>
      <c r="D749" s="139"/>
      <c r="E749" s="139"/>
      <c r="F749" s="139"/>
      <c r="G749" s="285">
        <f ca="1">IF(AND(VLOOKUP(C748,SubstationLoad_Max_Primaries!$B$3:$Z$495,3,FALSE),ISNUMBER(VLOOKUP(C748,'Manual Calculation'!$B$2:$G$222,3,FALSE))),VLOOKUP(C748,'Manual Calculation'!$B$2:$G$222,4,FALSE),VLOOKUP(C748,SubstationLoad_Max_Primaries!$B$3:$Z$500,23,FALSE))</f>
        <v>43879.84375</v>
      </c>
      <c r="H749" s="250"/>
      <c r="I749" s="220"/>
      <c r="J749" s="220"/>
      <c r="K749" s="220"/>
      <c r="L749" s="220" t="s">
        <v>32</v>
      </c>
      <c r="M749" s="235"/>
      <c r="N749" s="221"/>
      <c r="O749" s="221"/>
      <c r="P749" s="221"/>
      <c r="Q749" s="221"/>
      <c r="R749" s="221"/>
      <c r="S749" s="221"/>
      <c r="T749" s="221"/>
      <c r="U749" s="221"/>
      <c r="V749" s="221"/>
      <c r="W749" s="221"/>
      <c r="X749" s="221"/>
      <c r="Y749" s="221"/>
      <c r="Z749" s="222"/>
      <c r="AA749" s="419">
        <f ca="1">IF(AND(VLOOKUP(C748,SubstationLoad_Min_Primaries!$B$3:$Z$495,3,FALSE),ISNUMBER(VLOOKUP(C748,'Manual Calculation'!$B$2:$G$222,5,FALSE))),"Manual Calculation",MAX(VLOOKUP(C748,SubstationLoad_Max_Primaries!$B$3:$Z$500,5,FALSE),VLOOKUP(C748,SubstationLoad_Max_Primaries!$B$3:$Z$500,7,FALSE)))</f>
        <v>0.69489347201538076</v>
      </c>
      <c r="AB749" s="419">
        <f ca="1">IF(AND(VLOOKUP(C748,SubstationLoad_Min_Primaries!$B$3:$Z$495,3,FALSE),ISNUMBER(VLOOKUP(C748,'Manual Calculation'!$B$2:$G$222,5,FALSE))),"Manual Calculation",VLOOKUP(C748,SubstationLoad_Max_Primaries!$B$3:$Z$500,6,FALSE))</f>
        <v>0.57768254375457762</v>
      </c>
      <c r="AC749" s="282">
        <f ca="1">IF(AND(VLOOKUP(C748,SubstationLoad_Min_Primaries!$B$3:$Z$495,3,FALSE),ISNUMBER(VLOOKUP(C748,'Manual Calculation'!$B$2:$G$222,5,FALSE))),VLOOKUP(C748,'Manual Calculation'!$B$2:$G$222,5,FALSE),VLOOKUP(C748,SubstationLoad_Min_Primaries!$B$3:$Z$500,22,FALSE))</f>
        <v>0</v>
      </c>
      <c r="AD749" s="175"/>
      <c r="AE749" s="186">
        <v>0</v>
      </c>
      <c r="AF749" s="187">
        <v>0</v>
      </c>
      <c r="AG749" s="187">
        <v>0</v>
      </c>
      <c r="AH749" s="187">
        <v>0</v>
      </c>
      <c r="AI749" s="187">
        <v>0</v>
      </c>
      <c r="AJ749" s="187">
        <v>0</v>
      </c>
      <c r="AK749" s="187">
        <v>0</v>
      </c>
      <c r="AL749" s="188">
        <v>0</v>
      </c>
      <c r="AM749" s="157" t="str">
        <f ca="1">IF('MASTER 2018-19 '!H755="","",'MASTER 2018-19 '!H755)</f>
        <v/>
      </c>
      <c r="AN749" s="216"/>
    </row>
    <row r="750" spans="1:40" s="157" customFormat="1" x14ac:dyDescent="0.2">
      <c r="C750" s="223" t="s">
        <v>33</v>
      </c>
      <c r="D750" s="224"/>
      <c r="E750" s="225"/>
      <c r="F750" s="225"/>
      <c r="G750" s="226"/>
      <c r="H750" s="249"/>
      <c r="I750" s="228"/>
      <c r="J750" s="228"/>
      <c r="K750" s="228"/>
      <c r="L750" s="228"/>
      <c r="M750" s="229"/>
      <c r="N750" s="229"/>
      <c r="O750" s="230"/>
      <c r="P750" s="230"/>
      <c r="Q750" s="230"/>
      <c r="R750" s="231" t="s">
        <v>34</v>
      </c>
      <c r="S750" s="283">
        <f ca="1">VLOOKUP(C748,SubstationLoad_Max_Primaries!$B$3:$Z$500,24,FALSE)</f>
        <v>0</v>
      </c>
      <c r="T750" s="233"/>
      <c r="U750" s="233"/>
      <c r="V750" s="233"/>
      <c r="W750" s="233"/>
      <c r="X750" s="233"/>
      <c r="Y750" s="233"/>
      <c r="Z750" s="234"/>
      <c r="AA750" s="418">
        <f ca="1">IF(AND(VLOOKUP(C748,SubstationLoad_Min_Primaries!$B$3:$Z$495,3,FALSE),ISNUMBER(VLOOKUP(C748,'Manual Calculation'!$B$2:$G$222,5,FALSE))),"",IF(AA749=VLOOKUP(C748,SubstationLoad_Max_Primaries!$B$3:$Z$500,5,FALSE),VLOOKUP(C748,SubstationLoad_Max_Primaries!$B$3:$Z$500,10,FALSE),IF(AA749=VLOOKUP(C748,SubstationLoad_Max_Primaries!$B$3:$Z$500,7,FALSE),VLOOKUP(C748,SubstationLoad_Max_Primaries!$B$3:$Z$500,12,FALSE),"")))</f>
        <v>43766.836805555555</v>
      </c>
      <c r="AB750" s="418">
        <f ca="1">IF(AND(VLOOKUP(C748,SubstationLoad_Min_Primaries!$B$3:$Z$495,3,FALSE),ISNUMBER(VLOOKUP(C748,'Manual Calculation'!$B$2:$G$222,5,FALSE))),"",VLOOKUP(C748,SubstationLoad_Max_Primaries!$B$3:$Z$500,11,FALSE))</f>
        <v>43640.747916666667</v>
      </c>
      <c r="AC750" s="418">
        <f ca="1">IF(AND(VLOOKUP(C748,SubstationLoad_Min_Primaries!$B$3:$Z$495,3,FALSE),ISNUMBER(VLOOKUP(C748,'Manual Calculation'!$B$2:$G$222,5,FALSE))),VLOOKUP(C748,'Manual Calculation'!$B$2:$G$222,6,FALSE),VLOOKUP(C748,SubstationLoad_Min_Primaries!$B$3:$Z$500,23,FALSE))</f>
        <v>0</v>
      </c>
      <c r="AD750" s="175"/>
      <c r="AE750" s="175"/>
      <c r="AF750" s="175"/>
      <c r="AG750" s="175"/>
      <c r="AH750" s="175"/>
      <c r="AI750" s="175"/>
      <c r="AJ750" s="175"/>
      <c r="AK750" s="175"/>
      <c r="AL750" s="175"/>
      <c r="AM750" s="157" t="str">
        <f ca="1">IF('MASTER 2018-19 '!H756="","",'MASTER 2018-19 '!H756)</f>
        <v/>
      </c>
      <c r="AN750" s="216"/>
    </row>
    <row r="751" spans="1:40" s="157" customFormat="1" x14ac:dyDescent="0.2">
      <c r="B751" s="236">
        <v>747</v>
      </c>
      <c r="C751" s="86" t="str">
        <f ca="1">VLOOKUP(B751,'GSP List'!$D$2:$E$485,2,FALSE)</f>
        <v>LOCHALINE</v>
      </c>
      <c r="D751" s="117" t="s">
        <v>30</v>
      </c>
      <c r="E751" s="117" t="s">
        <v>531</v>
      </c>
      <c r="F751" s="214"/>
      <c r="G751" s="284">
        <f ca="1">IF(AND(VLOOKUP(C751,SubstationLoad_Max_Primaries!$B$3:$Z$495,3,FALSE),ISNUMBER(VLOOKUP(C751,'Manual Calculation'!$B$2:$G$222,3,FALSE))),VLOOKUP(C751,'Manual Calculation'!$B$2:$G$222,4,FALSE),VLOOKUP(C751,SubstationLoad_Max_Primaries!$B$3:$Z$500,23,FALSE))</f>
        <v>43558.597222222219</v>
      </c>
      <c r="H751" s="282">
        <f ca="1">IF(AND(VLOOKUP(C751,SubstationLoad_Max_Primaries!$B$3:$Z$495,3,FALSE),ISNUMBER(VLOOKUP(C751,'Manual Calculation'!$B$2:$G$222,3,FALSE))),VLOOKUP(C751,'Manual Calculation'!$B$2:$G$222,3,FALSE),VLOOKUP(C751,SubstationLoad_Max_Primaries!$B$3:$Z$500,22,FALSE))</f>
        <v>1</v>
      </c>
      <c r="I751" s="136">
        <v>1</v>
      </c>
      <c r="J751" s="89" t="s">
        <v>829</v>
      </c>
      <c r="K751" s="90" t="s">
        <v>829</v>
      </c>
      <c r="L751" s="143">
        <f ca="1">IF(OR($B751="",ISNA($I751)),,$H751*$I751)</f>
        <v>1</v>
      </c>
      <c r="M751" s="143">
        <f ca="1">IF($B751 ="",,VLOOKUP($K751,'Growth Rates'!$C$5:$D$8,2,FALSE))^COLUMNS($M751:M751)*$L751+SUM($L752:M752)*IFERROR($L$5/$L$6,1)</f>
        <v>1.0267874104631036</v>
      </c>
      <c r="N751" s="143">
        <f ca="1">IF($B751 ="",,VLOOKUP($K751,'Growth Rates'!$C$5:$D$8,2,FALSE))^COLUMNS($M751:N751)*$L751+SUM($L752:N752)*IFERROR($L$5/$L$6,1)</f>
        <v>1.054292386285526</v>
      </c>
      <c r="O751" s="143">
        <f ca="1">IF($B751 ="",,VLOOKUP($K751,'Growth Rates'!$C$5:$D$8,2,FALSE))^COLUMNS($M751:O751)*$L751+SUM($L752:O752)*IFERROR($L$5/$L$6,1)</f>
        <v>1.0825341491850815</v>
      </c>
      <c r="P751" s="143">
        <f ca="1">IF($B751 ="",,VLOOKUP($K751,'Growth Rates'!$C$5:$D$8,2,FALSE))^COLUMNS($M751:P751)*$L751+SUM($L752:P752)*IFERROR($L$5/$L$6,1)</f>
        <v>1.1115324357796288</v>
      </c>
      <c r="Q751" s="143">
        <f ca="1">IF($B751 ="",,VLOOKUP($K751,'Growth Rates'!$C$5:$D$8,2,FALSE))^COLUMNS($M751:Q751)*$L751+SUM($L752:Q752)*IFERROR($L$5/$L$6,1)</f>
        <v>1.1413075113799112</v>
      </c>
      <c r="R751" s="143">
        <f ca="1">IF($B751 ="",,VLOOKUP($K751,'Growth Rates'!$C$5:$D$8,2,FALSE))^COLUMNS($M751:R751)*$L751+SUM($L752:R752)*IFERROR($L$5/$L$6,1)</f>
        <v>1.171880184151868</v>
      </c>
      <c r="S751" s="143">
        <f ca="1">IF($B751 ="",,VLOOKUP($K751,'Growth Rates'!$C$5:$D$8,2,FALSE))^COLUMNS($M751:S751)*$L751+SUM($L752:S752)*IFERROR($L$5/$L$6,1)</f>
        <v>1.2032718196583216</v>
      </c>
      <c r="T751" s="143">
        <f ca="1">IF($B751 ="",,VLOOKUP($K751,'Growth Rates'!$C$5:$D$8,2,FALSE))^COLUMNS($M751:T751)*$L751+SUM($L752:T752)*IFERROR($L$5/$L$6,1)</f>
        <v>1.2355043557901946</v>
      </c>
      <c r="U751" s="143">
        <f ca="1">IF($B751 ="",,VLOOKUP($K751,'Growth Rates'!$C$5:$D$8,2,FALSE))^COLUMNS($M751:U751)*$L751+SUM($L752:U752)*IFERROR($L$5/$L$6,1)</f>
        <v>1.268600318097699</v>
      </c>
      <c r="V751" s="143">
        <f ca="1">IF($B751 ="",,VLOOKUP($K751,'Growth Rates'!$C$5:$D$8,2,FALSE))^COLUMNS($M751:V751)*$L751+SUM($L752:V752)*IFERROR($L$5/$L$6,1)</f>
        <v>1.3025828355322058</v>
      </c>
      <c r="W751" s="143">
        <f ca="1">IF($B751 ="",,VLOOKUP($K751,'Growth Rates'!$C$5:$D$8,2,FALSE))^COLUMNS($M751:W751)*$L751+SUM($L752:W752)*IFERROR($L$5/$L$6,1)</f>
        <v>1.3374756566098005</v>
      </c>
      <c r="X751" s="143">
        <f ca="1">IF($B751 ="",,VLOOKUP($K751,'Growth Rates'!$C$5:$D$8,2,FALSE))^COLUMNS($M751:X751)*$L751+SUM($L752:X752)*IFERROR($L$5/$L$6,1)</f>
        <v>1.3733031660078161</v>
      </c>
      <c r="Y751" s="143">
        <f ca="1">IF($B751 ="",,VLOOKUP($K751,'Growth Rates'!$C$5:$D$8,2,FALSE))^COLUMNS($M751:Y751)*$L751+SUM($L752:Y752)*IFERROR($L$5/$L$6,1)</f>
        <v>1.4100904016059472</v>
      </c>
      <c r="Z751" s="237"/>
      <c r="AA751" s="173">
        <f ca="1">IFERROR(IF($H751="",,AA752/$L751),0)</f>
        <v>1</v>
      </c>
      <c r="AB751" s="173">
        <f ca="1">IFERROR(IF($H751="",,AB752/$L751),0)</f>
        <v>0.625</v>
      </c>
      <c r="AC751" s="174">
        <f ca="1">IFERROR(IF($H751="",,AC752/$L751),0)</f>
        <v>0</v>
      </c>
      <c r="AD751" s="175"/>
      <c r="AE751" s="42">
        <v>82980</v>
      </c>
      <c r="AF751" s="43"/>
      <c r="AG751" s="43"/>
      <c r="AH751" s="43"/>
      <c r="AI751" s="43"/>
      <c r="AJ751" s="43"/>
      <c r="AK751" s="43"/>
      <c r="AL751" s="44"/>
      <c r="AM751" s="157">
        <f ca="1">IF('MASTER 2018-19 '!H757="","",'MASTER 2018-19 '!H757)</f>
        <v>0.86</v>
      </c>
      <c r="AN751" s="216">
        <f t="shared" ca="1" si="119"/>
        <v>0.14000000000000001</v>
      </c>
    </row>
    <row r="752" spans="1:40" s="157" customFormat="1" x14ac:dyDescent="0.2">
      <c r="C752" s="217" t="str">
        <f ca="1">IFERROR(IF(H751="","No PI or No Data",""),"Substation was not found in SubstationLoad")</f>
        <v/>
      </c>
      <c r="D752" s="139"/>
      <c r="E752" s="139"/>
      <c r="F752" s="243"/>
      <c r="G752" s="285">
        <f ca="1">IF(AND(VLOOKUP(C751,SubstationLoad_Max_Primaries!$B$3:$Z$495,3,FALSE),ISNUMBER(VLOOKUP(C751,'Manual Calculation'!$B$2:$G$222,3,FALSE))),VLOOKUP(C751,'Manual Calculation'!$B$2:$G$222,4,FALSE),VLOOKUP(C751,SubstationLoad_Max_Primaries!$B$3:$Z$500,23,FALSE))</f>
        <v>43558.597222222219</v>
      </c>
      <c r="H752" s="250"/>
      <c r="I752" s="220"/>
      <c r="J752" s="220"/>
      <c r="K752" s="220"/>
      <c r="L752" s="220" t="s">
        <v>32</v>
      </c>
      <c r="M752" s="235"/>
      <c r="N752" s="221"/>
      <c r="O752" s="221"/>
      <c r="P752" s="221"/>
      <c r="Q752" s="221"/>
      <c r="R752" s="221"/>
      <c r="S752" s="221"/>
      <c r="T752" s="221"/>
      <c r="U752" s="221"/>
      <c r="V752" s="221"/>
      <c r="W752" s="221"/>
      <c r="X752" s="221"/>
      <c r="Y752" s="221"/>
      <c r="Z752" s="222"/>
      <c r="AA752" s="419">
        <f ca="1">IF(AND(VLOOKUP(C751,SubstationLoad_Min_Primaries!$B$3:$Z$495,3,FALSE),ISNUMBER(VLOOKUP(C751,'Manual Calculation'!$B$2:$G$222,5,FALSE))),"Manual Calculation",MAX(VLOOKUP(C751,SubstationLoad_Max_Primaries!$B$3:$Z$500,5,FALSE),VLOOKUP(C751,SubstationLoad_Max_Primaries!$B$3:$Z$500,7,FALSE)))</f>
        <v>1</v>
      </c>
      <c r="AB752" s="419">
        <f ca="1">IF(AND(VLOOKUP(C751,SubstationLoad_Min_Primaries!$B$3:$Z$495,3,FALSE),ISNUMBER(VLOOKUP(C751,'Manual Calculation'!$B$2:$G$222,5,FALSE))),"Manual Calculation",VLOOKUP(C751,SubstationLoad_Max_Primaries!$B$3:$Z$500,6,FALSE))</f>
        <v>0.625</v>
      </c>
      <c r="AC752" s="282">
        <f ca="1">IF(AND(VLOOKUP(C751,SubstationLoad_Min_Primaries!$B$3:$Z$495,3,FALSE),ISNUMBER(VLOOKUP(C751,'Manual Calculation'!$B$2:$G$222,5,FALSE))),VLOOKUP(C751,'Manual Calculation'!$B$2:$G$222,5,FALSE),VLOOKUP(C751,SubstationLoad_Min_Primaries!$B$3:$Z$500,22,FALSE))</f>
        <v>0</v>
      </c>
      <c r="AD752" s="175"/>
      <c r="AE752" s="186">
        <v>1</v>
      </c>
      <c r="AF752" s="187">
        <v>0</v>
      </c>
      <c r="AG752" s="187">
        <v>0</v>
      </c>
      <c r="AH752" s="187">
        <v>0</v>
      </c>
      <c r="AI752" s="187">
        <v>0</v>
      </c>
      <c r="AJ752" s="187">
        <v>0</v>
      </c>
      <c r="AK752" s="187">
        <v>0</v>
      </c>
      <c r="AL752" s="188">
        <v>0</v>
      </c>
      <c r="AM752" s="157" t="str">
        <f ca="1">IF('MASTER 2018-19 '!H758="","",'MASTER 2018-19 '!H758)</f>
        <v/>
      </c>
      <c r="AN752" s="216"/>
    </row>
    <row r="753" spans="2:40" s="157" customFormat="1" x14ac:dyDescent="0.2">
      <c r="C753" s="223" t="s">
        <v>33</v>
      </c>
      <c r="D753" s="224"/>
      <c r="E753" s="225"/>
      <c r="F753" s="225"/>
      <c r="G753" s="226"/>
      <c r="H753" s="249"/>
      <c r="I753" s="228"/>
      <c r="J753" s="228"/>
      <c r="K753" s="228"/>
      <c r="L753" s="228"/>
      <c r="M753" s="229"/>
      <c r="N753" s="229"/>
      <c r="O753" s="230"/>
      <c r="P753" s="230"/>
      <c r="Q753" s="230"/>
      <c r="R753" s="231" t="s">
        <v>34</v>
      </c>
      <c r="S753" s="283">
        <f ca="1">VLOOKUP(C751,SubstationLoad_Max_Primaries!$B$3:$Z$500,24,FALSE)</f>
        <v>0</v>
      </c>
      <c r="T753" s="233"/>
      <c r="U753" s="233"/>
      <c r="V753" s="233"/>
      <c r="W753" s="233"/>
      <c r="X753" s="233"/>
      <c r="Y753" s="233"/>
      <c r="Z753" s="234"/>
      <c r="AA753" s="418">
        <f ca="1">IF(AND(VLOOKUP(C751,SubstationLoad_Min_Primaries!$B$3:$Z$495,3,FALSE),ISNUMBER(VLOOKUP(C751,'Manual Calculation'!$B$2:$G$222,5,FALSE))),"",IF(AA752=VLOOKUP(C751,SubstationLoad_Max_Primaries!$B$3:$Z$500,5,FALSE),VLOOKUP(C751,SubstationLoad_Max_Primaries!$B$3:$Z$500,10,FALSE),IF(AA752=VLOOKUP(C751,SubstationLoad_Max_Primaries!$B$3:$Z$500,7,FALSE),VLOOKUP(C751,SubstationLoad_Max_Primaries!$B$3:$Z$500,12,FALSE),"")))</f>
        <v>43558.597222222219</v>
      </c>
      <c r="AB753" s="418">
        <f ca="1">IF(AND(VLOOKUP(C751,SubstationLoad_Min_Primaries!$B$3:$Z$495,3,FALSE),ISNUMBER(VLOOKUP(C751,'Manual Calculation'!$B$2:$G$222,5,FALSE))),"",VLOOKUP(C751,SubstationLoad_Max_Primaries!$B$3:$Z$500,11,FALSE))</f>
        <v>43697.427083333336</v>
      </c>
      <c r="AC753" s="418">
        <f ca="1">IF(AND(VLOOKUP(C751,SubstationLoad_Min_Primaries!$B$3:$Z$495,3,FALSE),ISNUMBER(VLOOKUP(C751,'Manual Calculation'!$B$2:$G$222,5,FALSE))),VLOOKUP(C751,'Manual Calculation'!$B$2:$G$222,6,FALSE),VLOOKUP(C751,SubstationLoad_Min_Primaries!$B$3:$Z$500,23,FALSE))</f>
        <v>0</v>
      </c>
      <c r="AD753" s="175"/>
      <c r="AE753" s="175"/>
      <c r="AF753" s="175"/>
      <c r="AG753" s="175"/>
      <c r="AH753" s="175"/>
      <c r="AI753" s="175"/>
      <c r="AJ753" s="175"/>
      <c r="AK753" s="175"/>
      <c r="AL753" s="175"/>
      <c r="AM753" s="157" t="str">
        <f ca="1">IF('MASTER 2018-19 '!H759="","",'MASTER 2018-19 '!H759)</f>
        <v/>
      </c>
      <c r="AN753" s="216"/>
    </row>
    <row r="754" spans="2:40" s="157" customFormat="1" x14ac:dyDescent="0.2">
      <c r="B754" s="236">
        <v>731</v>
      </c>
      <c r="C754" s="86" t="str">
        <f ca="1">VLOOKUP(B754,'GSP List'!$D$2:$E$485,2,FALSE)</f>
        <v>MALLAIG</v>
      </c>
      <c r="D754" s="117" t="s">
        <v>30</v>
      </c>
      <c r="E754" s="117" t="s">
        <v>580</v>
      </c>
      <c r="F754" s="214"/>
      <c r="G754" s="284">
        <f ca="1">IF(AND(VLOOKUP(C754,SubstationLoad_Max_Primaries!$B$3:$Z$495,3,FALSE),ISNUMBER(VLOOKUP(C754,'Manual Calculation'!$B$2:$G$222,3,FALSE))),VLOOKUP(C754,'Manual Calculation'!$B$2:$G$222,4,FALSE),VLOOKUP(C754,SubstationLoad_Max_Primaries!$B$3:$Z$500,23,FALSE))</f>
        <v>43807.155555555553</v>
      </c>
      <c r="H754" s="282">
        <f ca="1">IF(AND(VLOOKUP(C754,SubstationLoad_Max_Primaries!$B$3:$Z$495,3,FALSE),ISNUMBER(VLOOKUP(C754,'Manual Calculation'!$B$2:$G$222,3,FALSE))),VLOOKUP(C754,'Manual Calculation'!$B$2:$G$222,3,FALSE),VLOOKUP(C754,SubstationLoad_Max_Primaries!$B$3:$Z$500,22,FALSE))</f>
        <v>1.7051540000000001</v>
      </c>
      <c r="I754" s="136">
        <v>1</v>
      </c>
      <c r="J754" s="89">
        <v>0</v>
      </c>
      <c r="K754" s="90">
        <v>0</v>
      </c>
      <c r="L754" s="143">
        <f ca="1">IF(OR($B754="",ISNA($I754)),,$H754*$I754)</f>
        <v>1.7051540000000001</v>
      </c>
      <c r="M754" s="143">
        <f ca="1">IF($B754 ="",,VLOOKUP($K754,'Growth Rates'!$C$5:$D$8,2,FALSE))^COLUMNS($M754:M754)*$L754+SUM($L755:M755)*IFERROR($L$5/$L$6,1)</f>
        <v>1.7051851306019512</v>
      </c>
      <c r="N754" s="143">
        <f ca="1">IF($B754 ="",,VLOOKUP($K754,'Growth Rates'!$C$5:$D$8,2,FALSE))^COLUMNS($M754:N754)*$L754+SUM($L755:N755)*IFERROR($L$5/$L$6,1)</f>
        <v>1.7052162617722468</v>
      </c>
      <c r="O754" s="143">
        <f ca="1">IF($B754 ="",,VLOOKUP($K754,'Growth Rates'!$C$5:$D$8,2,FALSE))^COLUMNS($M754:O754)*$L754+SUM($L755:O755)*IFERROR($L$5/$L$6,1)</f>
        <v>1.7052473935108967</v>
      </c>
      <c r="P754" s="143">
        <f ca="1">IF($B754 ="",,VLOOKUP($K754,'Growth Rates'!$C$5:$D$8,2,FALSE))^COLUMNS($M754:P754)*$L754+SUM($L755:P755)*IFERROR($L$5/$L$6,1)</f>
        <v>1.7052785258179119</v>
      </c>
      <c r="Q754" s="143">
        <f ca="1">IF($B754 ="",,VLOOKUP($K754,'Growth Rates'!$C$5:$D$8,2,FALSE))^COLUMNS($M754:Q754)*$L754+SUM($L755:Q755)*IFERROR($L$5/$L$6,1)</f>
        <v>1.7053096586933021</v>
      </c>
      <c r="R754" s="143">
        <f ca="1">IF($B754 ="",,VLOOKUP($K754,'Growth Rates'!$C$5:$D$8,2,FALSE))^COLUMNS($M754:R754)*$L754+SUM($L755:R755)*IFERROR($L$5/$L$6,1)</f>
        <v>1.705340792137078</v>
      </c>
      <c r="S754" s="143">
        <f ca="1">IF($B754 ="",,VLOOKUP($K754,'Growth Rates'!$C$5:$D$8,2,FALSE))^COLUMNS($M754:S754)*$L754+SUM($L755:S755)*IFERROR($L$5/$L$6,1)</f>
        <v>1.7053719261492502</v>
      </c>
      <c r="T754" s="143">
        <f ca="1">IF($B754 ="",,VLOOKUP($K754,'Growth Rates'!$C$5:$D$8,2,FALSE))^COLUMNS($M754:T754)*$L754+SUM($L755:T755)*IFERROR($L$5/$L$6,1)</f>
        <v>1.7054030607298287</v>
      </c>
      <c r="U754" s="143">
        <f ca="1">IF($B754 ="",,VLOOKUP($K754,'Growth Rates'!$C$5:$D$8,2,FALSE))^COLUMNS($M754:U754)*$L754+SUM($L755:U755)*IFERROR($L$5/$L$6,1)</f>
        <v>1.7054341958788242</v>
      </c>
      <c r="V754" s="143">
        <f ca="1">IF($B754 ="",,VLOOKUP($K754,'Growth Rates'!$C$5:$D$8,2,FALSE))^COLUMNS($M754:V754)*$L754+SUM($L755:V755)*IFERROR($L$5/$L$6,1)</f>
        <v>1.7054653315962469</v>
      </c>
      <c r="W754" s="143">
        <f ca="1">IF($B754 ="",,VLOOKUP($K754,'Growth Rates'!$C$5:$D$8,2,FALSE))^COLUMNS($M754:W754)*$L754+SUM($L755:W755)*IFERROR($L$5/$L$6,1)</f>
        <v>1.7054964678821065</v>
      </c>
      <c r="X754" s="143">
        <f ca="1">IF($B754 ="",,VLOOKUP($K754,'Growth Rates'!$C$5:$D$8,2,FALSE))^COLUMNS($M754:X754)*$L754+SUM($L755:X755)*IFERROR($L$5/$L$6,1)</f>
        <v>1.7055276047364154</v>
      </c>
      <c r="Y754" s="143">
        <f ca="1">IF($B754 ="",,VLOOKUP($K754,'Growth Rates'!$C$5:$D$8,2,FALSE))^COLUMNS($M754:Y754)*$L754+SUM($L755:Y755)*IFERROR($L$5/$L$6,1)</f>
        <v>1.7055587421591816</v>
      </c>
      <c r="Z754" s="111"/>
      <c r="AA754" s="173">
        <f ca="1">IFERROR(IF($H754="",,AA755/$L754),0)</f>
        <v>0.75418994413407814</v>
      </c>
      <c r="AB754" s="173">
        <f ca="1">IFERROR(IF($H754="",,AB755/$L754),0)</f>
        <v>0.77653631284916191</v>
      </c>
      <c r="AC754" s="174">
        <f ca="1">IFERROR(IF($H754="",,AC755/$L754),0)</f>
        <v>0</v>
      </c>
      <c r="AD754" s="175"/>
      <c r="AE754" s="42">
        <v>82971</v>
      </c>
      <c r="AF754" s="43"/>
      <c r="AG754" s="43"/>
      <c r="AH754" s="43"/>
      <c r="AI754" s="43"/>
      <c r="AJ754" s="43"/>
      <c r="AK754" s="43"/>
      <c r="AL754" s="44"/>
      <c r="AM754" s="157">
        <f ca="1">IF('MASTER 2018-19 '!H760="","",'MASTER 2018-19 '!H760)</f>
        <v>1.5615750770000001</v>
      </c>
      <c r="AN754" s="210">
        <f t="shared" ca="1" si="119"/>
        <v>0.14357892299999997</v>
      </c>
    </row>
    <row r="755" spans="2:40" s="157" customFormat="1" x14ac:dyDescent="0.2">
      <c r="C755" s="217" t="str">
        <f ca="1">IFERROR(IF(H754="","No PI or No Data",""),"Substation was not found in SubstationLoad")</f>
        <v/>
      </c>
      <c r="D755" s="139"/>
      <c r="E755" s="139"/>
      <c r="F755" s="139"/>
      <c r="G755" s="285">
        <f ca="1">IF(AND(VLOOKUP(C754,SubstationLoad_Max_Primaries!$B$3:$Z$495,3,FALSE),ISNUMBER(VLOOKUP(C754,'Manual Calculation'!$B$2:$G$222,3,FALSE))),VLOOKUP(C754,'Manual Calculation'!$B$2:$G$222,4,FALSE),VLOOKUP(C754,SubstationLoad_Max_Primaries!$B$3:$Z$500,23,FALSE))</f>
        <v>43807.155555555553</v>
      </c>
      <c r="H755" s="250"/>
      <c r="I755" s="220"/>
      <c r="J755" s="220"/>
      <c r="K755" s="220"/>
      <c r="L755" s="220" t="s">
        <v>32</v>
      </c>
      <c r="M755" s="235"/>
      <c r="N755" s="221"/>
      <c r="O755" s="221"/>
      <c r="P755" s="221"/>
      <c r="Q755" s="221"/>
      <c r="R755" s="221"/>
      <c r="S755" s="221"/>
      <c r="T755" s="221"/>
      <c r="U755" s="221"/>
      <c r="V755" s="221"/>
      <c r="W755" s="221"/>
      <c r="X755" s="221"/>
      <c r="Y755" s="221"/>
      <c r="Z755" s="222"/>
      <c r="AA755" s="419">
        <f ca="1">IF(AND(VLOOKUP(C754,SubstationLoad_Min_Primaries!$B$3:$Z$495,3,FALSE),ISNUMBER(VLOOKUP(C754,'Manual Calculation'!$B$2:$G$222,5,FALSE))),"Manual Calculation",MAX(VLOOKUP(C754,SubstationLoad_Max_Primaries!$B$3:$Z$500,5,FALSE),VLOOKUP(C754,SubstationLoad_Max_Primaries!$B$3:$Z$500,7,FALSE)))</f>
        <v>1.2860099999999999</v>
      </c>
      <c r="AB755" s="419">
        <f ca="1">IF(AND(VLOOKUP(C754,SubstationLoad_Min_Primaries!$B$3:$Z$495,3,FALSE),ISNUMBER(VLOOKUP(C754,'Manual Calculation'!$B$2:$G$222,5,FALSE))),"Manual Calculation",VLOOKUP(C754,SubstationLoad_Max_Primaries!$B$3:$Z$500,6,FALSE))</f>
        <v>1.3241139999999998</v>
      </c>
      <c r="AC755" s="282">
        <f ca="1">IF(AND(VLOOKUP(C754,SubstationLoad_Min_Primaries!$B$3:$Z$495,3,FALSE),ISNUMBER(VLOOKUP(C754,'Manual Calculation'!$B$2:$G$222,5,FALSE))),VLOOKUP(C754,'Manual Calculation'!$B$2:$G$222,5,FALSE),VLOOKUP(C754,SubstationLoad_Min_Primaries!$B$3:$Z$500,22,FALSE))</f>
        <v>0</v>
      </c>
      <c r="AD755" s="175"/>
      <c r="AE755" s="186">
        <v>1</v>
      </c>
      <c r="AF755" s="187">
        <v>0</v>
      </c>
      <c r="AG755" s="187">
        <v>0</v>
      </c>
      <c r="AH755" s="187">
        <v>0</v>
      </c>
      <c r="AI755" s="187">
        <v>0</v>
      </c>
      <c r="AJ755" s="187">
        <v>0</v>
      </c>
      <c r="AK755" s="187">
        <v>0</v>
      </c>
      <c r="AL755" s="188">
        <v>0</v>
      </c>
      <c r="AM755" s="157" t="str">
        <f ca="1">IF('MASTER 2018-19 '!H761="","",'MASTER 2018-19 '!H761)</f>
        <v/>
      </c>
      <c r="AN755" s="216"/>
    </row>
    <row r="756" spans="2:40" s="157" customFormat="1" x14ac:dyDescent="0.2">
      <c r="C756" s="223" t="s">
        <v>33</v>
      </c>
      <c r="D756" s="224"/>
      <c r="E756" s="225"/>
      <c r="F756" s="225"/>
      <c r="G756" s="226"/>
      <c r="H756" s="249"/>
      <c r="I756" s="228"/>
      <c r="J756" s="228"/>
      <c r="K756" s="228"/>
      <c r="L756" s="228"/>
      <c r="M756" s="229"/>
      <c r="N756" s="229"/>
      <c r="O756" s="230"/>
      <c r="P756" s="230"/>
      <c r="Q756" s="230"/>
      <c r="R756" s="231" t="s">
        <v>34</v>
      </c>
      <c r="S756" s="283">
        <f ca="1">VLOOKUP(C754,SubstationLoad_Max_Primaries!$B$3:$Z$500,24,FALSE)</f>
        <v>0</v>
      </c>
      <c r="T756" s="233"/>
      <c r="U756" s="233"/>
      <c r="V756" s="233"/>
      <c r="W756" s="233"/>
      <c r="X756" s="233"/>
      <c r="Y756" s="233"/>
      <c r="Z756" s="239"/>
      <c r="AA756" s="418">
        <f ca="1">IF(AND(VLOOKUP(C754,SubstationLoad_Min_Primaries!$B$3:$Z$495,3,FALSE),ISNUMBER(VLOOKUP(C754,'Manual Calculation'!$B$2:$G$222,5,FALSE))),"",IF(AA755=VLOOKUP(C754,SubstationLoad_Max_Primaries!$B$3:$Z$500,5,FALSE),VLOOKUP(C754,SubstationLoad_Max_Primaries!$B$3:$Z$500,10,FALSE),IF(AA755=VLOOKUP(C754,SubstationLoad_Max_Primaries!$B$3:$Z$500,7,FALSE),VLOOKUP(C754,SubstationLoad_Max_Primaries!$B$3:$Z$500,12,FALSE),"")))</f>
        <v>43593.775694444441</v>
      </c>
      <c r="AB756" s="418">
        <f ca="1">IF(AND(VLOOKUP(C754,SubstationLoad_Min_Primaries!$B$3:$Z$495,3,FALSE),ISNUMBER(VLOOKUP(C754,'Manual Calculation'!$B$2:$G$222,5,FALSE))),"",VLOOKUP(C754,SubstationLoad_Max_Primaries!$B$3:$Z$500,11,FALSE))</f>
        <v>43634.775694444441</v>
      </c>
      <c r="AC756" s="418">
        <f ca="1">IF(AND(VLOOKUP(C754,SubstationLoad_Min_Primaries!$B$3:$Z$495,3,FALSE),ISNUMBER(VLOOKUP(C754,'Manual Calculation'!$B$2:$G$222,5,FALSE))),VLOOKUP(C754,'Manual Calculation'!$B$2:$G$222,6,FALSE),VLOOKUP(C754,SubstationLoad_Min_Primaries!$B$3:$Z$500,23,FALSE))</f>
        <v>0</v>
      </c>
      <c r="AD756" s="175"/>
      <c r="AE756" s="175"/>
      <c r="AF756" s="175"/>
      <c r="AG756" s="175"/>
      <c r="AH756" s="175"/>
      <c r="AI756" s="175"/>
      <c r="AJ756" s="175"/>
      <c r="AK756" s="175"/>
      <c r="AL756" s="175"/>
      <c r="AM756" s="157" t="str">
        <f ca="1">IF('MASTER 2018-19 '!H762="","",'MASTER 2018-19 '!H762)</f>
        <v/>
      </c>
      <c r="AN756" s="216"/>
    </row>
    <row r="757" spans="2:40" s="157" customFormat="1" x14ac:dyDescent="0.2">
      <c r="B757" s="236">
        <v>734</v>
      </c>
      <c r="C757" s="86" t="str">
        <f ca="1">VLOOKUP(B757,'GSP List'!$D$2:$E$485,2,FALSE)</f>
        <v>PINEGROVE</v>
      </c>
      <c r="D757" s="117" t="s">
        <v>30</v>
      </c>
      <c r="E757" s="117" t="s">
        <v>37</v>
      </c>
      <c r="F757" s="214"/>
      <c r="G757" s="284">
        <f ca="1">IF(AND(VLOOKUP(C757,SubstationLoad_Max_Primaries!$B$3:$Z$495,3,FALSE),ISNUMBER(VLOOKUP(C757,'Manual Calculation'!$B$2:$G$222,3,FALSE))),VLOOKUP(C757,'Manual Calculation'!$B$2:$G$222,4,FALSE),VLOOKUP(C757,SubstationLoad_Max_Primaries!$B$3:$Z$500,23,FALSE))</f>
        <v>43800.556250000001</v>
      </c>
      <c r="H757" s="282">
        <f ca="1">IF(AND(VLOOKUP(C757,SubstationLoad_Max_Primaries!$B$3:$Z$495,3,FALSE),ISNUMBER(VLOOKUP(C757,'Manual Calculation'!$B$2:$G$222,3,FALSE))),VLOOKUP(C757,'Manual Calculation'!$B$2:$G$222,3,FALSE),VLOOKUP(C757,SubstationLoad_Max_Primaries!$B$3:$Z$500,22,FALSE))</f>
        <v>6.470899469482422</v>
      </c>
      <c r="I757" s="136">
        <v>1</v>
      </c>
      <c r="J757" s="89">
        <v>0</v>
      </c>
      <c r="K757" s="90">
        <v>0</v>
      </c>
      <c r="L757" s="143">
        <f ca="1">IF(OR($B757="",ISNA($I757)),,$H757*$I757)</f>
        <v>6.470899469482422</v>
      </c>
      <c r="M757" s="143">
        <f ca="1">IF($B757 ="",,VLOOKUP($K757,'Growth Rates'!$C$5:$D$8,2,FALSE))^COLUMNS($M757:M757)*$L757+SUM($L758:M758)*IFERROR($L$5/$L$6,1)</f>
        <v>6.4710176071964645</v>
      </c>
      <c r="N757" s="143">
        <f ca="1">IF($B757 ="",,VLOOKUP($K757,'Growth Rates'!$C$5:$D$8,2,FALSE))^COLUMNS($M757:N757)*$L757+SUM($L758:N758)*IFERROR($L$5/$L$6,1)</f>
        <v>6.4711357470673203</v>
      </c>
      <c r="O757" s="143">
        <f ca="1">IF($B757 ="",,VLOOKUP($K757,'Growth Rates'!$C$5:$D$8,2,FALSE))^COLUMNS($M757:O757)*$L757+SUM($L758:O758)*IFERROR($L$5/$L$6,1)</f>
        <v>6.4712538890950277</v>
      </c>
      <c r="P757" s="143">
        <f ca="1">IF($B757 ="",,VLOOKUP($K757,'Growth Rates'!$C$5:$D$8,2,FALSE))^COLUMNS($M757:P757)*$L757+SUM($L758:P758)*IFERROR($L$5/$L$6,1)</f>
        <v>6.4713720332796285</v>
      </c>
      <c r="Q757" s="143">
        <f ca="1">IF($B757 ="",,VLOOKUP($K757,'Growth Rates'!$C$5:$D$8,2,FALSE))^COLUMNS($M757:Q757)*$L757+SUM($L758:Q758)*IFERROR($L$5/$L$6,1)</f>
        <v>6.471490179621159</v>
      </c>
      <c r="R757" s="143">
        <f ca="1">IF($B757 ="",,VLOOKUP($K757,'Growth Rates'!$C$5:$D$8,2,FALSE))^COLUMNS($M757:R757)*$L757+SUM($L758:R758)*IFERROR($L$5/$L$6,1)</f>
        <v>6.4716083281196601</v>
      </c>
      <c r="S757" s="143">
        <f ca="1">IF($B757 ="",,VLOOKUP($K757,'Growth Rates'!$C$5:$D$8,2,FALSE))^COLUMNS($M757:S757)*$L757+SUM($L758:S758)*IFERROR($L$5/$L$6,1)</f>
        <v>6.4717264787751709</v>
      </c>
      <c r="T757" s="143">
        <f ca="1">IF($B757 ="",,VLOOKUP($K757,'Growth Rates'!$C$5:$D$8,2,FALSE))^COLUMNS($M757:T757)*$L757+SUM($L758:T758)*IFERROR($L$5/$L$6,1)</f>
        <v>6.4718446315877323</v>
      </c>
      <c r="U757" s="143">
        <f ca="1">IF($B757 ="",,VLOOKUP($K757,'Growth Rates'!$C$5:$D$8,2,FALSE))^COLUMNS($M757:U757)*$L757+SUM($L758:U758)*IFERROR($L$5/$L$6,1)</f>
        <v>6.4719627865573806</v>
      </c>
      <c r="V757" s="143">
        <f ca="1">IF($B757 ="",,VLOOKUP($K757,'Growth Rates'!$C$5:$D$8,2,FALSE))^COLUMNS($M757:V757)*$L757+SUM($L758:V758)*IFERROR($L$5/$L$6,1)</f>
        <v>6.4720809436841575</v>
      </c>
      <c r="W757" s="143">
        <f ca="1">IF($B757 ="",,VLOOKUP($K757,'Growth Rates'!$C$5:$D$8,2,FALSE))^COLUMNS($M757:W757)*$L757+SUM($L758:W758)*IFERROR($L$5/$L$6,1)</f>
        <v>6.4721991029680996</v>
      </c>
      <c r="X757" s="143">
        <f ca="1">IF($B757 ="",,VLOOKUP($K757,'Growth Rates'!$C$5:$D$8,2,FALSE))^COLUMNS($M757:X757)*$L757+SUM($L758:X758)*IFERROR($L$5/$L$6,1)</f>
        <v>6.472317264409253</v>
      </c>
      <c r="Y757" s="143">
        <f ca="1">IF($B757 ="",,VLOOKUP($K757,'Growth Rates'!$C$5:$D$8,2,FALSE))^COLUMNS($M757:Y757)*$L757+SUM($L758:Y758)*IFERROR($L$5/$L$6,1)</f>
        <v>6.4724354280076488</v>
      </c>
      <c r="Z757" s="215"/>
      <c r="AA757" s="173">
        <f ca="1">IFERROR(IF($H757="",,AA758/$L757),0)</f>
        <v>0.87924092979190893</v>
      </c>
      <c r="AB757" s="173">
        <f ca="1">IFERROR(IF($H757="",,AB758/$L757),0)</f>
        <v>0.70270268327532204</v>
      </c>
      <c r="AC757" s="174">
        <f ca="1">IFERROR(IF($H757="",,AC758/$L757),0)</f>
        <v>0</v>
      </c>
      <c r="AD757" s="175"/>
      <c r="AE757" s="42">
        <v>82935</v>
      </c>
      <c r="AF757" s="43"/>
      <c r="AG757" s="43"/>
      <c r="AH757" s="43"/>
      <c r="AI757" s="43"/>
      <c r="AJ757" s="43"/>
      <c r="AK757" s="43"/>
      <c r="AL757" s="44"/>
      <c r="AM757" s="157">
        <f ca="1">IF('MASTER 2018-19 '!H763="","",'MASTER 2018-19 '!H763)</f>
        <v>6.3473797799999998</v>
      </c>
      <c r="AN757" s="216">
        <f t="shared" ca="1" si="119"/>
        <v>0.1235196894824222</v>
      </c>
    </row>
    <row r="758" spans="2:40" s="157" customFormat="1" x14ac:dyDescent="0.2">
      <c r="C758" s="217" t="str">
        <f ca="1">IFERROR(IF(H757="","No PI or No Data",""),"Substation was not found in SubstationLoad")</f>
        <v/>
      </c>
      <c r="D758" s="139"/>
      <c r="E758" s="139"/>
      <c r="F758" s="139"/>
      <c r="G758" s="285">
        <f ca="1">IF(AND(VLOOKUP(C757,SubstationLoad_Max_Primaries!$B$3:$Z$495,3,FALSE),ISNUMBER(VLOOKUP(C757,'Manual Calculation'!$B$2:$G$222,3,FALSE))),VLOOKUP(C757,'Manual Calculation'!$B$2:$G$222,4,FALSE),VLOOKUP(C757,SubstationLoad_Max_Primaries!$B$3:$Z$500,23,FALSE))</f>
        <v>43800.556250000001</v>
      </c>
      <c r="H758" s="250"/>
      <c r="I758" s="220"/>
      <c r="J758" s="220"/>
      <c r="K758" s="220"/>
      <c r="L758" s="220" t="s">
        <v>32</v>
      </c>
      <c r="M758" s="235"/>
      <c r="N758" s="221"/>
      <c r="O758" s="221"/>
      <c r="P758" s="221"/>
      <c r="Q758" s="221"/>
      <c r="R758" s="221"/>
      <c r="S758" s="221"/>
      <c r="T758" s="221"/>
      <c r="U758" s="221"/>
      <c r="V758" s="221"/>
      <c r="W758" s="221"/>
      <c r="X758" s="221"/>
      <c r="Y758" s="221"/>
      <c r="Z758" s="222"/>
      <c r="AA758" s="419">
        <f ca="1">IF(AND(VLOOKUP(C757,SubstationLoad_Min_Primaries!$B$3:$Z$495,3,FALSE),ISNUMBER(VLOOKUP(C757,'Manual Calculation'!$B$2:$G$222,5,FALSE))),"Manual Calculation",MAX(VLOOKUP(C757,SubstationLoad_Max_Primaries!$B$3:$Z$500,5,FALSE),VLOOKUP(C757,SubstationLoad_Max_Primaries!$B$3:$Z$500,7,FALSE)))</f>
        <v>5.6894796661376947</v>
      </c>
      <c r="AB758" s="419">
        <f ca="1">IF(AND(VLOOKUP(C757,SubstationLoad_Min_Primaries!$B$3:$Z$495,3,FALSE),ISNUMBER(VLOOKUP(C757,'Manual Calculation'!$B$2:$G$222,5,FALSE))),"Manual Calculation",VLOOKUP(C757,SubstationLoad_Max_Primaries!$B$3:$Z$500,6,FALSE))</f>
        <v>4.5471184204101558</v>
      </c>
      <c r="AC758" s="282">
        <f ca="1">IF(AND(VLOOKUP(C757,SubstationLoad_Min_Primaries!$B$3:$Z$495,3,FALSE),ISNUMBER(VLOOKUP(C757,'Manual Calculation'!$B$2:$G$222,5,FALSE))),VLOOKUP(C757,'Manual Calculation'!$B$2:$G$222,5,FALSE),VLOOKUP(C757,SubstationLoad_Min_Primaries!$B$3:$Z$500,22,FALSE))</f>
        <v>0</v>
      </c>
      <c r="AD758" s="175"/>
      <c r="AE758" s="186">
        <v>1</v>
      </c>
      <c r="AF758" s="187">
        <v>0</v>
      </c>
      <c r="AG758" s="187">
        <v>0</v>
      </c>
      <c r="AH758" s="187">
        <v>0</v>
      </c>
      <c r="AI758" s="187">
        <v>0</v>
      </c>
      <c r="AJ758" s="187">
        <v>0</v>
      </c>
      <c r="AK758" s="187">
        <v>0</v>
      </c>
      <c r="AL758" s="188">
        <v>0</v>
      </c>
      <c r="AM758" s="157" t="str">
        <f ca="1">IF('MASTER 2018-19 '!H764="","",'MASTER 2018-19 '!H764)</f>
        <v/>
      </c>
      <c r="AN758" s="216"/>
    </row>
    <row r="759" spans="2:40" s="157" customFormat="1" x14ac:dyDescent="0.2">
      <c r="C759" s="223" t="s">
        <v>33</v>
      </c>
      <c r="D759" s="224"/>
      <c r="E759" s="225"/>
      <c r="F759" s="225"/>
      <c r="G759" s="226"/>
      <c r="H759" s="249"/>
      <c r="I759" s="228"/>
      <c r="J759" s="228"/>
      <c r="K759" s="228"/>
      <c r="L759" s="228"/>
      <c r="M759" s="229"/>
      <c r="N759" s="229"/>
      <c r="O759" s="230"/>
      <c r="P759" s="230"/>
      <c r="Q759" s="230"/>
      <c r="R759" s="231" t="s">
        <v>34</v>
      </c>
      <c r="S759" s="283">
        <f ca="1">VLOOKUP(C757,SubstationLoad_Max_Primaries!$B$3:$Z$500,24,FALSE)</f>
        <v>0</v>
      </c>
      <c r="T759" s="233"/>
      <c r="U759" s="233"/>
      <c r="V759" s="233"/>
      <c r="W759" s="233"/>
      <c r="X759" s="233"/>
      <c r="Y759" s="233"/>
      <c r="Z759" s="234"/>
      <c r="AA759" s="418">
        <f ca="1">IF(AND(VLOOKUP(C757,SubstationLoad_Min_Primaries!$B$3:$Z$495,3,FALSE),ISNUMBER(VLOOKUP(C757,'Manual Calculation'!$B$2:$G$222,5,FALSE))),"",IF(AA758=VLOOKUP(C757,SubstationLoad_Max_Primaries!$B$3:$Z$500,5,FALSE),VLOOKUP(C757,SubstationLoad_Max_Primaries!$B$3:$Z$500,10,FALSE),IF(AA758=VLOOKUP(C757,SubstationLoad_Max_Primaries!$B$3:$Z$500,7,FALSE),VLOOKUP(C757,SubstationLoad_Max_Primaries!$B$3:$Z$500,12,FALSE),"")))</f>
        <v>43769.554861111108</v>
      </c>
      <c r="AB759" s="418">
        <f ca="1">IF(AND(VLOOKUP(C757,SubstationLoad_Min_Primaries!$B$3:$Z$495,3,FALSE),ISNUMBER(VLOOKUP(C757,'Manual Calculation'!$B$2:$G$222,5,FALSE))),"",VLOOKUP(C757,SubstationLoad_Max_Primaries!$B$3:$Z$500,11,FALSE))</f>
        <v>43619.554861111108</v>
      </c>
      <c r="AC759" s="418">
        <f ca="1">IF(AND(VLOOKUP(C757,SubstationLoad_Min_Primaries!$B$3:$Z$495,3,FALSE),ISNUMBER(VLOOKUP(C757,'Manual Calculation'!$B$2:$G$222,5,FALSE))),VLOOKUP(C757,'Manual Calculation'!$B$2:$G$222,6,FALSE),VLOOKUP(C757,SubstationLoad_Min_Primaries!$B$3:$Z$500,23,FALSE))</f>
        <v>0</v>
      </c>
      <c r="AD759" s="175"/>
      <c r="AE759" s="175"/>
      <c r="AF759" s="175"/>
      <c r="AG759" s="175"/>
      <c r="AH759" s="175"/>
      <c r="AI759" s="175"/>
      <c r="AJ759" s="175"/>
      <c r="AK759" s="175"/>
      <c r="AL759" s="175"/>
      <c r="AM759" s="157" t="str">
        <f ca="1">IF('MASTER 2018-19 '!H765="","",'MASTER 2018-19 '!H765)</f>
        <v/>
      </c>
      <c r="AN759" s="216"/>
    </row>
    <row r="760" spans="2:40" s="157" customFormat="1" x14ac:dyDescent="0.2">
      <c r="B760" s="236">
        <v>753</v>
      </c>
      <c r="C760" s="86" t="str">
        <f ca="1">VLOOKUP(B760,'GSP List'!$D$2:$E$485,2,FALSE)</f>
        <v>POOR HOUSE</v>
      </c>
      <c r="D760" s="117" t="s">
        <v>30</v>
      </c>
      <c r="E760" s="117" t="s">
        <v>541</v>
      </c>
      <c r="F760" s="214"/>
      <c r="G760" s="284" t="str">
        <f ca="1">IF(AND(VLOOKUP(C760,SubstationLoad_Max_Primaries!$B$3:$Z$495,3,FALSE),ISNUMBER(VLOOKUP(C760,'Manual Calculation'!$B$2:$G$222,3,FALSE))),VLOOKUP(C760,'Manual Calculation'!$B$2:$G$222,4,FALSE),VLOOKUP(C760,SubstationLoad_Max_Primaries!$B$3:$Z$500,23,FALSE))</f>
        <v>No PI</v>
      </c>
      <c r="H760" s="282">
        <f ca="1">IF(AND(VLOOKUP(C760,SubstationLoad_Max_Primaries!$B$3:$Z$495,3,FALSE),ISNUMBER(VLOOKUP(C760,'Manual Calculation'!$B$2:$G$222,3,FALSE))),VLOOKUP(C760,'Manual Calculation'!$B$2:$G$222,3,FALSE),VLOOKUP(C760,SubstationLoad_Max_Primaries!$B$3:$Z$500,22,FALSE))</f>
        <v>1.9665858275656749E-2</v>
      </c>
      <c r="I760" s="136">
        <v>1</v>
      </c>
      <c r="J760" s="89">
        <v>0</v>
      </c>
      <c r="K760" s="90">
        <v>0</v>
      </c>
      <c r="L760" s="143">
        <f ca="1">IF(OR($B760="",ISNA($I760)),,$H760*$I760)</f>
        <v>1.9665858275656749E-2</v>
      </c>
      <c r="M760" s="143">
        <f ca="1">IF($B760 ="",,VLOOKUP($K760,'Growth Rates'!$C$5:$D$8,2,FALSE))^COLUMNS($M760:M760)*$L760+SUM($L761:M761)*IFERROR($L$5/$L$6,1)</f>
        <v>1.9666217310679985E-2</v>
      </c>
      <c r="N760" s="143">
        <f ca="1">IF($B760 ="",,VLOOKUP($K760,'Growth Rates'!$C$5:$D$8,2,FALSE))^COLUMNS($M760:N760)*$L760+SUM($L761:N761)*IFERROR($L$5/$L$6,1)</f>
        <v>1.9666576352258037E-2</v>
      </c>
      <c r="O760" s="143">
        <f ca="1">IF($B760 ="",,VLOOKUP($K760,'Growth Rates'!$C$5:$D$8,2,FALSE))^COLUMNS($M760:O760)*$L760+SUM($L761:O761)*IFERROR($L$5/$L$6,1)</f>
        <v>1.9666935400391029E-2</v>
      </c>
      <c r="P760" s="143">
        <f ca="1">IF($B760 ="",,VLOOKUP($K760,'Growth Rates'!$C$5:$D$8,2,FALSE))^COLUMNS($M760:P760)*$L760+SUM($L761:P761)*IFERROR($L$5/$L$6,1)</f>
        <v>1.9667294455079084E-2</v>
      </c>
      <c r="Q760" s="143">
        <f ca="1">IF($B760 ="",,VLOOKUP($K760,'Growth Rates'!$C$5:$D$8,2,FALSE))^COLUMNS($M760:Q760)*$L760+SUM($L761:Q761)*IFERROR($L$5/$L$6,1)</f>
        <v>1.9667653516322315E-2</v>
      </c>
      <c r="R760" s="143">
        <f ca="1">IF($B760 ="",,VLOOKUP($K760,'Growth Rates'!$C$5:$D$8,2,FALSE))^COLUMNS($M760:R760)*$L760+SUM($L761:R761)*IFERROR($L$5/$L$6,1)</f>
        <v>1.9668012584120841E-2</v>
      </c>
      <c r="S760" s="143">
        <f ca="1">IF($B760 ="",,VLOOKUP($K760,'Growth Rates'!$C$5:$D$8,2,FALSE))^COLUMNS($M760:S760)*$L760+SUM($L761:S761)*IFERROR($L$5/$L$6,1)</f>
        <v>1.9668371658474789E-2</v>
      </c>
      <c r="T760" s="143">
        <f ca="1">IF($B760 ="",,VLOOKUP($K760,'Growth Rates'!$C$5:$D$8,2,FALSE))^COLUMNS($M760:T760)*$L760+SUM($L761:T761)*IFERROR($L$5/$L$6,1)</f>
        <v>1.9668730739384275E-2</v>
      </c>
      <c r="U760" s="143">
        <f ca="1">IF($B760 ="",,VLOOKUP($K760,'Growth Rates'!$C$5:$D$8,2,FALSE))^COLUMNS($M760:U760)*$L760+SUM($L761:U761)*IFERROR($L$5/$L$6,1)</f>
        <v>1.9669089826849413E-2</v>
      </c>
      <c r="V760" s="143">
        <f ca="1">IF($B760 ="",,VLOOKUP($K760,'Growth Rates'!$C$5:$D$8,2,FALSE))^COLUMNS($M760:V760)*$L760+SUM($L761:V761)*IFERROR($L$5/$L$6,1)</f>
        <v>1.966944892087033E-2</v>
      </c>
      <c r="W760" s="143">
        <f ca="1">IF($B760 ="",,VLOOKUP($K760,'Growth Rates'!$C$5:$D$8,2,FALSE))^COLUMNS($M760:W760)*$L760+SUM($L761:W761)*IFERROR($L$5/$L$6,1)</f>
        <v>1.966980802144714E-2</v>
      </c>
      <c r="X760" s="143">
        <f ca="1">IF($B760 ="",,VLOOKUP($K760,'Growth Rates'!$C$5:$D$8,2,FALSE))^COLUMNS($M760:X760)*$L760+SUM($L761:X761)*IFERROR($L$5/$L$6,1)</f>
        <v>1.9670167128579979E-2</v>
      </c>
      <c r="Y760" s="143">
        <f ca="1">IF($B760 ="",,VLOOKUP($K760,'Growth Rates'!$C$5:$D$8,2,FALSE))^COLUMNS($M760:Y760)*$L760+SUM($L761:Y761)*IFERROR($L$5/$L$6,1)</f>
        <v>1.9670526242268942E-2</v>
      </c>
      <c r="Z760" s="215"/>
      <c r="AA760" s="173">
        <f ca="1">IFERROR(IF($H760="",,AA761/$L760),0)</f>
        <v>0</v>
      </c>
      <c r="AB760" s="173">
        <f ca="1">IFERROR(IF($H760="",,AB761/$L760),0)</f>
        <v>0</v>
      </c>
      <c r="AC760" s="174">
        <f ca="1">IFERROR(IF($H760="",,AC761/$L760),0)</f>
        <v>0</v>
      </c>
      <c r="AD760" s="175"/>
      <c r="AE760" s="42"/>
      <c r="AF760" s="43"/>
      <c r="AG760" s="43"/>
      <c r="AH760" s="43"/>
      <c r="AI760" s="43"/>
      <c r="AJ760" s="43"/>
      <c r="AK760" s="43"/>
      <c r="AL760" s="44"/>
      <c r="AM760" s="157">
        <f ca="1">IF('MASTER 2018-19 '!H766="","",'MASTER 2018-19 '!H766)</f>
        <v>1.9665858275656749E-2</v>
      </c>
      <c r="AN760" s="216">
        <f t="shared" ca="1" si="119"/>
        <v>0</v>
      </c>
    </row>
    <row r="761" spans="2:40" s="157" customFormat="1" x14ac:dyDescent="0.2">
      <c r="C761" s="217" t="str">
        <f ca="1">IFERROR(IF(H760="","No PI or No Data",""),"Substation was not found in SubstationLoad")</f>
        <v/>
      </c>
      <c r="D761" s="139"/>
      <c r="E761" s="139"/>
      <c r="F761" s="139"/>
      <c r="G761" s="285" t="str">
        <f ca="1">IF(AND(VLOOKUP(C760,SubstationLoad_Max_Primaries!$B$3:$Z$495,3,FALSE),ISNUMBER(VLOOKUP(C760,'Manual Calculation'!$B$2:$G$222,3,FALSE))),VLOOKUP(C760,'Manual Calculation'!$B$2:$G$222,4,FALSE),VLOOKUP(C760,SubstationLoad_Max_Primaries!$B$3:$Z$500,23,FALSE))</f>
        <v>No PI</v>
      </c>
      <c r="H761" s="250"/>
      <c r="I761" s="220"/>
      <c r="J761" s="220"/>
      <c r="K761" s="220"/>
      <c r="L761" s="220" t="s">
        <v>32</v>
      </c>
      <c r="M761" s="235"/>
      <c r="N761" s="221"/>
      <c r="O761" s="221"/>
      <c r="P761" s="221"/>
      <c r="Q761" s="221"/>
      <c r="R761" s="221"/>
      <c r="S761" s="221"/>
      <c r="T761" s="221"/>
      <c r="U761" s="221"/>
      <c r="V761" s="221"/>
      <c r="W761" s="221"/>
      <c r="X761" s="221"/>
      <c r="Y761" s="221"/>
      <c r="Z761" s="222"/>
      <c r="AA761" s="419">
        <f ca="1">IF(AND(VLOOKUP(C760,SubstationLoad_Min_Primaries!$B$3:$Z$495,3,FALSE),ISNUMBER(VLOOKUP(C760,'Manual Calculation'!$B$2:$G$222,5,FALSE))),"Manual Calculation",MAX(VLOOKUP(C760,SubstationLoad_Max_Primaries!$B$3:$Z$500,5,FALSE),VLOOKUP(C760,SubstationLoad_Max_Primaries!$B$3:$Z$500,7,FALSE)))</f>
        <v>0</v>
      </c>
      <c r="AB761" s="419">
        <f ca="1">IF(AND(VLOOKUP(C760,SubstationLoad_Min_Primaries!$B$3:$Z$495,3,FALSE),ISNUMBER(VLOOKUP(C760,'Manual Calculation'!$B$2:$G$222,5,FALSE))),"Manual Calculation",VLOOKUP(C760,SubstationLoad_Max_Primaries!$B$3:$Z$500,6,FALSE))</f>
        <v>0</v>
      </c>
      <c r="AC761" s="282">
        <f ca="1">IF(AND(VLOOKUP(C760,SubstationLoad_Min_Primaries!$B$3:$Z$495,3,FALSE),ISNUMBER(VLOOKUP(C760,'Manual Calculation'!$B$2:$G$222,5,FALSE))),VLOOKUP(C760,'Manual Calculation'!$B$2:$G$222,5,FALSE),VLOOKUP(C760,SubstationLoad_Min_Primaries!$B$3:$Z$500,22,FALSE))</f>
        <v>0</v>
      </c>
      <c r="AD761" s="175"/>
      <c r="AE761" s="186">
        <v>0</v>
      </c>
      <c r="AF761" s="187">
        <v>0</v>
      </c>
      <c r="AG761" s="187">
        <v>0</v>
      </c>
      <c r="AH761" s="187">
        <v>0</v>
      </c>
      <c r="AI761" s="187">
        <v>0</v>
      </c>
      <c r="AJ761" s="187">
        <v>0</v>
      </c>
      <c r="AK761" s="187">
        <v>0</v>
      </c>
      <c r="AL761" s="188">
        <v>0</v>
      </c>
      <c r="AM761" s="157" t="str">
        <f ca="1">IF('MASTER 2018-19 '!H767="","",'MASTER 2018-19 '!H767)</f>
        <v/>
      </c>
      <c r="AN761" s="216"/>
    </row>
    <row r="762" spans="2:40" s="157" customFormat="1" x14ac:dyDescent="0.2">
      <c r="C762" s="223" t="s">
        <v>33</v>
      </c>
      <c r="D762" s="224"/>
      <c r="E762" s="225"/>
      <c r="F762" s="225"/>
      <c r="G762" s="226"/>
      <c r="H762" s="249"/>
      <c r="I762" s="228"/>
      <c r="J762" s="228"/>
      <c r="K762" s="228"/>
      <c r="L762" s="228"/>
      <c r="M762" s="229"/>
      <c r="N762" s="229"/>
      <c r="O762" s="230"/>
      <c r="P762" s="230"/>
      <c r="Q762" s="230"/>
      <c r="R762" s="231" t="s">
        <v>34</v>
      </c>
      <c r="S762" s="283" t="str">
        <f ca="1">VLOOKUP(C760,SubstationLoad_Max_Primaries!$B$3:$Z$500,24,FALSE)</f>
        <v/>
      </c>
      <c r="T762" s="245"/>
      <c r="U762" s="245"/>
      <c r="V762" s="245"/>
      <c r="W762" s="245"/>
      <c r="X762" s="245"/>
      <c r="Y762" s="245"/>
      <c r="Z762" s="234"/>
      <c r="AA762" s="418">
        <f ca="1">IF(AND(VLOOKUP(C760,SubstationLoad_Min_Primaries!$B$3:$Z$495,3,FALSE),ISNUMBER(VLOOKUP(C760,'Manual Calculation'!$B$2:$G$222,5,FALSE))),"",IF(AA761=VLOOKUP(C760,SubstationLoad_Max_Primaries!$B$3:$Z$500,5,FALSE),VLOOKUP(C760,SubstationLoad_Max_Primaries!$B$3:$Z$500,10,FALSE),IF(AA761=VLOOKUP(C760,SubstationLoad_Max_Primaries!$B$3:$Z$500,7,FALSE),VLOOKUP(C760,SubstationLoad_Max_Primaries!$B$3:$Z$500,12,FALSE),"")))</f>
        <v>0</v>
      </c>
      <c r="AB762" s="418">
        <f ca="1">IF(AND(VLOOKUP(C760,SubstationLoad_Min_Primaries!$B$3:$Z$495,3,FALSE),ISNUMBER(VLOOKUP(C760,'Manual Calculation'!$B$2:$G$222,5,FALSE))),"",VLOOKUP(C760,SubstationLoad_Max_Primaries!$B$3:$Z$500,11,FALSE))</f>
        <v>0</v>
      </c>
      <c r="AC762" s="418">
        <f ca="1">IF(AND(VLOOKUP(C760,SubstationLoad_Min_Primaries!$B$3:$Z$495,3,FALSE),ISNUMBER(VLOOKUP(C760,'Manual Calculation'!$B$2:$G$222,5,FALSE))),VLOOKUP(C760,'Manual Calculation'!$B$2:$G$222,6,FALSE),VLOOKUP(C760,SubstationLoad_Min_Primaries!$B$3:$Z$500,23,FALSE))</f>
        <v>0</v>
      </c>
      <c r="AD762" s="175"/>
      <c r="AE762" s="175"/>
      <c r="AF762" s="175"/>
      <c r="AG762" s="175"/>
      <c r="AH762" s="175"/>
      <c r="AI762" s="175"/>
      <c r="AJ762" s="175"/>
      <c r="AK762" s="175"/>
      <c r="AL762" s="175"/>
      <c r="AM762" s="157" t="str">
        <f ca="1">IF('MASTER 2018-19 '!H768="","",'MASTER 2018-19 '!H768)</f>
        <v/>
      </c>
      <c r="AN762" s="216"/>
    </row>
    <row r="763" spans="2:40" s="157" customFormat="1" x14ac:dyDescent="0.2">
      <c r="B763" s="236">
        <v>732</v>
      </c>
      <c r="C763" s="86" t="str">
        <f ca="1">VLOOKUP(B763,'GSP List'!$D$2:$E$485,2,FALSE)</f>
        <v>RAHOY</v>
      </c>
      <c r="D763" s="117" t="s">
        <v>30</v>
      </c>
      <c r="E763" s="117" t="s">
        <v>564</v>
      </c>
      <c r="F763" s="214"/>
      <c r="G763" s="284" t="str">
        <f ca="1">IF(AND(VLOOKUP(C763,SubstationLoad_Max_Primaries!$B$3:$Z$495,3,FALSE),ISNUMBER(VLOOKUP(C763,'Manual Calculation'!$B$2:$G$222,3,FALSE))),VLOOKUP(C763,'Manual Calculation'!$B$2:$G$222,4,FALSE),VLOOKUP(C763,SubstationLoad_Max_Primaries!$B$3:$Z$500,23,FALSE))</f>
        <v>No PI</v>
      </c>
      <c r="H763" s="282">
        <f ca="1">IF(AND(VLOOKUP(C763,SubstationLoad_Max_Primaries!$B$3:$Z$495,3,FALSE),ISNUMBER(VLOOKUP(C763,'Manual Calculation'!$B$2:$G$222,3,FALSE))),VLOOKUP(C763,'Manual Calculation'!$B$2:$G$222,3,FALSE),VLOOKUP(C763,SubstationLoad_Max_Primaries!$B$3:$Z$500,22,FALSE))</f>
        <v>4.2141124876407317E-2</v>
      </c>
      <c r="I763" s="136">
        <v>1</v>
      </c>
      <c r="J763" s="89">
        <v>0</v>
      </c>
      <c r="K763" s="90">
        <v>0</v>
      </c>
      <c r="L763" s="143">
        <f ca="1">IF(OR($B763="",ISNA($I763)),,$H763*$I763)</f>
        <v>4.2141124876407317E-2</v>
      </c>
      <c r="M763" s="143">
        <f ca="1">IF($B763 ="",,VLOOKUP($K763,'Growth Rates'!$C$5:$D$8,2,FALSE))^COLUMNS($M763:M763)*$L763+SUM($L764:M764)*IFERROR($L$5/$L$6,1)</f>
        <v>4.2141894237171393E-2</v>
      </c>
      <c r="N763" s="143">
        <f ca="1">IF($B763 ="",,VLOOKUP($K763,'Growth Rates'!$C$5:$D$8,2,FALSE))^COLUMNS($M763:N763)*$L763+SUM($L764:N764)*IFERROR($L$5/$L$6,1)</f>
        <v>4.2142663611981511E-2</v>
      </c>
      <c r="O763" s="143">
        <f ca="1">IF($B763 ="",,VLOOKUP($K763,'Growth Rates'!$C$5:$D$8,2,FALSE))^COLUMNS($M763:O763)*$L763+SUM($L764:O764)*IFERROR($L$5/$L$6,1)</f>
        <v>4.2143433000837921E-2</v>
      </c>
      <c r="P763" s="143">
        <f ca="1">IF($B763 ="",,VLOOKUP($K763,'Growth Rates'!$C$5:$D$8,2,FALSE))^COLUMNS($M763:P763)*$L763+SUM($L764:P764)*IFERROR($L$5/$L$6,1)</f>
        <v>4.2144202403740894E-2</v>
      </c>
      <c r="Q763" s="143">
        <f ca="1">IF($B763 ="",,VLOOKUP($K763,'Growth Rates'!$C$5:$D$8,2,FALSE))^COLUMNS($M763:Q763)*$L763+SUM($L764:Q764)*IFERROR($L$5/$L$6,1)</f>
        <v>4.2144971820690671E-2</v>
      </c>
      <c r="R763" s="143">
        <f ca="1">IF($B763 ="",,VLOOKUP($K763,'Growth Rates'!$C$5:$D$8,2,FALSE))^COLUMNS($M763:R763)*$L763+SUM($L764:R764)*IFERROR($L$5/$L$6,1)</f>
        <v>4.2145741251687519E-2</v>
      </c>
      <c r="S763" s="143">
        <f ca="1">IF($B763 ="",,VLOOKUP($K763,'Growth Rates'!$C$5:$D$8,2,FALSE))^COLUMNS($M763:S763)*$L763+SUM($L764:S764)*IFERROR($L$5/$L$6,1)</f>
        <v>4.2146510696731684E-2</v>
      </c>
      <c r="T763" s="143">
        <f ca="1">IF($B763 ="",,VLOOKUP($K763,'Growth Rates'!$C$5:$D$8,2,FALSE))^COLUMNS($M763:T763)*$L763+SUM($L764:T764)*IFERROR($L$5/$L$6,1)</f>
        <v>4.214728015582344E-2</v>
      </c>
      <c r="U763" s="143">
        <f ca="1">IF($B763 ="",,VLOOKUP($K763,'Growth Rates'!$C$5:$D$8,2,FALSE))^COLUMNS($M763:U763)*$L763+SUM($L764:U764)*IFERROR($L$5/$L$6,1)</f>
        <v>4.2148049628963027E-2</v>
      </c>
      <c r="V763" s="143">
        <f ca="1">IF($B763 ="",,VLOOKUP($K763,'Growth Rates'!$C$5:$D$8,2,FALSE))^COLUMNS($M763:V763)*$L763+SUM($L764:V764)*IFERROR($L$5/$L$6,1)</f>
        <v>4.2148819116150711E-2</v>
      </c>
      <c r="W763" s="143">
        <f ca="1">IF($B763 ="",,VLOOKUP($K763,'Growth Rates'!$C$5:$D$8,2,FALSE))^COLUMNS($M763:W763)*$L763+SUM($L764:W764)*IFERROR($L$5/$L$6,1)</f>
        <v>4.2149588617386727E-2</v>
      </c>
      <c r="X763" s="143">
        <f ca="1">IF($B763 ="",,VLOOKUP($K763,'Growth Rates'!$C$5:$D$8,2,FALSE))^COLUMNS($M763:X763)*$L763+SUM($L764:X764)*IFERROR($L$5/$L$6,1)</f>
        <v>4.215035813267138E-2</v>
      </c>
      <c r="Y763" s="143">
        <f ca="1">IF($B763 ="",,VLOOKUP($K763,'Growth Rates'!$C$5:$D$8,2,FALSE))^COLUMNS($M763:Y763)*$L763+SUM($L764:Y764)*IFERROR($L$5/$L$6,1)</f>
        <v>4.2151127662004871E-2</v>
      </c>
      <c r="Z763" s="215"/>
      <c r="AA763" s="173">
        <f ca="1">IFERROR(IF($H763="",,AA764/$L763),0)</f>
        <v>0</v>
      </c>
      <c r="AB763" s="173">
        <f ca="1">IFERROR(IF($H763="",,AB764/$L763),0)</f>
        <v>0</v>
      </c>
      <c r="AC763" s="174">
        <f ca="1">IFERROR(IF($H763="",,AC764/$L763),0)</f>
        <v>0</v>
      </c>
      <c r="AD763" s="175"/>
      <c r="AE763" s="42">
        <v>82905</v>
      </c>
      <c r="AF763" s="43"/>
      <c r="AG763" s="43"/>
      <c r="AH763" s="43"/>
      <c r="AI763" s="43"/>
      <c r="AJ763" s="43"/>
      <c r="AK763" s="43"/>
      <c r="AL763" s="44"/>
      <c r="AM763" s="157">
        <f ca="1">IF('MASTER 2018-19 '!H769="","",'MASTER 2018-19 '!H769)</f>
        <v>4.2141124876407317E-2</v>
      </c>
      <c r="AN763" s="216">
        <f t="shared" ca="1" si="119"/>
        <v>0</v>
      </c>
    </row>
    <row r="764" spans="2:40" s="157" customFormat="1" x14ac:dyDescent="0.2">
      <c r="C764" s="217" t="str">
        <f ca="1">IFERROR(IF(H763="","No PI or No Data",""),"Substation was not found in SubstationLoad")</f>
        <v/>
      </c>
      <c r="D764" s="139"/>
      <c r="E764" s="139"/>
      <c r="F764" s="139"/>
      <c r="G764" s="285" t="str">
        <f ca="1">IF(AND(VLOOKUP(C763,SubstationLoad_Max_Primaries!$B$3:$Z$495,3,FALSE),ISNUMBER(VLOOKUP(C763,'Manual Calculation'!$B$2:$G$222,3,FALSE))),VLOOKUP(C763,'Manual Calculation'!$B$2:$G$222,4,FALSE),VLOOKUP(C763,SubstationLoad_Max_Primaries!$B$3:$Z$500,23,FALSE))</f>
        <v>No PI</v>
      </c>
      <c r="H764" s="250"/>
      <c r="I764" s="220"/>
      <c r="J764" s="220"/>
      <c r="K764" s="220"/>
      <c r="L764" s="220" t="s">
        <v>32</v>
      </c>
      <c r="M764" s="235"/>
      <c r="N764" s="221"/>
      <c r="O764" s="221"/>
      <c r="P764" s="221"/>
      <c r="Q764" s="221"/>
      <c r="R764" s="221"/>
      <c r="S764" s="221"/>
      <c r="T764" s="221"/>
      <c r="U764" s="221"/>
      <c r="V764" s="221"/>
      <c r="W764" s="221"/>
      <c r="X764" s="221"/>
      <c r="Y764" s="221"/>
      <c r="Z764" s="222"/>
      <c r="AA764" s="419">
        <f ca="1">IF(AND(VLOOKUP(C763,SubstationLoad_Min_Primaries!$B$3:$Z$495,3,FALSE),ISNUMBER(VLOOKUP(C763,'Manual Calculation'!$B$2:$G$222,5,FALSE))),"Manual Calculation",MAX(VLOOKUP(C763,SubstationLoad_Max_Primaries!$B$3:$Z$500,5,FALSE),VLOOKUP(C763,SubstationLoad_Max_Primaries!$B$3:$Z$500,7,FALSE)))</f>
        <v>0</v>
      </c>
      <c r="AB764" s="419">
        <f ca="1">IF(AND(VLOOKUP(C763,SubstationLoad_Min_Primaries!$B$3:$Z$495,3,FALSE),ISNUMBER(VLOOKUP(C763,'Manual Calculation'!$B$2:$G$222,5,FALSE))),"Manual Calculation",VLOOKUP(C763,SubstationLoad_Max_Primaries!$B$3:$Z$500,6,FALSE))</f>
        <v>0</v>
      </c>
      <c r="AC764" s="282">
        <f ca="1">IF(AND(VLOOKUP(C763,SubstationLoad_Min_Primaries!$B$3:$Z$495,3,FALSE),ISNUMBER(VLOOKUP(C763,'Manual Calculation'!$B$2:$G$222,5,FALSE))),VLOOKUP(C763,'Manual Calculation'!$B$2:$G$222,5,FALSE),VLOOKUP(C763,SubstationLoad_Min_Primaries!$B$3:$Z$500,22,FALSE))</f>
        <v>0</v>
      </c>
      <c r="AD764" s="175"/>
      <c r="AE764" s="186">
        <v>1</v>
      </c>
      <c r="AF764" s="187">
        <v>0</v>
      </c>
      <c r="AG764" s="187">
        <v>0</v>
      </c>
      <c r="AH764" s="187">
        <v>0</v>
      </c>
      <c r="AI764" s="187">
        <v>0</v>
      </c>
      <c r="AJ764" s="187">
        <v>0</v>
      </c>
      <c r="AK764" s="187">
        <v>0</v>
      </c>
      <c r="AL764" s="188">
        <v>0</v>
      </c>
      <c r="AM764" s="157" t="str">
        <f ca="1">IF('MASTER 2018-19 '!H770="","",'MASTER 2018-19 '!H770)</f>
        <v/>
      </c>
      <c r="AN764" s="216"/>
    </row>
    <row r="765" spans="2:40" s="157" customFormat="1" x14ac:dyDescent="0.2">
      <c r="C765" s="223" t="s">
        <v>33</v>
      </c>
      <c r="D765" s="224"/>
      <c r="E765" s="225"/>
      <c r="F765" s="225"/>
      <c r="G765" s="226"/>
      <c r="H765" s="249"/>
      <c r="I765" s="228"/>
      <c r="J765" s="228"/>
      <c r="K765" s="228"/>
      <c r="L765" s="228"/>
      <c r="M765" s="229"/>
      <c r="N765" s="229"/>
      <c r="O765" s="230"/>
      <c r="P765" s="230"/>
      <c r="Q765" s="230"/>
      <c r="R765" s="231" t="s">
        <v>34</v>
      </c>
      <c r="S765" s="283" t="str">
        <f ca="1">VLOOKUP(C763,SubstationLoad_Max_Primaries!$B$3:$Z$500,24,FALSE)</f>
        <v/>
      </c>
      <c r="T765" s="233"/>
      <c r="U765" s="233"/>
      <c r="V765" s="233"/>
      <c r="W765" s="233"/>
      <c r="X765" s="233"/>
      <c r="Y765" s="233"/>
      <c r="Z765" s="234"/>
      <c r="AA765" s="418">
        <f ca="1">IF(AND(VLOOKUP(C763,SubstationLoad_Min_Primaries!$B$3:$Z$495,3,FALSE),ISNUMBER(VLOOKUP(C763,'Manual Calculation'!$B$2:$G$222,5,FALSE))),"",IF(AA764=VLOOKUP(C763,SubstationLoad_Max_Primaries!$B$3:$Z$500,5,FALSE),VLOOKUP(C763,SubstationLoad_Max_Primaries!$B$3:$Z$500,10,FALSE),IF(AA764=VLOOKUP(C763,SubstationLoad_Max_Primaries!$B$3:$Z$500,7,FALSE),VLOOKUP(C763,SubstationLoad_Max_Primaries!$B$3:$Z$500,12,FALSE),"")))</f>
        <v>0</v>
      </c>
      <c r="AB765" s="418">
        <f ca="1">IF(AND(VLOOKUP(C763,SubstationLoad_Min_Primaries!$B$3:$Z$495,3,FALSE),ISNUMBER(VLOOKUP(C763,'Manual Calculation'!$B$2:$G$222,5,FALSE))),"",VLOOKUP(C763,SubstationLoad_Max_Primaries!$B$3:$Z$500,11,FALSE))</f>
        <v>0</v>
      </c>
      <c r="AC765" s="418">
        <f ca="1">IF(AND(VLOOKUP(C763,SubstationLoad_Min_Primaries!$B$3:$Z$495,3,FALSE),ISNUMBER(VLOOKUP(C763,'Manual Calculation'!$B$2:$G$222,5,FALSE))),VLOOKUP(C763,'Manual Calculation'!$B$2:$G$222,6,FALSE),VLOOKUP(C763,SubstationLoad_Min_Primaries!$B$3:$Z$500,23,FALSE))</f>
        <v>0</v>
      </c>
      <c r="AD765" s="175"/>
      <c r="AE765" s="175"/>
      <c r="AF765" s="175"/>
      <c r="AG765" s="175"/>
      <c r="AH765" s="175"/>
      <c r="AI765" s="175"/>
      <c r="AJ765" s="175"/>
      <c r="AK765" s="175"/>
      <c r="AL765" s="175"/>
      <c r="AM765" s="157" t="str">
        <f ca="1">IF('MASTER 2018-19 '!H771="","",'MASTER 2018-19 '!H771)</f>
        <v/>
      </c>
      <c r="AN765" s="216"/>
    </row>
    <row r="766" spans="2:40" s="157" customFormat="1" x14ac:dyDescent="0.2">
      <c r="B766" s="236">
        <v>749</v>
      </c>
      <c r="C766" s="86" t="str">
        <f ca="1">VLOOKUP(B766,'GSP List'!$D$2:$E$485,2,FALSE)</f>
        <v>SALEN 2</v>
      </c>
      <c r="D766" s="117" t="s">
        <v>30</v>
      </c>
      <c r="E766" s="117" t="s">
        <v>530</v>
      </c>
      <c r="F766" s="214"/>
      <c r="G766" s="284">
        <f ca="1">IF(AND(VLOOKUP(C766,SubstationLoad_Max_Primaries!$B$3:$Z$495,3,FALSE),ISNUMBER(VLOOKUP(C766,'Manual Calculation'!$B$2:$G$222,3,FALSE))),VLOOKUP(C766,'Manual Calculation'!$B$2:$G$222,4,FALSE),VLOOKUP(C766,SubstationLoad_Max_Primaries!$B$3:$Z$500,23,FALSE))</f>
        <v>43561.559027777781</v>
      </c>
      <c r="H766" s="282">
        <f ca="1">IF(AND(VLOOKUP(C766,SubstationLoad_Max_Primaries!$B$3:$Z$495,3,FALSE),ISNUMBER(VLOOKUP(C766,'Manual Calculation'!$B$2:$G$222,3,FALSE))),VLOOKUP(C766,'Manual Calculation'!$B$2:$G$222,3,FALSE),VLOOKUP(C766,SubstationLoad_Max_Primaries!$B$3:$Z$500,22,FALSE))</f>
        <v>2.8570993878173825</v>
      </c>
      <c r="I766" s="136">
        <v>1</v>
      </c>
      <c r="J766" s="89" t="s">
        <v>829</v>
      </c>
      <c r="K766" s="90" t="s">
        <v>829</v>
      </c>
      <c r="L766" s="143">
        <f ca="1">IF(OR($B766="",ISNA($I766)),,$H766*$I766)</f>
        <v>2.8570993878173825</v>
      </c>
      <c r="M766" s="143">
        <f ca="1">IF($B766 ="",,VLOOKUP($K766,'Growth Rates'!$C$5:$D$8,2,FALSE))^COLUMNS($M766:M766)*$L766+SUM($L767:M767)*IFERROR($L$5/$L$6,1)</f>
        <v>2.9336336818527289</v>
      </c>
      <c r="N766" s="143">
        <f ca="1">IF($B766 ="",,VLOOKUP($K766,'Growth Rates'!$C$5:$D$8,2,FALSE))^COLUMNS($M766:N766)*$L766+SUM($L767:N767)*IFERROR($L$5/$L$6,1)</f>
        <v>3.0122181314369039</v>
      </c>
      <c r="O766" s="143">
        <f ca="1">IF($B766 ="",,VLOOKUP($K766,'Growth Rates'!$C$5:$D$8,2,FALSE))^COLUMNS($M766:O766)*$L766+SUM($L767:O767)*IFERROR($L$5/$L$6,1)</f>
        <v>3.0929076549281076</v>
      </c>
      <c r="P766" s="143">
        <f ca="1">IF($B766 ="",,VLOOKUP($K766,'Growth Rates'!$C$5:$D$8,2,FALSE))^COLUMNS($M766:P766)*$L766+SUM($L767:P767)*IFERROR($L$5/$L$6,1)</f>
        <v>3.1757586418051416</v>
      </c>
      <c r="Q766" s="143">
        <f ca="1">IF($B766 ="",,VLOOKUP($K766,'Growth Rates'!$C$5:$D$8,2,FALSE))^COLUMNS($M766:Q766)*$L766+SUM($L767:Q767)*IFERROR($L$5/$L$6,1)</f>
        <v>3.2608289920749245</v>
      </c>
      <c r="R766" s="143">
        <f ca="1">IF($B766 ="",,VLOOKUP($K766,'Growth Rates'!$C$5:$D$8,2,FALSE))^COLUMNS($M766:R766)*$L766+SUM($L767:R767)*IFERROR($L$5/$L$6,1)</f>
        <v>3.3481781567356235</v>
      </c>
      <c r="S766" s="143">
        <f ca="1">IF($B766 ="",,VLOOKUP($K766,'Growth Rates'!$C$5:$D$8,2,FALSE))^COLUMNS($M766:S766)*$L766+SUM($L767:S767)*IFERROR($L$5/$L$6,1)</f>
        <v>3.4378671793236988</v>
      </c>
      <c r="T766" s="143">
        <f ca="1">IF($B766 ="",,VLOOKUP($K766,'Growth Rates'!$C$5:$D$8,2,FALSE))^COLUMNS($M766:T766)*$L766+SUM($L767:T767)*IFERROR($L$5/$L$6,1)</f>
        <v>3.5299587385738747</v>
      </c>
      <c r="U766" s="143">
        <f ca="1">IF($B766 ="",,VLOOKUP($K766,'Growth Rates'!$C$5:$D$8,2,FALSE))^COLUMNS($M766:U766)*$L766+SUM($L767:U767)*IFERROR($L$5/$L$6,1)</f>
        <v>3.6245171922218726</v>
      </c>
      <c r="V766" s="143">
        <f ca="1">IF($B766 ="",,VLOOKUP($K766,'Growth Rates'!$C$5:$D$8,2,FALSE))^COLUMNS($M766:V766)*$L766+SUM($L767:V767)*IFERROR($L$5/$L$6,1)</f>
        <v>3.7216086219804954</v>
      </c>
      <c r="W766" s="143">
        <f ca="1">IF($B766 ="",,VLOOKUP($K766,'Growth Rates'!$C$5:$D$8,2,FALSE))^COLUMNS($M766:W766)*$L766+SUM($L767:W767)*IFERROR($L$5/$L$6,1)</f>
        <v>3.8213008797205128</v>
      </c>
      <c r="X766" s="143">
        <f ca="1">IF($B766 ="",,VLOOKUP($K766,'Growth Rates'!$C$5:$D$8,2,FALSE))^COLUMNS($M766:X766)*$L766+SUM($L767:X767)*IFERROR($L$5/$L$6,1)</f>
        <v>3.9236636348886047</v>
      </c>
      <c r="Y766" s="143">
        <f ca="1">IF($B766 ="",,VLOOKUP($K766,'Growth Rates'!$C$5:$D$8,2,FALSE))^COLUMNS($M766:Y766)*$L766+SUM($L767:Y767)*IFERROR($L$5/$L$6,1)</f>
        <v>4.028768423195519</v>
      </c>
      <c r="Z766" s="237"/>
      <c r="AA766" s="173">
        <f ca="1">IFERROR(IF($H766="",,AA767/$L766),0)</f>
        <v>1</v>
      </c>
      <c r="AB766" s="173">
        <f ca="1">IFERROR(IF($H766="",,AB767/$L766),0)</f>
        <v>0.65657057038112576</v>
      </c>
      <c r="AC766" s="174">
        <f ca="1">IFERROR(IF($H766="",,AC767/$L766),0)</f>
        <v>0</v>
      </c>
      <c r="AD766" s="175"/>
      <c r="AE766" s="42">
        <v>82921</v>
      </c>
      <c r="AF766" s="43"/>
      <c r="AG766" s="43"/>
      <c r="AH766" s="43"/>
      <c r="AI766" s="43"/>
      <c r="AJ766" s="43"/>
      <c r="AK766" s="43"/>
      <c r="AL766" s="44"/>
      <c r="AM766" s="157">
        <f ca="1">IF('MASTER 2018-19 '!H772="","",'MASTER 2018-19 '!H772)</f>
        <v>3.367946447</v>
      </c>
      <c r="AN766" s="216">
        <f t="shared" ca="1" si="119"/>
        <v>-0.51084705918261752</v>
      </c>
    </row>
    <row r="767" spans="2:40" s="157" customFormat="1" x14ac:dyDescent="0.2">
      <c r="C767" s="217" t="str">
        <f ca="1">IFERROR(IF(H766="","No PI or No Data",""),"Substation was not found in SubstationLoad")</f>
        <v/>
      </c>
      <c r="D767" s="139"/>
      <c r="E767" s="139"/>
      <c r="F767" s="139"/>
      <c r="G767" s="285">
        <f ca="1">IF(AND(VLOOKUP(C766,SubstationLoad_Max_Primaries!$B$3:$Z$495,3,FALSE),ISNUMBER(VLOOKUP(C766,'Manual Calculation'!$B$2:$G$222,3,FALSE))),VLOOKUP(C766,'Manual Calculation'!$B$2:$G$222,4,FALSE),VLOOKUP(C766,SubstationLoad_Max_Primaries!$B$3:$Z$500,23,FALSE))</f>
        <v>43561.559027777781</v>
      </c>
      <c r="H767" s="250"/>
      <c r="I767" s="220"/>
      <c r="J767" s="220"/>
      <c r="K767" s="220"/>
      <c r="L767" s="220" t="s">
        <v>32</v>
      </c>
      <c r="M767" s="235"/>
      <c r="N767" s="221"/>
      <c r="O767" s="221"/>
      <c r="P767" s="221"/>
      <c r="Q767" s="221"/>
      <c r="R767" s="221"/>
      <c r="S767" s="221"/>
      <c r="T767" s="221"/>
      <c r="U767" s="221"/>
      <c r="V767" s="221"/>
      <c r="W767" s="221"/>
      <c r="X767" s="221"/>
      <c r="Y767" s="221"/>
      <c r="Z767" s="222"/>
      <c r="AA767" s="419">
        <f ca="1">IF(AND(VLOOKUP(C766,SubstationLoad_Min_Primaries!$B$3:$Z$495,3,FALSE),ISNUMBER(VLOOKUP(C766,'Manual Calculation'!$B$2:$G$222,5,FALSE))),"Manual Calculation",MAX(VLOOKUP(C766,SubstationLoad_Max_Primaries!$B$3:$Z$500,5,FALSE),VLOOKUP(C766,SubstationLoad_Max_Primaries!$B$3:$Z$500,7,FALSE)))</f>
        <v>2.8570993878173825</v>
      </c>
      <c r="AB767" s="419">
        <f ca="1">IF(AND(VLOOKUP(C766,SubstationLoad_Min_Primaries!$B$3:$Z$495,3,FALSE),ISNUMBER(VLOOKUP(C766,'Manual Calculation'!$B$2:$G$222,5,FALSE))),"Manual Calculation",VLOOKUP(C766,SubstationLoad_Max_Primaries!$B$3:$Z$500,6,FALSE))</f>
        <v>1.8758873746948241</v>
      </c>
      <c r="AC767" s="282">
        <f ca="1">IF(AND(VLOOKUP(C766,SubstationLoad_Min_Primaries!$B$3:$Z$495,3,FALSE),ISNUMBER(VLOOKUP(C766,'Manual Calculation'!$B$2:$G$222,5,FALSE))),VLOOKUP(C766,'Manual Calculation'!$B$2:$G$222,5,FALSE),VLOOKUP(C766,SubstationLoad_Min_Primaries!$B$3:$Z$500,22,FALSE))</f>
        <v>0</v>
      </c>
      <c r="AD767" s="175"/>
      <c r="AE767" s="186">
        <v>1</v>
      </c>
      <c r="AF767" s="187">
        <v>0</v>
      </c>
      <c r="AG767" s="187">
        <v>0</v>
      </c>
      <c r="AH767" s="187">
        <v>0</v>
      </c>
      <c r="AI767" s="187">
        <v>0</v>
      </c>
      <c r="AJ767" s="187">
        <v>0</v>
      </c>
      <c r="AK767" s="187">
        <v>0</v>
      </c>
      <c r="AL767" s="188">
        <v>0</v>
      </c>
      <c r="AM767" s="157" t="str">
        <f ca="1">IF('MASTER 2018-19 '!H773="","",'MASTER 2018-19 '!H773)</f>
        <v/>
      </c>
      <c r="AN767" s="216"/>
    </row>
    <row r="768" spans="2:40" s="157" customFormat="1" x14ac:dyDescent="0.2">
      <c r="C768" s="223" t="s">
        <v>33</v>
      </c>
      <c r="D768" s="224"/>
      <c r="E768" s="225"/>
      <c r="F768" s="225"/>
      <c r="G768" s="226"/>
      <c r="H768" s="249"/>
      <c r="I768" s="228"/>
      <c r="J768" s="228"/>
      <c r="K768" s="228"/>
      <c r="L768" s="228"/>
      <c r="M768" s="229"/>
      <c r="N768" s="229"/>
      <c r="O768" s="230"/>
      <c r="P768" s="230"/>
      <c r="Q768" s="230"/>
      <c r="R768" s="231" t="s">
        <v>34</v>
      </c>
      <c r="S768" s="283">
        <f ca="1">VLOOKUP(C766,SubstationLoad_Max_Primaries!$B$3:$Z$500,24,FALSE)</f>
        <v>0</v>
      </c>
      <c r="T768" s="233"/>
      <c r="U768" s="233"/>
      <c r="V768" s="233"/>
      <c r="W768" s="233"/>
      <c r="X768" s="233"/>
      <c r="Y768" s="233"/>
      <c r="Z768" s="234"/>
      <c r="AA768" s="418">
        <f ca="1">IF(AND(VLOOKUP(C766,SubstationLoad_Min_Primaries!$B$3:$Z$495,3,FALSE),ISNUMBER(VLOOKUP(C766,'Manual Calculation'!$B$2:$G$222,5,FALSE))),"",IF(AA767=VLOOKUP(C766,SubstationLoad_Max_Primaries!$B$3:$Z$500,5,FALSE),VLOOKUP(C766,SubstationLoad_Max_Primaries!$B$3:$Z$500,10,FALSE),IF(AA767=VLOOKUP(C766,SubstationLoad_Max_Primaries!$B$3:$Z$500,7,FALSE),VLOOKUP(C766,SubstationLoad_Max_Primaries!$B$3:$Z$500,12,FALSE),"")))</f>
        <v>43561.559027777781</v>
      </c>
      <c r="AB768" s="418">
        <f ca="1">IF(AND(VLOOKUP(C766,SubstationLoad_Min_Primaries!$B$3:$Z$495,3,FALSE),ISNUMBER(VLOOKUP(C766,'Manual Calculation'!$B$2:$G$222,5,FALSE))),"",VLOOKUP(C766,SubstationLoad_Max_Primaries!$B$3:$Z$500,11,FALSE))</f>
        <v>43649.888194444444</v>
      </c>
      <c r="AC768" s="418">
        <f ca="1">IF(AND(VLOOKUP(C766,SubstationLoad_Min_Primaries!$B$3:$Z$495,3,FALSE),ISNUMBER(VLOOKUP(C766,'Manual Calculation'!$B$2:$G$222,5,FALSE))),VLOOKUP(C766,'Manual Calculation'!$B$2:$G$222,6,FALSE),VLOOKUP(C766,SubstationLoad_Min_Primaries!$B$3:$Z$500,23,FALSE))</f>
        <v>0</v>
      </c>
      <c r="AD768" s="175"/>
      <c r="AE768" s="175"/>
      <c r="AF768" s="175"/>
      <c r="AG768" s="175"/>
      <c r="AH768" s="175"/>
      <c r="AI768" s="175"/>
      <c r="AJ768" s="175"/>
      <c r="AK768" s="175"/>
      <c r="AL768" s="175"/>
      <c r="AM768" s="157" t="str">
        <f ca="1">IF('MASTER 2018-19 '!H774="","",'MASTER 2018-19 '!H774)</f>
        <v/>
      </c>
      <c r="AN768" s="216"/>
    </row>
    <row r="769" spans="1:40" s="157" customFormat="1" x14ac:dyDescent="0.2">
      <c r="B769" s="236">
        <v>755</v>
      </c>
      <c r="C769" s="86" t="str">
        <f ca="1">VLOOKUP(B769,'GSP List'!$D$2:$E$485,2,FALSE)</f>
        <v>SHONA BEAG</v>
      </c>
      <c r="D769" s="117" t="s">
        <v>30</v>
      </c>
      <c r="E769" s="117" t="s">
        <v>541</v>
      </c>
      <c r="F769" s="214"/>
      <c r="G769" s="284" t="str">
        <f ca="1">IF(AND(VLOOKUP(C769,SubstationLoad_Max_Primaries!$B$3:$Z$495,3,FALSE),ISNUMBER(VLOOKUP(C769,'Manual Calculation'!$B$2:$G$222,3,FALSE))),VLOOKUP(C769,'Manual Calculation'!$B$2:$G$222,4,FALSE),VLOOKUP(C769,SubstationLoad_Max_Primaries!$B$3:$Z$500,23,FALSE))</f>
        <v>No PI</v>
      </c>
      <c r="H769" s="282">
        <f ca="1">IF(AND(VLOOKUP(C769,SubstationLoad_Max_Primaries!$B$3:$Z$495,3,FALSE),ISNUMBER(VLOOKUP(C769,'Manual Calculation'!$B$2:$G$222,3,FALSE))),VLOOKUP(C769,'Manual Calculation'!$B$2:$G$222,3,FALSE),VLOOKUP(C769,SubstationLoad_Max_Primaries!$B$3:$Z$500,22,FALSE))</f>
        <v>2.8094083250938214E-2</v>
      </c>
      <c r="I769" s="136">
        <v>1</v>
      </c>
      <c r="J769" s="89">
        <v>0</v>
      </c>
      <c r="K769" s="90">
        <v>0</v>
      </c>
      <c r="L769" s="143">
        <f ca="1">IF(OR($B769="",ISNA($I769)),,$H769*$I769)</f>
        <v>2.8094083250938214E-2</v>
      </c>
      <c r="M769" s="143">
        <f ca="1">IF($B769 ="",,VLOOKUP($K769,'Growth Rates'!$C$5:$D$8,2,FALSE))^COLUMNS($M769:M769)*$L769+SUM($L770:M770)*IFERROR($L$5/$L$6,1)</f>
        <v>2.8094596158114264E-2</v>
      </c>
      <c r="N769" s="143">
        <f ca="1">IF($B769 ="",,VLOOKUP($K769,'Growth Rates'!$C$5:$D$8,2,FALSE))^COLUMNS($M769:N769)*$L769+SUM($L770:N770)*IFERROR($L$5/$L$6,1)</f>
        <v>2.8095109074654342E-2</v>
      </c>
      <c r="O769" s="143">
        <f ca="1">IF($B769 ="",,VLOOKUP($K769,'Growth Rates'!$C$5:$D$8,2,FALSE))^COLUMNS($M769:O769)*$L769+SUM($L770:O770)*IFERROR($L$5/$L$6,1)</f>
        <v>2.8095622000558613E-2</v>
      </c>
      <c r="P769" s="143">
        <f ca="1">IF($B769 ="",,VLOOKUP($K769,'Growth Rates'!$C$5:$D$8,2,FALSE))^COLUMNS($M769:P769)*$L769+SUM($L770:P770)*IFERROR($L$5/$L$6,1)</f>
        <v>2.8096134935827265E-2</v>
      </c>
      <c r="Q769" s="143">
        <f ca="1">IF($B769 ="",,VLOOKUP($K769,'Growth Rates'!$C$5:$D$8,2,FALSE))^COLUMNS($M769:Q769)*$L769+SUM($L770:Q770)*IFERROR($L$5/$L$6,1)</f>
        <v>2.809664788046045E-2</v>
      </c>
      <c r="R769" s="143">
        <f ca="1">IF($B769 ="",,VLOOKUP($K769,'Growth Rates'!$C$5:$D$8,2,FALSE))^COLUMNS($M769:R769)*$L769+SUM($L770:R770)*IFERROR($L$5/$L$6,1)</f>
        <v>2.8097160834458346E-2</v>
      </c>
      <c r="S769" s="143">
        <f ca="1">IF($B769 ="",,VLOOKUP($K769,'Growth Rates'!$C$5:$D$8,2,FALSE))^COLUMNS($M769:S769)*$L769+SUM($L770:S770)*IFERROR($L$5/$L$6,1)</f>
        <v>2.8097673797821125E-2</v>
      </c>
      <c r="T769" s="143">
        <f ca="1">IF($B769 ="",,VLOOKUP($K769,'Growth Rates'!$C$5:$D$8,2,FALSE))^COLUMNS($M769:T769)*$L769+SUM($L770:T770)*IFERROR($L$5/$L$6,1)</f>
        <v>2.8098186770548962E-2</v>
      </c>
      <c r="U769" s="143">
        <f ca="1">IF($B769 ="",,VLOOKUP($K769,'Growth Rates'!$C$5:$D$8,2,FALSE))^COLUMNS($M769:U769)*$L769+SUM($L770:U770)*IFERROR($L$5/$L$6,1)</f>
        <v>2.8098699752642019E-2</v>
      </c>
      <c r="V769" s="143">
        <f ca="1">IF($B769 ="",,VLOOKUP($K769,'Growth Rates'!$C$5:$D$8,2,FALSE))^COLUMNS($M769:V769)*$L769+SUM($L770:V770)*IFERROR($L$5/$L$6,1)</f>
        <v>2.8099212744100474E-2</v>
      </c>
      <c r="W769" s="143">
        <f ca="1">IF($B769 ="",,VLOOKUP($K769,'Growth Rates'!$C$5:$D$8,2,FALSE))^COLUMNS($M769:W769)*$L769+SUM($L770:W770)*IFERROR($L$5/$L$6,1)</f>
        <v>2.8099725744924489E-2</v>
      </c>
      <c r="X769" s="143">
        <f ca="1">IF($B769 ="",,VLOOKUP($K769,'Growth Rates'!$C$5:$D$8,2,FALSE))^COLUMNS($M769:X769)*$L769+SUM($L770:X770)*IFERROR($L$5/$L$6,1)</f>
        <v>2.8100238755114255E-2</v>
      </c>
      <c r="Y769" s="143">
        <f ca="1">IF($B769 ="",,VLOOKUP($K769,'Growth Rates'!$C$5:$D$8,2,FALSE))^COLUMNS($M769:Y769)*$L769+SUM($L770:Y770)*IFERROR($L$5/$L$6,1)</f>
        <v>2.8100751774669915E-2</v>
      </c>
      <c r="Z769" s="111"/>
      <c r="AA769" s="173">
        <f ca="1">IFERROR(IF($H769="",,AA770/$L769),0)</f>
        <v>0</v>
      </c>
      <c r="AB769" s="173">
        <f ca="1">IFERROR(IF($H769="",,AB770/$L769),0)</f>
        <v>0</v>
      </c>
      <c r="AC769" s="174">
        <f ca="1">IFERROR(IF($H769="",,AC770/$L769),0)</f>
        <v>0</v>
      </c>
      <c r="AD769" s="175"/>
      <c r="AE769" s="42"/>
      <c r="AF769" s="43"/>
      <c r="AG769" s="43"/>
      <c r="AH769" s="43"/>
      <c r="AI769" s="43"/>
      <c r="AJ769" s="43"/>
      <c r="AK769" s="43"/>
      <c r="AL769" s="44"/>
      <c r="AM769" s="157">
        <f ca="1">IF('MASTER 2018-19 '!H775="","",'MASTER 2018-19 '!H775)</f>
        <v>2.8094083250938214E-2</v>
      </c>
      <c r="AN769" s="216">
        <f t="shared" ca="1" si="119"/>
        <v>0</v>
      </c>
    </row>
    <row r="770" spans="1:40" s="157" customFormat="1" x14ac:dyDescent="0.2">
      <c r="C770" s="217" t="str">
        <f ca="1">IFERROR(IF(H769="","No PI or No Data",""),"Substation was not found in SubstationLoad")</f>
        <v/>
      </c>
      <c r="D770" s="139"/>
      <c r="E770" s="139"/>
      <c r="F770" s="139"/>
      <c r="G770" s="285" t="str">
        <f ca="1">IF(AND(VLOOKUP(C769,SubstationLoad_Max_Primaries!$B$3:$Z$495,3,FALSE),ISNUMBER(VLOOKUP(C769,'Manual Calculation'!$B$2:$G$222,3,FALSE))),VLOOKUP(C769,'Manual Calculation'!$B$2:$G$222,4,FALSE),VLOOKUP(C769,SubstationLoad_Max_Primaries!$B$3:$Z$500,23,FALSE))</f>
        <v>No PI</v>
      </c>
      <c r="H770" s="250"/>
      <c r="I770" s="220"/>
      <c r="J770" s="220"/>
      <c r="K770" s="220"/>
      <c r="L770" s="220" t="s">
        <v>32</v>
      </c>
      <c r="M770" s="235"/>
      <c r="N770" s="221"/>
      <c r="O770" s="221"/>
      <c r="P770" s="221"/>
      <c r="Q770" s="221"/>
      <c r="R770" s="221"/>
      <c r="S770" s="221"/>
      <c r="T770" s="221"/>
      <c r="U770" s="221"/>
      <c r="V770" s="221"/>
      <c r="W770" s="221"/>
      <c r="X770" s="221"/>
      <c r="Y770" s="221"/>
      <c r="Z770" s="222"/>
      <c r="AA770" s="419">
        <f ca="1">IF(AND(VLOOKUP(C769,SubstationLoad_Min_Primaries!$B$3:$Z$495,3,FALSE),ISNUMBER(VLOOKUP(C769,'Manual Calculation'!$B$2:$G$222,5,FALSE))),"Manual Calculation",MAX(VLOOKUP(C769,SubstationLoad_Max_Primaries!$B$3:$Z$500,5,FALSE),VLOOKUP(C769,SubstationLoad_Max_Primaries!$B$3:$Z$500,7,FALSE)))</f>
        <v>0</v>
      </c>
      <c r="AB770" s="419">
        <f ca="1">IF(AND(VLOOKUP(C769,SubstationLoad_Min_Primaries!$B$3:$Z$495,3,FALSE),ISNUMBER(VLOOKUP(C769,'Manual Calculation'!$B$2:$G$222,5,FALSE))),"Manual Calculation",VLOOKUP(C769,SubstationLoad_Max_Primaries!$B$3:$Z$500,6,FALSE))</f>
        <v>0</v>
      </c>
      <c r="AC770" s="282">
        <f ca="1">IF(AND(VLOOKUP(C769,SubstationLoad_Min_Primaries!$B$3:$Z$495,3,FALSE),ISNUMBER(VLOOKUP(C769,'Manual Calculation'!$B$2:$G$222,5,FALSE))),VLOOKUP(C769,'Manual Calculation'!$B$2:$G$222,5,FALSE),VLOOKUP(C769,SubstationLoad_Min_Primaries!$B$3:$Z$500,22,FALSE))</f>
        <v>0</v>
      </c>
      <c r="AD770" s="175"/>
      <c r="AE770" s="186">
        <v>0</v>
      </c>
      <c r="AF770" s="187">
        <v>0</v>
      </c>
      <c r="AG770" s="187">
        <v>0</v>
      </c>
      <c r="AH770" s="187">
        <v>0</v>
      </c>
      <c r="AI770" s="187">
        <v>0</v>
      </c>
      <c r="AJ770" s="187">
        <v>0</v>
      </c>
      <c r="AK770" s="187">
        <v>0</v>
      </c>
      <c r="AL770" s="188">
        <v>0</v>
      </c>
      <c r="AM770" s="157" t="str">
        <f ca="1">IF('MASTER 2018-19 '!H776="","",'MASTER 2018-19 '!H776)</f>
        <v/>
      </c>
      <c r="AN770" s="216"/>
    </row>
    <row r="771" spans="1:40" s="157" customFormat="1" x14ac:dyDescent="0.2">
      <c r="C771" s="223" t="s">
        <v>33</v>
      </c>
      <c r="D771" s="224"/>
      <c r="E771" s="225"/>
      <c r="F771" s="225"/>
      <c r="G771" s="226"/>
      <c r="H771" s="249"/>
      <c r="I771" s="228"/>
      <c r="J771" s="228"/>
      <c r="K771" s="228"/>
      <c r="L771" s="228"/>
      <c r="M771" s="229"/>
      <c r="N771" s="229"/>
      <c r="O771" s="230"/>
      <c r="P771" s="230"/>
      <c r="Q771" s="230"/>
      <c r="R771" s="231" t="s">
        <v>34</v>
      </c>
      <c r="S771" s="283" t="str">
        <f ca="1">VLOOKUP(C769,SubstationLoad_Max_Primaries!$B$3:$Z$500,24,FALSE)</f>
        <v/>
      </c>
      <c r="T771" s="233"/>
      <c r="U771" s="233"/>
      <c r="V771" s="233"/>
      <c r="W771" s="233"/>
      <c r="X771" s="233"/>
      <c r="Y771" s="233"/>
      <c r="Z771" s="239"/>
      <c r="AA771" s="418">
        <f ca="1">IF(AND(VLOOKUP(C769,SubstationLoad_Min_Primaries!$B$3:$Z$495,3,FALSE),ISNUMBER(VLOOKUP(C769,'Manual Calculation'!$B$2:$G$222,5,FALSE))),"",IF(AA770=VLOOKUP(C769,SubstationLoad_Max_Primaries!$B$3:$Z$500,5,FALSE),VLOOKUP(C769,SubstationLoad_Max_Primaries!$B$3:$Z$500,10,FALSE),IF(AA770=VLOOKUP(C769,SubstationLoad_Max_Primaries!$B$3:$Z$500,7,FALSE),VLOOKUP(C769,SubstationLoad_Max_Primaries!$B$3:$Z$500,12,FALSE),"")))</f>
        <v>0</v>
      </c>
      <c r="AB771" s="418">
        <f ca="1">IF(AND(VLOOKUP(C769,SubstationLoad_Min_Primaries!$B$3:$Z$495,3,FALSE),ISNUMBER(VLOOKUP(C769,'Manual Calculation'!$B$2:$G$222,5,FALSE))),"",VLOOKUP(C769,SubstationLoad_Max_Primaries!$B$3:$Z$500,11,FALSE))</f>
        <v>0</v>
      </c>
      <c r="AC771" s="418">
        <f ca="1">IF(AND(VLOOKUP(C769,SubstationLoad_Min_Primaries!$B$3:$Z$495,3,FALSE),ISNUMBER(VLOOKUP(C769,'Manual Calculation'!$B$2:$G$222,5,FALSE))),VLOOKUP(C769,'Manual Calculation'!$B$2:$G$222,6,FALSE),VLOOKUP(C769,SubstationLoad_Min_Primaries!$B$3:$Z$500,23,FALSE))</f>
        <v>0</v>
      </c>
      <c r="AD771" s="175"/>
      <c r="AE771" s="175"/>
      <c r="AF771" s="175"/>
      <c r="AG771" s="175"/>
      <c r="AH771" s="175"/>
      <c r="AI771" s="175"/>
      <c r="AJ771" s="175"/>
      <c r="AK771" s="175"/>
      <c r="AL771" s="175"/>
      <c r="AM771" s="157" t="str">
        <f ca="1">IF('MASTER 2018-19 '!H777="","",'MASTER 2018-19 '!H777)</f>
        <v/>
      </c>
      <c r="AN771" s="216"/>
    </row>
    <row r="772" spans="1:40" s="157" customFormat="1" x14ac:dyDescent="0.2">
      <c r="B772" s="236">
        <v>751</v>
      </c>
      <c r="C772" s="86" t="str">
        <f ca="1">VLOOKUP(B772,'GSP List'!$D$2:$E$485,2,FALSE)</f>
        <v>STRONTIAN</v>
      </c>
      <c r="D772" s="117" t="s">
        <v>30</v>
      </c>
      <c r="E772" s="117" t="s">
        <v>530</v>
      </c>
      <c r="F772" s="214"/>
      <c r="G772" s="284">
        <f ca="1">IF(AND(VLOOKUP(C772,SubstationLoad_Max_Primaries!$B$3:$Z$495,3,FALSE),ISNUMBER(VLOOKUP(C772,'Manual Calculation'!$B$2:$G$222,3,FALSE))),VLOOKUP(C772,'Manual Calculation'!$B$2:$G$222,4,FALSE),VLOOKUP(C772,SubstationLoad_Max_Primaries!$B$3:$Z$500,23,FALSE))</f>
        <v>43788.558333333334</v>
      </c>
      <c r="H772" s="282">
        <f ca="1">IF(AND(VLOOKUP(C772,SubstationLoad_Max_Primaries!$B$3:$Z$495,3,FALSE),ISNUMBER(VLOOKUP(C772,'Manual Calculation'!$B$2:$G$222,3,FALSE))),VLOOKUP(C772,'Manual Calculation'!$B$2:$G$222,3,FALSE),VLOOKUP(C772,SubstationLoad_Max_Primaries!$B$3:$Z$500,22,FALSE))</f>
        <v>0.94492240971374497</v>
      </c>
      <c r="I772" s="136">
        <v>1</v>
      </c>
      <c r="J772" s="89">
        <v>0</v>
      </c>
      <c r="K772" s="90">
        <v>0</v>
      </c>
      <c r="L772" s="143">
        <f ca="1">IF(OR($B772="",ISNA($I772)),,$H772*$I772)</f>
        <v>0.94492240971374497</v>
      </c>
      <c r="M772" s="143">
        <f ca="1">IF($B772 ="",,VLOOKUP($K772,'Growth Rates'!$C$5:$D$8,2,FALSE))^COLUMNS($M772:M772)*$L772+SUM($L773:M773)*IFERROR($L$5/$L$6,1)</f>
        <v>0.94493966094349413</v>
      </c>
      <c r="N772" s="143">
        <f ca="1">IF($B772 ="",,VLOOKUP($K772,'Growth Rates'!$C$5:$D$8,2,FALSE))^COLUMNS($M772:N772)*$L772+SUM($L773:N773)*IFERROR($L$5/$L$6,1)</f>
        <v>0.94495691248819491</v>
      </c>
      <c r="O772" s="143">
        <f ca="1">IF($B772 ="",,VLOOKUP($K772,'Growth Rates'!$C$5:$D$8,2,FALSE))^COLUMNS($M772:O772)*$L772+SUM($L773:O773)*IFERROR($L$5/$L$6,1)</f>
        <v>0.94497416434785309</v>
      </c>
      <c r="P772" s="143">
        <f ca="1">IF($B772 ="",,VLOOKUP($K772,'Growth Rates'!$C$5:$D$8,2,FALSE))^COLUMNS($M772:P772)*$L772+SUM($L773:P773)*IFERROR($L$5/$L$6,1)</f>
        <v>0.94499141652247476</v>
      </c>
      <c r="Q772" s="143">
        <f ca="1">IF($B772 ="",,VLOOKUP($K772,'Growth Rates'!$C$5:$D$8,2,FALSE))^COLUMNS($M772:Q772)*$L772+SUM($L773:Q773)*IFERROR($L$5/$L$6,1)</f>
        <v>0.94500866901206515</v>
      </c>
      <c r="R772" s="143">
        <f ca="1">IF($B772 ="",,VLOOKUP($K772,'Growth Rates'!$C$5:$D$8,2,FALSE))^COLUMNS($M772:R772)*$L772+SUM($L773:R773)*IFERROR($L$5/$L$6,1)</f>
        <v>0.94502592181663025</v>
      </c>
      <c r="S772" s="143">
        <f ca="1">IF($B772 ="",,VLOOKUP($K772,'Growth Rates'!$C$5:$D$8,2,FALSE))^COLUMNS($M772:S772)*$L772+SUM($L773:S773)*IFERROR($L$5/$L$6,1)</f>
        <v>0.94504317493617584</v>
      </c>
      <c r="T772" s="143">
        <f ca="1">IF($B772 ="",,VLOOKUP($K772,'Growth Rates'!$C$5:$D$8,2,FALSE))^COLUMNS($M772:T772)*$L772+SUM($L773:T773)*IFERROR($L$5/$L$6,1)</f>
        <v>0.94506042837070781</v>
      </c>
      <c r="U772" s="143">
        <f ca="1">IF($B772 ="",,VLOOKUP($K772,'Growth Rates'!$C$5:$D$8,2,FALSE))^COLUMNS($M772:U772)*$L772+SUM($L773:U773)*IFERROR($L$5/$L$6,1)</f>
        <v>0.94507768212023158</v>
      </c>
      <c r="V772" s="143">
        <f ca="1">IF($B772 ="",,VLOOKUP($K772,'Growth Rates'!$C$5:$D$8,2,FALSE))^COLUMNS($M772:V772)*$L772+SUM($L773:V773)*IFERROR($L$5/$L$6,1)</f>
        <v>0.94509493618475315</v>
      </c>
      <c r="W772" s="143">
        <f ca="1">IF($B772 ="",,VLOOKUP($K772,'Growth Rates'!$C$5:$D$8,2,FALSE))^COLUMNS($M772:W772)*$L772+SUM($L773:W773)*IFERROR($L$5/$L$6,1)</f>
        <v>0.94511219056427787</v>
      </c>
      <c r="X772" s="143">
        <f ca="1">IF($B772 ="",,VLOOKUP($K772,'Growth Rates'!$C$5:$D$8,2,FALSE))^COLUMNS($M772:X772)*$L772+SUM($L773:X773)*IFERROR($L$5/$L$6,1)</f>
        <v>0.94512944525881248</v>
      </c>
      <c r="Y772" s="143">
        <f ca="1">IF($B772 ="",,VLOOKUP($K772,'Growth Rates'!$C$5:$D$8,2,FALSE))^COLUMNS($M772:Y772)*$L772+SUM($L773:Y773)*IFERROR($L$5/$L$6,1)</f>
        <v>0.94514670026836145</v>
      </c>
      <c r="Z772" s="215"/>
      <c r="AA772" s="173">
        <f ca="1">IFERROR(IF($H772="",,AA773/$L772),0)</f>
        <v>0.8316100658990101</v>
      </c>
      <c r="AB772" s="173">
        <f ca="1">IFERROR(IF($H772="",,AB773/$L772),0)</f>
        <v>0.55465289898651404</v>
      </c>
      <c r="AC772" s="174">
        <f ca="1">IFERROR(IF($H772="",,AC773/$L772),0)</f>
        <v>0</v>
      </c>
      <c r="AD772" s="175"/>
      <c r="AE772" s="42">
        <v>82919</v>
      </c>
      <c r="AF772" s="43"/>
      <c r="AG772" s="43"/>
      <c r="AH772" s="43"/>
      <c r="AI772" s="43"/>
      <c r="AJ772" s="43"/>
      <c r="AK772" s="43"/>
      <c r="AL772" s="44"/>
      <c r="AM772" s="157">
        <f ca="1">IF('MASTER 2018-19 '!H778="","",'MASTER 2018-19 '!H778)</f>
        <v>0.83</v>
      </c>
      <c r="AN772" s="216">
        <f t="shared" ca="1" si="119"/>
        <v>0.11492240971374501</v>
      </c>
    </row>
    <row r="773" spans="1:40" s="157" customFormat="1" x14ac:dyDescent="0.2">
      <c r="C773" s="217" t="str">
        <f ca="1">IFERROR(IF(H772="","No PI or No Data",""),"Substation was not found in SubstationLoad")</f>
        <v/>
      </c>
      <c r="D773" s="139"/>
      <c r="E773" s="139"/>
      <c r="F773" s="139"/>
      <c r="G773" s="285">
        <f ca="1">IF(AND(VLOOKUP(C772,SubstationLoad_Max_Primaries!$B$3:$Z$495,3,FALSE),ISNUMBER(VLOOKUP(C772,'Manual Calculation'!$B$2:$G$222,3,FALSE))),VLOOKUP(C772,'Manual Calculation'!$B$2:$G$222,4,FALSE),VLOOKUP(C772,SubstationLoad_Max_Primaries!$B$3:$Z$500,23,FALSE))</f>
        <v>43788.558333333334</v>
      </c>
      <c r="H773" s="250"/>
      <c r="I773" s="220"/>
      <c r="J773" s="220"/>
      <c r="K773" s="220"/>
      <c r="L773" s="220" t="s">
        <v>32</v>
      </c>
      <c r="M773" s="235"/>
      <c r="N773" s="221"/>
      <c r="O773" s="221"/>
      <c r="P773" s="221"/>
      <c r="Q773" s="221"/>
      <c r="R773" s="221"/>
      <c r="S773" s="221"/>
      <c r="T773" s="221"/>
      <c r="U773" s="221"/>
      <c r="V773" s="221"/>
      <c r="W773" s="221"/>
      <c r="X773" s="221"/>
      <c r="Y773" s="221"/>
      <c r="Z773" s="222"/>
      <c r="AA773" s="419">
        <f ca="1">IF(AND(VLOOKUP(C772,SubstationLoad_Min_Primaries!$B$3:$Z$495,3,FALSE),ISNUMBER(VLOOKUP(C772,'Manual Calculation'!$B$2:$G$222,5,FALSE))),"Manual Calculation",MAX(VLOOKUP(C772,SubstationLoad_Max_Primaries!$B$3:$Z$500,5,FALSE),VLOOKUP(C772,SubstationLoad_Max_Primaries!$B$3:$Z$500,7,FALSE)))</f>
        <v>0.7858069874114989</v>
      </c>
      <c r="AB773" s="419">
        <f ca="1">IF(AND(VLOOKUP(C772,SubstationLoad_Min_Primaries!$B$3:$Z$495,3,FALSE),ISNUMBER(VLOOKUP(C772,'Manual Calculation'!$B$2:$G$222,5,FALSE))),"Manual Calculation",VLOOKUP(C772,SubstationLoad_Max_Primaries!$B$3:$Z$500,6,FALSE))</f>
        <v>0.52410395386505126</v>
      </c>
      <c r="AC773" s="282">
        <f ca="1">IF(AND(VLOOKUP(C772,SubstationLoad_Min_Primaries!$B$3:$Z$495,3,FALSE),ISNUMBER(VLOOKUP(C772,'Manual Calculation'!$B$2:$G$222,5,FALSE))),VLOOKUP(C772,'Manual Calculation'!$B$2:$G$222,5,FALSE),VLOOKUP(C772,SubstationLoad_Min_Primaries!$B$3:$Z$500,22,FALSE))</f>
        <v>0</v>
      </c>
      <c r="AD773" s="175"/>
      <c r="AE773" s="186">
        <v>1</v>
      </c>
      <c r="AF773" s="187">
        <v>0</v>
      </c>
      <c r="AG773" s="187">
        <v>0</v>
      </c>
      <c r="AH773" s="187">
        <v>0</v>
      </c>
      <c r="AI773" s="187">
        <v>0</v>
      </c>
      <c r="AJ773" s="187">
        <v>0</v>
      </c>
      <c r="AK773" s="187">
        <v>0</v>
      </c>
      <c r="AL773" s="188">
        <v>0</v>
      </c>
      <c r="AM773" s="157" t="str">
        <f ca="1">IF('MASTER 2018-19 '!H779="","",'MASTER 2018-19 '!H779)</f>
        <v/>
      </c>
      <c r="AN773" s="216"/>
    </row>
    <row r="774" spans="1:40" s="157" customFormat="1" x14ac:dyDescent="0.2">
      <c r="C774" s="223" t="s">
        <v>33</v>
      </c>
      <c r="D774" s="224"/>
      <c r="E774" s="225"/>
      <c r="F774" s="225"/>
      <c r="G774" s="226"/>
      <c r="H774" s="249"/>
      <c r="I774" s="228"/>
      <c r="J774" s="228"/>
      <c r="K774" s="228"/>
      <c r="L774" s="228"/>
      <c r="M774" s="229"/>
      <c r="N774" s="229"/>
      <c r="O774" s="230"/>
      <c r="P774" s="230"/>
      <c r="Q774" s="230"/>
      <c r="R774" s="231" t="s">
        <v>34</v>
      </c>
      <c r="S774" s="283">
        <f ca="1">VLOOKUP(C772,SubstationLoad_Max_Primaries!$B$3:$Z$500,24,FALSE)</f>
        <v>0</v>
      </c>
      <c r="T774" s="233"/>
      <c r="U774" s="233"/>
      <c r="V774" s="233"/>
      <c r="W774" s="233"/>
      <c r="X774" s="233"/>
      <c r="Y774" s="233"/>
      <c r="Z774" s="234"/>
      <c r="AA774" s="418">
        <f ca="1">IF(AND(VLOOKUP(C772,SubstationLoad_Min_Primaries!$B$3:$Z$495,3,FALSE),ISNUMBER(VLOOKUP(C772,'Manual Calculation'!$B$2:$G$222,5,FALSE))),"",IF(AA773=VLOOKUP(C772,SubstationLoad_Max_Primaries!$B$3:$Z$500,5,FALSE),VLOOKUP(C772,SubstationLoad_Max_Primaries!$B$3:$Z$500,10,FALSE),IF(AA773=VLOOKUP(C772,SubstationLoad_Max_Primaries!$B$3:$Z$500,7,FALSE),VLOOKUP(C772,SubstationLoad_Max_Primaries!$B$3:$Z$500,12,FALSE),"")))</f>
        <v>43558.579861111109</v>
      </c>
      <c r="AB774" s="418">
        <f ca="1">IF(AND(VLOOKUP(C772,SubstationLoad_Min_Primaries!$B$3:$Z$495,3,FALSE),ISNUMBER(VLOOKUP(C772,'Manual Calculation'!$B$2:$G$222,5,FALSE))),"",VLOOKUP(C772,SubstationLoad_Max_Primaries!$B$3:$Z$500,11,FALSE))</f>
        <v>43622.555555555555</v>
      </c>
      <c r="AC774" s="418">
        <f ca="1">IF(AND(VLOOKUP(C772,SubstationLoad_Min_Primaries!$B$3:$Z$495,3,FALSE),ISNUMBER(VLOOKUP(C772,'Manual Calculation'!$B$2:$G$222,5,FALSE))),VLOOKUP(C772,'Manual Calculation'!$B$2:$G$222,6,FALSE),VLOOKUP(C772,SubstationLoad_Min_Primaries!$B$3:$Z$500,23,FALSE))</f>
        <v>0</v>
      </c>
      <c r="AD774" s="175"/>
      <c r="AE774" s="175"/>
      <c r="AF774" s="175"/>
      <c r="AG774" s="175"/>
      <c r="AH774" s="175"/>
      <c r="AI774" s="175"/>
      <c r="AJ774" s="175"/>
      <c r="AK774" s="175"/>
      <c r="AL774" s="175"/>
      <c r="AM774" s="157" t="str">
        <f ca="1">IF('MASTER 2018-19 '!H780="","",'MASTER 2018-19 '!H780)</f>
        <v/>
      </c>
      <c r="AN774" s="216"/>
    </row>
    <row r="775" spans="1:40" s="157" customFormat="1" x14ac:dyDescent="0.2">
      <c r="A775" s="246"/>
      <c r="B775" s="246"/>
      <c r="C775" s="246"/>
      <c r="D775" s="246"/>
      <c r="E775" s="246"/>
      <c r="F775" s="246"/>
      <c r="G775" s="246"/>
      <c r="H775" s="246"/>
      <c r="I775" s="246"/>
      <c r="J775" s="246"/>
      <c r="K775" s="246"/>
      <c r="L775" s="246"/>
      <c r="M775" s="246"/>
      <c r="N775" s="246"/>
      <c r="O775" s="246"/>
      <c r="P775" s="246"/>
      <c r="Q775" s="246"/>
      <c r="R775" s="246"/>
      <c r="S775" s="246"/>
      <c r="T775" s="246"/>
      <c r="U775" s="246"/>
      <c r="V775" s="246"/>
      <c r="W775" s="246"/>
      <c r="X775" s="246"/>
      <c r="Y775" s="246"/>
      <c r="Z775" s="246"/>
      <c r="AA775" s="246"/>
      <c r="AB775" s="246"/>
      <c r="AC775" s="246"/>
      <c r="AD775" s="246"/>
      <c r="AE775" s="246"/>
      <c r="AF775" s="246"/>
      <c r="AG775" s="246"/>
      <c r="AH775" s="246"/>
      <c r="AI775" s="246"/>
      <c r="AJ775" s="246"/>
      <c r="AK775" s="246"/>
      <c r="AL775" s="246"/>
      <c r="AM775" s="157" t="str">
        <f ca="1">IF('MASTER 2018-19 '!H781="","",'MASTER 2018-19 '!H781)</f>
        <v/>
      </c>
      <c r="AN775" s="216"/>
    </row>
    <row r="776" spans="1:40" s="157" customFormat="1" x14ac:dyDescent="0.2">
      <c r="A776" s="152"/>
      <c r="B776" s="25"/>
      <c r="C776" s="158"/>
      <c r="D776" s="152"/>
      <c r="E776" s="152"/>
      <c r="F776" s="152"/>
      <c r="G776" s="152"/>
      <c r="H776" s="152"/>
      <c r="I776" s="152"/>
      <c r="J776" s="152"/>
      <c r="K776" s="152"/>
      <c r="L776" s="7" t="s">
        <v>0</v>
      </c>
      <c r="M776" s="159"/>
      <c r="N776" s="159"/>
      <c r="O776" s="159"/>
      <c r="P776" s="159"/>
      <c r="Q776" s="159"/>
      <c r="R776" s="159"/>
      <c r="S776" s="159"/>
      <c r="T776" s="159"/>
      <c r="U776" s="159"/>
      <c r="V776" s="159"/>
      <c r="W776" s="159"/>
      <c r="X776" s="159"/>
      <c r="Y776" s="159"/>
      <c r="Z776" s="156"/>
      <c r="AA776" s="152"/>
      <c r="AB776" s="152"/>
      <c r="AC776" s="152"/>
      <c r="AD776" s="152"/>
      <c r="AE776" s="152"/>
      <c r="AF776" s="152"/>
      <c r="AG776" s="152"/>
      <c r="AH776" s="152"/>
      <c r="AI776" s="152"/>
      <c r="AJ776" s="152"/>
      <c r="AK776" s="152"/>
      <c r="AL776" s="152"/>
      <c r="AM776" s="157" t="str">
        <f ca="1">IF('MASTER 2018-19 '!H782="","",'MASTER 2018-19 '!H782)</f>
        <v/>
      </c>
      <c r="AN776" s="216"/>
    </row>
    <row r="777" spans="1:40" s="157" customFormat="1" ht="61.5" x14ac:dyDescent="0.2">
      <c r="A777" s="20" t="s">
        <v>39</v>
      </c>
      <c r="B777" s="21" t="s">
        <v>657</v>
      </c>
      <c r="C777" s="20" t="s">
        <v>2</v>
      </c>
      <c r="D777" s="18" t="s">
        <v>3</v>
      </c>
      <c r="E777" s="18" t="s">
        <v>4</v>
      </c>
      <c r="F777" s="18" t="s">
        <v>5</v>
      </c>
      <c r="G777" s="22" t="s">
        <v>6</v>
      </c>
      <c r="H777" s="22" t="str">
        <f ca="1">$L$1&amp;" Peak (MW)"</f>
        <v>2019 / 20 Peak (MW)</v>
      </c>
      <c r="I777" s="16" t="s">
        <v>7</v>
      </c>
      <c r="J777" s="24" t="s">
        <v>8</v>
      </c>
      <c r="K777" s="17" t="s">
        <v>9</v>
      </c>
      <c r="L777" s="22" t="str">
        <f ca="1">LEFTB($L$1,FIND(" / ",$L$1,1))&amp;" / "&amp;LEFTB($L$1,FIND(" / ",$L$1,1))+1</f>
        <v>2019  / 2020</v>
      </c>
      <c r="M777" s="22" t="str">
        <f ca="1">LEFTB($L$1,FIND(" / ",$L$1,1))+1&amp;" / "&amp;LEFTB($L$1,FIND(" / ",$L$1,1))+2</f>
        <v>2020 / 2021</v>
      </c>
      <c r="N777" s="22" t="str">
        <f ca="1">LEFTB($L$1,FIND(" / ",$L$1,1))+2&amp;" / "&amp;LEFTB($L$1,FIND(" / ",$L$1,1))+3</f>
        <v>2021 / 2022</v>
      </c>
      <c r="O777" s="22" t="str">
        <f ca="1">LEFTB($L$1,FIND(" / ",$L$1,1))+3&amp;" / "&amp;LEFTB($L$1,FIND(" / ",$L$1,1))+4</f>
        <v>2022 / 2023</v>
      </c>
      <c r="P777" s="22" t="str">
        <f ca="1">LEFTB($L$1,FIND(" / ",$L$1,1))+4&amp;" / "&amp;LEFTB($L$1,FIND(" / ",$L$1,1))+5</f>
        <v>2023 / 2024</v>
      </c>
      <c r="Q777" s="22" t="str">
        <f ca="1">LEFTB($L$1,FIND(" / ",$L$1,1))+5&amp;" / "&amp;LEFTB($L$1,FIND(" / ",$L$1,1))+6</f>
        <v>2024 / 2025</v>
      </c>
      <c r="R777" s="22" t="str">
        <f ca="1">LEFTB($L$1,FIND(" / ",$L$1,1))+6&amp;" / "&amp;LEFTB($L$1,FIND(" / ",$L$1,1))+7</f>
        <v>2025 / 2026</v>
      </c>
      <c r="S777" s="22" t="str">
        <f ca="1">LEFTB($L$1,FIND(" / ",$L$1,1))+7&amp;" / "&amp;LEFTB($L$1,FIND(" / ",$L$1,1))+8</f>
        <v>2026 / 2027</v>
      </c>
      <c r="T777" s="22" t="str">
        <f ca="1">LEFTB($L$1,FIND(" / ",$L$1,1))+8&amp;" / "&amp;LEFTB($L$1,FIND(" / ",$L$1,1))+9</f>
        <v>2027 / 2028</v>
      </c>
      <c r="U777" s="22" t="str">
        <f ca="1">LEFTB($L$1,FIND(" / ",$L$1,1))+9&amp;" / "&amp;LEFTB($L$1,FIND(" / ",$L$1,1))+10</f>
        <v>2028 / 2029</v>
      </c>
      <c r="V777" s="22" t="str">
        <f ca="1">LEFTB($L$1,FIND(" / ",$L$1,1))+10&amp;" / "&amp;LEFTB($L$1,FIND(" / ",$L$1,1))+11</f>
        <v>2029 / 2030</v>
      </c>
      <c r="W777" s="22" t="str">
        <f ca="1">LEFTB($L$1,FIND(" / ",$L$1,1))+11&amp;" / "&amp;LEFTB($L$1,FIND(" / ",$L$1,1))+12</f>
        <v>2030 / 2031</v>
      </c>
      <c r="X777" s="22" t="str">
        <f ca="1">LEFTB($L$1,FIND(" / ",$L$1,1))+12&amp;" / "&amp;LEFTB($L$1,FIND(" / ",$L$1,1))+13</f>
        <v>2031 / 2032</v>
      </c>
      <c r="Y777" s="22" t="str">
        <f ca="1">LEFTB($L$1,FIND(" / ",$L$1,1))+13&amp;" / "&amp;LEFTB($L$1,FIND(" / ",$L$1,1))+14</f>
        <v>2032 / 2033</v>
      </c>
      <c r="Z777" s="23" t="s">
        <v>11</v>
      </c>
      <c r="AA777" s="19" t="s">
        <v>12</v>
      </c>
      <c r="AB777" s="19" t="s">
        <v>13</v>
      </c>
      <c r="AC777" s="19" t="s">
        <v>14</v>
      </c>
      <c r="AD777" s="160"/>
      <c r="AE777" s="19" t="s">
        <v>15</v>
      </c>
      <c r="AF777" s="19" t="s">
        <v>16</v>
      </c>
      <c r="AG777" s="19" t="s">
        <v>17</v>
      </c>
      <c r="AH777" s="19" t="s">
        <v>18</v>
      </c>
      <c r="AI777" s="19" t="s">
        <v>19</v>
      </c>
      <c r="AJ777" s="19" t="s">
        <v>20</v>
      </c>
      <c r="AK777" s="19" t="s">
        <v>21</v>
      </c>
      <c r="AL777" s="19" t="s">
        <v>22</v>
      </c>
      <c r="AM777" s="19" t="str">
        <f ca="1">IF('MASTER 2018-19 '!H783="","",'MASTER 2018-19 '!H783)</f>
        <v>2018/19 Peak (MW)</v>
      </c>
      <c r="AN777" s="19" t="s">
        <v>825</v>
      </c>
    </row>
    <row r="778" spans="1:40" s="157" customFormat="1" x14ac:dyDescent="0.2">
      <c r="A778" s="6"/>
      <c r="B778" s="161"/>
      <c r="C778" s="162"/>
      <c r="D778" s="161"/>
      <c r="E778" s="161"/>
      <c r="F778" s="161"/>
      <c r="G778" s="163"/>
      <c r="H778" s="161"/>
      <c r="I778" s="164"/>
      <c r="J778" s="165"/>
      <c r="K778" s="161"/>
      <c r="L778" s="161"/>
      <c r="M778" s="161"/>
      <c r="N778" s="161"/>
      <c r="O778" s="161"/>
      <c r="P778" s="161"/>
      <c r="Q778" s="161"/>
      <c r="R778" s="161"/>
      <c r="S778" s="161"/>
      <c r="T778" s="161"/>
      <c r="U778" s="161"/>
      <c r="V778" s="161"/>
      <c r="W778" s="161"/>
      <c r="X778" s="161"/>
      <c r="Y778" s="161"/>
      <c r="Z778" s="160"/>
      <c r="AA778" s="160"/>
      <c r="AB778" s="160"/>
      <c r="AC778" s="160"/>
      <c r="AD778" s="160"/>
      <c r="AE778" s="160"/>
      <c r="AF778" s="160"/>
      <c r="AG778" s="160"/>
      <c r="AH778" s="160"/>
      <c r="AI778" s="160"/>
      <c r="AJ778" s="160"/>
      <c r="AK778" s="160"/>
      <c r="AL778" s="160"/>
      <c r="AM778" s="157" t="str">
        <f ca="1">IF('MASTER 2018-19 '!H784="","",'MASTER 2018-19 '!H784)</f>
        <v/>
      </c>
    </row>
    <row r="779" spans="1:40" s="157" customFormat="1" x14ac:dyDescent="0.2">
      <c r="A779" s="142" t="s">
        <v>264</v>
      </c>
      <c r="B779" s="166">
        <v>853</v>
      </c>
      <c r="C779" s="167"/>
      <c r="D779" s="168" t="s">
        <v>23</v>
      </c>
      <c r="E779" s="169" t="s">
        <v>841</v>
      </c>
      <c r="F779" s="170"/>
      <c r="G779" s="284">
        <f ca="1">VLOOKUP(A779,SubstationLoad_Max_GSPs!$A$3:$Z$100,19,FALSE)</f>
        <v>43816.488888888889</v>
      </c>
      <c r="H779" s="282">
        <f ca="1">VLOOKUP(A779,SubstationLoad_Max_GSPs!$A$3:$Z$100,18,FALSE)</f>
        <v>17.986709594726562</v>
      </c>
      <c r="I779" s="136">
        <v>1</v>
      </c>
      <c r="J779" s="171"/>
      <c r="K779" s="172" t="s">
        <v>24</v>
      </c>
      <c r="L779" s="37">
        <f ca="1">IF(OR($A779="",ISNA($I779)),,$H779*$I779)</f>
        <v>17.986709594726562</v>
      </c>
      <c r="M779" s="37">
        <f t="shared" ref="M779:Y779" ca="1" si="124">M780/IFERROR($L780/$L779,1)</f>
        <v>17.987037973920938</v>
      </c>
      <c r="N779" s="37">
        <f t="shared" ca="1" si="124"/>
        <v>17.987366359110457</v>
      </c>
      <c r="O779" s="37">
        <f t="shared" ca="1" si="124"/>
        <v>17.987694750295226</v>
      </c>
      <c r="P779" s="37">
        <f t="shared" ca="1" si="124"/>
        <v>17.98802314747536</v>
      </c>
      <c r="Q779" s="37">
        <f t="shared" ca="1" si="124"/>
        <v>17.988351550650961</v>
      </c>
      <c r="R779" s="37">
        <f t="shared" ca="1" si="124"/>
        <v>17.988679959822147</v>
      </c>
      <c r="S779" s="37">
        <f t="shared" ca="1" si="124"/>
        <v>17.989008374989023</v>
      </c>
      <c r="T779" s="37">
        <f t="shared" ca="1" si="124"/>
        <v>17.989336796151701</v>
      </c>
      <c r="U779" s="37">
        <f t="shared" ca="1" si="124"/>
        <v>17.989665223310283</v>
      </c>
      <c r="V779" s="37">
        <f t="shared" ca="1" si="124"/>
        <v>17.98999365646489</v>
      </c>
      <c r="W779" s="37">
        <f t="shared" ca="1" si="124"/>
        <v>17.99032209561561</v>
      </c>
      <c r="X779" s="37">
        <f t="shared" ca="1" si="124"/>
        <v>17.990650540762587</v>
      </c>
      <c r="Y779" s="37">
        <f t="shared" ca="1" si="124"/>
        <v>17.990978991905902</v>
      </c>
      <c r="Z779" s="38" t="str">
        <f ca="1">"Diversity/Losses: "&amp;ROUND(L780/L779,3)</f>
        <v>Diversity/Losses: 0.984</v>
      </c>
      <c r="AA779" s="173">
        <f ca="1">IFERROR(IF($H779="",,AA780/$L779),0)</f>
        <v>0.92047128082750174</v>
      </c>
      <c r="AB779" s="173">
        <f ca="1">IFERROR(IF($H779="",,AB780/$L779),0)</f>
        <v>0.7737182606728269</v>
      </c>
      <c r="AC779" s="174">
        <f ca="1">IFERROR(IF($H779="",,AC780/$L779),0)</f>
        <v>0.17183538664437803</v>
      </c>
      <c r="AD779" s="175"/>
      <c r="AE779" s="42">
        <v>14330</v>
      </c>
      <c r="AF779" s="43"/>
      <c r="AG779" s="43"/>
      <c r="AH779" s="43"/>
      <c r="AI779" s="43"/>
      <c r="AJ779" s="43"/>
      <c r="AK779" s="43"/>
      <c r="AL779" s="44"/>
      <c r="AM779" s="157">
        <f ca="1">IF('MASTER 2018-19 '!H785="","",'MASTER 2018-19 '!H785)</f>
        <v>19.399999999999999</v>
      </c>
      <c r="AN779" s="216">
        <f ca="1">H779-AM779</f>
        <v>-1.4132904052734361</v>
      </c>
    </row>
    <row r="780" spans="1:40" s="157" customFormat="1" x14ac:dyDescent="0.2">
      <c r="A780" s="217" t="str">
        <f ca="1">IFERROR(IF(H779="","No PI or No Data",""),"Substation was not found in SubstationLoad")</f>
        <v/>
      </c>
      <c r="B780" s="176"/>
      <c r="C780" s="177"/>
      <c r="D780" s="178"/>
      <c r="E780" s="178"/>
      <c r="F780" s="178"/>
      <c r="G780" s="329">
        <f ca="1">VLOOKUP(A779,SubstationLoad_Max_GSPs!$A$3:$Z$100,19,FALSE)</f>
        <v>43816.488888888889</v>
      </c>
      <c r="H780" s="180"/>
      <c r="I780" s="181"/>
      <c r="J780" s="182"/>
      <c r="K780" s="183" t="s">
        <v>25</v>
      </c>
      <c r="L780" s="53">
        <f ca="1">L784</f>
        <v>17.696000099182129</v>
      </c>
      <c r="M780" s="53">
        <f t="shared" ref="M780:Y780" ca="1" si="125">M784</f>
        <v>17.696323170960525</v>
      </c>
      <c r="N780" s="53">
        <f t="shared" ca="1" si="125"/>
        <v>17.696646248637165</v>
      </c>
      <c r="O780" s="53">
        <f t="shared" ca="1" si="125"/>
        <v>17.696969332212159</v>
      </c>
      <c r="P780" s="53">
        <f t="shared" ca="1" si="125"/>
        <v>17.697292421685621</v>
      </c>
      <c r="Q780" s="53">
        <f t="shared" ca="1" si="125"/>
        <v>17.697615517057645</v>
      </c>
      <c r="R780" s="53">
        <f t="shared" ca="1" si="125"/>
        <v>17.697938618328351</v>
      </c>
      <c r="S780" s="53">
        <f t="shared" ca="1" si="125"/>
        <v>17.69826172549784</v>
      </c>
      <c r="T780" s="53">
        <f t="shared" ca="1" si="125"/>
        <v>17.698584838566227</v>
      </c>
      <c r="U780" s="53">
        <f t="shared" ca="1" si="125"/>
        <v>17.69890795753361</v>
      </c>
      <c r="V780" s="53">
        <f t="shared" ca="1" si="125"/>
        <v>17.699231082400104</v>
      </c>
      <c r="W780" s="53">
        <f t="shared" ca="1" si="125"/>
        <v>17.699554213165804</v>
      </c>
      <c r="X780" s="53">
        <f t="shared" ca="1" si="125"/>
        <v>17.699877349830842</v>
      </c>
      <c r="Y780" s="53">
        <f t="shared" ca="1" si="125"/>
        <v>17.700200492395304</v>
      </c>
      <c r="Z780" s="184"/>
      <c r="AA780" s="419">
        <f ca="1">MAX(VLOOKUP(A779,SubstationLoad_Max_GSPs!$A$3:$Z$100,3,FALSE),VLOOKUP(A779,SubstationLoad_Max_GSPs!$A$3:$Z$100,5,FALSE))</f>
        <v>16.556249618530273</v>
      </c>
      <c r="AB780" s="282">
        <f ca="1">VLOOKUP(A779,SubstationLoad_Max_GSPs!$A$3:$Z$100,4,FALSE)</f>
        <v>13.916645662859082</v>
      </c>
      <c r="AC780" s="282">
        <f ca="1">VLOOKUP(A779,SubstationLoad_Min_GSPs!$A$3:$Z$100,18,FALSE)</f>
        <v>3.0907531976699829</v>
      </c>
      <c r="AD780" s="175"/>
      <c r="AE780" s="186">
        <v>1</v>
      </c>
      <c r="AF780" s="187">
        <v>0</v>
      </c>
      <c r="AG780" s="187">
        <v>0</v>
      </c>
      <c r="AH780" s="187">
        <v>0</v>
      </c>
      <c r="AI780" s="187">
        <v>0</v>
      </c>
      <c r="AJ780" s="187">
        <v>0</v>
      </c>
      <c r="AK780" s="187">
        <v>0</v>
      </c>
      <c r="AL780" s="188">
        <v>0</v>
      </c>
      <c r="AM780" s="157" t="str">
        <f ca="1">IF('MASTER 2018-19 '!H786="","",'MASTER 2018-19 '!H786)</f>
        <v/>
      </c>
      <c r="AN780" s="216"/>
    </row>
    <row r="781" spans="1:40" s="157" customFormat="1" x14ac:dyDescent="0.2">
      <c r="A781" s="11"/>
      <c r="B781" s="176"/>
      <c r="C781" s="189"/>
      <c r="D781" s="190" t="s">
        <v>26</v>
      </c>
      <c r="E781" s="63"/>
      <c r="F781" s="191"/>
      <c r="G781" s="192"/>
      <c r="H781" s="193"/>
      <c r="I781" s="194"/>
      <c r="J781" s="194"/>
      <c r="K781" s="194"/>
      <c r="L781" s="194"/>
      <c r="M781" s="194"/>
      <c r="N781" s="195"/>
      <c r="O781" s="195"/>
      <c r="P781" s="195"/>
      <c r="Q781" s="195"/>
      <c r="R781" s="196" t="s">
        <v>27</v>
      </c>
      <c r="S781" s="330">
        <f ca="1">VLOOKUP(A779,SubstationLoad_Max_GSPs!$A$3:$Z$100,20,FALSE)</f>
        <v>0</v>
      </c>
      <c r="T781" s="185"/>
      <c r="U781" s="185"/>
      <c r="V781" s="185"/>
      <c r="W781" s="185"/>
      <c r="X781" s="185"/>
      <c r="Y781" s="185"/>
      <c r="Z781" s="184"/>
      <c r="AA781" s="418">
        <f ca="1">IF(AA780=VLOOKUP(A779,SubstationLoad_Max_GSPs!$A$3:$Z$100,3,FALSE),VLOOKUP(A779,SubstationLoad_Max_GSPs!$A$3:$Z$100,8,FALSE),IF(AA780=VLOOKUP(A779,SubstationLoad_Max_GSPs!$A$3:$Z$100,5,FALSE),VLOOKUP(A779,SubstationLoad_Max_GSPs!$A$3:$Z$100,10,FALSE),""))</f>
        <v>43767.706250000003</v>
      </c>
      <c r="AB781" s="418">
        <f ca="1">VLOOKUP(A779,SubstationLoad_Max_GSPs!$A$3:$Z$100,9,FALSE)</f>
        <v>43622.480555555558</v>
      </c>
      <c r="AC781" s="418">
        <f ca="1">VLOOKUP(A779,SubstationLoad_Min_GSPs!$A$3:$Z$100,19,FALSE)</f>
        <v>43745.032638888886</v>
      </c>
      <c r="AD781" s="175"/>
      <c r="AE781" s="175"/>
      <c r="AF781" s="175"/>
      <c r="AG781" s="175"/>
      <c r="AH781" s="175"/>
      <c r="AI781" s="175"/>
      <c r="AJ781" s="175"/>
      <c r="AK781" s="175"/>
      <c r="AL781" s="175"/>
      <c r="AM781" s="157" t="str">
        <f ca="1">IF('MASTER 2018-19 '!H787="","",'MASTER 2018-19 '!H787)</f>
        <v/>
      </c>
      <c r="AN781" s="216"/>
    </row>
    <row r="782" spans="1:40" s="157" customFormat="1" x14ac:dyDescent="0.2">
      <c r="A782" s="14"/>
      <c r="B782" s="197"/>
      <c r="C782" s="198"/>
      <c r="D782" s="198"/>
      <c r="E782" s="198"/>
      <c r="F782" s="199"/>
      <c r="G782" s="200" t="s">
        <v>28</v>
      </c>
      <c r="H782" s="201">
        <v>0.98</v>
      </c>
      <c r="I782" s="197"/>
      <c r="J782" s="202"/>
      <c r="K782" s="203" t="s">
        <v>29</v>
      </c>
      <c r="L782" s="78">
        <f ca="1">L779*$H782</f>
        <v>17.626975402832031</v>
      </c>
      <c r="M782" s="78">
        <f t="shared" ref="M782:T782" ca="1" si="126">M779*$H782</f>
        <v>17.627297214442518</v>
      </c>
      <c r="N782" s="78">
        <f t="shared" ca="1" si="126"/>
        <v>17.627619031928248</v>
      </c>
      <c r="O782" s="78">
        <f t="shared" ca="1" si="126"/>
        <v>17.627940855289321</v>
      </c>
      <c r="P782" s="78">
        <f t="shared" ca="1" si="126"/>
        <v>17.628262684525854</v>
      </c>
      <c r="Q782" s="78">
        <f t="shared" ca="1" si="126"/>
        <v>17.62858451963794</v>
      </c>
      <c r="R782" s="78">
        <f t="shared" ca="1" si="126"/>
        <v>17.628906360625702</v>
      </c>
      <c r="S782" s="78">
        <f t="shared" ca="1" si="126"/>
        <v>17.629228207489241</v>
      </c>
      <c r="T782" s="78">
        <f t="shared" ca="1" si="126"/>
        <v>17.629550060228667</v>
      </c>
      <c r="U782" s="78">
        <f ca="1">U779*$H782</f>
        <v>17.629871918844078</v>
      </c>
      <c r="V782" s="78">
        <f ca="1">V779*$H782</f>
        <v>17.630193783335592</v>
      </c>
      <c r="W782" s="78">
        <f t="shared" ref="W782" ca="1" si="127">W779*$H782</f>
        <v>17.630515653703299</v>
      </c>
      <c r="X782" s="78">
        <f ca="1">X779*$H782</f>
        <v>17.630837529947335</v>
      </c>
      <c r="Y782" s="78">
        <f ca="1">Y779*$H782</f>
        <v>17.631159412067785</v>
      </c>
      <c r="Z782" s="204"/>
      <c r="AA782" s="205"/>
      <c r="AB782" s="198"/>
      <c r="AC782" s="206"/>
      <c r="AD782" s="175"/>
      <c r="AE782" s="175"/>
      <c r="AF782" s="175"/>
      <c r="AG782" s="175"/>
      <c r="AH782" s="175"/>
      <c r="AI782" s="175"/>
      <c r="AJ782" s="175"/>
      <c r="AK782" s="175"/>
      <c r="AL782" s="175"/>
      <c r="AN782" s="216"/>
    </row>
    <row r="783" spans="1:40" s="157" customFormat="1" x14ac:dyDescent="0.2">
      <c r="A783" s="2"/>
      <c r="C783" s="207"/>
      <c r="D783" s="208"/>
      <c r="E783" s="208"/>
      <c r="F783" s="208"/>
      <c r="G783" s="209"/>
      <c r="H783" s="241"/>
      <c r="I783" s="211"/>
      <c r="J783" s="212"/>
      <c r="K783" s="208"/>
      <c r="Z783" s="175"/>
      <c r="AA783" s="175"/>
      <c r="AB783" s="175"/>
      <c r="AC783" s="175"/>
      <c r="AD783" s="175"/>
      <c r="AE783" s="175"/>
      <c r="AF783" s="175"/>
      <c r="AG783" s="175"/>
      <c r="AH783" s="175"/>
      <c r="AI783" s="175"/>
      <c r="AJ783" s="175"/>
      <c r="AK783" s="175"/>
      <c r="AL783" s="175"/>
      <c r="AM783" s="157" t="str">
        <f ca="1">IF('MASTER 2018-19 '!H789="","",'MASTER 2018-19 '!H789)</f>
        <v/>
      </c>
      <c r="AN783" s="216"/>
    </row>
    <row r="784" spans="1:40" s="157" customFormat="1" x14ac:dyDescent="0.2">
      <c r="A784" s="152"/>
      <c r="B784" s="247">
        <v>854</v>
      </c>
      <c r="C784" s="86" t="str">
        <f ca="1">VLOOKUP(B784,'GSP List'!$D$2:$E$485,2,FALSE)</f>
        <v>FRASERBURGH</v>
      </c>
      <c r="D784" s="117" t="s">
        <v>30</v>
      </c>
      <c r="E784" s="117" t="s">
        <v>601</v>
      </c>
      <c r="F784" s="214"/>
      <c r="G784" s="284">
        <f ca="1">IF(AND(VLOOKUP(C784,SubstationLoad_Max_Primaries!$B$3:$Z$495,3,FALSE),ISNUMBER(VLOOKUP(C784,'Manual Calculation'!$B$2:$G$222,3,FALSE))),VLOOKUP(C784,'Manual Calculation'!$B$2:$G$222,4,FALSE),VLOOKUP(C784,SubstationLoad_Max_Primaries!$B$3:$Z$500,23,FALSE))</f>
        <v>43816.487500000003</v>
      </c>
      <c r="H784" s="282">
        <f ca="1">IF(AND(VLOOKUP(C784,SubstationLoad_Max_Primaries!$B$3:$Z$495,3,FALSE),ISNUMBER(VLOOKUP(C784,'Manual Calculation'!$B$2:$G$222,3,FALSE))),VLOOKUP(C784,'Manual Calculation'!$B$2:$G$222,3,FALSE),VLOOKUP(C784,SubstationLoad_Max_Primaries!$B$3:$Z$500,22,FALSE))</f>
        <v>17.696000099182129</v>
      </c>
      <c r="I784" s="136">
        <v>1</v>
      </c>
      <c r="J784" s="89">
        <v>0</v>
      </c>
      <c r="K784" s="90">
        <v>0</v>
      </c>
      <c r="L784" s="143">
        <f ca="1">IF(OR($B784="",ISNA($I784)),,$H784*$I784)</f>
        <v>17.696000099182129</v>
      </c>
      <c r="M784" s="143">
        <f ca="1">IF($B784 ="",,VLOOKUP($K784,'Growth Rates'!$C$5:$D$8,2,FALSE))^COLUMNS($M784:M784)*$L784+SUM($L785:M785)*IFERROR($L$5/$L$6,1)</f>
        <v>17.696323170960525</v>
      </c>
      <c r="N784" s="143">
        <f ca="1">IF($B784 ="",,VLOOKUP($K784,'Growth Rates'!$C$5:$D$8,2,FALSE))^COLUMNS($M784:N784)*$L784+SUM($L785:N785)*IFERROR($L$5/$L$6,1)</f>
        <v>17.696646248637165</v>
      </c>
      <c r="O784" s="143">
        <f ca="1">IF($B784 ="",,VLOOKUP($K784,'Growth Rates'!$C$5:$D$8,2,FALSE))^COLUMNS($M784:O784)*$L784+SUM($L785:O785)*IFERROR($L$5/$L$6,1)</f>
        <v>17.696969332212159</v>
      </c>
      <c r="P784" s="143">
        <f ca="1">IF($B784 ="",,VLOOKUP($K784,'Growth Rates'!$C$5:$D$8,2,FALSE))^COLUMNS($M784:P784)*$L784+SUM($L785:P785)*IFERROR($L$5/$L$6,1)</f>
        <v>17.697292421685621</v>
      </c>
      <c r="Q784" s="143">
        <f ca="1">IF($B784 ="",,VLOOKUP($K784,'Growth Rates'!$C$5:$D$8,2,FALSE))^COLUMNS($M784:Q784)*$L784+SUM($L785:Q785)*IFERROR($L$5/$L$6,1)</f>
        <v>17.697615517057645</v>
      </c>
      <c r="R784" s="143">
        <f ca="1">IF($B784 ="",,VLOOKUP($K784,'Growth Rates'!$C$5:$D$8,2,FALSE))^COLUMNS($M784:R784)*$L784+SUM($L785:R785)*IFERROR($L$5/$L$6,1)</f>
        <v>17.697938618328351</v>
      </c>
      <c r="S784" s="143">
        <f ca="1">IF($B784 ="",,VLOOKUP($K784,'Growth Rates'!$C$5:$D$8,2,FALSE))^COLUMNS($M784:S784)*$L784+SUM($L785:S785)*IFERROR($L$5/$L$6,1)</f>
        <v>17.69826172549784</v>
      </c>
      <c r="T784" s="143">
        <f ca="1">IF($B784 ="",,VLOOKUP($K784,'Growth Rates'!$C$5:$D$8,2,FALSE))^COLUMNS($M784:T784)*$L784+SUM($L785:T785)*IFERROR($L$5/$L$6,1)</f>
        <v>17.698584838566227</v>
      </c>
      <c r="U784" s="143">
        <f ca="1">IF($B784 ="",,VLOOKUP($K784,'Growth Rates'!$C$5:$D$8,2,FALSE))^COLUMNS($M784:U784)*$L784+SUM($L785:U785)*IFERROR($L$5/$L$6,1)</f>
        <v>17.69890795753361</v>
      </c>
      <c r="V784" s="143">
        <f ca="1">IF($B784 ="",,VLOOKUP($K784,'Growth Rates'!$C$5:$D$8,2,FALSE))^COLUMNS($M784:V784)*$L784+SUM($L785:V785)*IFERROR($L$5/$L$6,1)</f>
        <v>17.699231082400104</v>
      </c>
      <c r="W784" s="143">
        <f ca="1">IF($B784 ="",,VLOOKUP($K784,'Growth Rates'!$C$5:$D$8,2,FALSE))^COLUMNS($M784:W784)*$L784+SUM($L785:W785)*IFERROR($L$5/$L$6,1)</f>
        <v>17.699554213165804</v>
      </c>
      <c r="X784" s="143">
        <f ca="1">IF($B784 ="",,VLOOKUP($K784,'Growth Rates'!$C$5:$D$8,2,FALSE))^COLUMNS($M784:X784)*$L784+SUM($L785:X785)*IFERROR($L$5/$L$6,1)</f>
        <v>17.699877349830842</v>
      </c>
      <c r="Y784" s="143">
        <f ca="1">IF($B784 ="",,VLOOKUP($K784,'Growth Rates'!$C$5:$D$8,2,FALSE))^COLUMNS($M784:Y784)*$L784+SUM($L785:Y785)*IFERROR($L$5/$L$6,1)</f>
        <v>17.700200492395304</v>
      </c>
      <c r="Z784" s="237"/>
      <c r="AA784" s="173">
        <f ca="1">IFERROR(IF($H784="",,AA785/$L784),0)</f>
        <v>0.92087558857228602</v>
      </c>
      <c r="AB784" s="173">
        <f ca="1">IFERROR(IF($H784="",,AB785/$L784),0)</f>
        <v>0.78464452608835944</v>
      </c>
      <c r="AC784" s="174">
        <f ca="1">IFERROR(IF($H784="",,AC785/$L784),0)</f>
        <v>0</v>
      </c>
      <c r="AD784" s="175"/>
      <c r="AE784" s="42">
        <v>83000</v>
      </c>
      <c r="AF784" s="43"/>
      <c r="AG784" s="43"/>
      <c r="AH784" s="43"/>
      <c r="AI784" s="43"/>
      <c r="AJ784" s="43"/>
      <c r="AK784" s="43"/>
      <c r="AL784" s="44"/>
      <c r="AM784" s="157">
        <f ca="1">IF('MASTER 2018-19 '!H790="","",'MASTER 2018-19 '!H790)</f>
        <v>19.09</v>
      </c>
      <c r="AN784" s="216">
        <f t="shared" ref="AN784:AN832" ca="1" si="128">H784-AM784</f>
        <v>-1.393999900817871</v>
      </c>
    </row>
    <row r="785" spans="1:40" s="157" customFormat="1" x14ac:dyDescent="0.2">
      <c r="A785" s="152"/>
      <c r="C785" s="217" t="str">
        <f ca="1">IFERROR(IF(H784="","No PI or No Data",""),"Substation was not found in SubstationLoad")</f>
        <v/>
      </c>
      <c r="D785" s="139"/>
      <c r="E785" s="139"/>
      <c r="F785" s="139"/>
      <c r="G785" s="285">
        <f ca="1">IF(AND(VLOOKUP(C784,SubstationLoad_Max_Primaries!$B$3:$Z$495,3,FALSE),ISNUMBER(VLOOKUP(C784,'Manual Calculation'!$B$2:$G$222,3,FALSE))),VLOOKUP(C784,'Manual Calculation'!$B$2:$G$222,4,FALSE),VLOOKUP(C784,SubstationLoad_Max_Primaries!$B$3:$Z$500,23,FALSE))</f>
        <v>43816.487500000003</v>
      </c>
      <c r="H785" s="248"/>
      <c r="I785" s="220"/>
      <c r="J785" s="220"/>
      <c r="K785" s="220"/>
      <c r="L785" s="220" t="s">
        <v>32</v>
      </c>
      <c r="M785" s="235"/>
      <c r="N785" s="221"/>
      <c r="O785" s="221"/>
      <c r="P785" s="221"/>
      <c r="Q785" s="221"/>
      <c r="R785" s="221"/>
      <c r="S785" s="221"/>
      <c r="T785" s="221"/>
      <c r="U785" s="221"/>
      <c r="V785" s="221"/>
      <c r="W785" s="221"/>
      <c r="X785" s="221"/>
      <c r="Y785" s="221"/>
      <c r="Z785" s="222"/>
      <c r="AA785" s="419">
        <f ca="1">IF(AND(VLOOKUP(C784,SubstationLoad_Min_Primaries!$B$3:$Z$495,3,FALSE),ISNUMBER(VLOOKUP(C784,'Manual Calculation'!$B$2:$G$222,5,FALSE))),"Manual Calculation",MAX(VLOOKUP(C784,SubstationLoad_Max_Primaries!$B$3:$Z$500,5,FALSE),VLOOKUP(C784,SubstationLoad_Max_Primaries!$B$3:$Z$500,7,FALSE)))</f>
        <v>16.295814506709576</v>
      </c>
      <c r="AB785" s="419">
        <f ca="1">IF(AND(VLOOKUP(C784,SubstationLoad_Min_Primaries!$B$3:$Z$495,3,FALSE),ISNUMBER(VLOOKUP(C784,'Manual Calculation'!$B$2:$G$222,5,FALSE))),"Manual Calculation",VLOOKUP(C784,SubstationLoad_Max_Primaries!$B$3:$Z$500,6,FALSE))</f>
        <v>13.885069611482322</v>
      </c>
      <c r="AC785" s="282">
        <f ca="1">IF(AND(VLOOKUP(C784,SubstationLoad_Min_Primaries!$B$3:$Z$495,3,FALSE),ISNUMBER(VLOOKUP(C784,'Manual Calculation'!$B$2:$G$222,5,FALSE))),VLOOKUP(C784,'Manual Calculation'!$B$2:$G$222,5,FALSE),VLOOKUP(C784,SubstationLoad_Min_Primaries!$B$3:$Z$500,22,FALSE))</f>
        <v>0</v>
      </c>
      <c r="AD785" s="175"/>
      <c r="AE785" s="186">
        <v>1</v>
      </c>
      <c r="AF785" s="187">
        <v>0</v>
      </c>
      <c r="AG785" s="187">
        <v>0</v>
      </c>
      <c r="AH785" s="187">
        <v>0</v>
      </c>
      <c r="AI785" s="187">
        <v>0</v>
      </c>
      <c r="AJ785" s="187">
        <v>0</v>
      </c>
      <c r="AK785" s="187">
        <v>0</v>
      </c>
      <c r="AL785" s="188">
        <v>0</v>
      </c>
      <c r="AM785" s="157" t="str">
        <f ca="1">IF('MASTER 2018-19 '!H791="","",'MASTER 2018-19 '!H791)</f>
        <v/>
      </c>
      <c r="AN785" s="216"/>
    </row>
    <row r="786" spans="1:40" s="157" customFormat="1" x14ac:dyDescent="0.2">
      <c r="A786" s="152"/>
      <c r="C786" s="223" t="s">
        <v>33</v>
      </c>
      <c r="D786" s="224"/>
      <c r="E786" s="225"/>
      <c r="F786" s="225"/>
      <c r="G786" s="226"/>
      <c r="H786" s="249"/>
      <c r="I786" s="228"/>
      <c r="J786" s="228"/>
      <c r="K786" s="228"/>
      <c r="L786" s="228"/>
      <c r="M786" s="229"/>
      <c r="N786" s="229"/>
      <c r="O786" s="230"/>
      <c r="P786" s="230"/>
      <c r="Q786" s="230"/>
      <c r="R786" s="231" t="s">
        <v>34</v>
      </c>
      <c r="S786" s="283">
        <f ca="1">VLOOKUP(C784,SubstationLoad_Max_Primaries!$B$3:$Z$500,24,FALSE)</f>
        <v>0</v>
      </c>
      <c r="T786" s="233"/>
      <c r="U786" s="233"/>
      <c r="V786" s="233"/>
      <c r="W786" s="233"/>
      <c r="X786" s="233"/>
      <c r="Y786" s="233"/>
      <c r="Z786" s="234"/>
      <c r="AA786" s="418">
        <f ca="1">IF(AND(VLOOKUP(C784,SubstationLoad_Min_Primaries!$B$3:$Z$495,3,FALSE),ISNUMBER(VLOOKUP(C784,'Manual Calculation'!$B$2:$G$222,5,FALSE))),"",IF(AA785=VLOOKUP(C784,SubstationLoad_Max_Primaries!$B$3:$Z$500,5,FALSE),VLOOKUP(C784,SubstationLoad_Max_Primaries!$B$3:$Z$500,10,FALSE),IF(AA785=VLOOKUP(C784,SubstationLoad_Max_Primaries!$B$3:$Z$500,7,FALSE),VLOOKUP(C784,SubstationLoad_Max_Primaries!$B$3:$Z$500,12,FALSE),"")))</f>
        <v>43767.709027777775</v>
      </c>
      <c r="AB786" s="418">
        <f ca="1">IF(AND(VLOOKUP(C784,SubstationLoad_Min_Primaries!$B$3:$Z$495,3,FALSE),ISNUMBER(VLOOKUP(C784,'Manual Calculation'!$B$2:$G$222,5,FALSE))),"",VLOOKUP(C784,SubstationLoad_Max_Primaries!$B$3:$Z$500,11,FALSE))</f>
        <v>43622.458333333336</v>
      </c>
      <c r="AC786" s="418">
        <f ca="1">IF(AND(VLOOKUP(C784,SubstationLoad_Min_Primaries!$B$3:$Z$495,3,FALSE),ISNUMBER(VLOOKUP(C784,'Manual Calculation'!$B$2:$G$222,5,FALSE))),VLOOKUP(C784,'Manual Calculation'!$B$2:$G$222,6,FALSE),VLOOKUP(C784,SubstationLoad_Min_Primaries!$B$3:$Z$500,23,FALSE))</f>
        <v>0</v>
      </c>
      <c r="AD786" s="175"/>
      <c r="AE786" s="175"/>
      <c r="AF786" s="175"/>
      <c r="AG786" s="175"/>
      <c r="AH786" s="175"/>
      <c r="AI786" s="175"/>
      <c r="AJ786" s="175"/>
      <c r="AK786" s="175"/>
      <c r="AL786" s="175"/>
      <c r="AM786" s="157" t="str">
        <f ca="1">IF('MASTER 2018-19 '!H792="","",'MASTER 2018-19 '!H792)</f>
        <v/>
      </c>
      <c r="AN786" s="216"/>
    </row>
    <row r="787" spans="1:40" s="157" customFormat="1" x14ac:dyDescent="0.2">
      <c r="A787" s="246"/>
      <c r="B787" s="246"/>
      <c r="C787" s="246"/>
      <c r="D787" s="246"/>
      <c r="E787" s="246"/>
      <c r="F787" s="246"/>
      <c r="G787" s="246"/>
      <c r="H787" s="246"/>
      <c r="I787" s="246"/>
      <c r="J787" s="246"/>
      <c r="K787" s="246"/>
      <c r="L787" s="246"/>
      <c r="M787" s="246"/>
      <c r="N787" s="246"/>
      <c r="O787" s="246"/>
      <c r="P787" s="246"/>
      <c r="Q787" s="246"/>
      <c r="R787" s="246"/>
      <c r="S787" s="246"/>
      <c r="T787" s="246"/>
      <c r="U787" s="246"/>
      <c r="V787" s="246"/>
      <c r="W787" s="246"/>
      <c r="X787" s="246"/>
      <c r="Y787" s="246"/>
      <c r="Z787" s="246"/>
      <c r="AA787" s="246"/>
      <c r="AB787" s="246"/>
      <c r="AC787" s="246"/>
      <c r="AD787" s="246"/>
      <c r="AE787" s="246"/>
      <c r="AF787" s="246"/>
      <c r="AG787" s="246"/>
      <c r="AH787" s="246"/>
      <c r="AI787" s="246"/>
      <c r="AJ787" s="246"/>
      <c r="AK787" s="246"/>
      <c r="AL787" s="246"/>
      <c r="AM787" s="157" t="str">
        <f ca="1">IF('MASTER 2018-19 '!H793="","",'MASTER 2018-19 '!H793)</f>
        <v/>
      </c>
      <c r="AN787" s="216"/>
    </row>
    <row r="788" spans="1:40" s="157" customFormat="1" x14ac:dyDescent="0.2">
      <c r="A788" s="152"/>
      <c r="B788" s="25"/>
      <c r="C788" s="158"/>
      <c r="D788" s="152"/>
      <c r="E788" s="152"/>
      <c r="F788" s="152"/>
      <c r="G788" s="152"/>
      <c r="H788" s="152"/>
      <c r="I788" s="152"/>
      <c r="J788" s="152"/>
      <c r="K788" s="152"/>
      <c r="L788" s="7" t="s">
        <v>0</v>
      </c>
      <c r="M788" s="159"/>
      <c r="N788" s="159"/>
      <c r="O788" s="159"/>
      <c r="P788" s="159"/>
      <c r="Q788" s="159"/>
      <c r="R788" s="159"/>
      <c r="S788" s="159"/>
      <c r="T788" s="159"/>
      <c r="U788" s="159"/>
      <c r="V788" s="159"/>
      <c r="W788" s="159"/>
      <c r="X788" s="159"/>
      <c r="Y788" s="159"/>
      <c r="Z788" s="156"/>
      <c r="AA788" s="152"/>
      <c r="AB788" s="152"/>
      <c r="AC788" s="152"/>
      <c r="AD788" s="152"/>
      <c r="AE788" s="152"/>
      <c r="AF788" s="152"/>
      <c r="AG788" s="152"/>
      <c r="AH788" s="152"/>
      <c r="AI788" s="152"/>
      <c r="AJ788" s="152"/>
      <c r="AK788" s="152"/>
      <c r="AL788" s="152"/>
      <c r="AM788" s="157" t="str">
        <f ca="1">IF('MASTER 2018-19 '!H794="","",'MASTER 2018-19 '!H794)</f>
        <v/>
      </c>
      <c r="AN788" s="216"/>
    </row>
    <row r="789" spans="1:40" s="157" customFormat="1" ht="61.5" x14ac:dyDescent="0.2">
      <c r="A789" s="20" t="s">
        <v>39</v>
      </c>
      <c r="B789" s="21" t="s">
        <v>657</v>
      </c>
      <c r="C789" s="20" t="s">
        <v>2</v>
      </c>
      <c r="D789" s="18" t="s">
        <v>3</v>
      </c>
      <c r="E789" s="18" t="s">
        <v>4</v>
      </c>
      <c r="F789" s="18" t="s">
        <v>5</v>
      </c>
      <c r="G789" s="22" t="s">
        <v>6</v>
      </c>
      <c r="H789" s="22" t="str">
        <f ca="1">$L$1&amp;" Peak (MW)"</f>
        <v>2019 / 20 Peak (MW)</v>
      </c>
      <c r="I789" s="16" t="s">
        <v>7</v>
      </c>
      <c r="J789" s="24" t="s">
        <v>8</v>
      </c>
      <c r="K789" s="17" t="s">
        <v>9</v>
      </c>
      <c r="L789" s="22" t="str">
        <f ca="1">LEFTB($L$1,FIND(" / ",$L$1,1))&amp;" / "&amp;LEFTB($L$1,FIND(" / ",$L$1,1))+1</f>
        <v>2019  / 2020</v>
      </c>
      <c r="M789" s="22" t="str">
        <f ca="1">LEFTB($L$1,FIND(" / ",$L$1,1))+1&amp;" / "&amp;LEFTB($L$1,FIND(" / ",$L$1,1))+2</f>
        <v>2020 / 2021</v>
      </c>
      <c r="N789" s="22" t="str">
        <f ca="1">LEFTB($L$1,FIND(" / ",$L$1,1))+2&amp;" / "&amp;LEFTB($L$1,FIND(" / ",$L$1,1))+3</f>
        <v>2021 / 2022</v>
      </c>
      <c r="O789" s="22" t="str">
        <f ca="1">LEFTB($L$1,FIND(" / ",$L$1,1))+3&amp;" / "&amp;LEFTB($L$1,FIND(" / ",$L$1,1))+4</f>
        <v>2022 / 2023</v>
      </c>
      <c r="P789" s="22" t="str">
        <f ca="1">LEFTB($L$1,FIND(" / ",$L$1,1))+4&amp;" / "&amp;LEFTB($L$1,FIND(" / ",$L$1,1))+5</f>
        <v>2023 / 2024</v>
      </c>
      <c r="Q789" s="22" t="str">
        <f ca="1">LEFTB($L$1,FIND(" / ",$L$1,1))+5&amp;" / "&amp;LEFTB($L$1,FIND(" / ",$L$1,1))+6</f>
        <v>2024 / 2025</v>
      </c>
      <c r="R789" s="22" t="str">
        <f ca="1">LEFTB($L$1,FIND(" / ",$L$1,1))+6&amp;" / "&amp;LEFTB($L$1,FIND(" / ",$L$1,1))+7</f>
        <v>2025 / 2026</v>
      </c>
      <c r="S789" s="22" t="str">
        <f ca="1">LEFTB($L$1,FIND(" / ",$L$1,1))+7&amp;" / "&amp;LEFTB($L$1,FIND(" / ",$L$1,1))+8</f>
        <v>2026 / 2027</v>
      </c>
      <c r="T789" s="22" t="str">
        <f ca="1">LEFTB($L$1,FIND(" / ",$L$1,1))+8&amp;" / "&amp;LEFTB($L$1,FIND(" / ",$L$1,1))+9</f>
        <v>2027 / 2028</v>
      </c>
      <c r="U789" s="22" t="str">
        <f ca="1">LEFTB($L$1,FIND(" / ",$L$1,1))+9&amp;" / "&amp;LEFTB($L$1,FIND(" / ",$L$1,1))+10</f>
        <v>2028 / 2029</v>
      </c>
      <c r="V789" s="22" t="str">
        <f ca="1">LEFTB($L$1,FIND(" / ",$L$1,1))+10&amp;" / "&amp;LEFTB($L$1,FIND(" / ",$L$1,1))+11</f>
        <v>2029 / 2030</v>
      </c>
      <c r="W789" s="22" t="str">
        <f ca="1">LEFTB($L$1,FIND(" / ",$L$1,1))+11&amp;" / "&amp;LEFTB($L$1,FIND(" / ",$L$1,1))+12</f>
        <v>2030 / 2031</v>
      </c>
      <c r="X789" s="22" t="str">
        <f ca="1">LEFTB($L$1,FIND(" / ",$L$1,1))+12&amp;" / "&amp;LEFTB($L$1,FIND(" / ",$L$1,1))+13</f>
        <v>2031 / 2032</v>
      </c>
      <c r="Y789" s="22" t="str">
        <f ca="1">LEFTB($L$1,FIND(" / ",$L$1,1))+13&amp;" / "&amp;LEFTB($L$1,FIND(" / ",$L$1,1))+14</f>
        <v>2032 / 2033</v>
      </c>
      <c r="Z789" s="23" t="s">
        <v>11</v>
      </c>
      <c r="AA789" s="19" t="s">
        <v>12</v>
      </c>
      <c r="AB789" s="19" t="s">
        <v>13</v>
      </c>
      <c r="AC789" s="19" t="s">
        <v>14</v>
      </c>
      <c r="AD789" s="160"/>
      <c r="AE789" s="19" t="s">
        <v>15</v>
      </c>
      <c r="AF789" s="19" t="s">
        <v>16</v>
      </c>
      <c r="AG789" s="19" t="s">
        <v>17</v>
      </c>
      <c r="AH789" s="19" t="s">
        <v>18</v>
      </c>
      <c r="AI789" s="19" t="s">
        <v>19</v>
      </c>
      <c r="AJ789" s="19" t="s">
        <v>20</v>
      </c>
      <c r="AK789" s="19" t="s">
        <v>21</v>
      </c>
      <c r="AL789" s="19" t="s">
        <v>22</v>
      </c>
      <c r="AM789" s="19" t="str">
        <f ca="1">IF('MASTER 2018-19 '!H795="","",'MASTER 2018-19 '!H795)</f>
        <v>2018/19 Peak (MW)</v>
      </c>
      <c r="AN789" s="19" t="s">
        <v>825</v>
      </c>
    </row>
    <row r="790" spans="1:40" s="157" customFormat="1" x14ac:dyDescent="0.2">
      <c r="A790" s="6"/>
      <c r="B790" s="161"/>
      <c r="C790" s="162"/>
      <c r="D790" s="161"/>
      <c r="E790" s="161"/>
      <c r="F790" s="161"/>
      <c r="G790" s="163"/>
      <c r="H790" s="161"/>
      <c r="I790" s="164"/>
      <c r="J790" s="165"/>
      <c r="K790" s="161"/>
      <c r="L790" s="161"/>
      <c r="M790" s="161"/>
      <c r="N790" s="161"/>
      <c r="O790" s="161"/>
      <c r="P790" s="161"/>
      <c r="Q790" s="161"/>
      <c r="R790" s="161"/>
      <c r="S790" s="161"/>
      <c r="T790" s="161"/>
      <c r="U790" s="161"/>
      <c r="V790" s="161"/>
      <c r="W790" s="161"/>
      <c r="X790" s="161"/>
      <c r="Y790" s="161"/>
      <c r="Z790" s="160"/>
      <c r="AA790" s="160"/>
      <c r="AB790" s="160"/>
      <c r="AC790" s="160"/>
      <c r="AD790" s="160"/>
      <c r="AE790" s="160"/>
      <c r="AF790" s="160"/>
      <c r="AG790" s="160"/>
      <c r="AH790" s="160"/>
      <c r="AI790" s="160"/>
      <c r="AJ790" s="160"/>
      <c r="AK790" s="160"/>
      <c r="AL790" s="160"/>
      <c r="AM790" s="157" t="str">
        <f ca="1">IF('MASTER 2018-19 '!H796="","",'MASTER 2018-19 '!H796)</f>
        <v/>
      </c>
    </row>
    <row r="791" spans="1:40" s="157" customFormat="1" x14ac:dyDescent="0.2">
      <c r="A791" s="142" t="s">
        <v>296</v>
      </c>
      <c r="B791" s="166">
        <v>526</v>
      </c>
      <c r="C791" s="167"/>
      <c r="D791" s="168" t="s">
        <v>23</v>
      </c>
      <c r="E791" s="169" t="s">
        <v>840</v>
      </c>
      <c r="F791" s="170"/>
      <c r="G791" s="284">
        <f ca="1">VLOOKUP(A791,SubstationLoad_Max_GSPs!$A$3:$Z$100,19,FALSE)</f>
        <v>43631.838888888888</v>
      </c>
      <c r="H791" s="282">
        <f ca="1">VLOOKUP(A791,SubstationLoad_Max_GSPs!$A$3:$Z$100,18,FALSE)</f>
        <v>12.819957658870459</v>
      </c>
      <c r="I791" s="136">
        <v>1</v>
      </c>
      <c r="J791" s="171"/>
      <c r="K791" s="172" t="s">
        <v>24</v>
      </c>
      <c r="L791" s="37">
        <f ca="1">IF(OR($A791="",ISNA($I791)),,$H791*$I791)</f>
        <v>12.819957658870459</v>
      </c>
      <c r="M791" s="37">
        <f t="shared" ref="M791:Y791" ca="1" si="129">M792/IFERROR($L792/$L791,1)</f>
        <v>12.852935037792221</v>
      </c>
      <c r="N791" s="37">
        <f t="shared" ca="1" si="129"/>
        <v>12.886790127739328</v>
      </c>
      <c r="O791" s="37">
        <f t="shared" ca="1" si="129"/>
        <v>12.92154644021381</v>
      </c>
      <c r="P791" s="37">
        <f t="shared" ca="1" si="129"/>
        <v>12.957228116529951</v>
      </c>
      <c r="Q791" s="37">
        <f t="shared" ca="1" si="129"/>
        <v>12.993859944685331</v>
      </c>
      <c r="R791" s="37">
        <f t="shared" ca="1" si="129"/>
        <v>13.031467376683798</v>
      </c>
      <c r="S791" s="37">
        <f t="shared" ca="1" si="129"/>
        <v>13.070076546322461</v>
      </c>
      <c r="T791" s="37">
        <f t="shared" ca="1" si="129"/>
        <v>13.109714287455189</v>
      </c>
      <c r="U791" s="37">
        <f t="shared" ca="1" si="129"/>
        <v>13.150408152745294</v>
      </c>
      <c r="V791" s="37">
        <f t="shared" ca="1" si="129"/>
        <v>13.192186432920604</v>
      </c>
      <c r="W791" s="37">
        <f t="shared" ca="1" si="129"/>
        <v>13.235078176544263</v>
      </c>
      <c r="X791" s="37">
        <f t="shared" ca="1" si="129"/>
        <v>13.279113210315225</v>
      </c>
      <c r="Y791" s="37">
        <f t="shared" ca="1" si="129"/>
        <v>13.324322159912443</v>
      </c>
      <c r="Z791" s="38" t="str">
        <f ca="1">"Diversity/Losses: "&amp;ROUND(L792/L791,3)</f>
        <v>Diversity/Losses: 0.761</v>
      </c>
      <c r="AA791" s="173">
        <f ca="1">IFERROR(IF($H791="",,AA792/$L791),0)</f>
        <v>0.58814321090436061</v>
      </c>
      <c r="AB791" s="173">
        <f ca="1">IFERROR(IF($H791="",,AB792/$L791),0)</f>
        <v>1</v>
      </c>
      <c r="AC791" s="174">
        <f ca="1">IFERROR(IF($H791="",,AC792/$L791),0)</f>
        <v>-2.1515090681958151</v>
      </c>
      <c r="AD791" s="175"/>
      <c r="AE791" s="42">
        <v>14830</v>
      </c>
      <c r="AF791" s="43"/>
      <c r="AG791" s="43"/>
      <c r="AH791" s="43"/>
      <c r="AI791" s="43"/>
      <c r="AJ791" s="43"/>
      <c r="AK791" s="43"/>
      <c r="AL791" s="44"/>
      <c r="AM791" s="157">
        <f ca="1">IF('MASTER 2018-19 '!H797="","",'MASTER 2018-19 '!H797)</f>
        <v>9.9</v>
      </c>
      <c r="AN791" s="216">
        <f ca="1">H791-AM791</f>
        <v>2.9199576588704588</v>
      </c>
    </row>
    <row r="792" spans="1:40" s="157" customFormat="1" x14ac:dyDescent="0.2">
      <c r="A792" s="217" t="str">
        <f ca="1">IFERROR(IF(H791="","No PI or No Data",""),"Substation was not found in SubstationLoad")</f>
        <v/>
      </c>
      <c r="B792" s="176"/>
      <c r="C792" s="177"/>
      <c r="D792" s="178"/>
      <c r="E792" s="178"/>
      <c r="F792" s="178"/>
      <c r="G792" s="329">
        <f ca="1">VLOOKUP(A791,SubstationLoad_Max_GSPs!$A$3:$Z$100,19,FALSE)</f>
        <v>43631.838888888888</v>
      </c>
      <c r="H792" s="180"/>
      <c r="I792" s="181"/>
      <c r="J792" s="182"/>
      <c r="K792" s="183" t="s">
        <v>25</v>
      </c>
      <c r="L792" s="53">
        <f ca="1">L796+L799+L802+L805+L808+L811+L814+L817+L820+L823+L826+L829+L832</f>
        <v>9.7588654599916591</v>
      </c>
      <c r="M792" s="53">
        <f t="shared" ref="M792:Y792" ca="1" si="130">M796+M799+M802+M805+M808+M811+M814+M817+M820+M823+M826+M829+M832</f>
        <v>9.7839686477465708</v>
      </c>
      <c r="N792" s="53">
        <f t="shared" ca="1" si="130"/>
        <v>9.8097399706105843</v>
      </c>
      <c r="O792" s="53">
        <f t="shared" ca="1" si="130"/>
        <v>9.8361973261143447</v>
      </c>
      <c r="P792" s="53">
        <f t="shared" ca="1" si="130"/>
        <v>9.8633590912169975</v>
      </c>
      <c r="Q792" s="53">
        <f t="shared" ca="1" si="130"/>
        <v>9.8912441351488347</v>
      </c>
      <c r="R792" s="53">
        <f t="shared" ca="1" si="130"/>
        <v>9.9198718325979662</v>
      </c>
      <c r="S792" s="53">
        <f t="shared" ca="1" si="130"/>
        <v>9.9492620772502178</v>
      </c>
      <c r="T792" s="53">
        <f t="shared" ca="1" si="130"/>
        <v>9.9794352956917471</v>
      </c>
      <c r="U792" s="53">
        <f t="shared" ca="1" si="130"/>
        <v>10.010412461684053</v>
      </c>
      <c r="V792" s="53">
        <f t="shared" ca="1" si="130"/>
        <v>10.042215110821399</v>
      </c>
      <c r="W792" s="53">
        <f t="shared" ca="1" si="130"/>
        <v>10.074865355580837</v>
      </c>
      <c r="X792" s="53">
        <f t="shared" ca="1" si="130"/>
        <v>10.108385900775435</v>
      </c>
      <c r="Y792" s="53">
        <f t="shared" ca="1" si="130"/>
        <v>10.14280005942139</v>
      </c>
      <c r="Z792" s="184"/>
      <c r="AA792" s="419">
        <f ca="1">MAX(VLOOKUP(A791,SubstationLoad_Max_GSPs!$A$3:$Z$100,3,FALSE),VLOOKUP(A791,SubstationLoad_Max_GSPs!$A$3:$Z$100,5,FALSE))</f>
        <v>7.5399710611460211</v>
      </c>
      <c r="AB792" s="282">
        <f ca="1">VLOOKUP(A791,SubstationLoad_Max_GSPs!$A$3:$Z$100,4,FALSE)</f>
        <v>12.819957658870459</v>
      </c>
      <c r="AC792" s="282">
        <f ca="1">VLOOKUP(A791,SubstationLoad_Min_GSPs!$A$3:$Z$100,18,FALSE)</f>
        <v>-27.582255156946182</v>
      </c>
      <c r="AD792" s="175"/>
      <c r="AE792" s="186">
        <v>1</v>
      </c>
      <c r="AF792" s="187">
        <v>0</v>
      </c>
      <c r="AG792" s="187">
        <v>0</v>
      </c>
      <c r="AH792" s="187">
        <v>0</v>
      </c>
      <c r="AI792" s="187">
        <v>0</v>
      </c>
      <c r="AJ792" s="187">
        <v>0</v>
      </c>
      <c r="AK792" s="187">
        <v>0</v>
      </c>
      <c r="AL792" s="188">
        <v>0</v>
      </c>
      <c r="AM792" s="157" t="str">
        <f ca="1">IF('MASTER 2018-19 '!H798="","",'MASTER 2018-19 '!H798)</f>
        <v/>
      </c>
      <c r="AN792" s="216"/>
    </row>
    <row r="793" spans="1:40" s="157" customFormat="1" x14ac:dyDescent="0.2">
      <c r="A793" s="11"/>
      <c r="B793" s="176"/>
      <c r="C793" s="189"/>
      <c r="D793" s="190" t="s">
        <v>26</v>
      </c>
      <c r="E793" s="63"/>
      <c r="F793" s="191"/>
      <c r="G793" s="192"/>
      <c r="H793" s="193"/>
      <c r="I793" s="194"/>
      <c r="J793" s="194"/>
      <c r="K793" s="194"/>
      <c r="L793" s="194"/>
      <c r="M793" s="194"/>
      <c r="N793" s="195"/>
      <c r="O793" s="195"/>
      <c r="P793" s="195"/>
      <c r="Q793" s="195"/>
      <c r="R793" s="196" t="s">
        <v>27</v>
      </c>
      <c r="S793" s="330">
        <f ca="1">VLOOKUP(A791,SubstationLoad_Max_GSPs!$A$3:$Z$100,20,FALSE)</f>
        <v>7.4439972861051557E-2</v>
      </c>
      <c r="T793" s="185"/>
      <c r="U793" s="185"/>
      <c r="V793" s="185"/>
      <c r="W793" s="185"/>
      <c r="X793" s="185"/>
      <c r="Y793" s="185"/>
      <c r="Z793" s="184"/>
      <c r="AA793" s="418">
        <f ca="1">IF(AA792=VLOOKUP(A791,SubstationLoad_Max_GSPs!$A$3:$Z$100,3,FALSE),VLOOKUP(A791,SubstationLoad_Max_GSPs!$A$3:$Z$100,8,FALSE),IF(AA792=VLOOKUP(A791,SubstationLoad_Max_GSPs!$A$3:$Z$100,5,FALSE),VLOOKUP(A791,SubstationLoad_Max_GSPs!$A$3:$Z$100,10,FALSE),""))</f>
        <v>43593.841666666667</v>
      </c>
      <c r="AB793" s="418">
        <f ca="1">VLOOKUP(A791,SubstationLoad_Max_GSPs!$A$3:$Z$100,9,FALSE)</f>
        <v>43631.838888888888</v>
      </c>
      <c r="AC793" s="418">
        <f ca="1">VLOOKUP(A791,SubstationLoad_Min_GSPs!$A$3:$Z$100,19,FALSE)</f>
        <v>43912.102083333331</v>
      </c>
      <c r="AD793" s="175"/>
      <c r="AE793" s="175"/>
      <c r="AF793" s="175"/>
      <c r="AG793" s="175"/>
      <c r="AH793" s="175"/>
      <c r="AI793" s="175"/>
      <c r="AJ793" s="175"/>
      <c r="AK793" s="175"/>
      <c r="AL793" s="175"/>
      <c r="AM793" s="157" t="str">
        <f ca="1">IF('MASTER 2018-19 '!H799="","",'MASTER 2018-19 '!H799)</f>
        <v/>
      </c>
      <c r="AN793" s="216"/>
    </row>
    <row r="794" spans="1:40" s="157" customFormat="1" x14ac:dyDescent="0.2">
      <c r="A794" s="14"/>
      <c r="B794" s="197"/>
      <c r="C794" s="198"/>
      <c r="D794" s="198"/>
      <c r="E794" s="198"/>
      <c r="F794" s="199"/>
      <c r="G794" s="200" t="s">
        <v>28</v>
      </c>
      <c r="H794" s="201">
        <v>0.98</v>
      </c>
      <c r="I794" s="197"/>
      <c r="J794" s="202"/>
      <c r="K794" s="203" t="s">
        <v>29</v>
      </c>
      <c r="L794" s="78">
        <f ca="1">L791*$H794</f>
        <v>12.563558505693051</v>
      </c>
      <c r="M794" s="78">
        <f t="shared" ref="M794:T794" ca="1" si="131">M791*$H794</f>
        <v>12.595876337036376</v>
      </c>
      <c r="N794" s="78">
        <f t="shared" ca="1" si="131"/>
        <v>12.629054325184541</v>
      </c>
      <c r="O794" s="78">
        <f t="shared" ca="1" si="131"/>
        <v>12.663115511409533</v>
      </c>
      <c r="P794" s="78">
        <f t="shared" ca="1" si="131"/>
        <v>12.698083554199352</v>
      </c>
      <c r="Q794" s="78">
        <f t="shared" ca="1" si="131"/>
        <v>12.733982745791625</v>
      </c>
      <c r="R794" s="78">
        <f t="shared" ca="1" si="131"/>
        <v>12.770838029150122</v>
      </c>
      <c r="S794" s="78">
        <f t="shared" ca="1" si="131"/>
        <v>12.808675015396012</v>
      </c>
      <c r="T794" s="78">
        <f t="shared" ca="1" si="131"/>
        <v>12.847520001706085</v>
      </c>
      <c r="U794" s="78">
        <f ca="1">U791*$H794</f>
        <v>12.887399989690389</v>
      </c>
      <c r="V794" s="78">
        <f ca="1">V791*$H794</f>
        <v>12.928342704262192</v>
      </c>
      <c r="W794" s="78">
        <f t="shared" ref="W794" ca="1" si="132">W791*$H794</f>
        <v>12.970376613013379</v>
      </c>
      <c r="X794" s="78">
        <f ca="1">X791*$H794</f>
        <v>13.01353094610892</v>
      </c>
      <c r="Y794" s="78">
        <f ca="1">Y791*$H794</f>
        <v>13.057835716714195</v>
      </c>
      <c r="Z794" s="204"/>
      <c r="AA794" s="205"/>
      <c r="AB794" s="198"/>
      <c r="AC794" s="206"/>
      <c r="AD794" s="175"/>
      <c r="AE794" s="175"/>
      <c r="AF794" s="175"/>
      <c r="AG794" s="175"/>
      <c r="AH794" s="175"/>
      <c r="AI794" s="175"/>
      <c r="AJ794" s="175"/>
      <c r="AK794" s="175"/>
      <c r="AL794" s="175"/>
      <c r="AN794" s="216"/>
    </row>
    <row r="795" spans="1:40" s="157" customFormat="1" x14ac:dyDescent="0.2">
      <c r="A795" s="2"/>
      <c r="C795" s="207"/>
      <c r="D795" s="208"/>
      <c r="E795" s="208"/>
      <c r="F795" s="208"/>
      <c r="G795" s="209"/>
      <c r="H795" s="241"/>
      <c r="I795" s="211"/>
      <c r="J795" s="212"/>
      <c r="K795" s="208"/>
      <c r="Z795" s="175"/>
      <c r="AA795" s="175"/>
      <c r="AB795" s="175"/>
      <c r="AC795" s="175"/>
      <c r="AD795" s="175"/>
      <c r="AE795" s="175"/>
      <c r="AF795" s="175"/>
      <c r="AG795" s="175"/>
      <c r="AH795" s="175"/>
      <c r="AI795" s="175"/>
      <c r="AJ795" s="175"/>
      <c r="AK795" s="175"/>
      <c r="AL795" s="175"/>
      <c r="AM795" s="157" t="str">
        <f ca="1">IF('MASTER 2018-19 '!H801="","",'MASTER 2018-19 '!H801)</f>
        <v/>
      </c>
      <c r="AN795" s="216"/>
    </row>
    <row r="796" spans="1:40" s="157" customFormat="1" x14ac:dyDescent="0.2">
      <c r="A796" s="152"/>
      <c r="B796" s="247">
        <v>505</v>
      </c>
      <c r="C796" s="86" t="str">
        <f ca="1">VLOOKUP(B796,'GSP List'!$D$2:$E$485,2,FALSE)</f>
        <v>ACHILTIBUIE</v>
      </c>
      <c r="D796" s="117" t="s">
        <v>30</v>
      </c>
      <c r="E796" s="117" t="s">
        <v>564</v>
      </c>
      <c r="F796" s="214"/>
      <c r="G796" s="284">
        <f ca="1">IF(AND(VLOOKUP(C796,SubstationLoad_Max_Primaries!$B$3:$Z$495,3,FALSE),ISNUMBER(VLOOKUP(C796,'Manual Calculation'!$B$2:$G$222,3,FALSE))),VLOOKUP(C796,'Manual Calculation'!$B$2:$G$222,4,FALSE),VLOOKUP(C796,SubstationLoad_Max_Primaries!$B$3:$Z$500,23,FALSE))</f>
        <v>43875.702777777777</v>
      </c>
      <c r="H796" s="282">
        <f ca="1">IF(AND(VLOOKUP(C796,SubstationLoad_Max_Primaries!$B$3:$Z$495,3,FALSE),ISNUMBER(VLOOKUP(C796,'Manual Calculation'!$B$2:$G$222,3,FALSE))),VLOOKUP(C796,'Manual Calculation'!$B$2:$G$222,3,FALSE),VLOOKUP(C796,SubstationLoad_Max_Primaries!$B$3:$Z$500,22,FALSE))</f>
        <v>0.91987220644807821</v>
      </c>
      <c r="I796" s="136">
        <v>1</v>
      </c>
      <c r="J796" s="89" t="s">
        <v>829</v>
      </c>
      <c r="K796" s="90" t="s">
        <v>829</v>
      </c>
      <c r="L796" s="143">
        <f ca="1">IF(OR($B796="",ISNA($I796)),,$H796*$I796)</f>
        <v>0.91987220644807821</v>
      </c>
      <c r="M796" s="143">
        <f ca="1">IF($B796 ="",,VLOOKUP($K796,'Growth Rates'!$C$5:$D$8,2,FALSE))^COLUMNS($M796:M796)*$L796+SUM($L797:M797)*IFERROR($L$5/$L$6,1)</f>
        <v>0.9445132008158037</v>
      </c>
      <c r="N796" s="143">
        <f ca="1">IF($B796 ="",,VLOOKUP($K796,'Growth Rates'!$C$5:$D$8,2,FALSE))^COLUMNS($M796:N796)*$L796+SUM($L797:N797)*IFERROR($L$5/$L$6,1)</f>
        <v>0.96981426361387646</v>
      </c>
      <c r="O796" s="143">
        <f ca="1">IF($B796 ="",,VLOOKUP($K796,'Growth Rates'!$C$5:$D$8,2,FALSE))^COLUMNS($M796:O796)*$L796+SUM($L797:O797)*IFERROR($L$5/$L$6,1)</f>
        <v>0.99579307636627401</v>
      </c>
      <c r="P796" s="143">
        <f ca="1">IF($B796 ="",,VLOOKUP($K796,'Growth Rates'!$C$5:$D$8,2,FALSE))^COLUMNS($M796:P796)*$L796+SUM($L797:P797)*IFERROR($L$5/$L$6,1)</f>
        <v>1.022467794239214</v>
      </c>
      <c r="Q796" s="143">
        <f ca="1">IF($B796 ="",,VLOOKUP($K796,'Growth Rates'!$C$5:$D$8,2,FALSE))^COLUMNS($M796:Q796)*$L796+SUM($L797:Q797)*IFERROR($L$5/$L$6,1)</f>
        <v>1.0498570587288041</v>
      </c>
      <c r="R796" s="143">
        <f ca="1">IF($B796 ="",,VLOOKUP($K796,'Growth Rates'!$C$5:$D$8,2,FALSE))^COLUMNS($M796:R796)*$L796+SUM($L797:R797)*IFERROR($L$5/$L$6,1)</f>
        <v>1.0779800106885591</v>
      </c>
      <c r="S796" s="143">
        <f ca="1">IF($B796 ="",,VLOOKUP($K796,'Growth Rates'!$C$5:$D$8,2,FALSE))^COLUMNS($M796:S796)*$L796+SUM($L797:S797)*IFERROR($L$5/$L$6,1)</f>
        <v>1.1068563037058943</v>
      </c>
      <c r="T796" s="143">
        <f ca="1">IF($B796 ="",,VLOOKUP($K796,'Growth Rates'!$C$5:$D$8,2,FALSE))^COLUMNS($M796:T796)*$L796+SUM($L797:T797)*IFERROR($L$5/$L$6,1)</f>
        <v>1.1365061178369378</v>
      </c>
      <c r="U796" s="143">
        <f ca="1">IF($B796 ="",,VLOOKUP($K796,'Growth Rates'!$C$5:$D$8,2,FALSE))^COLUMNS($M796:U796)*$L796+SUM($L797:U797)*IFERROR($L$5/$L$6,1)</f>
        <v>1.1669501737092642</v>
      </c>
      <c r="V796" s="143">
        <f ca="1">IF($B796 ="",,VLOOKUP($K796,'Growth Rates'!$C$5:$D$8,2,FALSE))^COLUMNS($M796:V796)*$L796+SUM($L797:V797)*IFERROR($L$5/$L$6,1)</f>
        <v>1.1982097470024042</v>
      </c>
      <c r="W796" s="143">
        <f ca="1">IF($B796 ="",,VLOOKUP($K796,'Growth Rates'!$C$5:$D$8,2,FALSE))^COLUMNS($M796:W796)*$L796+SUM($L797:W797)*IFERROR($L$5/$L$6,1)</f>
        <v>1.2303066833162493</v>
      </c>
      <c r="X796" s="143">
        <f ca="1">IF($B796 ="",,VLOOKUP($K796,'Growth Rates'!$C$5:$D$8,2,FALSE))^COLUMNS($M796:X796)*$L796+SUM($L797:X797)*IFERROR($L$5/$L$6,1)</f>
        <v>1.2632634134377412</v>
      </c>
      <c r="Y796" s="143">
        <f ca="1">IF($B796 ="",,VLOOKUP($K796,'Growth Rates'!$C$5:$D$8,2,FALSE))^COLUMNS($M796:Y796)*$L796+SUM($L797:Y797)*IFERROR($L$5/$L$6,1)</f>
        <v>1.2971029690165194</v>
      </c>
      <c r="Z796" s="237"/>
      <c r="AA796" s="173">
        <f ca="1">IFERROR(IF($H796="",,AA797/$L796),0)</f>
        <v>0.88542263169988766</v>
      </c>
      <c r="AB796" s="173">
        <f ca="1">IFERROR(IF($H796="",,AB797/$L796),0)</f>
        <v>0.88340178356852272</v>
      </c>
      <c r="AC796" s="174">
        <f ca="1">IFERROR(IF($H796="",,AC797/$L796),0)</f>
        <v>0</v>
      </c>
      <c r="AD796" s="175"/>
      <c r="AE796" s="42">
        <v>83335</v>
      </c>
      <c r="AF796" s="43"/>
      <c r="AG796" s="43"/>
      <c r="AH796" s="43"/>
      <c r="AI796" s="43"/>
      <c r="AJ796" s="43"/>
      <c r="AK796" s="43"/>
      <c r="AL796" s="44"/>
      <c r="AM796" s="157">
        <f ca="1">IF('MASTER 2018-19 '!H802="","",'MASTER 2018-19 '!H802)</f>
        <v>0.81</v>
      </c>
      <c r="AN796" s="216">
        <f t="shared" ca="1" si="128"/>
        <v>0.10987220644807816</v>
      </c>
    </row>
    <row r="797" spans="1:40" s="157" customFormat="1" x14ac:dyDescent="0.2">
      <c r="A797" s="152"/>
      <c r="C797" s="217" t="str">
        <f ca="1">IFERROR(IF(H796="","No PI or No Data",""),"Substation was not found in SubstationLoad")</f>
        <v/>
      </c>
      <c r="D797" s="139"/>
      <c r="E797" s="139"/>
      <c r="F797" s="139"/>
      <c r="G797" s="285">
        <f ca="1">IF(AND(VLOOKUP(C796,SubstationLoad_Max_Primaries!$B$3:$Z$495,3,FALSE),ISNUMBER(VLOOKUP(C796,'Manual Calculation'!$B$2:$G$222,3,FALSE))),VLOOKUP(C796,'Manual Calculation'!$B$2:$G$222,4,FALSE),VLOOKUP(C796,SubstationLoad_Max_Primaries!$B$3:$Z$500,23,FALSE))</f>
        <v>43875.702777777777</v>
      </c>
      <c r="H797" s="248"/>
      <c r="I797" s="220"/>
      <c r="J797" s="220"/>
      <c r="K797" s="220"/>
      <c r="L797" s="220" t="s">
        <v>32</v>
      </c>
      <c r="M797" s="235"/>
      <c r="N797" s="221"/>
      <c r="O797" s="221"/>
      <c r="P797" s="221"/>
      <c r="Q797" s="221"/>
      <c r="R797" s="221"/>
      <c r="S797" s="221"/>
      <c r="T797" s="221"/>
      <c r="U797" s="221"/>
      <c r="V797" s="221"/>
      <c r="W797" s="221"/>
      <c r="X797" s="221"/>
      <c r="Y797" s="221"/>
      <c r="Z797" s="222"/>
      <c r="AA797" s="419">
        <f ca="1">IF(AND(VLOOKUP(C796,SubstationLoad_Min_Primaries!$B$3:$Z$495,3,FALSE),ISNUMBER(VLOOKUP(C796,'Manual Calculation'!$B$2:$G$222,5,FALSE))),"Manual Calculation",MAX(VLOOKUP(C796,SubstationLoad_Max_Primaries!$B$3:$Z$500,5,FALSE),VLOOKUP(C796,SubstationLoad_Max_Primaries!$B$3:$Z$500,7,FALSE)))</f>
        <v>0.81447566986083975</v>
      </c>
      <c r="AB797" s="419">
        <f ca="1">IF(AND(VLOOKUP(C796,SubstationLoad_Min_Primaries!$B$3:$Z$495,3,FALSE),ISNUMBER(VLOOKUP(C796,'Manual Calculation'!$B$2:$G$222,5,FALSE))),"Manual Calculation",VLOOKUP(C796,SubstationLoad_Max_Primaries!$B$3:$Z$500,6,FALSE))</f>
        <v>0.81261674783134463</v>
      </c>
      <c r="AC797" s="282">
        <f ca="1">IF(AND(VLOOKUP(C796,SubstationLoad_Min_Primaries!$B$3:$Z$495,3,FALSE),ISNUMBER(VLOOKUP(C796,'Manual Calculation'!$B$2:$G$222,5,FALSE))),VLOOKUP(C796,'Manual Calculation'!$B$2:$G$222,5,FALSE),VLOOKUP(C796,SubstationLoad_Min_Primaries!$B$3:$Z$500,22,FALSE))</f>
        <v>0</v>
      </c>
      <c r="AD797" s="175"/>
      <c r="AE797" s="186">
        <v>1</v>
      </c>
      <c r="AF797" s="187">
        <v>0</v>
      </c>
      <c r="AG797" s="187">
        <v>0</v>
      </c>
      <c r="AH797" s="187">
        <v>0</v>
      </c>
      <c r="AI797" s="187">
        <v>0</v>
      </c>
      <c r="AJ797" s="187">
        <v>0</v>
      </c>
      <c r="AK797" s="187">
        <v>0</v>
      </c>
      <c r="AL797" s="188">
        <v>0</v>
      </c>
      <c r="AM797" s="157" t="str">
        <f ca="1">IF('MASTER 2018-19 '!H803="","",'MASTER 2018-19 '!H803)</f>
        <v/>
      </c>
      <c r="AN797" s="216"/>
    </row>
    <row r="798" spans="1:40" s="157" customFormat="1" x14ac:dyDescent="0.2">
      <c r="A798" s="152"/>
      <c r="C798" s="223" t="s">
        <v>33</v>
      </c>
      <c r="D798" s="224"/>
      <c r="E798" s="225"/>
      <c r="F798" s="225"/>
      <c r="G798" s="226"/>
      <c r="H798" s="249"/>
      <c r="I798" s="228"/>
      <c r="J798" s="228"/>
      <c r="K798" s="228"/>
      <c r="L798" s="228"/>
      <c r="M798" s="229"/>
      <c r="N798" s="229"/>
      <c r="O798" s="230"/>
      <c r="P798" s="230"/>
      <c r="Q798" s="230"/>
      <c r="R798" s="231" t="s">
        <v>34</v>
      </c>
      <c r="S798" s="283">
        <f ca="1">VLOOKUP(C796,SubstationLoad_Max_Primaries!$B$3:$Z$500,24,FALSE)</f>
        <v>0.8607122048721314</v>
      </c>
      <c r="T798" s="233"/>
      <c r="U798" s="233"/>
      <c r="V798" s="233"/>
      <c r="W798" s="233"/>
      <c r="X798" s="233"/>
      <c r="Y798" s="233"/>
      <c r="Z798" s="234"/>
      <c r="AA798" s="418">
        <f ca="1">IF(AND(VLOOKUP(C796,SubstationLoad_Min_Primaries!$B$3:$Z$495,3,FALSE),ISNUMBER(VLOOKUP(C796,'Manual Calculation'!$B$2:$G$222,5,FALSE))),"",IF(AA797=VLOOKUP(C796,SubstationLoad_Max_Primaries!$B$3:$Z$500,5,FALSE),VLOOKUP(C796,SubstationLoad_Max_Primaries!$B$3:$Z$500,10,FALSE),IF(AA797=VLOOKUP(C796,SubstationLoad_Max_Primaries!$B$3:$Z$500,7,FALSE),VLOOKUP(C796,SubstationLoad_Max_Primaries!$B$3:$Z$500,12,FALSE),"")))</f>
        <v>43558.89166666667</v>
      </c>
      <c r="AB798" s="418">
        <f ca="1">IF(AND(VLOOKUP(C796,SubstationLoad_Min_Primaries!$B$3:$Z$495,3,FALSE),ISNUMBER(VLOOKUP(C796,'Manual Calculation'!$B$2:$G$222,5,FALSE))),"",VLOOKUP(C796,SubstationLoad_Max_Primaries!$B$3:$Z$500,11,FALSE))</f>
        <v>43696.416666666664</v>
      </c>
      <c r="AC798" s="418">
        <f ca="1">IF(AND(VLOOKUP(C796,SubstationLoad_Min_Primaries!$B$3:$Z$495,3,FALSE),ISNUMBER(VLOOKUP(C796,'Manual Calculation'!$B$2:$G$222,5,FALSE))),VLOOKUP(C796,'Manual Calculation'!$B$2:$G$222,6,FALSE),VLOOKUP(C796,SubstationLoad_Min_Primaries!$B$3:$Z$500,23,FALSE))</f>
        <v>0</v>
      </c>
      <c r="AD798" s="175"/>
      <c r="AE798" s="175"/>
      <c r="AF798" s="175"/>
      <c r="AG798" s="175"/>
      <c r="AH798" s="175"/>
      <c r="AI798" s="175"/>
      <c r="AJ798" s="175"/>
      <c r="AK798" s="175"/>
      <c r="AL798" s="175"/>
      <c r="AM798" s="157" t="str">
        <f ca="1">IF('MASTER 2018-19 '!H804="","",'MASTER 2018-19 '!H804)</f>
        <v/>
      </c>
      <c r="AN798" s="216"/>
    </row>
    <row r="799" spans="1:40" s="157" customFormat="1" x14ac:dyDescent="0.2">
      <c r="A799" s="152"/>
      <c r="B799" s="213">
        <v>504</v>
      </c>
      <c r="C799" s="86" t="str">
        <f ca="1">VLOOKUP(B799,'GSP List'!$D$2:$E$485,2,FALSE)</f>
        <v>AULTBEA</v>
      </c>
      <c r="D799" s="117" t="s">
        <v>30</v>
      </c>
      <c r="E799" s="117" t="s">
        <v>543</v>
      </c>
      <c r="F799" s="214"/>
      <c r="G799" s="284">
        <f ca="1">IF(AND(VLOOKUP(C799,SubstationLoad_Max_Primaries!$B$3:$Z$495,3,FALSE),ISNUMBER(VLOOKUP(C799,'Manual Calculation'!$B$2:$G$222,3,FALSE))),VLOOKUP(C799,'Manual Calculation'!$B$2:$G$222,4,FALSE),VLOOKUP(C799,SubstationLoad_Max_Primaries!$B$3:$Z$500,23,FALSE))</f>
        <v>43558.46597222222</v>
      </c>
      <c r="H799" s="282">
        <f ca="1">IF(AND(VLOOKUP(C799,SubstationLoad_Max_Primaries!$B$3:$Z$495,3,FALSE),ISNUMBER(VLOOKUP(C799,'Manual Calculation'!$B$2:$G$222,3,FALSE))),VLOOKUP(C799,'Manual Calculation'!$B$2:$G$222,3,FALSE),VLOOKUP(C799,SubstationLoad_Max_Primaries!$B$3:$Z$500,22,FALSE))</f>
        <v>1.6505999565124512</v>
      </c>
      <c r="I799" s="136">
        <v>1</v>
      </c>
      <c r="J799" s="89">
        <v>0</v>
      </c>
      <c r="K799" s="90">
        <v>0</v>
      </c>
      <c r="L799" s="143">
        <f ca="1">IF(OR($B799="",ISNA($I799)),,$H799*$I799)</f>
        <v>1.6505999565124512</v>
      </c>
      <c r="M799" s="143">
        <f ca="1">IF($B799 ="",,VLOOKUP($K799,'Growth Rates'!$C$5:$D$8,2,FALSE))^COLUMNS($M799:M799)*$L799+SUM($L800:M800)*IFERROR($L$5/$L$6,1)</f>
        <v>1.6506300911338561</v>
      </c>
      <c r="N799" s="143">
        <f ca="1">IF($B799 ="",,VLOOKUP($K799,'Growth Rates'!$C$5:$D$8,2,FALSE))^COLUMNS($M799:N799)*$L799+SUM($L800:N800)*IFERROR($L$5/$L$6,1)</f>
        <v>1.6506602263054215</v>
      </c>
      <c r="O799" s="143">
        <f ca="1">IF($B799 ="",,VLOOKUP($K799,'Growth Rates'!$C$5:$D$8,2,FALSE))^COLUMNS($M799:O799)*$L799+SUM($L800:O800)*IFERROR($L$5/$L$6,1)</f>
        <v>1.650690362027158</v>
      </c>
      <c r="P799" s="143">
        <f ca="1">IF($B799 ="",,VLOOKUP($K799,'Growth Rates'!$C$5:$D$8,2,FALSE))^COLUMNS($M799:P799)*$L799+SUM($L800:P800)*IFERROR($L$5/$L$6,1)</f>
        <v>1.6507204982990757</v>
      </c>
      <c r="Q799" s="143">
        <f ca="1">IF($B799 ="",,VLOOKUP($K799,'Growth Rates'!$C$5:$D$8,2,FALSE))^COLUMNS($M799:Q799)*$L799+SUM($L800:Q800)*IFERROR($L$5/$L$6,1)</f>
        <v>1.6507506351211838</v>
      </c>
      <c r="R799" s="143">
        <f ca="1">IF($B799 ="",,VLOOKUP($K799,'Growth Rates'!$C$5:$D$8,2,FALSE))^COLUMNS($M799:R799)*$L799+SUM($L800:R800)*IFERROR($L$5/$L$6,1)</f>
        <v>1.6507807724934931</v>
      </c>
      <c r="S799" s="143">
        <f ca="1">IF($B799 ="",,VLOOKUP($K799,'Growth Rates'!$C$5:$D$8,2,FALSE))^COLUMNS($M799:S799)*$L799+SUM($L800:S800)*IFERROR($L$5/$L$6,1)</f>
        <v>1.6508109104160136</v>
      </c>
      <c r="T799" s="143">
        <f ca="1">IF($B799 ="",,VLOOKUP($K799,'Growth Rates'!$C$5:$D$8,2,FALSE))^COLUMNS($M799:T799)*$L799+SUM($L800:T800)*IFERROR($L$5/$L$6,1)</f>
        <v>1.6508410488887553</v>
      </c>
      <c r="U799" s="143">
        <f ca="1">IF($B799 ="",,VLOOKUP($K799,'Growth Rates'!$C$5:$D$8,2,FALSE))^COLUMNS($M799:U799)*$L799+SUM($L800:U800)*IFERROR($L$5/$L$6,1)</f>
        <v>1.6508711879117277</v>
      </c>
      <c r="V799" s="143">
        <f ca="1">IF($B799 ="",,VLOOKUP($K799,'Growth Rates'!$C$5:$D$8,2,FALSE))^COLUMNS($M799:V799)*$L799+SUM($L800:V800)*IFERROR($L$5/$L$6,1)</f>
        <v>1.6509013274849416</v>
      </c>
      <c r="W799" s="143">
        <f ca="1">IF($B799 ="",,VLOOKUP($K799,'Growth Rates'!$C$5:$D$8,2,FALSE))^COLUMNS($M799:W799)*$L799+SUM($L800:W800)*IFERROR($L$5/$L$6,1)</f>
        <v>1.6509314676084061</v>
      </c>
      <c r="X799" s="143">
        <f ca="1">IF($B799 ="",,VLOOKUP($K799,'Growth Rates'!$C$5:$D$8,2,FALSE))^COLUMNS($M799:X799)*$L799+SUM($L800:X800)*IFERROR($L$5/$L$6,1)</f>
        <v>1.6509616082821328</v>
      </c>
      <c r="Y799" s="143">
        <f ca="1">IF($B799 ="",,VLOOKUP($K799,'Growth Rates'!$C$5:$D$8,2,FALSE))^COLUMNS($M799:Y799)*$L799+SUM($L800:Y800)*IFERROR($L$5/$L$6,1)</f>
        <v>1.6509917495061301</v>
      </c>
      <c r="Z799" s="215"/>
      <c r="AA799" s="173">
        <f ca="1">IFERROR(IF($H799="",,AA800/$L799),0)</f>
        <v>1</v>
      </c>
      <c r="AB799" s="173">
        <f ca="1">IFERROR(IF($H799="",,AB800/$L799),0)</f>
        <v>0.76972008854969687</v>
      </c>
      <c r="AC799" s="174">
        <f ca="1">IFERROR(IF($H799="",,AC800/$L799),0)</f>
        <v>0</v>
      </c>
      <c r="AD799" s="175"/>
      <c r="AE799" s="42">
        <v>83310</v>
      </c>
      <c r="AF799" s="43"/>
      <c r="AG799" s="43"/>
      <c r="AH799" s="43"/>
      <c r="AI799" s="43"/>
      <c r="AJ799" s="43"/>
      <c r="AK799" s="43"/>
      <c r="AL799" s="44"/>
      <c r="AM799" s="157">
        <f ca="1">IF('MASTER 2018-19 '!H805="","",'MASTER 2018-19 '!H805)</f>
        <v>1.69</v>
      </c>
      <c r="AN799" s="216">
        <f t="shared" ca="1" si="128"/>
        <v>-3.9400043487548775E-2</v>
      </c>
    </row>
    <row r="800" spans="1:40" s="157" customFormat="1" x14ac:dyDescent="0.2">
      <c r="A800" s="152"/>
      <c r="C800" s="217" t="str">
        <f ca="1">IFERROR(IF(H799="","No PI or No Data",""),"Substation was not found in SubstationLoad")</f>
        <v/>
      </c>
      <c r="D800" s="139"/>
      <c r="E800" s="139"/>
      <c r="F800" s="139"/>
      <c r="G800" s="285">
        <f ca="1">IF(AND(VLOOKUP(C799,SubstationLoad_Max_Primaries!$B$3:$Z$495,3,FALSE),ISNUMBER(VLOOKUP(C799,'Manual Calculation'!$B$2:$G$222,3,FALSE))),VLOOKUP(C799,'Manual Calculation'!$B$2:$G$222,4,FALSE),VLOOKUP(C799,SubstationLoad_Max_Primaries!$B$3:$Z$500,23,FALSE))</f>
        <v>43558.46597222222</v>
      </c>
      <c r="H800" s="250"/>
      <c r="I800" s="220"/>
      <c r="J800" s="220"/>
      <c r="K800" s="220"/>
      <c r="L800" s="220" t="s">
        <v>32</v>
      </c>
      <c r="M800" s="221"/>
      <c r="N800" s="221"/>
      <c r="O800" s="221"/>
      <c r="P800" s="221"/>
      <c r="Q800" s="221"/>
      <c r="R800" s="221"/>
      <c r="S800" s="221"/>
      <c r="T800" s="221"/>
      <c r="U800" s="221"/>
      <c r="V800" s="221"/>
      <c r="W800" s="221"/>
      <c r="X800" s="221"/>
      <c r="Y800" s="221"/>
      <c r="Z800" s="222"/>
      <c r="AA800" s="419">
        <f ca="1">IF(AND(VLOOKUP(C799,SubstationLoad_Min_Primaries!$B$3:$Z$495,3,FALSE),ISNUMBER(VLOOKUP(C799,'Manual Calculation'!$B$2:$G$222,5,FALSE))),"Manual Calculation",MAX(VLOOKUP(C799,SubstationLoad_Max_Primaries!$B$3:$Z$500,5,FALSE),VLOOKUP(C799,SubstationLoad_Max_Primaries!$B$3:$Z$500,7,FALSE)))</f>
        <v>1.6505999565124512</v>
      </c>
      <c r="AB800" s="419">
        <f ca="1">IF(AND(VLOOKUP(C799,SubstationLoad_Min_Primaries!$B$3:$Z$495,3,FALSE),ISNUMBER(VLOOKUP(C799,'Manual Calculation'!$B$2:$G$222,5,FALSE))),"Manual Calculation",VLOOKUP(C799,SubstationLoad_Max_Primaries!$B$3:$Z$500,6,FALSE))</f>
        <v>1.2704999446868896</v>
      </c>
      <c r="AC800" s="282">
        <f ca="1">IF(AND(VLOOKUP(C799,SubstationLoad_Min_Primaries!$B$3:$Z$495,3,FALSE),ISNUMBER(VLOOKUP(C799,'Manual Calculation'!$B$2:$G$222,5,FALSE))),VLOOKUP(C799,'Manual Calculation'!$B$2:$G$222,5,FALSE),VLOOKUP(C799,SubstationLoad_Min_Primaries!$B$3:$Z$500,22,FALSE))</f>
        <v>0</v>
      </c>
      <c r="AD800" s="175"/>
      <c r="AE800" s="186">
        <v>1</v>
      </c>
      <c r="AF800" s="187">
        <v>0</v>
      </c>
      <c r="AG800" s="187">
        <v>0</v>
      </c>
      <c r="AH800" s="187">
        <v>0</v>
      </c>
      <c r="AI800" s="187">
        <v>0</v>
      </c>
      <c r="AJ800" s="187">
        <v>0</v>
      </c>
      <c r="AK800" s="187">
        <v>0</v>
      </c>
      <c r="AL800" s="188">
        <v>0</v>
      </c>
      <c r="AM800" s="157" t="str">
        <f ca="1">IF('MASTER 2018-19 '!H806="","",'MASTER 2018-19 '!H806)</f>
        <v/>
      </c>
      <c r="AN800" s="216"/>
    </row>
    <row r="801" spans="1:40" s="157" customFormat="1" x14ac:dyDescent="0.2">
      <c r="A801" s="152"/>
      <c r="C801" s="223" t="s">
        <v>33</v>
      </c>
      <c r="D801" s="224"/>
      <c r="E801" s="225"/>
      <c r="F801" s="225"/>
      <c r="G801" s="226"/>
      <c r="H801" s="249"/>
      <c r="I801" s="228"/>
      <c r="J801" s="228"/>
      <c r="K801" s="228"/>
      <c r="L801" s="228"/>
      <c r="M801" s="229"/>
      <c r="N801" s="229"/>
      <c r="O801" s="230"/>
      <c r="P801" s="230"/>
      <c r="Q801" s="230"/>
      <c r="R801" s="231" t="s">
        <v>34</v>
      </c>
      <c r="S801" s="283">
        <f ca="1">VLOOKUP(C799,SubstationLoad_Max_Primaries!$B$3:$Z$500,24,FALSE)</f>
        <v>0</v>
      </c>
      <c r="T801" s="233"/>
      <c r="U801" s="233"/>
      <c r="V801" s="233"/>
      <c r="W801" s="233"/>
      <c r="X801" s="233"/>
      <c r="Y801" s="233"/>
      <c r="Z801" s="234"/>
      <c r="AA801" s="418">
        <f ca="1">IF(AND(VLOOKUP(C799,SubstationLoad_Min_Primaries!$B$3:$Z$495,3,FALSE),ISNUMBER(VLOOKUP(C799,'Manual Calculation'!$B$2:$G$222,5,FALSE))),"",IF(AA800=VLOOKUP(C799,SubstationLoad_Max_Primaries!$B$3:$Z$500,5,FALSE),VLOOKUP(C799,SubstationLoad_Max_Primaries!$B$3:$Z$500,10,FALSE),IF(AA800=VLOOKUP(C799,SubstationLoad_Max_Primaries!$B$3:$Z$500,7,FALSE),VLOOKUP(C799,SubstationLoad_Max_Primaries!$B$3:$Z$500,12,FALSE),"")))</f>
        <v>43558.46597222222</v>
      </c>
      <c r="AB801" s="418">
        <f ca="1">IF(AND(VLOOKUP(C799,SubstationLoad_Min_Primaries!$B$3:$Z$495,3,FALSE),ISNUMBER(VLOOKUP(C799,'Manual Calculation'!$B$2:$G$222,5,FALSE))),"",VLOOKUP(C799,SubstationLoad_Max_Primaries!$B$3:$Z$500,11,FALSE))</f>
        <v>43629.838888888888</v>
      </c>
      <c r="AC801" s="418">
        <f ca="1">IF(AND(VLOOKUP(C799,SubstationLoad_Min_Primaries!$B$3:$Z$495,3,FALSE),ISNUMBER(VLOOKUP(C799,'Manual Calculation'!$B$2:$G$222,5,FALSE))),VLOOKUP(C799,'Manual Calculation'!$B$2:$G$222,6,FALSE),VLOOKUP(C799,SubstationLoad_Min_Primaries!$B$3:$Z$500,23,FALSE))</f>
        <v>0</v>
      </c>
      <c r="AD801" s="175"/>
      <c r="AE801" s="175"/>
      <c r="AF801" s="175"/>
      <c r="AG801" s="175"/>
      <c r="AH801" s="175"/>
      <c r="AI801" s="175"/>
      <c r="AJ801" s="175"/>
      <c r="AK801" s="175"/>
      <c r="AL801" s="175"/>
      <c r="AM801" s="157" t="str">
        <f ca="1">IF('MASTER 2018-19 '!H807="","",'MASTER 2018-19 '!H807)</f>
        <v/>
      </c>
      <c r="AN801" s="216"/>
    </row>
    <row r="802" spans="1:40" s="157" customFormat="1" x14ac:dyDescent="0.2">
      <c r="A802" s="152"/>
      <c r="B802" s="213">
        <v>535</v>
      </c>
      <c r="C802" s="138" t="str">
        <f ca="1">VLOOKUP(B802,'GSP List'!$D$2:$E$485,2,FALSE)</f>
        <v>BIDEN CLAN RAONAILD</v>
      </c>
      <c r="D802" s="117" t="s">
        <v>30</v>
      </c>
      <c r="E802" s="117" t="s">
        <v>541</v>
      </c>
      <c r="F802" s="214"/>
      <c r="G802" s="284" t="str">
        <f ca="1">IF(AND(VLOOKUP(C802,SubstationLoad_Max_Primaries!$B$3:$Z$495,3,FALSE),ISNUMBER(VLOOKUP(C802,'Manual Calculation'!$B$2:$G$222,3,FALSE))),VLOOKUP(C802,'Manual Calculation'!$B$2:$G$222,4,FALSE),VLOOKUP(C802,SubstationLoad_Max_Primaries!$B$3:$Z$500,23,FALSE))</f>
        <v>No PI</v>
      </c>
      <c r="H802" s="282">
        <f ca="1">IF(AND(VLOOKUP(C802,SubstationLoad_Max_Primaries!$B$3:$Z$495,3,FALSE),ISNUMBER(VLOOKUP(C802,'Manual Calculation'!$B$2:$G$222,3,FALSE))),VLOOKUP(C802,'Manual Calculation'!$B$2:$G$222,3,FALSE),VLOOKUP(C802,SubstationLoad_Max_Primaries!$B$3:$Z$500,22,FALSE))</f>
        <v>2.809408325093821E-3</v>
      </c>
      <c r="I802" s="136">
        <v>1</v>
      </c>
      <c r="J802" s="89">
        <v>0</v>
      </c>
      <c r="K802" s="90">
        <v>0</v>
      </c>
      <c r="L802" s="143">
        <f ca="1">IF(OR($B802="",ISNA($I802)),,$H802*$I802)</f>
        <v>2.809408325093821E-3</v>
      </c>
      <c r="M802" s="143">
        <f ca="1">IF($B802 ="",,VLOOKUP($K802,'Growth Rates'!$C$5:$D$8,2,FALSE))^COLUMNS($M802:M802)*$L802+SUM($L803:M803)*IFERROR($L$5/$L$6,1)</f>
        <v>2.809459615811426E-3</v>
      </c>
      <c r="N802" s="143">
        <f ca="1">IF($B802 ="",,VLOOKUP($K802,'Growth Rates'!$C$5:$D$8,2,FALSE))^COLUMNS($M802:N802)*$L802+SUM($L803:N803)*IFERROR($L$5/$L$6,1)</f>
        <v>2.8095109074654338E-3</v>
      </c>
      <c r="O802" s="143">
        <f ca="1">IF($B802 ="",,VLOOKUP($K802,'Growth Rates'!$C$5:$D$8,2,FALSE))^COLUMNS($M802:O802)*$L802+SUM($L803:O803)*IFERROR($L$5/$L$6,1)</f>
        <v>2.809562200055861E-3</v>
      </c>
      <c r="P802" s="143">
        <f ca="1">IF($B802 ="",,VLOOKUP($K802,'Growth Rates'!$C$5:$D$8,2,FALSE))^COLUMNS($M802:P802)*$L802+SUM($L803:P803)*IFERROR($L$5/$L$6,1)</f>
        <v>2.8096134935827262E-3</v>
      </c>
      <c r="Q802" s="143">
        <f ca="1">IF($B802 ="",,VLOOKUP($K802,'Growth Rates'!$C$5:$D$8,2,FALSE))^COLUMNS($M802:Q802)*$L802+SUM($L803:Q803)*IFERROR($L$5/$L$6,1)</f>
        <v>2.8096647880460446E-3</v>
      </c>
      <c r="R802" s="143">
        <f ca="1">IF($B802 ="",,VLOOKUP($K802,'Growth Rates'!$C$5:$D$8,2,FALSE))^COLUMNS($M802:R802)*$L802+SUM($L803:R803)*IFERROR($L$5/$L$6,1)</f>
        <v>2.8097160834458343E-3</v>
      </c>
      <c r="S802" s="143">
        <f ca="1">IF($B802 ="",,VLOOKUP($K802,'Growth Rates'!$C$5:$D$8,2,FALSE))^COLUMNS($M802:S802)*$L802+SUM($L803:S803)*IFERROR($L$5/$L$6,1)</f>
        <v>2.8097673797821123E-3</v>
      </c>
      <c r="T802" s="143">
        <f ca="1">IF($B802 ="",,VLOOKUP($K802,'Growth Rates'!$C$5:$D$8,2,FALSE))^COLUMNS($M802:T802)*$L802+SUM($L803:T803)*IFERROR($L$5/$L$6,1)</f>
        <v>2.809818677054896E-3</v>
      </c>
      <c r="U802" s="143">
        <f ca="1">IF($B802 ="",,VLOOKUP($K802,'Growth Rates'!$C$5:$D$8,2,FALSE))^COLUMNS($M802:U802)*$L802+SUM($L803:U803)*IFERROR($L$5/$L$6,1)</f>
        <v>2.8098699752642014E-3</v>
      </c>
      <c r="V802" s="143">
        <f ca="1">IF($B802 ="",,VLOOKUP($K802,'Growth Rates'!$C$5:$D$8,2,FALSE))^COLUMNS($M802:V802)*$L802+SUM($L803:V803)*IFERROR($L$5/$L$6,1)</f>
        <v>2.8099212744100471E-3</v>
      </c>
      <c r="W802" s="143">
        <f ca="1">IF($B802 ="",,VLOOKUP($K802,'Growth Rates'!$C$5:$D$8,2,FALSE))^COLUMNS($M802:W802)*$L802+SUM($L803:W803)*IFERROR($L$5/$L$6,1)</f>
        <v>2.8099725744924484E-3</v>
      </c>
      <c r="X802" s="143">
        <f ca="1">IF($B802 ="",,VLOOKUP($K802,'Growth Rates'!$C$5:$D$8,2,FALSE))^COLUMNS($M802:X802)*$L802+SUM($L803:X803)*IFERROR($L$5/$L$6,1)</f>
        <v>2.8100238755114251E-3</v>
      </c>
      <c r="Y802" s="143">
        <f ca="1">IF($B802 ="",,VLOOKUP($K802,'Growth Rates'!$C$5:$D$8,2,FALSE))^COLUMNS($M802:Y802)*$L802+SUM($L803:Y803)*IFERROR($L$5/$L$6,1)</f>
        <v>2.8100751774669912E-3</v>
      </c>
      <c r="Z802" s="215"/>
      <c r="AA802" s="173">
        <f ca="1">IFERROR(IF($H802="",,AA803/$L802),0)</f>
        <v>0</v>
      </c>
      <c r="AB802" s="173">
        <f ca="1">IFERROR(IF($H802="",,AB803/$L802),0)</f>
        <v>0</v>
      </c>
      <c r="AC802" s="174">
        <f ca="1">IFERROR(IF($H802="",,AC803/$L802),0)</f>
        <v>0</v>
      </c>
      <c r="AD802" s="175"/>
      <c r="AE802" s="42"/>
      <c r="AF802" s="43"/>
      <c r="AG802" s="43"/>
      <c r="AH802" s="43"/>
      <c r="AI802" s="43"/>
      <c r="AJ802" s="43"/>
      <c r="AK802" s="43"/>
      <c r="AL802" s="44"/>
      <c r="AM802" s="157">
        <f ca="1">IF('MASTER 2018-19 '!H808="","",'MASTER 2018-19 '!H808)</f>
        <v>2.809408325093821E-3</v>
      </c>
      <c r="AN802" s="216">
        <f t="shared" ca="1" si="128"/>
        <v>0</v>
      </c>
    </row>
    <row r="803" spans="1:40" s="157" customFormat="1" x14ac:dyDescent="0.2">
      <c r="C803" s="217" t="str">
        <f ca="1">IFERROR(IF(H802="","No PI or No Data",""),"Substation was not found in SubstationLoad")</f>
        <v/>
      </c>
      <c r="D803" s="139"/>
      <c r="E803" s="139"/>
      <c r="F803" s="139"/>
      <c r="G803" s="285" t="str">
        <f ca="1">IF(AND(VLOOKUP(C802,SubstationLoad_Max_Primaries!$B$3:$Z$495,3,FALSE),ISNUMBER(VLOOKUP(C802,'Manual Calculation'!$B$2:$G$222,3,FALSE))),VLOOKUP(C802,'Manual Calculation'!$B$2:$G$222,4,FALSE),VLOOKUP(C802,SubstationLoad_Max_Primaries!$B$3:$Z$500,23,FALSE))</f>
        <v>No PI</v>
      </c>
      <c r="H803" s="250"/>
      <c r="I803" s="220"/>
      <c r="J803" s="220"/>
      <c r="K803" s="220"/>
      <c r="L803" s="220" t="s">
        <v>32</v>
      </c>
      <c r="M803" s="235"/>
      <c r="N803" s="221"/>
      <c r="O803" s="221"/>
      <c r="P803" s="221"/>
      <c r="Q803" s="221"/>
      <c r="R803" s="221"/>
      <c r="S803" s="221"/>
      <c r="T803" s="221"/>
      <c r="U803" s="221"/>
      <c r="V803" s="221"/>
      <c r="W803" s="221"/>
      <c r="X803" s="221"/>
      <c r="Y803" s="221"/>
      <c r="Z803" s="222"/>
      <c r="AA803" s="419">
        <f ca="1">IF(AND(VLOOKUP(C802,SubstationLoad_Min_Primaries!$B$3:$Z$495,3,FALSE),ISNUMBER(VLOOKUP(C802,'Manual Calculation'!$B$2:$G$222,5,FALSE))),"Manual Calculation",MAX(VLOOKUP(C802,SubstationLoad_Max_Primaries!$B$3:$Z$500,5,FALSE),VLOOKUP(C802,SubstationLoad_Max_Primaries!$B$3:$Z$500,7,FALSE)))</f>
        <v>0</v>
      </c>
      <c r="AB803" s="419">
        <f ca="1">IF(AND(VLOOKUP(C802,SubstationLoad_Min_Primaries!$B$3:$Z$495,3,FALSE),ISNUMBER(VLOOKUP(C802,'Manual Calculation'!$B$2:$G$222,5,FALSE))),"Manual Calculation",VLOOKUP(C802,SubstationLoad_Max_Primaries!$B$3:$Z$500,6,FALSE))</f>
        <v>0</v>
      </c>
      <c r="AC803" s="282">
        <f ca="1">IF(AND(VLOOKUP(C802,SubstationLoad_Min_Primaries!$B$3:$Z$495,3,FALSE),ISNUMBER(VLOOKUP(C802,'Manual Calculation'!$B$2:$G$222,5,FALSE))),VLOOKUP(C802,'Manual Calculation'!$B$2:$G$222,5,FALSE),VLOOKUP(C802,SubstationLoad_Min_Primaries!$B$3:$Z$500,22,FALSE))</f>
        <v>0</v>
      </c>
      <c r="AD803" s="175"/>
      <c r="AE803" s="186">
        <v>0</v>
      </c>
      <c r="AF803" s="187">
        <v>0</v>
      </c>
      <c r="AG803" s="187">
        <v>0</v>
      </c>
      <c r="AH803" s="187">
        <v>0</v>
      </c>
      <c r="AI803" s="187">
        <v>0</v>
      </c>
      <c r="AJ803" s="187">
        <v>0</v>
      </c>
      <c r="AK803" s="187">
        <v>0</v>
      </c>
      <c r="AL803" s="188">
        <v>0</v>
      </c>
      <c r="AM803" s="157" t="str">
        <f ca="1">IF('MASTER 2018-19 '!H809="","",'MASTER 2018-19 '!H809)</f>
        <v/>
      </c>
      <c r="AN803" s="216"/>
    </row>
    <row r="804" spans="1:40" s="157" customFormat="1" x14ac:dyDescent="0.2">
      <c r="C804" s="223" t="s">
        <v>33</v>
      </c>
      <c r="D804" s="224"/>
      <c r="E804" s="225"/>
      <c r="F804" s="225"/>
      <c r="G804" s="226"/>
      <c r="H804" s="249"/>
      <c r="I804" s="228"/>
      <c r="J804" s="228"/>
      <c r="K804" s="228"/>
      <c r="L804" s="228"/>
      <c r="M804" s="229"/>
      <c r="N804" s="229"/>
      <c r="O804" s="230"/>
      <c r="P804" s="230"/>
      <c r="Q804" s="230"/>
      <c r="R804" s="231" t="s">
        <v>34</v>
      </c>
      <c r="S804" s="283" t="str">
        <f ca="1">VLOOKUP(C802,SubstationLoad_Max_Primaries!$B$3:$Z$500,24,FALSE)</f>
        <v/>
      </c>
      <c r="T804" s="233"/>
      <c r="U804" s="233"/>
      <c r="V804" s="233"/>
      <c r="W804" s="233"/>
      <c r="X804" s="233"/>
      <c r="Y804" s="233"/>
      <c r="Z804" s="234"/>
      <c r="AA804" s="418">
        <f ca="1">IF(AND(VLOOKUP(C802,SubstationLoad_Min_Primaries!$B$3:$Z$495,3,FALSE),ISNUMBER(VLOOKUP(C802,'Manual Calculation'!$B$2:$G$222,5,FALSE))),"",IF(AA803=VLOOKUP(C802,SubstationLoad_Max_Primaries!$B$3:$Z$500,5,FALSE),VLOOKUP(C802,SubstationLoad_Max_Primaries!$B$3:$Z$500,10,FALSE),IF(AA803=VLOOKUP(C802,SubstationLoad_Max_Primaries!$B$3:$Z$500,7,FALSE),VLOOKUP(C802,SubstationLoad_Max_Primaries!$B$3:$Z$500,12,FALSE),"")))</f>
        <v>0</v>
      </c>
      <c r="AB804" s="418">
        <f ca="1">IF(AND(VLOOKUP(C802,SubstationLoad_Min_Primaries!$B$3:$Z$495,3,FALSE),ISNUMBER(VLOOKUP(C802,'Manual Calculation'!$B$2:$G$222,5,FALSE))),"",VLOOKUP(C802,SubstationLoad_Max_Primaries!$B$3:$Z$500,11,FALSE))</f>
        <v>0</v>
      </c>
      <c r="AC804" s="418">
        <f ca="1">IF(AND(VLOOKUP(C802,SubstationLoad_Min_Primaries!$B$3:$Z$495,3,FALSE),ISNUMBER(VLOOKUP(C802,'Manual Calculation'!$B$2:$G$222,5,FALSE))),VLOOKUP(C802,'Manual Calculation'!$B$2:$G$222,6,FALSE),VLOOKUP(C802,SubstationLoad_Min_Primaries!$B$3:$Z$500,23,FALSE))</f>
        <v>0</v>
      </c>
      <c r="AD804" s="175"/>
      <c r="AE804" s="175"/>
      <c r="AF804" s="175"/>
      <c r="AG804" s="175"/>
      <c r="AH804" s="175"/>
      <c r="AI804" s="175"/>
      <c r="AJ804" s="175"/>
      <c r="AK804" s="175"/>
      <c r="AL804" s="175"/>
      <c r="AM804" s="157" t="str">
        <f ca="1">IF('MASTER 2018-19 '!H810="","",'MASTER 2018-19 '!H810)</f>
        <v/>
      </c>
      <c r="AN804" s="216"/>
    </row>
    <row r="805" spans="1:40" s="157" customFormat="1" x14ac:dyDescent="0.2">
      <c r="B805" s="213">
        <v>518</v>
      </c>
      <c r="C805" s="86" t="str">
        <f ca="1">VLOOKUP(B805,'GSP List'!$D$2:$E$485,2,FALSE)</f>
        <v>DRUMRUNIE</v>
      </c>
      <c r="D805" s="117" t="s">
        <v>30</v>
      </c>
      <c r="E805" s="117" t="s">
        <v>598</v>
      </c>
      <c r="F805" s="214"/>
      <c r="G805" s="284" t="str">
        <f ca="1">IF(AND(VLOOKUP(C805,SubstationLoad_Max_Primaries!$B$3:$Z$495,3,FALSE),ISNUMBER(VLOOKUP(C805,'Manual Calculation'!$B$2:$G$222,3,FALSE))),VLOOKUP(C805,'Manual Calculation'!$B$2:$G$222,4,FALSE),VLOOKUP(C805,SubstationLoad_Max_Primaries!$B$3:$Z$500,23,FALSE))</f>
        <v>No PI</v>
      </c>
      <c r="H805" s="282">
        <f ca="1">IF(AND(VLOOKUP(C805,SubstationLoad_Max_Primaries!$B$3:$Z$495,3,FALSE),ISNUMBER(VLOOKUP(C805,'Manual Calculation'!$B$2:$G$222,3,FALSE))),VLOOKUP(C805,'Manual Calculation'!$B$2:$G$222,3,FALSE),VLOOKUP(C805,SubstationLoad_Max_Primaries!$B$3:$Z$500,22,FALSE))</f>
        <v>0.32589136571088323</v>
      </c>
      <c r="I805" s="136">
        <v>1</v>
      </c>
      <c r="J805" s="89">
        <v>0</v>
      </c>
      <c r="K805" s="90">
        <v>0</v>
      </c>
      <c r="L805" s="143">
        <f ca="1">IF(OR($B805="",ISNA($I805)),,$H805*$I805)</f>
        <v>0.32589136571088323</v>
      </c>
      <c r="M805" s="143">
        <f ca="1">IF($B805 ="",,VLOOKUP($K805,'Growth Rates'!$C$5:$D$8,2,FALSE))^COLUMNS($M805:M805)*$L805+SUM($L806:M806)*IFERROR($L$5/$L$6,1)</f>
        <v>0.32589731543412542</v>
      </c>
      <c r="N805" s="143">
        <f ca="1">IF($B805 ="",,VLOOKUP($K805,'Growth Rates'!$C$5:$D$8,2,FALSE))^COLUMNS($M805:N805)*$L805+SUM($L806:N806)*IFERROR($L$5/$L$6,1)</f>
        <v>0.32590326526599028</v>
      </c>
      <c r="O805" s="143">
        <f ca="1">IF($B805 ="",,VLOOKUP($K805,'Growth Rates'!$C$5:$D$8,2,FALSE))^COLUMNS($M805:O805)*$L805+SUM($L806:O806)*IFERROR($L$5/$L$6,1)</f>
        <v>0.32590921520647986</v>
      </c>
      <c r="P805" s="143">
        <f ca="1">IF($B805 ="",,VLOOKUP($K805,'Growth Rates'!$C$5:$D$8,2,FALSE))^COLUMNS($M805:P805)*$L805+SUM($L806:P806)*IFERROR($L$5/$L$6,1)</f>
        <v>0.32591516525559622</v>
      </c>
      <c r="Q805" s="143">
        <f ca="1">IF($B805 ="",,VLOOKUP($K805,'Growth Rates'!$C$5:$D$8,2,FALSE))^COLUMNS($M805:Q805)*$L805+SUM($L806:Q806)*IFERROR($L$5/$L$6,1)</f>
        <v>0.32592111541334118</v>
      </c>
      <c r="R805" s="143">
        <f ca="1">IF($B805 ="",,VLOOKUP($K805,'Growth Rates'!$C$5:$D$8,2,FALSE))^COLUMNS($M805:R805)*$L805+SUM($L806:R806)*IFERROR($L$5/$L$6,1)</f>
        <v>0.32592706567971674</v>
      </c>
      <c r="S805" s="143">
        <f ca="1">IF($B805 ="",,VLOOKUP($K805,'Growth Rates'!$C$5:$D$8,2,FALSE))^COLUMNS($M805:S805)*$L805+SUM($L806:S806)*IFERROR($L$5/$L$6,1)</f>
        <v>0.32593301605472502</v>
      </c>
      <c r="T805" s="143">
        <f ca="1">IF($B805 ="",,VLOOKUP($K805,'Growth Rates'!$C$5:$D$8,2,FALSE))^COLUMNS($M805:T805)*$L805+SUM($L806:T806)*IFERROR($L$5/$L$6,1)</f>
        <v>0.3259389665383679</v>
      </c>
      <c r="U805" s="143">
        <f ca="1">IF($B805 ="",,VLOOKUP($K805,'Growth Rates'!$C$5:$D$8,2,FALSE))^COLUMNS($M805:U805)*$L805+SUM($L806:U806)*IFERROR($L$5/$L$6,1)</f>
        <v>0.32594491713064738</v>
      </c>
      <c r="V805" s="143">
        <f ca="1">IF($B805 ="",,VLOOKUP($K805,'Growth Rates'!$C$5:$D$8,2,FALSE))^COLUMNS($M805:V805)*$L805+SUM($L806:V806)*IFERROR($L$5/$L$6,1)</f>
        <v>0.32595086783156546</v>
      </c>
      <c r="W805" s="143">
        <f ca="1">IF($B805 ="",,VLOOKUP($K805,'Growth Rates'!$C$5:$D$8,2,FALSE))^COLUMNS($M805:W805)*$L805+SUM($L806:W806)*IFERROR($L$5/$L$6,1)</f>
        <v>0.32595681864112402</v>
      </c>
      <c r="X805" s="143">
        <f ca="1">IF($B805 ="",,VLOOKUP($K805,'Growth Rates'!$C$5:$D$8,2,FALSE))^COLUMNS($M805:X805)*$L805+SUM($L806:X806)*IFERROR($L$5/$L$6,1)</f>
        <v>0.32596276955932529</v>
      </c>
      <c r="Y805" s="143">
        <f ca="1">IF($B805 ="",,VLOOKUP($K805,'Growth Rates'!$C$5:$D$8,2,FALSE))^COLUMNS($M805:Y805)*$L805+SUM($L806:Y806)*IFERROR($L$5/$L$6,1)</f>
        <v>0.32596872058617099</v>
      </c>
      <c r="Z805" s="215"/>
      <c r="AA805" s="173">
        <f ca="1">IFERROR(IF($H805="",,AA806/$L805),0)</f>
        <v>0</v>
      </c>
      <c r="AB805" s="173">
        <f ca="1">IFERROR(IF($H805="",,AB806/$L805),0)</f>
        <v>0</v>
      </c>
      <c r="AC805" s="174">
        <f ca="1">IFERROR(IF($H805="",,AC806/$L805),0)</f>
        <v>0</v>
      </c>
      <c r="AD805" s="175"/>
      <c r="AE805" s="42">
        <v>83332</v>
      </c>
      <c r="AF805" s="43"/>
      <c r="AG805" s="43"/>
      <c r="AH805" s="43"/>
      <c r="AI805" s="43"/>
      <c r="AJ805" s="43"/>
      <c r="AK805" s="43"/>
      <c r="AL805" s="44"/>
      <c r="AM805" s="157">
        <f ca="1">IF('MASTER 2018-19 '!H811="","",'MASTER 2018-19 '!H811)</f>
        <v>0.32589136571088323</v>
      </c>
      <c r="AN805" s="216">
        <f t="shared" ca="1" si="128"/>
        <v>0</v>
      </c>
    </row>
    <row r="806" spans="1:40" s="157" customFormat="1" x14ac:dyDescent="0.2">
      <c r="C806" s="217" t="str">
        <f ca="1">IFERROR(IF(H805="","No PI or No Data",""),"Substation was not found in SubstationLoad")</f>
        <v/>
      </c>
      <c r="D806" s="139"/>
      <c r="E806" s="139"/>
      <c r="F806" s="139"/>
      <c r="G806" s="285" t="str">
        <f ca="1">IF(AND(VLOOKUP(C805,SubstationLoad_Max_Primaries!$B$3:$Z$495,3,FALSE),ISNUMBER(VLOOKUP(C805,'Manual Calculation'!$B$2:$G$222,3,FALSE))),VLOOKUP(C805,'Manual Calculation'!$B$2:$G$222,4,FALSE),VLOOKUP(C805,SubstationLoad_Max_Primaries!$B$3:$Z$500,23,FALSE))</f>
        <v>No PI</v>
      </c>
      <c r="H806" s="250"/>
      <c r="I806" s="220"/>
      <c r="J806" s="220"/>
      <c r="K806" s="220"/>
      <c r="L806" s="220" t="s">
        <v>32</v>
      </c>
      <c r="M806" s="235"/>
      <c r="N806" s="221"/>
      <c r="O806" s="221"/>
      <c r="P806" s="221"/>
      <c r="Q806" s="221"/>
      <c r="R806" s="221"/>
      <c r="S806" s="221"/>
      <c r="T806" s="221"/>
      <c r="U806" s="221"/>
      <c r="V806" s="221"/>
      <c r="W806" s="221"/>
      <c r="X806" s="221"/>
      <c r="Y806" s="221"/>
      <c r="Z806" s="222"/>
      <c r="AA806" s="419">
        <f ca="1">IF(AND(VLOOKUP(C805,SubstationLoad_Min_Primaries!$B$3:$Z$495,3,FALSE),ISNUMBER(VLOOKUP(C805,'Manual Calculation'!$B$2:$G$222,5,FALSE))),"Manual Calculation",MAX(VLOOKUP(C805,SubstationLoad_Max_Primaries!$B$3:$Z$500,5,FALSE),VLOOKUP(C805,SubstationLoad_Max_Primaries!$B$3:$Z$500,7,FALSE)))</f>
        <v>0</v>
      </c>
      <c r="AB806" s="419">
        <f ca="1">IF(AND(VLOOKUP(C805,SubstationLoad_Min_Primaries!$B$3:$Z$495,3,FALSE),ISNUMBER(VLOOKUP(C805,'Manual Calculation'!$B$2:$G$222,5,FALSE))),"Manual Calculation",VLOOKUP(C805,SubstationLoad_Max_Primaries!$B$3:$Z$500,6,FALSE))</f>
        <v>0</v>
      </c>
      <c r="AC806" s="282">
        <f ca="1">IF(AND(VLOOKUP(C805,SubstationLoad_Min_Primaries!$B$3:$Z$495,3,FALSE),ISNUMBER(VLOOKUP(C805,'Manual Calculation'!$B$2:$G$222,5,FALSE))),VLOOKUP(C805,'Manual Calculation'!$B$2:$G$222,5,FALSE),VLOOKUP(C805,SubstationLoad_Min_Primaries!$B$3:$Z$500,22,FALSE))</f>
        <v>0</v>
      </c>
      <c r="AD806" s="175"/>
      <c r="AE806" s="186">
        <v>1</v>
      </c>
      <c r="AF806" s="187">
        <v>0</v>
      </c>
      <c r="AG806" s="187">
        <v>0</v>
      </c>
      <c r="AH806" s="187">
        <v>0</v>
      </c>
      <c r="AI806" s="187">
        <v>0</v>
      </c>
      <c r="AJ806" s="187">
        <v>0</v>
      </c>
      <c r="AK806" s="187">
        <v>0</v>
      </c>
      <c r="AL806" s="188">
        <v>0</v>
      </c>
      <c r="AM806" s="157" t="str">
        <f ca="1">IF('MASTER 2018-19 '!H812="","",'MASTER 2018-19 '!H812)</f>
        <v/>
      </c>
      <c r="AN806" s="216"/>
    </row>
    <row r="807" spans="1:40" s="157" customFormat="1" x14ac:dyDescent="0.2">
      <c r="C807" s="223" t="s">
        <v>33</v>
      </c>
      <c r="D807" s="224"/>
      <c r="E807" s="225"/>
      <c r="F807" s="225"/>
      <c r="G807" s="226"/>
      <c r="H807" s="249"/>
      <c r="I807" s="228"/>
      <c r="J807" s="228"/>
      <c r="K807" s="228"/>
      <c r="L807" s="228"/>
      <c r="M807" s="229"/>
      <c r="N807" s="229"/>
      <c r="O807" s="230"/>
      <c r="P807" s="230"/>
      <c r="Q807" s="230"/>
      <c r="R807" s="231" t="s">
        <v>34</v>
      </c>
      <c r="S807" s="283" t="str">
        <f ca="1">VLOOKUP(C805,SubstationLoad_Max_Primaries!$B$3:$Z$500,24,FALSE)</f>
        <v/>
      </c>
      <c r="T807" s="233"/>
      <c r="U807" s="233"/>
      <c r="V807" s="233"/>
      <c r="W807" s="233"/>
      <c r="X807" s="233"/>
      <c r="Y807" s="233"/>
      <c r="Z807" s="234"/>
      <c r="AA807" s="418">
        <f ca="1">IF(AND(VLOOKUP(C805,SubstationLoad_Min_Primaries!$B$3:$Z$495,3,FALSE),ISNUMBER(VLOOKUP(C805,'Manual Calculation'!$B$2:$G$222,5,FALSE))),"",IF(AA806=VLOOKUP(C805,SubstationLoad_Max_Primaries!$B$3:$Z$500,5,FALSE),VLOOKUP(C805,SubstationLoad_Max_Primaries!$B$3:$Z$500,10,FALSE),IF(AA806=VLOOKUP(C805,SubstationLoad_Max_Primaries!$B$3:$Z$500,7,FALSE),VLOOKUP(C805,SubstationLoad_Max_Primaries!$B$3:$Z$500,12,FALSE),"")))</f>
        <v>0</v>
      </c>
      <c r="AB807" s="418">
        <f ca="1">IF(AND(VLOOKUP(C805,SubstationLoad_Min_Primaries!$B$3:$Z$495,3,FALSE),ISNUMBER(VLOOKUP(C805,'Manual Calculation'!$B$2:$G$222,5,FALSE))),"",VLOOKUP(C805,SubstationLoad_Max_Primaries!$B$3:$Z$500,11,FALSE))</f>
        <v>0</v>
      </c>
      <c r="AC807" s="418">
        <f ca="1">IF(AND(VLOOKUP(C805,SubstationLoad_Min_Primaries!$B$3:$Z$495,3,FALSE),ISNUMBER(VLOOKUP(C805,'Manual Calculation'!$B$2:$G$222,5,FALSE))),VLOOKUP(C805,'Manual Calculation'!$B$2:$G$222,6,FALSE),VLOOKUP(C805,SubstationLoad_Min_Primaries!$B$3:$Z$500,23,FALSE))</f>
        <v>0</v>
      </c>
      <c r="AD807" s="175"/>
      <c r="AE807" s="175"/>
      <c r="AF807" s="175"/>
      <c r="AG807" s="175"/>
      <c r="AH807" s="175"/>
      <c r="AI807" s="175"/>
      <c r="AJ807" s="175"/>
      <c r="AK807" s="175"/>
      <c r="AL807" s="175"/>
      <c r="AM807" s="157" t="str">
        <f ca="1">IF('MASTER 2018-19 '!H813="","",'MASTER 2018-19 '!H813)</f>
        <v/>
      </c>
      <c r="AN807" s="216"/>
    </row>
    <row r="808" spans="1:40" s="157" customFormat="1" x14ac:dyDescent="0.2">
      <c r="B808" s="236">
        <v>567</v>
      </c>
      <c r="C808" s="138" t="str">
        <f ca="1">VLOOKUP(B808,'GSP List'!$D$2:$E$485,2,FALSE)</f>
        <v>GARBAT FOREST</v>
      </c>
      <c r="D808" s="117" t="s">
        <v>30</v>
      </c>
      <c r="E808" s="117" t="s">
        <v>541</v>
      </c>
      <c r="F808" s="214"/>
      <c r="G808" s="284" t="str">
        <f ca="1">IF(AND(VLOOKUP(C808,SubstationLoad_Max_Primaries!$B$3:$Z$495,3,FALSE),ISNUMBER(VLOOKUP(C808,'Manual Calculation'!$B$2:$G$222,3,FALSE))),VLOOKUP(C808,'Manual Calculation'!$B$2:$G$222,4,FALSE),VLOOKUP(C808,SubstationLoad_Max_Primaries!$B$3:$Z$500,23,FALSE))</f>
        <v>No PI</v>
      </c>
      <c r="H808" s="282">
        <f ca="1">IF(AND(VLOOKUP(C808,SubstationLoad_Max_Primaries!$B$3:$Z$495,3,FALSE),ISNUMBER(VLOOKUP(C808,'Manual Calculation'!$B$2:$G$222,3,FALSE))),VLOOKUP(C808,'Manual Calculation'!$B$2:$G$222,3,FALSE),VLOOKUP(C808,SubstationLoad_Max_Primaries!$B$3:$Z$500,22,FALSE))</f>
        <v>5.618816650187642E-3</v>
      </c>
      <c r="I808" s="136">
        <v>1</v>
      </c>
      <c r="J808" s="89">
        <v>0</v>
      </c>
      <c r="K808" s="90">
        <v>0</v>
      </c>
      <c r="L808" s="143">
        <f ca="1">IF(OR($B808="",ISNA($I808)),,$H808*$I808)</f>
        <v>5.618816650187642E-3</v>
      </c>
      <c r="M808" s="143">
        <f ca="1">IF($B808 ="",,VLOOKUP($K808,'Growth Rates'!$C$5:$D$8,2,FALSE))^COLUMNS($M808:M808)*$L808+SUM($L809:M809)*IFERROR($L$5/$L$6,1)</f>
        <v>5.618919231622852E-3</v>
      </c>
      <c r="N808" s="143">
        <f ca="1">IF($B808 ="",,VLOOKUP($K808,'Growth Rates'!$C$5:$D$8,2,FALSE))^COLUMNS($M808:N808)*$L808+SUM($L809:N809)*IFERROR($L$5/$L$6,1)</f>
        <v>5.6190218149308677E-3</v>
      </c>
      <c r="O808" s="143">
        <f ca="1">IF($B808 ="",,VLOOKUP($K808,'Growth Rates'!$C$5:$D$8,2,FALSE))^COLUMNS($M808:O808)*$L808+SUM($L809:O809)*IFERROR($L$5/$L$6,1)</f>
        <v>5.619124400111722E-3</v>
      </c>
      <c r="P808" s="143">
        <f ca="1">IF($B808 ="",,VLOOKUP($K808,'Growth Rates'!$C$5:$D$8,2,FALSE))^COLUMNS($M808:P808)*$L808+SUM($L809:P809)*IFERROR($L$5/$L$6,1)</f>
        <v>5.6192269871654524E-3</v>
      </c>
      <c r="Q808" s="143">
        <f ca="1">IF($B808 ="",,VLOOKUP($K808,'Growth Rates'!$C$5:$D$8,2,FALSE))^COLUMNS($M808:Q808)*$L808+SUM($L809:Q809)*IFERROR($L$5/$L$6,1)</f>
        <v>5.6193295760920891E-3</v>
      </c>
      <c r="R808" s="143">
        <f ca="1">IF($B808 ="",,VLOOKUP($K808,'Growth Rates'!$C$5:$D$8,2,FALSE))^COLUMNS($M808:R808)*$L808+SUM($L809:R809)*IFERROR($L$5/$L$6,1)</f>
        <v>5.6194321668916686E-3</v>
      </c>
      <c r="S808" s="143">
        <f ca="1">IF($B808 ="",,VLOOKUP($K808,'Growth Rates'!$C$5:$D$8,2,FALSE))^COLUMNS($M808:S808)*$L808+SUM($L809:S809)*IFERROR($L$5/$L$6,1)</f>
        <v>5.6195347595642247E-3</v>
      </c>
      <c r="T808" s="143">
        <f ca="1">IF($B808 ="",,VLOOKUP($K808,'Growth Rates'!$C$5:$D$8,2,FALSE))^COLUMNS($M808:T808)*$L808+SUM($L809:T809)*IFERROR($L$5/$L$6,1)</f>
        <v>5.6196373541097921E-3</v>
      </c>
      <c r="U808" s="143">
        <f ca="1">IF($B808 ="",,VLOOKUP($K808,'Growth Rates'!$C$5:$D$8,2,FALSE))^COLUMNS($M808:U808)*$L808+SUM($L809:U809)*IFERROR($L$5/$L$6,1)</f>
        <v>5.6197399505284028E-3</v>
      </c>
      <c r="V808" s="143">
        <f ca="1">IF($B808 ="",,VLOOKUP($K808,'Growth Rates'!$C$5:$D$8,2,FALSE))^COLUMNS($M808:V808)*$L808+SUM($L809:V809)*IFERROR($L$5/$L$6,1)</f>
        <v>5.6198425488200943E-3</v>
      </c>
      <c r="W808" s="143">
        <f ca="1">IF($B808 ="",,VLOOKUP($K808,'Growth Rates'!$C$5:$D$8,2,FALSE))^COLUMNS($M808:W808)*$L808+SUM($L809:W809)*IFERROR($L$5/$L$6,1)</f>
        <v>5.6199451489848968E-3</v>
      </c>
      <c r="X808" s="143">
        <f ca="1">IF($B808 ="",,VLOOKUP($K808,'Growth Rates'!$C$5:$D$8,2,FALSE))^COLUMNS($M808:X808)*$L808+SUM($L809:X809)*IFERROR($L$5/$L$6,1)</f>
        <v>5.6200477510228502E-3</v>
      </c>
      <c r="Y808" s="143">
        <f ca="1">IF($B808 ="",,VLOOKUP($K808,'Growth Rates'!$C$5:$D$8,2,FALSE))^COLUMNS($M808:Y808)*$L808+SUM($L809:Y809)*IFERROR($L$5/$L$6,1)</f>
        <v>5.6201503549339824E-3</v>
      </c>
      <c r="Z808" s="215"/>
      <c r="AA808" s="173">
        <f ca="1">IFERROR(IF($H808="",,AA809/$L808),0)</f>
        <v>0</v>
      </c>
      <c r="AB808" s="173">
        <f ca="1">IFERROR(IF($H808="",,AB809/$L808),0)</f>
        <v>0</v>
      </c>
      <c r="AC808" s="174">
        <f ca="1">IFERROR(IF($H808="",,AC809/$L808),0)</f>
        <v>0</v>
      </c>
      <c r="AD808" s="175"/>
      <c r="AE808" s="42"/>
      <c r="AF808" s="43"/>
      <c r="AG808" s="43"/>
      <c r="AH808" s="43"/>
      <c r="AI808" s="43"/>
      <c r="AJ808" s="43"/>
      <c r="AK808" s="43"/>
      <c r="AL808" s="44"/>
      <c r="AM808" s="157">
        <f ca="1">IF('MASTER 2018-19 '!H814="","",'MASTER 2018-19 '!H814)</f>
        <v>5.618816650187642E-3</v>
      </c>
      <c r="AN808" s="216">
        <f t="shared" ca="1" si="128"/>
        <v>0</v>
      </c>
    </row>
    <row r="809" spans="1:40" s="157" customFormat="1" x14ac:dyDescent="0.2">
      <c r="C809" s="217" t="str">
        <f ca="1">IFERROR(IF(H808="","No PI or No Data",""),"Substation was not found in SubstationLoad")</f>
        <v/>
      </c>
      <c r="D809" s="139"/>
      <c r="E809" s="139"/>
      <c r="F809" s="139"/>
      <c r="G809" s="285" t="str">
        <f ca="1">IF(AND(VLOOKUP(C808,SubstationLoad_Max_Primaries!$B$3:$Z$495,3,FALSE),ISNUMBER(VLOOKUP(C808,'Manual Calculation'!$B$2:$G$222,3,FALSE))),VLOOKUP(C808,'Manual Calculation'!$B$2:$G$222,4,FALSE),VLOOKUP(C808,SubstationLoad_Max_Primaries!$B$3:$Z$500,23,FALSE))</f>
        <v>No PI</v>
      </c>
      <c r="H809" s="250"/>
      <c r="I809" s="220"/>
      <c r="J809" s="220"/>
      <c r="K809" s="220"/>
      <c r="L809" s="220" t="s">
        <v>32</v>
      </c>
      <c r="M809" s="235"/>
      <c r="N809" s="221"/>
      <c r="O809" s="221"/>
      <c r="P809" s="221"/>
      <c r="Q809" s="221"/>
      <c r="R809" s="221"/>
      <c r="S809" s="221"/>
      <c r="T809" s="221"/>
      <c r="U809" s="221"/>
      <c r="V809" s="221"/>
      <c r="W809" s="221"/>
      <c r="X809" s="221"/>
      <c r="Y809" s="221"/>
      <c r="Z809" s="222"/>
      <c r="AA809" s="419">
        <f ca="1">IF(AND(VLOOKUP(C808,SubstationLoad_Min_Primaries!$B$3:$Z$495,3,FALSE),ISNUMBER(VLOOKUP(C808,'Manual Calculation'!$B$2:$G$222,5,FALSE))),"Manual Calculation",MAX(VLOOKUP(C808,SubstationLoad_Max_Primaries!$B$3:$Z$500,5,FALSE),VLOOKUP(C808,SubstationLoad_Max_Primaries!$B$3:$Z$500,7,FALSE)))</f>
        <v>0</v>
      </c>
      <c r="AB809" s="419">
        <f ca="1">IF(AND(VLOOKUP(C808,SubstationLoad_Min_Primaries!$B$3:$Z$495,3,FALSE),ISNUMBER(VLOOKUP(C808,'Manual Calculation'!$B$2:$G$222,5,FALSE))),"Manual Calculation",VLOOKUP(C808,SubstationLoad_Max_Primaries!$B$3:$Z$500,6,FALSE))</f>
        <v>0</v>
      </c>
      <c r="AC809" s="282">
        <f ca="1">IF(AND(VLOOKUP(C808,SubstationLoad_Min_Primaries!$B$3:$Z$495,3,FALSE),ISNUMBER(VLOOKUP(C808,'Manual Calculation'!$B$2:$G$222,5,FALSE))),VLOOKUP(C808,'Manual Calculation'!$B$2:$G$222,5,FALSE),VLOOKUP(C808,SubstationLoad_Min_Primaries!$B$3:$Z$500,22,FALSE))</f>
        <v>0</v>
      </c>
      <c r="AD809" s="175"/>
      <c r="AE809" s="186">
        <v>0</v>
      </c>
      <c r="AF809" s="187">
        <v>0</v>
      </c>
      <c r="AG809" s="187">
        <v>0</v>
      </c>
      <c r="AH809" s="187">
        <v>0</v>
      </c>
      <c r="AI809" s="187">
        <v>0</v>
      </c>
      <c r="AJ809" s="187">
        <v>0</v>
      </c>
      <c r="AK809" s="187">
        <v>0</v>
      </c>
      <c r="AL809" s="188">
        <v>0</v>
      </c>
      <c r="AM809" s="157" t="str">
        <f ca="1">IF('MASTER 2018-19 '!H815="","",'MASTER 2018-19 '!H815)</f>
        <v/>
      </c>
      <c r="AN809" s="216"/>
    </row>
    <row r="810" spans="1:40" s="157" customFormat="1" x14ac:dyDescent="0.2">
      <c r="C810" s="223" t="s">
        <v>33</v>
      </c>
      <c r="D810" s="224"/>
      <c r="E810" s="225"/>
      <c r="F810" s="225"/>
      <c r="G810" s="226"/>
      <c r="H810" s="249"/>
      <c r="I810" s="228"/>
      <c r="J810" s="228"/>
      <c r="K810" s="228"/>
      <c r="L810" s="228"/>
      <c r="M810" s="229"/>
      <c r="N810" s="229"/>
      <c r="O810" s="230"/>
      <c r="P810" s="230"/>
      <c r="Q810" s="230"/>
      <c r="R810" s="231" t="s">
        <v>34</v>
      </c>
      <c r="S810" s="283" t="str">
        <f ca="1">VLOOKUP(C808,SubstationLoad_Max_Primaries!$B$3:$Z$500,24,FALSE)</f>
        <v/>
      </c>
      <c r="T810" s="233"/>
      <c r="U810" s="233"/>
      <c r="V810" s="233"/>
      <c r="W810" s="233"/>
      <c r="X810" s="233"/>
      <c r="Y810" s="233"/>
      <c r="Z810" s="234"/>
      <c r="AA810" s="418">
        <f ca="1">IF(AND(VLOOKUP(C808,SubstationLoad_Min_Primaries!$B$3:$Z$495,3,FALSE),ISNUMBER(VLOOKUP(C808,'Manual Calculation'!$B$2:$G$222,5,FALSE))),"",IF(AA809=VLOOKUP(C808,SubstationLoad_Max_Primaries!$B$3:$Z$500,5,FALSE),VLOOKUP(C808,SubstationLoad_Max_Primaries!$B$3:$Z$500,10,FALSE),IF(AA809=VLOOKUP(C808,SubstationLoad_Max_Primaries!$B$3:$Z$500,7,FALSE),VLOOKUP(C808,SubstationLoad_Max_Primaries!$B$3:$Z$500,12,FALSE),"")))</f>
        <v>0</v>
      </c>
      <c r="AB810" s="418">
        <f ca="1">IF(AND(VLOOKUP(C808,SubstationLoad_Min_Primaries!$B$3:$Z$495,3,FALSE),ISNUMBER(VLOOKUP(C808,'Manual Calculation'!$B$2:$G$222,5,FALSE))),"",VLOOKUP(C808,SubstationLoad_Max_Primaries!$B$3:$Z$500,11,FALSE))</f>
        <v>0</v>
      </c>
      <c r="AC810" s="418">
        <f ca="1">IF(AND(VLOOKUP(C808,SubstationLoad_Min_Primaries!$B$3:$Z$495,3,FALSE),ISNUMBER(VLOOKUP(C808,'Manual Calculation'!$B$2:$G$222,5,FALSE))),VLOOKUP(C808,'Manual Calculation'!$B$2:$G$222,6,FALSE),VLOOKUP(C808,SubstationLoad_Min_Primaries!$B$3:$Z$500,23,FALSE))</f>
        <v>0</v>
      </c>
      <c r="AD810" s="175"/>
      <c r="AE810" s="175"/>
      <c r="AF810" s="175"/>
      <c r="AG810" s="175"/>
      <c r="AH810" s="175"/>
      <c r="AI810" s="175"/>
      <c r="AJ810" s="175"/>
      <c r="AK810" s="175"/>
      <c r="AL810" s="175"/>
      <c r="AM810" s="157" t="str">
        <f ca="1">IF('MASTER 2018-19 '!H816="","",'MASTER 2018-19 '!H816)</f>
        <v/>
      </c>
      <c r="AN810" s="216"/>
    </row>
    <row r="811" spans="1:40" s="157" customFormat="1" x14ac:dyDescent="0.2">
      <c r="B811" s="236">
        <v>527</v>
      </c>
      <c r="C811" s="86" t="str">
        <f ca="1">VLOOKUP(B811,'GSP List'!$D$2:$E$485,2,FALSE)</f>
        <v>INVERBROOM</v>
      </c>
      <c r="D811" s="117" t="s">
        <v>30</v>
      </c>
      <c r="E811" s="117" t="s">
        <v>598</v>
      </c>
      <c r="F811" s="214"/>
      <c r="G811" s="284" t="str">
        <f ca="1">IF(AND(VLOOKUP(C811,SubstationLoad_Max_Primaries!$B$3:$Z$495,3,FALSE),ISNUMBER(VLOOKUP(C811,'Manual Calculation'!$B$2:$G$222,3,FALSE))),VLOOKUP(C811,'Manual Calculation'!$B$2:$G$222,4,FALSE),VLOOKUP(C811,SubstationLoad_Max_Primaries!$B$3:$Z$500,23,FALSE))</f>
        <v>No PI</v>
      </c>
      <c r="H811" s="282">
        <f ca="1">IF(AND(VLOOKUP(C811,SubstationLoad_Max_Primaries!$B$3:$Z$495,3,FALSE),ISNUMBER(VLOOKUP(C811,'Manual Calculation'!$B$2:$G$222,3,FALSE))),VLOOKUP(C811,'Manual Calculation'!$B$2:$G$222,3,FALSE),VLOOKUP(C811,SubstationLoad_Max_Primaries!$B$3:$Z$500,22,FALSE))</f>
        <v>0.22194325768241185</v>
      </c>
      <c r="I811" s="136">
        <v>1</v>
      </c>
      <c r="J811" s="89">
        <v>0</v>
      </c>
      <c r="K811" s="90">
        <v>0</v>
      </c>
      <c r="L811" s="143">
        <f ca="1">IF(OR($B811="",ISNA($I811)),,$H811*$I811)</f>
        <v>0.22194325768241185</v>
      </c>
      <c r="M811" s="143">
        <f ca="1">IF($B811 ="",,VLOOKUP($K811,'Growth Rates'!$C$5:$D$8,2,FALSE))^COLUMNS($M811:M811)*$L811+SUM($L812:M812)*IFERROR($L$5/$L$6,1)</f>
        <v>0.22194730964910264</v>
      </c>
      <c r="N811" s="143">
        <f ca="1">IF($B811 ="",,VLOOKUP($K811,'Growth Rates'!$C$5:$D$8,2,FALSE))^COLUMNS($M811:N811)*$L811+SUM($L812:N812)*IFERROR($L$5/$L$6,1)</f>
        <v>0.22195136168976926</v>
      </c>
      <c r="O811" s="143">
        <f ca="1">IF($B811 ="",,VLOOKUP($K811,'Growth Rates'!$C$5:$D$8,2,FALSE))^COLUMNS($M811:O811)*$L811+SUM($L812:O812)*IFERROR($L$5/$L$6,1)</f>
        <v>0.22195541380441303</v>
      </c>
      <c r="P811" s="143">
        <f ca="1">IF($B811 ="",,VLOOKUP($K811,'Growth Rates'!$C$5:$D$8,2,FALSE))^COLUMNS($M811:P811)*$L811+SUM($L812:P812)*IFERROR($L$5/$L$6,1)</f>
        <v>0.22195946599303537</v>
      </c>
      <c r="Q811" s="143">
        <f ca="1">IF($B811 ="",,VLOOKUP($K811,'Growth Rates'!$C$5:$D$8,2,FALSE))^COLUMNS($M811:Q811)*$L811+SUM($L812:Q812)*IFERROR($L$5/$L$6,1)</f>
        <v>0.22196351825563751</v>
      </c>
      <c r="R811" s="143">
        <f ca="1">IF($B811 ="",,VLOOKUP($K811,'Growth Rates'!$C$5:$D$8,2,FALSE))^COLUMNS($M811:R811)*$L811+SUM($L812:R812)*IFERROR($L$5/$L$6,1)</f>
        <v>0.22196757059222091</v>
      </c>
      <c r="S811" s="143">
        <f ca="1">IF($B811 ="",,VLOOKUP($K811,'Growth Rates'!$C$5:$D$8,2,FALSE))^COLUMNS($M811:S811)*$L811+SUM($L812:S812)*IFERROR($L$5/$L$6,1)</f>
        <v>0.22197162300278686</v>
      </c>
      <c r="T811" s="143">
        <f ca="1">IF($B811 ="",,VLOOKUP($K811,'Growth Rates'!$C$5:$D$8,2,FALSE))^COLUMNS($M811:T811)*$L811+SUM($L812:T812)*IFERROR($L$5/$L$6,1)</f>
        <v>0.22197567548733677</v>
      </c>
      <c r="U811" s="143">
        <f ca="1">IF($B811 ="",,VLOOKUP($K811,'Growth Rates'!$C$5:$D$8,2,FALSE))^COLUMNS($M811:U811)*$L811+SUM($L812:U812)*IFERROR($L$5/$L$6,1)</f>
        <v>0.22197972804587193</v>
      </c>
      <c r="V811" s="143">
        <f ca="1">IF($B811 ="",,VLOOKUP($K811,'Growth Rates'!$C$5:$D$8,2,FALSE))^COLUMNS($M811:V811)*$L811+SUM($L812:V812)*IFERROR($L$5/$L$6,1)</f>
        <v>0.22198378067839372</v>
      </c>
      <c r="W811" s="143">
        <f ca="1">IF($B811 ="",,VLOOKUP($K811,'Growth Rates'!$C$5:$D$8,2,FALSE))^COLUMNS($M811:W811)*$L811+SUM($L812:W812)*IFERROR($L$5/$L$6,1)</f>
        <v>0.22198783338490341</v>
      </c>
      <c r="X811" s="143">
        <f ca="1">IF($B811 ="",,VLOOKUP($K811,'Growth Rates'!$C$5:$D$8,2,FALSE))^COLUMNS($M811:X811)*$L811+SUM($L812:X812)*IFERROR($L$5/$L$6,1)</f>
        <v>0.22199188616540258</v>
      </c>
      <c r="Y811" s="143">
        <f ca="1">IF($B811 ="",,VLOOKUP($K811,'Growth Rates'!$C$5:$D$8,2,FALSE))^COLUMNS($M811:Y811)*$L811+SUM($L812:Y812)*IFERROR($L$5/$L$6,1)</f>
        <v>0.22199593901989231</v>
      </c>
      <c r="Z811" s="111"/>
      <c r="AA811" s="173">
        <f ca="1">IFERROR(IF($H811="",,AA812/$L811),0)</f>
        <v>0</v>
      </c>
      <c r="AB811" s="173">
        <f ca="1">IFERROR(IF($H811="",,AB812/$L811),0)</f>
        <v>0</v>
      </c>
      <c r="AC811" s="174">
        <f ca="1">IFERROR(IF($H811="",,AC812/$L811),0)</f>
        <v>0</v>
      </c>
      <c r="AD811" s="175"/>
      <c r="AE811" s="42">
        <v>83321</v>
      </c>
      <c r="AF811" s="43"/>
      <c r="AG811" s="43"/>
      <c r="AH811" s="43"/>
      <c r="AI811" s="43"/>
      <c r="AJ811" s="43"/>
      <c r="AK811" s="43"/>
      <c r="AL811" s="44"/>
      <c r="AM811" s="157">
        <f ca="1">IF('MASTER 2018-19 '!H817="","",'MASTER 2018-19 '!H817)</f>
        <v>0.21913384935731803</v>
      </c>
      <c r="AN811" s="216">
        <f t="shared" ca="1" si="128"/>
        <v>2.8094083250938262E-3</v>
      </c>
    </row>
    <row r="812" spans="1:40" s="157" customFormat="1" x14ac:dyDescent="0.2">
      <c r="C812" s="217" t="str">
        <f ca="1">IFERROR(IF(H811="","No PI or No Data",""),"Substation was not found in SubstationLoad")</f>
        <v/>
      </c>
      <c r="D812" s="139"/>
      <c r="E812" s="139"/>
      <c r="F812" s="139"/>
      <c r="G812" s="285" t="str">
        <f ca="1">IF(AND(VLOOKUP(C811,SubstationLoad_Max_Primaries!$B$3:$Z$495,3,FALSE),ISNUMBER(VLOOKUP(C811,'Manual Calculation'!$B$2:$G$222,3,FALSE))),VLOOKUP(C811,'Manual Calculation'!$B$2:$G$222,4,FALSE),VLOOKUP(C811,SubstationLoad_Max_Primaries!$B$3:$Z$500,23,FALSE))</f>
        <v>No PI</v>
      </c>
      <c r="H812" s="250"/>
      <c r="I812" s="220"/>
      <c r="J812" s="220"/>
      <c r="K812" s="220"/>
      <c r="L812" s="220" t="s">
        <v>32</v>
      </c>
      <c r="M812" s="235"/>
      <c r="N812" s="221"/>
      <c r="O812" s="221"/>
      <c r="P812" s="221"/>
      <c r="Q812" s="221"/>
      <c r="R812" s="221"/>
      <c r="S812" s="221"/>
      <c r="T812" s="221"/>
      <c r="U812" s="221"/>
      <c r="V812" s="221"/>
      <c r="W812" s="221"/>
      <c r="X812" s="221"/>
      <c r="Y812" s="221"/>
      <c r="Z812" s="222"/>
      <c r="AA812" s="419">
        <f ca="1">IF(AND(VLOOKUP(C811,SubstationLoad_Min_Primaries!$B$3:$Z$495,3,FALSE),ISNUMBER(VLOOKUP(C811,'Manual Calculation'!$B$2:$G$222,5,FALSE))),"Manual Calculation",MAX(VLOOKUP(C811,SubstationLoad_Max_Primaries!$B$3:$Z$500,5,FALSE),VLOOKUP(C811,SubstationLoad_Max_Primaries!$B$3:$Z$500,7,FALSE)))</f>
        <v>0</v>
      </c>
      <c r="AB812" s="419">
        <f ca="1">IF(AND(VLOOKUP(C811,SubstationLoad_Min_Primaries!$B$3:$Z$495,3,FALSE),ISNUMBER(VLOOKUP(C811,'Manual Calculation'!$B$2:$G$222,5,FALSE))),"Manual Calculation",VLOOKUP(C811,SubstationLoad_Max_Primaries!$B$3:$Z$500,6,FALSE))</f>
        <v>0</v>
      </c>
      <c r="AC812" s="282">
        <f ca="1">IF(AND(VLOOKUP(C811,SubstationLoad_Min_Primaries!$B$3:$Z$495,3,FALSE),ISNUMBER(VLOOKUP(C811,'Manual Calculation'!$B$2:$G$222,5,FALSE))),VLOOKUP(C811,'Manual Calculation'!$B$2:$G$222,5,FALSE),VLOOKUP(C811,SubstationLoad_Min_Primaries!$B$3:$Z$500,22,FALSE))</f>
        <v>0</v>
      </c>
      <c r="AD812" s="175"/>
      <c r="AE812" s="186">
        <v>1</v>
      </c>
      <c r="AF812" s="187">
        <v>0</v>
      </c>
      <c r="AG812" s="187">
        <v>0</v>
      </c>
      <c r="AH812" s="187">
        <v>0</v>
      </c>
      <c r="AI812" s="187">
        <v>0</v>
      </c>
      <c r="AJ812" s="187">
        <v>0</v>
      </c>
      <c r="AK812" s="187">
        <v>0</v>
      </c>
      <c r="AL812" s="188">
        <v>0</v>
      </c>
      <c r="AM812" s="157" t="str">
        <f ca="1">IF('MASTER 2018-19 '!H818="","",'MASTER 2018-19 '!H818)</f>
        <v/>
      </c>
      <c r="AN812" s="216"/>
    </row>
    <row r="813" spans="1:40" s="157" customFormat="1" x14ac:dyDescent="0.2">
      <c r="C813" s="223" t="s">
        <v>33</v>
      </c>
      <c r="D813" s="224"/>
      <c r="E813" s="225"/>
      <c r="F813" s="225"/>
      <c r="G813" s="226"/>
      <c r="H813" s="249"/>
      <c r="I813" s="228"/>
      <c r="J813" s="228"/>
      <c r="K813" s="228"/>
      <c r="L813" s="228"/>
      <c r="M813" s="229"/>
      <c r="N813" s="229"/>
      <c r="O813" s="230"/>
      <c r="P813" s="230"/>
      <c r="Q813" s="230"/>
      <c r="R813" s="231" t="s">
        <v>34</v>
      </c>
      <c r="S813" s="283" t="str">
        <f ca="1">VLOOKUP(C811,SubstationLoad_Max_Primaries!$B$3:$Z$500,24,FALSE)</f>
        <v/>
      </c>
      <c r="T813" s="233"/>
      <c r="U813" s="233"/>
      <c r="V813" s="233"/>
      <c r="W813" s="233"/>
      <c r="X813" s="233"/>
      <c r="Y813" s="233"/>
      <c r="Z813" s="239"/>
      <c r="AA813" s="418">
        <f ca="1">IF(AND(VLOOKUP(C811,SubstationLoad_Min_Primaries!$B$3:$Z$495,3,FALSE),ISNUMBER(VLOOKUP(C811,'Manual Calculation'!$B$2:$G$222,5,FALSE))),"",IF(AA812=VLOOKUP(C811,SubstationLoad_Max_Primaries!$B$3:$Z$500,5,FALSE),VLOOKUP(C811,SubstationLoad_Max_Primaries!$B$3:$Z$500,10,FALSE),IF(AA812=VLOOKUP(C811,SubstationLoad_Max_Primaries!$B$3:$Z$500,7,FALSE),VLOOKUP(C811,SubstationLoad_Max_Primaries!$B$3:$Z$500,12,FALSE),"")))</f>
        <v>0</v>
      </c>
      <c r="AB813" s="418">
        <f ca="1">IF(AND(VLOOKUP(C811,SubstationLoad_Min_Primaries!$B$3:$Z$495,3,FALSE),ISNUMBER(VLOOKUP(C811,'Manual Calculation'!$B$2:$G$222,5,FALSE))),"",VLOOKUP(C811,SubstationLoad_Max_Primaries!$B$3:$Z$500,11,FALSE))</f>
        <v>0</v>
      </c>
      <c r="AC813" s="418">
        <f ca="1">IF(AND(VLOOKUP(C811,SubstationLoad_Min_Primaries!$B$3:$Z$495,3,FALSE),ISNUMBER(VLOOKUP(C811,'Manual Calculation'!$B$2:$G$222,5,FALSE))),VLOOKUP(C811,'Manual Calculation'!$B$2:$G$222,6,FALSE),VLOOKUP(C811,SubstationLoad_Min_Primaries!$B$3:$Z$500,23,FALSE))</f>
        <v>0</v>
      </c>
      <c r="AD813" s="175"/>
      <c r="AE813" s="175"/>
      <c r="AF813" s="175"/>
      <c r="AG813" s="175"/>
      <c r="AH813" s="175"/>
      <c r="AI813" s="175"/>
      <c r="AJ813" s="175"/>
      <c r="AK813" s="175"/>
      <c r="AL813" s="175"/>
      <c r="AM813" s="157" t="str">
        <f ca="1">IF('MASTER 2018-19 '!H819="","",'MASTER 2018-19 '!H819)</f>
        <v/>
      </c>
      <c r="AN813" s="216"/>
    </row>
    <row r="814" spans="1:40" s="157" customFormat="1" x14ac:dyDescent="0.2">
      <c r="B814" s="236">
        <v>531</v>
      </c>
      <c r="C814" s="86" t="str">
        <f ca="1">VLOOKUP(B814,'GSP List'!$D$2:$E$485,2,FALSE)</f>
        <v>KERRY FALLS</v>
      </c>
      <c r="D814" s="117" t="s">
        <v>30</v>
      </c>
      <c r="E814" s="117" t="s">
        <v>543</v>
      </c>
      <c r="F814" s="214"/>
      <c r="G814" s="284">
        <f ca="1">IF(AND(VLOOKUP(C814,SubstationLoad_Max_Primaries!$B$3:$Z$495,3,FALSE),ISNUMBER(VLOOKUP(C814,'Manual Calculation'!$B$2:$G$222,3,FALSE))),VLOOKUP(C814,'Manual Calculation'!$B$2:$G$222,4,FALSE),VLOOKUP(C814,SubstationLoad_Max_Primaries!$B$3:$Z$500,23,FALSE))</f>
        <v>43590.833333333328</v>
      </c>
      <c r="H814" s="282">
        <f ca="1">IF(AND(VLOOKUP(C814,SubstationLoad_Max_Primaries!$B$3:$Z$495,3,FALSE),ISNUMBER(VLOOKUP(C814,'Manual Calculation'!$B$2:$G$222,3,FALSE))),VLOOKUP(C814,'Manual Calculation'!$B$2:$G$222,3,FALSE),VLOOKUP(C814,SubstationLoad_Max_Primaries!$B$3:$Z$500,22,FALSE))</f>
        <v>1.812638119</v>
      </c>
      <c r="I814" s="136">
        <v>1</v>
      </c>
      <c r="J814" s="89">
        <v>0</v>
      </c>
      <c r="K814" s="90">
        <v>0</v>
      </c>
      <c r="L814" s="143">
        <f ca="1">IF(OR($B814="",ISNA($I814)),,$H814*$I814)</f>
        <v>1.812638119</v>
      </c>
      <c r="M814" s="143">
        <f ca="1">IF($B814 ="",,VLOOKUP($K814,'Growth Rates'!$C$5:$D$8,2,FALSE))^COLUMNS($M814:M814)*$L814+SUM($L815:M815)*IFERROR($L$5/$L$6,1)</f>
        <v>1.8126712119146366</v>
      </c>
      <c r="N814" s="143">
        <f ca="1">IF($B814 ="",,VLOOKUP($K814,'Growth Rates'!$C$5:$D$8,2,FALSE))^COLUMNS($M814:N814)*$L814+SUM($L815:N815)*IFERROR($L$5/$L$6,1)</f>
        <v>1.8127043054334429</v>
      </c>
      <c r="O814" s="143">
        <f ca="1">IF($B814 ="",,VLOOKUP($K814,'Growth Rates'!$C$5:$D$8,2,FALSE))^COLUMNS($M814:O814)*$L814+SUM($L815:O815)*IFERROR($L$5/$L$6,1)</f>
        <v>1.8127373995564298</v>
      </c>
      <c r="P814" s="143">
        <f ca="1">IF($B814 ="",,VLOOKUP($K814,'Growth Rates'!$C$5:$D$8,2,FALSE))^COLUMNS($M814:P814)*$L814+SUM($L815:P815)*IFERROR($L$5/$L$6,1)</f>
        <v>1.8127704942836087</v>
      </c>
      <c r="Q814" s="143">
        <f ca="1">IF($B814 ="",,VLOOKUP($K814,'Growth Rates'!$C$5:$D$8,2,FALSE))^COLUMNS($M814:Q814)*$L814+SUM($L815:Q815)*IFERROR($L$5/$L$6,1)</f>
        <v>1.8128035896149901</v>
      </c>
      <c r="R814" s="143">
        <f ca="1">IF($B814 ="",,VLOOKUP($K814,'Growth Rates'!$C$5:$D$8,2,FALSE))^COLUMNS($M814:R814)*$L814+SUM($L815:R815)*IFERROR($L$5/$L$6,1)</f>
        <v>1.8128366855505855</v>
      </c>
      <c r="S814" s="143">
        <f ca="1">IF($B814 ="",,VLOOKUP($K814,'Growth Rates'!$C$5:$D$8,2,FALSE))^COLUMNS($M814:S814)*$L814+SUM($L815:S815)*IFERROR($L$5/$L$6,1)</f>
        <v>1.8128697820904056</v>
      </c>
      <c r="T814" s="143">
        <f ca="1">IF($B814 ="",,VLOOKUP($K814,'Growth Rates'!$C$5:$D$8,2,FALSE))^COLUMNS($M814:T814)*$L814+SUM($L815:T815)*IFERROR($L$5/$L$6,1)</f>
        <v>1.8129028792344619</v>
      </c>
      <c r="U814" s="143">
        <f ca="1">IF($B814 ="",,VLOOKUP($K814,'Growth Rates'!$C$5:$D$8,2,FALSE))^COLUMNS($M814:U814)*$L814+SUM($L815:U815)*IFERROR($L$5/$L$6,1)</f>
        <v>1.8129359769827647</v>
      </c>
      <c r="V814" s="143">
        <f ca="1">IF($B814 ="",,VLOOKUP($K814,'Growth Rates'!$C$5:$D$8,2,FALSE))^COLUMNS($M814:V814)*$L814+SUM($L815:V815)*IFERROR($L$5/$L$6,1)</f>
        <v>1.8129690753353258</v>
      </c>
      <c r="W814" s="143">
        <f ca="1">IF($B814 ="",,VLOOKUP($K814,'Growth Rates'!$C$5:$D$8,2,FALSE))^COLUMNS($M814:W814)*$L814+SUM($L815:W815)*IFERROR($L$5/$L$6,1)</f>
        <v>1.8130021742921552</v>
      </c>
      <c r="X814" s="143">
        <f ca="1">IF($B814 ="",,VLOOKUP($K814,'Growth Rates'!$C$5:$D$8,2,FALSE))^COLUMNS($M814:X814)*$L814+SUM($L815:X815)*IFERROR($L$5/$L$6,1)</f>
        <v>1.8130352738532656</v>
      </c>
      <c r="Y814" s="143">
        <f ca="1">IF($B814 ="",,VLOOKUP($K814,'Growth Rates'!$C$5:$D$8,2,FALSE))^COLUMNS($M814:Y814)*$L814+SUM($L815:Y815)*IFERROR($L$5/$L$6,1)</f>
        <v>1.8130683740186662</v>
      </c>
      <c r="Z814" s="215"/>
      <c r="AA814" s="173">
        <f ca="1">IFERROR(IF($H814="",,AA815/$L814),0)</f>
        <v>0</v>
      </c>
      <c r="AB814" s="173">
        <f ca="1">IFERROR(IF($H814="",,AB815/$L814),0)</f>
        <v>0</v>
      </c>
      <c r="AC814" s="174">
        <f ca="1">IFERROR(IF($H814="",,AC815/$L814),0)</f>
        <v>0.11052100411003218</v>
      </c>
      <c r="AD814" s="175"/>
      <c r="AE814" s="42">
        <v>83308</v>
      </c>
      <c r="AF814" s="43"/>
      <c r="AG814" s="43"/>
      <c r="AH814" s="43"/>
      <c r="AI814" s="43"/>
      <c r="AJ814" s="43"/>
      <c r="AK814" s="43"/>
      <c r="AL814" s="44"/>
      <c r="AM814" s="157">
        <f ca="1">IF('MASTER 2018-19 '!H820="","",'MASTER 2018-19 '!H820)</f>
        <v>2.12</v>
      </c>
      <c r="AN814" s="216">
        <f t="shared" ca="1" si="128"/>
        <v>-0.30736188100000006</v>
      </c>
    </row>
    <row r="815" spans="1:40" s="157" customFormat="1" x14ac:dyDescent="0.2">
      <c r="C815" s="217" t="str">
        <f ca="1">IFERROR(IF(H814="","No PI or No Data",""),"Substation was not found in SubstationLoad")</f>
        <v/>
      </c>
      <c r="D815" s="139"/>
      <c r="E815" s="139"/>
      <c r="F815" s="139"/>
      <c r="G815" s="285">
        <f ca="1">IF(AND(VLOOKUP(C814,SubstationLoad_Max_Primaries!$B$3:$Z$495,3,FALSE),ISNUMBER(VLOOKUP(C814,'Manual Calculation'!$B$2:$G$222,3,FALSE))),VLOOKUP(C814,'Manual Calculation'!$B$2:$G$222,4,FALSE),VLOOKUP(C814,SubstationLoad_Max_Primaries!$B$3:$Z$500,23,FALSE))</f>
        <v>43590.833333333328</v>
      </c>
      <c r="H815" s="250"/>
      <c r="I815" s="220"/>
      <c r="J815" s="220"/>
      <c r="K815" s="220"/>
      <c r="L815" s="220" t="s">
        <v>32</v>
      </c>
      <c r="M815" s="235"/>
      <c r="N815" s="221"/>
      <c r="O815" s="221"/>
      <c r="P815" s="221"/>
      <c r="Q815" s="221"/>
      <c r="R815" s="221"/>
      <c r="S815" s="221"/>
      <c r="T815" s="221"/>
      <c r="U815" s="221"/>
      <c r="V815" s="221"/>
      <c r="W815" s="221"/>
      <c r="X815" s="221"/>
      <c r="Y815" s="221"/>
      <c r="Z815" s="222"/>
      <c r="AA815" s="419" t="str">
        <f ca="1">IF(AND(VLOOKUP(C814,SubstationLoad_Min_Primaries!$B$3:$Z$495,3,FALSE),ISNUMBER(VLOOKUP(C814,'Manual Calculation'!$B$2:$G$222,5,FALSE))),"Manual Calculation",MAX(VLOOKUP(C814,SubstationLoad_Max_Primaries!$B$3:$Z$500,5,FALSE),VLOOKUP(C814,SubstationLoad_Max_Primaries!$B$3:$Z$500,7,FALSE)))</f>
        <v>Manual Calculation</v>
      </c>
      <c r="AB815" s="419" t="str">
        <f ca="1">IF(AND(VLOOKUP(C814,SubstationLoad_Min_Primaries!$B$3:$Z$495,3,FALSE),ISNUMBER(VLOOKUP(C814,'Manual Calculation'!$B$2:$G$222,5,FALSE))),"Manual Calculation",VLOOKUP(C814,SubstationLoad_Max_Primaries!$B$3:$Z$500,6,FALSE))</f>
        <v>Manual Calculation</v>
      </c>
      <c r="AC815" s="282">
        <f ca="1">IF(AND(VLOOKUP(C814,SubstationLoad_Min_Primaries!$B$3:$Z$495,3,FALSE),ISNUMBER(VLOOKUP(C814,'Manual Calculation'!$B$2:$G$222,5,FALSE))),VLOOKUP(C814,'Manual Calculation'!$B$2:$G$222,5,FALSE),VLOOKUP(C814,SubstationLoad_Min_Primaries!$B$3:$Z$500,22,FALSE))</f>
        <v>0.20033458500000001</v>
      </c>
      <c r="AD815" s="175"/>
      <c r="AE815" s="186">
        <v>1</v>
      </c>
      <c r="AF815" s="187">
        <v>0</v>
      </c>
      <c r="AG815" s="187">
        <v>0</v>
      </c>
      <c r="AH815" s="187">
        <v>0</v>
      </c>
      <c r="AI815" s="187">
        <v>0</v>
      </c>
      <c r="AJ815" s="187">
        <v>0</v>
      </c>
      <c r="AK815" s="187">
        <v>0</v>
      </c>
      <c r="AL815" s="188">
        <v>0</v>
      </c>
      <c r="AM815" s="157" t="str">
        <f ca="1">IF('MASTER 2018-19 '!H821="","",'MASTER 2018-19 '!H821)</f>
        <v/>
      </c>
      <c r="AN815" s="216"/>
    </row>
    <row r="816" spans="1:40" s="157" customFormat="1" x14ac:dyDescent="0.2">
      <c r="C816" s="223" t="s">
        <v>33</v>
      </c>
      <c r="D816" s="224"/>
      <c r="E816" s="225"/>
      <c r="F816" s="225"/>
      <c r="G816" s="226"/>
      <c r="H816" s="249"/>
      <c r="I816" s="228"/>
      <c r="J816" s="228"/>
      <c r="K816" s="228"/>
      <c r="L816" s="228"/>
      <c r="M816" s="229"/>
      <c r="N816" s="229"/>
      <c r="O816" s="230"/>
      <c r="P816" s="230"/>
      <c r="Q816" s="230"/>
      <c r="R816" s="231" t="s">
        <v>34</v>
      </c>
      <c r="S816" s="283">
        <f ca="1">VLOOKUP(C814,SubstationLoad_Max_Primaries!$B$3:$Z$500,24,FALSE)</f>
        <v>1.4925215457458496</v>
      </c>
      <c r="T816" s="233"/>
      <c r="U816" s="233"/>
      <c r="V816" s="233"/>
      <c r="W816" s="233"/>
      <c r="X816" s="233"/>
      <c r="Y816" s="233"/>
      <c r="Z816" s="234"/>
      <c r="AA816" s="418" t="str">
        <f ca="1">IF(AND(VLOOKUP(C814,SubstationLoad_Min_Primaries!$B$3:$Z$495,3,FALSE),ISNUMBER(VLOOKUP(C814,'Manual Calculation'!$B$2:$G$222,5,FALSE))),"",IF(AA815=VLOOKUP(C814,SubstationLoad_Max_Primaries!$B$3:$Z$500,5,FALSE),VLOOKUP(C814,SubstationLoad_Max_Primaries!$B$3:$Z$500,10,FALSE),IF(AA815=VLOOKUP(C814,SubstationLoad_Max_Primaries!$B$3:$Z$500,7,FALSE),VLOOKUP(C814,SubstationLoad_Max_Primaries!$B$3:$Z$500,12,FALSE),"")))</f>
        <v/>
      </c>
      <c r="AB816" s="418" t="str">
        <f ca="1">IF(AND(VLOOKUP(C814,SubstationLoad_Min_Primaries!$B$3:$Z$495,3,FALSE),ISNUMBER(VLOOKUP(C814,'Manual Calculation'!$B$2:$G$222,5,FALSE))),"",VLOOKUP(C814,SubstationLoad_Max_Primaries!$B$3:$Z$500,11,FALSE))</f>
        <v/>
      </c>
      <c r="AC816" s="418">
        <f ca="1">IF(AND(VLOOKUP(C814,SubstationLoad_Min_Primaries!$B$3:$Z$495,3,FALSE),ISNUMBER(VLOOKUP(C814,'Manual Calculation'!$B$2:$G$222,5,FALSE))),VLOOKUP(C814,'Manual Calculation'!$B$2:$G$222,6,FALSE),VLOOKUP(C814,SubstationLoad_Min_Primaries!$B$3:$Z$500,23,FALSE))</f>
        <v>43581.333333333328</v>
      </c>
      <c r="AD816" s="175"/>
      <c r="AE816" s="175"/>
      <c r="AF816" s="175"/>
      <c r="AG816" s="175"/>
      <c r="AH816" s="175"/>
      <c r="AI816" s="175"/>
      <c r="AJ816" s="175"/>
      <c r="AK816" s="175"/>
      <c r="AL816" s="175"/>
      <c r="AM816" s="157" t="str">
        <f ca="1">IF('MASTER 2018-19 '!H822="","",'MASTER 2018-19 '!H822)</f>
        <v/>
      </c>
      <c r="AN816" s="216"/>
    </row>
    <row r="817" spans="2:40" s="157" customFormat="1" x14ac:dyDescent="0.2">
      <c r="B817" s="236">
        <v>532</v>
      </c>
      <c r="C817" s="86" t="str">
        <f ca="1">VLOOKUP(B817,'GSP List'!$D$2:$E$485,2,FALSE)</f>
        <v>KINLOCHEWE</v>
      </c>
      <c r="D817" s="117" t="s">
        <v>30</v>
      </c>
      <c r="E817" s="117" t="s">
        <v>564</v>
      </c>
      <c r="F817" s="214"/>
      <c r="G817" s="284" t="str">
        <f ca="1">IF(AND(VLOOKUP(C817,SubstationLoad_Max_Primaries!$B$3:$Z$495,3,FALSE),ISNUMBER(VLOOKUP(C817,'Manual Calculation'!$B$2:$G$222,3,FALSE))),VLOOKUP(C817,'Manual Calculation'!$B$2:$G$222,4,FALSE),VLOOKUP(C817,SubstationLoad_Max_Primaries!$B$3:$Z$500,23,FALSE))</f>
        <v>No PI</v>
      </c>
      <c r="H817" s="282">
        <f ca="1">IF(AND(VLOOKUP(C817,SubstationLoad_Max_Primaries!$B$3:$Z$495,3,FALSE),ISNUMBER(VLOOKUP(C817,'Manual Calculation'!$B$2:$G$222,3,FALSE))),VLOOKUP(C817,'Manual Calculation'!$B$2:$G$222,3,FALSE),VLOOKUP(C817,SubstationLoad_Max_Primaries!$B$3:$Z$500,22,FALSE))</f>
        <v>0.92429533895586713</v>
      </c>
      <c r="I817" s="136">
        <v>1</v>
      </c>
      <c r="J817" s="89">
        <v>0</v>
      </c>
      <c r="K817" s="90">
        <v>0</v>
      </c>
      <c r="L817" s="143">
        <f ca="1">IF(OR($B817="",ISNA($I817)),,$H817*$I817)</f>
        <v>0.92429533895586713</v>
      </c>
      <c r="M817" s="143">
        <f ca="1">IF($B817 ="",,VLOOKUP($K817,'Growth Rates'!$C$5:$D$8,2,FALSE))^COLUMNS($M817:M817)*$L817+SUM($L818:M818)*IFERROR($L$5/$L$6,1)</f>
        <v>0.92431221360195914</v>
      </c>
      <c r="N817" s="143">
        <f ca="1">IF($B817 ="",,VLOOKUP($K817,'Growth Rates'!$C$5:$D$8,2,FALSE))^COLUMNS($M817:N817)*$L817+SUM($L818:N818)*IFERROR($L$5/$L$6,1)</f>
        <v>0.92432908855612772</v>
      </c>
      <c r="O817" s="143">
        <f ca="1">IF($B817 ="",,VLOOKUP($K817,'Growth Rates'!$C$5:$D$8,2,FALSE))^COLUMNS($M817:O817)*$L817+SUM($L818:O818)*IFERROR($L$5/$L$6,1)</f>
        <v>0.9243459638183783</v>
      </c>
      <c r="P817" s="143">
        <f ca="1">IF($B817 ="",,VLOOKUP($K817,'Growth Rates'!$C$5:$D$8,2,FALSE))^COLUMNS($M817:P817)*$L817+SUM($L818:P818)*IFERROR($L$5/$L$6,1)</f>
        <v>0.92436283938871688</v>
      </c>
      <c r="Q817" s="143">
        <f ca="1">IF($B817 ="",,VLOOKUP($K817,'Growth Rates'!$C$5:$D$8,2,FALSE))^COLUMNS($M817:Q817)*$L817+SUM($L818:Q818)*IFERROR($L$5/$L$6,1)</f>
        <v>0.92437971526714868</v>
      </c>
      <c r="R817" s="143">
        <f ca="1">IF($B817 ="",,VLOOKUP($K817,'Growth Rates'!$C$5:$D$8,2,FALSE))^COLUMNS($M817:R817)*$L817+SUM($L818:R818)*IFERROR($L$5/$L$6,1)</f>
        <v>0.92439659145367947</v>
      </c>
      <c r="S817" s="143">
        <f ca="1">IF($B817 ="",,VLOOKUP($K817,'Growth Rates'!$C$5:$D$8,2,FALSE))^COLUMNS($M817:S817)*$L817+SUM($L818:S818)*IFERROR($L$5/$L$6,1)</f>
        <v>0.92441346794831492</v>
      </c>
      <c r="T817" s="143">
        <f ca="1">IF($B817 ="",,VLOOKUP($K817,'Growth Rates'!$C$5:$D$8,2,FALSE))^COLUMNS($M817:T817)*$L817+SUM($L818:T818)*IFERROR($L$5/$L$6,1)</f>
        <v>0.92443034475106078</v>
      </c>
      <c r="U817" s="143">
        <f ca="1">IF($B817 ="",,VLOOKUP($K817,'Growth Rates'!$C$5:$D$8,2,FALSE))^COLUMNS($M817:U817)*$L817+SUM($L818:U818)*IFERROR($L$5/$L$6,1)</f>
        <v>0.9244472218619223</v>
      </c>
      <c r="V817" s="143">
        <f ca="1">IF($B817 ="",,VLOOKUP($K817,'Growth Rates'!$C$5:$D$8,2,FALSE))^COLUMNS($M817:V817)*$L817+SUM($L818:V818)*IFERROR($L$5/$L$6,1)</f>
        <v>0.92446409928090556</v>
      </c>
      <c r="W817" s="143">
        <f ca="1">IF($B817 ="",,VLOOKUP($K817,'Growth Rates'!$C$5:$D$8,2,FALSE))^COLUMNS($M817:W817)*$L817+SUM($L818:W818)*IFERROR($L$5/$L$6,1)</f>
        <v>0.92448097700801557</v>
      </c>
      <c r="X817" s="143">
        <f ca="1">IF($B817 ="",,VLOOKUP($K817,'Growth Rates'!$C$5:$D$8,2,FALSE))^COLUMNS($M817:X817)*$L817+SUM($L818:X818)*IFERROR($L$5/$L$6,1)</f>
        <v>0.92449785504325888</v>
      </c>
      <c r="Y817" s="143">
        <f ca="1">IF($B817 ="",,VLOOKUP($K817,'Growth Rates'!$C$5:$D$8,2,FALSE))^COLUMNS($M817:Y817)*$L817+SUM($L818:Y818)*IFERROR($L$5/$L$6,1)</f>
        <v>0.92451473338664014</v>
      </c>
      <c r="Z817" s="215"/>
      <c r="AA817" s="173">
        <f ca="1">IFERROR(IF($H817="",,AA818/$L817),0)</f>
        <v>0</v>
      </c>
      <c r="AB817" s="173">
        <f ca="1">IFERROR(IF($H817="",,AB818/$L817),0)</f>
        <v>0</v>
      </c>
      <c r="AC817" s="174">
        <f ca="1">IFERROR(IF($H817="",,AC818/$L817),0)</f>
        <v>0</v>
      </c>
      <c r="AD817" s="175"/>
      <c r="AE817" s="42">
        <v>83347</v>
      </c>
      <c r="AF817" s="43"/>
      <c r="AG817" s="43"/>
      <c r="AH817" s="43"/>
      <c r="AI817" s="43"/>
      <c r="AJ817" s="43"/>
      <c r="AK817" s="43"/>
      <c r="AL817" s="44"/>
      <c r="AM817" s="157">
        <f ca="1">IF('MASTER 2018-19 '!H823="","",'MASTER 2018-19 '!H823)</f>
        <v>0.92429533895586713</v>
      </c>
      <c r="AN817" s="216">
        <f t="shared" ca="1" si="128"/>
        <v>0</v>
      </c>
    </row>
    <row r="818" spans="2:40" s="157" customFormat="1" x14ac:dyDescent="0.2">
      <c r="C818" s="217" t="str">
        <f ca="1">IFERROR(IF(H817="","No PI or No Data",""),"Substation was not found in SubstationLoad")</f>
        <v/>
      </c>
      <c r="D818" s="139"/>
      <c r="E818" s="139"/>
      <c r="F818" s="139"/>
      <c r="G818" s="285" t="str">
        <f ca="1">IF(AND(VLOOKUP(C817,SubstationLoad_Max_Primaries!$B$3:$Z$495,3,FALSE),ISNUMBER(VLOOKUP(C817,'Manual Calculation'!$B$2:$G$222,3,FALSE))),VLOOKUP(C817,'Manual Calculation'!$B$2:$G$222,4,FALSE),VLOOKUP(C817,SubstationLoad_Max_Primaries!$B$3:$Z$500,23,FALSE))</f>
        <v>No PI</v>
      </c>
      <c r="H818" s="250"/>
      <c r="I818" s="220"/>
      <c r="J818" s="220"/>
      <c r="K818" s="220"/>
      <c r="L818" s="220" t="s">
        <v>32</v>
      </c>
      <c r="M818" s="235"/>
      <c r="N818" s="221"/>
      <c r="O818" s="221"/>
      <c r="P818" s="221"/>
      <c r="Q818" s="221"/>
      <c r="R818" s="221"/>
      <c r="S818" s="221"/>
      <c r="T818" s="221"/>
      <c r="U818" s="221"/>
      <c r="V818" s="221"/>
      <c r="W818" s="221"/>
      <c r="X818" s="221"/>
      <c r="Y818" s="221"/>
      <c r="Z818" s="222"/>
      <c r="AA818" s="419">
        <f ca="1">IF(AND(VLOOKUP(C817,SubstationLoad_Min_Primaries!$B$3:$Z$495,3,FALSE),ISNUMBER(VLOOKUP(C817,'Manual Calculation'!$B$2:$G$222,5,FALSE))),"Manual Calculation",MAX(VLOOKUP(C817,SubstationLoad_Max_Primaries!$B$3:$Z$500,5,FALSE),VLOOKUP(C817,SubstationLoad_Max_Primaries!$B$3:$Z$500,7,FALSE)))</f>
        <v>0</v>
      </c>
      <c r="AB818" s="419">
        <f ca="1">IF(AND(VLOOKUP(C817,SubstationLoad_Min_Primaries!$B$3:$Z$495,3,FALSE),ISNUMBER(VLOOKUP(C817,'Manual Calculation'!$B$2:$G$222,5,FALSE))),"Manual Calculation",VLOOKUP(C817,SubstationLoad_Max_Primaries!$B$3:$Z$500,6,FALSE))</f>
        <v>0</v>
      </c>
      <c r="AC818" s="282">
        <f ca="1">IF(AND(VLOOKUP(C817,SubstationLoad_Min_Primaries!$B$3:$Z$495,3,FALSE),ISNUMBER(VLOOKUP(C817,'Manual Calculation'!$B$2:$G$222,5,FALSE))),VLOOKUP(C817,'Manual Calculation'!$B$2:$G$222,5,FALSE),VLOOKUP(C817,SubstationLoad_Min_Primaries!$B$3:$Z$500,22,FALSE))</f>
        <v>0</v>
      </c>
      <c r="AD818" s="175"/>
      <c r="AE818" s="186">
        <v>1</v>
      </c>
      <c r="AF818" s="187">
        <v>0</v>
      </c>
      <c r="AG818" s="187">
        <v>0</v>
      </c>
      <c r="AH818" s="187">
        <v>0</v>
      </c>
      <c r="AI818" s="187">
        <v>0</v>
      </c>
      <c r="AJ818" s="187">
        <v>0</v>
      </c>
      <c r="AK818" s="187">
        <v>0</v>
      </c>
      <c r="AL818" s="188">
        <v>0</v>
      </c>
      <c r="AM818" s="157" t="str">
        <f ca="1">IF('MASTER 2018-19 '!H824="","",'MASTER 2018-19 '!H824)</f>
        <v/>
      </c>
      <c r="AN818" s="216"/>
    </row>
    <row r="819" spans="2:40" s="157" customFormat="1" x14ac:dyDescent="0.2">
      <c r="C819" s="223" t="s">
        <v>33</v>
      </c>
      <c r="D819" s="224"/>
      <c r="E819" s="225"/>
      <c r="F819" s="225"/>
      <c r="G819" s="226"/>
      <c r="H819" s="249"/>
      <c r="I819" s="228"/>
      <c r="J819" s="228"/>
      <c r="K819" s="228"/>
      <c r="L819" s="228"/>
      <c r="M819" s="229"/>
      <c r="N819" s="229"/>
      <c r="O819" s="230"/>
      <c r="P819" s="230"/>
      <c r="Q819" s="230"/>
      <c r="R819" s="231" t="s">
        <v>34</v>
      </c>
      <c r="S819" s="283" t="str">
        <f ca="1">VLOOKUP(C817,SubstationLoad_Max_Primaries!$B$3:$Z$500,24,FALSE)</f>
        <v/>
      </c>
      <c r="T819" s="245"/>
      <c r="U819" s="245"/>
      <c r="V819" s="245"/>
      <c r="W819" s="245"/>
      <c r="X819" s="245"/>
      <c r="Y819" s="245"/>
      <c r="Z819" s="234"/>
      <c r="AA819" s="418">
        <f ca="1">IF(AND(VLOOKUP(C817,SubstationLoad_Min_Primaries!$B$3:$Z$495,3,FALSE),ISNUMBER(VLOOKUP(C817,'Manual Calculation'!$B$2:$G$222,5,FALSE))),"",IF(AA818=VLOOKUP(C817,SubstationLoad_Max_Primaries!$B$3:$Z$500,5,FALSE),VLOOKUP(C817,SubstationLoad_Max_Primaries!$B$3:$Z$500,10,FALSE),IF(AA818=VLOOKUP(C817,SubstationLoad_Max_Primaries!$B$3:$Z$500,7,FALSE),VLOOKUP(C817,SubstationLoad_Max_Primaries!$B$3:$Z$500,12,FALSE),"")))</f>
        <v>0</v>
      </c>
      <c r="AB819" s="418">
        <f ca="1">IF(AND(VLOOKUP(C817,SubstationLoad_Min_Primaries!$B$3:$Z$495,3,FALSE),ISNUMBER(VLOOKUP(C817,'Manual Calculation'!$B$2:$G$222,5,FALSE))),"",VLOOKUP(C817,SubstationLoad_Max_Primaries!$B$3:$Z$500,11,FALSE))</f>
        <v>0</v>
      </c>
      <c r="AC819" s="418">
        <f ca="1">IF(AND(VLOOKUP(C817,SubstationLoad_Min_Primaries!$B$3:$Z$495,3,FALSE),ISNUMBER(VLOOKUP(C817,'Manual Calculation'!$B$2:$G$222,5,FALSE))),VLOOKUP(C817,'Manual Calculation'!$B$2:$G$222,6,FALSE),VLOOKUP(C817,SubstationLoad_Min_Primaries!$B$3:$Z$500,23,FALSE))</f>
        <v>0</v>
      </c>
      <c r="AD819" s="175"/>
      <c r="AE819" s="175"/>
      <c r="AF819" s="175"/>
      <c r="AG819" s="175"/>
      <c r="AH819" s="175"/>
      <c r="AI819" s="175"/>
      <c r="AJ819" s="175"/>
      <c r="AK819" s="175"/>
      <c r="AL819" s="175"/>
      <c r="AM819" s="157" t="str">
        <f ca="1">IF('MASTER 2018-19 '!H825="","",'MASTER 2018-19 '!H825)</f>
        <v/>
      </c>
      <c r="AN819" s="216"/>
    </row>
    <row r="820" spans="2:40" s="157" customFormat="1" x14ac:dyDescent="0.2">
      <c r="B820" s="236">
        <v>507</v>
      </c>
      <c r="C820" s="86" t="str">
        <f ca="1">VLOOKUP(B820,'GSP List'!$D$2:$E$485,2,FALSE)</f>
        <v>LETTEREWE</v>
      </c>
      <c r="D820" s="117" t="s">
        <v>30</v>
      </c>
      <c r="E820" s="117" t="s">
        <v>541</v>
      </c>
      <c r="F820" s="214"/>
      <c r="G820" s="284" t="str">
        <f ca="1">IF(AND(VLOOKUP(C820,SubstationLoad_Max_Primaries!$B$3:$Z$495,3,FALSE),ISNUMBER(VLOOKUP(C820,'Manual Calculation'!$B$2:$G$222,3,FALSE))),VLOOKUP(C820,'Manual Calculation'!$B$2:$G$222,4,FALSE),VLOOKUP(C820,SubstationLoad_Max_Primaries!$B$3:$Z$500,23,FALSE))</f>
        <v>No PI</v>
      </c>
      <c r="H820" s="282">
        <f ca="1">IF(AND(VLOOKUP(C820,SubstationLoad_Max_Primaries!$B$3:$Z$495,3,FALSE),ISNUMBER(VLOOKUP(C820,'Manual Calculation'!$B$2:$G$222,3,FALSE))),VLOOKUP(C820,'Manual Calculation'!$B$2:$G$222,3,FALSE),VLOOKUP(C820,SubstationLoad_Max_Primaries!$B$3:$Z$500,22,FALSE))</f>
        <v>1.1237633300375284E-2</v>
      </c>
      <c r="I820" s="136">
        <v>1</v>
      </c>
      <c r="J820" s="89" t="s">
        <v>829</v>
      </c>
      <c r="K820" s="90" t="s">
        <v>829</v>
      </c>
      <c r="L820" s="143">
        <f ca="1">IF(OR($B820="",ISNA($I820)),,$H820*$I820)</f>
        <v>1.1237633300375284E-2</v>
      </c>
      <c r="M820" s="143">
        <f ca="1">IF($B820 ="",,VLOOKUP($K820,'Growth Rates'!$C$5:$D$8,2,FALSE))^COLUMNS($M820:M820)*$L820+SUM($L821:M821)*IFERROR($L$5/$L$6,1)</f>
        <v>1.1538660396226278E-2</v>
      </c>
      <c r="N820" s="143">
        <f ca="1">IF($B820 ="",,VLOOKUP($K820,'Growth Rates'!$C$5:$D$8,2,FALSE))^COLUMNS($M820:N820)*$L820+SUM($L821:N821)*IFERROR($L$5/$L$6,1)</f>
        <v>1.1847751228454349E-2</v>
      </c>
      <c r="O820" s="143">
        <f ca="1">IF($B820 ="",,VLOOKUP($K820,'Growth Rates'!$C$5:$D$8,2,FALSE))^COLUMNS($M820:O820)*$L820+SUM($L821:O821)*IFERROR($L$5/$L$6,1)</f>
        <v>1.2165121803675698E-2</v>
      </c>
      <c r="P820" s="143">
        <f ca="1">IF($B820 ="",,VLOOKUP($K820,'Growth Rates'!$C$5:$D$8,2,FALSE))^COLUMNS($M820:P820)*$L820+SUM($L821:P821)*IFERROR($L$5/$L$6,1)</f>
        <v>1.2490993914764409E-2</v>
      </c>
      <c r="Q820" s="143">
        <f ca="1">IF($B820 ="",,VLOOKUP($K820,'Growth Rates'!$C$5:$D$8,2,FALSE))^COLUMNS($M820:Q820)*$L820+SUM($L821:Q821)*IFERROR($L$5/$L$6,1)</f>
        <v>1.2825595295851333E-2</v>
      </c>
      <c r="R820" s="143">
        <f ca="1">IF($B820 ="",,VLOOKUP($K820,'Growth Rates'!$C$5:$D$8,2,FALSE))^COLUMNS($M820:R820)*$L820+SUM($L821:R821)*IFERROR($L$5/$L$6,1)</f>
        <v>1.3169159781474952E-2</v>
      </c>
      <c r="S820" s="143">
        <f ca="1">IF($B820 ="",,VLOOKUP($K820,'Growth Rates'!$C$5:$D$8,2,FALSE))^COLUMNS($M820:S820)*$L820+SUM($L821:S821)*IFERROR($L$5/$L$6,1)</f>
        <v>1.3521927469995518E-2</v>
      </c>
      <c r="T820" s="143">
        <f ca="1">IF($B820 ="",,VLOOKUP($K820,'Growth Rates'!$C$5:$D$8,2,FALSE))^COLUMNS($M820:T820)*$L820+SUM($L821:T821)*IFERROR($L$5/$L$6,1)</f>
        <v>1.3884144891386603E-2</v>
      </c>
      <c r="U820" s="143">
        <f ca="1">IF($B820 ="",,VLOOKUP($K820,'Growth Rates'!$C$5:$D$8,2,FALSE))^COLUMNS($M820:U820)*$L820+SUM($L821:U821)*IFERROR($L$5/$L$6,1)</f>
        <v>1.425606517952138E-2</v>
      </c>
      <c r="V820" s="143">
        <f ca="1">IF($B820 ="",,VLOOKUP($K820,'Growth Rates'!$C$5:$D$8,2,FALSE))^COLUMNS($M820:V820)*$L820+SUM($L821:V821)*IFERROR($L$5/$L$6,1)</f>
        <v>1.4637948249073978E-2</v>
      </c>
      <c r="W820" s="143">
        <f ca="1">IF($B820 ="",,VLOOKUP($K820,'Growth Rates'!$C$5:$D$8,2,FALSE))^COLUMNS($M820:W820)*$L820+SUM($L821:W821)*IFERROR($L$5/$L$6,1)</f>
        <v>1.5030060977159592E-2</v>
      </c>
      <c r="X820" s="143">
        <f ca="1">IF($B820 ="",,VLOOKUP($K820,'Growth Rates'!$C$5:$D$8,2,FALSE))^COLUMNS($M820:X820)*$L820+SUM($L821:X821)*IFERROR($L$5/$L$6,1)</f>
        <v>1.543267738984024E-2</v>
      </c>
      <c r="Y820" s="143">
        <f ca="1">IF($B820 ="",,VLOOKUP($K820,'Growth Rates'!$C$5:$D$8,2,FALSE))^COLUMNS($M820:Y820)*$L820+SUM($L821:Y821)*IFERROR($L$5/$L$6,1)</f>
        <v>1.5846078853626551E-2</v>
      </c>
      <c r="Z820" s="111"/>
      <c r="AA820" s="173">
        <f ca="1">IFERROR(IF($H820="",,AA821/$L820),0)</f>
        <v>0</v>
      </c>
      <c r="AB820" s="173">
        <f ca="1">IFERROR(IF($H820="",,AB821/$L820),0)</f>
        <v>0</v>
      </c>
      <c r="AC820" s="174">
        <f ca="1">IFERROR(IF($H820="",,AC821/$L820),0)</f>
        <v>0</v>
      </c>
      <c r="AD820" s="175"/>
      <c r="AE820" s="42">
        <v>83367</v>
      </c>
      <c r="AF820" s="43"/>
      <c r="AG820" s="43"/>
      <c r="AH820" s="43"/>
      <c r="AI820" s="43"/>
      <c r="AJ820" s="43"/>
      <c r="AK820" s="43"/>
      <c r="AL820" s="44"/>
      <c r="AM820" s="157">
        <f ca="1">IF('MASTER 2018-19 '!H826="","",'MASTER 2018-19 '!H826)</f>
        <v>1.1237633300375284E-2</v>
      </c>
      <c r="AN820" s="216">
        <f t="shared" ca="1" si="128"/>
        <v>0</v>
      </c>
    </row>
    <row r="821" spans="2:40" s="157" customFormat="1" x14ac:dyDescent="0.2">
      <c r="C821" s="217" t="str">
        <f ca="1">IFERROR(IF(H820="","No PI or No Data",""),"Substation was not found in SubstationLoad")</f>
        <v/>
      </c>
      <c r="D821" s="139"/>
      <c r="E821" s="139"/>
      <c r="F821" s="139"/>
      <c r="G821" s="285" t="str">
        <f ca="1">IF(AND(VLOOKUP(C820,SubstationLoad_Max_Primaries!$B$3:$Z$495,3,FALSE),ISNUMBER(VLOOKUP(C820,'Manual Calculation'!$B$2:$G$222,3,FALSE))),VLOOKUP(C820,'Manual Calculation'!$B$2:$G$222,4,FALSE),VLOOKUP(C820,SubstationLoad_Max_Primaries!$B$3:$Z$500,23,FALSE))</f>
        <v>No PI</v>
      </c>
      <c r="H821" s="250"/>
      <c r="I821" s="220"/>
      <c r="J821" s="220"/>
      <c r="K821" s="220"/>
      <c r="L821" s="220" t="s">
        <v>32</v>
      </c>
      <c r="M821" s="235"/>
      <c r="N821" s="221"/>
      <c r="O821" s="221"/>
      <c r="P821" s="221"/>
      <c r="Q821" s="221"/>
      <c r="R821" s="221"/>
      <c r="S821" s="221"/>
      <c r="T821" s="221"/>
      <c r="U821" s="221"/>
      <c r="V821" s="221"/>
      <c r="W821" s="221"/>
      <c r="X821" s="221"/>
      <c r="Y821" s="221"/>
      <c r="Z821" s="222"/>
      <c r="AA821" s="419">
        <f ca="1">IF(AND(VLOOKUP(C820,SubstationLoad_Min_Primaries!$B$3:$Z$495,3,FALSE),ISNUMBER(VLOOKUP(C820,'Manual Calculation'!$B$2:$G$222,5,FALSE))),"Manual Calculation",MAX(VLOOKUP(C820,SubstationLoad_Max_Primaries!$B$3:$Z$500,5,FALSE),VLOOKUP(C820,SubstationLoad_Max_Primaries!$B$3:$Z$500,7,FALSE)))</f>
        <v>0</v>
      </c>
      <c r="AB821" s="419">
        <f ca="1">IF(AND(VLOOKUP(C820,SubstationLoad_Min_Primaries!$B$3:$Z$495,3,FALSE),ISNUMBER(VLOOKUP(C820,'Manual Calculation'!$B$2:$G$222,5,FALSE))),"Manual Calculation",VLOOKUP(C820,SubstationLoad_Max_Primaries!$B$3:$Z$500,6,FALSE))</f>
        <v>0</v>
      </c>
      <c r="AC821" s="282">
        <f ca="1">IF(AND(VLOOKUP(C820,SubstationLoad_Min_Primaries!$B$3:$Z$495,3,FALSE),ISNUMBER(VLOOKUP(C820,'Manual Calculation'!$B$2:$G$222,5,FALSE))),VLOOKUP(C820,'Manual Calculation'!$B$2:$G$222,5,FALSE),VLOOKUP(C820,SubstationLoad_Min_Primaries!$B$3:$Z$500,22,FALSE))</f>
        <v>0</v>
      </c>
      <c r="AD821" s="175"/>
      <c r="AE821" s="186">
        <v>1</v>
      </c>
      <c r="AF821" s="187">
        <v>0</v>
      </c>
      <c r="AG821" s="187">
        <v>0</v>
      </c>
      <c r="AH821" s="187">
        <v>0</v>
      </c>
      <c r="AI821" s="187">
        <v>0</v>
      </c>
      <c r="AJ821" s="187">
        <v>0</v>
      </c>
      <c r="AK821" s="187">
        <v>0</v>
      </c>
      <c r="AL821" s="188">
        <v>0</v>
      </c>
      <c r="AM821" s="157" t="str">
        <f ca="1">IF('MASTER 2018-19 '!H827="","",'MASTER 2018-19 '!H827)</f>
        <v/>
      </c>
      <c r="AN821" s="216"/>
    </row>
    <row r="822" spans="2:40" s="157" customFormat="1" x14ac:dyDescent="0.2">
      <c r="C822" s="223" t="s">
        <v>33</v>
      </c>
      <c r="D822" s="224"/>
      <c r="E822" s="225"/>
      <c r="F822" s="225"/>
      <c r="G822" s="226"/>
      <c r="H822" s="249"/>
      <c r="I822" s="228"/>
      <c r="J822" s="228"/>
      <c r="K822" s="228"/>
      <c r="L822" s="228"/>
      <c r="M822" s="229"/>
      <c r="N822" s="229"/>
      <c r="O822" s="230"/>
      <c r="P822" s="230"/>
      <c r="Q822" s="230"/>
      <c r="R822" s="231" t="s">
        <v>34</v>
      </c>
      <c r="S822" s="283" t="str">
        <f ca="1">VLOOKUP(C820,SubstationLoad_Max_Primaries!$B$3:$Z$500,24,FALSE)</f>
        <v/>
      </c>
      <c r="T822" s="233"/>
      <c r="U822" s="233"/>
      <c r="V822" s="233"/>
      <c r="W822" s="233"/>
      <c r="X822" s="233"/>
      <c r="Y822" s="233"/>
      <c r="Z822" s="239"/>
      <c r="AA822" s="418">
        <f ca="1">IF(AND(VLOOKUP(C820,SubstationLoad_Min_Primaries!$B$3:$Z$495,3,FALSE),ISNUMBER(VLOOKUP(C820,'Manual Calculation'!$B$2:$G$222,5,FALSE))),"",IF(AA821=VLOOKUP(C820,SubstationLoad_Max_Primaries!$B$3:$Z$500,5,FALSE),VLOOKUP(C820,SubstationLoad_Max_Primaries!$B$3:$Z$500,10,FALSE),IF(AA821=VLOOKUP(C820,SubstationLoad_Max_Primaries!$B$3:$Z$500,7,FALSE),VLOOKUP(C820,SubstationLoad_Max_Primaries!$B$3:$Z$500,12,FALSE),"")))</f>
        <v>0</v>
      </c>
      <c r="AB822" s="418">
        <f ca="1">IF(AND(VLOOKUP(C820,SubstationLoad_Min_Primaries!$B$3:$Z$495,3,FALSE),ISNUMBER(VLOOKUP(C820,'Manual Calculation'!$B$2:$G$222,5,FALSE))),"",VLOOKUP(C820,SubstationLoad_Max_Primaries!$B$3:$Z$500,11,FALSE))</f>
        <v>0</v>
      </c>
      <c r="AC822" s="418">
        <f ca="1">IF(AND(VLOOKUP(C820,SubstationLoad_Min_Primaries!$B$3:$Z$495,3,FALSE),ISNUMBER(VLOOKUP(C820,'Manual Calculation'!$B$2:$G$222,5,FALSE))),VLOOKUP(C820,'Manual Calculation'!$B$2:$G$222,6,FALSE),VLOOKUP(C820,SubstationLoad_Min_Primaries!$B$3:$Z$500,23,FALSE))</f>
        <v>0</v>
      </c>
      <c r="AD822" s="175"/>
      <c r="AE822" s="175"/>
      <c r="AF822" s="175"/>
      <c r="AG822" s="175"/>
      <c r="AH822" s="175"/>
      <c r="AI822" s="175"/>
      <c r="AJ822" s="175"/>
      <c r="AK822" s="175"/>
      <c r="AL822" s="175"/>
      <c r="AM822" s="157" t="str">
        <f ca="1">IF('MASTER 2018-19 '!H828="","",'MASTER 2018-19 '!H828)</f>
        <v/>
      </c>
      <c r="AN822" s="216"/>
    </row>
    <row r="823" spans="2:40" s="157" customFormat="1" x14ac:dyDescent="0.2">
      <c r="B823" s="236">
        <v>568</v>
      </c>
      <c r="C823" s="138" t="str">
        <f ca="1">VLOOKUP(B823,'GSP List'!$D$2:$E$485,2,FALSE)</f>
        <v>LOCH GLASCARNOCH</v>
      </c>
      <c r="D823" s="117" t="s">
        <v>30</v>
      </c>
      <c r="E823" s="117" t="s">
        <v>540</v>
      </c>
      <c r="F823" s="214"/>
      <c r="G823" s="284" t="str">
        <f ca="1">IF(AND(VLOOKUP(C823,SubstationLoad_Max_Primaries!$B$3:$Z$495,3,FALSE),ISNUMBER(VLOOKUP(C823,'Manual Calculation'!$B$2:$G$222,3,FALSE))),VLOOKUP(C823,'Manual Calculation'!$B$2:$G$222,4,FALSE),VLOOKUP(C823,SubstationLoad_Max_Primaries!$B$3:$Z$500,23,FALSE))</f>
        <v>No PI</v>
      </c>
      <c r="H823" s="282">
        <f ca="1">IF(AND(VLOOKUP(C823,SubstationLoad_Max_Primaries!$B$3:$Z$495,3,FALSE),ISNUMBER(VLOOKUP(C823,'Manual Calculation'!$B$2:$G$222,3,FALSE))),VLOOKUP(C823,'Manual Calculation'!$B$2:$G$222,3,FALSE),VLOOKUP(C823,SubstationLoad_Max_Primaries!$B$3:$Z$500,22,FALSE))</f>
        <v>2.809408325093821E-3</v>
      </c>
      <c r="I823" s="136">
        <v>1</v>
      </c>
      <c r="J823" s="89">
        <v>0</v>
      </c>
      <c r="K823" s="90">
        <v>0</v>
      </c>
      <c r="L823" s="143">
        <f ca="1">IF(OR($B823="",ISNA($I823)),,$H823*$I823)</f>
        <v>2.809408325093821E-3</v>
      </c>
      <c r="M823" s="143">
        <f ca="1">IF($B823 ="",,VLOOKUP($K823,'Growth Rates'!$C$5:$D$8,2,FALSE))^COLUMNS($M823:M823)*$L823+SUM($L824:M824)*IFERROR($L$5/$L$6,1)</f>
        <v>2.809459615811426E-3</v>
      </c>
      <c r="N823" s="143">
        <f ca="1">IF($B823 ="",,VLOOKUP($K823,'Growth Rates'!$C$5:$D$8,2,FALSE))^COLUMNS($M823:N823)*$L823+SUM($L824:N824)*IFERROR($L$5/$L$6,1)</f>
        <v>2.8095109074654338E-3</v>
      </c>
      <c r="O823" s="143">
        <f ca="1">IF($B823 ="",,VLOOKUP($K823,'Growth Rates'!$C$5:$D$8,2,FALSE))^COLUMNS($M823:O823)*$L823+SUM($L824:O824)*IFERROR($L$5/$L$6,1)</f>
        <v>2.809562200055861E-3</v>
      </c>
      <c r="P823" s="143">
        <f ca="1">IF($B823 ="",,VLOOKUP($K823,'Growth Rates'!$C$5:$D$8,2,FALSE))^COLUMNS($M823:P823)*$L823+SUM($L824:P824)*IFERROR($L$5/$L$6,1)</f>
        <v>2.8096134935827262E-3</v>
      </c>
      <c r="Q823" s="143">
        <f ca="1">IF($B823 ="",,VLOOKUP($K823,'Growth Rates'!$C$5:$D$8,2,FALSE))^COLUMNS($M823:Q823)*$L823+SUM($L824:Q824)*IFERROR($L$5/$L$6,1)</f>
        <v>2.8096647880460446E-3</v>
      </c>
      <c r="R823" s="143">
        <f ca="1">IF($B823 ="",,VLOOKUP($K823,'Growth Rates'!$C$5:$D$8,2,FALSE))^COLUMNS($M823:R823)*$L823+SUM($L824:R824)*IFERROR($L$5/$L$6,1)</f>
        <v>2.8097160834458343E-3</v>
      </c>
      <c r="S823" s="143">
        <f ca="1">IF($B823 ="",,VLOOKUP($K823,'Growth Rates'!$C$5:$D$8,2,FALSE))^COLUMNS($M823:S823)*$L823+SUM($L824:S824)*IFERROR($L$5/$L$6,1)</f>
        <v>2.8097673797821123E-3</v>
      </c>
      <c r="T823" s="143">
        <f ca="1">IF($B823 ="",,VLOOKUP($K823,'Growth Rates'!$C$5:$D$8,2,FALSE))^COLUMNS($M823:T823)*$L823+SUM($L824:T824)*IFERROR($L$5/$L$6,1)</f>
        <v>2.809818677054896E-3</v>
      </c>
      <c r="U823" s="143">
        <f ca="1">IF($B823 ="",,VLOOKUP($K823,'Growth Rates'!$C$5:$D$8,2,FALSE))^COLUMNS($M823:U823)*$L823+SUM($L824:U824)*IFERROR($L$5/$L$6,1)</f>
        <v>2.8098699752642014E-3</v>
      </c>
      <c r="V823" s="143">
        <f ca="1">IF($B823 ="",,VLOOKUP($K823,'Growth Rates'!$C$5:$D$8,2,FALSE))^COLUMNS($M823:V823)*$L823+SUM($L824:V824)*IFERROR($L$5/$L$6,1)</f>
        <v>2.8099212744100471E-3</v>
      </c>
      <c r="W823" s="143">
        <f ca="1">IF($B823 ="",,VLOOKUP($K823,'Growth Rates'!$C$5:$D$8,2,FALSE))^COLUMNS($M823:W823)*$L823+SUM($L824:W824)*IFERROR($L$5/$L$6,1)</f>
        <v>2.8099725744924484E-3</v>
      </c>
      <c r="X823" s="143">
        <f ca="1">IF($B823 ="",,VLOOKUP($K823,'Growth Rates'!$C$5:$D$8,2,FALSE))^COLUMNS($M823:X823)*$L823+SUM($L824:X824)*IFERROR($L$5/$L$6,1)</f>
        <v>2.8100238755114251E-3</v>
      </c>
      <c r="Y823" s="143">
        <f ca="1">IF($B823 ="",,VLOOKUP($K823,'Growth Rates'!$C$5:$D$8,2,FALSE))^COLUMNS($M823:Y823)*$L823+SUM($L824:Y824)*IFERROR($L$5/$L$6,1)</f>
        <v>2.8100751774669912E-3</v>
      </c>
      <c r="Z823" s="215"/>
      <c r="AA823" s="173">
        <f ca="1">IFERROR(IF($H823="",,AA824/$L823),0)</f>
        <v>0</v>
      </c>
      <c r="AB823" s="173">
        <f ca="1">IFERROR(IF($H823="",,AB824/$L823),0)</f>
        <v>0</v>
      </c>
      <c r="AC823" s="174">
        <f ca="1">IFERROR(IF($H823="",,AC824/$L823),0)</f>
        <v>0</v>
      </c>
      <c r="AD823" s="175"/>
      <c r="AE823" s="42"/>
      <c r="AF823" s="43"/>
      <c r="AG823" s="43"/>
      <c r="AH823" s="43"/>
      <c r="AI823" s="43"/>
      <c r="AJ823" s="43"/>
      <c r="AK823" s="43"/>
      <c r="AL823" s="44"/>
      <c r="AM823" s="157">
        <f ca="1">IF('MASTER 2018-19 '!H829="","",'MASTER 2018-19 '!H829)</f>
        <v>2.809408325093821E-3</v>
      </c>
      <c r="AN823" s="216">
        <f t="shared" ca="1" si="128"/>
        <v>0</v>
      </c>
    </row>
    <row r="824" spans="2:40" s="157" customFormat="1" x14ac:dyDescent="0.2">
      <c r="C824" s="217" t="str">
        <f ca="1">IFERROR(IF(H823="","No PI or No Data",""),"Substation was not found in SubstationLoad")</f>
        <v/>
      </c>
      <c r="D824" s="139"/>
      <c r="E824" s="139"/>
      <c r="F824" s="139"/>
      <c r="G824" s="285" t="str">
        <f ca="1">IF(AND(VLOOKUP(C823,SubstationLoad_Max_Primaries!$B$3:$Z$495,3,FALSE),ISNUMBER(VLOOKUP(C823,'Manual Calculation'!$B$2:$G$222,3,FALSE))),VLOOKUP(C823,'Manual Calculation'!$B$2:$G$222,4,FALSE),VLOOKUP(C823,SubstationLoad_Max_Primaries!$B$3:$Z$500,23,FALSE))</f>
        <v>No PI</v>
      </c>
      <c r="H824" s="250"/>
      <c r="I824" s="220"/>
      <c r="J824" s="220"/>
      <c r="K824" s="220"/>
      <c r="L824" s="220" t="s">
        <v>32</v>
      </c>
      <c r="M824" s="235"/>
      <c r="N824" s="221"/>
      <c r="O824" s="221"/>
      <c r="P824" s="221"/>
      <c r="Q824" s="221"/>
      <c r="R824" s="221"/>
      <c r="S824" s="221"/>
      <c r="T824" s="221"/>
      <c r="U824" s="221"/>
      <c r="V824" s="221"/>
      <c r="W824" s="221"/>
      <c r="X824" s="221"/>
      <c r="Y824" s="221"/>
      <c r="Z824" s="222"/>
      <c r="AA824" s="419">
        <f ca="1">IF(AND(VLOOKUP(C823,SubstationLoad_Min_Primaries!$B$3:$Z$495,3,FALSE),ISNUMBER(VLOOKUP(C823,'Manual Calculation'!$B$2:$G$222,5,FALSE))),"Manual Calculation",MAX(VLOOKUP(C823,SubstationLoad_Max_Primaries!$B$3:$Z$500,5,FALSE),VLOOKUP(C823,SubstationLoad_Max_Primaries!$B$3:$Z$500,7,FALSE)))</f>
        <v>0</v>
      </c>
      <c r="AB824" s="419">
        <f ca="1">IF(AND(VLOOKUP(C823,SubstationLoad_Min_Primaries!$B$3:$Z$495,3,FALSE),ISNUMBER(VLOOKUP(C823,'Manual Calculation'!$B$2:$G$222,5,FALSE))),"Manual Calculation",VLOOKUP(C823,SubstationLoad_Max_Primaries!$B$3:$Z$500,6,FALSE))</f>
        <v>0</v>
      </c>
      <c r="AC824" s="282">
        <f ca="1">IF(AND(VLOOKUP(C823,SubstationLoad_Min_Primaries!$B$3:$Z$495,3,FALSE),ISNUMBER(VLOOKUP(C823,'Manual Calculation'!$B$2:$G$222,5,FALSE))),VLOOKUP(C823,'Manual Calculation'!$B$2:$G$222,5,FALSE),VLOOKUP(C823,SubstationLoad_Min_Primaries!$B$3:$Z$500,22,FALSE))</f>
        <v>0</v>
      </c>
      <c r="AD824" s="175"/>
      <c r="AE824" s="186">
        <v>0</v>
      </c>
      <c r="AF824" s="187">
        <v>0</v>
      </c>
      <c r="AG824" s="187">
        <v>0</v>
      </c>
      <c r="AH824" s="187">
        <v>0</v>
      </c>
      <c r="AI824" s="187">
        <v>0</v>
      </c>
      <c r="AJ824" s="187">
        <v>0</v>
      </c>
      <c r="AK824" s="187">
        <v>0</v>
      </c>
      <c r="AL824" s="188">
        <v>0</v>
      </c>
      <c r="AM824" s="157" t="str">
        <f ca="1">IF('MASTER 2018-19 '!H830="","",'MASTER 2018-19 '!H830)</f>
        <v/>
      </c>
      <c r="AN824" s="216"/>
    </row>
    <row r="825" spans="2:40" s="157" customFormat="1" x14ac:dyDescent="0.2">
      <c r="C825" s="223" t="s">
        <v>33</v>
      </c>
      <c r="D825" s="224"/>
      <c r="E825" s="225"/>
      <c r="F825" s="225"/>
      <c r="G825" s="226"/>
      <c r="H825" s="249"/>
      <c r="I825" s="228"/>
      <c r="J825" s="228"/>
      <c r="K825" s="228"/>
      <c r="L825" s="228"/>
      <c r="M825" s="229"/>
      <c r="N825" s="229"/>
      <c r="O825" s="230"/>
      <c r="P825" s="230"/>
      <c r="Q825" s="230"/>
      <c r="R825" s="231" t="s">
        <v>34</v>
      </c>
      <c r="S825" s="283" t="str">
        <f ca="1">VLOOKUP(C823,SubstationLoad_Max_Primaries!$B$3:$Z$500,24,FALSE)</f>
        <v/>
      </c>
      <c r="T825" s="233"/>
      <c r="U825" s="233"/>
      <c r="V825" s="233"/>
      <c r="W825" s="233"/>
      <c r="X825" s="233"/>
      <c r="Y825" s="233"/>
      <c r="Z825" s="234"/>
      <c r="AA825" s="418">
        <f ca="1">IF(AND(VLOOKUP(C823,SubstationLoad_Min_Primaries!$B$3:$Z$495,3,FALSE),ISNUMBER(VLOOKUP(C823,'Manual Calculation'!$B$2:$G$222,5,FALSE))),"",IF(AA824=VLOOKUP(C823,SubstationLoad_Max_Primaries!$B$3:$Z$500,5,FALSE),VLOOKUP(C823,SubstationLoad_Max_Primaries!$B$3:$Z$500,10,FALSE),IF(AA824=VLOOKUP(C823,SubstationLoad_Max_Primaries!$B$3:$Z$500,7,FALSE),VLOOKUP(C823,SubstationLoad_Max_Primaries!$B$3:$Z$500,12,FALSE),"")))</f>
        <v>0</v>
      </c>
      <c r="AB825" s="418">
        <f ca="1">IF(AND(VLOOKUP(C823,SubstationLoad_Min_Primaries!$B$3:$Z$495,3,FALSE),ISNUMBER(VLOOKUP(C823,'Manual Calculation'!$B$2:$G$222,5,FALSE))),"",VLOOKUP(C823,SubstationLoad_Max_Primaries!$B$3:$Z$500,11,FALSE))</f>
        <v>0</v>
      </c>
      <c r="AC825" s="418">
        <f ca="1">IF(AND(VLOOKUP(C823,SubstationLoad_Min_Primaries!$B$3:$Z$495,3,FALSE),ISNUMBER(VLOOKUP(C823,'Manual Calculation'!$B$2:$G$222,5,FALSE))),VLOOKUP(C823,'Manual Calculation'!$B$2:$G$222,6,FALSE),VLOOKUP(C823,SubstationLoad_Min_Primaries!$B$3:$Z$500,23,FALSE))</f>
        <v>0</v>
      </c>
      <c r="AD825" s="175"/>
      <c r="AE825" s="175"/>
      <c r="AF825" s="175"/>
      <c r="AG825" s="175"/>
      <c r="AH825" s="175"/>
      <c r="AI825" s="175"/>
      <c r="AJ825" s="175"/>
      <c r="AK825" s="175"/>
      <c r="AL825" s="175"/>
      <c r="AM825" s="157" t="str">
        <f ca="1">IF('MASTER 2018-19 '!H831="","",'MASTER 2018-19 '!H831)</f>
        <v/>
      </c>
      <c r="AN825" s="216"/>
    </row>
    <row r="826" spans="2:40" s="157" customFormat="1" x14ac:dyDescent="0.2">
      <c r="B826" s="236">
        <v>556</v>
      </c>
      <c r="C826" s="86" t="str">
        <f ca="1">VLOOKUP(B826,'GSP List'!$D$2:$E$485,2,FALSE)</f>
        <v>LOCHINVER</v>
      </c>
      <c r="D826" s="117" t="s">
        <v>30</v>
      </c>
      <c r="E826" s="117" t="s">
        <v>530</v>
      </c>
      <c r="F826" s="214"/>
      <c r="G826" s="284">
        <f ca="1">IF(AND(VLOOKUP(C826,SubstationLoad_Max_Primaries!$B$3:$Z$495,3,FALSE),ISNUMBER(VLOOKUP(C826,'Manual Calculation'!$B$2:$G$222,3,FALSE))),VLOOKUP(C826,'Manual Calculation'!$B$2:$G$222,4,FALSE),VLOOKUP(C826,SubstationLoad_Max_Primaries!$B$3:$Z$500,23,FALSE))</f>
        <v>43562.839583333334</v>
      </c>
      <c r="H826" s="282">
        <f ca="1">IF(AND(VLOOKUP(C826,SubstationLoad_Max_Primaries!$B$3:$Z$495,3,FALSE),ISNUMBER(VLOOKUP(C826,'Manual Calculation'!$B$2:$G$222,3,FALSE))),VLOOKUP(C826,'Manual Calculation'!$B$2:$G$222,3,FALSE),VLOOKUP(C826,SubstationLoad_Max_Primaries!$B$3:$Z$500,22,FALSE))</f>
        <v>1.5167144693298338</v>
      </c>
      <c r="I826" s="136">
        <v>1</v>
      </c>
      <c r="J826" s="89">
        <v>0</v>
      </c>
      <c r="K826" s="90">
        <v>0</v>
      </c>
      <c r="L826" s="143">
        <f ca="1">IF(OR($B826="",ISNA($I826)),,$H826*$I826)</f>
        <v>1.5167144693298338</v>
      </c>
      <c r="M826" s="143">
        <f ca="1">IF($B826 ="",,VLOOKUP($K826,'Growth Rates'!$C$5:$D$8,2,FALSE))^COLUMNS($M826:M826)*$L826+SUM($L827:M827)*IFERROR($L$5/$L$6,1)</f>
        <v>1.5167421596348845</v>
      </c>
      <c r="N826" s="143">
        <f ca="1">IF($B826 ="",,VLOOKUP($K826,'Growth Rates'!$C$5:$D$8,2,FALSE))^COLUMNS($M826:N826)*$L826+SUM($L827:N827)*IFERROR($L$5/$L$6,1)</f>
        <v>1.5167698504454707</v>
      </c>
      <c r="O826" s="143">
        <f ca="1">IF($B826 ="",,VLOOKUP($K826,'Growth Rates'!$C$5:$D$8,2,FALSE))^COLUMNS($M826:O826)*$L826+SUM($L827:O827)*IFERROR($L$5/$L$6,1)</f>
        <v>1.5167975417616013</v>
      </c>
      <c r="P826" s="143">
        <f ca="1">IF($B826 ="",,VLOOKUP($K826,'Growth Rates'!$C$5:$D$8,2,FALSE))^COLUMNS($M826:P826)*$L826+SUM($L827:P827)*IFERROR($L$5/$L$6,1)</f>
        <v>1.5168252335832866</v>
      </c>
      <c r="Q826" s="143">
        <f ca="1">IF($B826 ="",,VLOOKUP($K826,'Growth Rates'!$C$5:$D$8,2,FALSE))^COLUMNS($M826:Q826)*$L826+SUM($L827:Q827)*IFERROR($L$5/$L$6,1)</f>
        <v>1.5168529259105343</v>
      </c>
      <c r="R826" s="143">
        <f ca="1">IF($B826 ="",,VLOOKUP($K826,'Growth Rates'!$C$5:$D$8,2,FALSE))^COLUMNS($M826:R826)*$L826+SUM($L827:R827)*IFERROR($L$5/$L$6,1)</f>
        <v>1.5168806187433548</v>
      </c>
      <c r="S826" s="143">
        <f ca="1">IF($B826 ="",,VLOOKUP($K826,'Growth Rates'!$C$5:$D$8,2,FALSE))^COLUMNS($M826:S826)*$L826+SUM($L827:S827)*IFERROR($L$5/$L$6,1)</f>
        <v>1.516908312081757</v>
      </c>
      <c r="T826" s="143">
        <f ca="1">IF($B826 ="",,VLOOKUP($K826,'Growth Rates'!$C$5:$D$8,2,FALSE))^COLUMNS($M826:T826)*$L826+SUM($L827:T827)*IFERROR($L$5/$L$6,1)</f>
        <v>1.5169360059257502</v>
      </c>
      <c r="U826" s="143">
        <f ca="1">IF($B826 ="",,VLOOKUP($K826,'Growth Rates'!$C$5:$D$8,2,FALSE))^COLUMNS($M826:U826)*$L826+SUM($L827:U827)*IFERROR($L$5/$L$6,1)</f>
        <v>1.5169637002753431</v>
      </c>
      <c r="V826" s="143">
        <f ca="1">IF($B826 ="",,VLOOKUP($K826,'Growth Rates'!$C$5:$D$8,2,FALSE))^COLUMNS($M826:V826)*$L826+SUM($L827:V827)*IFERROR($L$5/$L$6,1)</f>
        <v>1.5169913951305456</v>
      </c>
      <c r="W826" s="143">
        <f ca="1">IF($B826 ="",,VLOOKUP($K826,'Growth Rates'!$C$5:$D$8,2,FALSE))^COLUMNS($M826:W826)*$L826+SUM($L827:W827)*IFERROR($L$5/$L$6,1)</f>
        <v>1.5170190904913661</v>
      </c>
      <c r="X826" s="143">
        <f ca="1">IF($B826 ="",,VLOOKUP($K826,'Growth Rates'!$C$5:$D$8,2,FALSE))^COLUMNS($M826:X826)*$L826+SUM($L827:X827)*IFERROR($L$5/$L$6,1)</f>
        <v>1.5170467863578154</v>
      </c>
      <c r="Y826" s="143">
        <f ca="1">IF($B826 ="",,VLOOKUP($K826,'Growth Rates'!$C$5:$D$8,2,FALSE))^COLUMNS($M826:Y826)*$L826+SUM($L827:Y827)*IFERROR($L$5/$L$6,1)</f>
        <v>1.517074482729901</v>
      </c>
      <c r="Z826" s="215"/>
      <c r="AA826" s="173">
        <f ca="1">IFERROR(IF($H826="",,AA827/$L826),0)</f>
        <v>1</v>
      </c>
      <c r="AB826" s="173">
        <f ca="1">IFERROR(IF($H826="",,AB827/$L826),0)</f>
        <v>0.74233130803982961</v>
      </c>
      <c r="AC826" s="174">
        <f ca="1">IFERROR(IF($H826="",,AC827/$L826),0)</f>
        <v>0</v>
      </c>
      <c r="AD826" s="175"/>
      <c r="AE826" s="42">
        <v>83340</v>
      </c>
      <c r="AF826" s="43"/>
      <c r="AG826" s="43"/>
      <c r="AH826" s="43"/>
      <c r="AI826" s="43"/>
      <c r="AJ826" s="43"/>
      <c r="AK826" s="43"/>
      <c r="AL826" s="44"/>
      <c r="AM826" s="157">
        <f ca="1">IF('MASTER 2018-19 '!H832="","",'MASTER 2018-19 '!H832)</f>
        <v>1.56</v>
      </c>
      <c r="AN826" s="216">
        <f t="shared" ca="1" si="128"/>
        <v>-4.3285530670166272E-2</v>
      </c>
    </row>
    <row r="827" spans="2:40" s="157" customFormat="1" x14ac:dyDescent="0.2">
      <c r="C827" s="217" t="str">
        <f ca="1">IFERROR(IF(H826="","No PI or No Data",""),"Substation was not found in SubstationLoad")</f>
        <v/>
      </c>
      <c r="D827" s="139"/>
      <c r="E827" s="139"/>
      <c r="F827" s="139"/>
      <c r="G827" s="285">
        <f ca="1">IF(AND(VLOOKUP(C826,SubstationLoad_Max_Primaries!$B$3:$Z$495,3,FALSE),ISNUMBER(VLOOKUP(C826,'Manual Calculation'!$B$2:$G$222,3,FALSE))),VLOOKUP(C826,'Manual Calculation'!$B$2:$G$222,4,FALSE),VLOOKUP(C826,SubstationLoad_Max_Primaries!$B$3:$Z$500,23,FALSE))</f>
        <v>43562.839583333334</v>
      </c>
      <c r="H827" s="250"/>
      <c r="I827" s="220"/>
      <c r="J827" s="220"/>
      <c r="K827" s="220"/>
      <c r="L827" s="220" t="s">
        <v>32</v>
      </c>
      <c r="M827" s="235"/>
      <c r="N827" s="221"/>
      <c r="O827" s="221"/>
      <c r="P827" s="221"/>
      <c r="Q827" s="221"/>
      <c r="R827" s="221"/>
      <c r="S827" s="221"/>
      <c r="T827" s="221"/>
      <c r="U827" s="221"/>
      <c r="V827" s="221"/>
      <c r="W827" s="221"/>
      <c r="X827" s="221"/>
      <c r="Y827" s="221"/>
      <c r="Z827" s="222"/>
      <c r="AA827" s="419">
        <f ca="1">IF(AND(VLOOKUP(C826,SubstationLoad_Min_Primaries!$B$3:$Z$495,3,FALSE),ISNUMBER(VLOOKUP(C826,'Manual Calculation'!$B$2:$G$222,5,FALSE))),"Manual Calculation",MAX(VLOOKUP(C826,SubstationLoad_Max_Primaries!$B$3:$Z$500,5,FALSE),VLOOKUP(C826,SubstationLoad_Max_Primaries!$B$3:$Z$500,7,FALSE)))</f>
        <v>1.5167144693298338</v>
      </c>
      <c r="AB827" s="419">
        <f ca="1">IF(AND(VLOOKUP(C826,SubstationLoad_Min_Primaries!$B$3:$Z$495,3,FALSE),ISNUMBER(VLOOKUP(C826,'Manual Calculation'!$B$2:$G$222,5,FALSE))),"Manual Calculation",VLOOKUP(C826,SubstationLoad_Max_Primaries!$B$3:$Z$500,6,FALSE))</f>
        <v>1.1259046359405516</v>
      </c>
      <c r="AC827" s="282">
        <f ca="1">IF(AND(VLOOKUP(C826,SubstationLoad_Min_Primaries!$B$3:$Z$495,3,FALSE),ISNUMBER(VLOOKUP(C826,'Manual Calculation'!$B$2:$G$222,5,FALSE))),VLOOKUP(C826,'Manual Calculation'!$B$2:$G$222,5,FALSE),VLOOKUP(C826,SubstationLoad_Min_Primaries!$B$3:$Z$500,22,FALSE))</f>
        <v>0</v>
      </c>
      <c r="AD827" s="175"/>
      <c r="AE827" s="186">
        <v>1</v>
      </c>
      <c r="AF827" s="187">
        <v>0</v>
      </c>
      <c r="AG827" s="187">
        <v>0</v>
      </c>
      <c r="AH827" s="187">
        <v>0</v>
      </c>
      <c r="AI827" s="187">
        <v>0</v>
      </c>
      <c r="AJ827" s="187">
        <v>0</v>
      </c>
      <c r="AK827" s="187">
        <v>0</v>
      </c>
      <c r="AL827" s="188">
        <v>0</v>
      </c>
      <c r="AM827" s="157" t="str">
        <f ca="1">IF('MASTER 2018-19 '!H833="","",'MASTER 2018-19 '!H833)</f>
        <v/>
      </c>
      <c r="AN827" s="216"/>
    </row>
    <row r="828" spans="2:40" s="157" customFormat="1" x14ac:dyDescent="0.2">
      <c r="C828" s="223" t="s">
        <v>33</v>
      </c>
      <c r="D828" s="224"/>
      <c r="E828" s="225"/>
      <c r="F828" s="225"/>
      <c r="G828" s="226"/>
      <c r="H828" s="249"/>
      <c r="I828" s="228"/>
      <c r="J828" s="228"/>
      <c r="K828" s="228"/>
      <c r="L828" s="228"/>
      <c r="M828" s="229"/>
      <c r="N828" s="229"/>
      <c r="O828" s="230"/>
      <c r="P828" s="230"/>
      <c r="Q828" s="230"/>
      <c r="R828" s="231" t="s">
        <v>34</v>
      </c>
      <c r="S828" s="283">
        <f ca="1">VLOOKUP(C826,SubstationLoad_Max_Primaries!$B$3:$Z$500,24,FALSE)</f>
        <v>0</v>
      </c>
      <c r="T828" s="245"/>
      <c r="U828" s="245"/>
      <c r="V828" s="245"/>
      <c r="W828" s="245"/>
      <c r="X828" s="245"/>
      <c r="Y828" s="245"/>
      <c r="Z828" s="234"/>
      <c r="AA828" s="418">
        <f ca="1">IF(AND(VLOOKUP(C826,SubstationLoad_Min_Primaries!$B$3:$Z$495,3,FALSE),ISNUMBER(VLOOKUP(C826,'Manual Calculation'!$B$2:$G$222,5,FALSE))),"",IF(AA827=VLOOKUP(C826,SubstationLoad_Max_Primaries!$B$3:$Z$500,5,FALSE),VLOOKUP(C826,SubstationLoad_Max_Primaries!$B$3:$Z$500,10,FALSE),IF(AA827=VLOOKUP(C826,SubstationLoad_Max_Primaries!$B$3:$Z$500,7,FALSE),VLOOKUP(C826,SubstationLoad_Max_Primaries!$B$3:$Z$500,12,FALSE),"")))</f>
        <v>43562.839583333334</v>
      </c>
      <c r="AB828" s="418">
        <f ca="1">IF(AND(VLOOKUP(C826,SubstationLoad_Min_Primaries!$B$3:$Z$495,3,FALSE),ISNUMBER(VLOOKUP(C826,'Manual Calculation'!$B$2:$G$222,5,FALSE))),"",VLOOKUP(C826,SubstationLoad_Max_Primaries!$B$3:$Z$500,11,FALSE))</f>
        <v>43647.839583333334</v>
      </c>
      <c r="AC828" s="418">
        <f ca="1">IF(AND(VLOOKUP(C826,SubstationLoad_Min_Primaries!$B$3:$Z$495,3,FALSE),ISNUMBER(VLOOKUP(C826,'Manual Calculation'!$B$2:$G$222,5,FALSE))),VLOOKUP(C826,'Manual Calculation'!$B$2:$G$222,6,FALSE),VLOOKUP(C826,SubstationLoad_Min_Primaries!$B$3:$Z$500,23,FALSE))</f>
        <v>0</v>
      </c>
      <c r="AD828" s="175"/>
      <c r="AE828" s="175"/>
      <c r="AF828" s="175"/>
      <c r="AG828" s="175"/>
      <c r="AH828" s="175"/>
      <c r="AI828" s="175"/>
      <c r="AJ828" s="175"/>
      <c r="AK828" s="175"/>
      <c r="AL828" s="175"/>
      <c r="AM828" s="157" t="str">
        <f ca="1">IF('MASTER 2018-19 '!H834="","",'MASTER 2018-19 '!H834)</f>
        <v/>
      </c>
      <c r="AN828" s="216"/>
    </row>
    <row r="829" spans="2:40" s="157" customFormat="1" x14ac:dyDescent="0.2">
      <c r="B829" s="236">
        <v>564</v>
      </c>
      <c r="C829" s="86" t="str">
        <f ca="1">VLOOKUP(B829,'GSP List'!$D$2:$E$485,2,FALSE)</f>
        <v>MINOR GRUDIE</v>
      </c>
      <c r="D829" s="117" t="s">
        <v>30</v>
      </c>
      <c r="E829" s="117" t="s">
        <v>541</v>
      </c>
      <c r="F829" s="214"/>
      <c r="G829" s="284" t="str">
        <f ca="1">IF(AND(VLOOKUP(C829,SubstationLoad_Max_Primaries!$B$3:$Z$495,3,FALSE),ISNUMBER(VLOOKUP(C829,'Manual Calculation'!$B$2:$G$222,3,FALSE))),VLOOKUP(C829,'Manual Calculation'!$B$2:$G$222,4,FALSE),VLOOKUP(C829,SubstationLoad_Max_Primaries!$B$3:$Z$500,23,FALSE))</f>
        <v>No PI</v>
      </c>
      <c r="H829" s="282">
        <f ca="1">IF(AND(VLOOKUP(C829,SubstationLoad_Max_Primaries!$B$3:$Z$495,3,FALSE),ISNUMBER(VLOOKUP(C829,'Manual Calculation'!$B$2:$G$222,3,FALSE))),VLOOKUP(C829,'Manual Calculation'!$B$2:$G$222,3,FALSE),VLOOKUP(C829,SubstationLoad_Max_Primaries!$B$3:$Z$500,22,FALSE))</f>
        <v>5.618816650187642E-3</v>
      </c>
      <c r="I829" s="136">
        <v>1</v>
      </c>
      <c r="J829" s="89">
        <v>0</v>
      </c>
      <c r="K829" s="90">
        <v>0</v>
      </c>
      <c r="L829" s="143">
        <f ca="1">IF(OR($B829="",ISNA($I829)),,$H829*$I829)</f>
        <v>5.618816650187642E-3</v>
      </c>
      <c r="M829" s="143">
        <f ca="1">IF($B829 ="",,VLOOKUP($K829,'Growth Rates'!$C$5:$D$8,2,FALSE))^COLUMNS($M829:M829)*$L829+SUM($L830:M830)*IFERROR($L$5/$L$6,1)</f>
        <v>5.618919231622852E-3</v>
      </c>
      <c r="N829" s="143">
        <f ca="1">IF($B829 ="",,VLOOKUP($K829,'Growth Rates'!$C$5:$D$8,2,FALSE))^COLUMNS($M829:N829)*$L829+SUM($L830:N830)*IFERROR($L$5/$L$6,1)</f>
        <v>5.6190218149308677E-3</v>
      </c>
      <c r="O829" s="143">
        <f ca="1">IF($B829 ="",,VLOOKUP($K829,'Growth Rates'!$C$5:$D$8,2,FALSE))^COLUMNS($M829:O829)*$L829+SUM($L830:O830)*IFERROR($L$5/$L$6,1)</f>
        <v>5.619124400111722E-3</v>
      </c>
      <c r="P829" s="143">
        <f ca="1">IF($B829 ="",,VLOOKUP($K829,'Growth Rates'!$C$5:$D$8,2,FALSE))^COLUMNS($M829:P829)*$L829+SUM($L830:P830)*IFERROR($L$5/$L$6,1)</f>
        <v>5.6192269871654524E-3</v>
      </c>
      <c r="Q829" s="143">
        <f ca="1">IF($B829 ="",,VLOOKUP($K829,'Growth Rates'!$C$5:$D$8,2,FALSE))^COLUMNS($M829:Q829)*$L829+SUM($L830:Q830)*IFERROR($L$5/$L$6,1)</f>
        <v>5.6193295760920891E-3</v>
      </c>
      <c r="R829" s="143">
        <f ca="1">IF($B829 ="",,VLOOKUP($K829,'Growth Rates'!$C$5:$D$8,2,FALSE))^COLUMNS($M829:R829)*$L829+SUM($L830:R830)*IFERROR($L$5/$L$6,1)</f>
        <v>5.6194321668916686E-3</v>
      </c>
      <c r="S829" s="143">
        <f ca="1">IF($B829 ="",,VLOOKUP($K829,'Growth Rates'!$C$5:$D$8,2,FALSE))^COLUMNS($M829:S829)*$L829+SUM($L830:S830)*IFERROR($L$5/$L$6,1)</f>
        <v>5.6195347595642247E-3</v>
      </c>
      <c r="T829" s="143">
        <f ca="1">IF($B829 ="",,VLOOKUP($K829,'Growth Rates'!$C$5:$D$8,2,FALSE))^COLUMNS($M829:T829)*$L829+SUM($L830:T830)*IFERROR($L$5/$L$6,1)</f>
        <v>5.6196373541097921E-3</v>
      </c>
      <c r="U829" s="143">
        <f ca="1">IF($B829 ="",,VLOOKUP($K829,'Growth Rates'!$C$5:$D$8,2,FALSE))^COLUMNS($M829:U829)*$L829+SUM($L830:U830)*IFERROR($L$5/$L$6,1)</f>
        <v>5.6197399505284028E-3</v>
      </c>
      <c r="V829" s="143">
        <f ca="1">IF($B829 ="",,VLOOKUP($K829,'Growth Rates'!$C$5:$D$8,2,FALSE))^COLUMNS($M829:V829)*$L829+SUM($L830:V830)*IFERROR($L$5/$L$6,1)</f>
        <v>5.6198425488200943E-3</v>
      </c>
      <c r="W829" s="143">
        <f ca="1">IF($B829 ="",,VLOOKUP($K829,'Growth Rates'!$C$5:$D$8,2,FALSE))^COLUMNS($M829:W829)*$L829+SUM($L830:W830)*IFERROR($L$5/$L$6,1)</f>
        <v>5.6199451489848968E-3</v>
      </c>
      <c r="X829" s="143">
        <f ca="1">IF($B829 ="",,VLOOKUP($K829,'Growth Rates'!$C$5:$D$8,2,FALSE))^COLUMNS($M829:X829)*$L829+SUM($L830:X830)*IFERROR($L$5/$L$6,1)</f>
        <v>5.6200477510228502E-3</v>
      </c>
      <c r="Y829" s="143">
        <f ca="1">IF($B829 ="",,VLOOKUP($K829,'Growth Rates'!$C$5:$D$8,2,FALSE))^COLUMNS($M829:Y829)*$L829+SUM($L830:Y830)*IFERROR($L$5/$L$6,1)</f>
        <v>5.6201503549339824E-3</v>
      </c>
      <c r="Z829" s="215"/>
      <c r="AA829" s="173">
        <f ca="1">IFERROR(IF($H829="",,AA830/$L829),0)</f>
        <v>0</v>
      </c>
      <c r="AB829" s="173">
        <f ca="1">IFERROR(IF($H829="",,AB830/$L829),0)</f>
        <v>0</v>
      </c>
      <c r="AC829" s="174">
        <f ca="1">IFERROR(IF($H829="",,AC830/$L829),0)</f>
        <v>0</v>
      </c>
      <c r="AD829" s="175"/>
      <c r="AE829" s="42">
        <v>83364</v>
      </c>
      <c r="AF829" s="43"/>
      <c r="AG829" s="43"/>
      <c r="AH829" s="43"/>
      <c r="AI829" s="43"/>
      <c r="AJ829" s="43"/>
      <c r="AK829" s="43"/>
      <c r="AL829" s="44"/>
      <c r="AM829" s="157">
        <f ca="1">IF('MASTER 2018-19 '!H835="","",'MASTER 2018-19 '!H835)</f>
        <v>2.809408325093821E-3</v>
      </c>
      <c r="AN829" s="240">
        <f t="shared" ca="1" si="128"/>
        <v>2.809408325093821E-3</v>
      </c>
    </row>
    <row r="830" spans="2:40" s="157" customFormat="1" x14ac:dyDescent="0.2">
      <c r="C830" s="217" t="str">
        <f ca="1">IFERROR(IF(H829="","No PI or No Data",""),"Substation was not found in SubstationLoad")</f>
        <v/>
      </c>
      <c r="D830" s="139"/>
      <c r="E830" s="139"/>
      <c r="F830" s="139"/>
      <c r="G830" s="285" t="str">
        <f ca="1">IF(AND(VLOOKUP(C829,SubstationLoad_Max_Primaries!$B$3:$Z$495,3,FALSE),ISNUMBER(VLOOKUP(C829,'Manual Calculation'!$B$2:$G$222,3,FALSE))),VLOOKUP(C829,'Manual Calculation'!$B$2:$G$222,4,FALSE),VLOOKUP(C829,SubstationLoad_Max_Primaries!$B$3:$Z$500,23,FALSE))</f>
        <v>No PI</v>
      </c>
      <c r="H830" s="250"/>
      <c r="I830" s="220"/>
      <c r="J830" s="220"/>
      <c r="K830" s="220"/>
      <c r="L830" s="220" t="s">
        <v>32</v>
      </c>
      <c r="M830" s="235"/>
      <c r="N830" s="221"/>
      <c r="O830" s="221"/>
      <c r="P830" s="221"/>
      <c r="Q830" s="221"/>
      <c r="R830" s="221"/>
      <c r="S830" s="221"/>
      <c r="T830" s="221"/>
      <c r="U830" s="221"/>
      <c r="V830" s="221"/>
      <c r="W830" s="221"/>
      <c r="X830" s="221"/>
      <c r="Y830" s="221"/>
      <c r="Z830" s="222"/>
      <c r="AA830" s="419">
        <f ca="1">IF(AND(VLOOKUP(C829,SubstationLoad_Min_Primaries!$B$3:$Z$495,3,FALSE),ISNUMBER(VLOOKUP(C829,'Manual Calculation'!$B$2:$G$222,5,FALSE))),"Manual Calculation",MAX(VLOOKUP(C829,SubstationLoad_Max_Primaries!$B$3:$Z$500,5,FALSE),VLOOKUP(C829,SubstationLoad_Max_Primaries!$B$3:$Z$500,7,FALSE)))</f>
        <v>0</v>
      </c>
      <c r="AB830" s="419">
        <f ca="1">IF(AND(VLOOKUP(C829,SubstationLoad_Min_Primaries!$B$3:$Z$495,3,FALSE),ISNUMBER(VLOOKUP(C829,'Manual Calculation'!$B$2:$G$222,5,FALSE))),"Manual Calculation",VLOOKUP(C829,SubstationLoad_Max_Primaries!$B$3:$Z$500,6,FALSE))</f>
        <v>0</v>
      </c>
      <c r="AC830" s="282">
        <f ca="1">IF(AND(VLOOKUP(C829,SubstationLoad_Min_Primaries!$B$3:$Z$495,3,FALSE),ISNUMBER(VLOOKUP(C829,'Manual Calculation'!$B$2:$G$222,5,FALSE))),VLOOKUP(C829,'Manual Calculation'!$B$2:$G$222,5,FALSE),VLOOKUP(C829,SubstationLoad_Min_Primaries!$B$3:$Z$500,22,FALSE))</f>
        <v>0</v>
      </c>
      <c r="AD830" s="175"/>
      <c r="AE830" s="186">
        <v>1</v>
      </c>
      <c r="AF830" s="187">
        <v>0</v>
      </c>
      <c r="AG830" s="187">
        <v>0</v>
      </c>
      <c r="AH830" s="187">
        <v>0</v>
      </c>
      <c r="AI830" s="187">
        <v>0</v>
      </c>
      <c r="AJ830" s="187">
        <v>0</v>
      </c>
      <c r="AK830" s="187">
        <v>0</v>
      </c>
      <c r="AL830" s="188">
        <v>0</v>
      </c>
      <c r="AM830" s="157" t="str">
        <f ca="1">IF('MASTER 2018-19 '!H836="","",'MASTER 2018-19 '!H836)</f>
        <v/>
      </c>
      <c r="AN830" s="216"/>
    </row>
    <row r="831" spans="2:40" s="157" customFormat="1" x14ac:dyDescent="0.2">
      <c r="C831" s="223" t="s">
        <v>33</v>
      </c>
      <c r="D831" s="224"/>
      <c r="E831" s="225"/>
      <c r="F831" s="225"/>
      <c r="G831" s="226"/>
      <c r="H831" s="249"/>
      <c r="I831" s="228"/>
      <c r="J831" s="228"/>
      <c r="K831" s="228"/>
      <c r="L831" s="228"/>
      <c r="M831" s="229"/>
      <c r="N831" s="229"/>
      <c r="O831" s="230"/>
      <c r="P831" s="230"/>
      <c r="Q831" s="230"/>
      <c r="R831" s="231" t="s">
        <v>34</v>
      </c>
      <c r="S831" s="283" t="str">
        <f ca="1">VLOOKUP(C829,SubstationLoad_Max_Primaries!$B$3:$Z$500,24,FALSE)</f>
        <v/>
      </c>
      <c r="T831" s="233"/>
      <c r="U831" s="233"/>
      <c r="V831" s="233"/>
      <c r="W831" s="233"/>
      <c r="X831" s="233"/>
      <c r="Y831" s="233"/>
      <c r="Z831" s="234"/>
      <c r="AA831" s="418">
        <f ca="1">IF(AND(VLOOKUP(C829,SubstationLoad_Min_Primaries!$B$3:$Z$495,3,FALSE),ISNUMBER(VLOOKUP(C829,'Manual Calculation'!$B$2:$G$222,5,FALSE))),"",IF(AA830=VLOOKUP(C829,SubstationLoad_Max_Primaries!$B$3:$Z$500,5,FALSE),VLOOKUP(C829,SubstationLoad_Max_Primaries!$B$3:$Z$500,10,FALSE),IF(AA830=VLOOKUP(C829,SubstationLoad_Max_Primaries!$B$3:$Z$500,7,FALSE),VLOOKUP(C829,SubstationLoad_Max_Primaries!$B$3:$Z$500,12,FALSE),"")))</f>
        <v>0</v>
      </c>
      <c r="AB831" s="418">
        <f ca="1">IF(AND(VLOOKUP(C829,SubstationLoad_Min_Primaries!$B$3:$Z$495,3,FALSE),ISNUMBER(VLOOKUP(C829,'Manual Calculation'!$B$2:$G$222,5,FALSE))),"",VLOOKUP(C829,SubstationLoad_Max_Primaries!$B$3:$Z$500,11,FALSE))</f>
        <v>0</v>
      </c>
      <c r="AC831" s="418">
        <f ca="1">IF(AND(VLOOKUP(C829,SubstationLoad_Min_Primaries!$B$3:$Z$495,3,FALSE),ISNUMBER(VLOOKUP(C829,'Manual Calculation'!$B$2:$G$222,5,FALSE))),VLOOKUP(C829,'Manual Calculation'!$B$2:$G$222,6,FALSE),VLOOKUP(C829,SubstationLoad_Min_Primaries!$B$3:$Z$500,23,FALSE))</f>
        <v>0</v>
      </c>
      <c r="AD831" s="175"/>
      <c r="AE831" s="175"/>
      <c r="AF831" s="175"/>
      <c r="AG831" s="175"/>
      <c r="AH831" s="175"/>
      <c r="AI831" s="175"/>
      <c r="AJ831" s="175"/>
      <c r="AK831" s="175"/>
      <c r="AL831" s="175"/>
      <c r="AM831" s="157" t="str">
        <f ca="1">IF('MASTER 2018-19 '!H837="","",'MASTER 2018-19 '!H837)</f>
        <v/>
      </c>
      <c r="AN831" s="216"/>
    </row>
    <row r="832" spans="2:40" s="157" customFormat="1" x14ac:dyDescent="0.2">
      <c r="B832" s="236">
        <v>549</v>
      </c>
      <c r="C832" s="86" t="str">
        <f ca="1">VLOOKUP(B832,'GSP List'!$D$2:$E$485,2,FALSE)</f>
        <v>ULLAPOOL</v>
      </c>
      <c r="D832" s="117" t="s">
        <v>30</v>
      </c>
      <c r="E832" s="117" t="s">
        <v>530</v>
      </c>
      <c r="F832" s="214"/>
      <c r="G832" s="284">
        <f ca="1">IF(AND(VLOOKUP(C832,SubstationLoad_Max_Primaries!$B$3:$Z$495,3,FALSE),ISNUMBER(VLOOKUP(C832,'Manual Calculation'!$B$2:$G$222,3,FALSE))),VLOOKUP(C832,'Manual Calculation'!$B$2:$G$222,4,FALSE),VLOOKUP(C832,SubstationLoad_Max_Primaries!$B$3:$Z$500,23,FALSE))</f>
        <v>43562.463194444441</v>
      </c>
      <c r="H832" s="282">
        <f ca="1">IF(AND(VLOOKUP(C832,SubstationLoad_Max_Primaries!$B$3:$Z$495,3,FALSE),ISNUMBER(VLOOKUP(C832,'Manual Calculation'!$B$2:$G$222,3,FALSE))),VLOOKUP(C832,'Manual Calculation'!$B$2:$G$222,3,FALSE),VLOOKUP(C832,SubstationLoad_Max_Primaries!$B$3:$Z$500,22,FALSE))</f>
        <v>2.3588166631011962</v>
      </c>
      <c r="I832" s="136">
        <v>1</v>
      </c>
      <c r="J832" s="89">
        <v>0</v>
      </c>
      <c r="K832" s="90">
        <v>0</v>
      </c>
      <c r="L832" s="143">
        <f ca="1">IF(OR($B832="",ISNA($I832)),,$H832*$I832)</f>
        <v>2.3588166631011962</v>
      </c>
      <c r="M832" s="143">
        <f ca="1">IF($B832 ="",,VLOOKUP($K832,'Growth Rates'!$C$5:$D$8,2,FALSE))^COLUMNS($M832:M832)*$L832+SUM($L833:M833)*IFERROR($L$5/$L$6,1)</f>
        <v>2.3588597274711094</v>
      </c>
      <c r="N832" s="143">
        <f ca="1">IF($B832 ="",,VLOOKUP($K832,'Growth Rates'!$C$5:$D$8,2,FALSE))^COLUMNS($M832:N832)*$L832+SUM($L833:N833)*IFERROR($L$5/$L$6,1)</f>
        <v>2.358902792627239</v>
      </c>
      <c r="O832" s="143">
        <f ca="1">IF($B832 ="",,VLOOKUP($K832,'Growth Rates'!$C$5:$D$8,2,FALSE))^COLUMNS($M832:O832)*$L832+SUM($L833:O833)*IFERROR($L$5/$L$6,1)</f>
        <v>2.3589458585695988</v>
      </c>
      <c r="P832" s="143">
        <f ca="1">IF($B832 ="",,VLOOKUP($K832,'Growth Rates'!$C$5:$D$8,2,FALSE))^COLUMNS($M832:P832)*$L832+SUM($L833:P833)*IFERROR($L$5/$L$6,1)</f>
        <v>2.3589889252982039</v>
      </c>
      <c r="Q832" s="143">
        <f ca="1">IF($B832 ="",,VLOOKUP($K832,'Growth Rates'!$C$5:$D$8,2,FALSE))^COLUMNS($M832:Q832)*$L832+SUM($L833:Q833)*IFERROR($L$5/$L$6,1)</f>
        <v>2.3590319928130681</v>
      </c>
      <c r="R832" s="143">
        <f ca="1">IF($B832 ="",,VLOOKUP($K832,'Growth Rates'!$C$5:$D$8,2,FALSE))^COLUMNS($M832:R832)*$L832+SUM($L833:R833)*IFERROR($L$5/$L$6,1)</f>
        <v>2.359075061114206</v>
      </c>
      <c r="S832" s="143">
        <f ca="1">IF($B832 ="",,VLOOKUP($K832,'Growth Rates'!$C$5:$D$8,2,FALSE))^COLUMNS($M832:S832)*$L832+SUM($L833:S833)*IFERROR($L$5/$L$6,1)</f>
        <v>2.3591181302016317</v>
      </c>
      <c r="T832" s="143">
        <f ca="1">IF($B832 ="",,VLOOKUP($K832,'Growth Rates'!$C$5:$D$8,2,FALSE))^COLUMNS($M832:T832)*$L832+SUM($L833:T833)*IFERROR($L$5/$L$6,1)</f>
        <v>2.3591612000753606</v>
      </c>
      <c r="U832" s="143">
        <f ca="1">IF($B832 ="",,VLOOKUP($K832,'Growth Rates'!$C$5:$D$8,2,FALSE))^COLUMNS($M832:U832)*$L832+SUM($L833:U833)*IFERROR($L$5/$L$6,1)</f>
        <v>2.3592042707354053</v>
      </c>
      <c r="V832" s="143">
        <f ca="1">IF($B832 ="",,VLOOKUP($K832,'Growth Rates'!$C$5:$D$8,2,FALSE))^COLUMNS($M832:V832)*$L832+SUM($L833:V833)*IFERROR($L$5/$L$6,1)</f>
        <v>2.3592473421817819</v>
      </c>
      <c r="W832" s="143">
        <f ca="1">IF($B832 ="",,VLOOKUP($K832,'Growth Rates'!$C$5:$D$8,2,FALSE))^COLUMNS($M832:W832)*$L832+SUM($L833:W833)*IFERROR($L$5/$L$6,1)</f>
        <v>2.3592904144145028</v>
      </c>
      <c r="X832" s="143">
        <f ca="1">IF($B832 ="",,VLOOKUP($K832,'Growth Rates'!$C$5:$D$8,2,FALSE))^COLUMNS($M832:X832)*$L832+SUM($L833:X833)*IFERROR($L$5/$L$6,1)</f>
        <v>2.359333487433585</v>
      </c>
      <c r="Y832" s="143">
        <f ca="1">IF($B832 ="",,VLOOKUP($K832,'Growth Rates'!$C$5:$D$8,2,FALSE))^COLUMNS($M832:Y832)*$L832+SUM($L833:Y833)*IFERROR($L$5/$L$6,1)</f>
        <v>2.3593765612390398</v>
      </c>
      <c r="Z832" s="215"/>
      <c r="AA832" s="173">
        <f ca="1">IFERROR(IF($H832="",,AA833/$L832),0)</f>
        <v>1</v>
      </c>
      <c r="AB832" s="173">
        <f ca="1">IFERROR(IF($H832="",,AB833/$L832),0)</f>
        <v>0.78284027081555074</v>
      </c>
      <c r="AC832" s="174">
        <f ca="1">IFERROR(IF($H832="",,AC833/$L832),0)</f>
        <v>0</v>
      </c>
      <c r="AD832" s="175"/>
      <c r="AE832" s="42">
        <v>83324</v>
      </c>
      <c r="AF832" s="43"/>
      <c r="AG832" s="43"/>
      <c r="AH832" s="43"/>
      <c r="AI832" s="43"/>
      <c r="AJ832" s="43"/>
      <c r="AK832" s="43"/>
      <c r="AL832" s="44"/>
      <c r="AM832" s="157">
        <f ca="1">IF('MASTER 2018-19 '!H838="","",'MASTER 2018-19 '!H838)</f>
        <v>2.33</v>
      </c>
      <c r="AN832" s="216">
        <f t="shared" ca="1" si="128"/>
        <v>2.8816663101196127E-2</v>
      </c>
    </row>
    <row r="833" spans="1:40" s="157" customFormat="1" x14ac:dyDescent="0.2">
      <c r="C833" s="217" t="str">
        <f ca="1">IFERROR(IF(H832="","No PI or No Data",""),"Substation was not found in SubstationLoad")</f>
        <v/>
      </c>
      <c r="D833" s="139"/>
      <c r="E833" s="139"/>
      <c r="F833" s="139"/>
      <c r="G833" s="285">
        <f ca="1">IF(AND(VLOOKUP(C832,SubstationLoad_Max_Primaries!$B$3:$Z$495,3,FALSE),ISNUMBER(VLOOKUP(C832,'Manual Calculation'!$B$2:$G$222,3,FALSE))),VLOOKUP(C832,'Manual Calculation'!$B$2:$G$222,4,FALSE),VLOOKUP(C832,SubstationLoad_Max_Primaries!$B$3:$Z$500,23,FALSE))</f>
        <v>43562.463194444441</v>
      </c>
      <c r="H833" s="250"/>
      <c r="I833" s="220"/>
      <c r="J833" s="220"/>
      <c r="K833" s="220"/>
      <c r="L833" s="220" t="s">
        <v>32</v>
      </c>
      <c r="M833" s="235"/>
      <c r="N833" s="221"/>
      <c r="O833" s="221"/>
      <c r="P833" s="221"/>
      <c r="Q833" s="221"/>
      <c r="R833" s="221"/>
      <c r="S833" s="221"/>
      <c r="T833" s="221"/>
      <c r="U833" s="221"/>
      <c r="V833" s="221"/>
      <c r="W833" s="221"/>
      <c r="X833" s="221"/>
      <c r="Y833" s="221"/>
      <c r="Z833" s="222"/>
      <c r="AA833" s="419">
        <f ca="1">IF(AND(VLOOKUP(C832,SubstationLoad_Min_Primaries!$B$3:$Z$495,3,FALSE),ISNUMBER(VLOOKUP(C832,'Manual Calculation'!$B$2:$G$222,5,FALSE))),"Manual Calculation",MAX(VLOOKUP(C832,SubstationLoad_Max_Primaries!$B$3:$Z$500,5,FALSE),VLOOKUP(C832,SubstationLoad_Max_Primaries!$B$3:$Z$500,7,FALSE)))</f>
        <v>2.3588166631011962</v>
      </c>
      <c r="AB833" s="419">
        <f ca="1">IF(AND(VLOOKUP(C832,SubstationLoad_Min_Primaries!$B$3:$Z$495,3,FALSE),ISNUMBER(VLOOKUP(C832,'Manual Calculation'!$B$2:$G$222,5,FALSE))),"Manual Calculation",VLOOKUP(C832,SubstationLoad_Max_Primaries!$B$3:$Z$500,6,FALSE))</f>
        <v>1.8465766753463742</v>
      </c>
      <c r="AC833" s="282">
        <f ca="1">IF(AND(VLOOKUP(C832,SubstationLoad_Min_Primaries!$B$3:$Z$495,3,FALSE),ISNUMBER(VLOOKUP(C832,'Manual Calculation'!$B$2:$G$222,5,FALSE))),VLOOKUP(C832,'Manual Calculation'!$B$2:$G$222,5,FALSE),VLOOKUP(C832,SubstationLoad_Min_Primaries!$B$3:$Z$500,22,FALSE))</f>
        <v>0</v>
      </c>
      <c r="AD833" s="175"/>
      <c r="AE833" s="186">
        <v>1</v>
      </c>
      <c r="AF833" s="187">
        <v>0</v>
      </c>
      <c r="AG833" s="187">
        <v>0</v>
      </c>
      <c r="AH833" s="187">
        <v>0</v>
      </c>
      <c r="AI833" s="187">
        <v>0</v>
      </c>
      <c r="AJ833" s="187">
        <v>0</v>
      </c>
      <c r="AK833" s="187">
        <v>0</v>
      </c>
      <c r="AL833" s="188">
        <v>0</v>
      </c>
      <c r="AM833" s="157" t="str">
        <f ca="1">IF('MASTER 2018-19 '!H839="","",'MASTER 2018-19 '!H839)</f>
        <v/>
      </c>
      <c r="AN833" s="216"/>
    </row>
    <row r="834" spans="1:40" s="157" customFormat="1" x14ac:dyDescent="0.2">
      <c r="C834" s="223" t="s">
        <v>33</v>
      </c>
      <c r="D834" s="224"/>
      <c r="E834" s="225"/>
      <c r="F834" s="225"/>
      <c r="G834" s="226"/>
      <c r="H834" s="249"/>
      <c r="I834" s="228"/>
      <c r="J834" s="228"/>
      <c r="K834" s="228"/>
      <c r="L834" s="228"/>
      <c r="M834" s="229"/>
      <c r="N834" s="229"/>
      <c r="O834" s="230"/>
      <c r="P834" s="230"/>
      <c r="Q834" s="230"/>
      <c r="R834" s="231" t="s">
        <v>34</v>
      </c>
      <c r="S834" s="283">
        <f ca="1">VLOOKUP(C832,SubstationLoad_Max_Primaries!$B$3:$Z$500,24,FALSE)</f>
        <v>0</v>
      </c>
      <c r="T834" s="245"/>
      <c r="U834" s="245"/>
      <c r="V834" s="245"/>
      <c r="W834" s="245"/>
      <c r="X834" s="245"/>
      <c r="Y834" s="245"/>
      <c r="Z834" s="234"/>
      <c r="AA834" s="418">
        <f ca="1">IF(AND(VLOOKUP(C832,SubstationLoad_Min_Primaries!$B$3:$Z$495,3,FALSE),ISNUMBER(VLOOKUP(C832,'Manual Calculation'!$B$2:$G$222,5,FALSE))),"",IF(AA833=VLOOKUP(C832,SubstationLoad_Max_Primaries!$B$3:$Z$500,5,FALSE),VLOOKUP(C832,SubstationLoad_Max_Primaries!$B$3:$Z$500,10,FALSE),IF(AA833=VLOOKUP(C832,SubstationLoad_Max_Primaries!$B$3:$Z$500,7,FALSE),VLOOKUP(C832,SubstationLoad_Max_Primaries!$B$3:$Z$500,12,FALSE),"")))</f>
        <v>43562.463194444441</v>
      </c>
      <c r="AB834" s="418">
        <f ca="1">IF(AND(VLOOKUP(C832,SubstationLoad_Min_Primaries!$B$3:$Z$495,3,FALSE),ISNUMBER(VLOOKUP(C832,'Manual Calculation'!$B$2:$G$222,5,FALSE))),"",VLOOKUP(C832,SubstationLoad_Max_Primaries!$B$3:$Z$500,11,FALSE))</f>
        <v>43622.73333333333</v>
      </c>
      <c r="AC834" s="418">
        <f ca="1">IF(AND(VLOOKUP(C832,SubstationLoad_Min_Primaries!$B$3:$Z$495,3,FALSE),ISNUMBER(VLOOKUP(C832,'Manual Calculation'!$B$2:$G$222,5,FALSE))),VLOOKUP(C832,'Manual Calculation'!$B$2:$G$222,6,FALSE),VLOOKUP(C832,SubstationLoad_Min_Primaries!$B$3:$Z$500,23,FALSE))</f>
        <v>0</v>
      </c>
      <c r="AD834" s="175"/>
      <c r="AE834" s="175"/>
      <c r="AF834" s="175"/>
      <c r="AG834" s="175"/>
      <c r="AH834" s="175"/>
      <c r="AI834" s="175"/>
      <c r="AJ834" s="175"/>
      <c r="AK834" s="175"/>
      <c r="AL834" s="175"/>
      <c r="AM834" s="157" t="str">
        <f ca="1">IF('MASTER 2018-19 '!H840="","",'MASTER 2018-19 '!H840)</f>
        <v/>
      </c>
      <c r="AN834" s="216"/>
    </row>
    <row r="835" spans="1:40" s="157" customFormat="1" x14ac:dyDescent="0.2">
      <c r="A835" s="246"/>
      <c r="B835" s="246"/>
      <c r="C835" s="246"/>
      <c r="D835" s="246"/>
      <c r="E835" s="246"/>
      <c r="F835" s="246"/>
      <c r="G835" s="246"/>
      <c r="H835" s="246"/>
      <c r="I835" s="246"/>
      <c r="J835" s="246"/>
      <c r="K835" s="246"/>
      <c r="L835" s="246"/>
      <c r="M835" s="246"/>
      <c r="N835" s="246"/>
      <c r="O835" s="246"/>
      <c r="P835" s="246"/>
      <c r="Q835" s="246"/>
      <c r="R835" s="246"/>
      <c r="S835" s="246"/>
      <c r="T835" s="246"/>
      <c r="U835" s="246"/>
      <c r="V835" s="246"/>
      <c r="W835" s="246"/>
      <c r="X835" s="246"/>
      <c r="Y835" s="246"/>
      <c r="Z835" s="246"/>
      <c r="AA835" s="246"/>
      <c r="AB835" s="246"/>
      <c r="AC835" s="246"/>
      <c r="AD835" s="246"/>
      <c r="AE835" s="246"/>
      <c r="AF835" s="246"/>
      <c r="AG835" s="246"/>
      <c r="AH835" s="246"/>
      <c r="AI835" s="246"/>
      <c r="AJ835" s="246"/>
      <c r="AK835" s="246"/>
      <c r="AL835" s="246"/>
      <c r="AM835" s="157" t="str">
        <f ca="1">IF('MASTER 2018-19 '!H841="","",'MASTER 2018-19 '!H841)</f>
        <v/>
      </c>
      <c r="AN835" s="216"/>
    </row>
    <row r="836" spans="1:40" s="157" customFormat="1" x14ac:dyDescent="0.2">
      <c r="A836" s="152"/>
      <c r="B836" s="25"/>
      <c r="C836" s="158"/>
      <c r="D836" s="152"/>
      <c r="E836" s="152"/>
      <c r="F836" s="152"/>
      <c r="G836" s="152"/>
      <c r="H836" s="152"/>
      <c r="I836" s="152"/>
      <c r="J836" s="152"/>
      <c r="K836" s="152"/>
      <c r="L836" s="7" t="s">
        <v>0</v>
      </c>
      <c r="M836" s="159"/>
      <c r="N836" s="159"/>
      <c r="O836" s="159"/>
      <c r="P836" s="159"/>
      <c r="Q836" s="159"/>
      <c r="R836" s="159"/>
      <c r="S836" s="159"/>
      <c r="T836" s="159"/>
      <c r="U836" s="159"/>
      <c r="V836" s="159"/>
      <c r="W836" s="159"/>
      <c r="X836" s="159"/>
      <c r="Y836" s="159"/>
      <c r="Z836" s="156"/>
      <c r="AA836" s="152"/>
      <c r="AB836" s="152"/>
      <c r="AC836" s="152"/>
      <c r="AD836" s="152"/>
      <c r="AE836" s="152"/>
      <c r="AF836" s="152"/>
      <c r="AG836" s="152"/>
      <c r="AH836" s="152"/>
      <c r="AI836" s="152"/>
      <c r="AJ836" s="152"/>
      <c r="AK836" s="152"/>
      <c r="AL836" s="152"/>
      <c r="AM836" s="157" t="str">
        <f ca="1">IF('MASTER 2018-19 '!H842="","",'MASTER 2018-19 '!H842)</f>
        <v/>
      </c>
      <c r="AN836" s="216"/>
    </row>
    <row r="837" spans="1:40" s="157" customFormat="1" ht="61.5" x14ac:dyDescent="0.2">
      <c r="A837" s="20" t="s">
        <v>39</v>
      </c>
      <c r="B837" s="21" t="s">
        <v>657</v>
      </c>
      <c r="C837" s="20" t="s">
        <v>2</v>
      </c>
      <c r="D837" s="18" t="s">
        <v>3</v>
      </c>
      <c r="E837" s="18" t="s">
        <v>4</v>
      </c>
      <c r="F837" s="18" t="s">
        <v>5</v>
      </c>
      <c r="G837" s="22" t="s">
        <v>6</v>
      </c>
      <c r="H837" s="22" t="str">
        <f ca="1">$L$1&amp;" Peak (MW)"</f>
        <v>2019 / 20 Peak (MW)</v>
      </c>
      <c r="I837" s="16" t="s">
        <v>7</v>
      </c>
      <c r="J837" s="24" t="s">
        <v>8</v>
      </c>
      <c r="K837" s="17" t="s">
        <v>9</v>
      </c>
      <c r="L837" s="22" t="str">
        <f ca="1">LEFTB($L$1,FIND(" / ",$L$1,1))&amp;" / "&amp;LEFTB($L$1,FIND(" / ",$L$1,1))+1</f>
        <v>2019  / 2020</v>
      </c>
      <c r="M837" s="22" t="str">
        <f ca="1">LEFTB($L$1,FIND(" / ",$L$1,1))+1&amp;" / "&amp;LEFTB($L$1,FIND(" / ",$L$1,1))+2</f>
        <v>2020 / 2021</v>
      </c>
      <c r="N837" s="22" t="str">
        <f ca="1">LEFTB($L$1,FIND(" / ",$L$1,1))+2&amp;" / "&amp;LEFTB($L$1,FIND(" / ",$L$1,1))+3</f>
        <v>2021 / 2022</v>
      </c>
      <c r="O837" s="22" t="str">
        <f ca="1">LEFTB($L$1,FIND(" / ",$L$1,1))+3&amp;" / "&amp;LEFTB($L$1,FIND(" / ",$L$1,1))+4</f>
        <v>2022 / 2023</v>
      </c>
      <c r="P837" s="22" t="str">
        <f ca="1">LEFTB($L$1,FIND(" / ",$L$1,1))+4&amp;" / "&amp;LEFTB($L$1,FIND(" / ",$L$1,1))+5</f>
        <v>2023 / 2024</v>
      </c>
      <c r="Q837" s="22" t="str">
        <f ca="1">LEFTB($L$1,FIND(" / ",$L$1,1))+5&amp;" / "&amp;LEFTB($L$1,FIND(" / ",$L$1,1))+6</f>
        <v>2024 / 2025</v>
      </c>
      <c r="R837" s="22" t="str">
        <f ca="1">LEFTB($L$1,FIND(" / ",$L$1,1))+6&amp;" / "&amp;LEFTB($L$1,FIND(" / ",$L$1,1))+7</f>
        <v>2025 / 2026</v>
      </c>
      <c r="S837" s="22" t="str">
        <f ca="1">LEFTB($L$1,FIND(" / ",$L$1,1))+7&amp;" / "&amp;LEFTB($L$1,FIND(" / ",$L$1,1))+8</f>
        <v>2026 / 2027</v>
      </c>
      <c r="T837" s="22" t="str">
        <f ca="1">LEFTB($L$1,FIND(" / ",$L$1,1))+8&amp;" / "&amp;LEFTB($L$1,FIND(" / ",$L$1,1))+9</f>
        <v>2027 / 2028</v>
      </c>
      <c r="U837" s="22" t="str">
        <f ca="1">LEFTB($L$1,FIND(" / ",$L$1,1))+9&amp;" / "&amp;LEFTB($L$1,FIND(" / ",$L$1,1))+10</f>
        <v>2028 / 2029</v>
      </c>
      <c r="V837" s="22" t="str">
        <f ca="1">LEFTB($L$1,FIND(" / ",$L$1,1))+10&amp;" / "&amp;LEFTB($L$1,FIND(" / ",$L$1,1))+11</f>
        <v>2029 / 2030</v>
      </c>
      <c r="W837" s="22" t="str">
        <f ca="1">LEFTB($L$1,FIND(" / ",$L$1,1))+11&amp;" / "&amp;LEFTB($L$1,FIND(" / ",$L$1,1))+12</f>
        <v>2030 / 2031</v>
      </c>
      <c r="X837" s="22" t="str">
        <f ca="1">LEFTB($L$1,FIND(" / ",$L$1,1))+12&amp;" / "&amp;LEFTB($L$1,FIND(" / ",$L$1,1))+13</f>
        <v>2031 / 2032</v>
      </c>
      <c r="Y837" s="22" t="str">
        <f ca="1">LEFTB($L$1,FIND(" / ",$L$1,1))+13&amp;" / "&amp;LEFTB($L$1,FIND(" / ",$L$1,1))+14</f>
        <v>2032 / 2033</v>
      </c>
      <c r="Z837" s="23" t="s">
        <v>11</v>
      </c>
      <c r="AA837" s="19" t="s">
        <v>12</v>
      </c>
      <c r="AB837" s="19" t="s">
        <v>13</v>
      </c>
      <c r="AC837" s="19" t="s">
        <v>14</v>
      </c>
      <c r="AD837" s="160"/>
      <c r="AE837" s="19" t="s">
        <v>15</v>
      </c>
      <c r="AF837" s="19" t="s">
        <v>16</v>
      </c>
      <c r="AG837" s="19" t="s">
        <v>17</v>
      </c>
      <c r="AH837" s="19" t="s">
        <v>18</v>
      </c>
      <c r="AI837" s="19" t="s">
        <v>19</v>
      </c>
      <c r="AJ837" s="19" t="s">
        <v>20</v>
      </c>
      <c r="AK837" s="19" t="s">
        <v>21</v>
      </c>
      <c r="AL837" s="19" t="s">
        <v>22</v>
      </c>
      <c r="AM837" s="19" t="str">
        <f ca="1">IF('MASTER 2018-19 '!H843="","",'MASTER 2018-19 '!H843)</f>
        <v>2018/19 Peak (MW)</v>
      </c>
      <c r="AN837" s="19" t="s">
        <v>825</v>
      </c>
    </row>
    <row r="838" spans="1:40" s="157" customFormat="1" x14ac:dyDescent="0.2">
      <c r="A838" s="6"/>
      <c r="B838" s="161"/>
      <c r="C838" s="162"/>
      <c r="D838" s="161"/>
      <c r="E838" s="161"/>
      <c r="F838" s="161"/>
      <c r="G838" s="163"/>
      <c r="H838" s="161"/>
      <c r="I838" s="164"/>
      <c r="J838" s="165"/>
      <c r="K838" s="161"/>
      <c r="L838" s="161"/>
      <c r="M838" s="161"/>
      <c r="N838" s="161"/>
      <c r="O838" s="161"/>
      <c r="P838" s="161"/>
      <c r="Q838" s="161"/>
      <c r="R838" s="161"/>
      <c r="S838" s="161"/>
      <c r="T838" s="161"/>
      <c r="U838" s="161"/>
      <c r="V838" s="161"/>
      <c r="W838" s="161"/>
      <c r="X838" s="161"/>
      <c r="Y838" s="161"/>
      <c r="Z838" s="160"/>
      <c r="AA838" s="160"/>
      <c r="AB838" s="160"/>
      <c r="AC838" s="160"/>
      <c r="AD838" s="160"/>
      <c r="AE838" s="160"/>
      <c r="AF838" s="160"/>
      <c r="AG838" s="160"/>
      <c r="AH838" s="160"/>
      <c r="AI838" s="160"/>
      <c r="AJ838" s="160"/>
      <c r="AK838" s="160"/>
      <c r="AL838" s="160"/>
      <c r="AM838" s="157" t="str">
        <f ca="1">IF('MASTER 2018-19 '!H844="","",'MASTER 2018-19 '!H844)</f>
        <v/>
      </c>
    </row>
    <row r="839" spans="1:40" s="157" customFormat="1" x14ac:dyDescent="0.2">
      <c r="A839" s="142" t="s">
        <v>602</v>
      </c>
      <c r="B839" s="166">
        <v>647</v>
      </c>
      <c r="C839" s="167"/>
      <c r="D839" s="168" t="s">
        <v>23</v>
      </c>
      <c r="E839" s="169" t="s">
        <v>846</v>
      </c>
      <c r="F839" s="170"/>
      <c r="G839" s="284" t="e">
        <f ca="1">VLOOKUP(A839,SubstationLoad_Max_GSPs!$A$3:$Z$100,19,FALSE)</f>
        <v>#N/A</v>
      </c>
      <c r="H839" s="282" t="e">
        <f ca="1">VLOOKUP(A839,SubstationLoad_Max_GSPs!$A$3:$Z$100,18,FALSE)</f>
        <v>#N/A</v>
      </c>
      <c r="I839" s="136">
        <v>1</v>
      </c>
      <c r="J839" s="171"/>
      <c r="K839" s="172" t="s">
        <v>24</v>
      </c>
      <c r="L839" s="37" t="e">
        <f ca="1">IF(OR($A839="",ISNA($I839)),,$H839*$I839)</f>
        <v>#N/A</v>
      </c>
      <c r="M839" s="37">
        <f t="shared" ref="M839:Y839" ca="1" si="133">M840/IFERROR($L840/$L839,1)</f>
        <v>1.6007814563364224</v>
      </c>
      <c r="N839" s="37">
        <f t="shared" ca="1" si="133"/>
        <v>1.6060511639967094</v>
      </c>
      <c r="O839" s="37">
        <f t="shared" ca="1" si="133"/>
        <v>1.611350009517782</v>
      </c>
      <c r="P839" s="37">
        <f t="shared" ca="1" si="133"/>
        <v>1.6166781543743411</v>
      </c>
      <c r="Q839" s="37">
        <f t="shared" ca="1" si="133"/>
        <v>1.6220357609359444</v>
      </c>
      <c r="R839" s="37">
        <f t="shared" ca="1" si="133"/>
        <v>1.6274229924719701</v>
      </c>
      <c r="S839" s="37">
        <f t="shared" ca="1" si="133"/>
        <v>1.6328400131565979</v>
      </c>
      <c r="T839" s="37">
        <f t="shared" ca="1" si="133"/>
        <v>1.6382869880738293</v>
      </c>
      <c r="U839" s="37">
        <f t="shared" ca="1" si="133"/>
        <v>1.6437640832225247</v>
      </c>
      <c r="V839" s="37">
        <f t="shared" ca="1" si="133"/>
        <v>1.6492714655214762</v>
      </c>
      <c r="W839" s="37">
        <f t="shared" ca="1" si="133"/>
        <v>1.6548093028145034</v>
      </c>
      <c r="X839" s="37">
        <f t="shared" ca="1" si="133"/>
        <v>1.6603777638755837</v>
      </c>
      <c r="Y839" s="37">
        <f t="shared" ca="1" si="133"/>
        <v>1.6659770184140008</v>
      </c>
      <c r="Z839" s="38" t="e">
        <f ca="1">"Diversity/Losses: "&amp;ROUND(L840/L839,3)</f>
        <v>#N/A</v>
      </c>
      <c r="AA839" s="173">
        <f ca="1">IFERROR(IF($H839="",,AA840/$L839),0)</f>
        <v>0</v>
      </c>
      <c r="AB839" s="173">
        <f ca="1">IFERROR(IF($H839="",,AB840/$L839),0)</f>
        <v>0</v>
      </c>
      <c r="AC839" s="174">
        <f ca="1">IFERROR(IF($H839="",,AC840/$L839),0)</f>
        <v>0</v>
      </c>
      <c r="AD839" s="175"/>
      <c r="AE839" s="42">
        <v>85652</v>
      </c>
      <c r="AF839" s="43"/>
      <c r="AG839" s="43"/>
      <c r="AH839" s="43"/>
      <c r="AI839" s="43"/>
      <c r="AJ839" s="43"/>
      <c r="AK839" s="43"/>
      <c r="AL839" s="44"/>
      <c r="AM839" s="157">
        <f ca="1">IF('MASTER 2018-19 '!H845="","",'MASTER 2018-19 '!H845)</f>
        <v>1.44</v>
      </c>
      <c r="AN839" s="216" t="e">
        <f ca="1">H839-AM839</f>
        <v>#N/A</v>
      </c>
    </row>
    <row r="840" spans="1:40" s="157" customFormat="1" x14ac:dyDescent="0.2">
      <c r="A840" s="217" t="str">
        <f ca="1">IFERROR(IF(H839="","No PI or No Data",""),"Substation was not found in SubstationLoad")</f>
        <v>Substation was not found in SubstationLoad</v>
      </c>
      <c r="B840" s="176"/>
      <c r="C840" s="177"/>
      <c r="D840" s="178"/>
      <c r="E840" s="178"/>
      <c r="F840" s="178"/>
      <c r="G840" s="329" t="e">
        <f ca="1">VLOOKUP(A839,SubstationLoad_Max_GSPs!$A$3:$Z$100,19,FALSE)</f>
        <v>#N/A</v>
      </c>
      <c r="H840" s="180"/>
      <c r="I840" s="181"/>
      <c r="J840" s="182"/>
      <c r="K840" s="183" t="s">
        <v>25</v>
      </c>
      <c r="L840" s="53">
        <f ca="1">L844+L847</f>
        <v>1.5955407259521484</v>
      </c>
      <c r="M840" s="53">
        <f t="shared" ref="M840:Y840" ca="1" si="134">M844+M847</f>
        <v>1.6007814563364224</v>
      </c>
      <c r="N840" s="53">
        <f t="shared" ca="1" si="134"/>
        <v>1.6060511639967094</v>
      </c>
      <c r="O840" s="53">
        <f t="shared" ca="1" si="134"/>
        <v>1.611350009517782</v>
      </c>
      <c r="P840" s="53">
        <f t="shared" ca="1" si="134"/>
        <v>1.6166781543743411</v>
      </c>
      <c r="Q840" s="53">
        <f t="shared" ca="1" si="134"/>
        <v>1.6220357609359444</v>
      </c>
      <c r="R840" s="53">
        <f t="shared" ca="1" si="134"/>
        <v>1.6274229924719701</v>
      </c>
      <c r="S840" s="53">
        <f t="shared" ca="1" si="134"/>
        <v>1.6328400131565979</v>
      </c>
      <c r="T840" s="53">
        <f t="shared" ca="1" si="134"/>
        <v>1.6382869880738293</v>
      </c>
      <c r="U840" s="53">
        <f t="shared" ca="1" si="134"/>
        <v>1.6437640832225247</v>
      </c>
      <c r="V840" s="53">
        <f t="shared" ca="1" si="134"/>
        <v>1.6492714655214762</v>
      </c>
      <c r="W840" s="53">
        <f t="shared" ca="1" si="134"/>
        <v>1.6548093028145034</v>
      </c>
      <c r="X840" s="53">
        <f t="shared" ca="1" si="134"/>
        <v>1.6603777638755837</v>
      </c>
      <c r="Y840" s="53">
        <f t="shared" ca="1" si="134"/>
        <v>1.6659770184140008</v>
      </c>
      <c r="Z840" s="184"/>
      <c r="AA840" s="419" t="e">
        <f ca="1">MAX(VLOOKUP(A839,SubstationLoad_Max_GSPs!$A$3:$Z$100,3,FALSE),VLOOKUP(A839,SubstationLoad_Max_GSPs!$A$3:$Z$100,5,FALSE))</f>
        <v>#N/A</v>
      </c>
      <c r="AB840" s="282" t="e">
        <f ca="1">VLOOKUP(A839,SubstationLoad_Max_GSPs!$A$3:$Z$100,4,FALSE)</f>
        <v>#N/A</v>
      </c>
      <c r="AC840" s="282">
        <f ca="1">VLOOKUP(A839,SubstationLoad_Min_GSPs!$A$3:$Z$100,18,FALSE)</f>
        <v>0</v>
      </c>
      <c r="AD840" s="175"/>
      <c r="AE840" s="186">
        <v>1</v>
      </c>
      <c r="AF840" s="187">
        <v>0</v>
      </c>
      <c r="AG840" s="187">
        <v>0</v>
      </c>
      <c r="AH840" s="187">
        <v>0</v>
      </c>
      <c r="AI840" s="187">
        <v>0</v>
      </c>
      <c r="AJ840" s="187">
        <v>0</v>
      </c>
      <c r="AK840" s="187">
        <v>0</v>
      </c>
      <c r="AL840" s="188">
        <v>0</v>
      </c>
      <c r="AM840" s="157" t="str">
        <f ca="1">IF('MASTER 2018-19 '!H846="","",'MASTER 2018-19 '!H846)</f>
        <v/>
      </c>
      <c r="AN840" s="216"/>
    </row>
    <row r="841" spans="1:40" s="157" customFormat="1" x14ac:dyDescent="0.2">
      <c r="A841" s="11"/>
      <c r="B841" s="176"/>
      <c r="C841" s="189"/>
      <c r="D841" s="190" t="s">
        <v>26</v>
      </c>
      <c r="E841" s="63"/>
      <c r="F841" s="191"/>
      <c r="G841" s="192"/>
      <c r="H841" s="193"/>
      <c r="I841" s="194"/>
      <c r="J841" s="194"/>
      <c r="K841" s="194"/>
      <c r="L841" s="194"/>
      <c r="M841" s="194"/>
      <c r="N841" s="195"/>
      <c r="O841" s="195"/>
      <c r="P841" s="195"/>
      <c r="Q841" s="195"/>
      <c r="R841" s="196" t="s">
        <v>27</v>
      </c>
      <c r="S841" s="330" t="e">
        <f ca="1">VLOOKUP(A839,SubstationLoad_Max_GSPs!$A$3:$Z$100,20,FALSE)</f>
        <v>#N/A</v>
      </c>
      <c r="T841" s="185"/>
      <c r="U841" s="185"/>
      <c r="V841" s="185"/>
      <c r="W841" s="185"/>
      <c r="X841" s="185"/>
      <c r="Y841" s="185"/>
      <c r="Z841" s="184"/>
      <c r="AA841" s="418" t="e">
        <f ca="1">IF(AA840=VLOOKUP(A839,SubstationLoad_Max_GSPs!$A$3:$Z$100,3,FALSE),VLOOKUP(A839,SubstationLoad_Max_GSPs!$A$3:$Z$100,8,FALSE),IF(AA840=VLOOKUP(A839,SubstationLoad_Max_GSPs!$A$3:$Z$100,5,FALSE),VLOOKUP(A839,SubstationLoad_Max_GSPs!$A$3:$Z$100,10,FALSE),""))</f>
        <v>#N/A</v>
      </c>
      <c r="AB841" s="418" t="e">
        <f ca="1">VLOOKUP(A839,SubstationLoad_Max_GSPs!$A$3:$Z$100,9,FALSE)</f>
        <v>#N/A</v>
      </c>
      <c r="AC841" s="418">
        <f ca="1">VLOOKUP(A839,SubstationLoad_Min_GSPs!$A$3:$Z$100,19,FALSE)</f>
        <v>0</v>
      </c>
      <c r="AD841" s="175"/>
      <c r="AE841" s="175"/>
      <c r="AF841" s="175"/>
      <c r="AG841" s="175"/>
      <c r="AH841" s="175"/>
      <c r="AI841" s="175"/>
      <c r="AJ841" s="175"/>
      <c r="AK841" s="175"/>
      <c r="AL841" s="175"/>
      <c r="AM841" s="157" t="str">
        <f ca="1">IF('MASTER 2018-19 '!H847="","",'MASTER 2018-19 '!H847)</f>
        <v/>
      </c>
      <c r="AN841" s="216"/>
    </row>
    <row r="842" spans="1:40" s="157" customFormat="1" x14ac:dyDescent="0.2">
      <c r="A842" s="14"/>
      <c r="B842" s="197"/>
      <c r="C842" s="198"/>
      <c r="D842" s="198"/>
      <c r="E842" s="198"/>
      <c r="F842" s="199"/>
      <c r="G842" s="200" t="s">
        <v>28</v>
      </c>
      <c r="H842" s="201">
        <v>0.98</v>
      </c>
      <c r="I842" s="197"/>
      <c r="J842" s="202"/>
      <c r="K842" s="203" t="s">
        <v>29</v>
      </c>
      <c r="L842" s="78" t="e">
        <f ca="1">L839*$H842</f>
        <v>#N/A</v>
      </c>
      <c r="M842" s="78">
        <f t="shared" ref="M842:T842" ca="1" si="135">M839*$H842</f>
        <v>1.568765827209694</v>
      </c>
      <c r="N842" s="78">
        <f t="shared" ca="1" si="135"/>
        <v>1.5739301407167752</v>
      </c>
      <c r="O842" s="78">
        <f t="shared" ca="1" si="135"/>
        <v>1.5791230093274262</v>
      </c>
      <c r="P842" s="78">
        <f t="shared" ca="1" si="135"/>
        <v>1.5843445912868543</v>
      </c>
      <c r="Q842" s="78">
        <f t="shared" ca="1" si="135"/>
        <v>1.5895950457172254</v>
      </c>
      <c r="R842" s="78">
        <f t="shared" ca="1" si="135"/>
        <v>1.5948745326225306</v>
      </c>
      <c r="S842" s="78">
        <f t="shared" ca="1" si="135"/>
        <v>1.6001832128934659</v>
      </c>
      <c r="T842" s="78">
        <f t="shared" ca="1" si="135"/>
        <v>1.6055212483123527</v>
      </c>
      <c r="U842" s="78">
        <f ca="1">U839*$H842</f>
        <v>1.6108888015580742</v>
      </c>
      <c r="V842" s="78">
        <f ca="1">V839*$H842</f>
        <v>1.6162860362110467</v>
      </c>
      <c r="W842" s="78">
        <f t="shared" ref="W842" ca="1" si="136">W839*$H842</f>
        <v>1.6217131167582133</v>
      </c>
      <c r="X842" s="78">
        <f ca="1">X839*$H842</f>
        <v>1.6271702085980719</v>
      </c>
      <c r="Y842" s="78">
        <f ca="1">Y839*$H842</f>
        <v>1.6326574780457208</v>
      </c>
      <c r="Z842" s="204"/>
      <c r="AA842" s="205"/>
      <c r="AB842" s="198"/>
      <c r="AC842" s="206"/>
      <c r="AD842" s="175"/>
      <c r="AE842" s="175"/>
      <c r="AF842" s="175"/>
      <c r="AG842" s="175"/>
      <c r="AH842" s="175"/>
      <c r="AI842" s="175"/>
      <c r="AJ842" s="175"/>
      <c r="AK842" s="175"/>
      <c r="AL842" s="175"/>
      <c r="AN842" s="216"/>
    </row>
    <row r="843" spans="1:40" s="157" customFormat="1" x14ac:dyDescent="0.2">
      <c r="A843" s="2"/>
      <c r="C843" s="207"/>
      <c r="D843" s="208"/>
      <c r="E843" s="208"/>
      <c r="F843" s="208"/>
      <c r="G843" s="209"/>
      <c r="H843" s="241"/>
      <c r="I843" s="211"/>
      <c r="J843" s="212"/>
      <c r="K843" s="208"/>
      <c r="Z843" s="175"/>
      <c r="AA843" s="175"/>
      <c r="AB843" s="175"/>
      <c r="AC843" s="175"/>
      <c r="AD843" s="175"/>
      <c r="AE843" s="175"/>
      <c r="AF843" s="175"/>
      <c r="AG843" s="175"/>
      <c r="AH843" s="175"/>
      <c r="AI843" s="175"/>
      <c r="AJ843" s="175"/>
      <c r="AK843" s="175"/>
      <c r="AL843" s="175"/>
      <c r="AM843" s="157" t="str">
        <f ca="1">IF('MASTER 2018-19 '!H849="","",'MASTER 2018-19 '!H849)</f>
        <v/>
      </c>
      <c r="AN843" s="216"/>
    </row>
    <row r="844" spans="1:40" s="157" customFormat="1" x14ac:dyDescent="0.2">
      <c r="A844" s="152"/>
      <c r="B844" s="247">
        <v>658</v>
      </c>
      <c r="C844" s="86" t="str">
        <f ca="1">VLOOKUP(B844,'GSP List'!$D$2:$E$485,2,FALSE)</f>
        <v>STOCKINISH</v>
      </c>
      <c r="D844" s="117" t="s">
        <v>30</v>
      </c>
      <c r="E844" s="117" t="s">
        <v>564</v>
      </c>
      <c r="F844" s="214"/>
      <c r="G844" s="284">
        <f ca="1">IF(AND(VLOOKUP(C844,SubstationLoad_Max_Primaries!$B$3:$Z$495,3,FALSE),ISNUMBER(VLOOKUP(C844,'Manual Calculation'!$B$2:$G$222,3,FALSE))),VLOOKUP(C844,'Manual Calculation'!$B$2:$G$222,4,FALSE),VLOOKUP(C844,SubstationLoad_Max_Primaries!$B$3:$Z$500,23,FALSE))</f>
        <v>43816.85833333333</v>
      </c>
      <c r="H844" s="282">
        <f ca="1">IF(AND(VLOOKUP(C844,SubstationLoad_Max_Primaries!$B$3:$Z$495,3,FALSE),ISNUMBER(VLOOKUP(C844,'Manual Calculation'!$B$2:$G$222,3,FALSE))),VLOOKUP(C844,'Manual Calculation'!$B$2:$G$222,3,FALSE),VLOOKUP(C844,SubstationLoad_Max_Primaries!$B$3:$Z$500,22,FALSE))</f>
        <v>0.65201401710510254</v>
      </c>
      <c r="I844" s="136">
        <v>1</v>
      </c>
      <c r="J844" s="89">
        <v>0</v>
      </c>
      <c r="K844" s="90">
        <v>0</v>
      </c>
      <c r="L844" s="143">
        <f ca="1">IF(OR($B844="",ISNA($I844)),,$H844*$I844)</f>
        <v>0.65201401710510254</v>
      </c>
      <c r="M844" s="143">
        <f ca="1">IF($B844 ="",,VLOOKUP($K844,'Growth Rates'!$C$5:$D$8,2,FALSE))^COLUMNS($M844:M844)*$L844+SUM($L845:M845)*IFERROR($L$5/$L$6,1)</f>
        <v>0.65202592077411614</v>
      </c>
      <c r="N844" s="143">
        <f ca="1">IF($B844 ="",,VLOOKUP($K844,'Growth Rates'!$C$5:$D$8,2,FALSE))^COLUMNS($M844:N844)*$L844+SUM($L845:N845)*IFERROR($L$5/$L$6,1)</f>
        <v>0.65203782466045213</v>
      </c>
      <c r="O844" s="143">
        <f ca="1">IF($B844 ="",,VLOOKUP($K844,'Growth Rates'!$C$5:$D$8,2,FALSE))^COLUMNS($M844:O844)*$L844+SUM($L845:O845)*IFERROR($L$5/$L$6,1)</f>
        <v>0.65204972876411471</v>
      </c>
      <c r="P844" s="143">
        <f ca="1">IF($B844 ="",,VLOOKUP($K844,'Growth Rates'!$C$5:$D$8,2,FALSE))^COLUMNS($M844:P844)*$L844+SUM($L845:P845)*IFERROR($L$5/$L$6,1)</f>
        <v>0.65206163308510789</v>
      </c>
      <c r="Q844" s="143">
        <f ca="1">IF($B844 ="",,VLOOKUP($K844,'Growth Rates'!$C$5:$D$8,2,FALSE))^COLUMNS($M844:Q844)*$L844+SUM($L845:Q845)*IFERROR($L$5/$L$6,1)</f>
        <v>0.65207353762343523</v>
      </c>
      <c r="R844" s="143">
        <f ca="1">IF($B844 ="",,VLOOKUP($K844,'Growth Rates'!$C$5:$D$8,2,FALSE))^COLUMNS($M844:R844)*$L844+SUM($L845:R845)*IFERROR($L$5/$L$6,1)</f>
        <v>0.65208544237910115</v>
      </c>
      <c r="S844" s="143">
        <f ca="1">IF($B844 ="",,VLOOKUP($K844,'Growth Rates'!$C$5:$D$8,2,FALSE))^COLUMNS($M844:S844)*$L844+SUM($L845:S845)*IFERROR($L$5/$L$6,1)</f>
        <v>0.65209734735210945</v>
      </c>
      <c r="T844" s="143">
        <f ca="1">IF($B844 ="",,VLOOKUP($K844,'Growth Rates'!$C$5:$D$8,2,FALSE))^COLUMNS($M844:T844)*$L844+SUM($L845:T845)*IFERROR($L$5/$L$6,1)</f>
        <v>0.6521092525424641</v>
      </c>
      <c r="U844" s="143">
        <f ca="1">IF($B844 ="",,VLOOKUP($K844,'Growth Rates'!$C$5:$D$8,2,FALSE))^COLUMNS($M844:U844)*$L844+SUM($L845:U845)*IFERROR($L$5/$L$6,1)</f>
        <v>0.65212115795016889</v>
      </c>
      <c r="V844" s="143">
        <f ca="1">IF($B844 ="",,VLOOKUP($K844,'Growth Rates'!$C$5:$D$8,2,FALSE))^COLUMNS($M844:V844)*$L844+SUM($L845:V845)*IFERROR($L$5/$L$6,1)</f>
        <v>0.65213306357522816</v>
      </c>
      <c r="W844" s="143">
        <f ca="1">IF($B844 ="",,VLOOKUP($K844,'Growth Rates'!$C$5:$D$8,2,FALSE))^COLUMNS($M844:W844)*$L844+SUM($L845:W845)*IFERROR($L$5/$L$6,1)</f>
        <v>0.65214496941764544</v>
      </c>
      <c r="X844" s="143">
        <f ca="1">IF($B844 ="",,VLOOKUP($K844,'Growth Rates'!$C$5:$D$8,2,FALSE))^COLUMNS($M844:X844)*$L844+SUM($L845:X845)*IFERROR($L$5/$L$6,1)</f>
        <v>0.65215687547742529</v>
      </c>
      <c r="Y844" s="143">
        <f ca="1">IF($B844 ="",,VLOOKUP($K844,'Growth Rates'!$C$5:$D$8,2,FALSE))^COLUMNS($M844:Y844)*$L844+SUM($L845:Y845)*IFERROR($L$5/$L$6,1)</f>
        <v>0.65216878175457094</v>
      </c>
      <c r="Z844" s="237"/>
      <c r="AA844" s="173">
        <f ca="1">IFERROR(IF($H844="",,AA845/$L844),0)</f>
        <v>0.94382017336168456</v>
      </c>
      <c r="AB844" s="173">
        <f ca="1">IFERROR(IF($H844="",,AB845/$L844),0)</f>
        <v>0.9213483341225599</v>
      </c>
      <c r="AC844" s="174">
        <f ca="1">IFERROR(IF($H844="",,AC845/$L844),0)</f>
        <v>0</v>
      </c>
      <c r="AD844" s="175"/>
      <c r="AE844" s="42">
        <v>85637</v>
      </c>
      <c r="AF844" s="43"/>
      <c r="AG844" s="43"/>
      <c r="AH844" s="43"/>
      <c r="AI844" s="43"/>
      <c r="AJ844" s="43"/>
      <c r="AK844" s="43"/>
      <c r="AL844" s="44"/>
      <c r="AM844" s="157">
        <f ca="1">IF('MASTER 2018-19 '!H850="","",'MASTER 2018-19 '!H850)</f>
        <v>0.79</v>
      </c>
      <c r="AN844" s="216">
        <f t="shared" ref="AN844:AN895" ca="1" si="137">H844-AM844</f>
        <v>-0.1379859828948975</v>
      </c>
    </row>
    <row r="845" spans="1:40" s="157" customFormat="1" x14ac:dyDescent="0.2">
      <c r="A845" s="152"/>
      <c r="C845" s="217" t="str">
        <f ca="1">IFERROR(IF(H844="","No PI or No Data",""),"Substation was not found in SubstationLoad")</f>
        <v/>
      </c>
      <c r="D845" s="139"/>
      <c r="E845" s="139"/>
      <c r="F845" s="139"/>
      <c r="G845" s="285">
        <f ca="1">IF(AND(VLOOKUP(C844,SubstationLoad_Max_Primaries!$B$3:$Z$495,3,FALSE),ISNUMBER(VLOOKUP(C844,'Manual Calculation'!$B$2:$G$222,3,FALSE))),VLOOKUP(C844,'Manual Calculation'!$B$2:$G$222,4,FALSE),VLOOKUP(C844,SubstationLoad_Max_Primaries!$B$3:$Z$500,23,FALSE))</f>
        <v>43816.85833333333</v>
      </c>
      <c r="H845" s="248"/>
      <c r="I845" s="220"/>
      <c r="J845" s="220"/>
      <c r="K845" s="220"/>
      <c r="L845" s="220" t="s">
        <v>32</v>
      </c>
      <c r="M845" s="235"/>
      <c r="N845" s="221"/>
      <c r="O845" s="221"/>
      <c r="P845" s="221"/>
      <c r="Q845" s="221"/>
      <c r="R845" s="221"/>
      <c r="S845" s="221"/>
      <c r="T845" s="221"/>
      <c r="U845" s="221"/>
      <c r="V845" s="221"/>
      <c r="W845" s="221"/>
      <c r="X845" s="221"/>
      <c r="Y845" s="221"/>
      <c r="Z845" s="222"/>
      <c r="AA845" s="419">
        <f ca="1">IF(AND(VLOOKUP(C844,SubstationLoad_Min_Primaries!$B$3:$Z$495,3,FALSE),ISNUMBER(VLOOKUP(C844,'Manual Calculation'!$B$2:$G$222,5,FALSE))),"Manual Calculation",MAX(VLOOKUP(C844,SubstationLoad_Max_Primaries!$B$3:$Z$500,5,FALSE),VLOOKUP(C844,SubstationLoad_Max_Primaries!$B$3:$Z$500,7,FALSE)))</f>
        <v>0.61538398265838623</v>
      </c>
      <c r="AB845" s="419">
        <f ca="1">IF(AND(VLOOKUP(C844,SubstationLoad_Min_Primaries!$B$3:$Z$495,3,FALSE),ISNUMBER(VLOOKUP(C844,'Manual Calculation'!$B$2:$G$222,5,FALSE))),"Manual Calculation",VLOOKUP(C844,SubstationLoad_Max_Primaries!$B$3:$Z$500,6,FALSE))</f>
        <v>0.60073202848434448</v>
      </c>
      <c r="AC845" s="282">
        <f ca="1">IF(AND(VLOOKUP(C844,SubstationLoad_Min_Primaries!$B$3:$Z$495,3,FALSE),ISNUMBER(VLOOKUP(C844,'Manual Calculation'!$B$2:$G$222,5,FALSE))),VLOOKUP(C844,'Manual Calculation'!$B$2:$G$222,5,FALSE),VLOOKUP(C844,SubstationLoad_Min_Primaries!$B$3:$Z$500,22,FALSE))</f>
        <v>0</v>
      </c>
      <c r="AD845" s="175"/>
      <c r="AE845" s="186">
        <v>1</v>
      </c>
      <c r="AF845" s="187">
        <v>0</v>
      </c>
      <c r="AG845" s="187">
        <v>0</v>
      </c>
      <c r="AH845" s="187">
        <v>0</v>
      </c>
      <c r="AI845" s="187">
        <v>0</v>
      </c>
      <c r="AJ845" s="187">
        <v>0</v>
      </c>
      <c r="AK845" s="187">
        <v>0</v>
      </c>
      <c r="AL845" s="188">
        <v>0</v>
      </c>
      <c r="AM845" s="157" t="str">
        <f ca="1">IF('MASTER 2018-19 '!H851="","",'MASTER 2018-19 '!H851)</f>
        <v/>
      </c>
      <c r="AN845" s="216"/>
    </row>
    <row r="846" spans="1:40" s="157" customFormat="1" x14ac:dyDescent="0.2">
      <c r="A846" s="152"/>
      <c r="C846" s="223" t="s">
        <v>33</v>
      </c>
      <c r="D846" s="224"/>
      <c r="E846" s="225"/>
      <c r="F846" s="225"/>
      <c r="G846" s="226"/>
      <c r="H846" s="249"/>
      <c r="I846" s="228"/>
      <c r="J846" s="228"/>
      <c r="K846" s="228"/>
      <c r="L846" s="228"/>
      <c r="M846" s="229"/>
      <c r="N846" s="229"/>
      <c r="O846" s="230"/>
      <c r="P846" s="230"/>
      <c r="Q846" s="230"/>
      <c r="R846" s="231" t="s">
        <v>34</v>
      </c>
      <c r="S846" s="283">
        <f ca="1">VLOOKUP(C844,SubstationLoad_Max_Primaries!$B$3:$Z$500,24,FALSE)</f>
        <v>0</v>
      </c>
      <c r="T846" s="233"/>
      <c r="U846" s="233"/>
      <c r="V846" s="233"/>
      <c r="W846" s="233"/>
      <c r="X846" s="233"/>
      <c r="Y846" s="233"/>
      <c r="Z846" s="234"/>
      <c r="AA846" s="418">
        <f ca="1">IF(AND(VLOOKUP(C844,SubstationLoad_Min_Primaries!$B$3:$Z$495,3,FALSE),ISNUMBER(VLOOKUP(C844,'Manual Calculation'!$B$2:$G$222,5,FALSE))),"",IF(AA845=VLOOKUP(C844,SubstationLoad_Max_Primaries!$B$3:$Z$500,5,FALSE),VLOOKUP(C844,SubstationLoad_Max_Primaries!$B$3:$Z$500,10,FALSE),IF(AA845=VLOOKUP(C844,SubstationLoad_Max_Primaries!$B$3:$Z$500,7,FALSE),VLOOKUP(C844,SubstationLoad_Max_Primaries!$B$3:$Z$500,12,FALSE),"")))</f>
        <v>43614.802777777775</v>
      </c>
      <c r="AB846" s="418">
        <f ca="1">IF(AND(VLOOKUP(C844,SubstationLoad_Min_Primaries!$B$3:$Z$495,3,FALSE),ISNUMBER(VLOOKUP(C844,'Manual Calculation'!$B$2:$G$222,5,FALSE))),"",VLOOKUP(C844,SubstationLoad_Max_Primaries!$B$3:$Z$500,11,FALSE))</f>
        <v>43622.804861111108</v>
      </c>
      <c r="AC846" s="418">
        <f ca="1">IF(AND(VLOOKUP(C844,SubstationLoad_Min_Primaries!$B$3:$Z$495,3,FALSE),ISNUMBER(VLOOKUP(C844,'Manual Calculation'!$B$2:$G$222,5,FALSE))),VLOOKUP(C844,'Manual Calculation'!$B$2:$G$222,6,FALSE),VLOOKUP(C844,SubstationLoad_Min_Primaries!$B$3:$Z$500,23,FALSE))</f>
        <v>0</v>
      </c>
      <c r="AD846" s="175"/>
      <c r="AE846" s="175"/>
      <c r="AF846" s="175"/>
      <c r="AG846" s="175"/>
      <c r="AH846" s="175"/>
      <c r="AI846" s="175"/>
      <c r="AJ846" s="175"/>
      <c r="AK846" s="175"/>
      <c r="AL846" s="175"/>
      <c r="AM846" s="157" t="str">
        <f ca="1">IF('MASTER 2018-19 '!H852="","",'MASTER 2018-19 '!H852)</f>
        <v/>
      </c>
      <c r="AN846" s="216"/>
    </row>
    <row r="847" spans="1:40" s="157" customFormat="1" x14ac:dyDescent="0.2">
      <c r="A847" s="152"/>
      <c r="B847" s="213">
        <v>662</v>
      </c>
      <c r="C847" s="86" t="str">
        <f ca="1">VLOOKUP(B847,'GSP List'!$D$2:$E$485,2,FALSE)</f>
        <v>TARBERT</v>
      </c>
      <c r="D847" s="117" t="s">
        <v>30</v>
      </c>
      <c r="E847" s="117" t="s">
        <v>542</v>
      </c>
      <c r="F847" s="214"/>
      <c r="G847" s="284">
        <f ca="1">IF(AND(VLOOKUP(C847,SubstationLoad_Max_Primaries!$B$3:$Z$495,3,FALSE),ISNUMBER(VLOOKUP(C847,'Manual Calculation'!$B$2:$G$222,3,FALSE))),VLOOKUP(C847,'Manual Calculation'!$B$2:$G$222,4,FALSE),VLOOKUP(C847,SubstationLoad_Max_Primaries!$B$3:$Z$500,23,FALSE))</f>
        <v>43873.780555555553</v>
      </c>
      <c r="H847" s="282">
        <f ca="1">IF(AND(VLOOKUP(C847,SubstationLoad_Max_Primaries!$B$3:$Z$495,3,FALSE),ISNUMBER(VLOOKUP(C847,'Manual Calculation'!$B$2:$G$222,3,FALSE))),VLOOKUP(C847,'Manual Calculation'!$B$2:$G$222,3,FALSE),VLOOKUP(C847,SubstationLoad_Max_Primaries!$B$3:$Z$500,22,FALSE))</f>
        <v>0.94352670884704593</v>
      </c>
      <c r="I847" s="136">
        <v>1</v>
      </c>
      <c r="J847" s="89" t="s">
        <v>31</v>
      </c>
      <c r="K847" s="90" t="s">
        <v>31</v>
      </c>
      <c r="L847" s="143">
        <f ca="1">IF(OR($B847="",ISNA($I847)),,$H847*$I847)</f>
        <v>0.94352670884704593</v>
      </c>
      <c r="M847" s="143">
        <f ca="1">IF($B847 ="",,VLOOKUP($K847,'Growth Rates'!$C$5:$D$8,2,FALSE))^COLUMNS($M847:M847)*$L847+SUM($L848:M848)*IFERROR($L$5/$L$6,1)</f>
        <v>0.9487555355623063</v>
      </c>
      <c r="N847" s="143">
        <f ca="1">IF($B847 ="",,VLOOKUP($K847,'Growth Rates'!$C$5:$D$8,2,FALSE))^COLUMNS($M847:N847)*$L847+SUM($L848:N848)*IFERROR($L$5/$L$6,1)</f>
        <v>0.9540133393362572</v>
      </c>
      <c r="O847" s="143">
        <f ca="1">IF($B847 ="",,VLOOKUP($K847,'Growth Rates'!$C$5:$D$8,2,FALSE))^COLUMNS($M847:O847)*$L847+SUM($L848:O848)*IFERROR($L$5/$L$6,1)</f>
        <v>0.95930028075366736</v>
      </c>
      <c r="P847" s="143">
        <f ca="1">IF($B847 ="",,VLOOKUP($K847,'Growth Rates'!$C$5:$D$8,2,FALSE))^COLUMNS($M847:P847)*$L847+SUM($L848:P848)*IFERROR($L$5/$L$6,1)</f>
        <v>0.96461652128923314</v>
      </c>
      <c r="Q847" s="143">
        <f ca="1">IF($B847 ="",,VLOOKUP($K847,'Growth Rates'!$C$5:$D$8,2,FALSE))^COLUMNS($M847:Q847)*$L847+SUM($L848:Q848)*IFERROR($L$5/$L$6,1)</f>
        <v>0.96996222331250925</v>
      </c>
      <c r="R847" s="143">
        <f ca="1">IF($B847 ="",,VLOOKUP($K847,'Growth Rates'!$C$5:$D$8,2,FALSE))^COLUMNS($M847:R847)*$L847+SUM($L848:R848)*IFERROR($L$5/$L$6,1)</f>
        <v>0.97533755009286882</v>
      </c>
      <c r="S847" s="143">
        <f ca="1">IF($B847 ="",,VLOOKUP($K847,'Growth Rates'!$C$5:$D$8,2,FALSE))^COLUMNS($M847:S847)*$L847+SUM($L848:S848)*IFERROR($L$5/$L$6,1)</f>
        <v>0.98074266580448843</v>
      </c>
      <c r="T847" s="143">
        <f ca="1">IF($B847 ="",,VLOOKUP($K847,'Growth Rates'!$C$5:$D$8,2,FALSE))^COLUMNS($M847:T847)*$L847+SUM($L848:T848)*IFERROR($L$5/$L$6,1)</f>
        <v>0.98617773553136534</v>
      </c>
      <c r="U847" s="143">
        <f ca="1">IF($B847 ="",,VLOOKUP($K847,'Growth Rates'!$C$5:$D$8,2,FALSE))^COLUMNS($M847:U847)*$L847+SUM($L848:U848)*IFERROR($L$5/$L$6,1)</f>
        <v>0.99164292527235576</v>
      </c>
      <c r="V847" s="143">
        <f ca="1">IF($B847 ="",,VLOOKUP($K847,'Growth Rates'!$C$5:$D$8,2,FALSE))^COLUMNS($M847:V847)*$L847+SUM($L848:V848)*IFERROR($L$5/$L$6,1)</f>
        <v>0.99713840194624803</v>
      </c>
      <c r="W847" s="143">
        <f ca="1">IF($B847 ="",,VLOOKUP($K847,'Growth Rates'!$C$5:$D$8,2,FALSE))^COLUMNS($M847:W847)*$L847+SUM($L848:W848)*IFERROR($L$5/$L$6,1)</f>
        <v>1.0026643333968581</v>
      </c>
      <c r="X847" s="143">
        <f ca="1">IF($B847 ="",,VLOOKUP($K847,'Growth Rates'!$C$5:$D$8,2,FALSE))^COLUMNS($M847:X847)*$L847+SUM($L848:X848)*IFERROR($L$5/$L$6,1)</f>
        <v>1.0082208883981583</v>
      </c>
      <c r="Y847" s="143">
        <f ca="1">IF($B847 ="",,VLOOKUP($K847,'Growth Rates'!$C$5:$D$8,2,FALSE))^COLUMNS($M847:Y847)*$L847+SUM($L848:Y848)*IFERROR($L$5/$L$6,1)</f>
        <v>1.0138082366594299</v>
      </c>
      <c r="Z847" s="215"/>
      <c r="AA847" s="173">
        <f ca="1">IFERROR(IF($H847="",,AA848/$L847),0)</f>
        <v>0.86168636404005827</v>
      </c>
      <c r="AB847" s="173">
        <f ca="1">IFERROR(IF($H847="",,AB848/$L847),0)</f>
        <v>0.72559166259254759</v>
      </c>
      <c r="AC847" s="174">
        <f ca="1">IFERROR(IF($H847="",,AC848/$L847),0)</f>
        <v>0</v>
      </c>
      <c r="AD847" s="175"/>
      <c r="AE847" s="42">
        <v>85639</v>
      </c>
      <c r="AF847" s="43"/>
      <c r="AG847" s="43"/>
      <c r="AH847" s="43"/>
      <c r="AI847" s="43"/>
      <c r="AJ847" s="43"/>
      <c r="AK847" s="43"/>
      <c r="AL847" s="44"/>
      <c r="AM847" s="157">
        <f ca="1">IF('MASTER 2018-19 '!H853="","",'MASTER 2018-19 '!H853)</f>
        <v>1.86</v>
      </c>
      <c r="AN847" s="216">
        <f t="shared" ca="1" si="137"/>
        <v>-0.91647329115295417</v>
      </c>
    </row>
    <row r="848" spans="1:40" s="157" customFormat="1" x14ac:dyDescent="0.2">
      <c r="A848" s="152"/>
      <c r="C848" s="217" t="str">
        <f ca="1">IFERROR(IF(H847="","No PI or No Data",""),"Substation was not found in SubstationLoad")</f>
        <v/>
      </c>
      <c r="D848" s="139"/>
      <c r="E848" s="139"/>
      <c r="F848" s="139"/>
      <c r="G848" s="285">
        <f ca="1">IF(AND(VLOOKUP(C847,SubstationLoad_Max_Primaries!$B$3:$Z$495,3,FALSE),ISNUMBER(VLOOKUP(C847,'Manual Calculation'!$B$2:$G$222,3,FALSE))),VLOOKUP(C847,'Manual Calculation'!$B$2:$G$222,4,FALSE),VLOOKUP(C847,SubstationLoad_Max_Primaries!$B$3:$Z$500,23,FALSE))</f>
        <v>43873.780555555553</v>
      </c>
      <c r="H848" s="250"/>
      <c r="I848" s="220"/>
      <c r="J848" s="220"/>
      <c r="K848" s="220"/>
      <c r="L848" s="220" t="s">
        <v>32</v>
      </c>
      <c r="M848" s="221"/>
      <c r="N848" s="221"/>
      <c r="O848" s="221"/>
      <c r="P848" s="221"/>
      <c r="Q848" s="221"/>
      <c r="R848" s="221"/>
      <c r="S848" s="221"/>
      <c r="T848" s="221"/>
      <c r="U848" s="221"/>
      <c r="V848" s="221"/>
      <c r="W848" s="221"/>
      <c r="X848" s="221"/>
      <c r="Y848" s="221"/>
      <c r="Z848" s="222"/>
      <c r="AA848" s="419">
        <f ca="1">IF(AND(VLOOKUP(C847,SubstationLoad_Min_Primaries!$B$3:$Z$495,3,FALSE),ISNUMBER(VLOOKUP(C847,'Manual Calculation'!$B$2:$G$222,5,FALSE))),"Manual Calculation",MAX(VLOOKUP(C847,SubstationLoad_Max_Primaries!$B$3:$Z$500,5,FALSE),VLOOKUP(C847,SubstationLoad_Max_Primaries!$B$3:$Z$500,7,FALSE)))</f>
        <v>0.81302409912109364</v>
      </c>
      <c r="AB848" s="419">
        <f ca="1">IF(AND(VLOOKUP(C847,SubstationLoad_Min_Primaries!$B$3:$Z$495,3,FALSE),ISNUMBER(VLOOKUP(C847,'Manual Calculation'!$B$2:$G$222,5,FALSE))),"Manual Calculation",VLOOKUP(C847,SubstationLoad_Max_Primaries!$B$3:$Z$500,6,FALSE))</f>
        <v>0.68461511337280267</v>
      </c>
      <c r="AC848" s="282">
        <f ca="1">IF(AND(VLOOKUP(C847,SubstationLoad_Min_Primaries!$B$3:$Z$495,3,FALSE),ISNUMBER(VLOOKUP(C847,'Manual Calculation'!$B$2:$G$222,5,FALSE))),VLOOKUP(C847,'Manual Calculation'!$B$2:$G$222,5,FALSE),VLOOKUP(C847,SubstationLoad_Min_Primaries!$B$3:$Z$500,22,FALSE))</f>
        <v>0</v>
      </c>
      <c r="AD848" s="175"/>
      <c r="AE848" s="186">
        <v>1</v>
      </c>
      <c r="AF848" s="187">
        <v>0</v>
      </c>
      <c r="AG848" s="187">
        <v>0</v>
      </c>
      <c r="AH848" s="187">
        <v>0</v>
      </c>
      <c r="AI848" s="187">
        <v>0</v>
      </c>
      <c r="AJ848" s="187">
        <v>0</v>
      </c>
      <c r="AK848" s="187">
        <v>0</v>
      </c>
      <c r="AL848" s="188">
        <v>0</v>
      </c>
      <c r="AM848" s="157" t="str">
        <f ca="1">IF('MASTER 2018-19 '!H854="","",'MASTER 2018-19 '!H854)</f>
        <v/>
      </c>
      <c r="AN848" s="216"/>
    </row>
    <row r="849" spans="1:40" s="157" customFormat="1" x14ac:dyDescent="0.2">
      <c r="A849" s="152"/>
      <c r="C849" s="223" t="s">
        <v>33</v>
      </c>
      <c r="D849" s="224"/>
      <c r="E849" s="225"/>
      <c r="F849" s="225"/>
      <c r="G849" s="226"/>
      <c r="H849" s="249"/>
      <c r="I849" s="228"/>
      <c r="J849" s="228"/>
      <c r="K849" s="228"/>
      <c r="L849" s="228"/>
      <c r="M849" s="229"/>
      <c r="N849" s="229"/>
      <c r="O849" s="230"/>
      <c r="P849" s="230"/>
      <c r="Q849" s="230"/>
      <c r="R849" s="231" t="s">
        <v>34</v>
      </c>
      <c r="S849" s="283">
        <f ca="1">VLOOKUP(C847,SubstationLoad_Max_Primaries!$B$3:$Z$500,24,FALSE)</f>
        <v>0</v>
      </c>
      <c r="T849" s="233"/>
      <c r="U849" s="233"/>
      <c r="V849" s="233"/>
      <c r="W849" s="233"/>
      <c r="X849" s="233"/>
      <c r="Y849" s="233"/>
      <c r="Z849" s="234"/>
      <c r="AA849" s="418">
        <f ca="1">IF(AND(VLOOKUP(C847,SubstationLoad_Min_Primaries!$B$3:$Z$495,3,FALSE),ISNUMBER(VLOOKUP(C847,'Manual Calculation'!$B$2:$G$222,5,FALSE))),"",IF(AA848=VLOOKUP(C847,SubstationLoad_Max_Primaries!$B$3:$Z$500,5,FALSE),VLOOKUP(C847,SubstationLoad_Max_Primaries!$B$3:$Z$500,10,FALSE),IF(AA848=VLOOKUP(C847,SubstationLoad_Max_Primaries!$B$3:$Z$500,7,FALSE),VLOOKUP(C847,SubstationLoad_Max_Primaries!$B$3:$Z$500,12,FALSE),"")))</f>
        <v>43558.87777777778</v>
      </c>
      <c r="AB849" s="418">
        <f ca="1">IF(AND(VLOOKUP(C847,SubstationLoad_Min_Primaries!$B$3:$Z$495,3,FALSE),ISNUMBER(VLOOKUP(C847,'Manual Calculation'!$B$2:$G$222,5,FALSE))),"",VLOOKUP(C847,SubstationLoad_Max_Primaries!$B$3:$Z$500,11,FALSE))</f>
        <v>43629.373611111114</v>
      </c>
      <c r="AC849" s="418">
        <f ca="1">IF(AND(VLOOKUP(C847,SubstationLoad_Min_Primaries!$B$3:$Z$495,3,FALSE),ISNUMBER(VLOOKUP(C847,'Manual Calculation'!$B$2:$G$222,5,FALSE))),VLOOKUP(C847,'Manual Calculation'!$B$2:$G$222,6,FALSE),VLOOKUP(C847,SubstationLoad_Min_Primaries!$B$3:$Z$500,23,FALSE))</f>
        <v>0</v>
      </c>
      <c r="AD849" s="175"/>
      <c r="AE849" s="175"/>
      <c r="AF849" s="175"/>
      <c r="AG849" s="175"/>
      <c r="AH849" s="175"/>
      <c r="AI849" s="175"/>
      <c r="AJ849" s="175"/>
      <c r="AK849" s="175"/>
      <c r="AL849" s="175"/>
      <c r="AM849" s="157" t="str">
        <f ca="1">IF('MASTER 2018-19 '!H855="","",'MASTER 2018-19 '!H855)</f>
        <v/>
      </c>
      <c r="AN849" s="216"/>
    </row>
    <row r="850" spans="1:40" s="157" customFormat="1" x14ac:dyDescent="0.2">
      <c r="A850" s="246"/>
      <c r="B850" s="246"/>
      <c r="C850" s="246"/>
      <c r="D850" s="246"/>
      <c r="E850" s="246"/>
      <c r="F850" s="246"/>
      <c r="G850" s="246"/>
      <c r="H850" s="246"/>
      <c r="I850" s="246"/>
      <c r="J850" s="246"/>
      <c r="K850" s="246"/>
      <c r="L850" s="246"/>
      <c r="M850" s="246"/>
      <c r="N850" s="246"/>
      <c r="O850" s="246"/>
      <c r="P850" s="246"/>
      <c r="Q850" s="246"/>
      <c r="R850" s="246"/>
      <c r="S850" s="246"/>
      <c r="T850" s="246"/>
      <c r="U850" s="246"/>
      <c r="V850" s="246"/>
      <c r="W850" s="246"/>
      <c r="X850" s="246"/>
      <c r="Y850" s="246"/>
      <c r="Z850" s="246"/>
      <c r="AA850" s="246"/>
      <c r="AB850" s="246"/>
      <c r="AC850" s="246"/>
      <c r="AD850" s="246"/>
      <c r="AE850" s="246"/>
      <c r="AF850" s="246"/>
      <c r="AG850" s="246"/>
      <c r="AH850" s="246"/>
      <c r="AI850" s="246"/>
      <c r="AJ850" s="246"/>
      <c r="AK850" s="246"/>
      <c r="AL850" s="246"/>
      <c r="AM850" s="157" t="str">
        <f ca="1">IF('MASTER 2018-19 '!H856="","",'MASTER 2018-19 '!H856)</f>
        <v/>
      </c>
      <c r="AN850" s="216"/>
    </row>
    <row r="851" spans="1:40" s="157" customFormat="1" x14ac:dyDescent="0.2">
      <c r="A851" s="152"/>
      <c r="B851" s="25"/>
      <c r="C851" s="158"/>
      <c r="D851" s="152"/>
      <c r="E851" s="152"/>
      <c r="F851" s="152"/>
      <c r="G851" s="152"/>
      <c r="H851" s="152"/>
      <c r="I851" s="152"/>
      <c r="J851" s="152"/>
      <c r="K851" s="152"/>
      <c r="L851" s="7" t="s">
        <v>0</v>
      </c>
      <c r="M851" s="159"/>
      <c r="N851" s="159"/>
      <c r="O851" s="159"/>
      <c r="P851" s="159"/>
      <c r="Q851" s="159"/>
      <c r="R851" s="159"/>
      <c r="S851" s="159"/>
      <c r="T851" s="159"/>
      <c r="U851" s="159"/>
      <c r="V851" s="159"/>
      <c r="W851" s="159"/>
      <c r="X851" s="159"/>
      <c r="Y851" s="159"/>
      <c r="Z851" s="156"/>
      <c r="AA851" s="152"/>
      <c r="AB851" s="152"/>
      <c r="AC851" s="152"/>
      <c r="AD851" s="152"/>
      <c r="AE851" s="152"/>
      <c r="AF851" s="152"/>
      <c r="AG851" s="152"/>
      <c r="AH851" s="152"/>
      <c r="AI851" s="152"/>
      <c r="AJ851" s="152"/>
      <c r="AK851" s="152"/>
      <c r="AL851" s="152"/>
      <c r="AM851" s="157" t="str">
        <f ca="1">IF('MASTER 2018-19 '!H857="","",'MASTER 2018-19 '!H857)</f>
        <v/>
      </c>
      <c r="AN851" s="216"/>
    </row>
    <row r="852" spans="1:40" s="157" customFormat="1" ht="61.5" x14ac:dyDescent="0.2">
      <c r="A852" s="20" t="s">
        <v>39</v>
      </c>
      <c r="B852" s="21" t="s">
        <v>657</v>
      </c>
      <c r="C852" s="20" t="s">
        <v>2</v>
      </c>
      <c r="D852" s="18" t="s">
        <v>3</v>
      </c>
      <c r="E852" s="18" t="s">
        <v>4</v>
      </c>
      <c r="F852" s="18" t="s">
        <v>5</v>
      </c>
      <c r="G852" s="22" t="s">
        <v>6</v>
      </c>
      <c r="H852" s="22" t="str">
        <f ca="1">$L$1&amp;" Peak (MW)"</f>
        <v>2019 / 20 Peak (MW)</v>
      </c>
      <c r="I852" s="16" t="s">
        <v>7</v>
      </c>
      <c r="J852" s="24" t="s">
        <v>8</v>
      </c>
      <c r="K852" s="17" t="s">
        <v>9</v>
      </c>
      <c r="L852" s="22" t="str">
        <f ca="1">LEFTB($L$1,FIND(" / ",$L$1,1))&amp;" / "&amp;LEFTB($L$1,FIND(" / ",$L$1,1))+1</f>
        <v>2019  / 2020</v>
      </c>
      <c r="M852" s="22" t="str">
        <f ca="1">LEFTB($L$1,FIND(" / ",$L$1,1))+1&amp;" / "&amp;LEFTB($L$1,FIND(" / ",$L$1,1))+2</f>
        <v>2020 / 2021</v>
      </c>
      <c r="N852" s="22" t="str">
        <f ca="1">LEFTB($L$1,FIND(" / ",$L$1,1))+2&amp;" / "&amp;LEFTB($L$1,FIND(" / ",$L$1,1))+3</f>
        <v>2021 / 2022</v>
      </c>
      <c r="O852" s="22" t="str">
        <f ca="1">LEFTB($L$1,FIND(" / ",$L$1,1))+3&amp;" / "&amp;LEFTB($L$1,FIND(" / ",$L$1,1))+4</f>
        <v>2022 / 2023</v>
      </c>
      <c r="P852" s="22" t="str">
        <f ca="1">LEFTB($L$1,FIND(" / ",$L$1,1))+4&amp;" / "&amp;LEFTB($L$1,FIND(" / ",$L$1,1))+5</f>
        <v>2023 / 2024</v>
      </c>
      <c r="Q852" s="22" t="str">
        <f ca="1">LEFTB($L$1,FIND(" / ",$L$1,1))+5&amp;" / "&amp;LEFTB($L$1,FIND(" / ",$L$1,1))+6</f>
        <v>2024 / 2025</v>
      </c>
      <c r="R852" s="22" t="str">
        <f ca="1">LEFTB($L$1,FIND(" / ",$L$1,1))+6&amp;" / "&amp;LEFTB($L$1,FIND(" / ",$L$1,1))+7</f>
        <v>2025 / 2026</v>
      </c>
      <c r="S852" s="22" t="str">
        <f ca="1">LEFTB($L$1,FIND(" / ",$L$1,1))+7&amp;" / "&amp;LEFTB($L$1,FIND(" / ",$L$1,1))+8</f>
        <v>2026 / 2027</v>
      </c>
      <c r="T852" s="22" t="str">
        <f ca="1">LEFTB($L$1,FIND(" / ",$L$1,1))+8&amp;" / "&amp;LEFTB($L$1,FIND(" / ",$L$1,1))+9</f>
        <v>2027 / 2028</v>
      </c>
      <c r="U852" s="22" t="str">
        <f ca="1">LEFTB($L$1,FIND(" / ",$L$1,1))+9&amp;" / "&amp;LEFTB($L$1,FIND(" / ",$L$1,1))+10</f>
        <v>2028 / 2029</v>
      </c>
      <c r="V852" s="22" t="str">
        <f ca="1">LEFTB($L$1,FIND(" / ",$L$1,1))+10&amp;" / "&amp;LEFTB($L$1,FIND(" / ",$L$1,1))+11</f>
        <v>2029 / 2030</v>
      </c>
      <c r="W852" s="22" t="str">
        <f ca="1">LEFTB($L$1,FIND(" / ",$L$1,1))+11&amp;" / "&amp;LEFTB($L$1,FIND(" / ",$L$1,1))+12</f>
        <v>2030 / 2031</v>
      </c>
      <c r="X852" s="22" t="str">
        <f ca="1">LEFTB($L$1,FIND(" / ",$L$1,1))+12&amp;" / "&amp;LEFTB($L$1,FIND(" / ",$L$1,1))+13</f>
        <v>2031 / 2032</v>
      </c>
      <c r="Y852" s="22" t="str">
        <f ca="1">LEFTB($L$1,FIND(" / ",$L$1,1))+13&amp;" / "&amp;LEFTB($L$1,FIND(" / ",$L$1,1))+14</f>
        <v>2032 / 2033</v>
      </c>
      <c r="Z852" s="23" t="s">
        <v>11</v>
      </c>
      <c r="AA852" s="19" t="s">
        <v>12</v>
      </c>
      <c r="AB852" s="19" t="s">
        <v>13</v>
      </c>
      <c r="AC852" s="19" t="s">
        <v>14</v>
      </c>
      <c r="AD852" s="160"/>
      <c r="AE852" s="19" t="s">
        <v>15</v>
      </c>
      <c r="AF852" s="19" t="s">
        <v>16</v>
      </c>
      <c r="AG852" s="19" t="s">
        <v>17</v>
      </c>
      <c r="AH852" s="19" t="s">
        <v>18</v>
      </c>
      <c r="AI852" s="19" t="s">
        <v>19</v>
      </c>
      <c r="AJ852" s="19" t="s">
        <v>20</v>
      </c>
      <c r="AK852" s="19" t="s">
        <v>21</v>
      </c>
      <c r="AL852" s="19" t="s">
        <v>22</v>
      </c>
      <c r="AM852" s="19" t="str">
        <f ca="1">IF('MASTER 2018-19 '!H858="","",'MASTER 2018-19 '!H858)</f>
        <v>2018/19 Peak (MW)</v>
      </c>
      <c r="AN852" s="19" t="s">
        <v>825</v>
      </c>
    </row>
    <row r="853" spans="1:40" s="157" customFormat="1" x14ac:dyDescent="0.2">
      <c r="A853" s="6"/>
      <c r="B853" s="161"/>
      <c r="C853" s="162"/>
      <c r="D853" s="161"/>
      <c r="E853" s="161"/>
      <c r="F853" s="161"/>
      <c r="G853" s="163"/>
      <c r="H853" s="161"/>
      <c r="I853" s="164"/>
      <c r="J853" s="165"/>
      <c r="K853" s="161"/>
      <c r="L853" s="161"/>
      <c r="M853" s="161"/>
      <c r="N853" s="161"/>
      <c r="O853" s="161"/>
      <c r="P853" s="161"/>
      <c r="Q853" s="161"/>
      <c r="R853" s="161"/>
      <c r="S853" s="161"/>
      <c r="T853" s="161"/>
      <c r="U853" s="161"/>
      <c r="V853" s="161"/>
      <c r="W853" s="161"/>
      <c r="X853" s="161"/>
      <c r="Y853" s="161"/>
      <c r="Z853" s="160"/>
      <c r="AA853" s="160"/>
      <c r="AB853" s="160"/>
      <c r="AC853" s="160"/>
      <c r="AD853" s="160"/>
      <c r="AE853" s="160"/>
      <c r="AF853" s="160"/>
      <c r="AG853" s="160"/>
      <c r="AH853" s="160"/>
      <c r="AI853" s="160"/>
      <c r="AJ853" s="160"/>
      <c r="AK853" s="160"/>
      <c r="AL853" s="160"/>
      <c r="AM853" s="157" t="str">
        <f ca="1">IF('MASTER 2018-19 '!H859="","",'MASTER 2018-19 '!H859)</f>
        <v/>
      </c>
    </row>
    <row r="854" spans="1:40" s="157" customFormat="1" x14ac:dyDescent="0.2">
      <c r="A854" s="142" t="s">
        <v>603</v>
      </c>
      <c r="B854" s="166">
        <v>725</v>
      </c>
      <c r="C854" s="167"/>
      <c r="D854" s="168" t="s">
        <v>23</v>
      </c>
      <c r="E854" s="169" t="s">
        <v>839</v>
      </c>
      <c r="F854" s="170"/>
      <c r="G854" s="284">
        <f ca="1">VLOOKUP(A854,SubstationLoad_Max_GSPs!$A$3:$Z$100,19,FALSE)</f>
        <v>43788.702777777777</v>
      </c>
      <c r="H854" s="282">
        <f ca="1">VLOOKUP(A854,SubstationLoad_Max_GSPs!$A$3:$Z$100,18,FALSE)</f>
        <v>63.243368148803711</v>
      </c>
      <c r="I854" s="136">
        <v>1</v>
      </c>
      <c r="J854" s="171"/>
      <c r="K854" s="172" t="s">
        <v>24</v>
      </c>
      <c r="L854" s="37">
        <f ca="1">IF(OR($A854="",ISNA($I854)),,$H854*$I854)</f>
        <v>63.243368148803711</v>
      </c>
      <c r="M854" s="37">
        <f t="shared" ref="M854:Y854" ca="1" si="138">M855/IFERROR($L855/$L854,1)</f>
        <v>63.244522768339486</v>
      </c>
      <c r="N854" s="37">
        <f t="shared" ca="1" si="138"/>
        <v>63.245677408954876</v>
      </c>
      <c r="O854" s="37">
        <f t="shared" ca="1" si="138"/>
        <v>63.246832070650264</v>
      </c>
      <c r="P854" s="37">
        <f t="shared" ca="1" si="138"/>
        <v>63.247986753426076</v>
      </c>
      <c r="Q854" s="37">
        <f t="shared" ca="1" si="138"/>
        <v>63.249141457282626</v>
      </c>
      <c r="R854" s="37">
        <f t="shared" ca="1" si="138"/>
        <v>63.250296182220346</v>
      </c>
      <c r="S854" s="37">
        <f t="shared" ca="1" si="138"/>
        <v>63.251450928239628</v>
      </c>
      <c r="T854" s="37">
        <f t="shared" ca="1" si="138"/>
        <v>63.25260569534084</v>
      </c>
      <c r="U854" s="37">
        <f t="shared" ca="1" si="138"/>
        <v>63.253760483524353</v>
      </c>
      <c r="V854" s="37">
        <f t="shared" ca="1" si="138"/>
        <v>63.254915292790592</v>
      </c>
      <c r="W854" s="37">
        <f t="shared" ca="1" si="138"/>
        <v>63.256070123139864</v>
      </c>
      <c r="X854" s="37">
        <f t="shared" ca="1" si="138"/>
        <v>63.257224974572679</v>
      </c>
      <c r="Y854" s="37">
        <f t="shared" ca="1" si="138"/>
        <v>63.258379847089294</v>
      </c>
      <c r="Z854" s="38" t="str">
        <f ca="1">"Diversity/Losses: "&amp;ROUND(L855/L854,3)</f>
        <v>Diversity/Losses: 1.121</v>
      </c>
      <c r="AA854" s="173">
        <f ca="1">IFERROR(IF($H854="",,AA855/$L854),0)</f>
        <v>0.94150915383773603</v>
      </c>
      <c r="AB854" s="173">
        <f ca="1">IFERROR(IF($H854="",,AB855/$L854),0)</f>
        <v>0.69667793090475805</v>
      </c>
      <c r="AC854" s="174">
        <f ca="1">IFERROR(IF($H854="",,AC855/$L854),0)</f>
        <v>0.16620824930192013</v>
      </c>
      <c r="AD854" s="175"/>
      <c r="AE854" s="42">
        <v>15130</v>
      </c>
      <c r="AF854" s="43"/>
      <c r="AG854" s="43"/>
      <c r="AH854" s="43"/>
      <c r="AI854" s="43"/>
      <c r="AJ854" s="43"/>
      <c r="AK854" s="43"/>
      <c r="AL854" s="44"/>
      <c r="AM854" s="157">
        <f ca="1">IF('MASTER 2018-19 '!H860="","",'MASTER 2018-19 '!H860)</f>
        <v>63.2</v>
      </c>
      <c r="AN854" s="216">
        <f ca="1">H854-AM854</f>
        <v>4.3368148803708095E-2</v>
      </c>
    </row>
    <row r="855" spans="1:40" s="157" customFormat="1" x14ac:dyDescent="0.2">
      <c r="A855" s="217" t="str">
        <f ca="1">IFERROR(IF(H854="","No PI or No Data",""),"Substation was not found in SubstationLoad")</f>
        <v/>
      </c>
      <c r="B855" s="176"/>
      <c r="C855" s="177"/>
      <c r="D855" s="178"/>
      <c r="E855" s="256" t="s">
        <v>838</v>
      </c>
      <c r="F855" s="178"/>
      <c r="G855" s="329">
        <f ca="1">VLOOKUP(A854,SubstationLoad_Max_GSPs!$A$3:$Z$100,19,FALSE)</f>
        <v>43788.702777777777</v>
      </c>
      <c r="H855" s="180"/>
      <c r="I855" s="181"/>
      <c r="J855" s="182"/>
      <c r="K855" s="183" t="s">
        <v>25</v>
      </c>
      <c r="L855" s="53">
        <f ca="1">L859+L862+L865+L868+L871+L874+L877+L880+L883</f>
        <v>70.873724099418951</v>
      </c>
      <c r="M855" s="53">
        <f t="shared" ref="M855:Y855" ca="1" si="139">M859+M862+M865+M868+M871+M874+M877+M880+M883</f>
        <v>70.875018024597409</v>
      </c>
      <c r="N855" s="53">
        <f t="shared" ca="1" si="139"/>
        <v>70.876311973398757</v>
      </c>
      <c r="O855" s="53">
        <f t="shared" ca="1" si="139"/>
        <v>70.877605945823419</v>
      </c>
      <c r="P855" s="53">
        <f t="shared" ca="1" si="139"/>
        <v>70.878899941871865</v>
      </c>
      <c r="Q855" s="53">
        <f t="shared" ca="1" si="139"/>
        <v>70.880193961544464</v>
      </c>
      <c r="R855" s="53">
        <f t="shared" ca="1" si="139"/>
        <v>70.881488004841685</v>
      </c>
      <c r="S855" s="53">
        <f t="shared" ca="1" si="139"/>
        <v>70.88278207176397</v>
      </c>
      <c r="T855" s="53">
        <f t="shared" ca="1" si="139"/>
        <v>70.884076162311743</v>
      </c>
      <c r="U855" s="53">
        <f t="shared" ca="1" si="139"/>
        <v>70.885370276485403</v>
      </c>
      <c r="V855" s="53">
        <f t="shared" ca="1" si="139"/>
        <v>70.886664414285434</v>
      </c>
      <c r="W855" s="53">
        <f t="shared" ca="1" si="139"/>
        <v>70.88795857571219</v>
      </c>
      <c r="X855" s="53">
        <f t="shared" ca="1" si="139"/>
        <v>70.889252760766226</v>
      </c>
      <c r="Y855" s="53">
        <f t="shared" ca="1" si="139"/>
        <v>70.89054696944784</v>
      </c>
      <c r="Z855" s="184"/>
      <c r="AA855" s="419">
        <f ca="1">MAX(VLOOKUP(A854,SubstationLoad_Max_GSPs!$A$3:$Z$100,3,FALSE),VLOOKUP(A854,SubstationLoad_Max_GSPs!$A$3:$Z$100,5,FALSE))</f>
        <v>59.544210031628609</v>
      </c>
      <c r="AB855" s="282">
        <f ca="1">VLOOKUP(A854,SubstationLoad_Max_GSPs!$A$3:$Z$100,4,FALSE)</f>
        <v>44.060258865356445</v>
      </c>
      <c r="AC855" s="282">
        <f ca="1">VLOOKUP(A854,SubstationLoad_Min_GSPs!$A$3:$Z$100,18,FALSE)</f>
        <v>10.511569499969482</v>
      </c>
      <c r="AD855" s="175"/>
      <c r="AE855" s="186">
        <v>1</v>
      </c>
      <c r="AF855" s="187">
        <v>0</v>
      </c>
      <c r="AG855" s="187">
        <v>0</v>
      </c>
      <c r="AH855" s="187">
        <v>0</v>
      </c>
      <c r="AI855" s="187">
        <v>0</v>
      </c>
      <c r="AJ855" s="187">
        <v>0</v>
      </c>
      <c r="AK855" s="187">
        <v>0</v>
      </c>
      <c r="AL855" s="188">
        <v>0</v>
      </c>
      <c r="AM855" s="157" t="str">
        <f ca="1">IF('MASTER 2018-19 '!H861="","",'MASTER 2018-19 '!H861)</f>
        <v/>
      </c>
      <c r="AN855" s="216"/>
    </row>
    <row r="856" spans="1:40" s="157" customFormat="1" x14ac:dyDescent="0.2">
      <c r="A856" s="11"/>
      <c r="B856" s="176"/>
      <c r="C856" s="189"/>
      <c r="D856" s="190" t="s">
        <v>26</v>
      </c>
      <c r="E856" s="63"/>
      <c r="F856" s="191"/>
      <c r="G856" s="192"/>
      <c r="H856" s="193"/>
      <c r="I856" s="194"/>
      <c r="J856" s="194"/>
      <c r="K856" s="194"/>
      <c r="L856" s="194"/>
      <c r="M856" s="194"/>
      <c r="N856" s="195"/>
      <c r="O856" s="195"/>
      <c r="P856" s="195"/>
      <c r="Q856" s="195"/>
      <c r="R856" s="196" t="s">
        <v>27</v>
      </c>
      <c r="S856" s="330">
        <f ca="1">VLOOKUP(A854,SubstationLoad_Max_GSPs!$A$3:$Z$100,20,FALSE)</f>
        <v>25.546560287475586</v>
      </c>
      <c r="T856" s="185"/>
      <c r="U856" s="185"/>
      <c r="V856" s="185"/>
      <c r="W856" s="185"/>
      <c r="X856" s="185"/>
      <c r="Y856" s="185"/>
      <c r="Z856" s="184"/>
      <c r="AA856" s="418">
        <f ca="1">IF(AA855=VLOOKUP(A854,SubstationLoad_Max_GSPs!$A$3:$Z$100,3,FALSE),VLOOKUP(A854,SubstationLoad_Max_GSPs!$A$3:$Z$100,8,FALSE),IF(AA855=VLOOKUP(A854,SubstationLoad_Max_GSPs!$A$3:$Z$100,5,FALSE),VLOOKUP(A854,SubstationLoad_Max_GSPs!$A$3:$Z$100,10,FALSE),""))</f>
        <v>43769.727083333331</v>
      </c>
      <c r="AB856" s="418">
        <f ca="1">VLOOKUP(A854,SubstationLoad_Max_GSPs!$A$3:$Z$100,9,FALSE)</f>
        <v>43672.482638888891</v>
      </c>
      <c r="AC856" s="418">
        <f ca="1">VLOOKUP(A854,SubstationLoad_Min_GSPs!$A$3:$Z$100,19,FALSE)</f>
        <v>43714.203472222223</v>
      </c>
      <c r="AD856" s="175"/>
      <c r="AE856" s="175"/>
      <c r="AF856" s="175"/>
      <c r="AG856" s="175"/>
      <c r="AH856" s="175"/>
      <c r="AI856" s="175"/>
      <c r="AJ856" s="175"/>
      <c r="AK856" s="175"/>
      <c r="AL856" s="175"/>
      <c r="AM856" s="157" t="str">
        <f ca="1">IF('MASTER 2018-19 '!H862="","",'MASTER 2018-19 '!H862)</f>
        <v/>
      </c>
      <c r="AN856" s="216"/>
    </row>
    <row r="857" spans="1:40" s="157" customFormat="1" x14ac:dyDescent="0.2">
      <c r="A857" s="14"/>
      <c r="B857" s="197"/>
      <c r="C857" s="198"/>
      <c r="D857" s="198"/>
      <c r="E857" s="198"/>
      <c r="F857" s="199"/>
      <c r="G857" s="200" t="s">
        <v>28</v>
      </c>
      <c r="H857" s="201">
        <v>0.98</v>
      </c>
      <c r="I857" s="197"/>
      <c r="J857" s="202"/>
      <c r="K857" s="203" t="s">
        <v>29</v>
      </c>
      <c r="L857" s="78">
        <f ca="1">L854*$H857</f>
        <v>61.978500785827634</v>
      </c>
      <c r="M857" s="78">
        <f t="shared" ref="M857:T857" ca="1" si="140">M854*$H857</f>
        <v>61.979632312972697</v>
      </c>
      <c r="N857" s="78">
        <f t="shared" ca="1" si="140"/>
        <v>61.980763860775774</v>
      </c>
      <c r="O857" s="78">
        <f t="shared" ca="1" si="140"/>
        <v>61.981895429237255</v>
      </c>
      <c r="P857" s="78">
        <f t="shared" ca="1" si="140"/>
        <v>61.983027018357554</v>
      </c>
      <c r="Q857" s="78">
        <f t="shared" ca="1" si="140"/>
        <v>61.984158628136974</v>
      </c>
      <c r="R857" s="78">
        <f t="shared" ca="1" si="140"/>
        <v>61.985290258575937</v>
      </c>
      <c r="S857" s="78">
        <f t="shared" ca="1" si="140"/>
        <v>61.986421909674831</v>
      </c>
      <c r="T857" s="78">
        <f t="shared" ca="1" si="140"/>
        <v>61.987553581434021</v>
      </c>
      <c r="U857" s="78">
        <f ca="1">U854*$H857</f>
        <v>61.988685273853868</v>
      </c>
      <c r="V857" s="78">
        <f ca="1">V854*$H857</f>
        <v>61.989816986934777</v>
      </c>
      <c r="W857" s="78">
        <f t="shared" ref="W857" ca="1" si="141">W854*$H857</f>
        <v>61.990948720677068</v>
      </c>
      <c r="X857" s="78">
        <f ca="1">X854*$H857</f>
        <v>61.992080475081224</v>
      </c>
      <c r="Y857" s="78">
        <f ca="1">Y854*$H857</f>
        <v>61.993212250147508</v>
      </c>
      <c r="Z857" s="204"/>
      <c r="AA857" s="205"/>
      <c r="AB857" s="198"/>
      <c r="AC857" s="206"/>
      <c r="AD857" s="175"/>
      <c r="AE857" s="175"/>
      <c r="AF857" s="175"/>
      <c r="AG857" s="175"/>
      <c r="AH857" s="175"/>
      <c r="AI857" s="175"/>
      <c r="AJ857" s="175"/>
      <c r="AK857" s="175"/>
      <c r="AL857" s="175"/>
      <c r="AN857" s="216"/>
    </row>
    <row r="858" spans="1:40" s="157" customFormat="1" x14ac:dyDescent="0.2">
      <c r="A858" s="2"/>
      <c r="C858" s="207"/>
      <c r="D858" s="208"/>
      <c r="E858" s="208"/>
      <c r="F858" s="208"/>
      <c r="G858" s="209"/>
      <c r="H858" s="241"/>
      <c r="I858" s="211"/>
      <c r="J858" s="212"/>
      <c r="K858" s="208"/>
      <c r="Z858" s="175"/>
      <c r="AA858" s="175"/>
      <c r="AB858" s="175"/>
      <c r="AC858" s="175"/>
      <c r="AD858" s="175"/>
      <c r="AE858" s="175"/>
      <c r="AF858" s="175"/>
      <c r="AG858" s="175"/>
      <c r="AH858" s="175"/>
      <c r="AI858" s="175"/>
      <c r="AJ858" s="175"/>
      <c r="AK858" s="175"/>
      <c r="AL858" s="175"/>
      <c r="AM858" s="157" t="str">
        <f ca="1">IF('MASTER 2018-19 '!H864="","",'MASTER 2018-19 '!H864)</f>
        <v/>
      </c>
      <c r="AN858" s="216"/>
    </row>
    <row r="859" spans="1:40" s="157" customFormat="1" x14ac:dyDescent="0.2">
      <c r="A859" s="152"/>
      <c r="B859" s="247">
        <v>712</v>
      </c>
      <c r="C859" s="86" t="str">
        <f ca="1">VLOOKUP(B859,'GSP List'!$D$2:$E$485,2,FALSE)</f>
        <v>CULLODEN</v>
      </c>
      <c r="D859" s="117" t="s">
        <v>30</v>
      </c>
      <c r="E859" s="117" t="s">
        <v>532</v>
      </c>
      <c r="F859" s="214"/>
      <c r="G859" s="284">
        <f ca="1">IF(AND(VLOOKUP(C859,SubstationLoad_Max_Primaries!$B$3:$Z$495,3,FALSE),ISNUMBER(VLOOKUP(C859,'Manual Calculation'!$B$2:$G$222,3,FALSE))),VLOOKUP(C859,'Manual Calculation'!$B$2:$G$222,4,FALSE),VLOOKUP(C859,SubstationLoad_Max_Primaries!$B$3:$Z$500,23,FALSE))</f>
        <v>43782.732638888891</v>
      </c>
      <c r="H859" s="282">
        <f ca="1">IF(AND(VLOOKUP(C859,SubstationLoad_Max_Primaries!$B$3:$Z$495,3,FALSE),ISNUMBER(VLOOKUP(C859,'Manual Calculation'!$B$2:$G$222,3,FALSE))),VLOOKUP(C859,'Manual Calculation'!$B$2:$G$222,3,FALSE),VLOOKUP(C859,SubstationLoad_Max_Primaries!$B$3:$Z$500,22,FALSE))</f>
        <v>9.7424627097778327</v>
      </c>
      <c r="I859" s="136">
        <v>1</v>
      </c>
      <c r="J859" s="89">
        <v>0</v>
      </c>
      <c r="K859" s="90">
        <v>0</v>
      </c>
      <c r="L859" s="143">
        <f ca="1">IF(OR($B859="",ISNA($I859)),,$H859*$I859)</f>
        <v>9.7424627097778327</v>
      </c>
      <c r="M859" s="143">
        <f ca="1">IF($B859 ="",,VLOOKUP($K859,'Growth Rates'!$C$5:$D$8,2,FALSE))^COLUMNS($M859:M859)*$L859+SUM($L860:M860)*IFERROR($L$5/$L$6,1)</f>
        <v>9.7426405756648098</v>
      </c>
      <c r="N859" s="143">
        <f ca="1">IF($B859 ="",,VLOOKUP($K859,'Growth Rates'!$C$5:$D$8,2,FALSE))^COLUMNS($M859:N859)*$L859+SUM($L860:N860)*IFERROR($L$5/$L$6,1)</f>
        <v>9.7428184447990436</v>
      </c>
      <c r="O859" s="143">
        <f ca="1">IF($B859 ="",,VLOOKUP($K859,'Growth Rates'!$C$5:$D$8,2,FALSE))^COLUMNS($M859:O859)*$L859+SUM($L860:O860)*IFERROR($L$5/$L$6,1)</f>
        <v>9.7429963171805927</v>
      </c>
      <c r="P859" s="143">
        <f ca="1">IF($B859 ="",,VLOOKUP($K859,'Growth Rates'!$C$5:$D$8,2,FALSE))^COLUMNS($M859:P859)*$L859+SUM($L860:P860)*IFERROR($L$5/$L$6,1)</f>
        <v>9.7431741928095175</v>
      </c>
      <c r="Q859" s="143">
        <f ca="1">IF($B859 ="",,VLOOKUP($K859,'Growth Rates'!$C$5:$D$8,2,FALSE))^COLUMNS($M859:Q859)*$L859+SUM($L860:Q860)*IFERROR($L$5/$L$6,1)</f>
        <v>9.7433520716858748</v>
      </c>
      <c r="R859" s="143">
        <f ca="1">IF($B859 ="",,VLOOKUP($K859,'Growth Rates'!$C$5:$D$8,2,FALSE))^COLUMNS($M859:R859)*$L859+SUM($L860:R860)*IFERROR($L$5/$L$6,1)</f>
        <v>9.7435299538097269</v>
      </c>
      <c r="S859" s="143">
        <f ca="1">IF($B859 ="",,VLOOKUP($K859,'Growth Rates'!$C$5:$D$8,2,FALSE))^COLUMNS($M859:S859)*$L859+SUM($L860:S860)*IFERROR($L$5/$L$6,1)</f>
        <v>9.7437078391811323</v>
      </c>
      <c r="T859" s="143">
        <f ca="1">IF($B859 ="",,VLOOKUP($K859,'Growth Rates'!$C$5:$D$8,2,FALSE))^COLUMNS($M859:T859)*$L859+SUM($L860:T860)*IFERROR($L$5/$L$6,1)</f>
        <v>9.7438857278001496</v>
      </c>
      <c r="U859" s="143">
        <f ca="1">IF($B859 ="",,VLOOKUP($K859,'Growth Rates'!$C$5:$D$8,2,FALSE))^COLUMNS($M859:U859)*$L859+SUM($L860:U860)*IFERROR($L$5/$L$6,1)</f>
        <v>9.7440636196668375</v>
      </c>
      <c r="V859" s="143">
        <f ca="1">IF($B859 ="",,VLOOKUP($K859,'Growth Rates'!$C$5:$D$8,2,FALSE))^COLUMNS($M859:V859)*$L859+SUM($L860:V860)*IFERROR($L$5/$L$6,1)</f>
        <v>9.7442415147812582</v>
      </c>
      <c r="W859" s="143">
        <f ca="1">IF($B859 ="",,VLOOKUP($K859,'Growth Rates'!$C$5:$D$8,2,FALSE))^COLUMNS($M859:W859)*$L859+SUM($L860:W860)*IFERROR($L$5/$L$6,1)</f>
        <v>9.7444194131434632</v>
      </c>
      <c r="X859" s="143">
        <f ca="1">IF($B859 ="",,VLOOKUP($K859,'Growth Rates'!$C$5:$D$8,2,FALSE))^COLUMNS($M859:X859)*$L859+SUM($L860:X860)*IFERROR($L$5/$L$6,1)</f>
        <v>9.7445973147535252</v>
      </c>
      <c r="Y859" s="143">
        <f ca="1">IF($B859 ="",,VLOOKUP($K859,'Growth Rates'!$C$5:$D$8,2,FALSE))^COLUMNS($M859:Y859)*$L859+SUM($L860:Y860)*IFERROR($L$5/$L$6,1)</f>
        <v>9.7447752196114905</v>
      </c>
      <c r="Z859" s="237"/>
      <c r="AA859" s="173">
        <f ca="1">IFERROR(IF($H859="",,AA860/$L859),0)</f>
        <v>0.91234604036529654</v>
      </c>
      <c r="AB859" s="173">
        <f ca="1">IFERROR(IF($H859="",,AB860/$L859),0)</f>
        <v>0.73961616644534189</v>
      </c>
      <c r="AC859" s="174">
        <f ca="1">IFERROR(IF($H859="",,AC860/$L859),0)</f>
        <v>0</v>
      </c>
      <c r="AD859" s="175"/>
      <c r="AE859" s="42">
        <v>83504</v>
      </c>
      <c r="AF859" s="43"/>
      <c r="AG859" s="43"/>
      <c r="AH859" s="43"/>
      <c r="AI859" s="43"/>
      <c r="AJ859" s="43"/>
      <c r="AK859" s="43"/>
      <c r="AL859" s="44"/>
      <c r="AM859" s="157">
        <f ca="1">IF('MASTER 2018-19 '!H865="","",'MASTER 2018-19 '!H865)</f>
        <v>9.34</v>
      </c>
      <c r="AN859" s="216">
        <f t="shared" ca="1" si="137"/>
        <v>0.40246270977783283</v>
      </c>
    </row>
    <row r="860" spans="1:40" s="157" customFormat="1" x14ac:dyDescent="0.2">
      <c r="A860" s="152"/>
      <c r="C860" s="217" t="str">
        <f ca="1">IFERROR(IF(H859="","No PI or No Data",""),"Substation was not found in SubstationLoad")</f>
        <v/>
      </c>
      <c r="D860" s="139"/>
      <c r="E860" s="139"/>
      <c r="F860" s="139"/>
      <c r="G860" s="285">
        <f ca="1">IF(AND(VLOOKUP(C859,SubstationLoad_Max_Primaries!$B$3:$Z$495,3,FALSE),ISNUMBER(VLOOKUP(C859,'Manual Calculation'!$B$2:$G$222,3,FALSE))),VLOOKUP(C859,'Manual Calculation'!$B$2:$G$222,4,FALSE),VLOOKUP(C859,SubstationLoad_Max_Primaries!$B$3:$Z$500,23,FALSE))</f>
        <v>43782.732638888891</v>
      </c>
      <c r="H860" s="248"/>
      <c r="I860" s="220"/>
      <c r="J860" s="220"/>
      <c r="K860" s="220"/>
      <c r="L860" s="220" t="s">
        <v>32</v>
      </c>
      <c r="M860" s="235"/>
      <c r="N860" s="221"/>
      <c r="O860" s="221"/>
      <c r="P860" s="221"/>
      <c r="Q860" s="221"/>
      <c r="R860" s="221"/>
      <c r="S860" s="221"/>
      <c r="T860" s="221"/>
      <c r="U860" s="221"/>
      <c r="V860" s="221"/>
      <c r="W860" s="221"/>
      <c r="X860" s="221"/>
      <c r="Y860" s="221"/>
      <c r="Z860" s="222"/>
      <c r="AA860" s="419">
        <f ca="1">IF(AND(VLOOKUP(C859,SubstationLoad_Min_Primaries!$B$3:$Z$495,3,FALSE),ISNUMBER(VLOOKUP(C859,'Manual Calculation'!$B$2:$G$222,5,FALSE))),"Manual Calculation",MAX(VLOOKUP(C859,SubstationLoad_Max_Primaries!$B$3:$Z$500,5,FALSE),VLOOKUP(C859,SubstationLoad_Max_Primaries!$B$3:$Z$500,7,FALSE)))</f>
        <v>8.8884972766723624</v>
      </c>
      <c r="AB860" s="419">
        <f ca="1">IF(AND(VLOOKUP(C859,SubstationLoad_Min_Primaries!$B$3:$Z$495,3,FALSE),ISNUMBER(VLOOKUP(C859,'Manual Calculation'!$B$2:$G$222,5,FALSE))),"Manual Calculation",VLOOKUP(C859,SubstationLoad_Max_Primaries!$B$3:$Z$500,6,FALSE))</f>
        <v>7.2056829211425777</v>
      </c>
      <c r="AC860" s="282">
        <f ca="1">IF(AND(VLOOKUP(C859,SubstationLoad_Min_Primaries!$B$3:$Z$495,3,FALSE),ISNUMBER(VLOOKUP(C859,'Manual Calculation'!$B$2:$G$222,5,FALSE))),VLOOKUP(C859,'Manual Calculation'!$B$2:$G$222,5,FALSE),VLOOKUP(C859,SubstationLoad_Min_Primaries!$B$3:$Z$500,22,FALSE))</f>
        <v>0</v>
      </c>
      <c r="AD860" s="175"/>
      <c r="AE860" s="186">
        <v>1</v>
      </c>
      <c r="AF860" s="187">
        <v>0</v>
      </c>
      <c r="AG860" s="187">
        <v>0</v>
      </c>
      <c r="AH860" s="187">
        <v>0</v>
      </c>
      <c r="AI860" s="187">
        <v>0</v>
      </c>
      <c r="AJ860" s="187">
        <v>0</v>
      </c>
      <c r="AK860" s="187">
        <v>0</v>
      </c>
      <c r="AL860" s="188">
        <v>0</v>
      </c>
      <c r="AM860" s="157" t="str">
        <f ca="1">IF('MASTER 2018-19 '!H866="","",'MASTER 2018-19 '!H866)</f>
        <v/>
      </c>
      <c r="AN860" s="216"/>
    </row>
    <row r="861" spans="1:40" s="157" customFormat="1" x14ac:dyDescent="0.2">
      <c r="A861" s="152"/>
      <c r="C861" s="223" t="s">
        <v>33</v>
      </c>
      <c r="D861" s="224"/>
      <c r="E861" s="225"/>
      <c r="F861" s="225"/>
      <c r="G861" s="226"/>
      <c r="H861" s="249"/>
      <c r="I861" s="228"/>
      <c r="J861" s="228"/>
      <c r="K861" s="228"/>
      <c r="L861" s="228"/>
      <c r="M861" s="229"/>
      <c r="N861" s="229"/>
      <c r="O861" s="230"/>
      <c r="P861" s="230"/>
      <c r="Q861" s="230"/>
      <c r="R861" s="231" t="s">
        <v>34</v>
      </c>
      <c r="S861" s="283">
        <f ca="1">VLOOKUP(C859,SubstationLoad_Max_Primaries!$B$3:$Z$500,24,FALSE)</f>
        <v>0</v>
      </c>
      <c r="T861" s="233"/>
      <c r="U861" s="233"/>
      <c r="V861" s="233"/>
      <c r="W861" s="233"/>
      <c r="X861" s="233"/>
      <c r="Y861" s="233"/>
      <c r="Z861" s="234"/>
      <c r="AA861" s="418">
        <f ca="1">IF(AND(VLOOKUP(C859,SubstationLoad_Min_Primaries!$B$3:$Z$495,3,FALSE),ISNUMBER(VLOOKUP(C859,'Manual Calculation'!$B$2:$G$222,5,FALSE))),"",IF(AA860=VLOOKUP(C859,SubstationLoad_Max_Primaries!$B$3:$Z$500,5,FALSE),VLOOKUP(C859,SubstationLoad_Max_Primaries!$B$3:$Z$500,10,FALSE),IF(AA860=VLOOKUP(C859,SubstationLoad_Max_Primaries!$B$3:$Z$500,7,FALSE),VLOOKUP(C859,SubstationLoad_Max_Primaries!$B$3:$Z$500,12,FALSE),"")))</f>
        <v>43766.739583333336</v>
      </c>
      <c r="AB861" s="418">
        <f ca="1">IF(AND(VLOOKUP(C859,SubstationLoad_Min_Primaries!$B$3:$Z$495,3,FALSE),ISNUMBER(VLOOKUP(C859,'Manual Calculation'!$B$2:$G$222,5,FALSE))),"",VLOOKUP(C859,SubstationLoad_Max_Primaries!$B$3:$Z$500,11,FALSE))</f>
        <v>43621.750694444447</v>
      </c>
      <c r="AC861" s="418">
        <f ca="1">IF(AND(VLOOKUP(C859,SubstationLoad_Min_Primaries!$B$3:$Z$495,3,FALSE),ISNUMBER(VLOOKUP(C859,'Manual Calculation'!$B$2:$G$222,5,FALSE))),VLOOKUP(C859,'Manual Calculation'!$B$2:$G$222,6,FALSE),VLOOKUP(C859,SubstationLoad_Min_Primaries!$B$3:$Z$500,23,FALSE))</f>
        <v>0</v>
      </c>
      <c r="AD861" s="175"/>
      <c r="AE861" s="175"/>
      <c r="AF861" s="175"/>
      <c r="AG861" s="175"/>
      <c r="AH861" s="175"/>
      <c r="AI861" s="175"/>
      <c r="AJ861" s="175"/>
      <c r="AK861" s="175"/>
      <c r="AL861" s="175"/>
      <c r="AM861" s="157" t="str">
        <f ca="1">IF('MASTER 2018-19 '!H867="","",'MASTER 2018-19 '!H867)</f>
        <v/>
      </c>
      <c r="AN861" s="216"/>
    </row>
    <row r="862" spans="1:40" s="157" customFormat="1" x14ac:dyDescent="0.2">
      <c r="A862" s="152"/>
      <c r="B862" s="213">
        <v>713</v>
      </c>
      <c r="C862" s="86" t="str">
        <f ca="1">VLOOKUP(B862,'GSP List'!$D$2:$E$485,2,FALSE)</f>
        <v>DALNEIGH</v>
      </c>
      <c r="D862" s="117" t="s">
        <v>30</v>
      </c>
      <c r="E862" s="117" t="s">
        <v>594</v>
      </c>
      <c r="F862" s="214"/>
      <c r="G862" s="284">
        <f ca="1">IF(AND(VLOOKUP(C862,SubstationLoad_Max_Primaries!$B$3:$Z$495,3,FALSE),ISNUMBER(VLOOKUP(C862,'Manual Calculation'!$B$2:$G$222,3,FALSE))),VLOOKUP(C862,'Manual Calculation'!$B$2:$G$222,4,FALSE),VLOOKUP(C862,SubstationLoad_Max_Primaries!$B$3:$Z$500,23,FALSE))</f>
        <v>43815.73333333333</v>
      </c>
      <c r="H862" s="282">
        <f ca="1">IF(AND(VLOOKUP(C862,SubstationLoad_Max_Primaries!$B$3:$Z$495,3,FALSE),ISNUMBER(VLOOKUP(C862,'Manual Calculation'!$B$2:$G$222,3,FALSE))),VLOOKUP(C862,'Manual Calculation'!$B$2:$G$222,3,FALSE),VLOOKUP(C862,SubstationLoad_Max_Primaries!$B$3:$Z$500,22,FALSE))</f>
        <v>8.9488461495361324</v>
      </c>
      <c r="I862" s="136">
        <v>1</v>
      </c>
      <c r="J862" s="89">
        <v>0</v>
      </c>
      <c r="K862" s="90">
        <v>0</v>
      </c>
      <c r="L862" s="143">
        <f ca="1">IF(OR($B862="",ISNA($I862)),,$H862*$I862)</f>
        <v>8.9488461495361324</v>
      </c>
      <c r="M862" s="143">
        <f ca="1">IF($B862 ="",,VLOOKUP($K862,'Growth Rates'!$C$5:$D$8,2,FALSE))^COLUMNS($M862:M862)*$L862+SUM($L863:M863)*IFERROR($L$5/$L$6,1)</f>
        <v>8.9490095265492382</v>
      </c>
      <c r="N862" s="143">
        <f ca="1">IF($B862 ="",,VLOOKUP($K862,'Growth Rates'!$C$5:$D$8,2,FALSE))^COLUMNS($M862:N862)*$L862+SUM($L863:N863)*IFERROR($L$5/$L$6,1)</f>
        <v>8.949172906545078</v>
      </c>
      <c r="O862" s="143">
        <f ca="1">IF($B862 ="",,VLOOKUP($K862,'Growth Rates'!$C$5:$D$8,2,FALSE))^COLUMNS($M862:O862)*$L862+SUM($L863:O863)*IFERROR($L$5/$L$6,1)</f>
        <v>8.9493362895237105</v>
      </c>
      <c r="P862" s="143">
        <f ca="1">IF($B862 ="",,VLOOKUP($K862,'Growth Rates'!$C$5:$D$8,2,FALSE))^COLUMNS($M862:P862)*$L862+SUM($L863:P863)*IFERROR($L$5/$L$6,1)</f>
        <v>8.949499675485189</v>
      </c>
      <c r="Q862" s="143">
        <f ca="1">IF($B862 ="",,VLOOKUP($K862,'Growth Rates'!$C$5:$D$8,2,FALSE))^COLUMNS($M862:Q862)*$L862+SUM($L863:Q863)*IFERROR($L$5/$L$6,1)</f>
        <v>8.9496630644295649</v>
      </c>
      <c r="R862" s="143">
        <f ca="1">IF($B862 ="",,VLOOKUP($K862,'Growth Rates'!$C$5:$D$8,2,FALSE))^COLUMNS($M862:R862)*$L862+SUM($L863:R863)*IFERROR($L$5/$L$6,1)</f>
        <v>8.949826456356897</v>
      </c>
      <c r="S862" s="143">
        <f ca="1">IF($B862 ="",,VLOOKUP($K862,'Growth Rates'!$C$5:$D$8,2,FALSE))^COLUMNS($M862:S862)*$L862+SUM($L863:S863)*IFERROR($L$5/$L$6,1)</f>
        <v>8.9499898512672367</v>
      </c>
      <c r="T862" s="143">
        <f ca="1">IF($B862 ="",,VLOOKUP($K862,'Growth Rates'!$C$5:$D$8,2,FALSE))^COLUMNS($M862:T862)*$L862+SUM($L863:T863)*IFERROR($L$5/$L$6,1)</f>
        <v>8.9501532491606408</v>
      </c>
      <c r="U862" s="143">
        <f ca="1">IF($B862 ="",,VLOOKUP($K862,'Growth Rates'!$C$5:$D$8,2,FALSE))^COLUMNS($M862:U862)*$L862+SUM($L863:U863)*IFERROR($L$5/$L$6,1)</f>
        <v>8.9503166500371609</v>
      </c>
      <c r="V862" s="143">
        <f ca="1">IF($B862 ="",,VLOOKUP($K862,'Growth Rates'!$C$5:$D$8,2,FALSE))^COLUMNS($M862:V862)*$L862+SUM($L863:V863)*IFERROR($L$5/$L$6,1)</f>
        <v>8.9504800538968539</v>
      </c>
      <c r="W862" s="143">
        <f ca="1">IF($B862 ="",,VLOOKUP($K862,'Growth Rates'!$C$5:$D$8,2,FALSE))^COLUMNS($M862:W862)*$L862+SUM($L863:W863)*IFERROR($L$5/$L$6,1)</f>
        <v>8.9506434607397711</v>
      </c>
      <c r="X862" s="143">
        <f ca="1">IF($B862 ="",,VLOOKUP($K862,'Growth Rates'!$C$5:$D$8,2,FALSE))^COLUMNS($M862:X862)*$L862+SUM($L863:X863)*IFERROR($L$5/$L$6,1)</f>
        <v>8.9508068705659731</v>
      </c>
      <c r="Y862" s="143">
        <f ca="1">IF($B862 ="",,VLOOKUP($K862,'Growth Rates'!$C$5:$D$8,2,FALSE))^COLUMNS($M862:Y862)*$L862+SUM($L863:Y863)*IFERROR($L$5/$L$6,1)</f>
        <v>8.9509702833755078</v>
      </c>
      <c r="Z862" s="215"/>
      <c r="AA862" s="173">
        <f ca="1">IFERROR(IF($H862="",,AA863/$L862),0)</f>
        <v>0.90324597489536174</v>
      </c>
      <c r="AB862" s="173">
        <f ca="1">IFERROR(IF($H862="",,AB863/$L862),0)</f>
        <v>0.74906367795550477</v>
      </c>
      <c r="AC862" s="174">
        <f ca="1">IFERROR(IF($H862="",,AC863/$L862),0)</f>
        <v>0</v>
      </c>
      <c r="AD862" s="175"/>
      <c r="AE862" s="42">
        <v>83517</v>
      </c>
      <c r="AF862" s="43"/>
      <c r="AG862" s="43"/>
      <c r="AH862" s="43"/>
      <c r="AI862" s="43"/>
      <c r="AJ862" s="43"/>
      <c r="AK862" s="43"/>
      <c r="AL862" s="44"/>
      <c r="AM862" s="157">
        <f ca="1">IF('MASTER 2018-19 '!H868="","",'MASTER 2018-19 '!H868)</f>
        <v>8.8800000000000008</v>
      </c>
      <c r="AN862" s="216">
        <f t="shared" ca="1" si="137"/>
        <v>6.8846149536131662E-2</v>
      </c>
    </row>
    <row r="863" spans="1:40" s="157" customFormat="1" x14ac:dyDescent="0.2">
      <c r="A863" s="152"/>
      <c r="C863" s="217" t="str">
        <f ca="1">IFERROR(IF(H862="","No PI or No Data",""),"Substation was not found in SubstationLoad")</f>
        <v/>
      </c>
      <c r="D863" s="139"/>
      <c r="E863" s="139"/>
      <c r="F863" s="139"/>
      <c r="G863" s="285">
        <f ca="1">IF(AND(VLOOKUP(C862,SubstationLoad_Max_Primaries!$B$3:$Z$495,3,FALSE),ISNUMBER(VLOOKUP(C862,'Manual Calculation'!$B$2:$G$222,3,FALSE))),VLOOKUP(C862,'Manual Calculation'!$B$2:$G$222,4,FALSE),VLOOKUP(C862,SubstationLoad_Max_Primaries!$B$3:$Z$500,23,FALSE))</f>
        <v>43815.73333333333</v>
      </c>
      <c r="H863" s="250"/>
      <c r="I863" s="220"/>
      <c r="J863" s="220"/>
      <c r="K863" s="220"/>
      <c r="L863" s="220" t="s">
        <v>32</v>
      </c>
      <c r="M863" s="221"/>
      <c r="N863" s="221"/>
      <c r="O863" s="221"/>
      <c r="P863" s="221"/>
      <c r="Q863" s="221"/>
      <c r="R863" s="221"/>
      <c r="S863" s="221"/>
      <c r="T863" s="221"/>
      <c r="U863" s="221"/>
      <c r="V863" s="221"/>
      <c r="W863" s="221"/>
      <c r="X863" s="221"/>
      <c r="Y863" s="221"/>
      <c r="Z863" s="222"/>
      <c r="AA863" s="419">
        <f ca="1">IF(AND(VLOOKUP(C862,SubstationLoad_Min_Primaries!$B$3:$Z$495,3,FALSE),ISNUMBER(VLOOKUP(C862,'Manual Calculation'!$B$2:$G$222,5,FALSE))),"Manual Calculation",MAX(VLOOKUP(C862,SubstationLoad_Max_Primaries!$B$3:$Z$500,5,FALSE),VLOOKUP(C862,SubstationLoad_Max_Primaries!$B$3:$Z$500,7,FALSE)))</f>
        <v>8.0830092645263676</v>
      </c>
      <c r="AB863" s="419">
        <f ca="1">IF(AND(VLOOKUP(C862,SubstationLoad_Min_Primaries!$B$3:$Z$495,3,FALSE),ISNUMBER(VLOOKUP(C862,'Manual Calculation'!$B$2:$G$222,5,FALSE))),"Manual Calculation",VLOOKUP(C862,SubstationLoad_Max_Primaries!$B$3:$Z$500,6,FALSE))</f>
        <v>6.7032556102294922</v>
      </c>
      <c r="AC863" s="282">
        <f ca="1">IF(AND(VLOOKUP(C862,SubstationLoad_Min_Primaries!$B$3:$Z$495,3,FALSE),ISNUMBER(VLOOKUP(C862,'Manual Calculation'!$B$2:$G$222,5,FALSE))),VLOOKUP(C862,'Manual Calculation'!$B$2:$G$222,5,FALSE),VLOOKUP(C862,SubstationLoad_Min_Primaries!$B$3:$Z$500,22,FALSE))</f>
        <v>0</v>
      </c>
      <c r="AD863" s="175"/>
      <c r="AE863" s="186">
        <v>1</v>
      </c>
      <c r="AF863" s="187">
        <v>0</v>
      </c>
      <c r="AG863" s="187">
        <v>0</v>
      </c>
      <c r="AH863" s="187">
        <v>0</v>
      </c>
      <c r="AI863" s="187">
        <v>0</v>
      </c>
      <c r="AJ863" s="187">
        <v>0</v>
      </c>
      <c r="AK863" s="187">
        <v>0</v>
      </c>
      <c r="AL863" s="188">
        <v>0</v>
      </c>
      <c r="AM863" s="157" t="str">
        <f ca="1">IF('MASTER 2018-19 '!H869="","",'MASTER 2018-19 '!H869)</f>
        <v/>
      </c>
      <c r="AN863" s="216"/>
    </row>
    <row r="864" spans="1:40" s="157" customFormat="1" x14ac:dyDescent="0.2">
      <c r="A864" s="152"/>
      <c r="C864" s="223" t="s">
        <v>33</v>
      </c>
      <c r="D864" s="224"/>
      <c r="E864" s="225"/>
      <c r="F864" s="225"/>
      <c r="G864" s="226"/>
      <c r="H864" s="249"/>
      <c r="I864" s="228"/>
      <c r="J864" s="228"/>
      <c r="K864" s="228"/>
      <c r="L864" s="228"/>
      <c r="M864" s="229"/>
      <c r="N864" s="229"/>
      <c r="O864" s="230"/>
      <c r="P864" s="230"/>
      <c r="Q864" s="230"/>
      <c r="R864" s="231" t="s">
        <v>34</v>
      </c>
      <c r="S864" s="283">
        <f ca="1">VLOOKUP(C862,SubstationLoad_Max_Primaries!$B$3:$Z$500,24,FALSE)</f>
        <v>0</v>
      </c>
      <c r="T864" s="233"/>
      <c r="U864" s="233"/>
      <c r="V864" s="233"/>
      <c r="W864" s="233"/>
      <c r="X864" s="233"/>
      <c r="Y864" s="233"/>
      <c r="Z864" s="234"/>
      <c r="AA864" s="418">
        <f ca="1">IF(AND(VLOOKUP(C862,SubstationLoad_Min_Primaries!$B$3:$Z$495,3,FALSE),ISNUMBER(VLOOKUP(C862,'Manual Calculation'!$B$2:$G$222,5,FALSE))),"",IF(AA863=VLOOKUP(C862,SubstationLoad_Max_Primaries!$B$3:$Z$500,5,FALSE),VLOOKUP(C862,SubstationLoad_Max_Primaries!$B$3:$Z$500,10,FALSE),IF(AA863=VLOOKUP(C862,SubstationLoad_Max_Primaries!$B$3:$Z$500,7,FALSE),VLOOKUP(C862,SubstationLoad_Max_Primaries!$B$3:$Z$500,12,FALSE),"")))</f>
        <v>43766.73541666667</v>
      </c>
      <c r="AB864" s="418">
        <f ca="1">IF(AND(VLOOKUP(C862,SubstationLoad_Min_Primaries!$B$3:$Z$495,3,FALSE),ISNUMBER(VLOOKUP(C862,'Manual Calculation'!$B$2:$G$222,5,FALSE))),"",VLOOKUP(C862,SubstationLoad_Max_Primaries!$B$3:$Z$500,11,FALSE))</f>
        <v>43621.740972222222</v>
      </c>
      <c r="AC864" s="418">
        <f ca="1">IF(AND(VLOOKUP(C862,SubstationLoad_Min_Primaries!$B$3:$Z$495,3,FALSE),ISNUMBER(VLOOKUP(C862,'Manual Calculation'!$B$2:$G$222,5,FALSE))),VLOOKUP(C862,'Manual Calculation'!$B$2:$G$222,6,FALSE),VLOOKUP(C862,SubstationLoad_Min_Primaries!$B$3:$Z$500,23,FALSE))</f>
        <v>0</v>
      </c>
      <c r="AD864" s="175"/>
      <c r="AE864" s="175"/>
      <c r="AF864" s="175"/>
      <c r="AG864" s="175"/>
      <c r="AH864" s="175"/>
      <c r="AI864" s="175"/>
      <c r="AJ864" s="175"/>
      <c r="AK864" s="175"/>
      <c r="AL864" s="175"/>
      <c r="AM864" s="157" t="str">
        <f ca="1">IF('MASTER 2018-19 '!H870="","",'MASTER 2018-19 '!H870)</f>
        <v/>
      </c>
      <c r="AN864" s="216"/>
    </row>
    <row r="865" spans="1:40" s="157" customFormat="1" x14ac:dyDescent="0.2">
      <c r="A865" s="152"/>
      <c r="B865" s="213">
        <v>761</v>
      </c>
      <c r="C865" s="86" t="str">
        <f ca="1">VLOOKUP(B865,'GSP List'!$D$2:$E$485,2,FALSE)</f>
        <v>ERROGIE</v>
      </c>
      <c r="D865" s="117" t="s">
        <v>30</v>
      </c>
      <c r="E865" s="117" t="s">
        <v>604</v>
      </c>
      <c r="F865" s="214"/>
      <c r="G865" s="284" t="str">
        <f ca="1">IF(AND(VLOOKUP(C865,SubstationLoad_Max_Primaries!$B$3:$Z$495,3,FALSE),ISNUMBER(VLOOKUP(C865,'Manual Calculation'!$B$2:$G$222,3,FALSE))),VLOOKUP(C865,'Manual Calculation'!$B$2:$G$222,4,FALSE),VLOOKUP(C865,SubstationLoad_Max_Primaries!$B$3:$Z$500,23,FALSE))</f>
        <v>No PI</v>
      </c>
      <c r="H865" s="282">
        <f ca="1">IF(AND(VLOOKUP(C865,SubstationLoad_Max_Primaries!$B$3:$Z$495,3,FALSE),ISNUMBER(VLOOKUP(C865,'Manual Calculation'!$B$2:$G$222,3,FALSE))),VLOOKUP(C865,'Manual Calculation'!$B$2:$G$222,3,FALSE),VLOOKUP(C865,SubstationLoad_Max_Primaries!$B$3:$Z$500,22,FALSE))</f>
        <v>0.2022773994067551</v>
      </c>
      <c r="I865" s="136">
        <v>1</v>
      </c>
      <c r="J865" s="89">
        <v>0</v>
      </c>
      <c r="K865" s="90">
        <v>0</v>
      </c>
      <c r="L865" s="143">
        <f ca="1">IF(OR($B865="",ISNA($I865)),,$H865*$I865)</f>
        <v>0.2022773994067551</v>
      </c>
      <c r="M865" s="143">
        <f ca="1">IF($B865 ="",,VLOOKUP($K865,'Growth Rates'!$C$5:$D$8,2,FALSE))^COLUMNS($M865:M865)*$L865+SUM($L866:M866)*IFERROR($L$5/$L$6,1)</f>
        <v>0.20228109233842265</v>
      </c>
      <c r="N865" s="143">
        <f ca="1">IF($B865 ="",,VLOOKUP($K865,'Growth Rates'!$C$5:$D$8,2,FALSE))^COLUMNS($M865:N865)*$L865+SUM($L866:N866)*IFERROR($L$5/$L$6,1)</f>
        <v>0.20228478533751121</v>
      </c>
      <c r="O865" s="143">
        <f ca="1">IF($B865 ="",,VLOOKUP($K865,'Growth Rates'!$C$5:$D$8,2,FALSE))^COLUMNS($M865:O865)*$L865+SUM($L866:O866)*IFERROR($L$5/$L$6,1)</f>
        <v>0.20228847840402198</v>
      </c>
      <c r="P865" s="143">
        <f ca="1">IF($B865 ="",,VLOOKUP($K865,'Growth Rates'!$C$5:$D$8,2,FALSE))^COLUMNS($M865:P865)*$L865+SUM($L866:P866)*IFERROR($L$5/$L$6,1)</f>
        <v>0.20229217153795628</v>
      </c>
      <c r="Q865" s="143">
        <f ca="1">IF($B865 ="",,VLOOKUP($K865,'Growth Rates'!$C$5:$D$8,2,FALSE))^COLUMNS($M865:Q865)*$L865+SUM($L866:Q866)*IFERROR($L$5/$L$6,1)</f>
        <v>0.20229586473931518</v>
      </c>
      <c r="R865" s="143">
        <f ca="1">IF($B865 ="",,VLOOKUP($K865,'Growth Rates'!$C$5:$D$8,2,FALSE))^COLUMNS($M865:R865)*$L865+SUM($L866:R866)*IFERROR($L$5/$L$6,1)</f>
        <v>0.20229955800810007</v>
      </c>
      <c r="S865" s="143">
        <f ca="1">IF($B865 ="",,VLOOKUP($K865,'Growth Rates'!$C$5:$D$8,2,FALSE))^COLUMNS($M865:S865)*$L865+SUM($L866:S866)*IFERROR($L$5/$L$6,1)</f>
        <v>0.20230325134431207</v>
      </c>
      <c r="T865" s="143">
        <f ca="1">IF($B865 ="",,VLOOKUP($K865,'Growth Rates'!$C$5:$D$8,2,FALSE))^COLUMNS($M865:T865)*$L865+SUM($L866:T866)*IFERROR($L$5/$L$6,1)</f>
        <v>0.20230694474795249</v>
      </c>
      <c r="U865" s="143">
        <f ca="1">IF($B865 ="",,VLOOKUP($K865,'Growth Rates'!$C$5:$D$8,2,FALSE))^COLUMNS($M865:U865)*$L865+SUM($L866:U866)*IFERROR($L$5/$L$6,1)</f>
        <v>0.20231063821902251</v>
      </c>
      <c r="V865" s="143">
        <f ca="1">IF($B865 ="",,VLOOKUP($K865,'Growth Rates'!$C$5:$D$8,2,FALSE))^COLUMNS($M865:V865)*$L865+SUM($L866:V866)*IFERROR($L$5/$L$6,1)</f>
        <v>0.20231433175752339</v>
      </c>
      <c r="W865" s="143">
        <f ca="1">IF($B865 ="",,VLOOKUP($K865,'Growth Rates'!$C$5:$D$8,2,FALSE))^COLUMNS($M865:W865)*$L865+SUM($L866:W866)*IFERROR($L$5/$L$6,1)</f>
        <v>0.20231802536345628</v>
      </c>
      <c r="X865" s="143">
        <f ca="1">IF($B865 ="",,VLOOKUP($K865,'Growth Rates'!$C$5:$D$8,2,FALSE))^COLUMNS($M865:X865)*$L865+SUM($L866:X866)*IFERROR($L$5/$L$6,1)</f>
        <v>0.20232171903682261</v>
      </c>
      <c r="Y865" s="143">
        <f ca="1">IF($B865 ="",,VLOOKUP($K865,'Growth Rates'!$C$5:$D$8,2,FALSE))^COLUMNS($M865:Y865)*$L865+SUM($L866:Y866)*IFERROR($L$5/$L$6,1)</f>
        <v>0.20232541277762336</v>
      </c>
      <c r="Z865" s="215"/>
      <c r="AA865" s="173">
        <f ca="1">IFERROR(IF($H865="",,AA866/$L865),0)</f>
        <v>0</v>
      </c>
      <c r="AB865" s="173">
        <f ca="1">IFERROR(IF($H865="",,AB866/$L865),0)</f>
        <v>0</v>
      </c>
      <c r="AC865" s="174">
        <f ca="1">IFERROR(IF($H865="",,AC866/$L865),0)</f>
        <v>0</v>
      </c>
      <c r="AD865" s="175"/>
      <c r="AE865" s="42">
        <v>83532</v>
      </c>
      <c r="AF865" s="43"/>
      <c r="AG865" s="43"/>
      <c r="AH865" s="43"/>
      <c r="AI865" s="43"/>
      <c r="AJ865" s="43"/>
      <c r="AK865" s="43"/>
      <c r="AL865" s="44"/>
      <c r="AM865" s="157">
        <f ca="1">IF('MASTER 2018-19 '!H871="","",'MASTER 2018-19 '!H871)</f>
        <v>0.1994679910816613</v>
      </c>
      <c r="AN865" s="216">
        <f t="shared" ca="1" si="137"/>
        <v>2.8094083250937985E-3</v>
      </c>
    </row>
    <row r="866" spans="1:40" s="157" customFormat="1" x14ac:dyDescent="0.2">
      <c r="C866" s="217" t="str">
        <f ca="1">IFERROR(IF(H865="","No PI or No Data",""),"Substation was not found in SubstationLoad")</f>
        <v/>
      </c>
      <c r="D866" s="139"/>
      <c r="E866" s="139"/>
      <c r="F866" s="139"/>
      <c r="G866" s="285" t="str">
        <f ca="1">IF(AND(VLOOKUP(C865,SubstationLoad_Max_Primaries!$B$3:$Z$495,3,FALSE),ISNUMBER(VLOOKUP(C865,'Manual Calculation'!$B$2:$G$222,3,FALSE))),VLOOKUP(C865,'Manual Calculation'!$B$2:$G$222,4,FALSE),VLOOKUP(C865,SubstationLoad_Max_Primaries!$B$3:$Z$500,23,FALSE))</f>
        <v>No PI</v>
      </c>
      <c r="H866" s="250"/>
      <c r="I866" s="220"/>
      <c r="J866" s="220"/>
      <c r="K866" s="220"/>
      <c r="L866" s="220" t="s">
        <v>32</v>
      </c>
      <c r="M866" s="235"/>
      <c r="N866" s="221"/>
      <c r="O866" s="221"/>
      <c r="P866" s="221"/>
      <c r="Q866" s="221"/>
      <c r="R866" s="221"/>
      <c r="S866" s="221"/>
      <c r="T866" s="221"/>
      <c r="U866" s="221"/>
      <c r="V866" s="221"/>
      <c r="W866" s="221"/>
      <c r="X866" s="221"/>
      <c r="Y866" s="221"/>
      <c r="Z866" s="222"/>
      <c r="AA866" s="419">
        <f ca="1">IF(AND(VLOOKUP(C865,SubstationLoad_Min_Primaries!$B$3:$Z$495,3,FALSE),ISNUMBER(VLOOKUP(C865,'Manual Calculation'!$B$2:$G$222,5,FALSE))),"Manual Calculation",MAX(VLOOKUP(C865,SubstationLoad_Max_Primaries!$B$3:$Z$500,5,FALSE),VLOOKUP(C865,SubstationLoad_Max_Primaries!$B$3:$Z$500,7,FALSE)))</f>
        <v>0</v>
      </c>
      <c r="AB866" s="419">
        <f ca="1">IF(AND(VLOOKUP(C865,SubstationLoad_Min_Primaries!$B$3:$Z$495,3,FALSE),ISNUMBER(VLOOKUP(C865,'Manual Calculation'!$B$2:$G$222,5,FALSE))),"Manual Calculation",VLOOKUP(C865,SubstationLoad_Max_Primaries!$B$3:$Z$500,6,FALSE))</f>
        <v>0</v>
      </c>
      <c r="AC866" s="282">
        <f ca="1">IF(AND(VLOOKUP(C865,SubstationLoad_Min_Primaries!$B$3:$Z$495,3,FALSE),ISNUMBER(VLOOKUP(C865,'Manual Calculation'!$B$2:$G$222,5,FALSE))),VLOOKUP(C865,'Manual Calculation'!$B$2:$G$222,5,FALSE),VLOOKUP(C865,SubstationLoad_Min_Primaries!$B$3:$Z$500,22,FALSE))</f>
        <v>0</v>
      </c>
      <c r="AD866" s="175"/>
      <c r="AE866" s="186">
        <v>1</v>
      </c>
      <c r="AF866" s="187">
        <v>0</v>
      </c>
      <c r="AG866" s="187">
        <v>0</v>
      </c>
      <c r="AH866" s="187">
        <v>0</v>
      </c>
      <c r="AI866" s="187">
        <v>0</v>
      </c>
      <c r="AJ866" s="187">
        <v>0</v>
      </c>
      <c r="AK866" s="187">
        <v>0</v>
      </c>
      <c r="AL866" s="188">
        <v>0</v>
      </c>
      <c r="AM866" s="157" t="str">
        <f ca="1">IF('MASTER 2018-19 '!H872="","",'MASTER 2018-19 '!H872)</f>
        <v/>
      </c>
      <c r="AN866" s="216"/>
    </row>
    <row r="867" spans="1:40" s="157" customFormat="1" x14ac:dyDescent="0.2">
      <c r="C867" s="223" t="s">
        <v>33</v>
      </c>
      <c r="D867" s="224"/>
      <c r="E867" s="225"/>
      <c r="F867" s="225"/>
      <c r="G867" s="226"/>
      <c r="H867" s="249"/>
      <c r="I867" s="228"/>
      <c r="J867" s="228"/>
      <c r="K867" s="228"/>
      <c r="L867" s="228"/>
      <c r="M867" s="229"/>
      <c r="N867" s="229"/>
      <c r="O867" s="230"/>
      <c r="P867" s="230"/>
      <c r="Q867" s="230"/>
      <c r="R867" s="231" t="s">
        <v>34</v>
      </c>
      <c r="S867" s="283" t="str">
        <f ca="1">VLOOKUP(C865,SubstationLoad_Max_Primaries!$B$3:$Z$500,24,FALSE)</f>
        <v/>
      </c>
      <c r="T867" s="233"/>
      <c r="U867" s="233"/>
      <c r="V867" s="233"/>
      <c r="W867" s="233"/>
      <c r="X867" s="233"/>
      <c r="Y867" s="233"/>
      <c r="Z867" s="234"/>
      <c r="AA867" s="418">
        <f ca="1">IF(AND(VLOOKUP(C865,SubstationLoad_Min_Primaries!$B$3:$Z$495,3,FALSE),ISNUMBER(VLOOKUP(C865,'Manual Calculation'!$B$2:$G$222,5,FALSE))),"",IF(AA866=VLOOKUP(C865,SubstationLoad_Max_Primaries!$B$3:$Z$500,5,FALSE),VLOOKUP(C865,SubstationLoad_Max_Primaries!$B$3:$Z$500,10,FALSE),IF(AA866=VLOOKUP(C865,SubstationLoad_Max_Primaries!$B$3:$Z$500,7,FALSE),VLOOKUP(C865,SubstationLoad_Max_Primaries!$B$3:$Z$500,12,FALSE),"")))</f>
        <v>0</v>
      </c>
      <c r="AB867" s="418">
        <f ca="1">IF(AND(VLOOKUP(C865,SubstationLoad_Min_Primaries!$B$3:$Z$495,3,FALSE),ISNUMBER(VLOOKUP(C865,'Manual Calculation'!$B$2:$G$222,5,FALSE))),"",VLOOKUP(C865,SubstationLoad_Max_Primaries!$B$3:$Z$500,11,FALSE))</f>
        <v>0</v>
      </c>
      <c r="AC867" s="418">
        <f ca="1">IF(AND(VLOOKUP(C865,SubstationLoad_Min_Primaries!$B$3:$Z$495,3,FALSE),ISNUMBER(VLOOKUP(C865,'Manual Calculation'!$B$2:$G$222,5,FALSE))),VLOOKUP(C865,'Manual Calculation'!$B$2:$G$222,6,FALSE),VLOOKUP(C865,SubstationLoad_Min_Primaries!$B$3:$Z$500,23,FALSE))</f>
        <v>0</v>
      </c>
      <c r="AD867" s="175"/>
      <c r="AE867" s="175"/>
      <c r="AF867" s="175"/>
      <c r="AG867" s="175"/>
      <c r="AH867" s="175"/>
      <c r="AI867" s="175"/>
      <c r="AJ867" s="175"/>
      <c r="AK867" s="175"/>
      <c r="AL867" s="175"/>
      <c r="AM867" s="157" t="str">
        <f ca="1">IF('MASTER 2018-19 '!H873="","",'MASTER 2018-19 '!H873)</f>
        <v/>
      </c>
      <c r="AN867" s="216"/>
    </row>
    <row r="868" spans="1:40" s="157" customFormat="1" x14ac:dyDescent="0.2">
      <c r="B868" s="213">
        <v>718</v>
      </c>
      <c r="C868" s="86" t="str">
        <f ca="1">VLOOKUP(B868,'GSP List'!$D$2:$E$485,2,FALSE)</f>
        <v>FOYERS</v>
      </c>
      <c r="D868" s="117" t="s">
        <v>30</v>
      </c>
      <c r="E868" s="117" t="s">
        <v>530</v>
      </c>
      <c r="F868" s="214"/>
      <c r="G868" s="284">
        <f ca="1">IF(AND(VLOOKUP(C868,SubstationLoad_Max_Primaries!$B$3:$Z$495,3,FALSE),ISNUMBER(VLOOKUP(C868,'Manual Calculation'!$B$2:$G$222,3,FALSE))),VLOOKUP(C868,'Manual Calculation'!$B$2:$G$222,4,FALSE),VLOOKUP(C868,SubstationLoad_Max_Primaries!$B$3:$Z$500,23,FALSE))</f>
        <v>43833.713194444441</v>
      </c>
      <c r="H868" s="282">
        <f ca="1">IF(AND(VLOOKUP(C868,SubstationLoad_Max_Primaries!$B$3:$Z$495,3,FALSE),ISNUMBER(VLOOKUP(C868,'Manual Calculation'!$B$2:$G$222,3,FALSE))),VLOOKUP(C868,'Manual Calculation'!$B$2:$G$222,3,FALSE),VLOOKUP(C868,SubstationLoad_Max_Primaries!$B$3:$Z$500,22,FALSE))</f>
        <v>0.37466668214416499</v>
      </c>
      <c r="I868" s="136">
        <v>1</v>
      </c>
      <c r="J868" s="89">
        <v>0</v>
      </c>
      <c r="K868" s="90">
        <v>0</v>
      </c>
      <c r="L868" s="143">
        <f ca="1">IF(OR($B868="",ISNA($I868)),,$H868*$I868)</f>
        <v>0.37466668214416499</v>
      </c>
      <c r="M868" s="143">
        <f ca="1">IF($B868 ="",,VLOOKUP($K868,'Growth Rates'!$C$5:$D$8,2,FALSE))^COLUMNS($M868:M868)*$L868+SUM($L869:M869)*IFERROR($L$5/$L$6,1)</f>
        <v>0.37467352234707113</v>
      </c>
      <c r="N868" s="143">
        <f ca="1">IF($B868 ="",,VLOOKUP($K868,'Growth Rates'!$C$5:$D$8,2,FALSE))^COLUMNS($M868:N868)*$L868+SUM($L869:N869)*IFERROR($L$5/$L$6,1)</f>
        <v>0.37468036267485727</v>
      </c>
      <c r="O868" s="143">
        <f ca="1">IF($B868 ="",,VLOOKUP($K868,'Growth Rates'!$C$5:$D$8,2,FALSE))^COLUMNS($M868:O868)*$L868+SUM($L869:O869)*IFERROR($L$5/$L$6,1)</f>
        <v>0.37468720312752568</v>
      </c>
      <c r="P868" s="143">
        <f ca="1">IF($B868 ="",,VLOOKUP($K868,'Growth Rates'!$C$5:$D$8,2,FALSE))^COLUMNS($M868:P868)*$L868+SUM($L869:P869)*IFERROR($L$5/$L$6,1)</f>
        <v>0.37469404370507875</v>
      </c>
      <c r="Q868" s="143">
        <f ca="1">IF($B868 ="",,VLOOKUP($K868,'Growth Rates'!$C$5:$D$8,2,FALSE))^COLUMNS($M868:Q868)*$L868+SUM($L869:Q869)*IFERROR($L$5/$L$6,1)</f>
        <v>0.37470088440751853</v>
      </c>
      <c r="R868" s="143">
        <f ca="1">IF($B868 ="",,VLOOKUP($K868,'Growth Rates'!$C$5:$D$8,2,FALSE))^COLUMNS($M868:R868)*$L868+SUM($L869:R869)*IFERROR($L$5/$L$6,1)</f>
        <v>0.37470772523484747</v>
      </c>
      <c r="S868" s="143">
        <f ca="1">IF($B868 ="",,VLOOKUP($K868,'Growth Rates'!$C$5:$D$8,2,FALSE))^COLUMNS($M868:S868)*$L868+SUM($L869:S869)*IFERROR($L$5/$L$6,1)</f>
        <v>0.37471456618706783</v>
      </c>
      <c r="T868" s="143">
        <f ca="1">IF($B868 ="",,VLOOKUP($K868,'Growth Rates'!$C$5:$D$8,2,FALSE))^COLUMNS($M868:T868)*$L868+SUM($L869:T869)*IFERROR($L$5/$L$6,1)</f>
        <v>0.3747214072641819</v>
      </c>
      <c r="U868" s="143">
        <f ca="1">IF($B868 ="",,VLOOKUP($K868,'Growth Rates'!$C$5:$D$8,2,FALSE))^COLUMNS($M868:U868)*$L868+SUM($L869:U869)*IFERROR($L$5/$L$6,1)</f>
        <v>0.3747282484661919</v>
      </c>
      <c r="V868" s="143">
        <f ca="1">IF($B868 ="",,VLOOKUP($K868,'Growth Rates'!$C$5:$D$8,2,FALSE))^COLUMNS($M868:V868)*$L868+SUM($L869:V869)*IFERROR($L$5/$L$6,1)</f>
        <v>0.37473508979310016</v>
      </c>
      <c r="W868" s="143">
        <f ca="1">IF($B868 ="",,VLOOKUP($K868,'Growth Rates'!$C$5:$D$8,2,FALSE))^COLUMNS($M868:W868)*$L868+SUM($L869:W869)*IFERROR($L$5/$L$6,1)</f>
        <v>0.37474193124490884</v>
      </c>
      <c r="X868" s="143">
        <f ca="1">IF($B868 ="",,VLOOKUP($K868,'Growth Rates'!$C$5:$D$8,2,FALSE))^COLUMNS($M868:X868)*$L868+SUM($L869:X869)*IFERROR($L$5/$L$6,1)</f>
        <v>0.37474877282162056</v>
      </c>
      <c r="Y868" s="143">
        <f ca="1">IF($B868 ="",,VLOOKUP($K868,'Growth Rates'!$C$5:$D$8,2,FALSE))^COLUMNS($M868:Y868)*$L868+SUM($L869:Y869)*IFERROR($L$5/$L$6,1)</f>
        <v>0.37475561452323713</v>
      </c>
      <c r="Z868" s="215"/>
      <c r="AA868" s="173">
        <f ca="1">IFERROR(IF($H868="",,AA869/$L868),0)</f>
        <v>0.80881435532794466</v>
      </c>
      <c r="AB868" s="173">
        <f ca="1">IFERROR(IF($H868="",,AB869/$L868),0)</f>
        <v>0.76288018261995161</v>
      </c>
      <c r="AC868" s="174">
        <f ca="1">IFERROR(IF($H868="",,AC869/$L868),0)</f>
        <v>0</v>
      </c>
      <c r="AD868" s="175"/>
      <c r="AE868" s="42">
        <v>83535</v>
      </c>
      <c r="AF868" s="43"/>
      <c r="AG868" s="43"/>
      <c r="AH868" s="43"/>
      <c r="AI868" s="43"/>
      <c r="AJ868" s="43"/>
      <c r="AK868" s="43"/>
      <c r="AL868" s="44"/>
      <c r="AM868" s="157">
        <f ca="1">IF('MASTER 2018-19 '!H874="","",'MASTER 2018-19 '!H874)</f>
        <v>0.36</v>
      </c>
      <c r="AN868" s="216">
        <f t="shared" ca="1" si="137"/>
        <v>1.4666682144165E-2</v>
      </c>
    </row>
    <row r="869" spans="1:40" s="157" customFormat="1" x14ac:dyDescent="0.2">
      <c r="C869" s="217" t="str">
        <f ca="1">IFERROR(IF(H868="","No PI or No Data",""),"Substation was not found in SubstationLoad")</f>
        <v/>
      </c>
      <c r="D869" s="139"/>
      <c r="E869" s="139"/>
      <c r="F869" s="139"/>
      <c r="G869" s="285">
        <f ca="1">IF(AND(VLOOKUP(C868,SubstationLoad_Max_Primaries!$B$3:$Z$495,3,FALSE),ISNUMBER(VLOOKUP(C868,'Manual Calculation'!$B$2:$G$222,3,FALSE))),VLOOKUP(C868,'Manual Calculation'!$B$2:$G$222,4,FALSE),VLOOKUP(C868,SubstationLoad_Max_Primaries!$B$3:$Z$500,23,FALSE))</f>
        <v>43833.713194444441</v>
      </c>
      <c r="H869" s="250"/>
      <c r="I869" s="220"/>
      <c r="J869" s="220"/>
      <c r="K869" s="220"/>
      <c r="L869" s="220" t="s">
        <v>32</v>
      </c>
      <c r="M869" s="235"/>
      <c r="N869" s="221"/>
      <c r="O869" s="221"/>
      <c r="P869" s="221"/>
      <c r="Q869" s="221"/>
      <c r="R869" s="221"/>
      <c r="S869" s="221"/>
      <c r="T869" s="221"/>
      <c r="U869" s="221"/>
      <c r="V869" s="221"/>
      <c r="W869" s="221"/>
      <c r="X869" s="221"/>
      <c r="Y869" s="221"/>
      <c r="Z869" s="222"/>
      <c r="AA869" s="419">
        <f ca="1">IF(AND(VLOOKUP(C868,SubstationLoad_Min_Primaries!$B$3:$Z$495,3,FALSE),ISNUMBER(VLOOKUP(C868,'Manual Calculation'!$B$2:$G$222,5,FALSE))),"Manual Calculation",MAX(VLOOKUP(C868,SubstationLoad_Max_Primaries!$B$3:$Z$500,5,FALSE),VLOOKUP(C868,SubstationLoad_Max_Primaries!$B$3:$Z$500,7,FALSE)))</f>
        <v>0.30303579098129274</v>
      </c>
      <c r="AB869" s="419">
        <f ca="1">IF(AND(VLOOKUP(C868,SubstationLoad_Min_Primaries!$B$3:$Z$495,3,FALSE),ISNUMBER(VLOOKUP(C868,'Manual Calculation'!$B$2:$G$222,5,FALSE))),"Manual Calculation",VLOOKUP(C868,SubstationLoad_Max_Primaries!$B$3:$Z$500,6,FALSE))</f>
        <v>0.28582578689575194</v>
      </c>
      <c r="AC869" s="282">
        <f ca="1">IF(AND(VLOOKUP(C868,SubstationLoad_Min_Primaries!$B$3:$Z$495,3,FALSE),ISNUMBER(VLOOKUP(C868,'Manual Calculation'!$B$2:$G$222,5,FALSE))),VLOOKUP(C868,'Manual Calculation'!$B$2:$G$222,5,FALSE),VLOOKUP(C868,SubstationLoad_Min_Primaries!$B$3:$Z$500,22,FALSE))</f>
        <v>0</v>
      </c>
      <c r="AD869" s="175"/>
      <c r="AE869" s="186">
        <v>1</v>
      </c>
      <c r="AF869" s="187">
        <v>0</v>
      </c>
      <c r="AG869" s="187">
        <v>0</v>
      </c>
      <c r="AH869" s="187">
        <v>0</v>
      </c>
      <c r="AI869" s="187">
        <v>0</v>
      </c>
      <c r="AJ869" s="187">
        <v>0</v>
      </c>
      <c r="AK869" s="187">
        <v>0</v>
      </c>
      <c r="AL869" s="188">
        <v>0</v>
      </c>
      <c r="AM869" s="157" t="str">
        <f ca="1">IF('MASTER 2018-19 '!H875="","",'MASTER 2018-19 '!H875)</f>
        <v/>
      </c>
      <c r="AN869" s="216"/>
    </row>
    <row r="870" spans="1:40" s="157" customFormat="1" x14ac:dyDescent="0.2">
      <c r="C870" s="223" t="s">
        <v>33</v>
      </c>
      <c r="D870" s="224"/>
      <c r="E870" s="225"/>
      <c r="F870" s="225"/>
      <c r="G870" s="226"/>
      <c r="H870" s="249"/>
      <c r="I870" s="228"/>
      <c r="J870" s="228"/>
      <c r="K870" s="228"/>
      <c r="L870" s="228"/>
      <c r="M870" s="229"/>
      <c r="N870" s="229"/>
      <c r="O870" s="230"/>
      <c r="P870" s="230"/>
      <c r="Q870" s="230"/>
      <c r="R870" s="231" t="s">
        <v>34</v>
      </c>
      <c r="S870" s="283">
        <f ca="1">VLOOKUP(C868,SubstationLoad_Max_Primaries!$B$3:$Z$500,24,FALSE)</f>
        <v>0</v>
      </c>
      <c r="T870" s="233"/>
      <c r="U870" s="233"/>
      <c r="V870" s="233"/>
      <c r="W870" s="233"/>
      <c r="X870" s="233"/>
      <c r="Y870" s="233"/>
      <c r="Z870" s="234"/>
      <c r="AA870" s="418">
        <f ca="1">IF(AND(VLOOKUP(C868,SubstationLoad_Min_Primaries!$B$3:$Z$495,3,FALSE),ISNUMBER(VLOOKUP(C868,'Manual Calculation'!$B$2:$G$222,5,FALSE))),"",IF(AA869=VLOOKUP(C868,SubstationLoad_Max_Primaries!$B$3:$Z$500,5,FALSE),VLOOKUP(C868,SubstationLoad_Max_Primaries!$B$3:$Z$500,10,FALSE),IF(AA869=VLOOKUP(C868,SubstationLoad_Max_Primaries!$B$3:$Z$500,7,FALSE),VLOOKUP(C868,SubstationLoad_Max_Primaries!$B$3:$Z$500,12,FALSE),"")))</f>
        <v>43768.736111111109</v>
      </c>
      <c r="AB870" s="418">
        <f ca="1">IF(AND(VLOOKUP(C868,SubstationLoad_Min_Primaries!$B$3:$Z$495,3,FALSE),ISNUMBER(VLOOKUP(C868,'Manual Calculation'!$B$2:$G$222,5,FALSE))),"",VLOOKUP(C868,SubstationLoad_Max_Primaries!$B$3:$Z$500,11,FALSE))</f>
        <v>43628.790972222225</v>
      </c>
      <c r="AC870" s="418">
        <f ca="1">IF(AND(VLOOKUP(C868,SubstationLoad_Min_Primaries!$B$3:$Z$495,3,FALSE),ISNUMBER(VLOOKUP(C868,'Manual Calculation'!$B$2:$G$222,5,FALSE))),VLOOKUP(C868,'Manual Calculation'!$B$2:$G$222,6,FALSE),VLOOKUP(C868,SubstationLoad_Min_Primaries!$B$3:$Z$500,23,FALSE))</f>
        <v>0</v>
      </c>
      <c r="AD870" s="175"/>
      <c r="AE870" s="175"/>
      <c r="AF870" s="175"/>
      <c r="AG870" s="175"/>
      <c r="AH870" s="175"/>
      <c r="AI870" s="175"/>
      <c r="AJ870" s="175"/>
      <c r="AK870" s="175"/>
      <c r="AL870" s="175"/>
      <c r="AM870" s="157" t="str">
        <f ca="1">IF('MASTER 2018-19 '!H876="","",'MASTER 2018-19 '!H876)</f>
        <v/>
      </c>
      <c r="AN870" s="216"/>
    </row>
    <row r="871" spans="1:40" s="157" customFormat="1" x14ac:dyDescent="0.2">
      <c r="B871" s="236">
        <v>750</v>
      </c>
      <c r="C871" s="86" t="str">
        <f ca="1">VLOOKUP(B871,'GSP List'!$D$2:$E$485,2,FALSE)</f>
        <v>HILTON</v>
      </c>
      <c r="D871" s="117" t="s">
        <v>30</v>
      </c>
      <c r="E871" s="117" t="s">
        <v>545</v>
      </c>
      <c r="F871" s="214"/>
      <c r="G871" s="284">
        <f ca="1">IF(AND(VLOOKUP(C871,SubstationLoad_Max_Primaries!$B$3:$Z$495,3,FALSE),ISNUMBER(VLOOKUP(C871,'Manual Calculation'!$B$2:$G$222,3,FALSE))),VLOOKUP(C871,'Manual Calculation'!$B$2:$G$222,4,FALSE),VLOOKUP(C871,SubstationLoad_Max_Primaries!$B$3:$Z$500,23,FALSE))</f>
        <v>43815.723611111112</v>
      </c>
      <c r="H871" s="282">
        <f ca="1">IF(AND(VLOOKUP(C871,SubstationLoad_Max_Primaries!$B$3:$Z$495,3,FALSE),ISNUMBER(VLOOKUP(C871,'Manual Calculation'!$B$2:$G$222,3,FALSE))),VLOOKUP(C871,'Manual Calculation'!$B$2:$G$222,3,FALSE),VLOOKUP(C871,SubstationLoad_Max_Primaries!$B$3:$Z$500,22,FALSE))</f>
        <v>11.428067304199217</v>
      </c>
      <c r="I871" s="136">
        <v>1</v>
      </c>
      <c r="J871" s="89">
        <v>0</v>
      </c>
      <c r="K871" s="90">
        <v>0</v>
      </c>
      <c r="L871" s="143">
        <f ca="1">IF(OR($B871="",ISNA($I871)),,$H871*$I871)</f>
        <v>11.428067304199217</v>
      </c>
      <c r="M871" s="143">
        <f ca="1">IF($B871 ="",,VLOOKUP($K871,'Growth Rates'!$C$5:$D$8,2,FALSE))^COLUMNS($M871:M871)*$L871+SUM($L872:M872)*IFERROR($L$5/$L$6,1)</f>
        <v>11.428275943779173</v>
      </c>
      <c r="N871" s="143">
        <f ca="1">IF($B871 ="",,VLOOKUP($K871,'Growth Rates'!$C$5:$D$8,2,FALSE))^COLUMNS($M871:N871)*$L871+SUM($L872:N872)*IFERROR($L$5/$L$6,1)</f>
        <v>11.428484587168212</v>
      </c>
      <c r="O871" s="143">
        <f ca="1">IF($B871 ="",,VLOOKUP($K871,'Growth Rates'!$C$5:$D$8,2,FALSE))^COLUMNS($M871:O871)*$L871+SUM($L872:O872)*IFERROR($L$5/$L$6,1)</f>
        <v>11.428693234366404</v>
      </c>
      <c r="P871" s="143">
        <f ca="1">IF($B871 ="",,VLOOKUP($K871,'Growth Rates'!$C$5:$D$8,2,FALSE))^COLUMNS($M871:P871)*$L871+SUM($L872:P872)*IFERROR($L$5/$L$6,1)</f>
        <v>11.428901885373826</v>
      </c>
      <c r="Q871" s="143">
        <f ca="1">IF($B871 ="",,VLOOKUP($K871,'Growth Rates'!$C$5:$D$8,2,FALSE))^COLUMNS($M871:Q871)*$L871+SUM($L872:Q872)*IFERROR($L$5/$L$6,1)</f>
        <v>11.429110540190534</v>
      </c>
      <c r="R871" s="143">
        <f ca="1">IF($B871 ="",,VLOOKUP($K871,'Growth Rates'!$C$5:$D$8,2,FALSE))^COLUMNS($M871:R871)*$L871+SUM($L872:R872)*IFERROR($L$5/$L$6,1)</f>
        <v>11.429319198816607</v>
      </c>
      <c r="S871" s="143">
        <f ca="1">IF($B871 ="",,VLOOKUP($K871,'Growth Rates'!$C$5:$D$8,2,FALSE))^COLUMNS($M871:S871)*$L871+SUM($L872:S872)*IFERROR($L$5/$L$6,1)</f>
        <v>11.429527861252113</v>
      </c>
      <c r="T871" s="143">
        <f ca="1">IF($B871 ="",,VLOOKUP($K871,'Growth Rates'!$C$5:$D$8,2,FALSE))^COLUMNS($M871:T871)*$L871+SUM($L872:T872)*IFERROR($L$5/$L$6,1)</f>
        <v>11.429736527497122</v>
      </c>
      <c r="U871" s="143">
        <f ca="1">IF($B871 ="",,VLOOKUP($K871,'Growth Rates'!$C$5:$D$8,2,FALSE))^COLUMNS($M871:U871)*$L871+SUM($L872:U872)*IFERROR($L$5/$L$6,1)</f>
        <v>11.429945197551701</v>
      </c>
      <c r="V871" s="143">
        <f ca="1">IF($B871 ="",,VLOOKUP($K871,'Growth Rates'!$C$5:$D$8,2,FALSE))^COLUMNS($M871:V871)*$L871+SUM($L872:V872)*IFERROR($L$5/$L$6,1)</f>
        <v>11.430153871415921</v>
      </c>
      <c r="W871" s="143">
        <f ca="1">IF($B871 ="",,VLOOKUP($K871,'Growth Rates'!$C$5:$D$8,2,FALSE))^COLUMNS($M871:W871)*$L871+SUM($L872:W872)*IFERROR($L$5/$L$6,1)</f>
        <v>11.430362549089848</v>
      </c>
      <c r="X871" s="143">
        <f ca="1">IF($B871 ="",,VLOOKUP($K871,'Growth Rates'!$C$5:$D$8,2,FALSE))^COLUMNS($M871:X871)*$L871+SUM($L872:X872)*IFERROR($L$5/$L$6,1)</f>
        <v>11.430571230573563</v>
      </c>
      <c r="Y871" s="143">
        <f ca="1">IF($B871 ="",,VLOOKUP($K871,'Growth Rates'!$C$5:$D$8,2,FALSE))^COLUMNS($M871:Y871)*$L871+SUM($L872:Y872)*IFERROR($L$5/$L$6,1)</f>
        <v>11.43077991586712</v>
      </c>
      <c r="Z871" s="215"/>
      <c r="AA871" s="173">
        <f ca="1">IFERROR(IF($H871="",,AA872/$L871),0)</f>
        <v>0.88986575300482129</v>
      </c>
      <c r="AB871" s="173">
        <f ca="1">IFERROR(IF($H871="",,AB872/$L871),0)</f>
        <v>0.72600737140488336</v>
      </c>
      <c r="AC871" s="174">
        <f ca="1">IFERROR(IF($H871="",,AC872/$L871),0)</f>
        <v>0</v>
      </c>
      <c r="AD871" s="175"/>
      <c r="AE871" s="42">
        <v>83513</v>
      </c>
      <c r="AF871" s="43"/>
      <c r="AG871" s="43"/>
      <c r="AH871" s="43"/>
      <c r="AI871" s="43"/>
      <c r="AJ871" s="43"/>
      <c r="AK871" s="43"/>
      <c r="AL871" s="44"/>
      <c r="AM871" s="157">
        <f ca="1">IF('MASTER 2018-19 '!H877="","",'MASTER 2018-19 '!H877)</f>
        <v>11.11</v>
      </c>
      <c r="AN871" s="216">
        <f t="shared" ca="1" si="137"/>
        <v>0.31806730419921792</v>
      </c>
    </row>
    <row r="872" spans="1:40" s="157" customFormat="1" x14ac:dyDescent="0.2">
      <c r="C872" s="217" t="str">
        <f ca="1">IFERROR(IF(H871="","No PI or No Data",""),"Substation was not found in SubstationLoad")</f>
        <v/>
      </c>
      <c r="D872" s="139"/>
      <c r="E872" s="139"/>
      <c r="F872" s="139"/>
      <c r="G872" s="285">
        <f ca="1">IF(AND(VLOOKUP(C871,SubstationLoad_Max_Primaries!$B$3:$Z$495,3,FALSE),ISNUMBER(VLOOKUP(C871,'Manual Calculation'!$B$2:$G$222,3,FALSE))),VLOOKUP(C871,'Manual Calculation'!$B$2:$G$222,4,FALSE),VLOOKUP(C871,SubstationLoad_Max_Primaries!$B$3:$Z$500,23,FALSE))</f>
        <v>43815.723611111112</v>
      </c>
      <c r="H872" s="250"/>
      <c r="I872" s="220"/>
      <c r="J872" s="220"/>
      <c r="K872" s="220"/>
      <c r="L872" s="220" t="s">
        <v>32</v>
      </c>
      <c r="M872" s="235"/>
      <c r="N872" s="221"/>
      <c r="O872" s="221"/>
      <c r="P872" s="221"/>
      <c r="Q872" s="221"/>
      <c r="R872" s="221"/>
      <c r="S872" s="221"/>
      <c r="T872" s="221"/>
      <c r="U872" s="221"/>
      <c r="V872" s="221"/>
      <c r="W872" s="221"/>
      <c r="X872" s="221"/>
      <c r="Y872" s="221"/>
      <c r="Z872" s="222"/>
      <c r="AA872" s="419">
        <f ca="1">IF(AND(VLOOKUP(C871,SubstationLoad_Min_Primaries!$B$3:$Z$495,3,FALSE),ISNUMBER(VLOOKUP(C871,'Manual Calculation'!$B$2:$G$222,5,FALSE))),"Manual Calculation",MAX(VLOOKUP(C871,SubstationLoad_Max_Primaries!$B$3:$Z$500,5,FALSE),VLOOKUP(C871,SubstationLoad_Max_Primaries!$B$3:$Z$500,7,FALSE)))</f>
        <v>10.169445717041015</v>
      </c>
      <c r="AB872" s="419">
        <f ca="1">IF(AND(VLOOKUP(C871,SubstationLoad_Min_Primaries!$B$3:$Z$495,3,FALSE),ISNUMBER(VLOOKUP(C871,'Manual Calculation'!$B$2:$G$222,5,FALSE))),"Manual Calculation",VLOOKUP(C871,SubstationLoad_Max_Primaries!$B$3:$Z$500,6,FALSE))</f>
        <v>8.296861103759765</v>
      </c>
      <c r="AC872" s="282">
        <f ca="1">IF(AND(VLOOKUP(C871,SubstationLoad_Min_Primaries!$B$3:$Z$495,3,FALSE),ISNUMBER(VLOOKUP(C871,'Manual Calculation'!$B$2:$G$222,5,FALSE))),VLOOKUP(C871,'Manual Calculation'!$B$2:$G$222,5,FALSE),VLOOKUP(C871,SubstationLoad_Min_Primaries!$B$3:$Z$500,22,FALSE))</f>
        <v>0</v>
      </c>
      <c r="AD872" s="175"/>
      <c r="AE872" s="186">
        <v>1</v>
      </c>
      <c r="AF872" s="187">
        <v>0</v>
      </c>
      <c r="AG872" s="187">
        <v>0</v>
      </c>
      <c r="AH872" s="187">
        <v>0</v>
      </c>
      <c r="AI872" s="187">
        <v>0</v>
      </c>
      <c r="AJ872" s="187">
        <v>0</v>
      </c>
      <c r="AK872" s="187">
        <v>0</v>
      </c>
      <c r="AL872" s="188">
        <v>0</v>
      </c>
      <c r="AM872" s="157" t="str">
        <f ca="1">IF('MASTER 2018-19 '!H878="","",'MASTER 2018-19 '!H878)</f>
        <v/>
      </c>
      <c r="AN872" s="216"/>
    </row>
    <row r="873" spans="1:40" s="157" customFormat="1" x14ac:dyDescent="0.2">
      <c r="C873" s="223" t="s">
        <v>33</v>
      </c>
      <c r="D873" s="224"/>
      <c r="E873" s="225"/>
      <c r="F873" s="225"/>
      <c r="G873" s="226"/>
      <c r="H873" s="249"/>
      <c r="I873" s="228"/>
      <c r="J873" s="228"/>
      <c r="K873" s="228"/>
      <c r="L873" s="228"/>
      <c r="M873" s="229"/>
      <c r="N873" s="229"/>
      <c r="O873" s="230"/>
      <c r="P873" s="230"/>
      <c r="Q873" s="230"/>
      <c r="R873" s="231" t="s">
        <v>34</v>
      </c>
      <c r="S873" s="283">
        <f ca="1">VLOOKUP(C871,SubstationLoad_Max_Primaries!$B$3:$Z$500,24,FALSE)</f>
        <v>0</v>
      </c>
      <c r="T873" s="233"/>
      <c r="U873" s="233"/>
      <c r="V873" s="233"/>
      <c r="W873" s="233"/>
      <c r="X873" s="233"/>
      <c r="Y873" s="233"/>
      <c r="Z873" s="234"/>
      <c r="AA873" s="418">
        <f ca="1">IF(AND(VLOOKUP(C871,SubstationLoad_Min_Primaries!$B$3:$Z$495,3,FALSE),ISNUMBER(VLOOKUP(C871,'Manual Calculation'!$B$2:$G$222,5,FALSE))),"",IF(AA872=VLOOKUP(C871,SubstationLoad_Max_Primaries!$B$3:$Z$500,5,FALSE),VLOOKUP(C871,SubstationLoad_Max_Primaries!$B$3:$Z$500,10,FALSE),IF(AA872=VLOOKUP(C871,SubstationLoad_Max_Primaries!$B$3:$Z$500,7,FALSE),VLOOKUP(C871,SubstationLoad_Max_Primaries!$B$3:$Z$500,12,FALSE),"")))</f>
        <v>43766.727777777778</v>
      </c>
      <c r="AB873" s="418">
        <f ca="1">IF(AND(VLOOKUP(C871,SubstationLoad_Min_Primaries!$B$3:$Z$495,3,FALSE),ISNUMBER(VLOOKUP(C871,'Manual Calculation'!$B$2:$G$222,5,FALSE))),"",VLOOKUP(C871,SubstationLoad_Max_Primaries!$B$3:$Z$500,11,FALSE))</f>
        <v>43621.747916666667</v>
      </c>
      <c r="AC873" s="418">
        <f ca="1">IF(AND(VLOOKUP(C871,SubstationLoad_Min_Primaries!$B$3:$Z$495,3,FALSE),ISNUMBER(VLOOKUP(C871,'Manual Calculation'!$B$2:$G$222,5,FALSE))),VLOOKUP(C871,'Manual Calculation'!$B$2:$G$222,6,FALSE),VLOOKUP(C871,SubstationLoad_Min_Primaries!$B$3:$Z$500,23,FALSE))</f>
        <v>0</v>
      </c>
      <c r="AD873" s="175"/>
      <c r="AE873" s="175"/>
      <c r="AF873" s="175"/>
      <c r="AG873" s="175"/>
      <c r="AH873" s="175"/>
      <c r="AI873" s="175"/>
      <c r="AJ873" s="175"/>
      <c r="AK873" s="175"/>
      <c r="AL873" s="175"/>
      <c r="AM873" s="157" t="str">
        <f ca="1">IF('MASTER 2018-19 '!H879="","",'MASTER 2018-19 '!H879)</f>
        <v/>
      </c>
      <c r="AN873" s="216"/>
    </row>
    <row r="874" spans="1:40" s="157" customFormat="1" x14ac:dyDescent="0.2">
      <c r="B874" s="236">
        <v>757</v>
      </c>
      <c r="C874" s="86" t="str">
        <f ca="1">VLOOKUP(B874,'GSP List'!$D$2:$E$485,2,FALSE)</f>
        <v>INVERARNIE</v>
      </c>
      <c r="D874" s="117" t="s">
        <v>30</v>
      </c>
      <c r="E874" s="117" t="s">
        <v>530</v>
      </c>
      <c r="F874" s="214"/>
      <c r="G874" s="284">
        <f ca="1">IF(AND(VLOOKUP(C874,SubstationLoad_Max_Primaries!$B$3:$Z$495,3,FALSE),ISNUMBER(VLOOKUP(C874,'Manual Calculation'!$B$2:$G$222,3,FALSE))),VLOOKUP(C874,'Manual Calculation'!$B$2:$G$222,4,FALSE),VLOOKUP(C874,SubstationLoad_Max_Primaries!$B$3:$Z$500,23,FALSE))</f>
        <v>43734.3125</v>
      </c>
      <c r="H874" s="282">
        <f ca="1">IF(AND(VLOOKUP(C874,SubstationLoad_Max_Primaries!$B$3:$Z$495,3,FALSE),ISNUMBER(VLOOKUP(C874,'Manual Calculation'!$B$2:$G$222,3,FALSE))),VLOOKUP(C874,'Manual Calculation'!$B$2:$G$222,3,FALSE),VLOOKUP(C874,SubstationLoad_Max_Primaries!$B$3:$Z$500,22,FALSE))</f>
        <v>0.69019813487243653</v>
      </c>
      <c r="I874" s="136">
        <v>1</v>
      </c>
      <c r="J874" s="89">
        <v>0</v>
      </c>
      <c r="K874" s="90">
        <v>0</v>
      </c>
      <c r="L874" s="143">
        <f ca="1">IF(OR($B874="",ISNA($I874)),,$H874*$I874)</f>
        <v>0.69019813487243653</v>
      </c>
      <c r="M874" s="143">
        <f ca="1">IF($B874 ="",,VLOOKUP($K874,'Growth Rates'!$C$5:$D$8,2,FALSE))^COLUMNS($M874:M874)*$L874+SUM($L875:M875)*IFERROR($L$5/$L$6,1)</f>
        <v>0.69021073566005109</v>
      </c>
      <c r="N874" s="143">
        <f ca="1">IF($B874 ="",,VLOOKUP($K874,'Growth Rates'!$C$5:$D$8,2,FALSE))^COLUMNS($M874:N874)*$L874+SUM($L875:N875)*IFERROR($L$5/$L$6,1)</f>
        <v>0.6902233366777154</v>
      </c>
      <c r="O874" s="143">
        <f ca="1">IF($B874 ="",,VLOOKUP($K874,'Growth Rates'!$C$5:$D$8,2,FALSE))^COLUMNS($M874:O874)*$L874+SUM($L875:O875)*IFERROR($L$5/$L$6,1)</f>
        <v>0.69023593792543347</v>
      </c>
      <c r="P874" s="143">
        <f ca="1">IF($B874 ="",,VLOOKUP($K874,'Growth Rates'!$C$5:$D$8,2,FALSE))^COLUMNS($M874:P874)*$L874+SUM($L875:P875)*IFERROR($L$5/$L$6,1)</f>
        <v>0.69024853940320985</v>
      </c>
      <c r="Q874" s="143">
        <f ca="1">IF($B874 ="",,VLOOKUP($K874,'Growth Rates'!$C$5:$D$8,2,FALSE))^COLUMNS($M874:Q874)*$L874+SUM($L875:Q875)*IFERROR($L$5/$L$6,1)</f>
        <v>0.69026114111104819</v>
      </c>
      <c r="R874" s="143">
        <f ca="1">IF($B874 ="",,VLOOKUP($K874,'Growth Rates'!$C$5:$D$8,2,FALSE))^COLUMNS($M874:R874)*$L874+SUM($L875:R875)*IFERROR($L$5/$L$6,1)</f>
        <v>0.69027374304895317</v>
      </c>
      <c r="S874" s="143">
        <f ca="1">IF($B874 ="",,VLOOKUP($K874,'Growth Rates'!$C$5:$D$8,2,FALSE))^COLUMNS($M874:S874)*$L874+SUM($L875:S875)*IFERROR($L$5/$L$6,1)</f>
        <v>0.69028634521692878</v>
      </c>
      <c r="T874" s="143">
        <f ca="1">IF($B874 ="",,VLOOKUP($K874,'Growth Rates'!$C$5:$D$8,2,FALSE))^COLUMNS($M874:T874)*$L874+SUM($L875:T875)*IFERROR($L$5/$L$6,1)</f>
        <v>0.69029894761497934</v>
      </c>
      <c r="U874" s="143">
        <f ca="1">IF($B874 ="",,VLOOKUP($K874,'Growth Rates'!$C$5:$D$8,2,FALSE))^COLUMNS($M874:U874)*$L874+SUM($L875:U875)*IFERROR($L$5/$L$6,1)</f>
        <v>0.69031155024310875</v>
      </c>
      <c r="V874" s="143">
        <f ca="1">IF($B874 ="",,VLOOKUP($K874,'Growth Rates'!$C$5:$D$8,2,FALSE))^COLUMNS($M874:V874)*$L874+SUM($L875:V875)*IFERROR($L$5/$L$6,1)</f>
        <v>0.69032415310132167</v>
      </c>
      <c r="W874" s="143">
        <f ca="1">IF($B874 ="",,VLOOKUP($K874,'Growth Rates'!$C$5:$D$8,2,FALSE))^COLUMNS($M874:W874)*$L874+SUM($L875:W875)*IFERROR($L$5/$L$6,1)</f>
        <v>0.69033675618962176</v>
      </c>
      <c r="X874" s="143">
        <f ca="1">IF($B874 ="",,VLOOKUP($K874,'Growth Rates'!$C$5:$D$8,2,FALSE))^COLUMNS($M874:X874)*$L874+SUM($L875:X875)*IFERROR($L$5/$L$6,1)</f>
        <v>0.6903493595080139</v>
      </c>
      <c r="Y874" s="143">
        <f ca="1">IF($B874 ="",,VLOOKUP($K874,'Growth Rates'!$C$5:$D$8,2,FALSE))^COLUMNS($M874:Y874)*$L874+SUM($L875:Y875)*IFERROR($L$5/$L$6,1)</f>
        <v>0.69036196305650155</v>
      </c>
      <c r="Z874" s="237"/>
      <c r="AA874" s="173">
        <f ca="1">IFERROR(IF($H874="",,AA875/$L874),0)</f>
        <v>1</v>
      </c>
      <c r="AB874" s="173">
        <f ca="1">IFERROR(IF($H874="",,AB875/$L874),0)</f>
        <v>0.89585444810407477</v>
      </c>
      <c r="AC874" s="174">
        <f ca="1">IFERROR(IF($H874="",,AC875/$L874),0)</f>
        <v>0</v>
      </c>
      <c r="AD874" s="175"/>
      <c r="AE874" s="42">
        <v>83528</v>
      </c>
      <c r="AF874" s="43"/>
      <c r="AG874" s="43"/>
      <c r="AH874" s="43"/>
      <c r="AI874" s="43"/>
      <c r="AJ874" s="43"/>
      <c r="AK874" s="43"/>
      <c r="AL874" s="44"/>
      <c r="AM874" s="157">
        <f ca="1">IF('MASTER 2018-19 '!H880="","",'MASTER 2018-19 '!H880)</f>
        <v>0.63</v>
      </c>
      <c r="AN874" s="216">
        <f t="shared" ca="1" si="137"/>
        <v>6.0198134872436526E-2</v>
      </c>
    </row>
    <row r="875" spans="1:40" s="157" customFormat="1" x14ac:dyDescent="0.2">
      <c r="C875" s="217" t="str">
        <f ca="1">IFERROR(IF(H874="","No PI or No Data",""),"Substation was not found in SubstationLoad")</f>
        <v/>
      </c>
      <c r="D875" s="139"/>
      <c r="E875" s="139"/>
      <c r="F875" s="139"/>
      <c r="G875" s="285">
        <f ca="1">IF(AND(VLOOKUP(C874,SubstationLoad_Max_Primaries!$B$3:$Z$495,3,FALSE),ISNUMBER(VLOOKUP(C874,'Manual Calculation'!$B$2:$G$222,3,FALSE))),VLOOKUP(C874,'Manual Calculation'!$B$2:$G$222,4,FALSE),VLOOKUP(C874,SubstationLoad_Max_Primaries!$B$3:$Z$500,23,FALSE))</f>
        <v>43734.3125</v>
      </c>
      <c r="H875" s="250"/>
      <c r="I875" s="220"/>
      <c r="J875" s="220"/>
      <c r="K875" s="220"/>
      <c r="L875" s="220" t="s">
        <v>32</v>
      </c>
      <c r="M875" s="235"/>
      <c r="N875" s="221"/>
      <c r="O875" s="221"/>
      <c r="P875" s="221"/>
      <c r="Q875" s="221"/>
      <c r="R875" s="221"/>
      <c r="S875" s="221"/>
      <c r="T875" s="221"/>
      <c r="U875" s="221"/>
      <c r="V875" s="221"/>
      <c r="W875" s="221"/>
      <c r="X875" s="221"/>
      <c r="Y875" s="221"/>
      <c r="Z875" s="222"/>
      <c r="AA875" s="419">
        <f ca="1">IF(AND(VLOOKUP(C874,SubstationLoad_Min_Primaries!$B$3:$Z$495,3,FALSE),ISNUMBER(VLOOKUP(C874,'Manual Calculation'!$B$2:$G$222,5,FALSE))),"Manual Calculation",MAX(VLOOKUP(C874,SubstationLoad_Max_Primaries!$B$3:$Z$500,5,FALSE),VLOOKUP(C874,SubstationLoad_Max_Primaries!$B$3:$Z$500,7,FALSE)))</f>
        <v>0.69019813487243653</v>
      </c>
      <c r="AB875" s="419">
        <f ca="1">IF(AND(VLOOKUP(C874,SubstationLoad_Min_Primaries!$B$3:$Z$495,3,FALSE),ISNUMBER(VLOOKUP(C874,'Manual Calculation'!$B$2:$G$222,5,FALSE))),"Manual Calculation",VLOOKUP(C874,SubstationLoad_Max_Primaries!$B$3:$Z$500,6,FALSE))</f>
        <v>0.6183170691986084</v>
      </c>
      <c r="AC875" s="282">
        <f ca="1">IF(AND(VLOOKUP(C874,SubstationLoad_Min_Primaries!$B$3:$Z$495,3,FALSE),ISNUMBER(VLOOKUP(C874,'Manual Calculation'!$B$2:$G$222,5,FALSE))),VLOOKUP(C874,'Manual Calculation'!$B$2:$G$222,5,FALSE),VLOOKUP(C874,SubstationLoad_Min_Primaries!$B$3:$Z$500,22,FALSE))</f>
        <v>0</v>
      </c>
      <c r="AD875" s="175"/>
      <c r="AE875" s="186">
        <v>1</v>
      </c>
      <c r="AF875" s="187">
        <v>0</v>
      </c>
      <c r="AG875" s="187">
        <v>0</v>
      </c>
      <c r="AH875" s="187">
        <v>0</v>
      </c>
      <c r="AI875" s="187">
        <v>0</v>
      </c>
      <c r="AJ875" s="187">
        <v>0</v>
      </c>
      <c r="AK875" s="187">
        <v>0</v>
      </c>
      <c r="AL875" s="188">
        <v>0</v>
      </c>
      <c r="AM875" s="157" t="str">
        <f ca="1">IF('MASTER 2018-19 '!H881="","",'MASTER 2018-19 '!H881)</f>
        <v/>
      </c>
      <c r="AN875" s="216"/>
    </row>
    <row r="876" spans="1:40" s="157" customFormat="1" x14ac:dyDescent="0.2">
      <c r="C876" s="223" t="s">
        <v>33</v>
      </c>
      <c r="D876" s="224"/>
      <c r="E876" s="225"/>
      <c r="F876" s="225"/>
      <c r="G876" s="226"/>
      <c r="H876" s="249"/>
      <c r="I876" s="228"/>
      <c r="J876" s="228"/>
      <c r="K876" s="228"/>
      <c r="L876" s="228"/>
      <c r="M876" s="229"/>
      <c r="N876" s="229"/>
      <c r="O876" s="230"/>
      <c r="P876" s="230"/>
      <c r="Q876" s="230"/>
      <c r="R876" s="231" t="s">
        <v>34</v>
      </c>
      <c r="S876" s="283">
        <f ca="1">VLOOKUP(C874,SubstationLoad_Max_Primaries!$B$3:$Z$500,24,FALSE)</f>
        <v>0</v>
      </c>
      <c r="T876" s="233"/>
      <c r="U876" s="233"/>
      <c r="V876" s="233"/>
      <c r="W876" s="233"/>
      <c r="X876" s="233"/>
      <c r="Y876" s="233"/>
      <c r="Z876" s="234"/>
      <c r="AA876" s="418">
        <f ca="1">IF(AND(VLOOKUP(C874,SubstationLoad_Min_Primaries!$B$3:$Z$495,3,FALSE),ISNUMBER(VLOOKUP(C874,'Manual Calculation'!$B$2:$G$222,5,FALSE))),"",IF(AA875=VLOOKUP(C874,SubstationLoad_Max_Primaries!$B$3:$Z$500,5,FALSE),VLOOKUP(C874,SubstationLoad_Max_Primaries!$B$3:$Z$500,10,FALSE),IF(AA875=VLOOKUP(C874,SubstationLoad_Max_Primaries!$B$3:$Z$500,7,FALSE),VLOOKUP(C874,SubstationLoad_Max_Primaries!$B$3:$Z$500,12,FALSE),"")))</f>
        <v>43734.3125</v>
      </c>
      <c r="AB876" s="418">
        <f ca="1">IF(AND(VLOOKUP(C874,SubstationLoad_Min_Primaries!$B$3:$Z$495,3,FALSE),ISNUMBER(VLOOKUP(C874,'Manual Calculation'!$B$2:$G$222,5,FALSE))),"",VLOOKUP(C874,SubstationLoad_Max_Primaries!$B$3:$Z$500,11,FALSE))</f>
        <v>43649.568749999999</v>
      </c>
      <c r="AC876" s="418">
        <f ca="1">IF(AND(VLOOKUP(C874,SubstationLoad_Min_Primaries!$B$3:$Z$495,3,FALSE),ISNUMBER(VLOOKUP(C874,'Manual Calculation'!$B$2:$G$222,5,FALSE))),VLOOKUP(C874,'Manual Calculation'!$B$2:$G$222,6,FALSE),VLOOKUP(C874,SubstationLoad_Min_Primaries!$B$3:$Z$500,23,FALSE))</f>
        <v>0</v>
      </c>
      <c r="AD876" s="175"/>
      <c r="AE876" s="175"/>
      <c r="AF876" s="175"/>
      <c r="AG876" s="175"/>
      <c r="AH876" s="175"/>
      <c r="AI876" s="175"/>
      <c r="AJ876" s="175"/>
      <c r="AK876" s="175"/>
      <c r="AL876" s="175"/>
      <c r="AM876" s="157" t="str">
        <f ca="1">IF('MASTER 2018-19 '!H882="","",'MASTER 2018-19 '!H882)</f>
        <v/>
      </c>
      <c r="AN876" s="216"/>
    </row>
    <row r="877" spans="1:40" s="157" customFormat="1" x14ac:dyDescent="0.2">
      <c r="B877" s="236">
        <v>726</v>
      </c>
      <c r="C877" s="86" t="str">
        <f ca="1">VLOOKUP(B877,'GSP List'!$D$2:$E$485,2,FALSE)</f>
        <v>INVERNESS 11 kV</v>
      </c>
      <c r="D877" s="117" t="s">
        <v>30</v>
      </c>
      <c r="E877" s="117" t="s">
        <v>37</v>
      </c>
      <c r="F877" s="214"/>
      <c r="G877" s="284">
        <f ca="1">IF(AND(VLOOKUP(C877,SubstationLoad_Max_Primaries!$B$3:$Z$495,3,FALSE),ISNUMBER(VLOOKUP(C877,'Manual Calculation'!$B$2:$G$222,3,FALSE))),VLOOKUP(C877,'Manual Calculation'!$B$2:$G$222,4,FALSE),VLOOKUP(C877,SubstationLoad_Max_Primaries!$B$3:$Z$500,23,FALSE))</f>
        <v>43795.628472222219</v>
      </c>
      <c r="H877" s="282">
        <f ca="1">IF(AND(VLOOKUP(C877,SubstationLoad_Max_Primaries!$B$3:$Z$495,3,FALSE),ISNUMBER(VLOOKUP(C877,'Manual Calculation'!$B$2:$G$222,3,FALSE))),VLOOKUP(C877,'Manual Calculation'!$B$2:$G$222,3,FALSE),VLOOKUP(C877,SubstationLoad_Max_Primaries!$B$3:$Z$500,22,FALSE))</f>
        <v>8.3889942221679679</v>
      </c>
      <c r="I877" s="136">
        <v>1</v>
      </c>
      <c r="J877" s="89">
        <v>0</v>
      </c>
      <c r="K877" s="90">
        <v>0</v>
      </c>
      <c r="L877" s="143">
        <f ca="1">IF(OR($B877="",ISNA($I877)),,$H877*$I877)</f>
        <v>8.3889942221679679</v>
      </c>
      <c r="M877" s="143">
        <f ca="1">IF($B877 ="",,VLOOKUP($K877,'Growth Rates'!$C$5:$D$8,2,FALSE))^COLUMNS($M877:M877)*$L877+SUM($L878:M878)*IFERROR($L$5/$L$6,1)</f>
        <v>8.3891473780940018</v>
      </c>
      <c r="N877" s="143">
        <f ca="1">IF($B877 ="",,VLOOKUP($K877,'Growth Rates'!$C$5:$D$8,2,FALSE))^COLUMNS($M877:N877)*$L877+SUM($L878:N878)*IFERROR($L$5/$L$6,1)</f>
        <v>8.3893005368161688</v>
      </c>
      <c r="O877" s="143">
        <f ca="1">IF($B877 ="",,VLOOKUP($K877,'Growth Rates'!$C$5:$D$8,2,FALSE))^COLUMNS($M877:O877)*$L877+SUM($L878:O878)*IFERROR($L$5/$L$6,1)</f>
        <v>8.3894536983345187</v>
      </c>
      <c r="P877" s="143">
        <f ca="1">IF($B877 ="",,VLOOKUP($K877,'Growth Rates'!$C$5:$D$8,2,FALSE))^COLUMNS($M877:P877)*$L877+SUM($L878:P878)*IFERROR($L$5/$L$6,1)</f>
        <v>8.3896068626491047</v>
      </c>
      <c r="Q877" s="143">
        <f ca="1">IF($B877 ="",,VLOOKUP($K877,'Growth Rates'!$C$5:$D$8,2,FALSE))^COLUMNS($M877:Q877)*$L877+SUM($L878:Q878)*IFERROR($L$5/$L$6,1)</f>
        <v>8.3897600297599748</v>
      </c>
      <c r="R877" s="143">
        <f ca="1">IF($B877 ="",,VLOOKUP($K877,'Growth Rates'!$C$5:$D$8,2,FALSE))^COLUMNS($M877:R877)*$L877+SUM($L878:R878)*IFERROR($L$5/$L$6,1)</f>
        <v>8.3899131996671805</v>
      </c>
      <c r="S877" s="143">
        <f ca="1">IF($B877 ="",,VLOOKUP($K877,'Growth Rates'!$C$5:$D$8,2,FALSE))^COLUMNS($M877:S877)*$L877+SUM($L878:S878)*IFERROR($L$5/$L$6,1)</f>
        <v>8.3900663723707751</v>
      </c>
      <c r="T877" s="143">
        <f ca="1">IF($B877 ="",,VLOOKUP($K877,'Growth Rates'!$C$5:$D$8,2,FALSE))^COLUMNS($M877:T877)*$L877+SUM($L878:T878)*IFERROR($L$5/$L$6,1)</f>
        <v>8.3902195478708084</v>
      </c>
      <c r="U877" s="143">
        <f ca="1">IF($B877 ="",,VLOOKUP($K877,'Growth Rates'!$C$5:$D$8,2,FALSE))^COLUMNS($M877:U877)*$L877+SUM($L878:U878)*IFERROR($L$5/$L$6,1)</f>
        <v>8.39037272616733</v>
      </c>
      <c r="V877" s="143">
        <f ca="1">IF($B877 ="",,VLOOKUP($K877,'Growth Rates'!$C$5:$D$8,2,FALSE))^COLUMNS($M877:V877)*$L877+SUM($L878:V878)*IFERROR($L$5/$L$6,1)</f>
        <v>8.390525907260395</v>
      </c>
      <c r="W877" s="143">
        <f ca="1">IF($B877 ="",,VLOOKUP($K877,'Growth Rates'!$C$5:$D$8,2,FALSE))^COLUMNS($M877:W877)*$L877+SUM($L878:W878)*IFERROR($L$5/$L$6,1)</f>
        <v>8.390679091150048</v>
      </c>
      <c r="X877" s="143">
        <f ca="1">IF($B877 ="",,VLOOKUP($K877,'Growth Rates'!$C$5:$D$8,2,FALSE))^COLUMNS($M877:X877)*$L877+SUM($L878:X878)*IFERROR($L$5/$L$6,1)</f>
        <v>8.3908322778363491</v>
      </c>
      <c r="Y877" s="143">
        <f ca="1">IF($B877 ="",,VLOOKUP($K877,'Growth Rates'!$C$5:$D$8,2,FALSE))^COLUMNS($M877:Y877)*$L877+SUM($L878:Y878)*IFERROR($L$5/$L$6,1)</f>
        <v>8.3909854673193394</v>
      </c>
      <c r="Z877" s="111"/>
      <c r="AA877" s="173">
        <f ca="1">IFERROR(IF($H877="",,AA878/$L877),0)</f>
        <v>0.8274466477170499</v>
      </c>
      <c r="AB877" s="173">
        <f ca="1">IFERROR(IF($H877="",,AB878/$L877),0)</f>
        <v>0.66637090811505839</v>
      </c>
      <c r="AC877" s="174">
        <f ca="1">IFERROR(IF($H877="",,AC878/$L877),0)</f>
        <v>0</v>
      </c>
      <c r="AD877" s="175"/>
      <c r="AE877" s="42">
        <v>83523</v>
      </c>
      <c r="AF877" s="43"/>
      <c r="AG877" s="43"/>
      <c r="AH877" s="43"/>
      <c r="AI877" s="43"/>
      <c r="AJ877" s="43"/>
      <c r="AK877" s="43"/>
      <c r="AL877" s="44"/>
      <c r="AM877" s="157">
        <f ca="1">IF('MASTER 2018-19 '!H883="","",'MASTER 2018-19 '!H883)</f>
        <v>7.32</v>
      </c>
      <c r="AN877" s="216">
        <f t="shared" ca="1" si="137"/>
        <v>1.0689942221679676</v>
      </c>
    </row>
    <row r="878" spans="1:40" s="157" customFormat="1" x14ac:dyDescent="0.2">
      <c r="C878" s="217" t="str">
        <f ca="1">IFERROR(IF(H877="","No PI or No Data",""),"Substation was not found in SubstationLoad")</f>
        <v/>
      </c>
      <c r="D878" s="139"/>
      <c r="E878" s="139"/>
      <c r="F878" s="139"/>
      <c r="G878" s="285">
        <f ca="1">IF(AND(VLOOKUP(C877,SubstationLoad_Max_Primaries!$B$3:$Z$495,3,FALSE),ISNUMBER(VLOOKUP(C877,'Manual Calculation'!$B$2:$G$222,3,FALSE))),VLOOKUP(C877,'Manual Calculation'!$B$2:$G$222,4,FALSE),VLOOKUP(C877,SubstationLoad_Max_Primaries!$B$3:$Z$500,23,FALSE))</f>
        <v>43795.628472222219</v>
      </c>
      <c r="H878" s="250"/>
      <c r="I878" s="220"/>
      <c r="J878" s="220"/>
      <c r="K878" s="220"/>
      <c r="L878" s="220" t="s">
        <v>32</v>
      </c>
      <c r="M878" s="235"/>
      <c r="N878" s="221"/>
      <c r="O878" s="221"/>
      <c r="P878" s="221"/>
      <c r="Q878" s="221"/>
      <c r="R878" s="221"/>
      <c r="S878" s="221"/>
      <c r="T878" s="221"/>
      <c r="U878" s="221"/>
      <c r="V878" s="221"/>
      <c r="W878" s="221"/>
      <c r="X878" s="221"/>
      <c r="Y878" s="221"/>
      <c r="Z878" s="222"/>
      <c r="AA878" s="419">
        <f ca="1">IF(AND(VLOOKUP(C877,SubstationLoad_Min_Primaries!$B$3:$Z$495,3,FALSE),ISNUMBER(VLOOKUP(C877,'Manual Calculation'!$B$2:$G$222,5,FALSE))),"Manual Calculation",MAX(VLOOKUP(C877,SubstationLoad_Max_Primaries!$B$3:$Z$500,5,FALSE),VLOOKUP(C877,SubstationLoad_Max_Primaries!$B$3:$Z$500,7,FALSE)))</f>
        <v>6.9414451468505858</v>
      </c>
      <c r="AB878" s="419">
        <f ca="1">IF(AND(VLOOKUP(C877,SubstationLoad_Min_Primaries!$B$3:$Z$495,3,FALSE),ISNUMBER(VLOOKUP(C877,'Manual Calculation'!$B$2:$G$222,5,FALSE))),"Manual Calculation",VLOOKUP(C877,SubstationLoad_Max_Primaries!$B$3:$Z$500,6,FALSE))</f>
        <v>5.5901816979980463</v>
      </c>
      <c r="AC878" s="282">
        <f ca="1">IF(AND(VLOOKUP(C877,SubstationLoad_Min_Primaries!$B$3:$Z$495,3,FALSE),ISNUMBER(VLOOKUP(C877,'Manual Calculation'!$B$2:$G$222,5,FALSE))),VLOOKUP(C877,'Manual Calculation'!$B$2:$G$222,5,FALSE),VLOOKUP(C877,SubstationLoad_Min_Primaries!$B$3:$Z$500,22,FALSE))</f>
        <v>0</v>
      </c>
      <c r="AD878" s="175"/>
      <c r="AE878" s="186">
        <v>1</v>
      </c>
      <c r="AF878" s="187">
        <v>0</v>
      </c>
      <c r="AG878" s="187">
        <v>0</v>
      </c>
      <c r="AH878" s="187">
        <v>0</v>
      </c>
      <c r="AI878" s="187">
        <v>0</v>
      </c>
      <c r="AJ878" s="187">
        <v>0</v>
      </c>
      <c r="AK878" s="187">
        <v>0</v>
      </c>
      <c r="AL878" s="188">
        <v>0</v>
      </c>
      <c r="AM878" s="157" t="str">
        <f ca="1">IF('MASTER 2018-19 '!H884="","",'MASTER 2018-19 '!H884)</f>
        <v/>
      </c>
      <c r="AN878" s="216"/>
    </row>
    <row r="879" spans="1:40" s="157" customFormat="1" x14ac:dyDescent="0.2">
      <c r="C879" s="223" t="s">
        <v>33</v>
      </c>
      <c r="D879" s="224"/>
      <c r="E879" s="225"/>
      <c r="F879" s="225"/>
      <c r="G879" s="226"/>
      <c r="H879" s="249"/>
      <c r="I879" s="228"/>
      <c r="J879" s="228"/>
      <c r="K879" s="228"/>
      <c r="L879" s="228"/>
      <c r="M879" s="229"/>
      <c r="N879" s="229"/>
      <c r="O879" s="230"/>
      <c r="P879" s="230"/>
      <c r="Q879" s="230"/>
      <c r="R879" s="231" t="s">
        <v>34</v>
      </c>
      <c r="S879" s="283">
        <f ca="1">VLOOKUP(C877,SubstationLoad_Max_Primaries!$B$3:$Z$500,24,FALSE)</f>
        <v>0</v>
      </c>
      <c r="T879" s="233"/>
      <c r="U879" s="233"/>
      <c r="V879" s="233"/>
      <c r="W879" s="233"/>
      <c r="X879" s="233"/>
      <c r="Y879" s="233"/>
      <c r="Z879" s="239"/>
      <c r="AA879" s="418">
        <f ca="1">IF(AND(VLOOKUP(C877,SubstationLoad_Min_Primaries!$B$3:$Z$495,3,FALSE),ISNUMBER(VLOOKUP(C877,'Manual Calculation'!$B$2:$G$222,5,FALSE))),"",IF(AA878=VLOOKUP(C877,SubstationLoad_Max_Primaries!$B$3:$Z$500,5,FALSE),VLOOKUP(C877,SubstationLoad_Max_Primaries!$B$3:$Z$500,10,FALSE),IF(AA878=VLOOKUP(C877,SubstationLoad_Max_Primaries!$B$3:$Z$500,7,FALSE),VLOOKUP(C877,SubstationLoad_Max_Primaries!$B$3:$Z$500,12,FALSE),"")))</f>
        <v>43769.722916666666</v>
      </c>
      <c r="AB879" s="418">
        <f ca="1">IF(AND(VLOOKUP(C877,SubstationLoad_Min_Primaries!$B$3:$Z$495,3,FALSE),ISNUMBER(VLOOKUP(C877,'Manual Calculation'!$B$2:$G$222,5,FALSE))),"",VLOOKUP(C877,SubstationLoad_Max_Primaries!$B$3:$Z$500,11,FALSE))</f>
        <v>43628.722916666666</v>
      </c>
      <c r="AC879" s="418">
        <f ca="1">IF(AND(VLOOKUP(C877,SubstationLoad_Min_Primaries!$B$3:$Z$495,3,FALSE),ISNUMBER(VLOOKUP(C877,'Manual Calculation'!$B$2:$G$222,5,FALSE))),VLOOKUP(C877,'Manual Calculation'!$B$2:$G$222,6,FALSE),VLOOKUP(C877,SubstationLoad_Min_Primaries!$B$3:$Z$500,23,FALSE))</f>
        <v>0</v>
      </c>
      <c r="AD879" s="175"/>
      <c r="AE879" s="175"/>
      <c r="AF879" s="175"/>
      <c r="AG879" s="175"/>
      <c r="AH879" s="175"/>
      <c r="AI879" s="175"/>
      <c r="AJ879" s="175"/>
      <c r="AK879" s="175"/>
      <c r="AL879" s="175"/>
      <c r="AM879" s="157" t="str">
        <f ca="1">IF('MASTER 2018-19 '!H885="","",'MASTER 2018-19 '!H885)</f>
        <v/>
      </c>
      <c r="AN879" s="216"/>
    </row>
    <row r="880" spans="1:40" s="157" customFormat="1" x14ac:dyDescent="0.2">
      <c r="B880" s="236">
        <v>735</v>
      </c>
      <c r="C880" s="86" t="str">
        <f ca="1">VLOOKUP(B880,'GSP List'!$D$2:$E$485,2,FALSE)</f>
        <v>RAIGMORE</v>
      </c>
      <c r="D880" s="117" t="s">
        <v>30</v>
      </c>
      <c r="E880" s="117" t="s">
        <v>545</v>
      </c>
      <c r="F880" s="214"/>
      <c r="G880" s="284">
        <f ca="1">IF(AND(VLOOKUP(C880,SubstationLoad_Max_Primaries!$B$3:$Z$495,3,FALSE),ISNUMBER(VLOOKUP(C880,'Manual Calculation'!$B$2:$G$222,3,FALSE))),VLOOKUP(C880,'Manual Calculation'!$B$2:$G$222,4,FALSE),VLOOKUP(C880,SubstationLoad_Max_Primaries!$B$3:$Z$500,23,FALSE))</f>
        <v>43769.544444444444</v>
      </c>
      <c r="H880" s="282">
        <f ca="1">IF(AND(VLOOKUP(C880,SubstationLoad_Max_Primaries!$B$3:$Z$495,3,FALSE),ISNUMBER(VLOOKUP(C880,'Manual Calculation'!$B$2:$G$222,3,FALSE))),VLOOKUP(C880,'Manual Calculation'!$B$2:$G$222,3,FALSE),VLOOKUP(C880,SubstationLoad_Max_Primaries!$B$3:$Z$500,22,FALSE))</f>
        <v>14.492759704589844</v>
      </c>
      <c r="I880" s="136">
        <v>1</v>
      </c>
      <c r="J880" s="89">
        <v>0</v>
      </c>
      <c r="K880" s="90">
        <v>0</v>
      </c>
      <c r="L880" s="143">
        <f ca="1">IF(OR($B880="",ISNA($I880)),,$H880*$I880)</f>
        <v>14.492759704589844</v>
      </c>
      <c r="M880" s="143">
        <f ca="1">IF($B880 ="",,VLOOKUP($K880,'Growth Rates'!$C$5:$D$8,2,FALSE))^COLUMNS($M880:M880)*$L880+SUM($L881:M881)*IFERROR($L$5/$L$6,1)</f>
        <v>14.493024295549686</v>
      </c>
      <c r="N880" s="143">
        <f ca="1">IF($B880 ="",,VLOOKUP($K880,'Growth Rates'!$C$5:$D$8,2,FALSE))^COLUMNS($M880:N880)*$L880+SUM($L881:N881)*IFERROR($L$5/$L$6,1)</f>
        <v>14.493288891340104</v>
      </c>
      <c r="O880" s="143">
        <f ca="1">IF($B880 ="",,VLOOKUP($K880,'Growth Rates'!$C$5:$D$8,2,FALSE))^COLUMNS($M880:O880)*$L880+SUM($L881:O881)*IFERROR($L$5/$L$6,1)</f>
        <v>14.493553491961185</v>
      </c>
      <c r="P880" s="143">
        <f ca="1">IF($B880 ="",,VLOOKUP($K880,'Growth Rates'!$C$5:$D$8,2,FALSE))^COLUMNS($M880:P880)*$L880+SUM($L881:P881)*IFERROR($L$5/$L$6,1)</f>
        <v>14.493818097413023</v>
      </c>
      <c r="Q880" s="143">
        <f ca="1">IF($B880 ="",,VLOOKUP($K880,'Growth Rates'!$C$5:$D$8,2,FALSE))^COLUMNS($M880:Q880)*$L880+SUM($L881:Q881)*IFERROR($L$5/$L$6,1)</f>
        <v>14.494082707695696</v>
      </c>
      <c r="R880" s="143">
        <f ca="1">IF($B880 ="",,VLOOKUP($K880,'Growth Rates'!$C$5:$D$8,2,FALSE))^COLUMNS($M880:R880)*$L880+SUM($L881:R881)*IFERROR($L$5/$L$6,1)</f>
        <v>14.494347322809299</v>
      </c>
      <c r="S880" s="143">
        <f ca="1">IF($B880 ="",,VLOOKUP($K880,'Growth Rates'!$C$5:$D$8,2,FALSE))^COLUMNS($M880:S880)*$L880+SUM($L881:S881)*IFERROR($L$5/$L$6,1)</f>
        <v>14.49461194275392</v>
      </c>
      <c r="T880" s="143">
        <f ca="1">IF($B880 ="",,VLOOKUP($K880,'Growth Rates'!$C$5:$D$8,2,FALSE))^COLUMNS($M880:T880)*$L880+SUM($L881:T881)*IFERROR($L$5/$L$6,1)</f>
        <v>14.494876567529648</v>
      </c>
      <c r="U880" s="143">
        <f ca="1">IF($B880 ="",,VLOOKUP($K880,'Growth Rates'!$C$5:$D$8,2,FALSE))^COLUMNS($M880:U880)*$L880+SUM($L881:U881)*IFERROR($L$5/$L$6,1)</f>
        <v>14.495141197136565</v>
      </c>
      <c r="V880" s="143">
        <f ca="1">IF($B880 ="",,VLOOKUP($K880,'Growth Rates'!$C$5:$D$8,2,FALSE))^COLUMNS($M880:V880)*$L880+SUM($L881:V881)*IFERROR($L$5/$L$6,1)</f>
        <v>14.495405831574768</v>
      </c>
      <c r="W880" s="143">
        <f ca="1">IF($B880 ="",,VLOOKUP($K880,'Growth Rates'!$C$5:$D$8,2,FALSE))^COLUMNS($M880:W880)*$L880+SUM($L881:W881)*IFERROR($L$5/$L$6,1)</f>
        <v>14.495670470844335</v>
      </c>
      <c r="X880" s="143">
        <f ca="1">IF($B880 ="",,VLOOKUP($K880,'Growth Rates'!$C$5:$D$8,2,FALSE))^COLUMNS($M880:X880)*$L880+SUM($L881:X881)*IFERROR($L$5/$L$6,1)</f>
        <v>14.495935114945368</v>
      </c>
      <c r="Y880" s="143">
        <f ca="1">IF($B880 ="",,VLOOKUP($K880,'Growth Rates'!$C$5:$D$8,2,FALSE))^COLUMNS($M880:Y880)*$L880+SUM($L881:Y881)*IFERROR($L$5/$L$6,1)</f>
        <v>14.496199763877939</v>
      </c>
      <c r="Z880" s="215"/>
      <c r="AA880" s="173">
        <f ca="1">IFERROR(IF($H880="",,AA881/$L880),0)</f>
        <v>1</v>
      </c>
      <c r="AB880" s="173">
        <f ca="1">IFERROR(IF($H880="",,AB881/$L880),0)</f>
        <v>0.87361141453836211</v>
      </c>
      <c r="AC880" s="174">
        <f ca="1">IFERROR(IF($H880="",,AC881/$L880),0)</f>
        <v>0</v>
      </c>
      <c r="AD880" s="175"/>
      <c r="AE880" s="42">
        <v>83508</v>
      </c>
      <c r="AF880" s="43"/>
      <c r="AG880" s="43"/>
      <c r="AH880" s="43"/>
      <c r="AI880" s="43"/>
      <c r="AJ880" s="43"/>
      <c r="AK880" s="43"/>
      <c r="AL880" s="44"/>
      <c r="AM880" s="157">
        <f ca="1">IF('MASTER 2018-19 '!H886="","",'MASTER 2018-19 '!H886)</f>
        <v>14.6976756</v>
      </c>
      <c r="AN880" s="240">
        <f t="shared" ca="1" si="137"/>
        <v>-0.20491589541015642</v>
      </c>
    </row>
    <row r="881" spans="1:40" s="157" customFormat="1" x14ac:dyDescent="0.2">
      <c r="C881" s="217" t="str">
        <f ca="1">IFERROR(IF(H880="","No PI or No Data",""),"Substation was not found in SubstationLoad")</f>
        <v/>
      </c>
      <c r="D881" s="139"/>
      <c r="E881" s="139"/>
      <c r="F881" s="139"/>
      <c r="G881" s="285">
        <f ca="1">IF(AND(VLOOKUP(C880,SubstationLoad_Max_Primaries!$B$3:$Z$495,3,FALSE),ISNUMBER(VLOOKUP(C880,'Manual Calculation'!$B$2:$G$222,3,FALSE))),VLOOKUP(C880,'Manual Calculation'!$B$2:$G$222,4,FALSE),VLOOKUP(C880,SubstationLoad_Max_Primaries!$B$3:$Z$500,23,FALSE))</f>
        <v>43769.544444444444</v>
      </c>
      <c r="H881" s="250"/>
      <c r="I881" s="220"/>
      <c r="J881" s="220"/>
      <c r="K881" s="220"/>
      <c r="L881" s="220" t="s">
        <v>32</v>
      </c>
      <c r="M881" s="235"/>
      <c r="N881" s="221"/>
      <c r="O881" s="221"/>
      <c r="P881" s="221"/>
      <c r="Q881" s="221"/>
      <c r="R881" s="221"/>
      <c r="S881" s="221"/>
      <c r="T881" s="221"/>
      <c r="U881" s="221"/>
      <c r="V881" s="221"/>
      <c r="W881" s="221"/>
      <c r="X881" s="221"/>
      <c r="Y881" s="221"/>
      <c r="Z881" s="222"/>
      <c r="AA881" s="419">
        <f ca="1">IF(AND(VLOOKUP(C880,SubstationLoad_Min_Primaries!$B$3:$Z$495,3,FALSE),ISNUMBER(VLOOKUP(C880,'Manual Calculation'!$B$2:$G$222,5,FALSE))),"Manual Calculation",MAX(VLOOKUP(C880,SubstationLoad_Max_Primaries!$B$3:$Z$500,5,FALSE),VLOOKUP(C880,SubstationLoad_Max_Primaries!$B$3:$Z$500,7,FALSE)))</f>
        <v>14.492759704589844</v>
      </c>
      <c r="AB881" s="419">
        <f ca="1">IF(AND(VLOOKUP(C880,SubstationLoad_Min_Primaries!$B$3:$Z$495,3,FALSE),ISNUMBER(VLOOKUP(C880,'Manual Calculation'!$B$2:$G$222,5,FALSE))),"Manual Calculation",VLOOKUP(C880,SubstationLoad_Max_Primaries!$B$3:$Z$500,6,FALSE))</f>
        <v>12.661040306091309</v>
      </c>
      <c r="AC881" s="282">
        <f ca="1">IF(AND(VLOOKUP(C880,SubstationLoad_Min_Primaries!$B$3:$Z$495,3,FALSE),ISNUMBER(VLOOKUP(C880,'Manual Calculation'!$B$2:$G$222,5,FALSE))),VLOOKUP(C880,'Manual Calculation'!$B$2:$G$222,5,FALSE),VLOOKUP(C880,SubstationLoad_Min_Primaries!$B$3:$Z$500,22,FALSE))</f>
        <v>0</v>
      </c>
      <c r="AD881" s="175"/>
      <c r="AE881" s="186">
        <v>1</v>
      </c>
      <c r="AF881" s="187">
        <v>0</v>
      </c>
      <c r="AG881" s="187">
        <v>0</v>
      </c>
      <c r="AH881" s="187">
        <v>0</v>
      </c>
      <c r="AI881" s="187">
        <v>0</v>
      </c>
      <c r="AJ881" s="187">
        <v>0</v>
      </c>
      <c r="AK881" s="187">
        <v>0</v>
      </c>
      <c r="AL881" s="188">
        <v>0</v>
      </c>
      <c r="AM881" s="157" t="str">
        <f ca="1">IF('MASTER 2018-19 '!H887="","",'MASTER 2018-19 '!H887)</f>
        <v/>
      </c>
      <c r="AN881" s="216"/>
    </row>
    <row r="882" spans="1:40" s="157" customFormat="1" x14ac:dyDescent="0.2">
      <c r="C882" s="223" t="s">
        <v>33</v>
      </c>
      <c r="D882" s="224"/>
      <c r="E882" s="225"/>
      <c r="F882" s="225"/>
      <c r="G882" s="226"/>
      <c r="H882" s="249"/>
      <c r="I882" s="228"/>
      <c r="J882" s="228"/>
      <c r="K882" s="228"/>
      <c r="L882" s="228"/>
      <c r="M882" s="229"/>
      <c r="N882" s="229"/>
      <c r="O882" s="230"/>
      <c r="P882" s="230"/>
      <c r="Q882" s="230"/>
      <c r="R882" s="231" t="s">
        <v>34</v>
      </c>
      <c r="S882" s="283">
        <f ca="1">VLOOKUP(C880,SubstationLoad_Max_Primaries!$B$3:$Z$500,24,FALSE)</f>
        <v>0</v>
      </c>
      <c r="T882" s="245"/>
      <c r="U882" s="245"/>
      <c r="V882" s="245"/>
      <c r="W882" s="245"/>
      <c r="X882" s="245"/>
      <c r="Y882" s="245"/>
      <c r="Z882" s="234"/>
      <c r="AA882" s="418">
        <f ca="1">IF(AND(VLOOKUP(C880,SubstationLoad_Min_Primaries!$B$3:$Z$495,3,FALSE),ISNUMBER(VLOOKUP(C880,'Manual Calculation'!$B$2:$G$222,5,FALSE))),"",IF(AA881=VLOOKUP(C880,SubstationLoad_Max_Primaries!$B$3:$Z$500,5,FALSE),VLOOKUP(C880,SubstationLoad_Max_Primaries!$B$3:$Z$500,10,FALSE),IF(AA881=VLOOKUP(C880,SubstationLoad_Max_Primaries!$B$3:$Z$500,7,FALSE),VLOOKUP(C880,SubstationLoad_Max_Primaries!$B$3:$Z$500,12,FALSE),"")))</f>
        <v>43769.544444444444</v>
      </c>
      <c r="AB882" s="418">
        <f ca="1">IF(AND(VLOOKUP(C880,SubstationLoad_Min_Primaries!$B$3:$Z$495,3,FALSE),ISNUMBER(VLOOKUP(C880,'Manual Calculation'!$B$2:$G$222,5,FALSE))),"",VLOOKUP(C880,SubstationLoad_Max_Primaries!$B$3:$Z$500,11,FALSE))</f>
        <v>43622.431250000001</v>
      </c>
      <c r="AC882" s="418">
        <f ca="1">IF(AND(VLOOKUP(C880,SubstationLoad_Min_Primaries!$B$3:$Z$495,3,FALSE),ISNUMBER(VLOOKUP(C880,'Manual Calculation'!$B$2:$G$222,5,FALSE))),VLOOKUP(C880,'Manual Calculation'!$B$2:$G$222,6,FALSE),VLOOKUP(C880,SubstationLoad_Min_Primaries!$B$3:$Z$500,23,FALSE))</f>
        <v>0</v>
      </c>
      <c r="AD882" s="175"/>
      <c r="AE882" s="175"/>
      <c r="AF882" s="175"/>
      <c r="AG882" s="175"/>
      <c r="AH882" s="175"/>
      <c r="AI882" s="175"/>
      <c r="AJ882" s="175"/>
      <c r="AK882" s="175"/>
      <c r="AL882" s="175"/>
      <c r="AM882" s="157" t="str">
        <f ca="1">IF('MASTER 2018-19 '!H888="","",'MASTER 2018-19 '!H888)</f>
        <v/>
      </c>
      <c r="AN882" s="216"/>
    </row>
    <row r="883" spans="1:40" s="157" customFormat="1" x14ac:dyDescent="0.2">
      <c r="B883" s="236">
        <v>741</v>
      </c>
      <c r="C883" s="86" t="str">
        <f ca="1">VLOOKUP(B883,'GSP List'!$D$2:$E$485,2,FALSE)</f>
        <v>WATERLOO PLACE</v>
      </c>
      <c r="D883" s="117" t="s">
        <v>30</v>
      </c>
      <c r="E883" s="117" t="s">
        <v>582</v>
      </c>
      <c r="F883" s="214"/>
      <c r="G883" s="284">
        <f ca="1">IF(AND(VLOOKUP(C883,SubstationLoad_Max_Primaries!$B$3:$Z$495,3,FALSE),ISNUMBER(VLOOKUP(C883,'Manual Calculation'!$B$2:$G$222,3,FALSE))),VLOOKUP(C883,'Manual Calculation'!$B$2:$G$222,4,FALSE),VLOOKUP(C883,SubstationLoad_Max_Primaries!$B$3:$Z$500,23,FALSE))</f>
        <v>43795.51458333333</v>
      </c>
      <c r="H883" s="282">
        <f ca="1">IF(AND(VLOOKUP(C883,SubstationLoad_Max_Primaries!$B$3:$Z$495,3,FALSE),ISNUMBER(VLOOKUP(C883,'Manual Calculation'!$B$2:$G$222,3,FALSE))),VLOOKUP(C883,'Manual Calculation'!$B$2:$G$222,3,FALSE),VLOOKUP(C883,SubstationLoad_Max_Primaries!$B$3:$Z$500,22,FALSE))</f>
        <v>16.605451792724608</v>
      </c>
      <c r="I883" s="136">
        <v>1</v>
      </c>
      <c r="J883" s="89">
        <v>0</v>
      </c>
      <c r="K883" s="90">
        <v>0</v>
      </c>
      <c r="L883" s="143">
        <f ca="1">IF(OR($B883="",ISNA($I883)),,$H883*$I883)</f>
        <v>16.605451792724608</v>
      </c>
      <c r="M883" s="143">
        <f ca="1">IF($B883 ="",,VLOOKUP($K883,'Growth Rates'!$C$5:$D$8,2,FALSE))^COLUMNS($M883:M883)*$L883+SUM($L884:M884)*IFERROR($L$5/$L$6,1)</f>
        <v>16.605754954614959</v>
      </c>
      <c r="N883" s="143">
        <f ca="1">IF($B883 ="",,VLOOKUP($K883,'Growth Rates'!$C$5:$D$8,2,FALSE))^COLUMNS($M883:N883)*$L883+SUM($L884:N884)*IFERROR($L$5/$L$6,1)</f>
        <v>16.606058122040068</v>
      </c>
      <c r="O883" s="143">
        <f ca="1">IF($B883 ="",,VLOOKUP($K883,'Growth Rates'!$C$5:$D$8,2,FALSE))^COLUMNS($M883:O883)*$L883+SUM($L884:O884)*IFERROR($L$5/$L$6,1)</f>
        <v>16.606361295000031</v>
      </c>
      <c r="P883" s="143">
        <f ca="1">IF($B883 ="",,VLOOKUP($K883,'Growth Rates'!$C$5:$D$8,2,FALSE))^COLUMNS($M883:P883)*$L883+SUM($L884:P884)*IFERROR($L$5/$L$6,1)</f>
        <v>16.606664473494959</v>
      </c>
      <c r="Q883" s="143">
        <f ca="1">IF($B883 ="",,VLOOKUP($K883,'Growth Rates'!$C$5:$D$8,2,FALSE))^COLUMNS($M883:Q883)*$L883+SUM($L884:Q884)*IFERROR($L$5/$L$6,1)</f>
        <v>16.60696765752494</v>
      </c>
      <c r="R883" s="143">
        <f ca="1">IF($B883 ="",,VLOOKUP($K883,'Growth Rates'!$C$5:$D$8,2,FALSE))^COLUMNS($M883:R883)*$L883+SUM($L884:R884)*IFERROR($L$5/$L$6,1)</f>
        <v>16.607270847090085</v>
      </c>
      <c r="S883" s="143">
        <f ca="1">IF($B883 ="",,VLOOKUP($K883,'Growth Rates'!$C$5:$D$8,2,FALSE))^COLUMNS($M883:S883)*$L883+SUM($L884:S884)*IFERROR($L$5/$L$6,1)</f>
        <v>16.607574042190489</v>
      </c>
      <c r="T883" s="143">
        <f ca="1">IF($B883 ="",,VLOOKUP($K883,'Growth Rates'!$C$5:$D$8,2,FALSE))^COLUMNS($M883:T883)*$L883+SUM($L884:T884)*IFERROR($L$5/$L$6,1)</f>
        <v>16.607877242826259</v>
      </c>
      <c r="U883" s="143">
        <f ca="1">IF($B883 ="",,VLOOKUP($K883,'Growth Rates'!$C$5:$D$8,2,FALSE))^COLUMNS($M883:U883)*$L883+SUM($L884:U884)*IFERROR($L$5/$L$6,1)</f>
        <v>16.608180448997491</v>
      </c>
      <c r="V883" s="143">
        <f ca="1">IF($B883 ="",,VLOOKUP($K883,'Growth Rates'!$C$5:$D$8,2,FALSE))^COLUMNS($M883:V883)*$L883+SUM($L884:V884)*IFERROR($L$5/$L$6,1)</f>
        <v>16.608483660704291</v>
      </c>
      <c r="W883" s="143">
        <f ca="1">IF($B883 ="",,VLOOKUP($K883,'Growth Rates'!$C$5:$D$8,2,FALSE))^COLUMNS($M883:W883)*$L883+SUM($L884:W884)*IFERROR($L$5/$L$6,1)</f>
        <v>16.608786877946748</v>
      </c>
      <c r="X883" s="143">
        <f ca="1">IF($B883 ="",,VLOOKUP($K883,'Growth Rates'!$C$5:$D$8,2,FALSE))^COLUMNS($M883:X883)*$L883+SUM($L884:X884)*IFERROR($L$5/$L$6,1)</f>
        <v>16.609090100724988</v>
      </c>
      <c r="Y883" s="143">
        <f ca="1">IF($B883 ="",,VLOOKUP($K883,'Growth Rates'!$C$5:$D$8,2,FALSE))^COLUMNS($M883:Y883)*$L883+SUM($L884:Y884)*IFERROR($L$5/$L$6,1)</f>
        <v>16.609393329039083</v>
      </c>
      <c r="Z883" s="215"/>
      <c r="AA883" s="173">
        <f ca="1">IFERROR(IF($H883="",,AA884/$L883),0)</f>
        <v>0.84302518035462171</v>
      </c>
      <c r="AB883" s="173">
        <f ca="1">IFERROR(IF($H883="",,AB884/$L883),0)</f>
        <v>0.72773106501435814</v>
      </c>
      <c r="AC883" s="174">
        <f ca="1">IFERROR(IF($H883="",,AC884/$L883),0)</f>
        <v>0</v>
      </c>
      <c r="AD883" s="175"/>
      <c r="AE883" s="42">
        <v>83519</v>
      </c>
      <c r="AF883" s="43"/>
      <c r="AG883" s="43"/>
      <c r="AH883" s="43"/>
      <c r="AI883" s="43"/>
      <c r="AJ883" s="43"/>
      <c r="AK883" s="43"/>
      <c r="AL883" s="44"/>
      <c r="AM883" s="157">
        <f ca="1">IF('MASTER 2018-19 '!H889="","",'MASTER 2018-19 '!H889)</f>
        <v>14.52</v>
      </c>
      <c r="AN883" s="216">
        <f t="shared" ca="1" si="137"/>
        <v>2.0854517927246086</v>
      </c>
    </row>
    <row r="884" spans="1:40" s="157" customFormat="1" x14ac:dyDescent="0.2">
      <c r="B884" s="241" t="s">
        <v>690</v>
      </c>
      <c r="C884" s="217" t="str">
        <f ca="1">IFERROR(IF(H883="","No PI or No Data",""),"Substation was not found in SubstationLoad")</f>
        <v/>
      </c>
      <c r="D884" s="139"/>
      <c r="E884" s="139"/>
      <c r="F884" s="139"/>
      <c r="G884" s="285">
        <f ca="1">IF(AND(VLOOKUP(C883,SubstationLoad_Max_Primaries!$B$3:$Z$495,3,FALSE),ISNUMBER(VLOOKUP(C883,'Manual Calculation'!$B$2:$G$222,3,FALSE))),VLOOKUP(C883,'Manual Calculation'!$B$2:$G$222,4,FALSE),VLOOKUP(C883,SubstationLoad_Max_Primaries!$B$3:$Z$500,23,FALSE))</f>
        <v>43795.51458333333</v>
      </c>
      <c r="H884" s="250"/>
      <c r="I884" s="220"/>
      <c r="J884" s="220"/>
      <c r="K884" s="220"/>
      <c r="L884" s="220" t="s">
        <v>32</v>
      </c>
      <c r="M884" s="235"/>
      <c r="N884" s="221"/>
      <c r="O884" s="221"/>
      <c r="P884" s="221"/>
      <c r="Q884" s="221"/>
      <c r="R884" s="221"/>
      <c r="S884" s="221"/>
      <c r="T884" s="221"/>
      <c r="U884" s="221"/>
      <c r="V884" s="221"/>
      <c r="W884" s="221"/>
      <c r="X884" s="221"/>
      <c r="Y884" s="221"/>
      <c r="Z884" s="222"/>
      <c r="AA884" s="419">
        <f ca="1">IF(AND(VLOOKUP(C883,SubstationLoad_Min_Primaries!$B$3:$Z$495,3,FALSE),ISNUMBER(VLOOKUP(C883,'Manual Calculation'!$B$2:$G$222,5,FALSE))),"Manual Calculation",MAX(VLOOKUP(C883,SubstationLoad_Max_Primaries!$B$3:$Z$500,5,FALSE),VLOOKUP(C883,SubstationLoad_Max_Primaries!$B$3:$Z$500,7,FALSE)))</f>
        <v>13.998813992431639</v>
      </c>
      <c r="AB884" s="419">
        <f ca="1">IF(AND(VLOOKUP(C883,SubstationLoad_Min_Primaries!$B$3:$Z$495,3,FALSE),ISNUMBER(VLOOKUP(C883,'Manual Calculation'!$B$2:$G$222,5,FALSE))),"Manual Calculation",VLOOKUP(C883,SubstationLoad_Max_Primaries!$B$3:$Z$500,6,FALSE))</f>
        <v>12.084303118164062</v>
      </c>
      <c r="AC884" s="282">
        <f ca="1">IF(AND(VLOOKUP(C883,SubstationLoad_Min_Primaries!$B$3:$Z$495,3,FALSE),ISNUMBER(VLOOKUP(C883,'Manual Calculation'!$B$2:$G$222,5,FALSE))),VLOOKUP(C883,'Manual Calculation'!$B$2:$G$222,5,FALSE),VLOOKUP(C883,SubstationLoad_Min_Primaries!$B$3:$Z$500,22,FALSE))</f>
        <v>0</v>
      </c>
      <c r="AD884" s="175"/>
      <c r="AE884" s="186">
        <v>1</v>
      </c>
      <c r="AF884" s="187">
        <v>0</v>
      </c>
      <c r="AG884" s="187">
        <v>0</v>
      </c>
      <c r="AH884" s="187">
        <v>0</v>
      </c>
      <c r="AI884" s="187">
        <v>0</v>
      </c>
      <c r="AJ884" s="187">
        <v>0</v>
      </c>
      <c r="AK884" s="187">
        <v>0</v>
      </c>
      <c r="AL884" s="188">
        <v>0</v>
      </c>
      <c r="AM884" s="157" t="str">
        <f ca="1">IF('MASTER 2018-19 '!H890="","",'MASTER 2018-19 '!H890)</f>
        <v/>
      </c>
      <c r="AN884" s="216"/>
    </row>
    <row r="885" spans="1:40" s="157" customFormat="1" x14ac:dyDescent="0.2">
      <c r="C885" s="223" t="s">
        <v>33</v>
      </c>
      <c r="D885" s="224"/>
      <c r="E885" s="225"/>
      <c r="F885" s="225"/>
      <c r="G885" s="226"/>
      <c r="H885" s="249"/>
      <c r="I885" s="228"/>
      <c r="J885" s="228"/>
      <c r="K885" s="228"/>
      <c r="L885" s="228"/>
      <c r="M885" s="229"/>
      <c r="N885" s="229"/>
      <c r="O885" s="230"/>
      <c r="P885" s="230"/>
      <c r="Q885" s="230"/>
      <c r="R885" s="231" t="s">
        <v>34</v>
      </c>
      <c r="S885" s="283">
        <f ca="1">VLOOKUP(C883,SubstationLoad_Max_Primaries!$B$3:$Z$500,24,FALSE)</f>
        <v>0</v>
      </c>
      <c r="T885" s="233"/>
      <c r="U885" s="233"/>
      <c r="V885" s="233"/>
      <c r="W885" s="233"/>
      <c r="X885" s="233"/>
      <c r="Y885" s="233"/>
      <c r="Z885" s="234"/>
      <c r="AA885" s="418">
        <f ca="1">IF(AND(VLOOKUP(C883,SubstationLoad_Min_Primaries!$B$3:$Z$495,3,FALSE),ISNUMBER(VLOOKUP(C883,'Manual Calculation'!$B$2:$G$222,5,FALSE))),"",IF(AA884=VLOOKUP(C883,SubstationLoad_Max_Primaries!$B$3:$Z$500,5,FALSE),VLOOKUP(C883,SubstationLoad_Max_Primaries!$B$3:$Z$500,10,FALSE),IF(AA884=VLOOKUP(C883,SubstationLoad_Max_Primaries!$B$3:$Z$500,7,FALSE),VLOOKUP(C883,SubstationLoad_Max_Primaries!$B$3:$Z$500,12,FALSE),"")))</f>
        <v>43769.459722222222</v>
      </c>
      <c r="AB885" s="418">
        <f ca="1">IF(AND(VLOOKUP(C883,SubstationLoad_Min_Primaries!$B$3:$Z$495,3,FALSE),ISNUMBER(VLOOKUP(C883,'Manual Calculation'!$B$2:$G$222,5,FALSE))),"",VLOOKUP(C883,SubstationLoad_Max_Primaries!$B$3:$Z$500,11,FALSE))</f>
        <v>43622.513888888891</v>
      </c>
      <c r="AC885" s="418">
        <f ca="1">IF(AND(VLOOKUP(C883,SubstationLoad_Min_Primaries!$B$3:$Z$495,3,FALSE),ISNUMBER(VLOOKUP(C883,'Manual Calculation'!$B$2:$G$222,5,FALSE))),VLOOKUP(C883,'Manual Calculation'!$B$2:$G$222,6,FALSE),VLOOKUP(C883,SubstationLoad_Min_Primaries!$B$3:$Z$500,23,FALSE))</f>
        <v>0</v>
      </c>
      <c r="AD885" s="175"/>
      <c r="AE885" s="175"/>
      <c r="AF885" s="175"/>
      <c r="AG885" s="175"/>
      <c r="AH885" s="175"/>
      <c r="AI885" s="175"/>
      <c r="AJ885" s="175"/>
      <c r="AK885" s="175"/>
      <c r="AL885" s="175"/>
      <c r="AM885" s="157" t="str">
        <f ca="1">IF('MASTER 2018-19 '!H891="","",'MASTER 2018-19 '!H891)</f>
        <v/>
      </c>
      <c r="AN885" s="216"/>
    </row>
    <row r="886" spans="1:40" s="157" customFormat="1" x14ac:dyDescent="0.2">
      <c r="A886" s="246"/>
      <c r="B886" s="246"/>
      <c r="C886" s="246"/>
      <c r="D886" s="246"/>
      <c r="E886" s="246"/>
      <c r="F886" s="246"/>
      <c r="G886" s="246"/>
      <c r="H886" s="246"/>
      <c r="I886" s="246"/>
      <c r="J886" s="246"/>
      <c r="K886" s="246"/>
      <c r="L886" s="246"/>
      <c r="M886" s="246"/>
      <c r="N886" s="246"/>
      <c r="O886" s="246"/>
      <c r="P886" s="246"/>
      <c r="Q886" s="246"/>
      <c r="R886" s="246"/>
      <c r="S886" s="246"/>
      <c r="T886" s="246"/>
      <c r="U886" s="246"/>
      <c r="V886" s="246"/>
      <c r="W886" s="246"/>
      <c r="X886" s="246"/>
      <c r="Y886" s="246"/>
      <c r="Z886" s="246"/>
      <c r="AA886" s="246"/>
      <c r="AB886" s="246"/>
      <c r="AC886" s="246"/>
      <c r="AD886" s="246"/>
      <c r="AE886" s="246"/>
      <c r="AF886" s="246"/>
      <c r="AG886" s="246"/>
      <c r="AH886" s="246"/>
      <c r="AI886" s="246"/>
      <c r="AJ886" s="246"/>
      <c r="AK886" s="246"/>
      <c r="AL886" s="246"/>
      <c r="AM886" s="157" t="str">
        <f ca="1">IF('MASTER 2018-19 '!H895="","",'MASTER 2018-19 '!H895)</f>
        <v/>
      </c>
      <c r="AN886" s="216"/>
    </row>
    <row r="887" spans="1:40" s="157" customFormat="1" x14ac:dyDescent="0.2">
      <c r="A887" s="152"/>
      <c r="B887" s="25"/>
      <c r="C887" s="158"/>
      <c r="D887" s="152"/>
      <c r="E887" s="152"/>
      <c r="F887" s="152"/>
      <c r="G887" s="152"/>
      <c r="H887" s="152"/>
      <c r="I887" s="152"/>
      <c r="J887" s="152"/>
      <c r="K887" s="152"/>
      <c r="L887" s="7" t="s">
        <v>0</v>
      </c>
      <c r="M887" s="159"/>
      <c r="N887" s="159"/>
      <c r="O887" s="159"/>
      <c r="P887" s="159"/>
      <c r="Q887" s="159"/>
      <c r="R887" s="159"/>
      <c r="S887" s="159"/>
      <c r="T887" s="159"/>
      <c r="U887" s="159"/>
      <c r="V887" s="159"/>
      <c r="W887" s="159"/>
      <c r="X887" s="159"/>
      <c r="Y887" s="159"/>
      <c r="Z887" s="156"/>
      <c r="AA887" s="152"/>
      <c r="AB887" s="152"/>
      <c r="AC887" s="152"/>
      <c r="AD887" s="152"/>
      <c r="AE887" s="152"/>
      <c r="AF887" s="152"/>
      <c r="AG887" s="152"/>
      <c r="AH887" s="152"/>
      <c r="AI887" s="152"/>
      <c r="AJ887" s="152"/>
      <c r="AK887" s="152"/>
      <c r="AL887" s="152"/>
      <c r="AM887" s="157" t="str">
        <f ca="1">IF('MASTER 2018-19 '!H896="","",'MASTER 2018-19 '!H896)</f>
        <v/>
      </c>
      <c r="AN887" s="216"/>
    </row>
    <row r="888" spans="1:40" s="157" customFormat="1" ht="61.5" x14ac:dyDescent="0.2">
      <c r="A888" s="20" t="s">
        <v>39</v>
      </c>
      <c r="B888" s="21" t="s">
        <v>657</v>
      </c>
      <c r="C888" s="20" t="s">
        <v>2</v>
      </c>
      <c r="D888" s="18" t="s">
        <v>3</v>
      </c>
      <c r="E888" s="18" t="s">
        <v>4</v>
      </c>
      <c r="F888" s="18" t="s">
        <v>5</v>
      </c>
      <c r="G888" s="22" t="s">
        <v>6</v>
      </c>
      <c r="H888" s="22" t="str">
        <f ca="1">$L$1&amp;" Peak (MW)"</f>
        <v>2019 / 20 Peak (MW)</v>
      </c>
      <c r="I888" s="16" t="s">
        <v>7</v>
      </c>
      <c r="J888" s="24" t="s">
        <v>8</v>
      </c>
      <c r="K888" s="17" t="s">
        <v>9</v>
      </c>
      <c r="L888" s="22" t="str">
        <f ca="1">LEFTB($L$1,FIND(" / ",$L$1,1))&amp;" / "&amp;LEFTB($L$1,FIND(" / ",$L$1,1))+1</f>
        <v>2019  / 2020</v>
      </c>
      <c r="M888" s="22" t="str">
        <f ca="1">LEFTB($L$1,FIND(" / ",$L$1,1))+1&amp;" / "&amp;LEFTB($L$1,FIND(" / ",$L$1,1))+2</f>
        <v>2020 / 2021</v>
      </c>
      <c r="N888" s="22" t="str">
        <f ca="1">LEFTB($L$1,FIND(" / ",$L$1,1))+2&amp;" / "&amp;LEFTB($L$1,FIND(" / ",$L$1,1))+3</f>
        <v>2021 / 2022</v>
      </c>
      <c r="O888" s="22" t="str">
        <f ca="1">LEFTB($L$1,FIND(" / ",$L$1,1))+3&amp;" / "&amp;LEFTB($L$1,FIND(" / ",$L$1,1))+4</f>
        <v>2022 / 2023</v>
      </c>
      <c r="P888" s="22" t="str">
        <f ca="1">LEFTB($L$1,FIND(" / ",$L$1,1))+4&amp;" / "&amp;LEFTB($L$1,FIND(" / ",$L$1,1))+5</f>
        <v>2023 / 2024</v>
      </c>
      <c r="Q888" s="22" t="str">
        <f ca="1">LEFTB($L$1,FIND(" / ",$L$1,1))+5&amp;" / "&amp;LEFTB($L$1,FIND(" / ",$L$1,1))+6</f>
        <v>2024 / 2025</v>
      </c>
      <c r="R888" s="22" t="str">
        <f ca="1">LEFTB($L$1,FIND(" / ",$L$1,1))+6&amp;" / "&amp;LEFTB($L$1,FIND(" / ",$L$1,1))+7</f>
        <v>2025 / 2026</v>
      </c>
      <c r="S888" s="22" t="str">
        <f ca="1">LEFTB($L$1,FIND(" / ",$L$1,1))+7&amp;" / "&amp;LEFTB($L$1,FIND(" / ",$L$1,1))+8</f>
        <v>2026 / 2027</v>
      </c>
      <c r="T888" s="22" t="str">
        <f ca="1">LEFTB($L$1,FIND(" / ",$L$1,1))+8&amp;" / "&amp;LEFTB($L$1,FIND(" / ",$L$1,1))+9</f>
        <v>2027 / 2028</v>
      </c>
      <c r="U888" s="22" t="str">
        <f ca="1">LEFTB($L$1,FIND(" / ",$L$1,1))+9&amp;" / "&amp;LEFTB($L$1,FIND(" / ",$L$1,1))+10</f>
        <v>2028 / 2029</v>
      </c>
      <c r="V888" s="22" t="str">
        <f ca="1">LEFTB($L$1,FIND(" / ",$L$1,1))+10&amp;" / "&amp;LEFTB($L$1,FIND(" / ",$L$1,1))+11</f>
        <v>2029 / 2030</v>
      </c>
      <c r="W888" s="22" t="str">
        <f ca="1">LEFTB($L$1,FIND(" / ",$L$1,1))+11&amp;" / "&amp;LEFTB($L$1,FIND(" / ",$L$1,1))+12</f>
        <v>2030 / 2031</v>
      </c>
      <c r="X888" s="22" t="str">
        <f ca="1">LEFTB($L$1,FIND(" / ",$L$1,1))+12&amp;" / "&amp;LEFTB($L$1,FIND(" / ",$L$1,1))+13</f>
        <v>2031 / 2032</v>
      </c>
      <c r="Y888" s="22" t="str">
        <f ca="1">LEFTB($L$1,FIND(" / ",$L$1,1))+13&amp;" / "&amp;LEFTB($L$1,FIND(" / ",$L$1,1))+14</f>
        <v>2032 / 2033</v>
      </c>
      <c r="Z888" s="23" t="s">
        <v>11</v>
      </c>
      <c r="AA888" s="19" t="s">
        <v>12</v>
      </c>
      <c r="AB888" s="19" t="s">
        <v>13</v>
      </c>
      <c r="AC888" s="19" t="s">
        <v>14</v>
      </c>
      <c r="AD888" s="160"/>
      <c r="AE888" s="19" t="s">
        <v>15</v>
      </c>
      <c r="AF888" s="19" t="s">
        <v>16</v>
      </c>
      <c r="AG888" s="19" t="s">
        <v>17</v>
      </c>
      <c r="AH888" s="19" t="s">
        <v>18</v>
      </c>
      <c r="AI888" s="19" t="s">
        <v>19</v>
      </c>
      <c r="AJ888" s="19" t="s">
        <v>20</v>
      </c>
      <c r="AK888" s="19" t="s">
        <v>21</v>
      </c>
      <c r="AL888" s="19" t="s">
        <v>22</v>
      </c>
      <c r="AM888" s="19" t="str">
        <f ca="1">IF('MASTER 2018-19 '!H897="","",'MASTER 2018-19 '!H897)</f>
        <v>2018/19 Peak (MW)</v>
      </c>
      <c r="AN888" s="19" t="s">
        <v>825</v>
      </c>
    </row>
    <row r="889" spans="1:40" s="157" customFormat="1" x14ac:dyDescent="0.2">
      <c r="A889" s="6"/>
      <c r="B889" s="161"/>
      <c r="C889" s="162"/>
      <c r="D889" s="161"/>
      <c r="E889" s="161"/>
      <c r="F889" s="161"/>
      <c r="G889" s="163"/>
      <c r="H889" s="161"/>
      <c r="I889" s="164"/>
      <c r="J889" s="165"/>
      <c r="K889" s="161"/>
      <c r="L889" s="161"/>
      <c r="M889" s="161"/>
      <c r="N889" s="161"/>
      <c r="O889" s="161"/>
      <c r="P889" s="161"/>
      <c r="Q889" s="161"/>
      <c r="R889" s="161"/>
      <c r="S889" s="161"/>
      <c r="T889" s="161"/>
      <c r="U889" s="161"/>
      <c r="V889" s="161"/>
      <c r="W889" s="161"/>
      <c r="X889" s="161"/>
      <c r="Y889" s="161"/>
      <c r="Z889" s="160"/>
      <c r="AA889" s="160"/>
      <c r="AB889" s="160"/>
      <c r="AC889" s="160"/>
      <c r="AD889" s="160"/>
      <c r="AE889" s="160"/>
      <c r="AF889" s="160"/>
      <c r="AG889" s="160"/>
      <c r="AH889" s="160"/>
      <c r="AI889" s="160"/>
      <c r="AJ889" s="160"/>
      <c r="AK889" s="160"/>
      <c r="AL889" s="160"/>
      <c r="AM889" s="157" t="str">
        <f ca="1">IF('MASTER 2018-19 '!H898="","",'MASTER 2018-19 '!H898)</f>
        <v/>
      </c>
    </row>
    <row r="890" spans="1:40" s="157" customFormat="1" x14ac:dyDescent="0.2">
      <c r="A890" s="142" t="s">
        <v>331</v>
      </c>
      <c r="B890" s="166">
        <v>463</v>
      </c>
      <c r="C890" s="167"/>
      <c r="D890" s="168" t="s">
        <v>23</v>
      </c>
      <c r="E890" s="169" t="s">
        <v>840</v>
      </c>
      <c r="F890" s="170"/>
      <c r="G890" s="284">
        <f ca="1">VLOOKUP(A890,SubstationLoad_Max_GSPs!$A$3:$Z$100,19,FALSE)</f>
        <v>43839.711111111108</v>
      </c>
      <c r="H890" s="282">
        <f ca="1">VLOOKUP(A890,SubstationLoad_Max_GSPs!$A$3:$Z$100,18,FALSE)</f>
        <v>38.979826414600133</v>
      </c>
      <c r="I890" s="136">
        <v>1</v>
      </c>
      <c r="J890" s="171"/>
      <c r="K890" s="172" t="s">
        <v>24</v>
      </c>
      <c r="L890" s="37">
        <f ca="1">IF(OR($A890="",ISNA($I890)),,$H890*$I890)</f>
        <v>38.979826414600133</v>
      </c>
      <c r="M890" s="37">
        <f t="shared" ref="M890:Y890" ca="1" si="142">M891/IFERROR($L891/$L890,1)</f>
        <v>39.018400112840602</v>
      </c>
      <c r="N890" s="37">
        <f t="shared" ca="1" si="142"/>
        <v>39.057184338849858</v>
      </c>
      <c r="O890" s="37">
        <f t="shared" ca="1" si="142"/>
        <v>39.096180259269417</v>
      </c>
      <c r="P890" s="37">
        <f t="shared" ca="1" si="142"/>
        <v>39.135389047206061</v>
      </c>
      <c r="Q890" s="37">
        <f t="shared" ca="1" si="142"/>
        <v>39.174811882267676</v>
      </c>
      <c r="R890" s="37">
        <f t="shared" ca="1" si="142"/>
        <v>39.214449950599295</v>
      </c>
      <c r="S890" s="37">
        <f t="shared" ca="1" si="142"/>
        <v>39.254304444919327</v>
      </c>
      <c r="T890" s="37">
        <f t="shared" ca="1" si="142"/>
        <v>39.294376564555954</v>
      </c>
      <c r="U890" s="37">
        <f t="shared" ca="1" si="142"/>
        <v>39.334667515483787</v>
      </c>
      <c r="V890" s="37">
        <f t="shared" ca="1" si="142"/>
        <v>39.375178510360712</v>
      </c>
      <c r="W890" s="37">
        <f t="shared" ca="1" si="142"/>
        <v>39.415910768564878</v>
      </c>
      <c r="X890" s="37">
        <f t="shared" ca="1" si="142"/>
        <v>39.456865516232021</v>
      </c>
      <c r="Y890" s="37">
        <f t="shared" ca="1" si="142"/>
        <v>39.498043986292764</v>
      </c>
      <c r="Z890" s="38" t="str">
        <f ca="1">"Diversity/Losses: "&amp;ROUND(L891/L890,3)</f>
        <v>Diversity/Losses: 1.379</v>
      </c>
      <c r="AA890" s="173">
        <f ca="1">IFERROR(IF($H890="",,AA891/$L890),0)</f>
        <v>0.91558365192336211</v>
      </c>
      <c r="AB890" s="173">
        <f ca="1">IFERROR(IF($H890="",,AB891/$L890),0)</f>
        <v>0.64882348565658621</v>
      </c>
      <c r="AC890" s="174">
        <f ca="1">IFERROR(IF($H890="",,AC891/$L890),0)</f>
        <v>-3.5021787965519104</v>
      </c>
      <c r="AD890" s="175"/>
      <c r="AE890" s="42"/>
      <c r="AF890" s="43"/>
      <c r="AG890" s="43"/>
      <c r="AH890" s="43"/>
      <c r="AI890" s="43"/>
      <c r="AJ890" s="43"/>
      <c r="AK890" s="43"/>
      <c r="AL890" s="44"/>
      <c r="AM890" s="157">
        <f ca="1">IF('MASTER 2018-19 '!H899="","",'MASTER 2018-19 '!H899)</f>
        <v>50.5</v>
      </c>
      <c r="AN890" s="216">
        <f ca="1">H890-AM890</f>
        <v>-11.520173585399867</v>
      </c>
    </row>
    <row r="891" spans="1:40" s="157" customFormat="1" x14ac:dyDescent="0.2">
      <c r="A891" s="217" t="str">
        <f ca="1">IFERROR(IF(H890="","No PI or No Data",""),"Substation was not found in SubstationLoad")</f>
        <v/>
      </c>
      <c r="B891" s="176"/>
      <c r="C891" s="177"/>
      <c r="D891" s="178"/>
      <c r="E891" s="256" t="s">
        <v>840</v>
      </c>
      <c r="F891" s="178"/>
      <c r="G891" s="329">
        <f ca="1">VLOOKUP(A890,SubstationLoad_Max_GSPs!$A$3:$Z$100,19,FALSE)</f>
        <v>43839.711111111108</v>
      </c>
      <c r="H891" s="180"/>
      <c r="I891" s="181"/>
      <c r="J891" s="182"/>
      <c r="K891" s="183" t="s">
        <v>25</v>
      </c>
      <c r="L891" s="53">
        <f ca="1">L895+L898+L901+L904+L907+L910+L913+L916+L919+L922</f>
        <v>53.734852952312494</v>
      </c>
      <c r="M891" s="53">
        <f t="shared" ref="M891:Y891" ca="1" si="143">M895+M898+M901+M904+M907+M910+M913+M916+M919+M922</f>
        <v>53.788027945467469</v>
      </c>
      <c r="N891" s="53">
        <f t="shared" ca="1" si="143"/>
        <v>53.841493157428907</v>
      </c>
      <c r="O891" s="53">
        <f t="shared" ca="1" si="143"/>
        <v>53.895250196446923</v>
      </c>
      <c r="P891" s="53">
        <f t="shared" ca="1" si="143"/>
        <v>53.949300679684185</v>
      </c>
      <c r="Q891" s="53">
        <f t="shared" ca="1" si="143"/>
        <v>54.00364623326535</v>
      </c>
      <c r="R891" s="53">
        <f t="shared" ca="1" si="143"/>
        <v>54.05828849232671</v>
      </c>
      <c r="S891" s="53">
        <f t="shared" ca="1" si="143"/>
        <v>54.113229101066146</v>
      </c>
      <c r="T891" s="53">
        <f t="shared" ca="1" si="143"/>
        <v>54.168469712793318</v>
      </c>
      <c r="U891" s="53">
        <f t="shared" ca="1" si="143"/>
        <v>54.224011989980191</v>
      </c>
      <c r="V891" s="53">
        <f t="shared" ca="1" si="143"/>
        <v>54.279857604311822</v>
      </c>
      <c r="W891" s="53">
        <f t="shared" ca="1" si="143"/>
        <v>54.336008236737335</v>
      </c>
      <c r="X891" s="53">
        <f t="shared" ca="1" si="143"/>
        <v>54.392465577521399</v>
      </c>
      <c r="Y891" s="53">
        <f t="shared" ca="1" si="143"/>
        <v>54.44923132629566</v>
      </c>
      <c r="Z891" s="184"/>
      <c r="AA891" s="419">
        <f ca="1">MAX(VLOOKUP(A890,SubstationLoad_Max_GSPs!$A$3:$Z$100,3,FALSE),VLOOKUP(A890,SubstationLoad_Max_GSPs!$A$3:$Z$100,5,FALSE))</f>
        <v>35.689291820018326</v>
      </c>
      <c r="AB891" s="282">
        <f ca="1">VLOOKUP(A890,SubstationLoad_Max_GSPs!$A$3:$Z$100,4,FALSE)</f>
        <v>25.291026844609529</v>
      </c>
      <c r="AC891" s="282">
        <f ca="1">VLOOKUP(A890,SubstationLoad_Min_GSPs!$A$3:$Z$100,18,FALSE)</f>
        <v>-136.51432156248666</v>
      </c>
      <c r="AD891" s="175"/>
      <c r="AE891" s="186">
        <v>1</v>
      </c>
      <c r="AF891" s="187">
        <v>0</v>
      </c>
      <c r="AG891" s="187">
        <v>0</v>
      </c>
      <c r="AH891" s="187">
        <v>0</v>
      </c>
      <c r="AI891" s="187">
        <v>0</v>
      </c>
      <c r="AJ891" s="187">
        <v>0</v>
      </c>
      <c r="AK891" s="187">
        <v>0</v>
      </c>
      <c r="AL891" s="188">
        <v>0</v>
      </c>
      <c r="AM891" s="157" t="str">
        <f ca="1">IF('MASTER 2018-19 '!H900="","",'MASTER 2018-19 '!H900)</f>
        <v/>
      </c>
      <c r="AN891" s="216"/>
    </row>
    <row r="892" spans="1:40" s="157" customFormat="1" x14ac:dyDescent="0.2">
      <c r="A892" s="11"/>
      <c r="B892" s="176"/>
      <c r="C892" s="189"/>
      <c r="D892" s="190" t="s">
        <v>26</v>
      </c>
      <c r="E892" s="63"/>
      <c r="F892" s="191"/>
      <c r="G892" s="192"/>
      <c r="H892" s="193"/>
      <c r="I892" s="194"/>
      <c r="J892" s="194"/>
      <c r="K892" s="194"/>
      <c r="L892" s="194"/>
      <c r="M892" s="194"/>
      <c r="N892" s="195"/>
      <c r="O892" s="195"/>
      <c r="P892" s="195"/>
      <c r="Q892" s="195"/>
      <c r="R892" s="196" t="s">
        <v>27</v>
      </c>
      <c r="S892" s="330">
        <f ca="1">VLOOKUP(A890,SubstationLoad_Max_GSPs!$A$3:$Z$100,20,FALSE)</f>
        <v>13.006799813002468</v>
      </c>
      <c r="T892" s="185"/>
      <c r="U892" s="185"/>
      <c r="V892" s="185"/>
      <c r="W892" s="185"/>
      <c r="X892" s="185"/>
      <c r="Y892" s="185"/>
      <c r="Z892" s="184"/>
      <c r="AA892" s="418">
        <f ca="1">IF(AA891=VLOOKUP(A890,SubstationLoad_Max_GSPs!$A$3:$Z$100,3,FALSE),VLOOKUP(A890,SubstationLoad_Max_GSPs!$A$3:$Z$100,8,FALSE),IF(AA891=VLOOKUP(A890,SubstationLoad_Max_GSPs!$A$3:$Z$100,5,FALSE),VLOOKUP(A890,SubstationLoad_Max_GSPs!$A$3:$Z$100,10,FALSE),""))</f>
        <v>43559.377083333333</v>
      </c>
      <c r="AB892" s="418">
        <f ca="1">VLOOKUP(A890,SubstationLoad_Max_GSPs!$A$3:$Z$100,9,FALSE)</f>
        <v>43648.118055555555</v>
      </c>
      <c r="AC892" s="418">
        <f ca="1">VLOOKUP(A890,SubstationLoad_Min_GSPs!$A$3:$Z$100,19,FALSE)</f>
        <v>43842.990972222222</v>
      </c>
      <c r="AD892" s="175"/>
      <c r="AE892" s="175"/>
      <c r="AF892" s="175"/>
      <c r="AG892" s="175"/>
      <c r="AH892" s="175"/>
      <c r="AI892" s="175"/>
      <c r="AJ892" s="175"/>
      <c r="AK892" s="175"/>
      <c r="AL892" s="175"/>
      <c r="AM892" s="157" t="str">
        <f ca="1">IF('MASTER 2018-19 '!H901="","",'MASTER 2018-19 '!H901)</f>
        <v/>
      </c>
      <c r="AN892" s="216"/>
    </row>
    <row r="893" spans="1:40" s="157" customFormat="1" x14ac:dyDescent="0.2">
      <c r="A893" s="14"/>
      <c r="B893" s="197"/>
      <c r="C893" s="198"/>
      <c r="D893" s="198"/>
      <c r="E893" s="198"/>
      <c r="F893" s="199"/>
      <c r="G893" s="200" t="s">
        <v>28</v>
      </c>
      <c r="H893" s="201">
        <v>0.98</v>
      </c>
      <c r="I893" s="197"/>
      <c r="J893" s="202"/>
      <c r="K893" s="203" t="s">
        <v>29</v>
      </c>
      <c r="L893" s="78">
        <f ca="1">L890*$H893</f>
        <v>38.200229886308129</v>
      </c>
      <c r="M893" s="78">
        <f t="shared" ref="M893:T893" ca="1" si="144">M890*$H893</f>
        <v>38.238032110583788</v>
      </c>
      <c r="N893" s="78">
        <f t="shared" ca="1" si="144"/>
        <v>38.276040652072858</v>
      </c>
      <c r="O893" s="78">
        <f t="shared" ca="1" si="144"/>
        <v>38.314256654084026</v>
      </c>
      <c r="P893" s="78">
        <f t="shared" ca="1" si="144"/>
        <v>38.352681266261939</v>
      </c>
      <c r="Q893" s="78">
        <f t="shared" ca="1" si="144"/>
        <v>38.391315644622324</v>
      </c>
      <c r="R893" s="78">
        <f t="shared" ca="1" si="144"/>
        <v>38.430160951587311</v>
      </c>
      <c r="S893" s="78">
        <f t="shared" ca="1" si="144"/>
        <v>38.469218356020939</v>
      </c>
      <c r="T893" s="78">
        <f t="shared" ca="1" si="144"/>
        <v>38.508489033264837</v>
      </c>
      <c r="U893" s="78">
        <f ca="1">U890*$H893</f>
        <v>38.547974165174111</v>
      </c>
      <c r="V893" s="78">
        <f ca="1">V890*$H893</f>
        <v>38.587674940153498</v>
      </c>
      <c r="W893" s="78">
        <f t="shared" ref="W893" ca="1" si="145">W890*$H893</f>
        <v>38.62759255319358</v>
      </c>
      <c r="X893" s="78">
        <f ca="1">X890*$H893</f>
        <v>38.66772820590738</v>
      </c>
      <c r="Y893" s="78">
        <f ca="1">Y890*$H893</f>
        <v>38.70808310656691</v>
      </c>
      <c r="Z893" s="204"/>
      <c r="AA893" s="205"/>
      <c r="AB893" s="198"/>
      <c r="AC893" s="206"/>
      <c r="AD893" s="175"/>
      <c r="AE893" s="175"/>
      <c r="AF893" s="175"/>
      <c r="AG893" s="175"/>
      <c r="AH893" s="175"/>
      <c r="AI893" s="175"/>
      <c r="AJ893" s="175"/>
      <c r="AK893" s="175"/>
      <c r="AL893" s="175"/>
      <c r="AN893" s="216"/>
    </row>
    <row r="894" spans="1:40" s="157" customFormat="1" x14ac:dyDescent="0.2">
      <c r="A894" s="2"/>
      <c r="C894" s="207"/>
      <c r="D894" s="208"/>
      <c r="E894" s="208"/>
      <c r="F894" s="208"/>
      <c r="G894" s="209"/>
      <c r="H894" s="241"/>
      <c r="I894" s="211"/>
      <c r="J894" s="212"/>
      <c r="K894" s="208"/>
      <c r="Z894" s="175"/>
      <c r="AA894" s="175"/>
      <c r="AB894" s="175"/>
      <c r="AC894" s="175"/>
      <c r="AD894" s="175"/>
      <c r="AE894" s="175"/>
      <c r="AF894" s="175"/>
      <c r="AG894" s="175"/>
      <c r="AH894" s="175"/>
      <c r="AI894" s="175"/>
      <c r="AJ894" s="175"/>
      <c r="AK894" s="175"/>
      <c r="AL894" s="175"/>
      <c r="AM894" s="157" t="str">
        <f ca="1">IF('MASTER 2018-19 '!H903="","",'MASTER 2018-19 '!H903)</f>
        <v/>
      </c>
      <c r="AN894" s="216"/>
    </row>
    <row r="895" spans="1:40" s="157" customFormat="1" x14ac:dyDescent="0.2">
      <c r="A895" s="152"/>
      <c r="B895" s="247">
        <v>460</v>
      </c>
      <c r="C895" s="86" t="str">
        <f ca="1">VLOOKUP(B895,'GSP List'!$D$2:$E$485,2,FALSE)</f>
        <v>ABERLOUR</v>
      </c>
      <c r="D895" s="117" t="s">
        <v>30</v>
      </c>
      <c r="E895" s="117" t="s">
        <v>533</v>
      </c>
      <c r="F895" s="214"/>
      <c r="G895" s="284">
        <f ca="1">IF(AND(VLOOKUP(C895,SubstationLoad_Max_Primaries!$B$3:$Z$495,3,FALSE),ISNUMBER(VLOOKUP(C895,'Manual Calculation'!$B$2:$G$222,3,FALSE))),VLOOKUP(C895,'Manual Calculation'!$B$2:$G$222,4,FALSE),VLOOKUP(C895,SubstationLoad_Max_Primaries!$B$3:$Z$500,23,FALSE))</f>
        <v>43788.443055555559</v>
      </c>
      <c r="H895" s="282">
        <f ca="1">IF(AND(VLOOKUP(C895,SubstationLoad_Max_Primaries!$B$3:$Z$495,3,FALSE),ISNUMBER(VLOOKUP(C895,'Manual Calculation'!$B$2:$G$222,3,FALSE))),VLOOKUP(C895,'Manual Calculation'!$B$2:$G$222,3,FALSE),VLOOKUP(C895,SubstationLoad_Max_Primaries!$B$3:$Z$500,22,FALSE))</f>
        <v>5.0234120247802734</v>
      </c>
      <c r="I895" s="136">
        <v>1</v>
      </c>
      <c r="J895" s="89">
        <v>0</v>
      </c>
      <c r="K895" s="90">
        <v>0</v>
      </c>
      <c r="L895" s="143">
        <f ca="1">IF(OR($B895="",ISNA($I895)),,$H895*$I895)</f>
        <v>5.0234120247802734</v>
      </c>
      <c r="M895" s="143">
        <f ca="1">IF($B895 ="",,VLOOKUP($K895,'Growth Rates'!$C$5:$D$8,2,FALSE))^COLUMNS($M895:M895)*$L895+SUM($L896:M896)*IFERROR($L$5/$L$6,1)</f>
        <v>5.0235037360510324</v>
      </c>
      <c r="N895" s="143">
        <f ca="1">IF($B895 ="",,VLOOKUP($K895,'Growth Rates'!$C$5:$D$8,2,FALSE))^COLUMNS($M895:N895)*$L895+SUM($L896:N896)*IFERROR($L$5/$L$6,1)</f>
        <v>5.0235954489961436</v>
      </c>
      <c r="O895" s="143">
        <f ca="1">IF($B895 ="",,VLOOKUP($K895,'Growth Rates'!$C$5:$D$8,2,FALSE))^COLUMNS($M895:O895)*$L895+SUM($L896:O896)*IFERROR($L$5/$L$6,1)</f>
        <v>5.0236871636156364</v>
      </c>
      <c r="P895" s="143">
        <f ca="1">IF($B895 ="",,VLOOKUP($K895,'Growth Rates'!$C$5:$D$8,2,FALSE))^COLUMNS($M895:P895)*$L895+SUM($L896:P896)*IFERROR($L$5/$L$6,1)</f>
        <v>5.0237788799095426</v>
      </c>
      <c r="Q895" s="143">
        <f ca="1">IF($B895 ="",,VLOOKUP($K895,'Growth Rates'!$C$5:$D$8,2,FALSE))^COLUMNS($M895:Q895)*$L895+SUM($L896:Q896)*IFERROR($L$5/$L$6,1)</f>
        <v>5.0238705978778908</v>
      </c>
      <c r="R895" s="143">
        <f ca="1">IF($B895 ="",,VLOOKUP($K895,'Growth Rates'!$C$5:$D$8,2,FALSE))^COLUMNS($M895:R895)*$L895+SUM($L896:R896)*IFERROR($L$5/$L$6,1)</f>
        <v>5.0239623175207129</v>
      </c>
      <c r="S895" s="143">
        <f ca="1">IF($B895 ="",,VLOOKUP($K895,'Growth Rates'!$C$5:$D$8,2,FALSE))^COLUMNS($M895:S895)*$L895+SUM($L896:S896)*IFERROR($L$5/$L$6,1)</f>
        <v>5.0240540388380399</v>
      </c>
      <c r="T895" s="143">
        <f ca="1">IF($B895 ="",,VLOOKUP($K895,'Growth Rates'!$C$5:$D$8,2,FALSE))^COLUMNS($M895:T895)*$L895+SUM($L896:T896)*IFERROR($L$5/$L$6,1)</f>
        <v>5.0241457618299021</v>
      </c>
      <c r="U895" s="143">
        <f ca="1">IF($B895 ="",,VLOOKUP($K895,'Growth Rates'!$C$5:$D$8,2,FALSE))^COLUMNS($M895:U895)*$L895+SUM($L896:U896)*IFERROR($L$5/$L$6,1)</f>
        <v>5.0242374864963288</v>
      </c>
      <c r="V895" s="143">
        <f ca="1">IF($B895 ="",,VLOOKUP($K895,'Growth Rates'!$C$5:$D$8,2,FALSE))^COLUMNS($M895:V895)*$L895+SUM($L896:V896)*IFERROR($L$5/$L$6,1)</f>
        <v>5.024329212837352</v>
      </c>
      <c r="W895" s="143">
        <f ca="1">IF($B895 ="",,VLOOKUP($K895,'Growth Rates'!$C$5:$D$8,2,FALSE))^COLUMNS($M895:W895)*$L895+SUM($L896:W896)*IFERROR($L$5/$L$6,1)</f>
        <v>5.0244209408530001</v>
      </c>
      <c r="X895" s="143">
        <f ca="1">IF($B895 ="",,VLOOKUP($K895,'Growth Rates'!$C$5:$D$8,2,FALSE))^COLUMNS($M895:X895)*$L895+SUM($L896:X896)*IFERROR($L$5/$L$6,1)</f>
        <v>5.0245126705433094</v>
      </c>
      <c r="Y895" s="143">
        <f ca="1">IF($B895 ="",,VLOOKUP($K895,'Growth Rates'!$C$5:$D$8,2,FALSE))^COLUMNS($M895:Y895)*$L895+SUM($L896:Y896)*IFERROR($L$5/$L$6,1)</f>
        <v>5.0246044019083023</v>
      </c>
      <c r="Z895" s="237"/>
      <c r="AA895" s="173">
        <f ca="1">IFERROR(IF($H895="",,AA896/$L895),0)</f>
        <v>0.89333335185208973</v>
      </c>
      <c r="AB895" s="173">
        <f ca="1">IFERROR(IF($H895="",,AB896/$L895),0)</f>
        <v>0.87555557716077126</v>
      </c>
      <c r="AC895" s="174">
        <f ca="1">IFERROR(IF($H895="",,AC896/$L895),0)</f>
        <v>0</v>
      </c>
      <c r="AD895" s="175"/>
      <c r="AE895" s="42">
        <v>83612</v>
      </c>
      <c r="AF895" s="43"/>
      <c r="AG895" s="43"/>
      <c r="AH895" s="43"/>
      <c r="AI895" s="43"/>
      <c r="AJ895" s="43"/>
      <c r="AK895" s="43"/>
      <c r="AL895" s="44"/>
      <c r="AM895" s="157">
        <f ca="1">IF('MASTER 2018-19 '!H904="","",'MASTER 2018-19 '!H904)</f>
        <v>4.5599999999999996</v>
      </c>
      <c r="AN895" s="216">
        <f t="shared" ca="1" si="137"/>
        <v>0.46341202478027377</v>
      </c>
    </row>
    <row r="896" spans="1:40" s="157" customFormat="1" x14ac:dyDescent="0.2">
      <c r="A896" s="152"/>
      <c r="C896" s="217" t="str">
        <f ca="1">IFERROR(IF(H895="","No PI or No Data",""),"Substation was not found in SubstationLoad")</f>
        <v/>
      </c>
      <c r="D896" s="139"/>
      <c r="E896" s="139"/>
      <c r="F896" s="139"/>
      <c r="G896" s="285">
        <f ca="1">IF(AND(VLOOKUP(C895,SubstationLoad_Max_Primaries!$B$3:$Z$495,3,FALSE),ISNUMBER(VLOOKUP(C895,'Manual Calculation'!$B$2:$G$222,3,FALSE))),VLOOKUP(C895,'Manual Calculation'!$B$2:$G$222,4,FALSE),VLOOKUP(C895,SubstationLoad_Max_Primaries!$B$3:$Z$500,23,FALSE))</f>
        <v>43788.443055555559</v>
      </c>
      <c r="H896" s="248"/>
      <c r="I896" s="220"/>
      <c r="J896" s="220"/>
      <c r="K896" s="220"/>
      <c r="L896" s="220" t="s">
        <v>32</v>
      </c>
      <c r="M896" s="235"/>
      <c r="N896" s="221"/>
      <c r="O896" s="221"/>
      <c r="P896" s="221"/>
      <c r="Q896" s="221"/>
      <c r="R896" s="221"/>
      <c r="S896" s="221"/>
      <c r="T896" s="221"/>
      <c r="U896" s="221"/>
      <c r="V896" s="221"/>
      <c r="W896" s="221"/>
      <c r="X896" s="221"/>
      <c r="Y896" s="221"/>
      <c r="Z896" s="222"/>
      <c r="AA896" s="419">
        <f ca="1">IF(AND(VLOOKUP(C895,SubstationLoad_Min_Primaries!$B$3:$Z$495,3,FALSE),ISNUMBER(VLOOKUP(C895,'Manual Calculation'!$B$2:$G$222,5,FALSE))),"Manual Calculation",MAX(VLOOKUP(C895,SubstationLoad_Max_Primaries!$B$3:$Z$500,5,FALSE),VLOOKUP(C895,SubstationLoad_Max_Primaries!$B$3:$Z$500,7,FALSE)))</f>
        <v>4.4875815018310545</v>
      </c>
      <c r="AB896" s="419">
        <f ca="1">IF(AND(VLOOKUP(C895,SubstationLoad_Min_Primaries!$B$3:$Z$495,3,FALSE),ISNUMBER(VLOOKUP(C895,'Manual Calculation'!$B$2:$G$222,5,FALSE))),"Manual Calculation",VLOOKUP(C895,SubstationLoad_Max_Primaries!$B$3:$Z$500,6,FALSE))</f>
        <v>4.3982764146728508</v>
      </c>
      <c r="AC896" s="282">
        <f ca="1">IF(AND(VLOOKUP(C895,SubstationLoad_Min_Primaries!$B$3:$Z$495,3,FALSE),ISNUMBER(VLOOKUP(C895,'Manual Calculation'!$B$2:$G$222,5,FALSE))),VLOOKUP(C895,'Manual Calculation'!$B$2:$G$222,5,FALSE),VLOOKUP(C895,SubstationLoad_Min_Primaries!$B$3:$Z$500,22,FALSE))</f>
        <v>0</v>
      </c>
      <c r="AD896" s="175"/>
      <c r="AE896" s="186">
        <v>1</v>
      </c>
      <c r="AF896" s="187">
        <v>0</v>
      </c>
      <c r="AG896" s="187">
        <v>0</v>
      </c>
      <c r="AH896" s="187">
        <v>0</v>
      </c>
      <c r="AI896" s="187">
        <v>0</v>
      </c>
      <c r="AJ896" s="187">
        <v>0</v>
      </c>
      <c r="AK896" s="187">
        <v>0</v>
      </c>
      <c r="AL896" s="188">
        <v>0</v>
      </c>
      <c r="AM896" s="157" t="str">
        <f ca="1">IF('MASTER 2018-19 '!H905="","",'MASTER 2018-19 '!H905)</f>
        <v/>
      </c>
      <c r="AN896" s="216"/>
    </row>
    <row r="897" spans="1:40" s="157" customFormat="1" x14ac:dyDescent="0.2">
      <c r="A897" s="152"/>
      <c r="C897" s="223" t="s">
        <v>33</v>
      </c>
      <c r="D897" s="224"/>
      <c r="E897" s="225"/>
      <c r="F897" s="225"/>
      <c r="G897" s="226"/>
      <c r="H897" s="249"/>
      <c r="I897" s="228"/>
      <c r="J897" s="228"/>
      <c r="K897" s="228"/>
      <c r="L897" s="228"/>
      <c r="M897" s="229"/>
      <c r="N897" s="229"/>
      <c r="O897" s="230"/>
      <c r="P897" s="230"/>
      <c r="Q897" s="230"/>
      <c r="R897" s="231" t="s">
        <v>34</v>
      </c>
      <c r="S897" s="283">
        <f ca="1">VLOOKUP(C895,SubstationLoad_Max_Primaries!$B$3:$Z$500,24,FALSE)</f>
        <v>0</v>
      </c>
      <c r="T897" s="233"/>
      <c r="U897" s="233"/>
      <c r="V897" s="233"/>
      <c r="W897" s="233"/>
      <c r="X897" s="233"/>
      <c r="Y897" s="233"/>
      <c r="Z897" s="234"/>
      <c r="AA897" s="418">
        <f ca="1">IF(AND(VLOOKUP(C895,SubstationLoad_Min_Primaries!$B$3:$Z$495,3,FALSE),ISNUMBER(VLOOKUP(C895,'Manual Calculation'!$B$2:$G$222,5,FALSE))),"",IF(AA896=VLOOKUP(C895,SubstationLoad_Max_Primaries!$B$3:$Z$500,5,FALSE),VLOOKUP(C895,SubstationLoad_Max_Primaries!$B$3:$Z$500,10,FALSE),IF(AA896=VLOOKUP(C895,SubstationLoad_Max_Primaries!$B$3:$Z$500,7,FALSE),VLOOKUP(C895,SubstationLoad_Max_Primaries!$B$3:$Z$500,12,FALSE),"")))</f>
        <v>43767.364583333336</v>
      </c>
      <c r="AB897" s="418">
        <f ca="1">IF(AND(VLOOKUP(C895,SubstationLoad_Min_Primaries!$B$3:$Z$495,3,FALSE),ISNUMBER(VLOOKUP(C895,'Manual Calculation'!$B$2:$G$222,5,FALSE))),"",VLOOKUP(C895,SubstationLoad_Max_Primaries!$B$3:$Z$500,11,FALSE))</f>
        <v>43629.531944444447</v>
      </c>
      <c r="AC897" s="418">
        <f ca="1">IF(AND(VLOOKUP(C895,SubstationLoad_Min_Primaries!$B$3:$Z$495,3,FALSE),ISNUMBER(VLOOKUP(C895,'Manual Calculation'!$B$2:$G$222,5,FALSE))),VLOOKUP(C895,'Manual Calculation'!$B$2:$G$222,6,FALSE),VLOOKUP(C895,SubstationLoad_Min_Primaries!$B$3:$Z$500,23,FALSE))</f>
        <v>0</v>
      </c>
      <c r="AD897" s="175"/>
      <c r="AE897" s="175"/>
      <c r="AF897" s="175"/>
      <c r="AG897" s="175"/>
      <c r="AH897" s="175"/>
      <c r="AI897" s="175"/>
      <c r="AJ897" s="175"/>
      <c r="AK897" s="175"/>
      <c r="AL897" s="175"/>
      <c r="AM897" s="157" t="str">
        <f ca="1">IF('MASTER 2018-19 '!H906="","",'MASTER 2018-19 '!H906)</f>
        <v/>
      </c>
      <c r="AN897" s="216"/>
    </row>
    <row r="898" spans="1:40" s="157" customFormat="1" x14ac:dyDescent="0.2">
      <c r="A898" s="152"/>
      <c r="B898" s="213">
        <v>462</v>
      </c>
      <c r="C898" s="86" t="str">
        <f ca="1">VLOOKUP(B898,'GSP List'!$D$2:$E$485,2,FALSE)</f>
        <v>BUCKIE</v>
      </c>
      <c r="D898" s="117" t="s">
        <v>30</v>
      </c>
      <c r="E898" s="117" t="s">
        <v>545</v>
      </c>
      <c r="F898" s="214"/>
      <c r="G898" s="284">
        <f ca="1">IF(AND(VLOOKUP(C898,SubstationLoad_Max_Primaries!$B$3:$Z$495,3,FALSE),ISNUMBER(VLOOKUP(C898,'Manual Calculation'!$B$2:$G$222,3,FALSE))),VLOOKUP(C898,'Manual Calculation'!$B$2:$G$222,4,FALSE),VLOOKUP(C898,SubstationLoad_Max_Primaries!$B$3:$Z$500,23,FALSE))</f>
        <v>43783.6875</v>
      </c>
      <c r="H898" s="282">
        <f ca="1">IF(AND(VLOOKUP(C898,SubstationLoad_Max_Primaries!$B$3:$Z$495,3,FALSE),ISNUMBER(VLOOKUP(C898,'Manual Calculation'!$B$2:$G$222,3,FALSE))),VLOOKUP(C898,'Manual Calculation'!$B$2:$G$222,3,FALSE),VLOOKUP(C898,SubstationLoad_Max_Primaries!$B$3:$Z$500,22,FALSE))</f>
        <v>13.081025220000001</v>
      </c>
      <c r="I898" s="136">
        <v>1</v>
      </c>
      <c r="J898" s="89">
        <v>0</v>
      </c>
      <c r="K898" s="90">
        <v>0</v>
      </c>
      <c r="L898" s="143">
        <f ca="1">IF(OR($B898="",ISNA($I898)),,$H898*$I898)</f>
        <v>13.081025220000001</v>
      </c>
      <c r="M898" s="143">
        <f ca="1">IF($B898 ="",,VLOOKUP($K898,'Growth Rates'!$C$5:$D$8,2,FALSE))^COLUMNS($M898:M898)*$L898+SUM($L899:M899)*IFERROR($L$5/$L$6,1)</f>
        <v>13.081264037250078</v>
      </c>
      <c r="N898" s="143">
        <f ca="1">IF($B898 ="",,VLOOKUP($K898,'Growth Rates'!$C$5:$D$8,2,FALSE))^COLUMNS($M898:N898)*$L898+SUM($L899:N899)*IFERROR($L$5/$L$6,1)</f>
        <v>13.081502858860187</v>
      </c>
      <c r="O898" s="143">
        <f ca="1">IF($B898 ="",,VLOOKUP($K898,'Growth Rates'!$C$5:$D$8,2,FALSE))^COLUMNS($M898:O898)*$L898+SUM($L899:O899)*IFERROR($L$5/$L$6,1)</f>
        <v>13.081741684830405</v>
      </c>
      <c r="P898" s="143">
        <f ca="1">IF($B898 ="",,VLOOKUP($K898,'Growth Rates'!$C$5:$D$8,2,FALSE))^COLUMNS($M898:P898)*$L898+SUM($L899:P899)*IFERROR($L$5/$L$6,1)</f>
        <v>13.081980515160817</v>
      </c>
      <c r="Q898" s="143">
        <f ca="1">IF($B898 ="",,VLOOKUP($K898,'Growth Rates'!$C$5:$D$8,2,FALSE))^COLUMNS($M898:Q898)*$L898+SUM($L899:Q899)*IFERROR($L$5/$L$6,1)</f>
        <v>13.082219349851496</v>
      </c>
      <c r="R898" s="143">
        <f ca="1">IF($B898 ="",,VLOOKUP($K898,'Growth Rates'!$C$5:$D$8,2,FALSE))^COLUMNS($M898:R898)*$L898+SUM($L899:R899)*IFERROR($L$5/$L$6,1)</f>
        <v>13.082458188902525</v>
      </c>
      <c r="S898" s="143">
        <f ca="1">IF($B898 ="",,VLOOKUP($K898,'Growth Rates'!$C$5:$D$8,2,FALSE))^COLUMNS($M898:S898)*$L898+SUM($L899:S899)*IFERROR($L$5/$L$6,1)</f>
        <v>13.082697032313984</v>
      </c>
      <c r="T898" s="143">
        <f ca="1">IF($B898 ="",,VLOOKUP($K898,'Growth Rates'!$C$5:$D$8,2,FALSE))^COLUMNS($M898:T898)*$L898+SUM($L899:T899)*IFERROR($L$5/$L$6,1)</f>
        <v>13.082935880085953</v>
      </c>
      <c r="U898" s="143">
        <f ca="1">IF($B898 ="",,VLOOKUP($K898,'Growth Rates'!$C$5:$D$8,2,FALSE))^COLUMNS($M898:U898)*$L898+SUM($L899:U899)*IFERROR($L$5/$L$6,1)</f>
        <v>13.083174732218508</v>
      </c>
      <c r="V898" s="143">
        <f ca="1">IF($B898 ="",,VLOOKUP($K898,'Growth Rates'!$C$5:$D$8,2,FALSE))^COLUMNS($M898:V898)*$L898+SUM($L899:V899)*IFERROR($L$5/$L$6,1)</f>
        <v>13.083413588711734</v>
      </c>
      <c r="W898" s="143">
        <f ca="1">IF($B898 ="",,VLOOKUP($K898,'Growth Rates'!$C$5:$D$8,2,FALSE))^COLUMNS($M898:W898)*$L898+SUM($L899:W899)*IFERROR($L$5/$L$6,1)</f>
        <v>13.083652449565703</v>
      </c>
      <c r="X898" s="143">
        <f ca="1">IF($B898 ="",,VLOOKUP($K898,'Growth Rates'!$C$5:$D$8,2,FALSE))^COLUMNS($M898:X898)*$L898+SUM($L899:X899)*IFERROR($L$5/$L$6,1)</f>
        <v>13.083891314780507</v>
      </c>
      <c r="Y898" s="143">
        <f ca="1">IF($B898 ="",,VLOOKUP($K898,'Growth Rates'!$C$5:$D$8,2,FALSE))^COLUMNS($M898:Y898)*$L898+SUM($L899:Y899)*IFERROR($L$5/$L$6,1)</f>
        <v>13.084130184356212</v>
      </c>
      <c r="Z898" s="215"/>
      <c r="AA898" s="173">
        <f ca="1">IFERROR(IF($H898="",,AA899/$L898),0)</f>
        <v>0</v>
      </c>
      <c r="AB898" s="173">
        <f ca="1">IFERROR(IF($H898="",,AB899/$L898),0)</f>
        <v>0</v>
      </c>
      <c r="AC898" s="174">
        <f ca="1">IFERROR(IF($H898="",,AC899/$L898),0)</f>
        <v>0.44608328253035806</v>
      </c>
      <c r="AD898" s="175"/>
      <c r="AE898" s="42">
        <v>83645</v>
      </c>
      <c r="AF898" s="43"/>
      <c r="AG898" s="43"/>
      <c r="AH898" s="43"/>
      <c r="AI898" s="43"/>
      <c r="AJ898" s="43"/>
      <c r="AK898" s="43"/>
      <c r="AL898" s="44"/>
      <c r="AM898" s="157">
        <f ca="1">IF('MASTER 2018-19 '!H907="","",'MASTER 2018-19 '!H907)</f>
        <v>10.46</v>
      </c>
      <c r="AN898" s="216">
        <f t="shared" ref="AN898:AN961" ca="1" si="146">H898-AM898</f>
        <v>2.6210252199999999</v>
      </c>
    </row>
    <row r="899" spans="1:40" s="157" customFormat="1" x14ac:dyDescent="0.2">
      <c r="A899" s="152"/>
      <c r="C899" s="217" t="str">
        <f ca="1">IFERROR(IF(H898="","No PI or No Data",""),"Substation was not found in SubstationLoad")</f>
        <v/>
      </c>
      <c r="D899" s="139"/>
      <c r="E899" s="139"/>
      <c r="F899" s="139"/>
      <c r="G899" s="285">
        <f ca="1">IF(AND(VLOOKUP(C898,SubstationLoad_Max_Primaries!$B$3:$Z$495,3,FALSE),ISNUMBER(VLOOKUP(C898,'Manual Calculation'!$B$2:$G$222,3,FALSE))),VLOOKUP(C898,'Manual Calculation'!$B$2:$G$222,4,FALSE),VLOOKUP(C898,SubstationLoad_Max_Primaries!$B$3:$Z$500,23,FALSE))</f>
        <v>43783.6875</v>
      </c>
      <c r="H899" s="250"/>
      <c r="I899" s="220"/>
      <c r="J899" s="220"/>
      <c r="K899" s="220"/>
      <c r="L899" s="220" t="s">
        <v>32</v>
      </c>
      <c r="M899" s="221"/>
      <c r="N899" s="221"/>
      <c r="O899" s="221"/>
      <c r="P899" s="221"/>
      <c r="Q899" s="221"/>
      <c r="R899" s="221"/>
      <c r="S899" s="221"/>
      <c r="T899" s="221"/>
      <c r="U899" s="221"/>
      <c r="V899" s="221"/>
      <c r="W899" s="221"/>
      <c r="X899" s="221"/>
      <c r="Y899" s="221"/>
      <c r="Z899" s="222"/>
      <c r="AA899" s="419" t="str">
        <f ca="1">IF(AND(VLOOKUP(C898,SubstationLoad_Min_Primaries!$B$3:$Z$495,3,FALSE),ISNUMBER(VLOOKUP(C898,'Manual Calculation'!$B$2:$G$222,5,FALSE))),"Manual Calculation",MAX(VLOOKUP(C898,SubstationLoad_Max_Primaries!$B$3:$Z$500,5,FALSE),VLOOKUP(C898,SubstationLoad_Max_Primaries!$B$3:$Z$500,7,FALSE)))</f>
        <v>Manual Calculation</v>
      </c>
      <c r="AB899" s="419" t="str">
        <f ca="1">IF(AND(VLOOKUP(C898,SubstationLoad_Min_Primaries!$B$3:$Z$495,3,FALSE),ISNUMBER(VLOOKUP(C898,'Manual Calculation'!$B$2:$G$222,5,FALSE))),"Manual Calculation",VLOOKUP(C898,SubstationLoad_Max_Primaries!$B$3:$Z$500,6,FALSE))</f>
        <v>Manual Calculation</v>
      </c>
      <c r="AC899" s="282">
        <f ca="1">IF(AND(VLOOKUP(C898,SubstationLoad_Min_Primaries!$B$3:$Z$495,3,FALSE),ISNUMBER(VLOOKUP(C898,'Manual Calculation'!$B$2:$G$222,5,FALSE))),VLOOKUP(C898,'Manual Calculation'!$B$2:$G$222,5,FALSE),VLOOKUP(C898,SubstationLoad_Min_Primaries!$B$3:$Z$500,22,FALSE))</f>
        <v>5.8352266689999999</v>
      </c>
      <c r="AD899" s="175"/>
      <c r="AE899" s="186">
        <v>1</v>
      </c>
      <c r="AF899" s="187">
        <v>0</v>
      </c>
      <c r="AG899" s="187">
        <v>0</v>
      </c>
      <c r="AH899" s="187">
        <v>0</v>
      </c>
      <c r="AI899" s="187">
        <v>0</v>
      </c>
      <c r="AJ899" s="187">
        <v>0</v>
      </c>
      <c r="AK899" s="187">
        <v>0</v>
      </c>
      <c r="AL899" s="188">
        <v>0</v>
      </c>
      <c r="AM899" s="157" t="str">
        <f ca="1">IF('MASTER 2018-19 '!H908="","",'MASTER 2018-19 '!H908)</f>
        <v/>
      </c>
      <c r="AN899" s="216"/>
    </row>
    <row r="900" spans="1:40" s="157" customFormat="1" x14ac:dyDescent="0.2">
      <c r="A900" s="152"/>
      <c r="C900" s="223" t="s">
        <v>33</v>
      </c>
      <c r="D900" s="224"/>
      <c r="E900" s="225"/>
      <c r="F900" s="225"/>
      <c r="G900" s="226"/>
      <c r="H900" s="249"/>
      <c r="I900" s="228"/>
      <c r="J900" s="228"/>
      <c r="K900" s="228"/>
      <c r="L900" s="228"/>
      <c r="M900" s="229"/>
      <c r="N900" s="229"/>
      <c r="O900" s="230"/>
      <c r="P900" s="230"/>
      <c r="Q900" s="230"/>
      <c r="R900" s="231" t="s">
        <v>34</v>
      </c>
      <c r="S900" s="283">
        <f ca="1">VLOOKUP(C898,SubstationLoad_Max_Primaries!$B$3:$Z$500,24,FALSE)</f>
        <v>3.2486395585327146</v>
      </c>
      <c r="T900" s="233"/>
      <c r="U900" s="233"/>
      <c r="V900" s="233"/>
      <c r="W900" s="233"/>
      <c r="X900" s="233"/>
      <c r="Y900" s="233"/>
      <c r="Z900" s="234"/>
      <c r="AA900" s="418" t="str">
        <f ca="1">IF(AND(VLOOKUP(C898,SubstationLoad_Min_Primaries!$B$3:$Z$495,3,FALSE),ISNUMBER(VLOOKUP(C898,'Manual Calculation'!$B$2:$G$222,5,FALSE))),"",IF(AA899=VLOOKUP(C898,SubstationLoad_Max_Primaries!$B$3:$Z$500,5,FALSE),VLOOKUP(C898,SubstationLoad_Max_Primaries!$B$3:$Z$500,10,FALSE),IF(AA899=VLOOKUP(C898,SubstationLoad_Max_Primaries!$B$3:$Z$500,7,FALSE),VLOOKUP(C898,SubstationLoad_Max_Primaries!$B$3:$Z$500,12,FALSE),"")))</f>
        <v/>
      </c>
      <c r="AB900" s="418" t="str">
        <f ca="1">IF(AND(VLOOKUP(C898,SubstationLoad_Min_Primaries!$B$3:$Z$495,3,FALSE),ISNUMBER(VLOOKUP(C898,'Manual Calculation'!$B$2:$G$222,5,FALSE))),"",VLOOKUP(C898,SubstationLoad_Max_Primaries!$B$3:$Z$500,11,FALSE))</f>
        <v/>
      </c>
      <c r="AC900" s="418">
        <f ca="1">IF(AND(VLOOKUP(C898,SubstationLoad_Min_Primaries!$B$3:$Z$495,3,FALSE),ISNUMBER(VLOOKUP(C898,'Manual Calculation'!$B$2:$G$222,5,FALSE))),VLOOKUP(C898,'Manual Calculation'!$B$2:$G$222,6,FALSE),VLOOKUP(C898,SubstationLoad_Min_Primaries!$B$3:$Z$500,23,FALSE))</f>
        <v>43640.166666666672</v>
      </c>
      <c r="AD900" s="175"/>
      <c r="AE900" s="175"/>
      <c r="AF900" s="175"/>
      <c r="AG900" s="175"/>
      <c r="AH900" s="175"/>
      <c r="AI900" s="175"/>
      <c r="AJ900" s="175"/>
      <c r="AK900" s="175"/>
      <c r="AL900" s="175"/>
      <c r="AM900" s="157" t="str">
        <f ca="1">IF('MASTER 2018-19 '!H909="","",'MASTER 2018-19 '!H909)</f>
        <v/>
      </c>
      <c r="AN900" s="216"/>
    </row>
    <row r="901" spans="1:40" s="157" customFormat="1" x14ac:dyDescent="0.2">
      <c r="A901" s="152"/>
      <c r="B901" s="213">
        <v>469</v>
      </c>
      <c r="C901" s="86" t="str">
        <f ca="1">VLOOKUP(B901,'GSP List'!$D$2:$E$485,2,FALSE)</f>
        <v>CULLEN</v>
      </c>
      <c r="D901" s="117" t="s">
        <v>30</v>
      </c>
      <c r="E901" s="117" t="s">
        <v>539</v>
      </c>
      <c r="F901" s="214"/>
      <c r="G901" s="284">
        <f ca="1">IF(AND(VLOOKUP(C901,SubstationLoad_Max_Primaries!$B$3:$Z$495,3,FALSE),ISNUMBER(VLOOKUP(C901,'Manual Calculation'!$B$2:$G$222,3,FALSE))),VLOOKUP(C901,'Manual Calculation'!$B$2:$G$222,4,FALSE),VLOOKUP(C901,SubstationLoad_Max_Primaries!$B$3:$Z$500,23,FALSE))</f>
        <v>43815.711111111108</v>
      </c>
      <c r="H901" s="282">
        <f ca="1">IF(AND(VLOOKUP(C901,SubstationLoad_Max_Primaries!$B$3:$Z$495,3,FALSE),ISNUMBER(VLOOKUP(C901,'Manual Calculation'!$B$2:$G$222,3,FALSE))),VLOOKUP(C901,'Manual Calculation'!$B$2:$G$222,3,FALSE),VLOOKUP(C901,SubstationLoad_Max_Primaries!$B$3:$Z$500,22,FALSE))</f>
        <v>2.6047000885009766</v>
      </c>
      <c r="I901" s="136">
        <v>1</v>
      </c>
      <c r="J901" s="89">
        <v>0</v>
      </c>
      <c r="K901" s="90">
        <v>0</v>
      </c>
      <c r="L901" s="143">
        <f ca="1">IF(OR($B901="",ISNA($I901)),,$H901*$I901)</f>
        <v>2.6047000885009766</v>
      </c>
      <c r="M901" s="143">
        <f ca="1">IF($B901 ="",,VLOOKUP($K901,'Growth Rates'!$C$5:$D$8,2,FALSE))^COLUMNS($M901:M901)*$L901+SUM($L902:M902)*IFERROR($L$5/$L$6,1)</f>
        <v>2.6047476419076823</v>
      </c>
      <c r="N901" s="143">
        <f ca="1">IF($B901 ="",,VLOOKUP($K901,'Growth Rates'!$C$5:$D$8,2,FALSE))^COLUMNS($M901:N901)*$L901+SUM($L902:N902)*IFERROR($L$5/$L$6,1)</f>
        <v>2.6047951961825593</v>
      </c>
      <c r="O901" s="143">
        <f ca="1">IF($B901 ="",,VLOOKUP($K901,'Growth Rates'!$C$5:$D$8,2,FALSE))^COLUMNS($M901:O901)*$L901+SUM($L902:O902)*IFERROR($L$5/$L$6,1)</f>
        <v>2.6048427513256232</v>
      </c>
      <c r="P901" s="143">
        <f ca="1">IF($B901 ="",,VLOOKUP($K901,'Growth Rates'!$C$5:$D$8,2,FALSE))^COLUMNS($M901:P901)*$L901+SUM($L902:P902)*IFERROR($L$5/$L$6,1)</f>
        <v>2.6048903073368916</v>
      </c>
      <c r="Q901" s="143">
        <f ca="1">IF($B901 ="",,VLOOKUP($K901,'Growth Rates'!$C$5:$D$8,2,FALSE))^COLUMNS($M901:Q901)*$L901+SUM($L902:Q902)*IFERROR($L$5/$L$6,1)</f>
        <v>2.6049378642163781</v>
      </c>
      <c r="R901" s="143">
        <f ca="1">IF($B901 ="",,VLOOKUP($K901,'Growth Rates'!$C$5:$D$8,2,FALSE))^COLUMNS($M901:R901)*$L901+SUM($L902:R902)*IFERROR($L$5/$L$6,1)</f>
        <v>2.6049854219640998</v>
      </c>
      <c r="S901" s="143">
        <f ca="1">IF($B901 ="",,VLOOKUP($K901,'Growth Rates'!$C$5:$D$8,2,FALSE))^COLUMNS($M901:S901)*$L901+SUM($L902:S902)*IFERROR($L$5/$L$6,1)</f>
        <v>2.6050329805800723</v>
      </c>
      <c r="T901" s="143">
        <f ca="1">IF($B901 ="",,VLOOKUP($K901,'Growth Rates'!$C$5:$D$8,2,FALSE))^COLUMNS($M901:T901)*$L901+SUM($L902:T902)*IFERROR($L$5/$L$6,1)</f>
        <v>2.6050805400643116</v>
      </c>
      <c r="U901" s="143">
        <f ca="1">IF($B901 ="",,VLOOKUP($K901,'Growth Rates'!$C$5:$D$8,2,FALSE))^COLUMNS($M901:U901)*$L901+SUM($L902:U902)*IFERROR($L$5/$L$6,1)</f>
        <v>2.6051281004168332</v>
      </c>
      <c r="V901" s="143">
        <f ca="1">IF($B901 ="",,VLOOKUP($K901,'Growth Rates'!$C$5:$D$8,2,FALSE))^COLUMNS($M901:V901)*$L901+SUM($L902:V902)*IFERROR($L$5/$L$6,1)</f>
        <v>2.6051756616376536</v>
      </c>
      <c r="W901" s="143">
        <f ca="1">IF($B901 ="",,VLOOKUP($K901,'Growth Rates'!$C$5:$D$8,2,FALSE))^COLUMNS($M901:W901)*$L901+SUM($L902:W902)*IFERROR($L$5/$L$6,1)</f>
        <v>2.6052232237267869</v>
      </c>
      <c r="X901" s="143">
        <f ca="1">IF($B901 ="",,VLOOKUP($K901,'Growth Rates'!$C$5:$D$8,2,FALSE))^COLUMNS($M901:X901)*$L901+SUM($L902:X902)*IFERROR($L$5/$L$6,1)</f>
        <v>2.6052707866842524</v>
      </c>
      <c r="Y901" s="143">
        <f ca="1">IF($B901 ="",,VLOOKUP($K901,'Growth Rates'!$C$5:$D$8,2,FALSE))^COLUMNS($M901:Y901)*$L901+SUM($L902:Y902)*IFERROR($L$5/$L$6,1)</f>
        <v>2.6053183505100619</v>
      </c>
      <c r="Z901" s="215"/>
      <c r="AA901" s="173">
        <f ca="1">IFERROR(IF($H901="",,AA902/$L901),0)</f>
        <v>0.86182670346576962</v>
      </c>
      <c r="AB901" s="173">
        <f ca="1">IFERROR(IF($H901="",,AB902/$L901),0)</f>
        <v>0.7166276243708869</v>
      </c>
      <c r="AC901" s="174">
        <f ca="1">IFERROR(IF($H901="",,AC902/$L901),0)</f>
        <v>0</v>
      </c>
      <c r="AD901" s="175"/>
      <c r="AE901" s="42">
        <v>83641</v>
      </c>
      <c r="AF901" s="43"/>
      <c r="AG901" s="43"/>
      <c r="AH901" s="43"/>
      <c r="AI901" s="43"/>
      <c r="AJ901" s="43"/>
      <c r="AK901" s="43"/>
      <c r="AL901" s="44"/>
      <c r="AM901" s="157">
        <f ca="1">IF('MASTER 2018-19 '!H910="","",'MASTER 2018-19 '!H910)</f>
        <v>2.4</v>
      </c>
      <c r="AN901" s="216">
        <f t="shared" ca="1" si="146"/>
        <v>0.20470008850097665</v>
      </c>
    </row>
    <row r="902" spans="1:40" s="157" customFormat="1" x14ac:dyDescent="0.2">
      <c r="C902" s="217" t="str">
        <f ca="1">IFERROR(IF(H901="","No PI or No Data",""),"Substation was not found in SubstationLoad")</f>
        <v/>
      </c>
      <c r="D902" s="139"/>
      <c r="E902" s="139"/>
      <c r="F902" s="139"/>
      <c r="G902" s="285">
        <f ca="1">IF(AND(VLOOKUP(C901,SubstationLoad_Max_Primaries!$B$3:$Z$495,3,FALSE),ISNUMBER(VLOOKUP(C901,'Manual Calculation'!$B$2:$G$222,3,FALSE))),VLOOKUP(C901,'Manual Calculation'!$B$2:$G$222,4,FALSE),VLOOKUP(C901,SubstationLoad_Max_Primaries!$B$3:$Z$500,23,FALSE))</f>
        <v>43815.711111111108</v>
      </c>
      <c r="H902" s="250"/>
      <c r="I902" s="220"/>
      <c r="J902" s="220"/>
      <c r="K902" s="220"/>
      <c r="L902" s="220" t="s">
        <v>32</v>
      </c>
      <c r="M902" s="235"/>
      <c r="N902" s="221"/>
      <c r="O902" s="221"/>
      <c r="P902" s="221"/>
      <c r="Q902" s="221"/>
      <c r="R902" s="221"/>
      <c r="S902" s="221"/>
      <c r="T902" s="221"/>
      <c r="U902" s="221"/>
      <c r="V902" s="221"/>
      <c r="W902" s="221"/>
      <c r="X902" s="221"/>
      <c r="Y902" s="221"/>
      <c r="Z902" s="222"/>
      <c r="AA902" s="419">
        <f ca="1">IF(AND(VLOOKUP(C901,SubstationLoad_Min_Primaries!$B$3:$Z$495,3,FALSE),ISNUMBER(VLOOKUP(C901,'Manual Calculation'!$B$2:$G$222,5,FALSE))),"Manual Calculation",MAX(VLOOKUP(C901,SubstationLoad_Max_Primaries!$B$3:$Z$500,5,FALSE),VLOOKUP(C901,SubstationLoad_Max_Primaries!$B$3:$Z$500,7,FALSE)))</f>
        <v>2.2448000907897949</v>
      </c>
      <c r="AB902" s="419">
        <f ca="1">IF(AND(VLOOKUP(C901,SubstationLoad_Min_Primaries!$B$3:$Z$495,3,FALSE),ISNUMBER(VLOOKUP(C901,'Manual Calculation'!$B$2:$G$222,5,FALSE))),"Manual Calculation",VLOOKUP(C901,SubstationLoad_Max_Primaries!$B$3:$Z$500,6,FALSE))</f>
        <v>1.8666000366210937</v>
      </c>
      <c r="AC902" s="282">
        <f ca="1">IF(AND(VLOOKUP(C901,SubstationLoad_Min_Primaries!$B$3:$Z$495,3,FALSE),ISNUMBER(VLOOKUP(C901,'Manual Calculation'!$B$2:$G$222,5,FALSE))),VLOOKUP(C901,'Manual Calculation'!$B$2:$G$222,5,FALSE),VLOOKUP(C901,SubstationLoad_Min_Primaries!$B$3:$Z$500,22,FALSE))</f>
        <v>0</v>
      </c>
      <c r="AD902" s="175"/>
      <c r="AE902" s="186">
        <v>1</v>
      </c>
      <c r="AF902" s="187">
        <v>0</v>
      </c>
      <c r="AG902" s="187">
        <v>0</v>
      </c>
      <c r="AH902" s="187">
        <v>0</v>
      </c>
      <c r="AI902" s="187">
        <v>0</v>
      </c>
      <c r="AJ902" s="187">
        <v>0</v>
      </c>
      <c r="AK902" s="187">
        <v>0</v>
      </c>
      <c r="AL902" s="188">
        <v>0</v>
      </c>
      <c r="AM902" s="157" t="str">
        <f ca="1">IF('MASTER 2018-19 '!H911="","",'MASTER 2018-19 '!H911)</f>
        <v/>
      </c>
      <c r="AN902" s="216"/>
    </row>
    <row r="903" spans="1:40" s="157" customFormat="1" x14ac:dyDescent="0.2">
      <c r="C903" s="223" t="s">
        <v>33</v>
      </c>
      <c r="D903" s="224"/>
      <c r="E903" s="225"/>
      <c r="F903" s="225"/>
      <c r="G903" s="226"/>
      <c r="H903" s="249"/>
      <c r="I903" s="228"/>
      <c r="J903" s="228"/>
      <c r="K903" s="228"/>
      <c r="L903" s="228"/>
      <c r="M903" s="229"/>
      <c r="N903" s="229"/>
      <c r="O903" s="230"/>
      <c r="P903" s="230"/>
      <c r="Q903" s="230"/>
      <c r="R903" s="231" t="s">
        <v>34</v>
      </c>
      <c r="S903" s="283">
        <f ca="1">VLOOKUP(C901,SubstationLoad_Max_Primaries!$B$3:$Z$500,24,FALSE)</f>
        <v>0</v>
      </c>
      <c r="T903" s="233"/>
      <c r="U903" s="233"/>
      <c r="V903" s="233"/>
      <c r="W903" s="233"/>
      <c r="X903" s="233"/>
      <c r="Y903" s="233"/>
      <c r="Z903" s="234"/>
      <c r="AA903" s="418">
        <f ca="1">IF(AND(VLOOKUP(C901,SubstationLoad_Min_Primaries!$B$3:$Z$495,3,FALSE),ISNUMBER(VLOOKUP(C901,'Manual Calculation'!$B$2:$G$222,5,FALSE))),"",IF(AA902=VLOOKUP(C901,SubstationLoad_Max_Primaries!$B$3:$Z$500,5,FALSE),VLOOKUP(C901,SubstationLoad_Max_Primaries!$B$3:$Z$500,10,FALSE),IF(AA902=VLOOKUP(C901,SubstationLoad_Max_Primaries!$B$3:$Z$500,7,FALSE),VLOOKUP(C901,SubstationLoad_Max_Primaries!$B$3:$Z$500,12,FALSE),"")))</f>
        <v>43767.729861111111</v>
      </c>
      <c r="AB903" s="418">
        <f ca="1">IF(AND(VLOOKUP(C901,SubstationLoad_Min_Primaries!$B$3:$Z$495,3,FALSE),ISNUMBER(VLOOKUP(C901,'Manual Calculation'!$B$2:$G$222,5,FALSE))),"",VLOOKUP(C901,SubstationLoad_Max_Primaries!$B$3:$Z$500,11,FALSE))</f>
        <v>43640.706250000003</v>
      </c>
      <c r="AC903" s="418">
        <f ca="1">IF(AND(VLOOKUP(C901,SubstationLoad_Min_Primaries!$B$3:$Z$495,3,FALSE),ISNUMBER(VLOOKUP(C901,'Manual Calculation'!$B$2:$G$222,5,FALSE))),VLOOKUP(C901,'Manual Calculation'!$B$2:$G$222,6,FALSE),VLOOKUP(C901,SubstationLoad_Min_Primaries!$B$3:$Z$500,23,FALSE))</f>
        <v>0</v>
      </c>
      <c r="AD903" s="175"/>
      <c r="AE903" s="175"/>
      <c r="AF903" s="175"/>
      <c r="AG903" s="175"/>
      <c r="AH903" s="175"/>
      <c r="AI903" s="175"/>
      <c r="AJ903" s="175"/>
      <c r="AK903" s="175"/>
      <c r="AL903" s="175"/>
      <c r="AM903" s="157" t="str">
        <f ca="1">IF('MASTER 2018-19 '!H912="","",'MASTER 2018-19 '!H912)</f>
        <v/>
      </c>
      <c r="AN903" s="216"/>
    </row>
    <row r="904" spans="1:40" s="157" customFormat="1" x14ac:dyDescent="0.2">
      <c r="B904" s="213">
        <v>461</v>
      </c>
      <c r="C904" s="86" t="str">
        <f ca="1">VLOOKUP(B904,'GSP List'!$D$2:$E$485,2,FALSE)</f>
        <v>DUFFTOWN</v>
      </c>
      <c r="D904" s="117" t="s">
        <v>30</v>
      </c>
      <c r="E904" s="117" t="s">
        <v>533</v>
      </c>
      <c r="F904" s="214"/>
      <c r="G904" s="284">
        <f ca="1">IF(AND(VLOOKUP(C904,SubstationLoad_Max_Primaries!$B$3:$Z$495,3,FALSE),ISNUMBER(VLOOKUP(C904,'Manual Calculation'!$B$2:$G$222,3,FALSE))),VLOOKUP(C904,'Manual Calculation'!$B$2:$G$222,4,FALSE),VLOOKUP(C904,SubstationLoad_Max_Primaries!$B$3:$Z$500,23,FALSE))</f>
        <v>43889.566666666666</v>
      </c>
      <c r="H904" s="282">
        <f ca="1">IF(AND(VLOOKUP(C904,SubstationLoad_Max_Primaries!$B$3:$Z$495,3,FALSE),ISNUMBER(VLOOKUP(C904,'Manual Calculation'!$B$2:$G$222,3,FALSE))),VLOOKUP(C904,'Manual Calculation'!$B$2:$G$222,3,FALSE),VLOOKUP(C904,SubstationLoad_Max_Primaries!$B$3:$Z$500,22,FALSE))</f>
        <v>4.6003905288085933</v>
      </c>
      <c r="I904" s="136">
        <v>1</v>
      </c>
      <c r="J904" s="89">
        <v>0</v>
      </c>
      <c r="K904" s="90">
        <v>0</v>
      </c>
      <c r="L904" s="143">
        <f ca="1">IF(OR($B904="",ISNA($I904)),,$H904*$I904)</f>
        <v>4.6003905288085933</v>
      </c>
      <c r="M904" s="143">
        <f ca="1">IF($B904 ="",,VLOOKUP($K904,'Growth Rates'!$C$5:$D$8,2,FALSE))^COLUMNS($M904:M904)*$L904+SUM($L905:M905)*IFERROR($L$5/$L$6,1)</f>
        <v>4.6004745170738017</v>
      </c>
      <c r="N904" s="143">
        <f ca="1">IF($B904 ="",,VLOOKUP($K904,'Growth Rates'!$C$5:$D$8,2,FALSE))^COLUMNS($M904:N904)*$L904+SUM($L905:N905)*IFERROR($L$5/$L$6,1)</f>
        <v>4.600558506872364</v>
      </c>
      <c r="O904" s="143">
        <f ca="1">IF($B904 ="",,VLOOKUP($K904,'Growth Rates'!$C$5:$D$8,2,FALSE))^COLUMNS($M904:O904)*$L904+SUM($L905:O905)*IFERROR($L$5/$L$6,1)</f>
        <v>4.6006424982043077</v>
      </c>
      <c r="P904" s="143">
        <f ca="1">IF($B904 ="",,VLOOKUP($K904,'Growth Rates'!$C$5:$D$8,2,FALSE))^COLUMNS($M904:P904)*$L904+SUM($L905:P905)*IFERROR($L$5/$L$6,1)</f>
        <v>4.6007264910696639</v>
      </c>
      <c r="Q904" s="143">
        <f ca="1">IF($B904 ="",,VLOOKUP($K904,'Growth Rates'!$C$5:$D$8,2,FALSE))^COLUMNS($M904:Q904)*$L904+SUM($L905:Q905)*IFERROR($L$5/$L$6,1)</f>
        <v>4.6008104854684566</v>
      </c>
      <c r="R904" s="143">
        <f ca="1">IF($B904 ="",,VLOOKUP($K904,'Growth Rates'!$C$5:$D$8,2,FALSE))^COLUMNS($M904:R904)*$L904+SUM($L905:R905)*IFERROR($L$5/$L$6,1)</f>
        <v>4.6008944814007169</v>
      </c>
      <c r="S904" s="143">
        <f ca="1">IF($B904 ="",,VLOOKUP($K904,'Growth Rates'!$C$5:$D$8,2,FALSE))^COLUMNS($M904:S904)*$L904+SUM($L905:S905)*IFERROR($L$5/$L$6,1)</f>
        <v>4.6009784788664705</v>
      </c>
      <c r="T904" s="143">
        <f ca="1">IF($B904 ="",,VLOOKUP($K904,'Growth Rates'!$C$5:$D$8,2,FALSE))^COLUMNS($M904:T904)*$L904+SUM($L905:T905)*IFERROR($L$5/$L$6,1)</f>
        <v>4.6010624778657476</v>
      </c>
      <c r="U904" s="143">
        <f ca="1">IF($B904 ="",,VLOOKUP($K904,'Growth Rates'!$C$5:$D$8,2,FALSE))^COLUMNS($M904:U904)*$L904+SUM($L905:U905)*IFERROR($L$5/$L$6,1)</f>
        <v>4.6011464783985732</v>
      </c>
      <c r="V904" s="143">
        <f ca="1">IF($B904 ="",,VLOOKUP($K904,'Growth Rates'!$C$5:$D$8,2,FALSE))^COLUMNS($M904:V904)*$L904+SUM($L905:V905)*IFERROR($L$5/$L$6,1)</f>
        <v>4.6012304804649791</v>
      </c>
      <c r="W904" s="143">
        <f ca="1">IF($B904 ="",,VLOOKUP($K904,'Growth Rates'!$C$5:$D$8,2,FALSE))^COLUMNS($M904:W904)*$L904+SUM($L905:W905)*IFERROR($L$5/$L$6,1)</f>
        <v>4.6013144840649884</v>
      </c>
      <c r="X904" s="143">
        <f ca="1">IF($B904 ="",,VLOOKUP($K904,'Growth Rates'!$C$5:$D$8,2,FALSE))^COLUMNS($M904:X904)*$L904+SUM($L905:X905)*IFERROR($L$5/$L$6,1)</f>
        <v>4.6013984891986359</v>
      </c>
      <c r="Y904" s="143">
        <f ca="1">IF($B904 ="",,VLOOKUP($K904,'Growth Rates'!$C$5:$D$8,2,FALSE))^COLUMNS($M904:Y904)*$L904+SUM($L905:Y905)*IFERROR($L$5/$L$6,1)</f>
        <v>4.6014824958659428</v>
      </c>
      <c r="Z904" s="215"/>
      <c r="AA904" s="173">
        <f ca="1">IFERROR(IF($H904="",,AA905/$L904),0)</f>
        <v>0.94660190861749349</v>
      </c>
      <c r="AB904" s="173">
        <f ca="1">IFERROR(IF($H904="",,AB905/$L904),0)</f>
        <v>0.8843041564020887</v>
      </c>
      <c r="AC904" s="174">
        <f ca="1">IFERROR(IF($H904="",,AC905/$L904),0)</f>
        <v>0</v>
      </c>
      <c r="AD904" s="175"/>
      <c r="AE904" s="42">
        <v>83618</v>
      </c>
      <c r="AF904" s="43"/>
      <c r="AG904" s="43"/>
      <c r="AH904" s="43"/>
      <c r="AI904" s="43"/>
      <c r="AJ904" s="43"/>
      <c r="AK904" s="43"/>
      <c r="AL904" s="44"/>
      <c r="AM904" s="157">
        <f ca="1">IF('MASTER 2018-19 '!H913="","",'MASTER 2018-19 '!H913)</f>
        <v>4.72</v>
      </c>
      <c r="AN904" s="216">
        <f t="shared" ca="1" si="146"/>
        <v>-0.11960947119140641</v>
      </c>
    </row>
    <row r="905" spans="1:40" s="157" customFormat="1" x14ac:dyDescent="0.2">
      <c r="C905" s="217" t="str">
        <f ca="1">IFERROR(IF(H904="","No PI or No Data",""),"Substation was not found in SubstationLoad")</f>
        <v/>
      </c>
      <c r="D905" s="139"/>
      <c r="E905" s="139"/>
      <c r="F905" s="139"/>
      <c r="G905" s="285">
        <f ca="1">IF(AND(VLOOKUP(C904,SubstationLoad_Max_Primaries!$B$3:$Z$495,3,FALSE),ISNUMBER(VLOOKUP(C904,'Manual Calculation'!$B$2:$G$222,3,FALSE))),VLOOKUP(C904,'Manual Calculation'!$B$2:$G$222,4,FALSE),VLOOKUP(C904,SubstationLoad_Max_Primaries!$B$3:$Z$500,23,FALSE))</f>
        <v>43889.566666666666</v>
      </c>
      <c r="H905" s="250"/>
      <c r="I905" s="220"/>
      <c r="J905" s="220"/>
      <c r="K905" s="220"/>
      <c r="L905" s="220" t="s">
        <v>32</v>
      </c>
      <c r="M905" s="235"/>
      <c r="N905" s="221"/>
      <c r="O905" s="221"/>
      <c r="P905" s="221"/>
      <c r="Q905" s="221"/>
      <c r="R905" s="221"/>
      <c r="S905" s="221"/>
      <c r="T905" s="221"/>
      <c r="U905" s="221"/>
      <c r="V905" s="221"/>
      <c r="W905" s="221"/>
      <c r="X905" s="221"/>
      <c r="Y905" s="221"/>
      <c r="Z905" s="222"/>
      <c r="AA905" s="419">
        <f ca="1">IF(AND(VLOOKUP(C904,SubstationLoad_Min_Primaries!$B$3:$Z$495,3,FALSE),ISNUMBER(VLOOKUP(C904,'Manual Calculation'!$B$2:$G$222,5,FALSE))),"Manual Calculation",MAX(VLOOKUP(C904,SubstationLoad_Max_Primaries!$B$3:$Z$500,5,FALSE),VLOOKUP(C904,SubstationLoad_Max_Primaries!$B$3:$Z$500,7,FALSE)))</f>
        <v>4.3547384549560544</v>
      </c>
      <c r="AB905" s="419">
        <f ca="1">IF(AND(VLOOKUP(C904,SubstationLoad_Min_Primaries!$B$3:$Z$495,3,FALSE),ISNUMBER(VLOOKUP(C904,'Manual Calculation'!$B$2:$G$222,5,FALSE))),"Manual Calculation",VLOOKUP(C904,SubstationLoad_Max_Primaries!$B$3:$Z$500,6,FALSE))</f>
        <v>4.068144465698242</v>
      </c>
      <c r="AC905" s="282">
        <f ca="1">IF(AND(VLOOKUP(C904,SubstationLoad_Min_Primaries!$B$3:$Z$495,3,FALSE),ISNUMBER(VLOOKUP(C904,'Manual Calculation'!$B$2:$G$222,5,FALSE))),VLOOKUP(C904,'Manual Calculation'!$B$2:$G$222,5,FALSE),VLOOKUP(C904,SubstationLoad_Min_Primaries!$B$3:$Z$500,22,FALSE))</f>
        <v>0</v>
      </c>
      <c r="AD905" s="175"/>
      <c r="AE905" s="186">
        <v>1</v>
      </c>
      <c r="AF905" s="187">
        <v>0</v>
      </c>
      <c r="AG905" s="187">
        <v>0</v>
      </c>
      <c r="AH905" s="187">
        <v>0</v>
      </c>
      <c r="AI905" s="187">
        <v>0</v>
      </c>
      <c r="AJ905" s="187">
        <v>0</v>
      </c>
      <c r="AK905" s="187">
        <v>0</v>
      </c>
      <c r="AL905" s="188">
        <v>0</v>
      </c>
      <c r="AM905" s="157" t="str">
        <f ca="1">IF('MASTER 2018-19 '!H914="","",'MASTER 2018-19 '!H914)</f>
        <v/>
      </c>
      <c r="AN905" s="216"/>
    </row>
    <row r="906" spans="1:40" s="157" customFormat="1" x14ac:dyDescent="0.2">
      <c r="C906" s="223" t="s">
        <v>33</v>
      </c>
      <c r="D906" s="224"/>
      <c r="E906" s="225"/>
      <c r="F906" s="225"/>
      <c r="G906" s="226"/>
      <c r="H906" s="249"/>
      <c r="I906" s="228"/>
      <c r="J906" s="228"/>
      <c r="K906" s="228"/>
      <c r="L906" s="228"/>
      <c r="M906" s="229"/>
      <c r="N906" s="229"/>
      <c r="O906" s="230"/>
      <c r="P906" s="230"/>
      <c r="Q906" s="230"/>
      <c r="R906" s="231" t="s">
        <v>34</v>
      </c>
      <c r="S906" s="283">
        <f ca="1">VLOOKUP(C904,SubstationLoad_Max_Primaries!$B$3:$Z$500,24,FALSE)</f>
        <v>0</v>
      </c>
      <c r="T906" s="233"/>
      <c r="U906" s="233"/>
      <c r="V906" s="233"/>
      <c r="W906" s="233"/>
      <c r="X906" s="233"/>
      <c r="Y906" s="233"/>
      <c r="Z906" s="234"/>
      <c r="AA906" s="418">
        <f ca="1">IF(AND(VLOOKUP(C904,SubstationLoad_Min_Primaries!$B$3:$Z$495,3,FALSE),ISNUMBER(VLOOKUP(C904,'Manual Calculation'!$B$2:$G$222,5,FALSE))),"",IF(AA905=VLOOKUP(C904,SubstationLoad_Max_Primaries!$B$3:$Z$500,5,FALSE),VLOOKUP(C904,SubstationLoad_Max_Primaries!$B$3:$Z$500,10,FALSE),IF(AA905=VLOOKUP(C904,SubstationLoad_Max_Primaries!$B$3:$Z$500,7,FALSE),VLOOKUP(C904,SubstationLoad_Max_Primaries!$B$3:$Z$500,12,FALSE),"")))</f>
        <v>43595.659722222219</v>
      </c>
      <c r="AB906" s="418">
        <f ca="1">IF(AND(VLOOKUP(C904,SubstationLoad_Min_Primaries!$B$3:$Z$495,3,FALSE),ISNUMBER(VLOOKUP(C904,'Manual Calculation'!$B$2:$G$222,5,FALSE))),"",VLOOKUP(C904,SubstationLoad_Max_Primaries!$B$3:$Z$500,11,FALSE))</f>
        <v>43697.572916666664</v>
      </c>
      <c r="AC906" s="418">
        <f ca="1">IF(AND(VLOOKUP(C904,SubstationLoad_Min_Primaries!$B$3:$Z$495,3,FALSE),ISNUMBER(VLOOKUP(C904,'Manual Calculation'!$B$2:$G$222,5,FALSE))),VLOOKUP(C904,'Manual Calculation'!$B$2:$G$222,6,FALSE),VLOOKUP(C904,SubstationLoad_Min_Primaries!$B$3:$Z$500,23,FALSE))</f>
        <v>0</v>
      </c>
      <c r="AD906" s="175"/>
      <c r="AE906" s="175"/>
      <c r="AF906" s="175"/>
      <c r="AG906" s="175"/>
      <c r="AH906" s="175"/>
      <c r="AI906" s="175"/>
      <c r="AJ906" s="175"/>
      <c r="AK906" s="175"/>
      <c r="AL906" s="175"/>
      <c r="AM906" s="157" t="str">
        <f ca="1">IF('MASTER 2018-19 '!H915="","",'MASTER 2018-19 '!H915)</f>
        <v/>
      </c>
      <c r="AN906" s="216"/>
    </row>
    <row r="907" spans="1:40" s="157" customFormat="1" x14ac:dyDescent="0.2">
      <c r="B907" s="236">
        <v>869</v>
      </c>
      <c r="C907" s="86" t="str">
        <f ca="1">VLOOKUP(B907,'GSP List'!$D$2:$E$485,2,FALSE)</f>
        <v>HUNTLY</v>
      </c>
      <c r="D907" s="117" t="s">
        <v>30</v>
      </c>
      <c r="E907" s="117" t="s">
        <v>532</v>
      </c>
      <c r="F907" s="214"/>
      <c r="G907" s="284">
        <f ca="1">IF(AND(VLOOKUP(C907,SubstationLoad_Max_Primaries!$B$3:$Z$495,3,FALSE),ISNUMBER(VLOOKUP(C907,'Manual Calculation'!$B$2:$G$222,3,FALSE))),VLOOKUP(C907,'Manual Calculation'!$B$2:$G$222,4,FALSE),VLOOKUP(C907,SubstationLoad_Max_Primaries!$B$3:$Z$500,23,FALSE))</f>
        <v>43815.6875</v>
      </c>
      <c r="H907" s="282">
        <f ca="1">IF(AND(VLOOKUP(C907,SubstationLoad_Max_Primaries!$B$3:$Z$495,3,FALSE),ISNUMBER(VLOOKUP(C907,'Manual Calculation'!$B$2:$G$222,3,FALSE))),VLOOKUP(C907,'Manual Calculation'!$B$2:$G$222,3,FALSE),VLOOKUP(C907,SubstationLoad_Max_Primaries!$B$3:$Z$500,22,FALSE))</f>
        <v>5.9825654730000002</v>
      </c>
      <c r="I907" s="136">
        <v>1</v>
      </c>
      <c r="J907" s="89">
        <v>0</v>
      </c>
      <c r="K907" s="90">
        <v>0</v>
      </c>
      <c r="L907" s="143">
        <f ca="1">IF(OR($B907="",ISNA($I907)),,$H907*$I907)</f>
        <v>5.9825654730000002</v>
      </c>
      <c r="M907" s="143">
        <f ca="1">IF($B907 ="",,VLOOKUP($K907,'Growth Rates'!$C$5:$D$8,2,FALSE))^COLUMNS($M907:M907)*$L907+SUM($L908:M908)*IFERROR($L$5/$L$6,1)</f>
        <v>5.9826746953132854</v>
      </c>
      <c r="N907" s="143">
        <f ca="1">IF($B907 ="",,VLOOKUP($K907,'Growth Rates'!$C$5:$D$8,2,FALSE))^COLUMNS($M907:N907)*$L907+SUM($L908:N908)*IFERROR($L$5/$L$6,1)</f>
        <v>5.9827839196206165</v>
      </c>
      <c r="O907" s="143">
        <f ca="1">IF($B907 ="",,VLOOKUP($K907,'Growth Rates'!$C$5:$D$8,2,FALSE))^COLUMNS($M907:O907)*$L907+SUM($L908:O908)*IFERROR($L$5/$L$6,1)</f>
        <v>5.9828931459220307</v>
      </c>
      <c r="P907" s="143">
        <f ca="1">IF($B907 ="",,VLOOKUP($K907,'Growth Rates'!$C$5:$D$8,2,FALSE))^COLUMNS($M907:P907)*$L907+SUM($L908:P908)*IFERROR($L$5/$L$6,1)</f>
        <v>5.9830023742175653</v>
      </c>
      <c r="Q907" s="143">
        <f ca="1">IF($B907 ="",,VLOOKUP($K907,'Growth Rates'!$C$5:$D$8,2,FALSE))^COLUMNS($M907:Q907)*$L907+SUM($L908:Q908)*IFERROR($L$5/$L$6,1)</f>
        <v>5.9831116045072541</v>
      </c>
      <c r="R907" s="143">
        <f ca="1">IF($B907 ="",,VLOOKUP($K907,'Growth Rates'!$C$5:$D$8,2,FALSE))^COLUMNS($M907:R907)*$L907+SUM($L908:R908)*IFERROR($L$5/$L$6,1)</f>
        <v>5.9832208367911361</v>
      </c>
      <c r="S907" s="143">
        <f ca="1">IF($B907 ="",,VLOOKUP($K907,'Growth Rates'!$C$5:$D$8,2,FALSE))^COLUMNS($M907:S907)*$L907+SUM($L908:S908)*IFERROR($L$5/$L$6,1)</f>
        <v>5.9833300710692461</v>
      </c>
      <c r="T907" s="143">
        <f ca="1">IF($B907 ="",,VLOOKUP($K907,'Growth Rates'!$C$5:$D$8,2,FALSE))^COLUMNS($M907:T907)*$L907+SUM($L908:T908)*IFERROR($L$5/$L$6,1)</f>
        <v>5.9834393073416221</v>
      </c>
      <c r="U907" s="143">
        <f ca="1">IF($B907 ="",,VLOOKUP($K907,'Growth Rates'!$C$5:$D$8,2,FALSE))^COLUMNS($M907:U907)*$L907+SUM($L908:U908)*IFERROR($L$5/$L$6,1)</f>
        <v>5.983548545608298</v>
      </c>
      <c r="V907" s="143">
        <f ca="1">IF($B907 ="",,VLOOKUP($K907,'Growth Rates'!$C$5:$D$8,2,FALSE))^COLUMNS($M907:V907)*$L907+SUM($L908:V908)*IFERROR($L$5/$L$6,1)</f>
        <v>5.9836577858693127</v>
      </c>
      <c r="W907" s="143">
        <f ca="1">IF($B907 ="",,VLOOKUP($K907,'Growth Rates'!$C$5:$D$8,2,FALSE))^COLUMNS($M907:W907)*$L907+SUM($L908:W908)*IFERROR($L$5/$L$6,1)</f>
        <v>5.9837670281246993</v>
      </c>
      <c r="X907" s="143">
        <f ca="1">IF($B907 ="",,VLOOKUP($K907,'Growth Rates'!$C$5:$D$8,2,FALSE))^COLUMNS($M907:X907)*$L907+SUM($L908:X908)*IFERROR($L$5/$L$6,1)</f>
        <v>5.9838762723745011</v>
      </c>
      <c r="Y907" s="143">
        <f ca="1">IF($B907 ="",,VLOOKUP($K907,'Growth Rates'!$C$5:$D$8,2,FALSE))^COLUMNS($M907:Y907)*$L907+SUM($L908:Y908)*IFERROR($L$5/$L$6,1)</f>
        <v>5.9839855186187458</v>
      </c>
      <c r="Z907" s="215"/>
      <c r="AA907" s="173">
        <f ca="1">IFERROR(IF($H907="",,AA908/$L907),0)</f>
        <v>0</v>
      </c>
      <c r="AB907" s="173">
        <f ca="1">IFERROR(IF($H907="",,AB908/$L907),0)</f>
        <v>0</v>
      </c>
      <c r="AC907" s="174">
        <f ca="1">IFERROR(IF($H907="",,AC908/$L907),0)</f>
        <v>0.20460854887830826</v>
      </c>
      <c r="AD907" s="175"/>
      <c r="AE907" s="42">
        <v>83625</v>
      </c>
      <c r="AF907" s="43"/>
      <c r="AG907" s="43"/>
      <c r="AH907" s="43"/>
      <c r="AI907" s="43"/>
      <c r="AJ907" s="43"/>
      <c r="AK907" s="43"/>
      <c r="AL907" s="44"/>
      <c r="AM907" s="157">
        <f ca="1">IF('MASTER 2018-19 '!H916="","",'MASTER 2018-19 '!H916)</f>
        <v>5.97</v>
      </c>
      <c r="AN907" s="216">
        <f t="shared" ca="1" si="146"/>
        <v>1.2565473000000438E-2</v>
      </c>
    </row>
    <row r="908" spans="1:40" s="157" customFormat="1" x14ac:dyDescent="0.2">
      <c r="C908" s="217" t="str">
        <f ca="1">IFERROR(IF(H907="","No PI or No Data",""),"Substation was not found in SubstationLoad")</f>
        <v/>
      </c>
      <c r="D908" s="139"/>
      <c r="E908" s="139"/>
      <c r="F908" s="139"/>
      <c r="G908" s="285">
        <f ca="1">IF(AND(VLOOKUP(C907,SubstationLoad_Max_Primaries!$B$3:$Z$495,3,FALSE),ISNUMBER(VLOOKUP(C907,'Manual Calculation'!$B$2:$G$222,3,FALSE))),VLOOKUP(C907,'Manual Calculation'!$B$2:$G$222,4,FALSE),VLOOKUP(C907,SubstationLoad_Max_Primaries!$B$3:$Z$500,23,FALSE))</f>
        <v>43815.6875</v>
      </c>
      <c r="H908" s="250"/>
      <c r="I908" s="220"/>
      <c r="J908" s="220"/>
      <c r="K908" s="220"/>
      <c r="L908" s="220" t="s">
        <v>32</v>
      </c>
      <c r="M908" s="235"/>
      <c r="N908" s="221"/>
      <c r="O908" s="221"/>
      <c r="P908" s="221"/>
      <c r="Q908" s="221"/>
      <c r="R908" s="221"/>
      <c r="S908" s="221"/>
      <c r="T908" s="221"/>
      <c r="U908" s="221"/>
      <c r="V908" s="221"/>
      <c r="W908" s="221"/>
      <c r="X908" s="221"/>
      <c r="Y908" s="221"/>
      <c r="Z908" s="222"/>
      <c r="AA908" s="419" t="str">
        <f ca="1">IF(AND(VLOOKUP(C907,SubstationLoad_Min_Primaries!$B$3:$Z$495,3,FALSE),ISNUMBER(VLOOKUP(C907,'Manual Calculation'!$B$2:$G$222,5,FALSE))),"Manual Calculation",MAX(VLOOKUP(C907,SubstationLoad_Max_Primaries!$B$3:$Z$500,5,FALSE),VLOOKUP(C907,SubstationLoad_Max_Primaries!$B$3:$Z$500,7,FALSE)))</f>
        <v>Manual Calculation</v>
      </c>
      <c r="AB908" s="419" t="str">
        <f ca="1">IF(AND(VLOOKUP(C907,SubstationLoad_Min_Primaries!$B$3:$Z$495,3,FALSE),ISNUMBER(VLOOKUP(C907,'Manual Calculation'!$B$2:$G$222,5,FALSE))),"Manual Calculation",VLOOKUP(C907,SubstationLoad_Max_Primaries!$B$3:$Z$500,6,FALSE))</f>
        <v>Manual Calculation</v>
      </c>
      <c r="AC908" s="282">
        <f ca="1">IF(AND(VLOOKUP(C907,SubstationLoad_Min_Primaries!$B$3:$Z$495,3,FALSE),ISNUMBER(VLOOKUP(C907,'Manual Calculation'!$B$2:$G$222,5,FALSE))),VLOOKUP(C907,'Manual Calculation'!$B$2:$G$222,5,FALSE),VLOOKUP(C907,SubstationLoad_Min_Primaries!$B$3:$Z$500,22,FALSE))</f>
        <v>1.2240840399999999</v>
      </c>
      <c r="AD908" s="175"/>
      <c r="AE908" s="186">
        <v>1</v>
      </c>
      <c r="AF908" s="187">
        <v>0</v>
      </c>
      <c r="AG908" s="187">
        <v>0</v>
      </c>
      <c r="AH908" s="187">
        <v>0</v>
      </c>
      <c r="AI908" s="187">
        <v>0</v>
      </c>
      <c r="AJ908" s="187">
        <v>0</v>
      </c>
      <c r="AK908" s="187">
        <v>0</v>
      </c>
      <c r="AL908" s="188">
        <v>0</v>
      </c>
      <c r="AM908" s="157" t="str">
        <f ca="1">IF('MASTER 2018-19 '!H917="","",'MASTER 2018-19 '!H917)</f>
        <v/>
      </c>
      <c r="AN908" s="216"/>
    </row>
    <row r="909" spans="1:40" s="157" customFormat="1" x14ac:dyDescent="0.2">
      <c r="C909" s="223" t="s">
        <v>33</v>
      </c>
      <c r="D909" s="224"/>
      <c r="E909" s="225"/>
      <c r="F909" s="225"/>
      <c r="G909" s="226"/>
      <c r="H909" s="249"/>
      <c r="I909" s="228"/>
      <c r="J909" s="228"/>
      <c r="K909" s="228"/>
      <c r="L909" s="228"/>
      <c r="M909" s="229"/>
      <c r="N909" s="229"/>
      <c r="O909" s="230"/>
      <c r="P909" s="230"/>
      <c r="Q909" s="230"/>
      <c r="R909" s="231" t="s">
        <v>34</v>
      </c>
      <c r="S909" s="283">
        <f ca="1">VLOOKUP(C907,SubstationLoad_Max_Primaries!$B$3:$Z$500,24,FALSE)</f>
        <v>0.49223434846496583</v>
      </c>
      <c r="T909" s="233"/>
      <c r="U909" s="233"/>
      <c r="V909" s="233"/>
      <c r="W909" s="233"/>
      <c r="X909" s="233"/>
      <c r="Y909" s="233"/>
      <c r="Z909" s="234"/>
      <c r="AA909" s="418" t="str">
        <f ca="1">IF(AND(VLOOKUP(C907,SubstationLoad_Min_Primaries!$B$3:$Z$495,3,FALSE),ISNUMBER(VLOOKUP(C907,'Manual Calculation'!$B$2:$G$222,5,FALSE))),"",IF(AA908=VLOOKUP(C907,SubstationLoad_Max_Primaries!$B$3:$Z$500,5,FALSE),VLOOKUP(C907,SubstationLoad_Max_Primaries!$B$3:$Z$500,10,FALSE),IF(AA908=VLOOKUP(C907,SubstationLoad_Max_Primaries!$B$3:$Z$500,7,FALSE),VLOOKUP(C907,SubstationLoad_Max_Primaries!$B$3:$Z$500,12,FALSE),"")))</f>
        <v/>
      </c>
      <c r="AB909" s="418" t="str">
        <f ca="1">IF(AND(VLOOKUP(C907,SubstationLoad_Min_Primaries!$B$3:$Z$495,3,FALSE),ISNUMBER(VLOOKUP(C907,'Manual Calculation'!$B$2:$G$222,5,FALSE))),"",VLOOKUP(C907,SubstationLoad_Max_Primaries!$B$3:$Z$500,11,FALSE))</f>
        <v/>
      </c>
      <c r="AC909" s="418">
        <f ca="1">IF(AND(VLOOKUP(C907,SubstationLoad_Min_Primaries!$B$3:$Z$495,3,FALSE),ISNUMBER(VLOOKUP(C907,'Manual Calculation'!$B$2:$G$222,5,FALSE))),VLOOKUP(C907,'Manual Calculation'!$B$2:$G$222,6,FALSE),VLOOKUP(C907,SubstationLoad_Min_Primaries!$B$3:$Z$500,23,FALSE))</f>
        <v>43647.166666666672</v>
      </c>
      <c r="AD909" s="175"/>
      <c r="AE909" s="175"/>
      <c r="AF909" s="175"/>
      <c r="AG909" s="175"/>
      <c r="AH909" s="175"/>
      <c r="AI909" s="175"/>
      <c r="AJ909" s="175"/>
      <c r="AK909" s="175"/>
      <c r="AL909" s="175"/>
      <c r="AM909" s="157" t="str">
        <f ca="1">IF('MASTER 2018-19 '!H918="","",'MASTER 2018-19 '!H918)</f>
        <v/>
      </c>
      <c r="AN909" s="216"/>
    </row>
    <row r="910" spans="1:40" s="157" customFormat="1" x14ac:dyDescent="0.2">
      <c r="B910" s="236">
        <v>871</v>
      </c>
      <c r="C910" s="86" t="str">
        <f ca="1">VLOOKUP(B910,'GSP List'!$D$2:$E$485,2,FALSE)</f>
        <v>INSCH</v>
      </c>
      <c r="D910" s="117" t="s">
        <v>30</v>
      </c>
      <c r="E910" s="117" t="s">
        <v>565</v>
      </c>
      <c r="F910" s="214"/>
      <c r="G910" s="284">
        <f ca="1">IF(AND(VLOOKUP(C910,SubstationLoad_Max_Primaries!$B$3:$Z$495,3,FALSE),ISNUMBER(VLOOKUP(C910,'Manual Calculation'!$B$2:$G$222,3,FALSE))),VLOOKUP(C910,'Manual Calculation'!$B$2:$G$222,4,FALSE),VLOOKUP(C910,SubstationLoad_Max_Primaries!$B$3:$Z$500,23,FALSE))</f>
        <v>43839.729166666672</v>
      </c>
      <c r="H910" s="282">
        <f ca="1">IF(AND(VLOOKUP(C910,SubstationLoad_Max_Primaries!$B$3:$Z$495,3,FALSE),ISNUMBER(VLOOKUP(C910,'Manual Calculation'!$B$2:$G$222,3,FALSE))),VLOOKUP(C910,'Manual Calculation'!$B$2:$G$222,3,FALSE),VLOOKUP(C910,SubstationLoad_Max_Primaries!$B$3:$Z$500,22,FALSE))</f>
        <v>6.2616216270000002</v>
      </c>
      <c r="I910" s="136">
        <v>1</v>
      </c>
      <c r="J910" s="89">
        <v>0</v>
      </c>
      <c r="K910" s="90">
        <v>0</v>
      </c>
      <c r="L910" s="143">
        <f ca="1">IF(OR($B910="",ISNA($I910)),,$H910*$I910)</f>
        <v>6.2616216270000002</v>
      </c>
      <c r="M910" s="143">
        <f ca="1">IF($B910 ="",,VLOOKUP($K910,'Growth Rates'!$C$5:$D$8,2,FALSE))^COLUMNS($M910:M910)*$L910+SUM($L911:M911)*IFERROR($L$5/$L$6,1)</f>
        <v>6.2617359439769062</v>
      </c>
      <c r="N910" s="143">
        <f ca="1">IF($B910 ="",,VLOOKUP($K910,'Growth Rates'!$C$5:$D$8,2,FALSE))^COLUMNS($M910:N910)*$L910+SUM($L911:N911)*IFERROR($L$5/$L$6,1)</f>
        <v>6.2618502630408708</v>
      </c>
      <c r="O910" s="143">
        <f ca="1">IF($B910 ="",,VLOOKUP($K910,'Growth Rates'!$C$5:$D$8,2,FALSE))^COLUMNS($M910:O910)*$L910+SUM($L911:O911)*IFERROR($L$5/$L$6,1)</f>
        <v>6.261964584191932</v>
      </c>
      <c r="P910" s="143">
        <f ca="1">IF($B910 ="",,VLOOKUP($K910,'Growth Rates'!$C$5:$D$8,2,FALSE))^COLUMNS($M910:P910)*$L910+SUM($L911:P911)*IFERROR($L$5/$L$6,1)</f>
        <v>6.2620789074301291</v>
      </c>
      <c r="Q910" s="143">
        <f ca="1">IF($B910 ="",,VLOOKUP($K910,'Growth Rates'!$C$5:$D$8,2,FALSE))^COLUMNS($M910:Q910)*$L910+SUM($L911:Q911)*IFERROR($L$5/$L$6,1)</f>
        <v>6.2621932327554983</v>
      </c>
      <c r="R910" s="143">
        <f ca="1">IF($B910 ="",,VLOOKUP($K910,'Growth Rates'!$C$5:$D$8,2,FALSE))^COLUMNS($M910:R910)*$L910+SUM($L911:R911)*IFERROR($L$5/$L$6,1)</f>
        <v>6.262307560168078</v>
      </c>
      <c r="S910" s="143">
        <f ca="1">IF($B910 ="",,VLOOKUP($K910,'Growth Rates'!$C$5:$D$8,2,FALSE))^COLUMNS($M910:S910)*$L910+SUM($L911:S911)*IFERROR($L$5/$L$6,1)</f>
        <v>6.2624218896679071</v>
      </c>
      <c r="T910" s="143">
        <f ca="1">IF($B910 ="",,VLOOKUP($K910,'Growth Rates'!$C$5:$D$8,2,FALSE))^COLUMNS($M910:T910)*$L910+SUM($L911:T911)*IFERROR($L$5/$L$6,1)</f>
        <v>6.2625362212550248</v>
      </c>
      <c r="U910" s="143">
        <f ca="1">IF($B910 ="",,VLOOKUP($K910,'Growth Rates'!$C$5:$D$8,2,FALSE))^COLUMNS($M910:U910)*$L910+SUM($L911:U911)*IFERROR($L$5/$L$6,1)</f>
        <v>6.2626505549294667</v>
      </c>
      <c r="V910" s="143">
        <f ca="1">IF($B910 ="",,VLOOKUP($K910,'Growth Rates'!$C$5:$D$8,2,FALSE))^COLUMNS($M910:V910)*$L910+SUM($L911:V911)*IFERROR($L$5/$L$6,1)</f>
        <v>6.2627648906912725</v>
      </c>
      <c r="W910" s="143">
        <f ca="1">IF($B910 ="",,VLOOKUP($K910,'Growth Rates'!$C$5:$D$8,2,FALSE))^COLUMNS($M910:W910)*$L910+SUM($L911:W911)*IFERROR($L$5/$L$6,1)</f>
        <v>6.2628792285404771</v>
      </c>
      <c r="X910" s="143">
        <f ca="1">IF($B910 ="",,VLOOKUP($K910,'Growth Rates'!$C$5:$D$8,2,FALSE))^COLUMNS($M910:X910)*$L910+SUM($L911:X911)*IFERROR($L$5/$L$6,1)</f>
        <v>6.2629935684771265</v>
      </c>
      <c r="Y910" s="143">
        <f ca="1">IF($B910 ="",,VLOOKUP($K910,'Growth Rates'!$C$5:$D$8,2,FALSE))^COLUMNS($M910:Y910)*$L910+SUM($L911:Y911)*IFERROR($L$5/$L$6,1)</f>
        <v>6.2631079105012493</v>
      </c>
      <c r="Z910" s="237"/>
      <c r="AA910" s="173">
        <f ca="1">IFERROR(IF($H910="",,AA911/$L910),0)</f>
        <v>0</v>
      </c>
      <c r="AB910" s="173">
        <f ca="1">IFERROR(IF($H910="",,AB911/$L910),0)</f>
        <v>0</v>
      </c>
      <c r="AC910" s="174">
        <f ca="1">IFERROR(IF($H910="",,AC911/$L910),0)</f>
        <v>3.2256003481444466E-2</v>
      </c>
      <c r="AD910" s="175"/>
      <c r="AE910" s="42">
        <v>83630</v>
      </c>
      <c r="AF910" s="43"/>
      <c r="AG910" s="43"/>
      <c r="AH910" s="43"/>
      <c r="AI910" s="43"/>
      <c r="AJ910" s="43"/>
      <c r="AK910" s="43"/>
      <c r="AL910" s="44"/>
      <c r="AM910" s="157">
        <f ca="1">IF('MASTER 2018-19 '!H919="","",'MASTER 2018-19 '!H919)</f>
        <v>6.23</v>
      </c>
      <c r="AN910" s="216">
        <f t="shared" ca="1" si="146"/>
        <v>3.1621626999999819E-2</v>
      </c>
    </row>
    <row r="911" spans="1:40" s="157" customFormat="1" x14ac:dyDescent="0.2">
      <c r="C911" s="217" t="str">
        <f ca="1">IFERROR(IF(H910="","No PI or No Data",""),"Substation was not found in SubstationLoad")</f>
        <v/>
      </c>
      <c r="D911" s="139"/>
      <c r="E911" s="139"/>
      <c r="F911" s="139"/>
      <c r="G911" s="285">
        <f ca="1">IF(AND(VLOOKUP(C910,SubstationLoad_Max_Primaries!$B$3:$Z$495,3,FALSE),ISNUMBER(VLOOKUP(C910,'Manual Calculation'!$B$2:$G$222,3,FALSE))),VLOOKUP(C910,'Manual Calculation'!$B$2:$G$222,4,FALSE),VLOOKUP(C910,SubstationLoad_Max_Primaries!$B$3:$Z$500,23,FALSE))</f>
        <v>43839.729166666672</v>
      </c>
      <c r="H911" s="250"/>
      <c r="I911" s="220"/>
      <c r="J911" s="220"/>
      <c r="K911" s="220"/>
      <c r="L911" s="220" t="s">
        <v>32</v>
      </c>
      <c r="M911" s="235"/>
      <c r="N911" s="221"/>
      <c r="O911" s="221"/>
      <c r="P911" s="221"/>
      <c r="Q911" s="221"/>
      <c r="R911" s="221"/>
      <c r="S911" s="221"/>
      <c r="T911" s="221"/>
      <c r="U911" s="221"/>
      <c r="V911" s="221"/>
      <c r="W911" s="221"/>
      <c r="X911" s="221"/>
      <c r="Y911" s="221"/>
      <c r="Z911" s="222"/>
      <c r="AA911" s="419" t="str">
        <f ca="1">IF(AND(VLOOKUP(C910,SubstationLoad_Min_Primaries!$B$3:$Z$495,3,FALSE),ISNUMBER(VLOOKUP(C910,'Manual Calculation'!$B$2:$G$222,5,FALSE))),"Manual Calculation",MAX(VLOOKUP(C910,SubstationLoad_Max_Primaries!$B$3:$Z$500,5,FALSE),VLOOKUP(C910,SubstationLoad_Max_Primaries!$B$3:$Z$500,7,FALSE)))</f>
        <v>Manual Calculation</v>
      </c>
      <c r="AB911" s="419" t="str">
        <f ca="1">IF(AND(VLOOKUP(C910,SubstationLoad_Min_Primaries!$B$3:$Z$495,3,FALSE),ISNUMBER(VLOOKUP(C910,'Manual Calculation'!$B$2:$G$222,5,FALSE))),"Manual Calculation",VLOOKUP(C910,SubstationLoad_Max_Primaries!$B$3:$Z$500,6,FALSE))</f>
        <v>Manual Calculation</v>
      </c>
      <c r="AC911" s="282">
        <f ca="1">IF(AND(VLOOKUP(C910,SubstationLoad_Min_Primaries!$B$3:$Z$495,3,FALSE),ISNUMBER(VLOOKUP(C910,'Manual Calculation'!$B$2:$G$222,5,FALSE))),VLOOKUP(C910,'Manual Calculation'!$B$2:$G$222,5,FALSE),VLOOKUP(C910,SubstationLoad_Min_Primaries!$B$3:$Z$500,22,FALSE))</f>
        <v>0.20197488899999999</v>
      </c>
      <c r="AD911" s="175"/>
      <c r="AE911" s="186">
        <v>1</v>
      </c>
      <c r="AF911" s="187">
        <v>0</v>
      </c>
      <c r="AG911" s="187">
        <v>0</v>
      </c>
      <c r="AH911" s="187">
        <v>0</v>
      </c>
      <c r="AI911" s="187">
        <v>0</v>
      </c>
      <c r="AJ911" s="187">
        <v>0</v>
      </c>
      <c r="AK911" s="187">
        <v>0</v>
      </c>
      <c r="AL911" s="188">
        <v>0</v>
      </c>
      <c r="AM911" s="157" t="str">
        <f ca="1">IF('MASTER 2018-19 '!H920="","",'MASTER 2018-19 '!H920)</f>
        <v/>
      </c>
      <c r="AN911" s="216"/>
    </row>
    <row r="912" spans="1:40" s="157" customFormat="1" x14ac:dyDescent="0.2">
      <c r="C912" s="223" t="s">
        <v>33</v>
      </c>
      <c r="D912" s="224"/>
      <c r="E912" s="225"/>
      <c r="F912" s="225"/>
      <c r="G912" s="226"/>
      <c r="H912" s="249"/>
      <c r="I912" s="228"/>
      <c r="J912" s="228"/>
      <c r="K912" s="228"/>
      <c r="L912" s="228"/>
      <c r="M912" s="229"/>
      <c r="N912" s="229"/>
      <c r="O912" s="230"/>
      <c r="P912" s="230"/>
      <c r="Q912" s="230"/>
      <c r="R912" s="231" t="s">
        <v>34</v>
      </c>
      <c r="S912" s="283">
        <f ca="1">VLOOKUP(C910,SubstationLoad_Max_Primaries!$B$3:$Z$500,24,FALSE)</f>
        <v>2</v>
      </c>
      <c r="T912" s="233"/>
      <c r="U912" s="233"/>
      <c r="V912" s="233"/>
      <c r="W912" s="233"/>
      <c r="X912" s="233"/>
      <c r="Y912" s="233"/>
      <c r="Z912" s="234"/>
      <c r="AA912" s="418" t="str">
        <f ca="1">IF(AND(VLOOKUP(C910,SubstationLoad_Min_Primaries!$B$3:$Z$495,3,FALSE),ISNUMBER(VLOOKUP(C910,'Manual Calculation'!$B$2:$G$222,5,FALSE))),"",IF(AA911=VLOOKUP(C910,SubstationLoad_Max_Primaries!$B$3:$Z$500,5,FALSE),VLOOKUP(C910,SubstationLoad_Max_Primaries!$B$3:$Z$500,10,FALSE),IF(AA911=VLOOKUP(C910,SubstationLoad_Max_Primaries!$B$3:$Z$500,7,FALSE),VLOOKUP(C910,SubstationLoad_Max_Primaries!$B$3:$Z$500,12,FALSE),"")))</f>
        <v/>
      </c>
      <c r="AB912" s="418" t="str">
        <f ca="1">IF(AND(VLOOKUP(C910,SubstationLoad_Min_Primaries!$B$3:$Z$495,3,FALSE),ISNUMBER(VLOOKUP(C910,'Manual Calculation'!$B$2:$G$222,5,FALSE))),"",VLOOKUP(C910,SubstationLoad_Max_Primaries!$B$3:$Z$500,11,FALSE))</f>
        <v/>
      </c>
      <c r="AC912" s="418">
        <f ca="1">IF(AND(VLOOKUP(C910,SubstationLoad_Min_Primaries!$B$3:$Z$495,3,FALSE),ISNUMBER(VLOOKUP(C910,'Manual Calculation'!$B$2:$G$222,5,FALSE))),VLOOKUP(C910,'Manual Calculation'!$B$2:$G$222,6,FALSE),VLOOKUP(C910,SubstationLoad_Min_Primaries!$B$3:$Z$500,23,FALSE))</f>
        <v>43671.604166666672</v>
      </c>
      <c r="AD912" s="175"/>
      <c r="AE912" s="175"/>
      <c r="AF912" s="175"/>
      <c r="AG912" s="175"/>
      <c r="AH912" s="175"/>
      <c r="AI912" s="175"/>
      <c r="AJ912" s="175"/>
      <c r="AK912" s="175"/>
      <c r="AL912" s="175"/>
      <c r="AM912" s="157" t="str">
        <f ca="1">IF('MASTER 2018-19 '!H921="","",'MASTER 2018-19 '!H921)</f>
        <v/>
      </c>
      <c r="AN912" s="216"/>
    </row>
    <row r="913" spans="1:40" s="157" customFormat="1" x14ac:dyDescent="0.2">
      <c r="B913" s="236">
        <v>464</v>
      </c>
      <c r="C913" s="86" t="str">
        <f ca="1">VLOOKUP(B913,'GSP List'!$D$2:$E$485,2,FALSE)</f>
        <v>KEITH</v>
      </c>
      <c r="D913" s="117" t="s">
        <v>30</v>
      </c>
      <c r="E913" s="117" t="s">
        <v>532</v>
      </c>
      <c r="F913" s="214"/>
      <c r="G913" s="284">
        <f ca="1">IF(AND(VLOOKUP(C913,SubstationLoad_Max_Primaries!$B$3:$Z$495,3,FALSE),ISNUMBER(VLOOKUP(C913,'Manual Calculation'!$B$2:$G$222,3,FALSE))),VLOOKUP(C913,'Manual Calculation'!$B$2:$G$222,4,FALSE),VLOOKUP(C913,SubstationLoad_Max_Primaries!$B$3:$Z$500,23,FALSE))</f>
        <v>43815.700694444444</v>
      </c>
      <c r="H913" s="282">
        <f ca="1">IF(AND(VLOOKUP(C913,SubstationLoad_Max_Primaries!$B$3:$Z$495,3,FALSE),ISNUMBER(VLOOKUP(C913,'Manual Calculation'!$B$2:$G$222,3,FALSE))),VLOOKUP(C913,'Manual Calculation'!$B$2:$G$222,3,FALSE),VLOOKUP(C913,SubstationLoad_Max_Primaries!$B$3:$Z$500,22,FALSE))</f>
        <v>6.6533441146240229</v>
      </c>
      <c r="I913" s="136">
        <v>1</v>
      </c>
      <c r="J913" s="89" t="s">
        <v>31</v>
      </c>
      <c r="K913" s="90" t="s">
        <v>31</v>
      </c>
      <c r="L913" s="143">
        <f ca="1">IF(OR($B913="",ISNA($I913)),,$H913*$I913)</f>
        <v>6.6533441146240229</v>
      </c>
      <c r="M913" s="143">
        <f ca="1">IF($B913 ="",,VLOOKUP($K913,'Growth Rates'!$C$5:$D$8,2,FALSE))^COLUMNS($M913:M913)*$L913+SUM($L914:M914)*IFERROR($L$5/$L$6,1)</f>
        <v>6.6902155493445914</v>
      </c>
      <c r="N913" s="143">
        <f ca="1">IF($B913 ="",,VLOOKUP($K913,'Growth Rates'!$C$5:$D$8,2,FALSE))^COLUMNS($M913:N913)*$L913+SUM($L914:N914)*IFERROR($L$5/$L$6,1)</f>
        <v>6.7272913178069498</v>
      </c>
      <c r="O913" s="143">
        <f ca="1">IF($B913 ="",,VLOOKUP($K913,'Growth Rates'!$C$5:$D$8,2,FALSE))^COLUMNS($M913:O913)*$L913+SUM($L914:O914)*IFERROR($L$5/$L$6,1)</f>
        <v>6.7645725523857472</v>
      </c>
      <c r="P913" s="143">
        <f ca="1">IF($B913 ="",,VLOOKUP($K913,'Growth Rates'!$C$5:$D$8,2,FALSE))^COLUMNS($M913:P913)*$L913+SUM($L914:P914)*IFERROR($L$5/$L$6,1)</f>
        <v>6.8020603917310209</v>
      </c>
      <c r="Q913" s="143">
        <f ca="1">IF($B913 ="",,VLOOKUP($K913,'Growth Rates'!$C$5:$D$8,2,FALSE))^COLUMNS($M913:Q913)*$L913+SUM($L914:Q914)*IFERROR($L$5/$L$6,1)</f>
        <v>6.83975598080296</v>
      </c>
      <c r="R913" s="143">
        <f ca="1">IF($B913 ="",,VLOOKUP($K913,'Growth Rates'!$C$5:$D$8,2,FALSE))^COLUMNS($M913:R913)*$L913+SUM($L914:R914)*IFERROR($L$5/$L$6,1)</f>
        <v>6.8776604709068891</v>
      </c>
      <c r="S913" s="143">
        <f ca="1">IF($B913 ="",,VLOOKUP($K913,'Growth Rates'!$C$5:$D$8,2,FALSE))^COLUMNS($M913:S913)*$L913+SUM($L914:S914)*IFERROR($L$5/$L$6,1)</f>
        <v>6.915775019728418</v>
      </c>
      <c r="T913" s="143">
        <f ca="1">IF($B913 ="",,VLOOKUP($K913,'Growth Rates'!$C$5:$D$8,2,FALSE))^COLUMNS($M913:T913)*$L913+SUM($L914:T914)*IFERROR($L$5/$L$6,1)</f>
        <v>6.9541007913688153</v>
      </c>
      <c r="U913" s="143">
        <f ca="1">IF($B913 ="",,VLOOKUP($K913,'Growth Rates'!$C$5:$D$8,2,FALSE))^COLUMNS($M913:U913)*$L913+SUM($L914:U914)*IFERROR($L$5/$L$6,1)</f>
        <v>6.9926389563805458</v>
      </c>
      <c r="V913" s="143">
        <f ca="1">IF($B913 ="",,VLOOKUP($K913,'Growth Rates'!$C$5:$D$8,2,FALSE))^COLUMNS($M913:V913)*$L913+SUM($L914:V914)*IFERROR($L$5/$L$6,1)</f>
        <v>7.0313906918030371</v>
      </c>
      <c r="W913" s="143">
        <f ca="1">IF($B913 ="",,VLOOKUP($K913,'Growth Rates'!$C$5:$D$8,2,FALSE))^COLUMNS($M913:W913)*$L913+SUM($L914:W914)*IFERROR($L$5/$L$6,1)</f>
        <v>7.0703571811986139</v>
      </c>
      <c r="X913" s="143">
        <f ca="1">IF($B913 ="",,VLOOKUP($K913,'Growth Rates'!$C$5:$D$8,2,FALSE))^COLUMNS($M913:X913)*$L913+SUM($L914:X914)*IFERROR($L$5/$L$6,1)</f>
        <v>7.1095396146886642</v>
      </c>
      <c r="Y913" s="143">
        <f ca="1">IF($B913 ="",,VLOOKUP($K913,'Growth Rates'!$C$5:$D$8,2,FALSE))^COLUMNS($M913:Y913)*$L913+SUM($L914:Y914)*IFERROR($L$5/$L$6,1)</f>
        <v>7.1489391889899698</v>
      </c>
      <c r="Z913" s="111"/>
      <c r="AA913" s="173">
        <f ca="1">IFERROR(IF($H913="",,AA914/$L913),0)</f>
        <v>0.87919462383454228</v>
      </c>
      <c r="AB913" s="173">
        <f ca="1">IFERROR(IF($H913="",,AB914/$L913),0)</f>
        <v>0.78942951429266295</v>
      </c>
      <c r="AC913" s="174">
        <f ca="1">IFERROR(IF($H913="",,AC914/$L913),0)</f>
        <v>0</v>
      </c>
      <c r="AD913" s="175"/>
      <c r="AE913" s="42">
        <v>83602</v>
      </c>
      <c r="AF913" s="43"/>
      <c r="AG913" s="43"/>
      <c r="AH913" s="43"/>
      <c r="AI913" s="43"/>
      <c r="AJ913" s="43"/>
      <c r="AK913" s="43"/>
      <c r="AL913" s="44"/>
      <c r="AM913" s="157">
        <f ca="1">IF('MASTER 2018-19 '!H922="","",'MASTER 2018-19 '!H922)</f>
        <v>6.74</v>
      </c>
      <c r="AN913" s="216">
        <f t="shared" ca="1" si="146"/>
        <v>-8.6655885375977348E-2</v>
      </c>
    </row>
    <row r="914" spans="1:40" s="157" customFormat="1" x14ac:dyDescent="0.2">
      <c r="C914" s="217" t="str">
        <f ca="1">IFERROR(IF(H913="","No PI or No Data",""),"Substation was not found in SubstationLoad")</f>
        <v/>
      </c>
      <c r="D914" s="139"/>
      <c r="E914" s="139"/>
      <c r="F914" s="139"/>
      <c r="G914" s="285">
        <f ca="1">IF(AND(VLOOKUP(C913,SubstationLoad_Max_Primaries!$B$3:$Z$495,3,FALSE),ISNUMBER(VLOOKUP(C913,'Manual Calculation'!$B$2:$G$222,3,FALSE))),VLOOKUP(C913,'Manual Calculation'!$B$2:$G$222,4,FALSE),VLOOKUP(C913,SubstationLoad_Max_Primaries!$B$3:$Z$500,23,FALSE))</f>
        <v>43815.700694444444</v>
      </c>
      <c r="H914" s="250"/>
      <c r="I914" s="220"/>
      <c r="J914" s="220"/>
      <c r="K914" s="220"/>
      <c r="L914" s="220" t="s">
        <v>32</v>
      </c>
      <c r="M914" s="235"/>
      <c r="N914" s="221"/>
      <c r="O914" s="221"/>
      <c r="P914" s="221"/>
      <c r="Q914" s="221"/>
      <c r="R914" s="221"/>
      <c r="S914" s="221"/>
      <c r="T914" s="221"/>
      <c r="U914" s="221"/>
      <c r="V914" s="221"/>
      <c r="W914" s="221"/>
      <c r="X914" s="221"/>
      <c r="Y914" s="221"/>
      <c r="Z914" s="222"/>
      <c r="AA914" s="419">
        <f ca="1">IF(AND(VLOOKUP(C913,SubstationLoad_Min_Primaries!$B$3:$Z$495,3,FALSE),ISNUMBER(VLOOKUP(C913,'Manual Calculation'!$B$2:$G$222,5,FALSE))),"Manual Calculation",MAX(VLOOKUP(C913,SubstationLoad_Max_Primaries!$B$3:$Z$500,5,FALSE),VLOOKUP(C913,SubstationLoad_Max_Primaries!$B$3:$Z$500,7,FALSE)))</f>
        <v>5.8495843760986332</v>
      </c>
      <c r="AB914" s="419">
        <f ca="1">IF(AND(VLOOKUP(C913,SubstationLoad_Min_Primaries!$B$3:$Z$495,3,FALSE),ISNUMBER(VLOOKUP(C913,'Manual Calculation'!$B$2:$G$222,5,FALSE))),"Manual Calculation",VLOOKUP(C913,SubstationLoad_Max_Primaries!$B$3:$Z$500,6,FALSE))</f>
        <v>5.2523462128295897</v>
      </c>
      <c r="AC914" s="282">
        <f ca="1">IF(AND(VLOOKUP(C913,SubstationLoad_Min_Primaries!$B$3:$Z$495,3,FALSE),ISNUMBER(VLOOKUP(C913,'Manual Calculation'!$B$2:$G$222,5,FALSE))),VLOOKUP(C913,'Manual Calculation'!$B$2:$G$222,5,FALSE),VLOOKUP(C913,SubstationLoad_Min_Primaries!$B$3:$Z$500,22,FALSE))</f>
        <v>0</v>
      </c>
      <c r="AD914" s="175"/>
      <c r="AE914" s="186">
        <v>1</v>
      </c>
      <c r="AF914" s="187">
        <v>0</v>
      </c>
      <c r="AG914" s="187">
        <v>0</v>
      </c>
      <c r="AH914" s="187">
        <v>0</v>
      </c>
      <c r="AI914" s="187">
        <v>0</v>
      </c>
      <c r="AJ914" s="187">
        <v>0</v>
      </c>
      <c r="AK914" s="187">
        <v>0</v>
      </c>
      <c r="AL914" s="188">
        <v>0</v>
      </c>
      <c r="AM914" s="157" t="str">
        <f ca="1">IF('MASTER 2018-19 '!H923="","",'MASTER 2018-19 '!H923)</f>
        <v/>
      </c>
      <c r="AN914" s="216"/>
    </row>
    <row r="915" spans="1:40" s="157" customFormat="1" x14ac:dyDescent="0.2">
      <c r="C915" s="223" t="s">
        <v>33</v>
      </c>
      <c r="D915" s="224"/>
      <c r="E915" s="225"/>
      <c r="F915" s="225"/>
      <c r="G915" s="226"/>
      <c r="H915" s="249"/>
      <c r="I915" s="228"/>
      <c r="J915" s="228"/>
      <c r="K915" s="228"/>
      <c r="L915" s="228"/>
      <c r="M915" s="229"/>
      <c r="N915" s="229"/>
      <c r="O915" s="230"/>
      <c r="P915" s="230"/>
      <c r="Q915" s="230"/>
      <c r="R915" s="231" t="s">
        <v>34</v>
      </c>
      <c r="S915" s="283">
        <f ca="1">VLOOKUP(C913,SubstationLoad_Max_Primaries!$B$3:$Z$500,24,FALSE)</f>
        <v>0</v>
      </c>
      <c r="T915" s="233"/>
      <c r="U915" s="233"/>
      <c r="V915" s="233"/>
      <c r="W915" s="233"/>
      <c r="X915" s="233"/>
      <c r="Y915" s="233"/>
      <c r="Z915" s="239"/>
      <c r="AA915" s="418">
        <f ca="1">IF(AND(VLOOKUP(C913,SubstationLoad_Min_Primaries!$B$3:$Z$495,3,FALSE),ISNUMBER(VLOOKUP(C913,'Manual Calculation'!$B$2:$G$222,5,FALSE))),"",IF(AA914=VLOOKUP(C913,SubstationLoad_Max_Primaries!$B$3:$Z$500,5,FALSE),VLOOKUP(C913,SubstationLoad_Max_Primaries!$B$3:$Z$500,10,FALSE),IF(AA914=VLOOKUP(C913,SubstationLoad_Max_Primaries!$B$3:$Z$500,7,FALSE),VLOOKUP(C913,SubstationLoad_Max_Primaries!$B$3:$Z$500,12,FALSE),"")))</f>
        <v>43738.706944444442</v>
      </c>
      <c r="AB915" s="418">
        <f ca="1">IF(AND(VLOOKUP(C913,SubstationLoad_Min_Primaries!$B$3:$Z$495,3,FALSE),ISNUMBER(VLOOKUP(C913,'Manual Calculation'!$B$2:$G$222,5,FALSE))),"",VLOOKUP(C913,SubstationLoad_Max_Primaries!$B$3:$Z$500,11,FALSE))</f>
        <v>43635.842361111114</v>
      </c>
      <c r="AC915" s="418">
        <f ca="1">IF(AND(VLOOKUP(C913,SubstationLoad_Min_Primaries!$B$3:$Z$495,3,FALSE),ISNUMBER(VLOOKUP(C913,'Manual Calculation'!$B$2:$G$222,5,FALSE))),VLOOKUP(C913,'Manual Calculation'!$B$2:$G$222,6,FALSE),VLOOKUP(C913,SubstationLoad_Min_Primaries!$B$3:$Z$500,23,FALSE))</f>
        <v>0</v>
      </c>
      <c r="AD915" s="175"/>
      <c r="AE915" s="175"/>
      <c r="AF915" s="175"/>
      <c r="AG915" s="175"/>
      <c r="AH915" s="175"/>
      <c r="AI915" s="175"/>
      <c r="AJ915" s="175"/>
      <c r="AK915" s="175"/>
      <c r="AL915" s="175"/>
      <c r="AM915" s="157" t="str">
        <f ca="1">IF('MASTER 2018-19 '!H924="","",'MASTER 2018-19 '!H924)</f>
        <v/>
      </c>
      <c r="AN915" s="216"/>
    </row>
    <row r="916" spans="1:40" s="157" customFormat="1" x14ac:dyDescent="0.2">
      <c r="B916" s="236">
        <v>465</v>
      </c>
      <c r="C916" s="86" t="str">
        <f ca="1">VLOOKUP(B916,'GSP List'!$D$2:$E$485,2,FALSE)</f>
        <v>LIMEHILLOCKS</v>
      </c>
      <c r="D916" s="117" t="s">
        <v>30</v>
      </c>
      <c r="E916" s="117" t="s">
        <v>530</v>
      </c>
      <c r="F916" s="214"/>
      <c r="G916" s="284">
        <f ca="1">IF(AND(VLOOKUP(C916,SubstationLoad_Max_Primaries!$B$3:$Z$495,3,FALSE),ISNUMBER(VLOOKUP(C916,'Manual Calculation'!$B$2:$G$222,3,FALSE))),VLOOKUP(C916,'Manual Calculation'!$B$2:$G$222,4,FALSE),VLOOKUP(C916,SubstationLoad_Max_Primaries!$B$3:$Z$500,23,FALSE))</f>
        <v>43824.520833333328</v>
      </c>
      <c r="H916" s="282">
        <f ca="1">IF(AND(VLOOKUP(C916,SubstationLoad_Max_Primaries!$B$3:$Z$495,3,FALSE),ISNUMBER(VLOOKUP(C916,'Manual Calculation'!$B$2:$G$222,3,FALSE))),VLOOKUP(C916,'Manual Calculation'!$B$2:$G$222,3,FALSE),VLOOKUP(C916,SubstationLoad_Max_Primaries!$B$3:$Z$500,22,FALSE))</f>
        <v>1.4260476660000001</v>
      </c>
      <c r="I916" s="136">
        <v>1</v>
      </c>
      <c r="J916" s="89">
        <v>0</v>
      </c>
      <c r="K916" s="90">
        <v>0</v>
      </c>
      <c r="L916" s="143">
        <f ca="1">IF(OR($B916="",ISNA($I916)),,$H916*$I916)</f>
        <v>1.4260476660000001</v>
      </c>
      <c r="M916" s="143">
        <f ca="1">IF($B916 ="",,VLOOKUP($K916,'Growth Rates'!$C$5:$D$8,2,FALSE))^COLUMNS($M916:M916)*$L916+SUM($L917:M917)*IFERROR($L$5/$L$6,1)</f>
        <v>1.4260737010222055</v>
      </c>
      <c r="N916" s="143">
        <f ca="1">IF($B916 ="",,VLOOKUP($K916,'Growth Rates'!$C$5:$D$8,2,FALSE))^COLUMNS($M916:N916)*$L916+SUM($L917:N917)*IFERROR($L$5/$L$6,1)</f>
        <v>1.4260997365197263</v>
      </c>
      <c r="O916" s="143">
        <f ca="1">IF($B916 ="",,VLOOKUP($K916,'Growth Rates'!$C$5:$D$8,2,FALSE))^COLUMNS($M916:O916)*$L916+SUM($L917:O917)*IFERROR($L$5/$L$6,1)</f>
        <v>1.4261257724925711</v>
      </c>
      <c r="P916" s="143">
        <f ca="1">IF($B916 ="",,VLOOKUP($K916,'Growth Rates'!$C$5:$D$8,2,FALSE))^COLUMNS($M916:P916)*$L916+SUM($L917:P917)*IFERROR($L$5/$L$6,1)</f>
        <v>1.426151808940749</v>
      </c>
      <c r="Q916" s="143">
        <f ca="1">IF($B916 ="",,VLOOKUP($K916,'Growth Rates'!$C$5:$D$8,2,FALSE))^COLUMNS($M916:Q916)*$L916+SUM($L917:Q917)*IFERROR($L$5/$L$6,1)</f>
        <v>1.426177845864268</v>
      </c>
      <c r="R916" s="143">
        <f ca="1">IF($B916 ="",,VLOOKUP($K916,'Growth Rates'!$C$5:$D$8,2,FALSE))^COLUMNS($M916:R916)*$L916+SUM($L917:R917)*IFERROR($L$5/$L$6,1)</f>
        <v>1.4262038832631372</v>
      </c>
      <c r="S916" s="143">
        <f ca="1">IF($B916 ="",,VLOOKUP($K916,'Growth Rates'!$C$5:$D$8,2,FALSE))^COLUMNS($M916:S916)*$L916+SUM($L917:S917)*IFERROR($L$5/$L$6,1)</f>
        <v>1.426229921137365</v>
      </c>
      <c r="T916" s="143">
        <f ca="1">IF($B916 ="",,VLOOKUP($K916,'Growth Rates'!$C$5:$D$8,2,FALSE))^COLUMNS($M916:T916)*$L916+SUM($L917:T917)*IFERROR($L$5/$L$6,1)</f>
        <v>1.4262559594869606</v>
      </c>
      <c r="U916" s="143">
        <f ca="1">IF($B916 ="",,VLOOKUP($K916,'Growth Rates'!$C$5:$D$8,2,FALSE))^COLUMNS($M916:U916)*$L916+SUM($L917:U917)*IFERROR($L$5/$L$6,1)</f>
        <v>1.4262819983119319</v>
      </c>
      <c r="V916" s="143">
        <f ca="1">IF($B916 ="",,VLOOKUP($K916,'Growth Rates'!$C$5:$D$8,2,FALSE))^COLUMNS($M916:V916)*$L916+SUM($L917:V917)*IFERROR($L$5/$L$6,1)</f>
        <v>1.4263080376122883</v>
      </c>
      <c r="W916" s="143">
        <f ca="1">IF($B916 ="",,VLOOKUP($K916,'Growth Rates'!$C$5:$D$8,2,FALSE))^COLUMNS($M916:W916)*$L916+SUM($L917:W917)*IFERROR($L$5/$L$6,1)</f>
        <v>1.4263340773880377</v>
      </c>
      <c r="X916" s="143">
        <f ca="1">IF($B916 ="",,VLOOKUP($K916,'Growth Rates'!$C$5:$D$8,2,FALSE))^COLUMNS($M916:X916)*$L916+SUM($L917:X917)*IFERROR($L$5/$L$6,1)</f>
        <v>1.4263601176391902</v>
      </c>
      <c r="Y916" s="143">
        <f ca="1">IF($B916 ="",,VLOOKUP($K916,'Growth Rates'!$C$5:$D$8,2,FALSE))^COLUMNS($M916:Y916)*$L916+SUM($L917:Y917)*IFERROR($L$5/$L$6,1)</f>
        <v>1.4263861583657527</v>
      </c>
      <c r="Z916" s="215"/>
      <c r="AA916" s="173">
        <f ca="1">IFERROR(IF($H916="",,AA917/$L916),0)</f>
        <v>0</v>
      </c>
      <c r="AB916" s="173">
        <f ca="1">IFERROR(IF($H916="",,AB917/$L916),0)</f>
        <v>0</v>
      </c>
      <c r="AC916" s="174">
        <f ca="1">IFERROR(IF($H916="",,AC917/$L916),0)</f>
        <v>0.1437932531211758</v>
      </c>
      <c r="AD916" s="175"/>
      <c r="AE916" s="42">
        <v>83651</v>
      </c>
      <c r="AF916" s="43"/>
      <c r="AG916" s="43"/>
      <c r="AH916" s="43"/>
      <c r="AI916" s="43"/>
      <c r="AJ916" s="43"/>
      <c r="AK916" s="43"/>
      <c r="AL916" s="44"/>
      <c r="AM916" s="157">
        <f ca="1">IF('MASTER 2018-19 '!H925="","",'MASTER 2018-19 '!H925)</f>
        <v>1.39</v>
      </c>
      <c r="AN916" s="216">
        <f t="shared" ca="1" si="146"/>
        <v>3.60476660000002E-2</v>
      </c>
    </row>
    <row r="917" spans="1:40" s="157" customFormat="1" x14ac:dyDescent="0.2">
      <c r="C917" s="217" t="str">
        <f ca="1">IFERROR(IF(H916="","No PI or No Data",""),"Substation was not found in SubstationLoad")</f>
        <v/>
      </c>
      <c r="D917" s="139"/>
      <c r="E917" s="139"/>
      <c r="F917" s="139"/>
      <c r="G917" s="285">
        <f ca="1">IF(AND(VLOOKUP(C916,SubstationLoad_Max_Primaries!$B$3:$Z$495,3,FALSE),ISNUMBER(VLOOKUP(C916,'Manual Calculation'!$B$2:$G$222,3,FALSE))),VLOOKUP(C916,'Manual Calculation'!$B$2:$G$222,4,FALSE),VLOOKUP(C916,SubstationLoad_Max_Primaries!$B$3:$Z$500,23,FALSE))</f>
        <v>43824.520833333328</v>
      </c>
      <c r="H917" s="250"/>
      <c r="I917" s="220"/>
      <c r="J917" s="220"/>
      <c r="K917" s="220"/>
      <c r="L917" s="220" t="s">
        <v>32</v>
      </c>
      <c r="M917" s="235"/>
      <c r="N917" s="221"/>
      <c r="O917" s="221"/>
      <c r="P917" s="221"/>
      <c r="Q917" s="221"/>
      <c r="R917" s="221"/>
      <c r="S917" s="221"/>
      <c r="T917" s="221"/>
      <c r="U917" s="221"/>
      <c r="V917" s="221"/>
      <c r="W917" s="221"/>
      <c r="X917" s="221"/>
      <c r="Y917" s="221"/>
      <c r="Z917" s="222"/>
      <c r="AA917" s="419" t="str">
        <f ca="1">IF(AND(VLOOKUP(C916,SubstationLoad_Min_Primaries!$B$3:$Z$495,3,FALSE),ISNUMBER(VLOOKUP(C916,'Manual Calculation'!$B$2:$G$222,5,FALSE))),"Manual Calculation",MAX(VLOOKUP(C916,SubstationLoad_Max_Primaries!$B$3:$Z$500,5,FALSE),VLOOKUP(C916,SubstationLoad_Max_Primaries!$B$3:$Z$500,7,FALSE)))</f>
        <v>Manual Calculation</v>
      </c>
      <c r="AB917" s="419" t="str">
        <f ca="1">IF(AND(VLOOKUP(C916,SubstationLoad_Min_Primaries!$B$3:$Z$495,3,FALSE),ISNUMBER(VLOOKUP(C916,'Manual Calculation'!$B$2:$G$222,5,FALSE))),"Manual Calculation",VLOOKUP(C916,SubstationLoad_Max_Primaries!$B$3:$Z$500,6,FALSE))</f>
        <v>Manual Calculation</v>
      </c>
      <c r="AC917" s="282">
        <f ca="1">IF(AND(VLOOKUP(C916,SubstationLoad_Min_Primaries!$B$3:$Z$495,3,FALSE),ISNUMBER(VLOOKUP(C916,'Manual Calculation'!$B$2:$G$222,5,FALSE))),VLOOKUP(C916,'Manual Calculation'!$B$2:$G$222,5,FALSE),VLOOKUP(C916,SubstationLoad_Min_Primaries!$B$3:$Z$500,22,FALSE))</f>
        <v>0.205056033</v>
      </c>
      <c r="AD917" s="175"/>
      <c r="AE917" s="186">
        <v>1</v>
      </c>
      <c r="AF917" s="187">
        <v>0</v>
      </c>
      <c r="AG917" s="187">
        <v>0</v>
      </c>
      <c r="AH917" s="187">
        <v>0</v>
      </c>
      <c r="AI917" s="187">
        <v>0</v>
      </c>
      <c r="AJ917" s="187">
        <v>0</v>
      </c>
      <c r="AK917" s="187">
        <v>0</v>
      </c>
      <c r="AL917" s="188">
        <v>0</v>
      </c>
      <c r="AM917" s="157" t="str">
        <f ca="1">IF('MASTER 2018-19 '!H926="","",'MASTER 2018-19 '!H926)</f>
        <v/>
      </c>
      <c r="AN917" s="216"/>
    </row>
    <row r="918" spans="1:40" s="157" customFormat="1" x14ac:dyDescent="0.2">
      <c r="C918" s="223" t="s">
        <v>33</v>
      </c>
      <c r="D918" s="224"/>
      <c r="E918" s="225"/>
      <c r="F918" s="225"/>
      <c r="G918" s="226"/>
      <c r="H918" s="249"/>
      <c r="I918" s="228"/>
      <c r="J918" s="228"/>
      <c r="K918" s="228"/>
      <c r="L918" s="228"/>
      <c r="M918" s="229"/>
      <c r="N918" s="229"/>
      <c r="O918" s="230"/>
      <c r="P918" s="230"/>
      <c r="Q918" s="230"/>
      <c r="R918" s="231" t="s">
        <v>34</v>
      </c>
      <c r="S918" s="283">
        <f ca="1">VLOOKUP(C916,SubstationLoad_Max_Primaries!$B$3:$Z$500,24,FALSE)</f>
        <v>2.5123492274284363E-2</v>
      </c>
      <c r="T918" s="245"/>
      <c r="U918" s="245"/>
      <c r="V918" s="245"/>
      <c r="W918" s="245"/>
      <c r="X918" s="245"/>
      <c r="Y918" s="245"/>
      <c r="Z918" s="234"/>
      <c r="AA918" s="418" t="str">
        <f ca="1">IF(AND(VLOOKUP(C916,SubstationLoad_Min_Primaries!$B$3:$Z$495,3,FALSE),ISNUMBER(VLOOKUP(C916,'Manual Calculation'!$B$2:$G$222,5,FALSE))),"",IF(AA917=VLOOKUP(C916,SubstationLoad_Max_Primaries!$B$3:$Z$500,5,FALSE),VLOOKUP(C916,SubstationLoad_Max_Primaries!$B$3:$Z$500,10,FALSE),IF(AA917=VLOOKUP(C916,SubstationLoad_Max_Primaries!$B$3:$Z$500,7,FALSE),VLOOKUP(C916,SubstationLoad_Max_Primaries!$B$3:$Z$500,12,FALSE),"")))</f>
        <v/>
      </c>
      <c r="AB918" s="418" t="str">
        <f ca="1">IF(AND(VLOOKUP(C916,SubstationLoad_Min_Primaries!$B$3:$Z$495,3,FALSE),ISNUMBER(VLOOKUP(C916,'Manual Calculation'!$B$2:$G$222,5,FALSE))),"",VLOOKUP(C916,SubstationLoad_Max_Primaries!$B$3:$Z$500,11,FALSE))</f>
        <v/>
      </c>
      <c r="AC918" s="418">
        <f ca="1">IF(AND(VLOOKUP(C916,SubstationLoad_Min_Primaries!$B$3:$Z$495,3,FALSE),ISNUMBER(VLOOKUP(C916,'Manual Calculation'!$B$2:$G$222,5,FALSE))),VLOOKUP(C916,'Manual Calculation'!$B$2:$G$222,6,FALSE),VLOOKUP(C916,SubstationLoad_Min_Primaries!$B$3:$Z$500,23,FALSE))</f>
        <v>43671.583333333328</v>
      </c>
      <c r="AD918" s="175"/>
      <c r="AE918" s="175"/>
      <c r="AF918" s="175"/>
      <c r="AG918" s="175"/>
      <c r="AH918" s="175"/>
      <c r="AI918" s="175"/>
      <c r="AJ918" s="175"/>
      <c r="AK918" s="175"/>
      <c r="AL918" s="175"/>
      <c r="AM918" s="157" t="str">
        <f ca="1">IF('MASTER 2018-19 '!H927="","",'MASTER 2018-19 '!H927)</f>
        <v/>
      </c>
      <c r="AN918" s="216"/>
    </row>
    <row r="919" spans="1:40" s="157" customFormat="1" x14ac:dyDescent="0.2">
      <c r="B919" s="236">
        <v>401</v>
      </c>
      <c r="C919" s="86" t="str">
        <f ca="1">VLOOKUP(B919,'GSP List'!$D$2:$E$485,2,FALSE)</f>
        <v>MARNOCH</v>
      </c>
      <c r="D919" s="117" t="s">
        <v>30</v>
      </c>
      <c r="E919" s="117" t="s">
        <v>531</v>
      </c>
      <c r="F919" s="214"/>
      <c r="G919" s="284">
        <f ca="1">IF(AND(VLOOKUP(C919,SubstationLoad_Max_Primaries!$B$3:$Z$495,3,FALSE),ISNUMBER(VLOOKUP(C919,'Manual Calculation'!$B$2:$G$222,3,FALSE))),VLOOKUP(C919,'Manual Calculation'!$B$2:$G$222,4,FALSE),VLOOKUP(C919,SubstationLoad_Max_Primaries!$B$3:$Z$500,23,FALSE))</f>
        <v>43902.479166666672</v>
      </c>
      <c r="H919" s="282">
        <f ca="1">IF(AND(VLOOKUP(C919,SubstationLoad_Max_Primaries!$B$3:$Z$495,3,FALSE),ISNUMBER(VLOOKUP(C919,'Manual Calculation'!$B$2:$G$222,3,FALSE))),VLOOKUP(C919,'Manual Calculation'!$B$2:$G$222,3,FALSE),VLOOKUP(C919,SubstationLoad_Max_Primaries!$B$3:$Z$500,22,FALSE))</f>
        <v>2.7960368959999999</v>
      </c>
      <c r="I919" s="136">
        <v>1</v>
      </c>
      <c r="J919" s="89" t="s">
        <v>31</v>
      </c>
      <c r="K919" s="90" t="s">
        <v>31</v>
      </c>
      <c r="L919" s="143">
        <f ca="1">IF(OR($B919="",ISNA($I919)),,$H919*$I919)</f>
        <v>2.7960368959999999</v>
      </c>
      <c r="M919" s="143">
        <f ca="1">IF($B919 ="",,VLOOKUP($K919,'Growth Rates'!$C$5:$D$8,2,FALSE))^COLUMNS($M919:M919)*$L919+SUM($L920:M920)*IFERROR($L$5/$L$6,1)</f>
        <v>2.8115319448222253</v>
      </c>
      <c r="N919" s="143">
        <f ca="1">IF($B919 ="",,VLOOKUP($K919,'Growth Rates'!$C$5:$D$8,2,FALSE))^COLUMNS($M919:N919)*$L919+SUM($L920:N920)*IFERROR($L$5/$L$6,1)</f>
        <v>2.8271128639483609</v>
      </c>
      <c r="O919" s="143">
        <f ca="1">IF($B919 ="",,VLOOKUP($K919,'Growth Rates'!$C$5:$D$8,2,FALSE))^COLUMNS($M919:O919)*$L919+SUM($L920:O920)*IFERROR($L$5/$L$6,1)</f>
        <v>2.8427801292535824</v>
      </c>
      <c r="P919" s="143">
        <f ca="1">IF($B919 ="",,VLOOKUP($K919,'Growth Rates'!$C$5:$D$8,2,FALSE))^COLUMNS($M919:P919)*$L919+SUM($L920:P920)*IFERROR($L$5/$L$6,1)</f>
        <v>2.8585342192502678</v>
      </c>
      <c r="Q919" s="143">
        <f ca="1">IF($B919 ="",,VLOOKUP($K919,'Growth Rates'!$C$5:$D$8,2,FALSE))^COLUMNS($M919:Q919)*$L919+SUM($L920:Q920)*IFERROR($L$5/$L$6,1)</f>
        <v>2.8743756151026081</v>
      </c>
      <c r="R919" s="143">
        <f ca="1">IF($B919 ="",,VLOOKUP($K919,'Growth Rates'!$C$5:$D$8,2,FALSE))^COLUMNS($M919:R919)*$L919+SUM($L920:R920)*IFERROR($L$5/$L$6,1)</f>
        <v>2.8903048006413066</v>
      </c>
      <c r="S919" s="143">
        <f ca="1">IF($B919 ="",,VLOOKUP($K919,'Growth Rates'!$C$5:$D$8,2,FALSE))^COLUMNS($M919:S919)*$L919+SUM($L920:S920)*IFERROR($L$5/$L$6,1)</f>
        <v>2.9063222623783522</v>
      </c>
      <c r="T919" s="143">
        <f ca="1">IF($B919 ="",,VLOOKUP($K919,'Growth Rates'!$C$5:$D$8,2,FALSE))^COLUMNS($M919:T919)*$L919+SUM($L920:T920)*IFERROR($L$5/$L$6,1)</f>
        <v>2.9224284895218848</v>
      </c>
      <c r="U919" s="143">
        <f ca="1">IF($B919 ="",,VLOOKUP($K919,'Growth Rates'!$C$5:$D$8,2,FALSE))^COLUMNS($M919:U919)*$L919+SUM($L920:U920)*IFERROR($L$5/$L$6,1)</f>
        <v>2.9386239739911297</v>
      </c>
      <c r="V919" s="143">
        <f ca="1">IF($B919 ="",,VLOOKUP($K919,'Growth Rates'!$C$5:$D$8,2,FALSE))^COLUMNS($M919:V919)*$L919+SUM($L920:V920)*IFERROR($L$5/$L$6,1)</f>
        <v>2.9549092104314272</v>
      </c>
      <c r="W919" s="143">
        <f ca="1">IF($B919 ="",,VLOOKUP($K919,'Growth Rates'!$C$5:$D$8,2,FALSE))^COLUMNS($M919:W919)*$L919+SUM($L920:W920)*IFERROR($L$5/$L$6,1)</f>
        <v>2.9712846962293362</v>
      </c>
      <c r="X919" s="143">
        <f ca="1">IF($B919 ="",,VLOOKUP($K919,'Growth Rates'!$C$5:$D$8,2,FALSE))^COLUMNS($M919:X919)*$L919+SUM($L920:X920)*IFERROR($L$5/$L$6,1)</f>
        <v>2.9877509315278301</v>
      </c>
      <c r="Y919" s="143">
        <f ca="1">IF($B919 ="",,VLOOKUP($K919,'Growth Rates'!$C$5:$D$8,2,FALSE))^COLUMNS($M919:Y919)*$L919+SUM($L920:Y920)*IFERROR($L$5/$L$6,1)</f>
        <v>3.0043084192415659</v>
      </c>
      <c r="Z919" s="215"/>
      <c r="AA919" s="173">
        <f ca="1">IFERROR(IF($H919="",,AA920/$L919),0)</f>
        <v>0</v>
      </c>
      <c r="AB919" s="173">
        <f ca="1">IFERROR(IF($H919="",,AB920/$L919),0)</f>
        <v>0</v>
      </c>
      <c r="AC919" s="174">
        <f ca="1">IFERROR(IF($H919="",,AC920/$L919),0)</f>
        <v>0.17880549563391743</v>
      </c>
      <c r="AD919" s="175"/>
      <c r="AE919" s="42">
        <v>83653</v>
      </c>
      <c r="AF919" s="43"/>
      <c r="AG919" s="43"/>
      <c r="AH919" s="43"/>
      <c r="AI919" s="43"/>
      <c r="AJ919" s="43"/>
      <c r="AK919" s="43"/>
      <c r="AL919" s="44"/>
      <c r="AM919" s="157">
        <f ca="1">IF('MASTER 2018-19 '!H928="","",'MASTER 2018-19 '!H928)</f>
        <v>2.7908509380000002</v>
      </c>
      <c r="AN919" s="240">
        <f t="shared" ca="1" si="146"/>
        <v>5.1859579999997685E-3</v>
      </c>
    </row>
    <row r="920" spans="1:40" s="157" customFormat="1" x14ac:dyDescent="0.2">
      <c r="C920" s="217" t="str">
        <f ca="1">IFERROR(IF(H919="","No PI or No Data",""),"Substation was not found in SubstationLoad")</f>
        <v/>
      </c>
      <c r="D920" s="139"/>
      <c r="E920" s="117" t="s">
        <v>543</v>
      </c>
      <c r="F920" s="139"/>
      <c r="G920" s="285">
        <f ca="1">IF(AND(VLOOKUP(C919,SubstationLoad_Max_Primaries!$B$3:$Z$495,3,FALSE),ISNUMBER(VLOOKUP(C919,'Manual Calculation'!$B$2:$G$222,3,FALSE))),VLOOKUP(C919,'Manual Calculation'!$B$2:$G$222,4,FALSE),VLOOKUP(C919,SubstationLoad_Max_Primaries!$B$3:$Z$500,23,FALSE))</f>
        <v>43902.479166666672</v>
      </c>
      <c r="H920" s="250"/>
      <c r="I920" s="220"/>
      <c r="J920" s="220"/>
      <c r="K920" s="220"/>
      <c r="L920" s="220" t="s">
        <v>32</v>
      </c>
      <c r="M920" s="235"/>
      <c r="N920" s="221"/>
      <c r="O920" s="221"/>
      <c r="P920" s="221"/>
      <c r="Q920" s="221"/>
      <c r="R920" s="221"/>
      <c r="S920" s="221"/>
      <c r="T920" s="221"/>
      <c r="U920" s="221"/>
      <c r="V920" s="221"/>
      <c r="W920" s="221"/>
      <c r="X920" s="221"/>
      <c r="Y920" s="221"/>
      <c r="Z920" s="222"/>
      <c r="AA920" s="419" t="str">
        <f ca="1">IF(AND(VLOOKUP(C919,SubstationLoad_Min_Primaries!$B$3:$Z$495,3,FALSE),ISNUMBER(VLOOKUP(C919,'Manual Calculation'!$B$2:$G$222,5,FALSE))),"Manual Calculation",MAX(VLOOKUP(C919,SubstationLoad_Max_Primaries!$B$3:$Z$500,5,FALSE),VLOOKUP(C919,SubstationLoad_Max_Primaries!$B$3:$Z$500,7,FALSE)))</f>
        <v>Manual Calculation</v>
      </c>
      <c r="AB920" s="419" t="str">
        <f ca="1">IF(AND(VLOOKUP(C919,SubstationLoad_Min_Primaries!$B$3:$Z$495,3,FALSE),ISNUMBER(VLOOKUP(C919,'Manual Calculation'!$B$2:$G$222,5,FALSE))),"Manual Calculation",VLOOKUP(C919,SubstationLoad_Max_Primaries!$B$3:$Z$500,6,FALSE))</f>
        <v>Manual Calculation</v>
      </c>
      <c r="AC920" s="282">
        <f ca="1">IF(AND(VLOOKUP(C919,SubstationLoad_Min_Primaries!$B$3:$Z$495,3,FALSE),ISNUMBER(VLOOKUP(C919,'Manual Calculation'!$B$2:$G$222,5,FALSE))),VLOOKUP(C919,'Manual Calculation'!$B$2:$G$222,5,FALSE),VLOOKUP(C919,SubstationLoad_Min_Primaries!$B$3:$Z$500,22,FALSE))</f>
        <v>0.49994676300000002</v>
      </c>
      <c r="AD920" s="175"/>
      <c r="AE920" s="186">
        <v>1</v>
      </c>
      <c r="AF920" s="187">
        <v>0</v>
      </c>
      <c r="AG920" s="187">
        <v>0</v>
      </c>
      <c r="AH920" s="187">
        <v>0</v>
      </c>
      <c r="AI920" s="187">
        <v>0</v>
      </c>
      <c r="AJ920" s="187">
        <v>0</v>
      </c>
      <c r="AK920" s="187">
        <v>0</v>
      </c>
      <c r="AL920" s="188">
        <v>0</v>
      </c>
      <c r="AM920" s="157" t="str">
        <f ca="1">IF('MASTER 2018-19 '!H929="","",'MASTER 2018-19 '!H929)</f>
        <v/>
      </c>
      <c r="AN920" s="216"/>
    </row>
    <row r="921" spans="1:40" s="157" customFormat="1" x14ac:dyDescent="0.2">
      <c r="C921" s="223" t="s">
        <v>33</v>
      </c>
      <c r="D921" s="224"/>
      <c r="E921" s="225"/>
      <c r="F921" s="225"/>
      <c r="G921" s="226"/>
      <c r="H921" s="249"/>
      <c r="I921" s="228"/>
      <c r="J921" s="228"/>
      <c r="K921" s="228"/>
      <c r="L921" s="228"/>
      <c r="M921" s="229"/>
      <c r="N921" s="229"/>
      <c r="O921" s="230"/>
      <c r="P921" s="230"/>
      <c r="Q921" s="230"/>
      <c r="R921" s="231" t="s">
        <v>34</v>
      </c>
      <c r="S921" s="283">
        <f ca="1">VLOOKUP(C919,SubstationLoad_Max_Primaries!$B$3:$Z$500,24,FALSE)</f>
        <v>3.483562486234665</v>
      </c>
      <c r="T921" s="233"/>
      <c r="U921" s="233"/>
      <c r="V921" s="233"/>
      <c r="W921" s="233"/>
      <c r="X921" s="233"/>
      <c r="Y921" s="233"/>
      <c r="Z921" s="234"/>
      <c r="AA921" s="418" t="str">
        <f ca="1">IF(AND(VLOOKUP(C919,SubstationLoad_Min_Primaries!$B$3:$Z$495,3,FALSE),ISNUMBER(VLOOKUP(C919,'Manual Calculation'!$B$2:$G$222,5,FALSE))),"",IF(AA920=VLOOKUP(C919,SubstationLoad_Max_Primaries!$B$3:$Z$500,5,FALSE),VLOOKUP(C919,SubstationLoad_Max_Primaries!$B$3:$Z$500,10,FALSE),IF(AA920=VLOOKUP(C919,SubstationLoad_Max_Primaries!$B$3:$Z$500,7,FALSE),VLOOKUP(C919,SubstationLoad_Max_Primaries!$B$3:$Z$500,12,FALSE),"")))</f>
        <v/>
      </c>
      <c r="AB921" s="418" t="str">
        <f ca="1">IF(AND(VLOOKUP(C919,SubstationLoad_Min_Primaries!$B$3:$Z$495,3,FALSE),ISNUMBER(VLOOKUP(C919,'Manual Calculation'!$B$2:$G$222,5,FALSE))),"",VLOOKUP(C919,SubstationLoad_Max_Primaries!$B$3:$Z$500,11,FALSE))</f>
        <v/>
      </c>
      <c r="AC921" s="418">
        <f ca="1">IF(AND(VLOOKUP(C919,SubstationLoad_Min_Primaries!$B$3:$Z$495,3,FALSE),ISNUMBER(VLOOKUP(C919,'Manual Calculation'!$B$2:$G$222,5,FALSE))),VLOOKUP(C919,'Manual Calculation'!$B$2:$G$222,6,FALSE),VLOOKUP(C919,SubstationLoad_Min_Primaries!$B$3:$Z$500,23,FALSE))</f>
        <v>43703.0625</v>
      </c>
      <c r="AD921" s="175"/>
      <c r="AE921" s="175"/>
      <c r="AF921" s="175"/>
      <c r="AG921" s="175"/>
      <c r="AH921" s="175"/>
      <c r="AI921" s="175"/>
      <c r="AJ921" s="175"/>
      <c r="AK921" s="175"/>
      <c r="AL921" s="175"/>
      <c r="AM921" s="157" t="str">
        <f ca="1">IF('MASTER 2018-19 '!H930="","",'MASTER 2018-19 '!H930)</f>
        <v/>
      </c>
      <c r="AN921" s="216"/>
    </row>
    <row r="922" spans="1:40" s="157" customFormat="1" x14ac:dyDescent="0.2">
      <c r="B922" s="236">
        <v>459</v>
      </c>
      <c r="C922" s="86" t="str">
        <f ca="1">VLOOKUP(B922,'GSP List'!$D$2:$E$485,2,FALSE)</f>
        <v>ROTHES</v>
      </c>
      <c r="D922" s="117" t="s">
        <v>30</v>
      </c>
      <c r="E922" s="117" t="s">
        <v>533</v>
      </c>
      <c r="F922" s="214"/>
      <c r="G922" s="284">
        <f ca="1">IF(AND(VLOOKUP(C922,SubstationLoad_Max_Primaries!$B$3:$Z$495,3,FALSE),ISNUMBER(VLOOKUP(C922,'Manual Calculation'!$B$2:$G$222,3,FALSE))),VLOOKUP(C922,'Manual Calculation'!$B$2:$G$222,4,FALSE),VLOOKUP(C922,SubstationLoad_Max_Primaries!$B$3:$Z$500,23,FALSE))</f>
        <v>43782.847916666666</v>
      </c>
      <c r="H922" s="282">
        <f ca="1">IF(AND(VLOOKUP(C922,SubstationLoad_Max_Primaries!$B$3:$Z$495,3,FALSE),ISNUMBER(VLOOKUP(C922,'Manual Calculation'!$B$2:$G$222,3,FALSE))),VLOOKUP(C922,'Manual Calculation'!$B$2:$G$222,3,FALSE),VLOOKUP(C922,SubstationLoad_Max_Primaries!$B$3:$Z$500,22,FALSE))</f>
        <v>5.3057093135986326</v>
      </c>
      <c r="I922" s="136">
        <v>1</v>
      </c>
      <c r="J922" s="89">
        <v>0</v>
      </c>
      <c r="K922" s="90">
        <v>0</v>
      </c>
      <c r="L922" s="143">
        <f ca="1">IF(OR($B922="",ISNA($I922)),,$H922*$I922)</f>
        <v>5.3057093135986326</v>
      </c>
      <c r="M922" s="143">
        <f ca="1">IF($B922 ="",,VLOOKUP($K922,'Growth Rates'!$C$5:$D$8,2,FALSE))^COLUMNS($M922:M922)*$L922+SUM($L923:M923)*IFERROR($L$5/$L$6,1)</f>
        <v>5.3058061787056614</v>
      </c>
      <c r="N922" s="143">
        <f ca="1">IF($B922 ="",,VLOOKUP($K922,'Growth Rates'!$C$5:$D$8,2,FALSE))^COLUMNS($M922:N922)*$L922+SUM($L923:N923)*IFERROR($L$5/$L$6,1)</f>
        <v>5.3059030455811342</v>
      </c>
      <c r="O922" s="143">
        <f ca="1">IF($B922 ="",,VLOOKUP($K922,'Growth Rates'!$C$5:$D$8,2,FALSE))^COLUMNS($M922:O922)*$L922+SUM($L923:O923)*IFERROR($L$5/$L$6,1)</f>
        <v>5.3059999142250822</v>
      </c>
      <c r="P922" s="143">
        <f ca="1">IF($B922 ="",,VLOOKUP($K922,'Growth Rates'!$C$5:$D$8,2,FALSE))^COLUMNS($M922:P922)*$L922+SUM($L923:P923)*IFERROR($L$5/$L$6,1)</f>
        <v>5.3060967846375409</v>
      </c>
      <c r="Q922" s="143">
        <f ca="1">IF($B922 ="",,VLOOKUP($K922,'Growth Rates'!$C$5:$D$8,2,FALSE))^COLUMNS($M922:Q922)*$L922+SUM($L923:Q923)*IFERROR($L$5/$L$6,1)</f>
        <v>5.3061936568185377</v>
      </c>
      <c r="R922" s="143">
        <f ca="1">IF($B922 ="",,VLOOKUP($K922,'Growth Rates'!$C$5:$D$8,2,FALSE))^COLUMNS($M922:R922)*$L922+SUM($L923:R923)*IFERROR($L$5/$L$6,1)</f>
        <v>5.3062905307681092</v>
      </c>
      <c r="S922" s="143">
        <f ca="1">IF($B922 ="",,VLOOKUP($K922,'Growth Rates'!$C$5:$D$8,2,FALSE))^COLUMNS($M922:S922)*$L922+SUM($L923:S923)*IFERROR($L$5/$L$6,1)</f>
        <v>5.3063874064862855</v>
      </c>
      <c r="T922" s="143">
        <f ca="1">IF($B922 ="",,VLOOKUP($K922,'Growth Rates'!$C$5:$D$8,2,FALSE))^COLUMNS($M922:T922)*$L922+SUM($L923:T923)*IFERROR($L$5/$L$6,1)</f>
        <v>5.3064842839730995</v>
      </c>
      <c r="U922" s="143">
        <f ca="1">IF($B922 ="",,VLOOKUP($K922,'Growth Rates'!$C$5:$D$8,2,FALSE))^COLUMNS($M922:U922)*$L922+SUM($L923:U923)*IFERROR($L$5/$L$6,1)</f>
        <v>5.3065811632285831</v>
      </c>
      <c r="V922" s="143">
        <f ca="1">IF($B922 ="",,VLOOKUP($K922,'Growth Rates'!$C$5:$D$8,2,FALSE))^COLUMNS($M922:V922)*$L922+SUM($L923:V923)*IFERROR($L$5/$L$6,1)</f>
        <v>5.3066780442527692</v>
      </c>
      <c r="W922" s="143">
        <f ca="1">IF($B922 ="",,VLOOKUP($K922,'Growth Rates'!$C$5:$D$8,2,FALSE))^COLUMNS($M922:W922)*$L922+SUM($L923:W923)*IFERROR($L$5/$L$6,1)</f>
        <v>5.3067749270456881</v>
      </c>
      <c r="X922" s="143">
        <f ca="1">IF($B922 ="",,VLOOKUP($K922,'Growth Rates'!$C$5:$D$8,2,FALSE))^COLUMNS($M922:X922)*$L922+SUM($L923:X923)*IFERROR($L$5/$L$6,1)</f>
        <v>5.306871811607377</v>
      </c>
      <c r="Y922" s="143">
        <f ca="1">IF($B922 ="",,VLOOKUP($K922,'Growth Rates'!$C$5:$D$8,2,FALSE))^COLUMNS($M922:Y922)*$L922+SUM($L923:Y923)*IFERROR($L$5/$L$6,1)</f>
        <v>5.3069686979378625</v>
      </c>
      <c r="Z922" s="215"/>
      <c r="AA922" s="173">
        <f ca="1">IFERROR(IF($H922="",,AA923/$L922),0)</f>
        <v>0.92493856994402124</v>
      </c>
      <c r="AB922" s="173">
        <f ca="1">IFERROR(IF($H922="",,AB923/$L922),0)</f>
        <v>0.76534545975368351</v>
      </c>
      <c r="AC922" s="174">
        <f ca="1">IFERROR(IF($H922="",,AC923/$L922),0)</f>
        <v>0</v>
      </c>
      <c r="AD922" s="175"/>
      <c r="AE922" s="42">
        <v>83605</v>
      </c>
      <c r="AF922" s="43"/>
      <c r="AG922" s="43"/>
      <c r="AH922" s="43"/>
      <c r="AI922" s="43"/>
      <c r="AJ922" s="43"/>
      <c r="AK922" s="43"/>
      <c r="AL922" s="44"/>
      <c r="AM922" s="157">
        <f ca="1">IF('MASTER 2018-19 '!H931="","",'MASTER 2018-19 '!H931)</f>
        <v>4.0920400619506836</v>
      </c>
      <c r="AN922" s="216">
        <f t="shared" ca="1" si="146"/>
        <v>1.213669251647949</v>
      </c>
    </row>
    <row r="923" spans="1:40" s="157" customFormat="1" x14ac:dyDescent="0.2">
      <c r="C923" s="217" t="str">
        <f ca="1">IFERROR(IF(H922="","No PI or No Data",""),"Substation was not found in SubstationLoad")</f>
        <v/>
      </c>
      <c r="D923" s="139"/>
      <c r="E923" s="139"/>
      <c r="F923" s="139"/>
      <c r="G923" s="285">
        <f ca="1">IF(AND(VLOOKUP(C922,SubstationLoad_Max_Primaries!$B$3:$Z$495,3,FALSE),ISNUMBER(VLOOKUP(C922,'Manual Calculation'!$B$2:$G$222,3,FALSE))),VLOOKUP(C922,'Manual Calculation'!$B$2:$G$222,4,FALSE),VLOOKUP(C922,SubstationLoad_Max_Primaries!$B$3:$Z$500,23,FALSE))</f>
        <v>43782.847916666666</v>
      </c>
      <c r="H923" s="250"/>
      <c r="I923" s="220"/>
      <c r="J923" s="220"/>
      <c r="K923" s="220"/>
      <c r="L923" s="220" t="s">
        <v>32</v>
      </c>
      <c r="M923" s="235"/>
      <c r="N923" s="221"/>
      <c r="O923" s="221"/>
      <c r="P923" s="221"/>
      <c r="Q923" s="221"/>
      <c r="R923" s="221"/>
      <c r="S923" s="221"/>
      <c r="T923" s="221"/>
      <c r="U923" s="221"/>
      <c r="V923" s="221"/>
      <c r="W923" s="221"/>
      <c r="X923" s="221"/>
      <c r="Y923" s="221"/>
      <c r="Z923" s="222"/>
      <c r="AA923" s="419">
        <f ca="1">IF(AND(VLOOKUP(C922,SubstationLoad_Min_Primaries!$B$3:$Z$495,3,FALSE),ISNUMBER(VLOOKUP(C922,'Manual Calculation'!$B$2:$G$222,5,FALSE))),"Manual Calculation",MAX(VLOOKUP(C922,SubstationLoad_Max_Primaries!$B$3:$Z$500,5,FALSE),VLOOKUP(C922,SubstationLoad_Max_Primaries!$B$3:$Z$500,7,FALSE)))</f>
        <v>4.9074551850585939</v>
      </c>
      <c r="AB923" s="419">
        <f ca="1">IF(AND(VLOOKUP(C922,SubstationLoad_Min_Primaries!$B$3:$Z$495,3,FALSE),ISNUMBER(VLOOKUP(C922,'Manual Calculation'!$B$2:$G$222,5,FALSE))),"Manual Calculation",VLOOKUP(C922,SubstationLoad_Max_Primaries!$B$3:$Z$500,6,FALSE))</f>
        <v>4.0607005339355462</v>
      </c>
      <c r="AC923" s="282">
        <f ca="1">IF(AND(VLOOKUP(C922,SubstationLoad_Min_Primaries!$B$3:$Z$495,3,FALSE),ISNUMBER(VLOOKUP(C922,'Manual Calculation'!$B$2:$G$222,5,FALSE))),VLOOKUP(C922,'Manual Calculation'!$B$2:$G$222,5,FALSE),VLOOKUP(C922,SubstationLoad_Min_Primaries!$B$3:$Z$500,22,FALSE))</f>
        <v>0</v>
      </c>
      <c r="AD923" s="175"/>
      <c r="AE923" s="186">
        <v>1</v>
      </c>
      <c r="AF923" s="187">
        <v>0</v>
      </c>
      <c r="AG923" s="187">
        <v>0</v>
      </c>
      <c r="AH923" s="187">
        <v>0</v>
      </c>
      <c r="AI923" s="187">
        <v>0</v>
      </c>
      <c r="AJ923" s="187">
        <v>0</v>
      </c>
      <c r="AK923" s="187">
        <v>0</v>
      </c>
      <c r="AL923" s="188">
        <v>0</v>
      </c>
      <c r="AM923" s="157" t="str">
        <f ca="1">IF('MASTER 2018-19 '!H932="","",'MASTER 2018-19 '!H932)</f>
        <v/>
      </c>
      <c r="AN923" s="216"/>
    </row>
    <row r="924" spans="1:40" s="157" customFormat="1" x14ac:dyDescent="0.2">
      <c r="C924" s="223" t="s">
        <v>33</v>
      </c>
      <c r="D924" s="224"/>
      <c r="E924" s="225"/>
      <c r="F924" s="225"/>
      <c r="G924" s="226"/>
      <c r="H924" s="249"/>
      <c r="I924" s="228"/>
      <c r="J924" s="228"/>
      <c r="K924" s="228"/>
      <c r="L924" s="228"/>
      <c r="M924" s="229"/>
      <c r="N924" s="229"/>
      <c r="O924" s="230"/>
      <c r="P924" s="230"/>
      <c r="Q924" s="230"/>
      <c r="R924" s="231" t="s">
        <v>34</v>
      </c>
      <c r="S924" s="283">
        <f ca="1">VLOOKUP(C922,SubstationLoad_Max_Primaries!$B$3:$Z$500,24,FALSE)</f>
        <v>0</v>
      </c>
      <c r="T924" s="245"/>
      <c r="U924" s="245"/>
      <c r="V924" s="245"/>
      <c r="W924" s="245"/>
      <c r="X924" s="245"/>
      <c r="Y924" s="245"/>
      <c r="Z924" s="234"/>
      <c r="AA924" s="418">
        <f ca="1">IF(AND(VLOOKUP(C922,SubstationLoad_Min_Primaries!$B$3:$Z$495,3,FALSE),ISNUMBER(VLOOKUP(C922,'Manual Calculation'!$B$2:$G$222,5,FALSE))),"",IF(AA923=VLOOKUP(C922,SubstationLoad_Max_Primaries!$B$3:$Z$500,5,FALSE),VLOOKUP(C922,SubstationLoad_Max_Primaries!$B$3:$Z$500,10,FALSE),IF(AA923=VLOOKUP(C922,SubstationLoad_Max_Primaries!$B$3:$Z$500,7,FALSE),VLOOKUP(C922,SubstationLoad_Max_Primaries!$B$3:$Z$500,12,FALSE),"")))</f>
        <v>43559.484027777777</v>
      </c>
      <c r="AB924" s="418">
        <f ca="1">IF(AND(VLOOKUP(C922,SubstationLoad_Min_Primaries!$B$3:$Z$495,3,FALSE),ISNUMBER(VLOOKUP(C922,'Manual Calculation'!$B$2:$G$222,5,FALSE))),"",VLOOKUP(C922,SubstationLoad_Max_Primaries!$B$3:$Z$500,11,FALSE))</f>
        <v>43629.362500000003</v>
      </c>
      <c r="AC924" s="418">
        <f ca="1">IF(AND(VLOOKUP(C922,SubstationLoad_Min_Primaries!$B$3:$Z$495,3,FALSE),ISNUMBER(VLOOKUP(C922,'Manual Calculation'!$B$2:$G$222,5,FALSE))),VLOOKUP(C922,'Manual Calculation'!$B$2:$G$222,6,FALSE),VLOOKUP(C922,SubstationLoad_Min_Primaries!$B$3:$Z$500,23,FALSE))</f>
        <v>0</v>
      </c>
      <c r="AD924" s="175"/>
      <c r="AE924" s="175"/>
      <c r="AF924" s="175"/>
      <c r="AG924" s="175"/>
      <c r="AH924" s="175"/>
      <c r="AI924" s="175"/>
      <c r="AJ924" s="175"/>
      <c r="AK924" s="175"/>
      <c r="AL924" s="175"/>
      <c r="AM924" s="157" t="str">
        <f ca="1">IF('MASTER 2018-19 '!H933="","",'MASTER 2018-19 '!H933)</f>
        <v/>
      </c>
      <c r="AN924" s="216"/>
    </row>
    <row r="925" spans="1:40" s="157" customFormat="1" x14ac:dyDescent="0.2">
      <c r="A925" s="246"/>
      <c r="B925" s="246"/>
      <c r="C925" s="246"/>
      <c r="D925" s="246"/>
      <c r="E925" s="246"/>
      <c r="F925" s="246"/>
      <c r="G925" s="246"/>
      <c r="H925" s="246"/>
      <c r="I925" s="246"/>
      <c r="J925" s="246"/>
      <c r="K925" s="246"/>
      <c r="L925" s="246"/>
      <c r="M925" s="246"/>
      <c r="N925" s="246"/>
      <c r="O925" s="246"/>
      <c r="P925" s="246"/>
      <c r="Q925" s="246"/>
      <c r="R925" s="246"/>
      <c r="S925" s="246"/>
      <c r="T925" s="246"/>
      <c r="U925" s="246"/>
      <c r="V925" s="246"/>
      <c r="W925" s="246"/>
      <c r="X925" s="246"/>
      <c r="Y925" s="246"/>
      <c r="Z925" s="246"/>
      <c r="AA925" s="246"/>
      <c r="AB925" s="246"/>
      <c r="AC925" s="246"/>
      <c r="AD925" s="246"/>
      <c r="AE925" s="246"/>
      <c r="AF925" s="246"/>
      <c r="AG925" s="246"/>
      <c r="AH925" s="246"/>
      <c r="AI925" s="246"/>
      <c r="AJ925" s="246"/>
      <c r="AK925" s="246"/>
      <c r="AL925" s="246"/>
      <c r="AM925" s="157" t="str">
        <f ca="1">IF('MASTER 2018-19 '!H934="","",'MASTER 2018-19 '!H934)</f>
        <v/>
      </c>
      <c r="AN925" s="216"/>
    </row>
    <row r="926" spans="1:40" s="157" customFormat="1" x14ac:dyDescent="0.2">
      <c r="A926" s="152"/>
      <c r="B926" s="25"/>
      <c r="C926" s="158"/>
      <c r="D926" s="152"/>
      <c r="E926" s="152"/>
      <c r="F926" s="152"/>
      <c r="G926" s="152"/>
      <c r="H926" s="152"/>
      <c r="I926" s="152"/>
      <c r="J926" s="152"/>
      <c r="K926" s="152"/>
      <c r="L926" s="7" t="s">
        <v>0</v>
      </c>
      <c r="M926" s="159"/>
      <c r="N926" s="159"/>
      <c r="O926" s="159"/>
      <c r="P926" s="159"/>
      <c r="Q926" s="159"/>
      <c r="R926" s="159"/>
      <c r="S926" s="159"/>
      <c r="T926" s="159"/>
      <c r="U926" s="159"/>
      <c r="V926" s="159"/>
      <c r="W926" s="159"/>
      <c r="X926" s="159"/>
      <c r="Y926" s="159"/>
      <c r="Z926" s="156"/>
      <c r="AA926" s="152"/>
      <c r="AB926" s="152"/>
      <c r="AC926" s="152"/>
      <c r="AD926" s="152"/>
      <c r="AE926" s="152"/>
      <c r="AF926" s="152"/>
      <c r="AG926" s="152"/>
      <c r="AH926" s="152"/>
      <c r="AI926" s="152"/>
      <c r="AJ926" s="152"/>
      <c r="AK926" s="152"/>
      <c r="AL926" s="152"/>
      <c r="AM926" s="157" t="str">
        <f ca="1">IF('MASTER 2018-19 '!H935="","",'MASTER 2018-19 '!H935)</f>
        <v/>
      </c>
      <c r="AN926" s="216"/>
    </row>
    <row r="927" spans="1:40" s="157" customFormat="1" ht="61.5" x14ac:dyDescent="0.2">
      <c r="A927" s="20" t="s">
        <v>39</v>
      </c>
      <c r="B927" s="21" t="s">
        <v>657</v>
      </c>
      <c r="C927" s="20" t="s">
        <v>2</v>
      </c>
      <c r="D927" s="18" t="s">
        <v>3</v>
      </c>
      <c r="E927" s="18" t="s">
        <v>4</v>
      </c>
      <c r="F927" s="18" t="s">
        <v>5</v>
      </c>
      <c r="G927" s="22" t="s">
        <v>6</v>
      </c>
      <c r="H927" s="22" t="str">
        <f ca="1">$L$1&amp;" Peak (MW)"</f>
        <v>2019 / 20 Peak (MW)</v>
      </c>
      <c r="I927" s="16" t="s">
        <v>7</v>
      </c>
      <c r="J927" s="24" t="s">
        <v>8</v>
      </c>
      <c r="K927" s="17" t="s">
        <v>9</v>
      </c>
      <c r="L927" s="22" t="str">
        <f ca="1">LEFTB($L$1,FIND(" / ",$L$1,1))&amp;" / "&amp;LEFTB($L$1,FIND(" / ",$L$1,1))+1</f>
        <v>2019  / 2020</v>
      </c>
      <c r="M927" s="22" t="str">
        <f ca="1">LEFTB($L$1,FIND(" / ",$L$1,1))+1&amp;" / "&amp;LEFTB($L$1,FIND(" / ",$L$1,1))+2</f>
        <v>2020 / 2021</v>
      </c>
      <c r="N927" s="22" t="str">
        <f ca="1">LEFTB($L$1,FIND(" / ",$L$1,1))+2&amp;" / "&amp;LEFTB($L$1,FIND(" / ",$L$1,1))+3</f>
        <v>2021 / 2022</v>
      </c>
      <c r="O927" s="22" t="str">
        <f ca="1">LEFTB($L$1,FIND(" / ",$L$1,1))+3&amp;" / "&amp;LEFTB($L$1,FIND(" / ",$L$1,1))+4</f>
        <v>2022 / 2023</v>
      </c>
      <c r="P927" s="22" t="str">
        <f ca="1">LEFTB($L$1,FIND(" / ",$L$1,1))+4&amp;" / "&amp;LEFTB($L$1,FIND(" / ",$L$1,1))+5</f>
        <v>2023 / 2024</v>
      </c>
      <c r="Q927" s="22" t="str">
        <f ca="1">LEFTB($L$1,FIND(" / ",$L$1,1))+5&amp;" / "&amp;LEFTB($L$1,FIND(" / ",$L$1,1))+6</f>
        <v>2024 / 2025</v>
      </c>
      <c r="R927" s="22" t="str">
        <f ca="1">LEFTB($L$1,FIND(" / ",$L$1,1))+6&amp;" / "&amp;LEFTB($L$1,FIND(" / ",$L$1,1))+7</f>
        <v>2025 / 2026</v>
      </c>
      <c r="S927" s="22" t="str">
        <f ca="1">LEFTB($L$1,FIND(" / ",$L$1,1))+7&amp;" / "&amp;LEFTB($L$1,FIND(" / ",$L$1,1))+8</f>
        <v>2026 / 2027</v>
      </c>
      <c r="T927" s="22" t="str">
        <f ca="1">LEFTB($L$1,FIND(" / ",$L$1,1))+8&amp;" / "&amp;LEFTB($L$1,FIND(" / ",$L$1,1))+9</f>
        <v>2027 / 2028</v>
      </c>
      <c r="U927" s="22" t="str">
        <f ca="1">LEFTB($L$1,FIND(" / ",$L$1,1))+9&amp;" / "&amp;LEFTB($L$1,FIND(" / ",$L$1,1))+10</f>
        <v>2028 / 2029</v>
      </c>
      <c r="V927" s="22" t="str">
        <f ca="1">LEFTB($L$1,FIND(" / ",$L$1,1))+10&amp;" / "&amp;LEFTB($L$1,FIND(" / ",$L$1,1))+11</f>
        <v>2029 / 2030</v>
      </c>
      <c r="W927" s="22" t="str">
        <f ca="1">LEFTB($L$1,FIND(" / ",$L$1,1))+11&amp;" / "&amp;LEFTB($L$1,FIND(" / ",$L$1,1))+12</f>
        <v>2030 / 2031</v>
      </c>
      <c r="X927" s="22" t="str">
        <f ca="1">LEFTB($L$1,FIND(" / ",$L$1,1))+12&amp;" / "&amp;LEFTB($L$1,FIND(" / ",$L$1,1))+13</f>
        <v>2031 / 2032</v>
      </c>
      <c r="Y927" s="22" t="str">
        <f ca="1">LEFTB($L$1,FIND(" / ",$L$1,1))+13&amp;" / "&amp;LEFTB($L$1,FIND(" / ",$L$1,1))+14</f>
        <v>2032 / 2033</v>
      </c>
      <c r="Z927" s="23" t="s">
        <v>11</v>
      </c>
      <c r="AA927" s="19" t="s">
        <v>12</v>
      </c>
      <c r="AB927" s="19" t="s">
        <v>13</v>
      </c>
      <c r="AC927" s="19" t="s">
        <v>14</v>
      </c>
      <c r="AD927" s="160"/>
      <c r="AE927" s="19" t="s">
        <v>15</v>
      </c>
      <c r="AF927" s="19" t="s">
        <v>16</v>
      </c>
      <c r="AG927" s="19" t="s">
        <v>17</v>
      </c>
      <c r="AH927" s="19" t="s">
        <v>18</v>
      </c>
      <c r="AI927" s="19" t="s">
        <v>19</v>
      </c>
      <c r="AJ927" s="19" t="s">
        <v>20</v>
      </c>
      <c r="AK927" s="19" t="s">
        <v>21</v>
      </c>
      <c r="AL927" s="19" t="s">
        <v>22</v>
      </c>
      <c r="AM927" s="19" t="str">
        <f ca="1">IF('MASTER 2018-19 '!H936="","",'MASTER 2018-19 '!H936)</f>
        <v>2018/19 Peak (MW)</v>
      </c>
      <c r="AN927" s="19" t="s">
        <v>825</v>
      </c>
    </row>
    <row r="928" spans="1:40" s="157" customFormat="1" x14ac:dyDescent="0.2">
      <c r="A928" s="6"/>
      <c r="B928" s="161"/>
      <c r="C928" s="162"/>
      <c r="D928" s="161"/>
      <c r="E928" s="161"/>
      <c r="F928" s="161"/>
      <c r="G928" s="163"/>
      <c r="H928" s="161"/>
      <c r="I928" s="164"/>
      <c r="J928" s="165"/>
      <c r="K928" s="161"/>
      <c r="L928" s="161"/>
      <c r="M928" s="161"/>
      <c r="N928" s="161"/>
      <c r="O928" s="161"/>
      <c r="P928" s="161"/>
      <c r="Q928" s="161"/>
      <c r="R928" s="161"/>
      <c r="S928" s="161"/>
      <c r="T928" s="161"/>
      <c r="U928" s="161"/>
      <c r="V928" s="161"/>
      <c r="W928" s="161"/>
      <c r="X928" s="161"/>
      <c r="Y928" s="161"/>
      <c r="Z928" s="160"/>
      <c r="AA928" s="160"/>
      <c r="AB928" s="160"/>
      <c r="AC928" s="160"/>
      <c r="AD928" s="160"/>
      <c r="AE928" s="160"/>
      <c r="AF928" s="160"/>
      <c r="AG928" s="160"/>
      <c r="AH928" s="160"/>
      <c r="AI928" s="160"/>
      <c r="AJ928" s="160"/>
      <c r="AK928" s="160"/>
      <c r="AL928" s="160"/>
      <c r="AM928" s="157" t="str">
        <f ca="1">IF('MASTER 2018-19 '!H937="","",'MASTER 2018-19 '!H937)</f>
        <v/>
      </c>
    </row>
    <row r="929" spans="1:40" s="157" customFormat="1" x14ac:dyDescent="0.2">
      <c r="A929" s="142" t="s">
        <v>607</v>
      </c>
      <c r="B929" s="166">
        <v>214</v>
      </c>
      <c r="C929" s="167"/>
      <c r="D929" s="168" t="s">
        <v>23</v>
      </c>
      <c r="E929" s="169" t="s">
        <v>841</v>
      </c>
      <c r="F929" s="170"/>
      <c r="G929" s="284">
        <f ca="1">VLOOKUP(A929,SubstationLoad_Max_GSPs!$A$3:$Z$100,19,FALSE)</f>
        <v>43883.673611111109</v>
      </c>
      <c r="H929" s="282">
        <f ca="1">VLOOKUP(A929,SubstationLoad_Max_GSPs!$A$3:$Z$100,18,FALSE)</f>
        <v>31.5833095315094</v>
      </c>
      <c r="I929" s="136">
        <v>1</v>
      </c>
      <c r="J929" s="171"/>
      <c r="K929" s="172" t="s">
        <v>24</v>
      </c>
      <c r="L929" s="37">
        <f ca="1">IF(OR($A929="",ISNA($I929)),,$H929*$I929)</f>
        <v>31.5833095315094</v>
      </c>
      <c r="M929" s="37">
        <f t="shared" ref="M929:Y929" ca="1" si="147">M930/IFERROR($L930/$L929,1)</f>
        <v>32.124804537474873</v>
      </c>
      <c r="N929" s="37">
        <f t="shared" ca="1" si="147"/>
        <v>32.67851529960565</v>
      </c>
      <c r="O929" s="37">
        <f t="shared" ca="1" si="147"/>
        <v>33.244737932016534</v>
      </c>
      <c r="P929" s="37">
        <f t="shared" ca="1" si="147"/>
        <v>33.823776057647159</v>
      </c>
      <c r="Q929" s="37">
        <f t="shared" ca="1" si="147"/>
        <v>34.415941003644882</v>
      </c>
      <c r="R929" s="37">
        <f t="shared" ca="1" si="147"/>
        <v>35.021552001903316</v>
      </c>
      <c r="S929" s="37">
        <f t="shared" ca="1" si="147"/>
        <v>35.640936394893117</v>
      </c>
      <c r="T929" s="37">
        <f t="shared" ca="1" si="147"/>
        <v>36.274429846926161</v>
      </c>
      <c r="U929" s="37">
        <f t="shared" ca="1" si="147"/>
        <v>36.922376560997186</v>
      </c>
      <c r="V929" s="37">
        <f t="shared" ca="1" si="147"/>
        <v>37.585129501351503</v>
      </c>
      <c r="W929" s="37">
        <f t="shared" ca="1" si="147"/>
        <v>38.263050621930745</v>
      </c>
      <c r="X929" s="37">
        <f t="shared" ca="1" si="147"/>
        <v>38.956511100853248</v>
      </c>
      <c r="Y929" s="37">
        <f t="shared" ca="1" si="147"/>
        <v>39.665891581089348</v>
      </c>
      <c r="Z929" s="38" t="str">
        <f ca="1">"Diversity/Losses: "&amp;ROUND(L930/L929,3)</f>
        <v>Diversity/Losses: 0.097</v>
      </c>
      <c r="AA929" s="173">
        <f ca="1">IFERROR(IF($H929="",,AA930/$L929),0)</f>
        <v>0.87937491983392591</v>
      </c>
      <c r="AB929" s="173">
        <f ca="1">IFERROR(IF($H929="",,AB930/$L929),0)</f>
        <v>0.85254233044096428</v>
      </c>
      <c r="AC929" s="174">
        <f ca="1">IFERROR(IF($H929="",,AC930/$L929),0)</f>
        <v>-0.40640786715036614</v>
      </c>
      <c r="AD929" s="175"/>
      <c r="AE929" s="42">
        <v>15630</v>
      </c>
      <c r="AF929" s="43"/>
      <c r="AG929" s="43"/>
      <c r="AH929" s="43"/>
      <c r="AI929" s="43"/>
      <c r="AJ929" s="43"/>
      <c r="AK929" s="43"/>
      <c r="AL929" s="44"/>
      <c r="AM929" s="157">
        <f ca="1">IF('MASTER 2018-19 '!H938="","",'MASTER 2018-19 '!H938)</f>
        <v>4</v>
      </c>
      <c r="AN929" s="216">
        <f ca="1">H929-AM929</f>
        <v>27.5833095315094</v>
      </c>
    </row>
    <row r="930" spans="1:40" s="157" customFormat="1" x14ac:dyDescent="0.2">
      <c r="A930" s="217" t="str">
        <f ca="1">IFERROR(IF(H929="","No PI or No Data",""),"Substation was not found in SubstationLoad")</f>
        <v/>
      </c>
      <c r="B930" s="176"/>
      <c r="C930" s="177"/>
      <c r="D930" s="178"/>
      <c r="E930" s="178"/>
      <c r="F930" s="178"/>
      <c r="G930" s="329">
        <f ca="1">VLOOKUP(A929,SubstationLoad_Max_GSPs!$A$3:$Z$100,19,FALSE)</f>
        <v>43883.673611111109</v>
      </c>
      <c r="H930" s="180"/>
      <c r="I930" s="181"/>
      <c r="J930" s="182"/>
      <c r="K930" s="183" t="s">
        <v>25</v>
      </c>
      <c r="L930" s="53">
        <f ca="1">L934+L937+L940+L943+L946</f>
        <v>3.0576654298406343</v>
      </c>
      <c r="M930" s="53">
        <f t="shared" ref="M930:Y930" ca="1" si="148">M934+M937+M940+M943+M946</f>
        <v>3.1100890227044582</v>
      </c>
      <c r="N930" s="53">
        <f t="shared" ca="1" si="148"/>
        <v>3.1636952558893903</v>
      </c>
      <c r="O930" s="53">
        <f t="shared" ca="1" si="148"/>
        <v>3.2185127970020107</v>
      </c>
      <c r="P930" s="53">
        <f t="shared" ca="1" si="148"/>
        <v>3.2745710405984934</v>
      </c>
      <c r="Q930" s="53">
        <f t="shared" ca="1" si="148"/>
        <v>3.3319001271001563</v>
      </c>
      <c r="R930" s="53">
        <f t="shared" ca="1" si="148"/>
        <v>3.3905309622081319</v>
      </c>
      <c r="S930" s="53">
        <f t="shared" ca="1" si="148"/>
        <v>3.4504952368304069</v>
      </c>
      <c r="T930" s="53">
        <f t="shared" ca="1" si="148"/>
        <v>3.5118254475348727</v>
      </c>
      <c r="U930" s="53">
        <f t="shared" ca="1" si="148"/>
        <v>3.5745549175423541</v>
      </c>
      <c r="V930" s="53">
        <f t="shared" ca="1" si="148"/>
        <v>3.6387178182739852</v>
      </c>
      <c r="W930" s="53">
        <f t="shared" ca="1" si="148"/>
        <v>3.7043491914676645</v>
      </c>
      <c r="X930" s="53">
        <f t="shared" ca="1" si="148"/>
        <v>3.7714849718787278</v>
      </c>
      <c r="Y930" s="53">
        <f t="shared" ca="1" si="148"/>
        <v>3.8401620105803782</v>
      </c>
      <c r="Z930" s="184"/>
      <c r="AA930" s="419">
        <f ca="1">MAX(VLOOKUP(A929,SubstationLoad_Max_GSPs!$A$3:$Z$100,3,FALSE),VLOOKUP(A929,SubstationLoad_Max_GSPs!$A$3:$Z$100,5,FALSE))</f>
        <v>27.773570287361146</v>
      </c>
      <c r="AB930" s="282">
        <f ca="1">VLOOKUP(A929,SubstationLoad_Max_GSPs!$A$3:$Z$100,4,FALSE)</f>
        <v>26.926108311031342</v>
      </c>
      <c r="AC930" s="282">
        <f ca="1">VLOOKUP(A929,SubstationLoad_Min_GSPs!$A$3:$Z$100,18,FALSE)</f>
        <v>-12.835705464250564</v>
      </c>
      <c r="AD930" s="175"/>
      <c r="AE930" s="186">
        <v>1</v>
      </c>
      <c r="AF930" s="187">
        <v>0</v>
      </c>
      <c r="AG930" s="187">
        <v>0</v>
      </c>
      <c r="AH930" s="187">
        <v>0</v>
      </c>
      <c r="AI930" s="187">
        <v>0</v>
      </c>
      <c r="AJ930" s="187">
        <v>0</v>
      </c>
      <c r="AK930" s="187">
        <v>0</v>
      </c>
      <c r="AL930" s="188">
        <v>0</v>
      </c>
      <c r="AM930" s="157" t="str">
        <f ca="1">IF('MASTER 2018-19 '!H939="","",'MASTER 2018-19 '!H939)</f>
        <v/>
      </c>
      <c r="AN930" s="216"/>
    </row>
    <row r="931" spans="1:40" s="157" customFormat="1" x14ac:dyDescent="0.2">
      <c r="A931" s="11"/>
      <c r="B931" s="176"/>
      <c r="C931" s="189"/>
      <c r="D931" s="190" t="s">
        <v>26</v>
      </c>
      <c r="E931" s="63"/>
      <c r="F931" s="191"/>
      <c r="G931" s="192"/>
      <c r="H931" s="193"/>
      <c r="I931" s="194"/>
      <c r="J931" s="194"/>
      <c r="K931" s="194"/>
      <c r="L931" s="194"/>
      <c r="M931" s="194"/>
      <c r="N931" s="195"/>
      <c r="O931" s="195"/>
      <c r="P931" s="195"/>
      <c r="Q931" s="195"/>
      <c r="R931" s="196" t="s">
        <v>27</v>
      </c>
      <c r="S931" s="330">
        <f ca="1">VLOOKUP(A929,SubstationLoad_Max_GSPs!$A$3:$Z$100,20,FALSE)</f>
        <v>6.3497089150543218</v>
      </c>
      <c r="T931" s="185"/>
      <c r="U931" s="185"/>
      <c r="V931" s="185"/>
      <c r="W931" s="185"/>
      <c r="X931" s="185"/>
      <c r="Y931" s="185"/>
      <c r="Z931" s="184"/>
      <c r="AA931" s="418">
        <f ca="1">IF(AA930=VLOOKUP(A929,SubstationLoad_Max_GSPs!$A$3:$Z$100,3,FALSE),VLOOKUP(A929,SubstationLoad_Max_GSPs!$A$3:$Z$100,8,FALSE),IF(AA930=VLOOKUP(A929,SubstationLoad_Max_GSPs!$A$3:$Z$100,5,FALSE),VLOOKUP(A929,SubstationLoad_Max_GSPs!$A$3:$Z$100,10,FALSE),""))</f>
        <v>43710.925000000003</v>
      </c>
      <c r="AB931" s="418">
        <f ca="1">VLOOKUP(A929,SubstationLoad_Max_GSPs!$A$3:$Z$100,9,FALSE)</f>
        <v>43699.976388888892</v>
      </c>
      <c r="AC931" s="418">
        <f ca="1">VLOOKUP(A929,SubstationLoad_Min_GSPs!$A$3:$Z$100,19,FALSE)</f>
        <v>43888.5</v>
      </c>
      <c r="AD931" s="175"/>
      <c r="AE931" s="175"/>
      <c r="AF931" s="175"/>
      <c r="AG931" s="175"/>
      <c r="AH931" s="175"/>
      <c r="AI931" s="175"/>
      <c r="AJ931" s="175"/>
      <c r="AK931" s="175"/>
      <c r="AL931" s="175"/>
      <c r="AM931" s="157" t="str">
        <f ca="1">IF('MASTER 2018-19 '!H940="","",'MASTER 2018-19 '!H940)</f>
        <v/>
      </c>
      <c r="AN931" s="216"/>
    </row>
    <row r="932" spans="1:40" s="157" customFormat="1" x14ac:dyDescent="0.2">
      <c r="A932" s="14"/>
      <c r="B932" s="197"/>
      <c r="C932" s="198"/>
      <c r="D932" s="198"/>
      <c r="E932" s="198"/>
      <c r="F932" s="199"/>
      <c r="G932" s="200" t="s">
        <v>28</v>
      </c>
      <c r="H932" s="201">
        <v>0.98</v>
      </c>
      <c r="I932" s="197"/>
      <c r="J932" s="202"/>
      <c r="K932" s="203" t="s">
        <v>29</v>
      </c>
      <c r="L932" s="78">
        <f ca="1">L929*$H932</f>
        <v>30.951643340879212</v>
      </c>
      <c r="M932" s="78">
        <f t="shared" ref="M932:T932" ca="1" si="149">M929*$H932</f>
        <v>31.482308446725376</v>
      </c>
      <c r="N932" s="78">
        <f t="shared" ca="1" si="149"/>
        <v>32.024944993613538</v>
      </c>
      <c r="O932" s="78">
        <f t="shared" ca="1" si="149"/>
        <v>32.579843173376204</v>
      </c>
      <c r="P932" s="78">
        <f t="shared" ca="1" si="149"/>
        <v>33.147300536494214</v>
      </c>
      <c r="Q932" s="78">
        <f t="shared" ca="1" si="149"/>
        <v>33.727622183571981</v>
      </c>
      <c r="R932" s="78">
        <f t="shared" ca="1" si="149"/>
        <v>34.321120961865248</v>
      </c>
      <c r="S932" s="78">
        <f t="shared" ca="1" si="149"/>
        <v>34.928117666995256</v>
      </c>
      <c r="T932" s="78">
        <f t="shared" ca="1" si="149"/>
        <v>35.548941249987635</v>
      </c>
      <c r="U932" s="78">
        <f ca="1">U929*$H932</f>
        <v>36.183929029777239</v>
      </c>
      <c r="V932" s="78">
        <f ca="1">V929*$H932</f>
        <v>36.833426911324473</v>
      </c>
      <c r="W932" s="78">
        <f t="shared" ref="W932" ca="1" si="150">W929*$H932</f>
        <v>37.497789609492131</v>
      </c>
      <c r="X932" s="78">
        <f ca="1">X929*$H932</f>
        <v>38.177380878836182</v>
      </c>
      <c r="Y932" s="78">
        <f ca="1">Y929*$H932</f>
        <v>38.872573749467563</v>
      </c>
      <c r="Z932" s="204"/>
      <c r="AA932" s="205"/>
      <c r="AB932" s="198"/>
      <c r="AC932" s="206"/>
      <c r="AD932" s="175"/>
      <c r="AE932" s="175"/>
      <c r="AF932" s="175"/>
      <c r="AG932" s="175"/>
      <c r="AH932" s="175"/>
      <c r="AI932" s="175"/>
      <c r="AJ932" s="175"/>
      <c r="AK932" s="175"/>
      <c r="AL932" s="175"/>
      <c r="AN932" s="216"/>
    </row>
    <row r="933" spans="1:40" s="157" customFormat="1" x14ac:dyDescent="0.2">
      <c r="A933" s="2"/>
      <c r="C933" s="207"/>
      <c r="D933" s="208"/>
      <c r="E933" s="208"/>
      <c r="F933" s="208"/>
      <c r="G933" s="209"/>
      <c r="H933" s="241"/>
      <c r="I933" s="211"/>
      <c r="J933" s="212"/>
      <c r="K933" s="208"/>
      <c r="Z933" s="175"/>
      <c r="AA933" s="175"/>
      <c r="AB933" s="175"/>
      <c r="AC933" s="175"/>
      <c r="AD933" s="175"/>
      <c r="AE933" s="175"/>
      <c r="AF933" s="175"/>
      <c r="AG933" s="175"/>
      <c r="AH933" s="175"/>
      <c r="AI933" s="175"/>
      <c r="AJ933" s="175"/>
      <c r="AK933" s="175"/>
      <c r="AL933" s="175"/>
      <c r="AM933" s="157" t="str">
        <f ca="1">IF('MASTER 2018-19 '!H942="","",'MASTER 2018-19 '!H942)</f>
        <v/>
      </c>
      <c r="AN933" s="216"/>
    </row>
    <row r="934" spans="1:40" s="157" customFormat="1" x14ac:dyDescent="0.2">
      <c r="A934" s="152"/>
      <c r="B934" s="247">
        <v>269</v>
      </c>
      <c r="C934" s="86" t="str">
        <f ca="1">VLOOKUP(B934,'GSP List'!$D$2:$E$485,2,FALSE)</f>
        <v>CASHLIE</v>
      </c>
      <c r="D934" s="117" t="s">
        <v>30</v>
      </c>
      <c r="E934" s="117" t="s">
        <v>564</v>
      </c>
      <c r="F934" s="214"/>
      <c r="G934" s="284" t="str">
        <f ca="1">IF(AND(VLOOKUP(C934,SubstationLoad_Max_Primaries!$B$3:$Z$495,3,FALSE),ISNUMBER(VLOOKUP(C934,'Manual Calculation'!$B$2:$G$222,3,FALSE))),VLOOKUP(C934,'Manual Calculation'!$B$2:$G$222,4,FALSE),VLOOKUP(C934,SubstationLoad_Max_Primaries!$B$3:$Z$500,23,FALSE))</f>
        <v>No PI</v>
      </c>
      <c r="H934" s="282">
        <f ca="1">IF(AND(VLOOKUP(C934,SubstationLoad_Max_Primaries!$B$3:$Z$495,3,FALSE),ISNUMBER(VLOOKUP(C934,'Manual Calculation'!$B$2:$G$222,3,FALSE))),VLOOKUP(C934,'Manual Calculation'!$B$2:$G$222,3,FALSE),VLOOKUP(C934,SubstationLoad_Max_Primaries!$B$3:$Z$500,22,FALSE))</f>
        <v>0.20508680773184895</v>
      </c>
      <c r="I934" s="136">
        <v>1</v>
      </c>
      <c r="J934" s="89">
        <v>0</v>
      </c>
      <c r="K934" s="90">
        <v>0</v>
      </c>
      <c r="L934" s="143">
        <f ca="1">IF(OR($B934="",ISNA($I934)),,$H934*$I934)</f>
        <v>0.20508680773184895</v>
      </c>
      <c r="M934" s="143">
        <f ca="1">IF($B934 ="",,VLOOKUP($K934,'Growth Rates'!$C$5:$D$8,2,FALSE))^COLUMNS($M934:M934)*$L934+SUM($L935:M935)*IFERROR($L$5/$L$6,1)</f>
        <v>0.20509055195423412</v>
      </c>
      <c r="N934" s="143">
        <f ca="1">IF($B934 ="",,VLOOKUP($K934,'Growth Rates'!$C$5:$D$8,2,FALSE))^COLUMNS($M934:N934)*$L934+SUM($L935:N935)*IFERROR($L$5/$L$6,1)</f>
        <v>0.20509429624497669</v>
      </c>
      <c r="O934" s="143">
        <f ca="1">IF($B934 ="",,VLOOKUP($K934,'Growth Rates'!$C$5:$D$8,2,FALSE))^COLUMNS($M934:O934)*$L934+SUM($L935:O935)*IFERROR($L$5/$L$6,1)</f>
        <v>0.20509804060407788</v>
      </c>
      <c r="P934" s="143">
        <f ca="1">IF($B934 ="",,VLOOKUP($K934,'Growth Rates'!$C$5:$D$8,2,FALSE))^COLUMNS($M934:P934)*$L934+SUM($L935:P935)*IFERROR($L$5/$L$6,1)</f>
        <v>0.20510178503153903</v>
      </c>
      <c r="Q934" s="143">
        <f ca="1">IF($B934 ="",,VLOOKUP($K934,'Growth Rates'!$C$5:$D$8,2,FALSE))^COLUMNS($M934:Q934)*$L934+SUM($L935:Q935)*IFERROR($L$5/$L$6,1)</f>
        <v>0.20510552952736127</v>
      </c>
      <c r="R934" s="143">
        <f ca="1">IF($B934 ="",,VLOOKUP($K934,'Growth Rates'!$C$5:$D$8,2,FALSE))^COLUMNS($M934:R934)*$L934+SUM($L935:R935)*IFERROR($L$5/$L$6,1)</f>
        <v>0.20510927409154592</v>
      </c>
      <c r="S934" s="143">
        <f ca="1">IF($B934 ="",,VLOOKUP($K934,'Growth Rates'!$C$5:$D$8,2,FALSE))^COLUMNS($M934:S934)*$L934+SUM($L935:S935)*IFERROR($L$5/$L$6,1)</f>
        <v>0.20511301872409421</v>
      </c>
      <c r="T934" s="143">
        <f ca="1">IF($B934 ="",,VLOOKUP($K934,'Growth Rates'!$C$5:$D$8,2,FALSE))^COLUMNS($M934:T934)*$L934+SUM($L935:T935)*IFERROR($L$5/$L$6,1)</f>
        <v>0.20511676342500743</v>
      </c>
      <c r="U934" s="143">
        <f ca="1">IF($B934 ="",,VLOOKUP($K934,'Growth Rates'!$C$5:$D$8,2,FALSE))^COLUMNS($M934:U934)*$L934+SUM($L935:U935)*IFERROR($L$5/$L$6,1)</f>
        <v>0.20512050819428673</v>
      </c>
      <c r="V934" s="143">
        <f ca="1">IF($B934 ="",,VLOOKUP($K934,'Growth Rates'!$C$5:$D$8,2,FALSE))^COLUMNS($M934:V934)*$L934+SUM($L935:V935)*IFERROR($L$5/$L$6,1)</f>
        <v>0.20512425303193346</v>
      </c>
      <c r="W934" s="143">
        <f ca="1">IF($B934 ="",,VLOOKUP($K934,'Growth Rates'!$C$5:$D$8,2,FALSE))^COLUMNS($M934:W934)*$L934+SUM($L935:W935)*IFERROR($L$5/$L$6,1)</f>
        <v>0.20512799793794875</v>
      </c>
      <c r="X934" s="143">
        <f ca="1">IF($B934 ="",,VLOOKUP($K934,'Growth Rates'!$C$5:$D$8,2,FALSE))^COLUMNS($M934:X934)*$L934+SUM($L935:X935)*IFERROR($L$5/$L$6,1)</f>
        <v>0.20513174291233405</v>
      </c>
      <c r="Y934" s="143">
        <f ca="1">IF($B934 ="",,VLOOKUP($K934,'Growth Rates'!$C$5:$D$8,2,FALSE))^COLUMNS($M934:Y934)*$L934+SUM($L935:Y935)*IFERROR($L$5/$L$6,1)</f>
        <v>0.20513548795509037</v>
      </c>
      <c r="Z934" s="237"/>
      <c r="AA934" s="173">
        <f ca="1">IFERROR(IF($H934="",,AA935/$L934),0)</f>
        <v>0</v>
      </c>
      <c r="AB934" s="173">
        <f ca="1">IFERROR(IF($H934="",,AB935/$L934),0)</f>
        <v>0</v>
      </c>
      <c r="AC934" s="174">
        <f ca="1">IFERROR(IF($H934="",,AC935/$L934),0)</f>
        <v>0</v>
      </c>
      <c r="AD934" s="175"/>
      <c r="AE934" s="42">
        <v>83724</v>
      </c>
      <c r="AF934" s="43"/>
      <c r="AG934" s="43"/>
      <c r="AH934" s="43"/>
      <c r="AI934" s="43"/>
      <c r="AJ934" s="43"/>
      <c r="AK934" s="43"/>
      <c r="AL934" s="44"/>
      <c r="AM934" s="157">
        <f ca="1">IF('MASTER 2018-19 '!H943="","",'MASTER 2018-19 '!H943)</f>
        <v>0.20508680773184895</v>
      </c>
      <c r="AN934" s="216">
        <f t="shared" ca="1" si="146"/>
        <v>0</v>
      </c>
    </row>
    <row r="935" spans="1:40" s="157" customFormat="1" x14ac:dyDescent="0.2">
      <c r="A935" s="152"/>
      <c r="C935" s="217" t="str">
        <f ca="1">IFERROR(IF(H934="","No PI or No Data",""),"Substation was not found in SubstationLoad")</f>
        <v/>
      </c>
      <c r="D935" s="139"/>
      <c r="E935" s="139"/>
      <c r="F935" s="139"/>
      <c r="G935" s="285" t="str">
        <f ca="1">IF(AND(VLOOKUP(C934,SubstationLoad_Max_Primaries!$B$3:$Z$495,3,FALSE),ISNUMBER(VLOOKUP(C934,'Manual Calculation'!$B$2:$G$222,3,FALSE))),VLOOKUP(C934,'Manual Calculation'!$B$2:$G$222,4,FALSE),VLOOKUP(C934,SubstationLoad_Max_Primaries!$B$3:$Z$500,23,FALSE))</f>
        <v>No PI</v>
      </c>
      <c r="H935" s="248"/>
      <c r="I935" s="220"/>
      <c r="J935" s="220"/>
      <c r="K935" s="220"/>
      <c r="L935" s="220" t="s">
        <v>32</v>
      </c>
      <c r="M935" s="235"/>
      <c r="N935" s="221"/>
      <c r="O935" s="221"/>
      <c r="P935" s="221"/>
      <c r="Q935" s="221"/>
      <c r="R935" s="221"/>
      <c r="S935" s="221"/>
      <c r="T935" s="221"/>
      <c r="U935" s="221"/>
      <c r="V935" s="221"/>
      <c r="W935" s="221"/>
      <c r="X935" s="221"/>
      <c r="Y935" s="221"/>
      <c r="Z935" s="222"/>
      <c r="AA935" s="419">
        <f ca="1">IF(AND(VLOOKUP(C934,SubstationLoad_Min_Primaries!$B$3:$Z$495,3,FALSE),ISNUMBER(VLOOKUP(C934,'Manual Calculation'!$B$2:$G$222,5,FALSE))),"Manual Calculation",MAX(VLOOKUP(C934,SubstationLoad_Max_Primaries!$B$3:$Z$500,5,FALSE),VLOOKUP(C934,SubstationLoad_Max_Primaries!$B$3:$Z$500,7,FALSE)))</f>
        <v>0</v>
      </c>
      <c r="AB935" s="419">
        <f ca="1">IF(AND(VLOOKUP(C934,SubstationLoad_Min_Primaries!$B$3:$Z$495,3,FALSE),ISNUMBER(VLOOKUP(C934,'Manual Calculation'!$B$2:$G$222,5,FALSE))),"Manual Calculation",VLOOKUP(C934,SubstationLoad_Max_Primaries!$B$3:$Z$500,6,FALSE))</f>
        <v>0</v>
      </c>
      <c r="AC935" s="282">
        <f ca="1">IF(AND(VLOOKUP(C934,SubstationLoad_Min_Primaries!$B$3:$Z$495,3,FALSE),ISNUMBER(VLOOKUP(C934,'Manual Calculation'!$B$2:$G$222,5,FALSE))),VLOOKUP(C934,'Manual Calculation'!$B$2:$G$222,5,FALSE),VLOOKUP(C934,SubstationLoad_Min_Primaries!$B$3:$Z$500,22,FALSE))</f>
        <v>0</v>
      </c>
      <c r="AD935" s="175"/>
      <c r="AE935" s="186">
        <v>1</v>
      </c>
      <c r="AF935" s="187">
        <v>0</v>
      </c>
      <c r="AG935" s="187">
        <v>0</v>
      </c>
      <c r="AH935" s="187">
        <v>0</v>
      </c>
      <c r="AI935" s="187">
        <v>0</v>
      </c>
      <c r="AJ935" s="187">
        <v>0</v>
      </c>
      <c r="AK935" s="187">
        <v>0</v>
      </c>
      <c r="AL935" s="188">
        <v>0</v>
      </c>
      <c r="AM935" s="157" t="str">
        <f ca="1">IF('MASTER 2018-19 '!H944="","",'MASTER 2018-19 '!H944)</f>
        <v/>
      </c>
      <c r="AN935" s="216"/>
    </row>
    <row r="936" spans="1:40" s="157" customFormat="1" x14ac:dyDescent="0.2">
      <c r="A936" s="152"/>
      <c r="C936" s="223" t="s">
        <v>33</v>
      </c>
      <c r="D936" s="224"/>
      <c r="E936" s="225"/>
      <c r="F936" s="225"/>
      <c r="G936" s="226"/>
      <c r="H936" s="249"/>
      <c r="I936" s="228"/>
      <c r="J936" s="228"/>
      <c r="K936" s="228"/>
      <c r="L936" s="228"/>
      <c r="M936" s="229"/>
      <c r="N936" s="229"/>
      <c r="O936" s="230"/>
      <c r="P936" s="230"/>
      <c r="Q936" s="230"/>
      <c r="R936" s="231" t="s">
        <v>34</v>
      </c>
      <c r="S936" s="283" t="str">
        <f ca="1">VLOOKUP(C934,SubstationLoad_Max_Primaries!$B$3:$Z$500,24,FALSE)</f>
        <v/>
      </c>
      <c r="T936" s="233"/>
      <c r="U936" s="233"/>
      <c r="V936" s="233"/>
      <c r="W936" s="233"/>
      <c r="X936" s="233"/>
      <c r="Y936" s="233"/>
      <c r="Z936" s="234"/>
      <c r="AA936" s="418">
        <f ca="1">IF(AND(VLOOKUP(C934,SubstationLoad_Min_Primaries!$B$3:$Z$495,3,FALSE),ISNUMBER(VLOOKUP(C934,'Manual Calculation'!$B$2:$G$222,5,FALSE))),"",IF(AA935=VLOOKUP(C934,SubstationLoad_Max_Primaries!$B$3:$Z$500,5,FALSE),VLOOKUP(C934,SubstationLoad_Max_Primaries!$B$3:$Z$500,10,FALSE),IF(AA935=VLOOKUP(C934,SubstationLoad_Max_Primaries!$B$3:$Z$500,7,FALSE),VLOOKUP(C934,SubstationLoad_Max_Primaries!$B$3:$Z$500,12,FALSE),"")))</f>
        <v>0</v>
      </c>
      <c r="AB936" s="418">
        <f ca="1">IF(AND(VLOOKUP(C934,SubstationLoad_Min_Primaries!$B$3:$Z$495,3,FALSE),ISNUMBER(VLOOKUP(C934,'Manual Calculation'!$B$2:$G$222,5,FALSE))),"",VLOOKUP(C934,SubstationLoad_Max_Primaries!$B$3:$Z$500,11,FALSE))</f>
        <v>0</v>
      </c>
      <c r="AC936" s="418">
        <f ca="1">IF(AND(VLOOKUP(C934,SubstationLoad_Min_Primaries!$B$3:$Z$495,3,FALSE),ISNUMBER(VLOOKUP(C934,'Manual Calculation'!$B$2:$G$222,5,FALSE))),VLOOKUP(C934,'Manual Calculation'!$B$2:$G$222,6,FALSE),VLOOKUP(C934,SubstationLoad_Min_Primaries!$B$3:$Z$500,23,FALSE))</f>
        <v>0</v>
      </c>
      <c r="AD936" s="175"/>
      <c r="AE936" s="175"/>
      <c r="AF936" s="175"/>
      <c r="AG936" s="175"/>
      <c r="AH936" s="175"/>
      <c r="AI936" s="175"/>
      <c r="AJ936" s="175"/>
      <c r="AK936" s="175"/>
      <c r="AL936" s="175"/>
      <c r="AM936" s="157" t="str">
        <f ca="1">IF('MASTER 2018-19 '!H945="","",'MASTER 2018-19 '!H945)</f>
        <v/>
      </c>
      <c r="AN936" s="216"/>
    </row>
    <row r="937" spans="1:40" s="157" customFormat="1" x14ac:dyDescent="0.2">
      <c r="A937" s="152"/>
      <c r="B937" s="213">
        <v>140</v>
      </c>
      <c r="C937" s="86" t="s">
        <v>608</v>
      </c>
      <c r="D937" s="117" t="s">
        <v>30</v>
      </c>
      <c r="E937" s="117" t="s">
        <v>538</v>
      </c>
      <c r="F937" s="214"/>
      <c r="G937" s="284">
        <f ca="1">IF(AND(VLOOKUP(C937,SubstationLoad_Max_Primaries!$B$3:$Z$495,3,FALSE),ISNUMBER(VLOOKUP(C937,'Manual Calculation'!$B$2:$G$222,3,FALSE))),VLOOKUP(C937,'Manual Calculation'!$B$2:$G$222,4,FALSE),VLOOKUP(C937,SubstationLoad_Max_Primaries!$B$3:$Z$500,23,FALSE))</f>
        <v>43809.354166666664</v>
      </c>
      <c r="H937" s="282">
        <f ca="1">IF(AND(VLOOKUP(C937,SubstationLoad_Max_Primaries!$B$3:$Z$495,3,FALSE),ISNUMBER(VLOOKUP(C937,'Manual Calculation'!$B$2:$G$222,3,FALSE))),VLOOKUP(C937,'Manual Calculation'!$B$2:$G$222,3,FALSE),VLOOKUP(C937,SubstationLoad_Max_Primaries!$B$3:$Z$500,22,FALSE))</f>
        <v>0.26587676346588129</v>
      </c>
      <c r="I937" s="136">
        <v>1</v>
      </c>
      <c r="J937" s="89" t="s">
        <v>1589</v>
      </c>
      <c r="K937" s="90">
        <v>0</v>
      </c>
      <c r="L937" s="37">
        <f ca="1">IF(OR($B937="",ISNA($I937)),,$H937*$I937)</f>
        <v>0.26587676346588129</v>
      </c>
      <c r="M937" s="37">
        <f ca="1">IF($B937 ="",,VLOOKUP($K937,'Growth Rates'!$C$5:$D$8,2,FALSE))^COLUMNS($M937:M937)*$L937+SUM($L938:M938)*IFERROR($L$5/$L$6,1)</f>
        <v>0.26588161751641959</v>
      </c>
      <c r="N937" s="37">
        <f ca="1">IF($B937 ="",,VLOOKUP($K937,'Growth Rates'!$C$5:$D$8,2,FALSE))^COLUMNS($M937:N937)*$L937+SUM($L938:N938)*IFERROR($L$5/$L$6,1)</f>
        <v>0.26588647165557711</v>
      </c>
      <c r="O937" s="37">
        <f ca="1">IF($B937 ="",,VLOOKUP($K937,'Growth Rates'!$C$5:$D$8,2,FALSE))^COLUMNS($M937:O937)*$L937+SUM($L938:O938)*IFERROR($L$5/$L$6,1)</f>
        <v>0.26589132588335557</v>
      </c>
      <c r="P937" s="37">
        <f ca="1">IF($B937 ="",,VLOOKUP($K937,'Growth Rates'!$C$5:$D$8,2,FALSE))^COLUMNS($M937:P937)*$L937+SUM($L938:P938)*IFERROR($L$5/$L$6,1)</f>
        <v>0.26589618019975658</v>
      </c>
      <c r="Q937" s="37">
        <f ca="1">IF($B937 ="",,VLOOKUP($K937,'Growth Rates'!$C$5:$D$8,2,FALSE))^COLUMNS($M937:Q937)*$L937+SUM($L938:Q938)*IFERROR($L$5/$L$6,1)</f>
        <v>0.26590103460478165</v>
      </c>
      <c r="R937" s="37">
        <f ca="1">IF($B937 ="",,VLOOKUP($K937,'Growth Rates'!$C$5:$D$8,2,FALSE))^COLUMNS($M937:R937)*$L937+SUM($L938:R938)*IFERROR($L$5/$L$6,1)</f>
        <v>0.26590588909843249</v>
      </c>
      <c r="S937" s="37">
        <f ca="1">IF($B937 ="",,VLOOKUP($K937,'Growth Rates'!$C$5:$D$8,2,FALSE))^COLUMNS($M937:S937)*$L937+SUM($L938:S938)*IFERROR($L$5/$L$6,1)</f>
        <v>0.26591074368071066</v>
      </c>
      <c r="T937" s="37">
        <f ca="1">IF($B937 ="",,VLOOKUP($K937,'Growth Rates'!$C$5:$D$8,2,FALSE))^COLUMNS($M937:T937)*$L937+SUM($L938:T938)*IFERROR($L$5/$L$6,1)</f>
        <v>0.26591559835161788</v>
      </c>
      <c r="U937" s="37">
        <f ca="1">IF($B937 ="",,VLOOKUP($K937,'Growth Rates'!$C$5:$D$8,2,FALSE))^COLUMNS($M937:U937)*$L937+SUM($L938:U938)*IFERROR($L$5/$L$6,1)</f>
        <v>0.2659204531111557</v>
      </c>
      <c r="V937" s="37">
        <f ca="1">IF($B937 ="",,VLOOKUP($K937,'Growth Rates'!$C$5:$D$8,2,FALSE))^COLUMNS($M937:V937)*$L937+SUM($L938:V938)*IFERROR($L$5/$L$6,1)</f>
        <v>0.26592530795932573</v>
      </c>
      <c r="W937" s="37">
        <f ca="1">IF($B937 ="",,VLOOKUP($K937,'Growth Rates'!$C$5:$D$8,2,FALSE))^COLUMNS($M937:W937)*$L937+SUM($L938:W938)*IFERROR($L$5/$L$6,1)</f>
        <v>0.26593016289612953</v>
      </c>
      <c r="X937" s="37">
        <f ca="1">IF($B937 ="",,VLOOKUP($K937,'Growth Rates'!$C$5:$D$8,2,FALSE))^COLUMNS($M937:X937)*$L937+SUM($L938:X938)*IFERROR($L$5/$L$6,1)</f>
        <v>0.26593501792156893</v>
      </c>
      <c r="Y937" s="37">
        <f ca="1">IF($B937 ="",,VLOOKUP($K937,'Growth Rates'!$C$5:$D$8,2,FALSE))^COLUMNS($M937:Y937)*$L937+SUM($L938:Y938)*IFERROR($L$5/$L$6,1)</f>
        <v>0.26593987303564531</v>
      </c>
      <c r="Z937" s="215"/>
      <c r="AA937" s="173">
        <f ca="1">IFERROR(IF($H937="",,AA938/$L937),0)</f>
        <v>0.3923293415784429</v>
      </c>
      <c r="AB937" s="173">
        <f ca="1">IFERROR(IF($H937="",,AB938/$L937),0)</f>
        <v>0.19295206093778355</v>
      </c>
      <c r="AC937" s="174">
        <f ca="1">IFERROR(IF($H937="",,AC938/$L937),0)</f>
        <v>0</v>
      </c>
      <c r="AD937" s="175"/>
      <c r="AE937" s="42">
        <v>83751</v>
      </c>
      <c r="AF937" s="43"/>
      <c r="AG937" s="43"/>
      <c r="AH937" s="43"/>
      <c r="AI937" s="43"/>
      <c r="AJ937" s="43"/>
      <c r="AK937" s="43"/>
      <c r="AL937" s="44"/>
      <c r="AM937" s="157">
        <f ca="1">IF('MASTER 2018-19 '!H946="","",'MASTER 2018-19 '!H946)</f>
        <v>0.12826173699999999</v>
      </c>
      <c r="AN937" s="210">
        <f t="shared" ca="1" si="146"/>
        <v>0.13761502646588131</v>
      </c>
    </row>
    <row r="938" spans="1:40" s="157" customFormat="1" x14ac:dyDescent="0.2">
      <c r="A938" s="152"/>
      <c r="C938" s="217" t="str">
        <f ca="1">IFERROR(IF(H937="","No PI or No Data",""),"Substation was not found in SubstationLoad")</f>
        <v/>
      </c>
      <c r="D938" s="139"/>
      <c r="E938" s="139"/>
      <c r="F938" s="139"/>
      <c r="G938" s="285">
        <f ca="1">IF(AND(VLOOKUP(C937,SubstationLoad_Max_Primaries!$B$3:$Z$495,3,FALSE),ISNUMBER(VLOOKUP(C937,'Manual Calculation'!$B$2:$G$222,3,FALSE))),VLOOKUP(C937,'Manual Calculation'!$B$2:$G$222,4,FALSE),VLOOKUP(C937,SubstationLoad_Max_Primaries!$B$3:$Z$500,23,FALSE))</f>
        <v>43809.354166666664</v>
      </c>
      <c r="H938" s="250"/>
      <c r="I938" s="220"/>
      <c r="J938" s="220"/>
      <c r="K938" s="220"/>
      <c r="L938" s="220" t="s">
        <v>32</v>
      </c>
      <c r="M938" s="221"/>
      <c r="N938" s="221"/>
      <c r="O938" s="221"/>
      <c r="P938" s="221"/>
      <c r="Q938" s="221"/>
      <c r="R938" s="221"/>
      <c r="S938" s="221"/>
      <c r="T938" s="221"/>
      <c r="U938" s="221"/>
      <c r="V938" s="221"/>
      <c r="W938" s="221"/>
      <c r="X938" s="221"/>
      <c r="Y938" s="221"/>
      <c r="Z938" s="222"/>
      <c r="AA938" s="419">
        <f ca="1">IF(AND(VLOOKUP(C937,SubstationLoad_Min_Primaries!$B$3:$Z$495,3,FALSE),ISNUMBER(VLOOKUP(C937,'Manual Calculation'!$B$2:$G$222,5,FALSE))),"Manual Calculation",MAX(VLOOKUP(C937,SubstationLoad_Max_Primaries!$B$3:$Z$500,5,FALSE),VLOOKUP(C937,SubstationLoad_Max_Primaries!$B$3:$Z$500,7,FALSE)))</f>
        <v>0.10431125555157661</v>
      </c>
      <c r="AB938" s="419">
        <f ca="1">IF(AND(VLOOKUP(C937,SubstationLoad_Min_Primaries!$B$3:$Z$495,3,FALSE),ISNUMBER(VLOOKUP(C937,'Manual Calculation'!$B$2:$G$222,5,FALSE))),"Manual Calculation",VLOOKUP(C937,SubstationLoad_Max_Primaries!$B$3:$Z$500,6,FALSE))</f>
        <v>5.1301469466209393E-2</v>
      </c>
      <c r="AC938" s="282">
        <f ca="1">IF(AND(VLOOKUP(C937,SubstationLoad_Min_Primaries!$B$3:$Z$495,3,FALSE),ISNUMBER(VLOOKUP(C937,'Manual Calculation'!$B$2:$G$222,5,FALSE))),VLOOKUP(C937,'Manual Calculation'!$B$2:$G$222,5,FALSE),VLOOKUP(C937,SubstationLoad_Min_Primaries!$B$3:$Z$500,22,FALSE))</f>
        <v>0</v>
      </c>
      <c r="AD938" s="175"/>
      <c r="AE938" s="186">
        <v>1</v>
      </c>
      <c r="AF938" s="187">
        <v>0</v>
      </c>
      <c r="AG938" s="187">
        <v>0</v>
      </c>
      <c r="AH938" s="187">
        <v>0</v>
      </c>
      <c r="AI938" s="187">
        <v>0</v>
      </c>
      <c r="AJ938" s="187">
        <v>0</v>
      </c>
      <c r="AK938" s="187">
        <v>0</v>
      </c>
      <c r="AL938" s="188">
        <v>0</v>
      </c>
      <c r="AM938" s="157" t="str">
        <f ca="1">IF('MASTER 2018-19 '!H947="","",'MASTER 2018-19 '!H947)</f>
        <v/>
      </c>
      <c r="AN938" s="216"/>
    </row>
    <row r="939" spans="1:40" s="157" customFormat="1" x14ac:dyDescent="0.2">
      <c r="A939" s="152"/>
      <c r="C939" s="223" t="s">
        <v>33</v>
      </c>
      <c r="D939" s="224"/>
      <c r="E939" s="225"/>
      <c r="F939" s="225"/>
      <c r="G939" s="226"/>
      <c r="H939" s="249"/>
      <c r="I939" s="228"/>
      <c r="J939" s="228"/>
      <c r="K939" s="228"/>
      <c r="L939" s="228"/>
      <c r="M939" s="229"/>
      <c r="N939" s="229"/>
      <c r="O939" s="230"/>
      <c r="P939" s="230"/>
      <c r="Q939" s="230"/>
      <c r="R939" s="231" t="s">
        <v>34</v>
      </c>
      <c r="S939" s="283">
        <f ca="1">VLOOKUP(C937,SubstationLoad_Max_Primaries!$B$3:$Z$500,24,FALSE)</f>
        <v>0.26587676346588129</v>
      </c>
      <c r="T939" s="233"/>
      <c r="U939" s="233"/>
      <c r="V939" s="233"/>
      <c r="W939" s="233"/>
      <c r="X939" s="233"/>
      <c r="Y939" s="233"/>
      <c r="Z939" s="234"/>
      <c r="AA939" s="418">
        <f ca="1">IF(AND(VLOOKUP(C937,SubstationLoad_Min_Primaries!$B$3:$Z$495,3,FALSE),ISNUMBER(VLOOKUP(C937,'Manual Calculation'!$B$2:$G$222,5,FALSE))),"",IF(AA938=VLOOKUP(C937,SubstationLoad_Max_Primaries!$B$3:$Z$500,5,FALSE),VLOOKUP(C937,SubstationLoad_Max_Primaries!$B$3:$Z$500,10,FALSE),IF(AA938=VLOOKUP(C937,SubstationLoad_Max_Primaries!$B$3:$Z$500,7,FALSE),VLOOKUP(C937,SubstationLoad_Max_Primaries!$B$3:$Z$500,12,FALSE),"")))</f>
        <v>43610.51666666667</v>
      </c>
      <c r="AB939" s="418">
        <f ca="1">IF(AND(VLOOKUP(C937,SubstationLoad_Min_Primaries!$B$3:$Z$495,3,FALSE),ISNUMBER(VLOOKUP(C937,'Manual Calculation'!$B$2:$G$222,5,FALSE))),"",VLOOKUP(C937,SubstationLoad_Max_Primaries!$B$3:$Z$500,11,FALSE))</f>
        <v>43625.806944444441</v>
      </c>
      <c r="AC939" s="418">
        <f ca="1">IF(AND(VLOOKUP(C937,SubstationLoad_Min_Primaries!$B$3:$Z$495,3,FALSE),ISNUMBER(VLOOKUP(C937,'Manual Calculation'!$B$2:$G$222,5,FALSE))),VLOOKUP(C937,'Manual Calculation'!$B$2:$G$222,6,FALSE),VLOOKUP(C937,SubstationLoad_Min_Primaries!$B$3:$Z$500,23,FALSE))</f>
        <v>0</v>
      </c>
      <c r="AD939" s="175"/>
      <c r="AE939" s="175"/>
      <c r="AF939" s="175"/>
      <c r="AG939" s="175"/>
      <c r="AH939" s="175"/>
      <c r="AI939" s="175"/>
      <c r="AJ939" s="175"/>
      <c r="AK939" s="175"/>
      <c r="AL939" s="175"/>
      <c r="AM939" s="157" t="str">
        <f ca="1">IF('MASTER 2018-19 '!H948="","",'MASTER 2018-19 '!H948)</f>
        <v/>
      </c>
      <c r="AN939" s="216"/>
    </row>
    <row r="940" spans="1:40" s="157" customFormat="1" x14ac:dyDescent="0.2">
      <c r="B940" s="213">
        <v>219</v>
      </c>
      <c r="C940" s="86" t="str">
        <f ca="1">VLOOKUP(B940,'GSP List'!$D$2:$E$485,2,FALSE)</f>
        <v>KILLIN TOWN</v>
      </c>
      <c r="D940" s="117" t="s">
        <v>30</v>
      </c>
      <c r="E940" s="117" t="s">
        <v>530</v>
      </c>
      <c r="F940" s="214"/>
      <c r="G940" s="284">
        <f ca="1">IF(AND(VLOOKUP(C940,SubstationLoad_Max_Primaries!$B$3:$Z$495,3,FALSE),ISNUMBER(VLOOKUP(C940,'Manual Calculation'!$B$2:$G$222,3,FALSE))),VLOOKUP(C940,'Manual Calculation'!$B$2:$G$222,4,FALSE),VLOOKUP(C940,SubstationLoad_Max_Primaries!$B$3:$Z$500,23,FALSE))</f>
        <v>43788.126388888886</v>
      </c>
      <c r="H940" s="282">
        <f ca="1">IF(AND(VLOOKUP(C940,SubstationLoad_Max_Primaries!$B$3:$Z$495,3,FALSE),ISNUMBER(VLOOKUP(C940,'Manual Calculation'!$B$2:$G$222,3,FALSE))),VLOOKUP(C940,'Manual Calculation'!$B$2:$G$222,3,FALSE),VLOOKUP(C940,SubstationLoad_Max_Primaries!$B$3:$Z$500,22,FALSE))</f>
        <v>1.2345404417419432</v>
      </c>
      <c r="I940" s="136">
        <v>1</v>
      </c>
      <c r="J940" s="89" t="s">
        <v>35</v>
      </c>
      <c r="K940" s="90" t="s">
        <v>35</v>
      </c>
      <c r="L940" s="143">
        <f ca="1">IF(OR($B940="",ISNA($I940)),,$H940*$I940)</f>
        <v>1.2345404417419432</v>
      </c>
      <c r="M940" s="143">
        <f ca="1">IF($B940 ="",,VLOOKUP($K940,'Growth Rates'!$C$5:$D$8,2,FALSE))^COLUMNS($M940:M940)*$L940+SUM($L941:M941)*IFERROR($L$5/$L$6,1)</f>
        <v>1.2513361773119072</v>
      </c>
      <c r="N940" s="143">
        <f ca="1">IF($B940 ="",,VLOOKUP($K940,'Growth Rates'!$C$5:$D$8,2,FALSE))^COLUMNS($M940:N940)*$L940+SUM($L941:N941)*IFERROR($L$5/$L$6,1)</f>
        <v>1.26836041631829</v>
      </c>
      <c r="O940" s="143">
        <f ca="1">IF($B940 ="",,VLOOKUP($K940,'Growth Rates'!$C$5:$D$8,2,FALSE))^COLUMNS($M940:O940)*$L940+SUM($L941:O941)*IFERROR($L$5/$L$6,1)</f>
        <v>1.2856162675157061</v>
      </c>
      <c r="P940" s="143">
        <f ca="1">IF($B940 ="",,VLOOKUP($K940,'Growth Rates'!$C$5:$D$8,2,FALSE))^COLUMNS($M940:P940)*$L940+SUM($L941:P941)*IFERROR($L$5/$L$6,1)</f>
        <v>1.3031068819529055</v>
      </c>
      <c r="Q940" s="143">
        <f ca="1">IF($B940 ="",,VLOOKUP($K940,'Growth Rates'!$C$5:$D$8,2,FALSE))^COLUMNS($M940:Q940)*$L940+SUM($L941:Q941)*IFERROR($L$5/$L$6,1)</f>
        <v>1.3208354535481777</v>
      </c>
      <c r="R940" s="143">
        <f ca="1">IF($B940 ="",,VLOOKUP($K940,'Growth Rates'!$C$5:$D$8,2,FALSE))^COLUMNS($M940:R940)*$L940+SUM($L941:R941)*IFERROR($L$5/$L$6,1)</f>
        <v>1.3388052196725879</v>
      </c>
      <c r="S940" s="143">
        <f ca="1">IF($B940 ="",,VLOOKUP($K940,'Growth Rates'!$C$5:$D$8,2,FALSE))^COLUMNS($M940:S940)*$L940+SUM($L941:S941)*IFERROR($L$5/$L$6,1)</f>
        <v>1.3570194617411424</v>
      </c>
      <c r="T940" s="143">
        <f ca="1">IF($B940 ="",,VLOOKUP($K940,'Growth Rates'!$C$5:$D$8,2,FALSE))^COLUMNS($M940:T940)*$L940+SUM($L941:T941)*IFERROR($L$5/$L$6,1)</f>
        <v>1.3754815058120029</v>
      </c>
      <c r="U940" s="143">
        <f ca="1">IF($B940 ="",,VLOOKUP($K940,'Growth Rates'!$C$5:$D$8,2,FALSE))^COLUMNS($M940:U940)*$L940+SUM($L941:U941)*IFERROR($L$5/$L$6,1)</f>
        <v>1.3941947231938467</v>
      </c>
      <c r="V940" s="143">
        <f ca="1">IF($B940 ="",,VLOOKUP($K940,'Growth Rates'!$C$5:$D$8,2,FALSE))^COLUMNS($M940:V940)*$L940+SUM($L941:V941)*IFERROR($L$5/$L$6,1)</f>
        <v>1.413162531061495</v>
      </c>
      <c r="W940" s="143">
        <f ca="1">IF($B940 ="",,VLOOKUP($K940,'Growth Rates'!$C$5:$D$8,2,FALSE))^COLUMNS($M940:W940)*$L940+SUM($L941:W941)*IFERROR($L$5/$L$6,1)</f>
        <v>1.4323883930799148</v>
      </c>
      <c r="X940" s="143">
        <f ca="1">IF($B940 ="",,VLOOKUP($K940,'Growth Rates'!$C$5:$D$8,2,FALSE))^COLUMNS($M940:X940)*$L940+SUM($L941:X941)*IFERROR($L$5/$L$6,1)</f>
        <v>1.4518758200367101</v>
      </c>
      <c r="Y940" s="143">
        <f ca="1">IF($B940 ="",,VLOOKUP($K940,'Growth Rates'!$C$5:$D$8,2,FALSE))^COLUMNS($M940:Y940)*$L940+SUM($L941:Y941)*IFERROR($L$5/$L$6,1)</f>
        <v>1.4716283704832174</v>
      </c>
      <c r="Z940" s="215"/>
      <c r="AA940" s="173">
        <f ca="1">IFERROR(IF($H940="",,AA941/$L940),0)</f>
        <v>0.80836633497247523</v>
      </c>
      <c r="AB940" s="173">
        <f ca="1">IFERROR(IF($H940="",,AB941/$L940),0)</f>
        <v>0.48501977743541502</v>
      </c>
      <c r="AC940" s="174">
        <f ca="1">IFERROR(IF($H940="",,AC941/$L940),0)</f>
        <v>0</v>
      </c>
      <c r="AD940" s="175"/>
      <c r="AE940" s="42">
        <v>83715</v>
      </c>
      <c r="AF940" s="43"/>
      <c r="AG940" s="43"/>
      <c r="AH940" s="43"/>
      <c r="AI940" s="43"/>
      <c r="AJ940" s="43"/>
      <c r="AK940" s="43"/>
      <c r="AL940" s="44"/>
      <c r="AM940" s="157">
        <f ca="1">IF('MASTER 2018-19 '!H949="","",'MASTER 2018-19 '!H949)</f>
        <v>1.21</v>
      </c>
      <c r="AN940" s="216">
        <f t="shared" ca="1" si="146"/>
        <v>2.4540441741943253E-2</v>
      </c>
    </row>
    <row r="941" spans="1:40" s="157" customFormat="1" x14ac:dyDescent="0.2">
      <c r="C941" s="217" t="str">
        <f ca="1">IFERROR(IF(H940="","No PI or No Data",""),"Substation was not found in SubstationLoad")</f>
        <v/>
      </c>
      <c r="D941" s="139"/>
      <c r="E941" s="139"/>
      <c r="F941" s="139"/>
      <c r="G941" s="285">
        <f ca="1">IF(AND(VLOOKUP(C940,SubstationLoad_Max_Primaries!$B$3:$Z$495,3,FALSE),ISNUMBER(VLOOKUP(C940,'Manual Calculation'!$B$2:$G$222,3,FALSE))),VLOOKUP(C940,'Manual Calculation'!$B$2:$G$222,4,FALSE),VLOOKUP(C940,SubstationLoad_Max_Primaries!$B$3:$Z$500,23,FALSE))</f>
        <v>43788.126388888886</v>
      </c>
      <c r="H941" s="250"/>
      <c r="I941" s="220"/>
      <c r="J941" s="220"/>
      <c r="K941" s="220"/>
      <c r="L941" s="220" t="s">
        <v>32</v>
      </c>
      <c r="M941" s="235"/>
      <c r="N941" s="221"/>
      <c r="O941" s="221"/>
      <c r="P941" s="221"/>
      <c r="Q941" s="221"/>
      <c r="R941" s="221"/>
      <c r="S941" s="221"/>
      <c r="T941" s="221"/>
      <c r="U941" s="221"/>
      <c r="V941" s="221"/>
      <c r="W941" s="221"/>
      <c r="X941" s="221"/>
      <c r="Y941" s="221"/>
      <c r="Z941" s="222"/>
      <c r="AA941" s="419">
        <f ca="1">IF(AND(VLOOKUP(C940,SubstationLoad_Min_Primaries!$B$3:$Z$495,3,FALSE),ISNUMBER(VLOOKUP(C940,'Manual Calculation'!$B$2:$G$222,5,FALSE))),"Manual Calculation",MAX(VLOOKUP(C940,SubstationLoad_Max_Primaries!$B$3:$Z$500,5,FALSE),VLOOKUP(C940,SubstationLoad_Max_Primaries!$B$3:$Z$500,7,FALSE)))</f>
        <v>0.99796093226623517</v>
      </c>
      <c r="AB941" s="419">
        <f ca="1">IF(AND(VLOOKUP(C940,SubstationLoad_Min_Primaries!$B$3:$Z$495,3,FALSE),ISNUMBER(VLOOKUP(C940,'Manual Calculation'!$B$2:$G$222,5,FALSE))),"Manual Calculation",VLOOKUP(C940,SubstationLoad_Max_Primaries!$B$3:$Z$500,6,FALSE))</f>
        <v>0.59877653028869626</v>
      </c>
      <c r="AC941" s="282">
        <f ca="1">IF(AND(VLOOKUP(C940,SubstationLoad_Min_Primaries!$B$3:$Z$495,3,FALSE),ISNUMBER(VLOOKUP(C940,'Manual Calculation'!$B$2:$G$222,5,FALSE))),VLOOKUP(C940,'Manual Calculation'!$B$2:$G$222,5,FALSE),VLOOKUP(C940,SubstationLoad_Min_Primaries!$B$3:$Z$500,22,FALSE))</f>
        <v>0</v>
      </c>
      <c r="AD941" s="175"/>
      <c r="AE941" s="186">
        <v>1</v>
      </c>
      <c r="AF941" s="187">
        <v>0</v>
      </c>
      <c r="AG941" s="187">
        <v>0</v>
      </c>
      <c r="AH941" s="187">
        <v>0</v>
      </c>
      <c r="AI941" s="187">
        <v>0</v>
      </c>
      <c r="AJ941" s="187">
        <v>0</v>
      </c>
      <c r="AK941" s="187">
        <v>0</v>
      </c>
      <c r="AL941" s="188">
        <v>0</v>
      </c>
      <c r="AM941" s="157" t="str">
        <f ca="1">IF('MASTER 2018-19 '!H950="","",'MASTER 2018-19 '!H950)</f>
        <v/>
      </c>
      <c r="AN941" s="216"/>
    </row>
    <row r="942" spans="1:40" s="157" customFormat="1" x14ac:dyDescent="0.2">
      <c r="C942" s="223" t="s">
        <v>33</v>
      </c>
      <c r="D942" s="224"/>
      <c r="E942" s="225"/>
      <c r="F942" s="225"/>
      <c r="G942" s="226"/>
      <c r="H942" s="249"/>
      <c r="I942" s="228"/>
      <c r="J942" s="228"/>
      <c r="K942" s="228"/>
      <c r="L942" s="228"/>
      <c r="M942" s="229"/>
      <c r="N942" s="229"/>
      <c r="O942" s="230"/>
      <c r="P942" s="230"/>
      <c r="Q942" s="230"/>
      <c r="R942" s="231" t="s">
        <v>34</v>
      </c>
      <c r="S942" s="283">
        <f ca="1">VLOOKUP(C940,SubstationLoad_Max_Primaries!$B$3:$Z$500,24,FALSE)</f>
        <v>0</v>
      </c>
      <c r="T942" s="233"/>
      <c r="U942" s="233"/>
      <c r="V942" s="233"/>
      <c r="W942" s="233"/>
      <c r="X942" s="233"/>
      <c r="Y942" s="233"/>
      <c r="Z942" s="234"/>
      <c r="AA942" s="418">
        <f ca="1">IF(AND(VLOOKUP(C940,SubstationLoad_Min_Primaries!$B$3:$Z$495,3,FALSE),ISNUMBER(VLOOKUP(C940,'Manual Calculation'!$B$2:$G$222,5,FALSE))),"",IF(AA941=VLOOKUP(C940,SubstationLoad_Max_Primaries!$B$3:$Z$500,5,FALSE),VLOOKUP(C940,SubstationLoad_Max_Primaries!$B$3:$Z$500,10,FALSE),IF(AA941=VLOOKUP(C940,SubstationLoad_Max_Primaries!$B$3:$Z$500,7,FALSE),VLOOKUP(C940,SubstationLoad_Max_Primaries!$B$3:$Z$500,12,FALSE),"")))</f>
        <v>43767.665277777778</v>
      </c>
      <c r="AB942" s="418">
        <f ca="1">IF(AND(VLOOKUP(C940,SubstationLoad_Min_Primaries!$B$3:$Z$495,3,FALSE),ISNUMBER(VLOOKUP(C940,'Manual Calculation'!$B$2:$G$222,5,FALSE))),"",VLOOKUP(C940,SubstationLoad_Max_Primaries!$B$3:$Z$500,11,FALSE))</f>
        <v>43651.634027777778</v>
      </c>
      <c r="AC942" s="418">
        <f ca="1">IF(AND(VLOOKUP(C940,SubstationLoad_Min_Primaries!$B$3:$Z$495,3,FALSE),ISNUMBER(VLOOKUP(C940,'Manual Calculation'!$B$2:$G$222,5,FALSE))),VLOOKUP(C940,'Manual Calculation'!$B$2:$G$222,6,FALSE),VLOOKUP(C940,SubstationLoad_Min_Primaries!$B$3:$Z$500,23,FALSE))</f>
        <v>0</v>
      </c>
      <c r="AD942" s="175"/>
      <c r="AE942" s="175"/>
      <c r="AF942" s="175"/>
      <c r="AG942" s="175"/>
      <c r="AH942" s="175"/>
      <c r="AI942" s="175"/>
      <c r="AJ942" s="175"/>
      <c r="AK942" s="175"/>
      <c r="AL942" s="175"/>
      <c r="AM942" s="157" t="str">
        <f ca="1">IF('MASTER 2018-19 '!H951="","",'MASTER 2018-19 '!H951)</f>
        <v/>
      </c>
      <c r="AN942" s="216"/>
    </row>
    <row r="943" spans="1:40" s="157" customFormat="1" x14ac:dyDescent="0.2">
      <c r="B943" s="236">
        <v>221</v>
      </c>
      <c r="C943" s="86" t="str">
        <f ca="1">VLOOKUP(B943,'GSP List'!$D$2:$E$485,2,FALSE)</f>
        <v>LUBNAIG</v>
      </c>
      <c r="D943" s="117" t="s">
        <v>30</v>
      </c>
      <c r="E943" s="117" t="s">
        <v>598</v>
      </c>
      <c r="F943" s="214"/>
      <c r="G943" s="284" t="str">
        <f ca="1">IF(AND(VLOOKUP(C943,SubstationLoad_Max_Primaries!$B$3:$Z$495,3,FALSE),ISNUMBER(VLOOKUP(C943,'Manual Calculation'!$B$2:$G$222,3,FALSE))),VLOOKUP(C943,'Manual Calculation'!$B$2:$G$222,4,FALSE),VLOOKUP(C943,SubstationLoad_Max_Primaries!$B$3:$Z$500,23,FALSE))</f>
        <v>No PI</v>
      </c>
      <c r="H943" s="282">
        <f ca="1">IF(AND(VLOOKUP(C943,SubstationLoad_Max_Primaries!$B$3:$Z$495,3,FALSE),ISNUMBER(VLOOKUP(C943,'Manual Calculation'!$B$2:$G$222,3,FALSE))),VLOOKUP(C943,'Manual Calculation'!$B$2:$G$222,3,FALSE),VLOOKUP(C943,SubstationLoad_Max_Primaries!$B$3:$Z$500,22,FALSE))</f>
        <v>2.2475266600750568E-2</v>
      </c>
      <c r="I943" s="136">
        <v>1</v>
      </c>
      <c r="J943" s="89">
        <v>0</v>
      </c>
      <c r="K943" s="90">
        <v>0</v>
      </c>
      <c r="L943" s="143">
        <f ca="1">IF(OR($B943="",ISNA($I943)),,$H943*$I943)</f>
        <v>2.2475266600750568E-2</v>
      </c>
      <c r="M943" s="143">
        <f ca="1">IF($B943 ="",,VLOOKUP($K943,'Growth Rates'!$C$5:$D$8,2,FALSE))^COLUMNS($M943:M943)*$L943+SUM($L944:M944)*IFERROR($L$5/$L$6,1)</f>
        <v>2.2475676926491408E-2</v>
      </c>
      <c r="N943" s="143">
        <f ca="1">IF($B943 ="",,VLOOKUP($K943,'Growth Rates'!$C$5:$D$8,2,FALSE))^COLUMNS($M943:N943)*$L943+SUM($L944:N944)*IFERROR($L$5/$L$6,1)</f>
        <v>2.2476087259723471E-2</v>
      </c>
      <c r="O943" s="143">
        <f ca="1">IF($B943 ="",,VLOOKUP($K943,'Growth Rates'!$C$5:$D$8,2,FALSE))^COLUMNS($M943:O943)*$L943+SUM($L944:O944)*IFERROR($L$5/$L$6,1)</f>
        <v>2.2476497600446888E-2</v>
      </c>
      <c r="P943" s="143">
        <f ca="1">IF($B943 ="",,VLOOKUP($K943,'Growth Rates'!$C$5:$D$8,2,FALSE))^COLUMNS($M943:P943)*$L943+SUM($L944:P944)*IFERROR($L$5/$L$6,1)</f>
        <v>2.247690794866181E-2</v>
      </c>
      <c r="Q943" s="143">
        <f ca="1">IF($B943 ="",,VLOOKUP($K943,'Growth Rates'!$C$5:$D$8,2,FALSE))^COLUMNS($M943:Q943)*$L943+SUM($L944:Q944)*IFERROR($L$5/$L$6,1)</f>
        <v>2.2477318304368357E-2</v>
      </c>
      <c r="R943" s="143">
        <f ca="1">IF($B943 ="",,VLOOKUP($K943,'Growth Rates'!$C$5:$D$8,2,FALSE))^COLUMNS($M943:R943)*$L943+SUM($L944:R944)*IFERROR($L$5/$L$6,1)</f>
        <v>2.2477728667566674E-2</v>
      </c>
      <c r="S943" s="143">
        <f ca="1">IF($B943 ="",,VLOOKUP($K943,'Growth Rates'!$C$5:$D$8,2,FALSE))^COLUMNS($M943:S943)*$L943+SUM($L944:S944)*IFERROR($L$5/$L$6,1)</f>
        <v>2.2478139038256899E-2</v>
      </c>
      <c r="T943" s="143">
        <f ca="1">IF($B943 ="",,VLOOKUP($K943,'Growth Rates'!$C$5:$D$8,2,FALSE))^COLUMNS($M943:T943)*$L943+SUM($L944:T944)*IFERROR($L$5/$L$6,1)</f>
        <v>2.2478549416439168E-2</v>
      </c>
      <c r="U943" s="143">
        <f ca="1">IF($B943 ="",,VLOOKUP($K943,'Growth Rates'!$C$5:$D$8,2,FALSE))^COLUMNS($M943:U943)*$L943+SUM($L944:U944)*IFERROR($L$5/$L$6,1)</f>
        <v>2.2478959802113611E-2</v>
      </c>
      <c r="V943" s="143">
        <f ca="1">IF($B943 ="",,VLOOKUP($K943,'Growth Rates'!$C$5:$D$8,2,FALSE))^COLUMNS($M943:V943)*$L943+SUM($L944:V944)*IFERROR($L$5/$L$6,1)</f>
        <v>2.2479370195280377E-2</v>
      </c>
      <c r="W943" s="143">
        <f ca="1">IF($B943 ="",,VLOOKUP($K943,'Growth Rates'!$C$5:$D$8,2,FALSE))^COLUMNS($M943:W943)*$L943+SUM($L944:W944)*IFERROR($L$5/$L$6,1)</f>
        <v>2.2479780595939587E-2</v>
      </c>
      <c r="X943" s="143">
        <f ca="1">IF($B943 ="",,VLOOKUP($K943,'Growth Rates'!$C$5:$D$8,2,FALSE))^COLUMNS($M943:X943)*$L943+SUM($L944:X944)*IFERROR($L$5/$L$6,1)</f>
        <v>2.2480191004091401E-2</v>
      </c>
      <c r="Y943" s="143">
        <f ca="1">IF($B943 ="",,VLOOKUP($K943,'Growth Rates'!$C$5:$D$8,2,FALSE))^COLUMNS($M943:Y943)*$L943+SUM($L944:Y944)*IFERROR($L$5/$L$6,1)</f>
        <v>2.2480601419735929E-2</v>
      </c>
      <c r="Z943" s="237"/>
      <c r="AA943" s="173">
        <f ca="1">IFERROR(IF($H943="",,AA944/$L943),0)</f>
        <v>0</v>
      </c>
      <c r="AB943" s="173">
        <f ca="1">IFERROR(IF($H943="",,AB944/$L943),0)</f>
        <v>0</v>
      </c>
      <c r="AC943" s="174">
        <f ca="1">IFERROR(IF($H943="",,AC944/$L943),0)</f>
        <v>0</v>
      </c>
      <c r="AD943" s="175"/>
      <c r="AE943" s="42">
        <v>83706</v>
      </c>
      <c r="AF943" s="43"/>
      <c r="AG943" s="43"/>
      <c r="AH943" s="43"/>
      <c r="AI943" s="43"/>
      <c r="AJ943" s="43"/>
      <c r="AK943" s="43"/>
      <c r="AL943" s="44"/>
      <c r="AM943" s="157">
        <f ca="1">IF('MASTER 2018-19 '!H952="","",'MASTER 2018-19 '!H952)</f>
        <v>1.9665858275656749E-2</v>
      </c>
      <c r="AN943" s="216">
        <f t="shared" ca="1" si="146"/>
        <v>2.8094083250938193E-3</v>
      </c>
    </row>
    <row r="944" spans="1:40" s="157" customFormat="1" x14ac:dyDescent="0.2">
      <c r="C944" s="217" t="str">
        <f ca="1">IFERROR(IF(H943="","No PI or No Data",""),"Substation was not found in SubstationLoad")</f>
        <v/>
      </c>
      <c r="D944" s="139"/>
      <c r="E944" s="139"/>
      <c r="F944" s="139"/>
      <c r="G944" s="285" t="str">
        <f ca="1">IF(AND(VLOOKUP(C943,SubstationLoad_Max_Primaries!$B$3:$Z$495,3,FALSE),ISNUMBER(VLOOKUP(C943,'Manual Calculation'!$B$2:$G$222,3,FALSE))),VLOOKUP(C943,'Manual Calculation'!$B$2:$G$222,4,FALSE),VLOOKUP(C943,SubstationLoad_Max_Primaries!$B$3:$Z$500,23,FALSE))</f>
        <v>No PI</v>
      </c>
      <c r="H944" s="250"/>
      <c r="I944" s="220"/>
      <c r="J944" s="220"/>
      <c r="K944" s="220"/>
      <c r="L944" s="220" t="s">
        <v>32</v>
      </c>
      <c r="M944" s="235"/>
      <c r="N944" s="221"/>
      <c r="O944" s="221"/>
      <c r="P944" s="221"/>
      <c r="Q944" s="221"/>
      <c r="R944" s="221"/>
      <c r="S944" s="221"/>
      <c r="T944" s="221"/>
      <c r="U944" s="221"/>
      <c r="V944" s="221"/>
      <c r="W944" s="221"/>
      <c r="X944" s="221"/>
      <c r="Y944" s="221"/>
      <c r="Z944" s="222"/>
      <c r="AA944" s="419">
        <f ca="1">IF(AND(VLOOKUP(C943,SubstationLoad_Min_Primaries!$B$3:$Z$495,3,FALSE),ISNUMBER(VLOOKUP(C943,'Manual Calculation'!$B$2:$G$222,5,FALSE))),"Manual Calculation",MAX(VLOOKUP(C943,SubstationLoad_Max_Primaries!$B$3:$Z$500,5,FALSE),VLOOKUP(C943,SubstationLoad_Max_Primaries!$B$3:$Z$500,7,FALSE)))</f>
        <v>0</v>
      </c>
      <c r="AB944" s="419">
        <f ca="1">IF(AND(VLOOKUP(C943,SubstationLoad_Min_Primaries!$B$3:$Z$495,3,FALSE),ISNUMBER(VLOOKUP(C943,'Manual Calculation'!$B$2:$G$222,5,FALSE))),"Manual Calculation",VLOOKUP(C943,SubstationLoad_Max_Primaries!$B$3:$Z$500,6,FALSE))</f>
        <v>0</v>
      </c>
      <c r="AC944" s="282">
        <f ca="1">IF(AND(VLOOKUP(C943,SubstationLoad_Min_Primaries!$B$3:$Z$495,3,FALSE),ISNUMBER(VLOOKUP(C943,'Manual Calculation'!$B$2:$G$222,5,FALSE))),VLOOKUP(C943,'Manual Calculation'!$B$2:$G$222,5,FALSE),VLOOKUP(C943,SubstationLoad_Min_Primaries!$B$3:$Z$500,22,FALSE))</f>
        <v>0</v>
      </c>
      <c r="AD944" s="175"/>
      <c r="AE944" s="186">
        <v>1</v>
      </c>
      <c r="AF944" s="187">
        <v>0</v>
      </c>
      <c r="AG944" s="187">
        <v>0</v>
      </c>
      <c r="AH944" s="187">
        <v>0</v>
      </c>
      <c r="AI944" s="187">
        <v>0</v>
      </c>
      <c r="AJ944" s="187">
        <v>0</v>
      </c>
      <c r="AK944" s="187">
        <v>0</v>
      </c>
      <c r="AL944" s="188">
        <v>0</v>
      </c>
      <c r="AM944" s="157" t="str">
        <f ca="1">IF('MASTER 2018-19 '!H953="","",'MASTER 2018-19 '!H953)</f>
        <v/>
      </c>
      <c r="AN944" s="216"/>
    </row>
    <row r="945" spans="1:40" s="157" customFormat="1" x14ac:dyDescent="0.2">
      <c r="C945" s="223" t="s">
        <v>33</v>
      </c>
      <c r="D945" s="224"/>
      <c r="E945" s="225"/>
      <c r="F945" s="225"/>
      <c r="G945" s="226"/>
      <c r="H945" s="249"/>
      <c r="I945" s="228"/>
      <c r="J945" s="228"/>
      <c r="K945" s="228"/>
      <c r="L945" s="228"/>
      <c r="M945" s="229"/>
      <c r="N945" s="229"/>
      <c r="O945" s="230"/>
      <c r="P945" s="230"/>
      <c r="Q945" s="230"/>
      <c r="R945" s="231" t="s">
        <v>34</v>
      </c>
      <c r="S945" s="283" t="str">
        <f ca="1">VLOOKUP(C943,SubstationLoad_Max_Primaries!$B$3:$Z$500,24,FALSE)</f>
        <v/>
      </c>
      <c r="T945" s="233"/>
      <c r="U945" s="233"/>
      <c r="V945" s="233"/>
      <c r="W945" s="233"/>
      <c r="X945" s="233"/>
      <c r="Y945" s="233"/>
      <c r="Z945" s="234"/>
      <c r="AA945" s="418">
        <f ca="1">IF(AND(VLOOKUP(C943,SubstationLoad_Min_Primaries!$B$3:$Z$495,3,FALSE),ISNUMBER(VLOOKUP(C943,'Manual Calculation'!$B$2:$G$222,5,FALSE))),"",IF(AA944=VLOOKUP(C943,SubstationLoad_Max_Primaries!$B$3:$Z$500,5,FALSE),VLOOKUP(C943,SubstationLoad_Max_Primaries!$B$3:$Z$500,10,FALSE),IF(AA944=VLOOKUP(C943,SubstationLoad_Max_Primaries!$B$3:$Z$500,7,FALSE),VLOOKUP(C943,SubstationLoad_Max_Primaries!$B$3:$Z$500,12,FALSE),"")))</f>
        <v>0</v>
      </c>
      <c r="AB945" s="418">
        <f ca="1">IF(AND(VLOOKUP(C943,SubstationLoad_Min_Primaries!$B$3:$Z$495,3,FALSE),ISNUMBER(VLOOKUP(C943,'Manual Calculation'!$B$2:$G$222,5,FALSE))),"",VLOOKUP(C943,SubstationLoad_Max_Primaries!$B$3:$Z$500,11,FALSE))</f>
        <v>0</v>
      </c>
      <c r="AC945" s="418">
        <f ca="1">IF(AND(VLOOKUP(C943,SubstationLoad_Min_Primaries!$B$3:$Z$495,3,FALSE),ISNUMBER(VLOOKUP(C943,'Manual Calculation'!$B$2:$G$222,5,FALSE))),VLOOKUP(C943,'Manual Calculation'!$B$2:$G$222,6,FALSE),VLOOKUP(C943,SubstationLoad_Min_Primaries!$B$3:$Z$500,23,FALSE))</f>
        <v>0</v>
      </c>
      <c r="AD945" s="175"/>
      <c r="AE945" s="175"/>
      <c r="AF945" s="175"/>
      <c r="AG945" s="175"/>
      <c r="AH945" s="175"/>
      <c r="AI945" s="175"/>
      <c r="AJ945" s="175"/>
      <c r="AK945" s="175"/>
      <c r="AL945" s="175"/>
      <c r="AM945" s="157" t="str">
        <f ca="1">IF('MASTER 2018-19 '!H954="","",'MASTER 2018-19 '!H954)</f>
        <v/>
      </c>
      <c r="AN945" s="216"/>
    </row>
    <row r="946" spans="1:40" s="157" customFormat="1" x14ac:dyDescent="0.2">
      <c r="B946" s="236">
        <v>217</v>
      </c>
      <c r="C946" s="86" t="str">
        <f ca="1">VLOOKUP(B946,'GSP List'!$D$2:$E$485,2,FALSE)</f>
        <v>LOCHEARNHEAD</v>
      </c>
      <c r="D946" s="117" t="s">
        <v>30</v>
      </c>
      <c r="E946" s="117" t="s">
        <v>538</v>
      </c>
      <c r="F946" s="214"/>
      <c r="G946" s="284">
        <f ca="1">IF(AND(VLOOKUP(C946,SubstationLoad_Max_Primaries!$B$3:$Z$495,3,FALSE),ISNUMBER(VLOOKUP(C946,'Manual Calculation'!$B$2:$G$222,3,FALSE))),VLOOKUP(C946,'Manual Calculation'!$B$2:$G$222,4,FALSE),VLOOKUP(C946,SubstationLoad_Max_Primaries!$B$3:$Z$500,23,FALSE))</f>
        <v>43800.375</v>
      </c>
      <c r="H946" s="282">
        <f ca="1">IF(AND(VLOOKUP(C946,SubstationLoad_Max_Primaries!$B$3:$Z$495,3,FALSE),ISNUMBER(VLOOKUP(C946,'Manual Calculation'!$B$2:$G$222,3,FALSE))),VLOOKUP(C946,'Manual Calculation'!$B$2:$G$222,3,FALSE),VLOOKUP(C946,SubstationLoad_Max_Primaries!$B$3:$Z$500,22,FALSE))</f>
        <v>1.3296861503002102</v>
      </c>
      <c r="I946" s="136">
        <v>1</v>
      </c>
      <c r="J946" s="89" t="s">
        <v>829</v>
      </c>
      <c r="K946" s="90" t="s">
        <v>829</v>
      </c>
      <c r="L946" s="143">
        <f ca="1">IF(OR($B946="",ISNA($I946)),,$H946*$I946)</f>
        <v>1.3296861503002102</v>
      </c>
      <c r="M946" s="143">
        <f ca="1">IF($B946 ="",,VLOOKUP($K946,'Growth Rates'!$C$5:$D$8,2,FALSE))^COLUMNS($M946:M946)*$L946+SUM($L947:M947)*IFERROR($L$5/$L$6,1)</f>
        <v>1.365304998995406</v>
      </c>
      <c r="N946" s="143">
        <f ca="1">IF($B946 ="",,VLOOKUP($K946,'Growth Rates'!$C$5:$D$8,2,FALSE))^COLUMNS($M946:N946)*$L946+SUM($L947:N947)*IFERROR($L$5/$L$6,1)</f>
        <v>1.4018779844108231</v>
      </c>
      <c r="O946" s="143">
        <f ca="1">IF($B946 ="",,VLOOKUP($K946,'Growth Rates'!$C$5:$D$8,2,FALSE))^COLUMNS($M946:O946)*$L946+SUM($L947:O947)*IFERROR($L$5/$L$6,1)</f>
        <v>1.4394306653984246</v>
      </c>
      <c r="P946" s="143">
        <f ca="1">IF($B946 ="",,VLOOKUP($K946,'Growth Rates'!$C$5:$D$8,2,FALSE))^COLUMNS($M946:P946)*$L946+SUM($L947:P947)*IFERROR($L$5/$L$6,1)</f>
        <v>1.4779892854656302</v>
      </c>
      <c r="Q946" s="143">
        <f ca="1">IF($B946 ="",,VLOOKUP($K946,'Growth Rates'!$C$5:$D$8,2,FALSE))^COLUMNS($M946:Q946)*$L946+SUM($L947:Q947)*IFERROR($L$5/$L$6,1)</f>
        <v>1.5175807911154675</v>
      </c>
      <c r="R946" s="143">
        <f ca="1">IF($B946 ="",,VLOOKUP($K946,'Growth Rates'!$C$5:$D$8,2,FALSE))^COLUMNS($M946:R946)*$L946+SUM($L947:R947)*IFERROR($L$5/$L$6,1)</f>
        <v>1.5582328506779988</v>
      </c>
      <c r="S946" s="143">
        <f ca="1">IF($B946 ="",,VLOOKUP($K946,'Growth Rates'!$C$5:$D$8,2,FALSE))^COLUMNS($M946:S946)*$L946+SUM($L947:S947)*IFERROR($L$5/$L$6,1)</f>
        <v>1.5999738736462026</v>
      </c>
      <c r="T946" s="143">
        <f ca="1">IF($B946 ="",,VLOOKUP($K946,'Growth Rates'!$C$5:$D$8,2,FALSE))^COLUMNS($M946:T946)*$L946+SUM($L947:T947)*IFERROR($L$5/$L$6,1)</f>
        <v>1.6428330305298051</v>
      </c>
      <c r="U946" s="143">
        <f ca="1">IF($B946 ="",,VLOOKUP($K946,'Growth Rates'!$C$5:$D$8,2,FALSE))^COLUMNS($M946:U946)*$L946+SUM($L947:U947)*IFERROR($L$5/$L$6,1)</f>
        <v>1.6868402732409515</v>
      </c>
      <c r="V946" s="143">
        <f ca="1">IF($B946 ="",,VLOOKUP($K946,'Growth Rates'!$C$5:$D$8,2,FALSE))^COLUMNS($M946:V946)*$L946+SUM($L947:V947)*IFERROR($L$5/$L$6,1)</f>
        <v>1.7320263560259506</v>
      </c>
      <c r="W946" s="143">
        <f ca="1">IF($B946 ="",,VLOOKUP($K946,'Growth Rates'!$C$5:$D$8,2,FALSE))^COLUMNS($M946:W946)*$L946+SUM($L947:W947)*IFERROR($L$5/$L$6,1)</f>
        <v>1.7784228569577316</v>
      </c>
      <c r="X946" s="143">
        <f ca="1">IF($B946 ="",,VLOOKUP($K946,'Growth Rates'!$C$5:$D$8,2,FALSE))^COLUMNS($M946:X946)*$L946+SUM($L947:X947)*IFERROR($L$5/$L$6,1)</f>
        <v>1.8260622000040234</v>
      </c>
      <c r="Y946" s="143">
        <f ca="1">IF($B946 ="",,VLOOKUP($K946,'Growth Rates'!$C$5:$D$8,2,FALSE))^COLUMNS($M946:Y946)*$L946+SUM($L947:Y947)*IFERROR($L$5/$L$6,1)</f>
        <v>1.8749776776866893</v>
      </c>
      <c r="Z946" s="111"/>
      <c r="AA946" s="173">
        <f ca="1">IFERROR(IF($H946="",,AA947/$L946),0)</f>
        <v>0</v>
      </c>
      <c r="AB946" s="173">
        <f ca="1">IFERROR(IF($H946="",,AB947/$L946),0)</f>
        <v>0</v>
      </c>
      <c r="AC946" s="174">
        <f ca="1">IFERROR(IF($H946="",,AC947/$L946),0)</f>
        <v>0.24604467898393534</v>
      </c>
      <c r="AD946" s="175"/>
      <c r="AE946" s="42">
        <v>83712</v>
      </c>
      <c r="AF946" s="43"/>
      <c r="AG946" s="43"/>
      <c r="AH946" s="43"/>
      <c r="AI946" s="43"/>
      <c r="AJ946" s="43"/>
      <c r="AK946" s="43"/>
      <c r="AL946" s="44"/>
      <c r="AM946" s="157">
        <f ca="1">IF('MASTER 2018-19 '!H955="","",'MASTER 2018-19 '!H955)</f>
        <v>1.7</v>
      </c>
      <c r="AN946" s="216">
        <f t="shared" ca="1" si="146"/>
        <v>-0.37031384969978975</v>
      </c>
    </row>
    <row r="947" spans="1:40" s="157" customFormat="1" x14ac:dyDescent="0.2">
      <c r="C947" s="217" t="str">
        <f ca="1">IFERROR(IF(H946="","No PI or No Data",""),"Substation was not found in SubstationLoad")</f>
        <v/>
      </c>
      <c r="D947" s="139"/>
      <c r="E947" s="139"/>
      <c r="F947" s="139"/>
      <c r="G947" s="285">
        <f ca="1">IF(AND(VLOOKUP(C946,SubstationLoad_Max_Primaries!$B$3:$Z$495,3,FALSE),ISNUMBER(VLOOKUP(C946,'Manual Calculation'!$B$2:$G$222,3,FALSE))),VLOOKUP(C946,'Manual Calculation'!$B$2:$G$222,4,FALSE),VLOOKUP(C946,SubstationLoad_Max_Primaries!$B$3:$Z$500,23,FALSE))</f>
        <v>43800.375</v>
      </c>
      <c r="H947" s="250"/>
      <c r="I947" s="220"/>
      <c r="J947" s="220"/>
      <c r="K947" s="220"/>
      <c r="L947" s="220" t="s">
        <v>32</v>
      </c>
      <c r="M947" s="235"/>
      <c r="N947" s="221"/>
      <c r="O947" s="221"/>
      <c r="P947" s="221"/>
      <c r="Q947" s="221"/>
      <c r="R947" s="221"/>
      <c r="S947" s="221"/>
      <c r="T947" s="221"/>
      <c r="U947" s="221"/>
      <c r="V947" s="221"/>
      <c r="W947" s="221"/>
      <c r="X947" s="221"/>
      <c r="Y947" s="221"/>
      <c r="Z947" s="222"/>
      <c r="AA947" s="419" t="str">
        <f ca="1">IF(AND(VLOOKUP(C946,SubstationLoad_Min_Primaries!$B$3:$Z$495,3,FALSE),ISNUMBER(VLOOKUP(C946,'Manual Calculation'!$B$2:$G$222,5,FALSE))),"Manual Calculation",MAX(VLOOKUP(C946,SubstationLoad_Max_Primaries!$B$3:$Z$500,5,FALSE),VLOOKUP(C946,SubstationLoad_Max_Primaries!$B$3:$Z$500,7,FALSE)))</f>
        <v>Manual Calculation</v>
      </c>
      <c r="AB947" s="419" t="str">
        <f ca="1">IF(AND(VLOOKUP(C946,SubstationLoad_Min_Primaries!$B$3:$Z$495,3,FALSE),ISNUMBER(VLOOKUP(C946,'Manual Calculation'!$B$2:$G$222,5,FALSE))),"Manual Calculation",VLOOKUP(C946,SubstationLoad_Max_Primaries!$B$3:$Z$500,6,FALSE))</f>
        <v>Manual Calculation</v>
      </c>
      <c r="AC947" s="282">
        <f ca="1">IF(AND(VLOOKUP(C946,SubstationLoad_Min_Primaries!$B$3:$Z$495,3,FALSE),ISNUMBER(VLOOKUP(C946,'Manual Calculation'!$B$2:$G$222,5,FALSE))),VLOOKUP(C946,'Manual Calculation'!$B$2:$G$222,5,FALSE),VLOOKUP(C946,SubstationLoad_Min_Primaries!$B$3:$Z$500,22,FALSE))</f>
        <v>0.32716220200000001</v>
      </c>
      <c r="AD947" s="175"/>
      <c r="AE947" s="186">
        <v>1</v>
      </c>
      <c r="AF947" s="187">
        <v>0</v>
      </c>
      <c r="AG947" s="187">
        <v>0</v>
      </c>
      <c r="AH947" s="187">
        <v>0</v>
      </c>
      <c r="AI947" s="187">
        <v>0</v>
      </c>
      <c r="AJ947" s="187">
        <v>0</v>
      </c>
      <c r="AK947" s="187">
        <v>0</v>
      </c>
      <c r="AL947" s="188">
        <v>0</v>
      </c>
      <c r="AM947" s="157" t="str">
        <f ca="1">IF('MASTER 2018-19 '!H956="","",'MASTER 2018-19 '!H956)</f>
        <v/>
      </c>
      <c r="AN947" s="216"/>
    </row>
    <row r="948" spans="1:40" s="157" customFormat="1" x14ac:dyDescent="0.2">
      <c r="C948" s="223" t="s">
        <v>33</v>
      </c>
      <c r="D948" s="224"/>
      <c r="E948" s="225"/>
      <c r="F948" s="225"/>
      <c r="G948" s="226"/>
      <c r="H948" s="249"/>
      <c r="I948" s="228"/>
      <c r="J948" s="228"/>
      <c r="K948" s="228"/>
      <c r="L948" s="228"/>
      <c r="M948" s="229"/>
      <c r="N948" s="229"/>
      <c r="O948" s="230"/>
      <c r="P948" s="230"/>
      <c r="Q948" s="230"/>
      <c r="R948" s="231" t="s">
        <v>34</v>
      </c>
      <c r="S948" s="283">
        <f ca="1">VLOOKUP(C946,SubstationLoad_Max_Primaries!$B$3:$Z$500,24,FALSE)</f>
        <v>1.7268768497619629</v>
      </c>
      <c r="T948" s="233"/>
      <c r="U948" s="233"/>
      <c r="V948" s="233"/>
      <c r="W948" s="233"/>
      <c r="X948" s="233"/>
      <c r="Y948" s="233"/>
      <c r="Z948" s="239"/>
      <c r="AA948" s="418" t="str">
        <f ca="1">IF(AND(VLOOKUP(C946,SubstationLoad_Min_Primaries!$B$3:$Z$495,3,FALSE),ISNUMBER(VLOOKUP(C946,'Manual Calculation'!$B$2:$G$222,5,FALSE))),"",IF(AA947=VLOOKUP(C946,SubstationLoad_Max_Primaries!$B$3:$Z$500,5,FALSE),VLOOKUP(C946,SubstationLoad_Max_Primaries!$B$3:$Z$500,10,FALSE),IF(AA947=VLOOKUP(C946,SubstationLoad_Max_Primaries!$B$3:$Z$500,7,FALSE),VLOOKUP(C946,SubstationLoad_Max_Primaries!$B$3:$Z$500,12,FALSE),"")))</f>
        <v/>
      </c>
      <c r="AB948" s="418" t="str">
        <f ca="1">IF(AND(VLOOKUP(C946,SubstationLoad_Min_Primaries!$B$3:$Z$495,3,FALSE),ISNUMBER(VLOOKUP(C946,'Manual Calculation'!$B$2:$G$222,5,FALSE))),"",VLOOKUP(C946,SubstationLoad_Max_Primaries!$B$3:$Z$500,11,FALSE))</f>
        <v/>
      </c>
      <c r="AC948" s="418">
        <f ca="1">IF(AND(VLOOKUP(C946,SubstationLoad_Min_Primaries!$B$3:$Z$495,3,FALSE),ISNUMBER(VLOOKUP(C946,'Manual Calculation'!$B$2:$G$222,5,FALSE))),VLOOKUP(C946,'Manual Calculation'!$B$2:$G$222,6,FALSE),VLOOKUP(C946,SubstationLoad_Min_Primaries!$B$3:$Z$500,23,FALSE))</f>
        <v>43647.0625</v>
      </c>
      <c r="AD948" s="175"/>
      <c r="AE948" s="175"/>
      <c r="AF948" s="175"/>
      <c r="AG948" s="175"/>
      <c r="AH948" s="175"/>
      <c r="AI948" s="175"/>
      <c r="AJ948" s="175"/>
      <c r="AK948" s="175"/>
      <c r="AL948" s="175"/>
      <c r="AM948" s="157" t="str">
        <f ca="1">IF('MASTER 2018-19 '!H957="","",'MASTER 2018-19 '!H957)</f>
        <v/>
      </c>
      <c r="AN948" s="216"/>
    </row>
    <row r="949" spans="1:40" s="157" customFormat="1" x14ac:dyDescent="0.2">
      <c r="A949" s="246"/>
      <c r="B949" s="246"/>
      <c r="C949" s="246"/>
      <c r="D949" s="246"/>
      <c r="E949" s="246"/>
      <c r="F949" s="246"/>
      <c r="G949" s="246"/>
      <c r="H949" s="246"/>
      <c r="I949" s="246"/>
      <c r="J949" s="246"/>
      <c r="K949" s="246"/>
      <c r="L949" s="246"/>
      <c r="M949" s="246"/>
      <c r="N949" s="246"/>
      <c r="O949" s="246"/>
      <c r="P949" s="246"/>
      <c r="Q949" s="246"/>
      <c r="R949" s="246"/>
      <c r="S949" s="246"/>
      <c r="T949" s="246"/>
      <c r="U949" s="246"/>
      <c r="V949" s="246"/>
      <c r="W949" s="246"/>
      <c r="X949" s="246"/>
      <c r="Y949" s="246"/>
      <c r="Z949" s="246"/>
      <c r="AA949" s="246"/>
      <c r="AB949" s="246"/>
      <c r="AC949" s="246"/>
      <c r="AD949" s="246"/>
      <c r="AE949" s="246"/>
      <c r="AF949" s="246"/>
      <c r="AG949" s="246"/>
      <c r="AH949" s="246"/>
      <c r="AI949" s="246"/>
      <c r="AJ949" s="246"/>
      <c r="AK949" s="246"/>
      <c r="AL949" s="246"/>
      <c r="AM949" s="157" t="str">
        <f ca="1">IF('MASTER 2018-19 '!H958="","",'MASTER 2018-19 '!H958)</f>
        <v/>
      </c>
      <c r="AN949" s="216"/>
    </row>
    <row r="950" spans="1:40" s="157" customFormat="1" x14ac:dyDescent="0.2">
      <c r="A950" s="152"/>
      <c r="B950" s="25"/>
      <c r="C950" s="158"/>
      <c r="D950" s="152"/>
      <c r="E950" s="152"/>
      <c r="F950" s="152"/>
      <c r="G950" s="152"/>
      <c r="H950" s="152"/>
      <c r="I950" s="152"/>
      <c r="J950" s="152"/>
      <c r="K950" s="152"/>
      <c r="L950" s="7" t="s">
        <v>0</v>
      </c>
      <c r="M950" s="159"/>
      <c r="N950" s="159"/>
      <c r="O950" s="159"/>
      <c r="P950" s="159"/>
      <c r="Q950" s="159"/>
      <c r="R950" s="159"/>
      <c r="S950" s="159"/>
      <c r="T950" s="159"/>
      <c r="U950" s="159"/>
      <c r="V950" s="159"/>
      <c r="W950" s="159"/>
      <c r="X950" s="159"/>
      <c r="Y950" s="159"/>
      <c r="Z950" s="156"/>
      <c r="AA950" s="152"/>
      <c r="AB950" s="152"/>
      <c r="AC950" s="152"/>
      <c r="AD950" s="152"/>
      <c r="AE950" s="152"/>
      <c r="AF950" s="152"/>
      <c r="AG950" s="152"/>
      <c r="AH950" s="152"/>
      <c r="AI950" s="152"/>
      <c r="AJ950" s="152"/>
      <c r="AK950" s="152"/>
      <c r="AL950" s="152"/>
      <c r="AM950" s="157" t="str">
        <f ca="1">IF('MASTER 2018-19 '!H959="","",'MASTER 2018-19 '!H959)</f>
        <v/>
      </c>
      <c r="AN950" s="216"/>
    </row>
    <row r="951" spans="1:40" s="157" customFormat="1" ht="61.5" x14ac:dyDescent="0.2">
      <c r="A951" s="20" t="s">
        <v>39</v>
      </c>
      <c r="B951" s="21" t="s">
        <v>657</v>
      </c>
      <c r="C951" s="20" t="s">
        <v>2</v>
      </c>
      <c r="D951" s="18" t="s">
        <v>3</v>
      </c>
      <c r="E951" s="18" t="s">
        <v>4</v>
      </c>
      <c r="F951" s="18" t="s">
        <v>5</v>
      </c>
      <c r="G951" s="22" t="s">
        <v>6</v>
      </c>
      <c r="H951" s="22" t="str">
        <f ca="1">$L$1&amp;" Peak (MW)"</f>
        <v>2019 / 20 Peak (MW)</v>
      </c>
      <c r="I951" s="16" t="s">
        <v>7</v>
      </c>
      <c r="J951" s="24" t="s">
        <v>8</v>
      </c>
      <c r="K951" s="17" t="s">
        <v>9</v>
      </c>
      <c r="L951" s="22" t="str">
        <f ca="1">LEFTB($L$1,FIND(" / ",$L$1,1))&amp;" / "&amp;LEFTB($L$1,FIND(" / ",$L$1,1))+1</f>
        <v>2019  / 2020</v>
      </c>
      <c r="M951" s="22" t="str">
        <f ca="1">LEFTB($L$1,FIND(" / ",$L$1,1))+1&amp;" / "&amp;LEFTB($L$1,FIND(" / ",$L$1,1))+2</f>
        <v>2020 / 2021</v>
      </c>
      <c r="N951" s="22" t="str">
        <f ca="1">LEFTB($L$1,FIND(" / ",$L$1,1))+2&amp;" / "&amp;LEFTB($L$1,FIND(" / ",$L$1,1))+3</f>
        <v>2021 / 2022</v>
      </c>
      <c r="O951" s="22" t="str">
        <f ca="1">LEFTB($L$1,FIND(" / ",$L$1,1))+3&amp;" / "&amp;LEFTB($L$1,FIND(" / ",$L$1,1))+4</f>
        <v>2022 / 2023</v>
      </c>
      <c r="P951" s="22" t="str">
        <f ca="1">LEFTB($L$1,FIND(" / ",$L$1,1))+4&amp;" / "&amp;LEFTB($L$1,FIND(" / ",$L$1,1))+5</f>
        <v>2023 / 2024</v>
      </c>
      <c r="Q951" s="22" t="str">
        <f ca="1">LEFTB($L$1,FIND(" / ",$L$1,1))+5&amp;" / "&amp;LEFTB($L$1,FIND(" / ",$L$1,1))+6</f>
        <v>2024 / 2025</v>
      </c>
      <c r="R951" s="22" t="str">
        <f ca="1">LEFTB($L$1,FIND(" / ",$L$1,1))+6&amp;" / "&amp;LEFTB($L$1,FIND(" / ",$L$1,1))+7</f>
        <v>2025 / 2026</v>
      </c>
      <c r="S951" s="22" t="str">
        <f ca="1">LEFTB($L$1,FIND(" / ",$L$1,1))+7&amp;" / "&amp;LEFTB($L$1,FIND(" / ",$L$1,1))+8</f>
        <v>2026 / 2027</v>
      </c>
      <c r="T951" s="22" t="str">
        <f ca="1">LEFTB($L$1,FIND(" / ",$L$1,1))+8&amp;" / "&amp;LEFTB($L$1,FIND(" / ",$L$1,1))+9</f>
        <v>2027 / 2028</v>
      </c>
      <c r="U951" s="22" t="str">
        <f ca="1">LEFTB($L$1,FIND(" / ",$L$1,1))+9&amp;" / "&amp;LEFTB($L$1,FIND(" / ",$L$1,1))+10</f>
        <v>2028 / 2029</v>
      </c>
      <c r="V951" s="22" t="str">
        <f ca="1">LEFTB($L$1,FIND(" / ",$L$1,1))+10&amp;" / "&amp;LEFTB($L$1,FIND(" / ",$L$1,1))+11</f>
        <v>2029 / 2030</v>
      </c>
      <c r="W951" s="22" t="str">
        <f ca="1">LEFTB($L$1,FIND(" / ",$L$1,1))+11&amp;" / "&amp;LEFTB($L$1,FIND(" / ",$L$1,1))+12</f>
        <v>2030 / 2031</v>
      </c>
      <c r="X951" s="22" t="str">
        <f ca="1">LEFTB($L$1,FIND(" / ",$L$1,1))+12&amp;" / "&amp;LEFTB($L$1,FIND(" / ",$L$1,1))+13</f>
        <v>2031 / 2032</v>
      </c>
      <c r="Y951" s="22" t="str">
        <f ca="1">LEFTB($L$1,FIND(" / ",$L$1,1))+13&amp;" / "&amp;LEFTB($L$1,FIND(" / ",$L$1,1))+14</f>
        <v>2032 / 2033</v>
      </c>
      <c r="Z951" s="23" t="s">
        <v>11</v>
      </c>
      <c r="AA951" s="19" t="s">
        <v>12</v>
      </c>
      <c r="AB951" s="19" t="s">
        <v>13</v>
      </c>
      <c r="AC951" s="19" t="s">
        <v>14</v>
      </c>
      <c r="AD951" s="160"/>
      <c r="AE951" s="19" t="s">
        <v>15</v>
      </c>
      <c r="AF951" s="19" t="s">
        <v>16</v>
      </c>
      <c r="AG951" s="19" t="s">
        <v>17</v>
      </c>
      <c r="AH951" s="19" t="s">
        <v>18</v>
      </c>
      <c r="AI951" s="19" t="s">
        <v>19</v>
      </c>
      <c r="AJ951" s="19" t="s">
        <v>20</v>
      </c>
      <c r="AK951" s="19" t="s">
        <v>21</v>
      </c>
      <c r="AL951" s="19" t="s">
        <v>22</v>
      </c>
      <c r="AM951" s="19" t="str">
        <f ca="1">IF('MASTER 2018-19 '!H960="","",'MASTER 2018-19 '!H960)</f>
        <v>2018/19 Peak (MW)</v>
      </c>
      <c r="AN951" s="19" t="s">
        <v>825</v>
      </c>
    </row>
    <row r="952" spans="1:40" s="157" customFormat="1" x14ac:dyDescent="0.2">
      <c r="A952" s="6"/>
      <c r="B952" s="161"/>
      <c r="C952" s="162"/>
      <c r="D952" s="161"/>
      <c r="E952" s="161"/>
      <c r="F952" s="161"/>
      <c r="G952" s="163"/>
      <c r="H952" s="161"/>
      <c r="I952" s="164"/>
      <c r="J952" s="165"/>
      <c r="K952" s="161"/>
      <c r="L952" s="161"/>
      <c r="M952" s="161"/>
      <c r="N952" s="161"/>
      <c r="O952" s="161"/>
      <c r="P952" s="161"/>
      <c r="Q952" s="161"/>
      <c r="R952" s="161"/>
      <c r="S952" s="161"/>
      <c r="T952" s="161"/>
      <c r="U952" s="161"/>
      <c r="V952" s="161"/>
      <c r="W952" s="161"/>
      <c r="X952" s="161"/>
      <c r="Y952" s="161"/>
      <c r="Z952" s="160"/>
      <c r="AA952" s="160"/>
      <c r="AB952" s="160"/>
      <c r="AC952" s="160"/>
      <c r="AD952" s="160"/>
      <c r="AE952" s="160"/>
      <c r="AF952" s="160"/>
      <c r="AG952" s="160"/>
      <c r="AH952" s="160"/>
      <c r="AI952" s="160"/>
      <c r="AJ952" s="160"/>
      <c r="AK952" s="160"/>
      <c r="AL952" s="160"/>
      <c r="AM952" s="157" t="str">
        <f ca="1">IF('MASTER 2018-19 '!H961="","",'MASTER 2018-19 '!H961)</f>
        <v/>
      </c>
    </row>
    <row r="953" spans="1:40" s="157" customFormat="1" x14ac:dyDescent="0.2">
      <c r="A953" s="142" t="s">
        <v>343</v>
      </c>
      <c r="B953" s="166">
        <v>729</v>
      </c>
      <c r="C953" s="167"/>
      <c r="D953" s="168" t="s">
        <v>23</v>
      </c>
      <c r="E953" s="169" t="s">
        <v>849</v>
      </c>
      <c r="F953" s="170"/>
      <c r="G953" s="284">
        <f ca="1">VLOOKUP(A953,SubstationLoad_Max_GSPs!$A$3:$Z$100,19,FALSE)</f>
        <v>43890.093055555553</v>
      </c>
      <c r="H953" s="282">
        <f ca="1">VLOOKUP(A953,SubstationLoad_Max_GSPs!$A$3:$Z$100,18,FALSE)</f>
        <v>33.617429256439209</v>
      </c>
      <c r="I953" s="136">
        <v>1</v>
      </c>
      <c r="J953" s="171"/>
      <c r="K953" s="172" t="s">
        <v>24</v>
      </c>
      <c r="L953" s="37">
        <f ca="1">IF(OR($A953="",ISNA($I953)),,$H953*$I953)</f>
        <v>33.617429256439209</v>
      </c>
      <c r="M953" s="37">
        <f t="shared" ref="M953:Y953" ca="1" si="151">M954/IFERROR($L954/$L953,1)</f>
        <v>33.618043002065001</v>
      </c>
      <c r="N953" s="37">
        <f t="shared" ca="1" si="151"/>
        <v>33.61865675889581</v>
      </c>
      <c r="O953" s="37">
        <f t="shared" ca="1" si="151"/>
        <v>33.619270526931828</v>
      </c>
      <c r="P953" s="37">
        <f t="shared" ca="1" si="151"/>
        <v>33.619884306173283</v>
      </c>
      <c r="Q953" s="37">
        <f t="shared" ca="1" si="151"/>
        <v>33.620498096620345</v>
      </c>
      <c r="R953" s="37">
        <f t="shared" ca="1" si="151"/>
        <v>33.621111898273249</v>
      </c>
      <c r="S953" s="37">
        <f t="shared" ca="1" si="151"/>
        <v>33.621725711132186</v>
      </c>
      <c r="T953" s="37">
        <f t="shared" ca="1" si="151"/>
        <v>33.622339535197355</v>
      </c>
      <c r="U953" s="37">
        <f t="shared" ca="1" si="151"/>
        <v>33.62295337046897</v>
      </c>
      <c r="V953" s="37">
        <f t="shared" ca="1" si="151"/>
        <v>33.623567216947251</v>
      </c>
      <c r="W953" s="37">
        <f t="shared" ca="1" si="151"/>
        <v>33.624181074632354</v>
      </c>
      <c r="X953" s="37">
        <f t="shared" ca="1" si="151"/>
        <v>33.624794943524549</v>
      </c>
      <c r="Y953" s="37">
        <f t="shared" ca="1" si="151"/>
        <v>33.625408823623978</v>
      </c>
      <c r="Z953" s="38" t="str">
        <f ca="1">"Diversity/Losses: "&amp;ROUND(L954/L953,3)</f>
        <v>Diversity/Losses: 0.096</v>
      </c>
      <c r="AA953" s="173">
        <f ca="1">IFERROR(IF($H953="",,AA954/$L953),0)</f>
        <v>0.98337261394219322</v>
      </c>
      <c r="AB953" s="173">
        <f ca="1">IFERROR(IF($H953="",,AB954/$L953),0)</f>
        <v>0.98446789137703983</v>
      </c>
      <c r="AC953" s="174">
        <f ca="1">IFERROR(IF($H953="",,AC954/$L953),0)</f>
        <v>0.54105118775928673</v>
      </c>
      <c r="AD953" s="175"/>
      <c r="AE953" s="42">
        <v>21630</v>
      </c>
      <c r="AF953" s="43"/>
      <c r="AG953" s="43"/>
      <c r="AH953" s="43"/>
      <c r="AI953" s="43"/>
      <c r="AJ953" s="43"/>
      <c r="AK953" s="43"/>
      <c r="AL953" s="44"/>
      <c r="AM953" s="157">
        <f ca="1">IF('MASTER 2018-19 '!H962="","",'MASTER 2018-19 '!H962)</f>
        <v>3.4</v>
      </c>
      <c r="AN953" s="216">
        <f ca="1">H953-AM953</f>
        <v>30.21742925643921</v>
      </c>
    </row>
    <row r="954" spans="1:40" s="157" customFormat="1" x14ac:dyDescent="0.2">
      <c r="A954" s="217" t="str">
        <f ca="1">IFERROR(IF(H953="","No PI or No Data",""),"Substation was not found in SubstationLoad")</f>
        <v/>
      </c>
      <c r="B954" s="176"/>
      <c r="C954" s="177"/>
      <c r="D954" s="178"/>
      <c r="E954" s="178"/>
      <c r="F954" s="178"/>
      <c r="G954" s="329">
        <f ca="1">VLOOKUP(A953,SubstationLoad_Max_GSPs!$A$3:$Z$100,19,FALSE)</f>
        <v>43890.093055555553</v>
      </c>
      <c r="H954" s="180"/>
      <c r="I954" s="181"/>
      <c r="J954" s="182"/>
      <c r="K954" s="183" t="s">
        <v>25</v>
      </c>
      <c r="L954" s="53">
        <f ca="1">L958+L961</f>
        <v>3.239000490682602</v>
      </c>
      <c r="M954" s="53">
        <f t="shared" ref="M954:Y954" ca="1" si="152">M958+M961</f>
        <v>3.2390596243649528</v>
      </c>
      <c r="N954" s="53">
        <f t="shared" ca="1" si="152"/>
        <v>3.2391187591268937</v>
      </c>
      <c r="O954" s="53">
        <f t="shared" ca="1" si="152"/>
        <v>3.239177894968444</v>
      </c>
      <c r="P954" s="53">
        <f t="shared" ca="1" si="152"/>
        <v>3.2392370318896244</v>
      </c>
      <c r="Q954" s="53">
        <f t="shared" ca="1" si="152"/>
        <v>3.2392961698904532</v>
      </c>
      <c r="R954" s="53">
        <f t="shared" ca="1" si="152"/>
        <v>3.2393553089709508</v>
      </c>
      <c r="S954" s="53">
        <f t="shared" ca="1" si="152"/>
        <v>3.2394144491311372</v>
      </c>
      <c r="T954" s="53">
        <f t="shared" ca="1" si="152"/>
        <v>3.2394735903710319</v>
      </c>
      <c r="U954" s="53">
        <f t="shared" ca="1" si="152"/>
        <v>3.239532732690654</v>
      </c>
      <c r="V954" s="53">
        <f t="shared" ca="1" si="152"/>
        <v>3.2395918760900249</v>
      </c>
      <c r="W954" s="53">
        <f t="shared" ca="1" si="152"/>
        <v>3.2396510205691609</v>
      </c>
      <c r="X954" s="53">
        <f t="shared" ca="1" si="152"/>
        <v>3.2397101661280869</v>
      </c>
      <c r="Y954" s="53">
        <f t="shared" ca="1" si="152"/>
        <v>3.2397693127668177</v>
      </c>
      <c r="Z954" s="184"/>
      <c r="AA954" s="419">
        <f ca="1">MAX(VLOOKUP(A953,SubstationLoad_Max_GSPs!$A$3:$Z$100,3,FALSE),VLOOKUP(A953,SubstationLoad_Max_GSPs!$A$3:$Z$100,5,FALSE))</f>
        <v>33.058459281921387</v>
      </c>
      <c r="AB954" s="282">
        <f ca="1">VLOOKUP(A953,SubstationLoad_Max_GSPs!$A$3:$Z$100,4,FALSE)</f>
        <v>33.095279693603516</v>
      </c>
      <c r="AC954" s="282">
        <f ca="1">VLOOKUP(A953,SubstationLoad_Min_GSPs!$A$3:$Z$100,18,FALSE)</f>
        <v>18.188750028610229</v>
      </c>
      <c r="AD954" s="175"/>
      <c r="AE954" s="186">
        <v>1</v>
      </c>
      <c r="AF954" s="187">
        <v>0</v>
      </c>
      <c r="AG954" s="187">
        <v>0</v>
      </c>
      <c r="AH954" s="187">
        <v>0</v>
      </c>
      <c r="AI954" s="187">
        <v>0</v>
      </c>
      <c r="AJ954" s="187">
        <v>0</v>
      </c>
      <c r="AK954" s="187">
        <v>0</v>
      </c>
      <c r="AL954" s="188">
        <v>0</v>
      </c>
      <c r="AM954" s="157" t="str">
        <f ca="1">IF('MASTER 2018-19 '!H963="","",'MASTER 2018-19 '!H963)</f>
        <v/>
      </c>
      <c r="AN954" s="216"/>
    </row>
    <row r="955" spans="1:40" s="157" customFormat="1" x14ac:dyDescent="0.2">
      <c r="A955" s="11"/>
      <c r="B955" s="176"/>
      <c r="C955" s="189"/>
      <c r="D955" s="190" t="s">
        <v>26</v>
      </c>
      <c r="E955" s="63"/>
      <c r="F955" s="191"/>
      <c r="G955" s="192"/>
      <c r="H955" s="193"/>
      <c r="I955" s="194"/>
      <c r="J955" s="194"/>
      <c r="K955" s="194"/>
      <c r="L955" s="194"/>
      <c r="M955" s="194"/>
      <c r="N955" s="195"/>
      <c r="O955" s="195"/>
      <c r="P955" s="195"/>
      <c r="Q955" s="195"/>
      <c r="R955" s="196" t="s">
        <v>27</v>
      </c>
      <c r="S955" s="330">
        <f ca="1">VLOOKUP(A953,SubstationLoad_Max_GSPs!$A$3:$Z$100,20,FALSE)</f>
        <v>6.7873195771484376</v>
      </c>
      <c r="T955" s="185"/>
      <c r="U955" s="185"/>
      <c r="V955" s="185"/>
      <c r="W955" s="185"/>
      <c r="X955" s="185"/>
      <c r="Y955" s="185"/>
      <c r="Z955" s="184"/>
      <c r="AA955" s="418">
        <f ca="1">IF(AA954=VLOOKUP(A953,SubstationLoad_Max_GSPs!$A$3:$Z$100,3,FALSE),VLOOKUP(A953,SubstationLoad_Max_GSPs!$A$3:$Z$100,8,FALSE),IF(AA954=VLOOKUP(A953,SubstationLoad_Max_GSPs!$A$3:$Z$100,5,FALSE),VLOOKUP(A953,SubstationLoad_Max_GSPs!$A$3:$Z$100,10,FALSE),""))</f>
        <v>43712.246527777781</v>
      </c>
      <c r="AB955" s="418">
        <f ca="1">VLOOKUP(A953,SubstationLoad_Max_GSPs!$A$3:$Z$100,9,FALSE)</f>
        <v>43700.009722222225</v>
      </c>
      <c r="AC955" s="418">
        <f ca="1">VLOOKUP(A953,SubstationLoad_Min_GSPs!$A$3:$Z$100,19,FALSE)</f>
        <v>43768.555555555555</v>
      </c>
      <c r="AD955" s="175"/>
      <c r="AE955" s="175"/>
      <c r="AF955" s="175"/>
      <c r="AG955" s="175"/>
      <c r="AH955" s="175"/>
      <c r="AI955" s="175"/>
      <c r="AJ955" s="175"/>
      <c r="AK955" s="175"/>
      <c r="AL955" s="175"/>
      <c r="AM955" s="157" t="str">
        <f ca="1">IF('MASTER 2018-19 '!H964="","",'MASTER 2018-19 '!H964)</f>
        <v/>
      </c>
      <c r="AN955" s="216"/>
    </row>
    <row r="956" spans="1:40" s="157" customFormat="1" x14ac:dyDescent="0.2">
      <c r="A956" s="14"/>
      <c r="B956" s="197"/>
      <c r="C956" s="198"/>
      <c r="D956" s="198"/>
      <c r="E956" s="198"/>
      <c r="F956" s="199"/>
      <c r="G956" s="200" t="s">
        <v>28</v>
      </c>
      <c r="H956" s="201">
        <v>0.98</v>
      </c>
      <c r="I956" s="197"/>
      <c r="J956" s="202"/>
      <c r="K956" s="203" t="s">
        <v>29</v>
      </c>
      <c r="L956" s="78">
        <f ca="1">L953*$H956</f>
        <v>32.945080671310421</v>
      </c>
      <c r="M956" s="78">
        <f t="shared" ref="M956:T956" ca="1" si="153">M953*$H956</f>
        <v>32.945682142023699</v>
      </c>
      <c r="N956" s="78">
        <f t="shared" ca="1" si="153"/>
        <v>32.946283623717896</v>
      </c>
      <c r="O956" s="78">
        <f t="shared" ca="1" si="153"/>
        <v>32.94688511639319</v>
      </c>
      <c r="P956" s="78">
        <f t="shared" ca="1" si="153"/>
        <v>32.947486620049816</v>
      </c>
      <c r="Q956" s="78">
        <f t="shared" ca="1" si="153"/>
        <v>32.948088134687936</v>
      </c>
      <c r="R956" s="78">
        <f t="shared" ca="1" si="153"/>
        <v>32.948689660307785</v>
      </c>
      <c r="S956" s="78">
        <f t="shared" ca="1" si="153"/>
        <v>32.949291196909542</v>
      </c>
      <c r="T956" s="78">
        <f t="shared" ca="1" si="153"/>
        <v>32.949892744493404</v>
      </c>
      <c r="U956" s="78">
        <f ca="1">U953*$H956</f>
        <v>32.950494303059592</v>
      </c>
      <c r="V956" s="78">
        <f ca="1">V953*$H956</f>
        <v>32.951095872608306</v>
      </c>
      <c r="W956" s="78">
        <f t="shared" ref="W956" ca="1" si="154">W953*$H956</f>
        <v>32.951697453139708</v>
      </c>
      <c r="X956" s="78">
        <f ca="1">X953*$H956</f>
        <v>32.952299044654055</v>
      </c>
      <c r="Y956" s="78">
        <f ca="1">Y953*$H956</f>
        <v>32.952900647151495</v>
      </c>
      <c r="Z956" s="204"/>
      <c r="AA956" s="205"/>
      <c r="AB956" s="198"/>
      <c r="AC956" s="206"/>
      <c r="AD956" s="175"/>
      <c r="AE956" s="175"/>
      <c r="AF956" s="175"/>
      <c r="AG956" s="175"/>
      <c r="AH956" s="175"/>
      <c r="AI956" s="175"/>
      <c r="AJ956" s="175"/>
      <c r="AK956" s="175"/>
      <c r="AL956" s="175"/>
      <c r="AN956" s="216"/>
    </row>
    <row r="957" spans="1:40" s="157" customFormat="1" x14ac:dyDescent="0.2">
      <c r="A957" s="2"/>
      <c r="C957" s="207"/>
      <c r="D957" s="208"/>
      <c r="E957" s="208"/>
      <c r="F957" s="208"/>
      <c r="G957" s="209"/>
      <c r="H957" s="241"/>
      <c r="I957" s="211"/>
      <c r="J957" s="212"/>
      <c r="K957" s="208"/>
      <c r="Z957" s="175"/>
      <c r="AA957" s="175"/>
      <c r="AB957" s="175"/>
      <c r="AC957" s="175"/>
      <c r="AD957" s="175"/>
      <c r="AE957" s="175"/>
      <c r="AF957" s="175"/>
      <c r="AG957" s="175"/>
      <c r="AH957" s="175"/>
      <c r="AI957" s="175"/>
      <c r="AJ957" s="175"/>
      <c r="AK957" s="175"/>
      <c r="AL957" s="175"/>
      <c r="AM957" s="157" t="str">
        <f ca="1">IF('MASTER 2018-19 '!H966="","",'MASTER 2018-19 '!H966)</f>
        <v/>
      </c>
      <c r="AN957" s="216"/>
    </row>
    <row r="958" spans="1:40" s="157" customFormat="1" x14ac:dyDescent="0.2">
      <c r="A958" s="152"/>
      <c r="B958" s="213">
        <v>330</v>
      </c>
      <c r="C958" s="86" t="str">
        <f ca="1">VLOOKUP(B958,'GSP List'!$D$2:$E$485,2,FALSE)</f>
        <v>GLENCOE</v>
      </c>
      <c r="D958" s="117" t="s">
        <v>30</v>
      </c>
      <c r="E958" s="117" t="s">
        <v>609</v>
      </c>
      <c r="F958" s="214"/>
      <c r="G958" s="284">
        <f ca="1">IF(AND(VLOOKUP(C958,SubstationLoad_Max_Primaries!$B$3:$Z$495,3,FALSE),ISNUMBER(VLOOKUP(C958,'Manual Calculation'!$B$2:$G$222,3,FALSE))),VLOOKUP(C958,'Manual Calculation'!$B$2:$G$222,4,FALSE),VLOOKUP(C958,SubstationLoad_Max_Primaries!$B$3:$Z$500,23,FALSE))</f>
        <v>43890.784722222219</v>
      </c>
      <c r="H958" s="282">
        <f ca="1">IF(AND(VLOOKUP(C958,SubstationLoad_Max_Primaries!$B$3:$Z$495,3,FALSE),ISNUMBER(VLOOKUP(C958,'Manual Calculation'!$B$2:$G$222,3,FALSE))),VLOOKUP(C958,'Manual Calculation'!$B$2:$G$222,3,FALSE),VLOOKUP(C958,SubstationLoad_Max_Primaries!$B$3:$Z$500,22,FALSE))</f>
        <v>2.0151495933532715</v>
      </c>
      <c r="I958" s="136">
        <v>1</v>
      </c>
      <c r="J958" s="89">
        <v>0</v>
      </c>
      <c r="K958" s="90">
        <v>0</v>
      </c>
      <c r="L958" s="143">
        <f ca="1">IF(OR($B958="",ISNA($I958)),,$H958*$I958)</f>
        <v>2.0151495933532715</v>
      </c>
      <c r="M958" s="143">
        <f ca="1">IF($B958 ="",,VLOOKUP($K958,'Growth Rates'!$C$5:$D$8,2,FALSE))^COLUMNS($M958:M958)*$L958+SUM($L959:M959)*IFERROR($L$5/$L$6,1)</f>
        <v>2.0151863834730279</v>
      </c>
      <c r="N958" s="143">
        <f ca="1">IF($B958 ="",,VLOOKUP($K958,'Growth Rates'!$C$5:$D$8,2,FALSE))^COLUMNS($M958:N958)*$L958+SUM($L959:N959)*IFERROR($L$5/$L$6,1)</f>
        <v>2.0152231742644529</v>
      </c>
      <c r="O958" s="143">
        <f ca="1">IF($B958 ="",,VLOOKUP($K958,'Growth Rates'!$C$5:$D$8,2,FALSE))^COLUMNS($M958:O958)*$L958+SUM($L959:O959)*IFERROR($L$5/$L$6,1)</f>
        <v>2.0152599657275587</v>
      </c>
      <c r="P958" s="143">
        <f ca="1">IF($B958 ="",,VLOOKUP($K958,'Growth Rates'!$C$5:$D$8,2,FALSE))^COLUMNS($M958:P958)*$L958+SUM($L959:P959)*IFERROR($L$5/$L$6,1)</f>
        <v>2.015296757862358</v>
      </c>
      <c r="Q958" s="143">
        <f ca="1">IF($B958 ="",,VLOOKUP($K958,'Growth Rates'!$C$5:$D$8,2,FALSE))^COLUMNS($M958:Q958)*$L958+SUM($L959:Q959)*IFERROR($L$5/$L$6,1)</f>
        <v>2.0153335506688626</v>
      </c>
      <c r="R958" s="143">
        <f ca="1">IF($B958 ="",,VLOOKUP($K958,'Growth Rates'!$C$5:$D$8,2,FALSE))^COLUMNS($M958:R958)*$L958+SUM($L959:R959)*IFERROR($L$5/$L$6,1)</f>
        <v>2.0153703441470849</v>
      </c>
      <c r="S958" s="143">
        <f ca="1">IF($B958 ="",,VLOOKUP($K958,'Growth Rates'!$C$5:$D$8,2,FALSE))^COLUMNS($M958:S958)*$L958+SUM($L959:S959)*IFERROR($L$5/$L$6,1)</f>
        <v>2.0154071382970375</v>
      </c>
      <c r="T958" s="143">
        <f ca="1">IF($B958 ="",,VLOOKUP($K958,'Growth Rates'!$C$5:$D$8,2,FALSE))^COLUMNS($M958:T958)*$L958+SUM($L959:T959)*IFERROR($L$5/$L$6,1)</f>
        <v>2.0154439331187324</v>
      </c>
      <c r="U958" s="143">
        <f ca="1">IF($B958 ="",,VLOOKUP($K958,'Growth Rates'!$C$5:$D$8,2,FALSE))^COLUMNS($M958:U958)*$L958+SUM($L959:U959)*IFERROR($L$5/$L$6,1)</f>
        <v>2.0154807286121814</v>
      </c>
      <c r="V958" s="143">
        <f ca="1">IF($B958 ="",,VLOOKUP($K958,'Growth Rates'!$C$5:$D$8,2,FALSE))^COLUMNS($M958:V958)*$L958+SUM($L959:V959)*IFERROR($L$5/$L$6,1)</f>
        <v>2.015517524777398</v>
      </c>
      <c r="W958" s="143">
        <f ca="1">IF($B958 ="",,VLOOKUP($K958,'Growth Rates'!$C$5:$D$8,2,FALSE))^COLUMNS($M958:W958)*$L958+SUM($L959:W959)*IFERROR($L$5/$L$6,1)</f>
        <v>2.0155543216143923</v>
      </c>
      <c r="X958" s="143">
        <f ca="1">IF($B958 ="",,VLOOKUP($K958,'Growth Rates'!$C$5:$D$8,2,FALSE))^COLUMNS($M958:X958)*$L958+SUM($L959:X959)*IFERROR($L$5/$L$6,1)</f>
        <v>2.0155911191231799</v>
      </c>
      <c r="Y958" s="143">
        <f ca="1">IF($B958 ="",,VLOOKUP($K958,'Growth Rates'!$C$5:$D$8,2,FALSE))^COLUMNS($M958:Y958)*$L958+SUM($L959:Y959)*IFERROR($L$5/$L$6,1)</f>
        <v>2.0156279173037697</v>
      </c>
      <c r="Z958" s="215"/>
      <c r="AA958" s="173">
        <f ca="1">IFERROR(IF($H958="",,AA959/$L958),0)</f>
        <v>0.90225557994119843</v>
      </c>
      <c r="AB958" s="173">
        <f ca="1">IFERROR(IF($H958="",,AB959/$L958),0)</f>
        <v>0.67669167016676235</v>
      </c>
      <c r="AC958" s="174">
        <f ca="1">IFERROR(IF($H958="",,AC959/$L958),0)</f>
        <v>0</v>
      </c>
      <c r="AD958" s="175"/>
      <c r="AE958" s="42">
        <v>86607</v>
      </c>
      <c r="AF958" s="43"/>
      <c r="AG958" s="43"/>
      <c r="AH958" s="43"/>
      <c r="AI958" s="43"/>
      <c r="AJ958" s="43"/>
      <c r="AK958" s="43"/>
      <c r="AL958" s="44"/>
      <c r="AM958" s="157">
        <f ca="1">IF('MASTER 2018-19 '!H967="","",'MASTER 2018-19 '!H967)</f>
        <v>2.11</v>
      </c>
      <c r="AN958" s="216">
        <f t="shared" ca="1" si="146"/>
        <v>-9.4850406646728391E-2</v>
      </c>
    </row>
    <row r="959" spans="1:40" s="157" customFormat="1" x14ac:dyDescent="0.2">
      <c r="A959" s="152"/>
      <c r="C959" s="217" t="str">
        <f ca="1">IFERROR(IF(H958="","No PI or No Data",""),"Substation was not found in SubstationLoad")</f>
        <v/>
      </c>
      <c r="D959" s="139"/>
      <c r="E959" s="139"/>
      <c r="F959" s="139"/>
      <c r="G959" s="285">
        <f ca="1">IF(AND(VLOOKUP(C958,SubstationLoad_Max_Primaries!$B$3:$Z$495,3,FALSE),ISNUMBER(VLOOKUP(C958,'Manual Calculation'!$B$2:$G$222,3,FALSE))),VLOOKUP(C958,'Manual Calculation'!$B$2:$G$222,4,FALSE),VLOOKUP(C958,SubstationLoad_Max_Primaries!$B$3:$Z$500,23,FALSE))</f>
        <v>43890.784722222219</v>
      </c>
      <c r="H959" s="250"/>
      <c r="I959" s="220"/>
      <c r="J959" s="220"/>
      <c r="K959" s="220"/>
      <c r="L959" s="220" t="s">
        <v>32</v>
      </c>
      <c r="M959" s="221"/>
      <c r="N959" s="221"/>
      <c r="O959" s="221"/>
      <c r="P959" s="221"/>
      <c r="Q959" s="221"/>
      <c r="R959" s="221"/>
      <c r="S959" s="221"/>
      <c r="T959" s="221"/>
      <c r="U959" s="221"/>
      <c r="V959" s="221"/>
      <c r="W959" s="221"/>
      <c r="X959" s="221"/>
      <c r="Y959" s="221"/>
      <c r="Z959" s="222"/>
      <c r="AA959" s="419">
        <f ca="1">IF(AND(VLOOKUP(C958,SubstationLoad_Min_Primaries!$B$3:$Z$495,3,FALSE),ISNUMBER(VLOOKUP(C958,'Manual Calculation'!$B$2:$G$222,5,FALSE))),"Manual Calculation",MAX(VLOOKUP(C958,SubstationLoad_Max_Primaries!$B$3:$Z$500,5,FALSE),VLOOKUP(C958,SubstationLoad_Max_Primaries!$B$3:$Z$500,7,FALSE)))</f>
        <v>1.8181799650192261</v>
      </c>
      <c r="AB959" s="419">
        <f ca="1">IF(AND(VLOOKUP(C958,SubstationLoad_Min_Primaries!$B$3:$Z$495,3,FALSE),ISNUMBER(VLOOKUP(C958,'Manual Calculation'!$B$2:$G$222,5,FALSE))),"Manual Calculation",VLOOKUP(C958,SubstationLoad_Max_Primaries!$B$3:$Z$500,6,FALSE))</f>
        <v>1.3636349439620972</v>
      </c>
      <c r="AC959" s="282">
        <f ca="1">IF(AND(VLOOKUP(C958,SubstationLoad_Min_Primaries!$B$3:$Z$495,3,FALSE),ISNUMBER(VLOOKUP(C958,'Manual Calculation'!$B$2:$G$222,5,FALSE))),VLOOKUP(C958,'Manual Calculation'!$B$2:$G$222,5,FALSE),VLOOKUP(C958,SubstationLoad_Min_Primaries!$B$3:$Z$500,22,FALSE))</f>
        <v>0</v>
      </c>
      <c r="AD959" s="175"/>
      <c r="AE959" s="186">
        <v>1</v>
      </c>
      <c r="AF959" s="187">
        <v>0</v>
      </c>
      <c r="AG959" s="187">
        <v>0</v>
      </c>
      <c r="AH959" s="187">
        <v>0</v>
      </c>
      <c r="AI959" s="187">
        <v>0</v>
      </c>
      <c r="AJ959" s="187">
        <v>0</v>
      </c>
      <c r="AK959" s="187">
        <v>0</v>
      </c>
      <c r="AL959" s="188">
        <v>0</v>
      </c>
      <c r="AM959" s="157" t="str">
        <f ca="1">IF('MASTER 2018-19 '!H968="","",'MASTER 2018-19 '!H968)</f>
        <v/>
      </c>
      <c r="AN959" s="216"/>
    </row>
    <row r="960" spans="1:40" s="157" customFormat="1" x14ac:dyDescent="0.2">
      <c r="A960" s="152"/>
      <c r="C960" s="223" t="s">
        <v>33</v>
      </c>
      <c r="D960" s="224"/>
      <c r="E960" s="225"/>
      <c r="F960" s="225"/>
      <c r="G960" s="226"/>
      <c r="H960" s="249"/>
      <c r="I960" s="228"/>
      <c r="J960" s="228"/>
      <c r="K960" s="228"/>
      <c r="L960" s="228"/>
      <c r="M960" s="229"/>
      <c r="N960" s="229"/>
      <c r="O960" s="230"/>
      <c r="P960" s="230"/>
      <c r="Q960" s="230"/>
      <c r="R960" s="231" t="s">
        <v>34</v>
      </c>
      <c r="S960" s="283">
        <f ca="1">VLOOKUP(C958,SubstationLoad_Max_Primaries!$B$3:$Z$500,24,FALSE)</f>
        <v>0</v>
      </c>
      <c r="T960" s="233"/>
      <c r="U960" s="233"/>
      <c r="V960" s="233"/>
      <c r="W960" s="233"/>
      <c r="X960" s="233"/>
      <c r="Y960" s="233"/>
      <c r="Z960" s="234"/>
      <c r="AA960" s="418">
        <f ca="1">IF(AND(VLOOKUP(C958,SubstationLoad_Min_Primaries!$B$3:$Z$495,3,FALSE),ISNUMBER(VLOOKUP(C958,'Manual Calculation'!$B$2:$G$222,5,FALSE))),"",IF(AA959=VLOOKUP(C958,SubstationLoad_Max_Primaries!$B$3:$Z$500,5,FALSE),VLOOKUP(C958,SubstationLoad_Max_Primaries!$B$3:$Z$500,10,FALSE),IF(AA959=VLOOKUP(C958,SubstationLoad_Max_Primaries!$B$3:$Z$500,7,FALSE),VLOOKUP(C958,SubstationLoad_Max_Primaries!$B$3:$Z$500,12,FALSE),"")))</f>
        <v>43766.779166666667</v>
      </c>
      <c r="AB960" s="418">
        <f ca="1">IF(AND(VLOOKUP(C958,SubstationLoad_Min_Primaries!$B$3:$Z$495,3,FALSE),ISNUMBER(VLOOKUP(C958,'Manual Calculation'!$B$2:$G$222,5,FALSE))),"",VLOOKUP(C958,SubstationLoad_Max_Primaries!$B$3:$Z$500,11,FALSE))</f>
        <v>43708.786805555559</v>
      </c>
      <c r="AC960" s="418">
        <f ca="1">IF(AND(VLOOKUP(C958,SubstationLoad_Min_Primaries!$B$3:$Z$495,3,FALSE),ISNUMBER(VLOOKUP(C958,'Manual Calculation'!$B$2:$G$222,5,FALSE))),VLOOKUP(C958,'Manual Calculation'!$B$2:$G$222,6,FALSE),VLOOKUP(C958,SubstationLoad_Min_Primaries!$B$3:$Z$500,23,FALSE))</f>
        <v>0</v>
      </c>
      <c r="AD960" s="175"/>
      <c r="AE960" s="175"/>
      <c r="AF960" s="175"/>
      <c r="AG960" s="175"/>
      <c r="AH960" s="175"/>
      <c r="AI960" s="175"/>
      <c r="AJ960" s="175"/>
      <c r="AK960" s="175"/>
      <c r="AL960" s="175"/>
      <c r="AM960" s="157" t="str">
        <f ca="1">IF('MASTER 2018-19 '!H969="","",'MASTER 2018-19 '!H969)</f>
        <v/>
      </c>
      <c r="AN960" s="216"/>
    </row>
    <row r="961" spans="1:40" s="157" customFormat="1" x14ac:dyDescent="0.2">
      <c r="A961" s="152"/>
      <c r="B961" s="213">
        <v>729</v>
      </c>
      <c r="C961" s="138" t="str">
        <f ca="1">VLOOKUP(B961,'GSP List'!$D$2:$E$485,2,FALSE)</f>
        <v>KINLOCHLEVEN</v>
      </c>
      <c r="D961" s="117" t="s">
        <v>30</v>
      </c>
      <c r="E961" s="117" t="s">
        <v>542</v>
      </c>
      <c r="F961" s="214"/>
      <c r="G961" s="284">
        <f ca="1">IF(AND(VLOOKUP(C961,SubstationLoad_Max_Primaries!$B$3:$Z$495,3,FALSE),ISNUMBER(VLOOKUP(C961,'Manual Calculation'!$B$2:$G$222,3,FALSE))),VLOOKUP(C961,'Manual Calculation'!$B$2:$G$222,4,FALSE),VLOOKUP(C961,SubstationLoad_Max_Primaries!$B$3:$Z$500,23,FALSE))</f>
        <v>43874.129166666666</v>
      </c>
      <c r="H961" s="282">
        <f ca="1">IF(AND(VLOOKUP(C961,SubstationLoad_Max_Primaries!$B$3:$Z$495,3,FALSE),ISNUMBER(VLOOKUP(C961,'Manual Calculation'!$B$2:$G$222,3,FALSE))),VLOOKUP(C961,'Manual Calculation'!$B$2:$G$222,3,FALSE),VLOOKUP(C961,SubstationLoad_Max_Primaries!$B$3:$Z$500,22,FALSE))</f>
        <v>1.2238508973293305</v>
      </c>
      <c r="I961" s="136">
        <v>1</v>
      </c>
      <c r="J961" s="89">
        <v>0</v>
      </c>
      <c r="K961" s="90">
        <v>0</v>
      </c>
      <c r="L961" s="143">
        <f ca="1">IF(OR($B961="",ISNA($I961)),,$H961*$I961)</f>
        <v>1.2238508973293305</v>
      </c>
      <c r="M961" s="143">
        <f ca="1">IF($B961 ="",,VLOOKUP($K961,'Growth Rates'!$C$5:$D$8,2,FALSE))^COLUMNS($M961:M961)*$L961+SUM($L962:M962)*IFERROR($L$5/$L$6,1)</f>
        <v>1.2238732408919251</v>
      </c>
      <c r="N961" s="143">
        <f ca="1">IF($B961 ="",,VLOOKUP($K961,'Growth Rates'!$C$5:$D$8,2,FALSE))^COLUMNS($M961:N961)*$L961+SUM($L962:N962)*IFERROR($L$5/$L$6,1)</f>
        <v>1.2238955848624409</v>
      </c>
      <c r="O961" s="143">
        <f ca="1">IF($B961 ="",,VLOOKUP($K961,'Growth Rates'!$C$5:$D$8,2,FALSE))^COLUMNS($M961:O961)*$L961+SUM($L962:O962)*IFERROR($L$5/$L$6,1)</f>
        <v>1.2239179292408855</v>
      </c>
      <c r="P961" s="143">
        <f ca="1">IF($B961 ="",,VLOOKUP($K961,'Growth Rates'!$C$5:$D$8,2,FALSE))^COLUMNS($M961:P961)*$L961+SUM($L962:P962)*IFERROR($L$5/$L$6,1)</f>
        <v>1.2239402740272662</v>
      </c>
      <c r="Q961" s="143">
        <f ca="1">IF($B961 ="",,VLOOKUP($K961,'Growth Rates'!$C$5:$D$8,2,FALSE))^COLUMNS($M961:Q961)*$L961+SUM($L962:Q962)*IFERROR($L$5/$L$6,1)</f>
        <v>1.2239626192215904</v>
      </c>
      <c r="R961" s="143">
        <f ca="1">IF($B961 ="",,VLOOKUP($K961,'Growth Rates'!$C$5:$D$8,2,FALSE))^COLUMNS($M961:R961)*$L961+SUM($L962:R962)*IFERROR($L$5/$L$6,1)</f>
        <v>1.2239849648238659</v>
      </c>
      <c r="S961" s="143">
        <f ca="1">IF($B961 ="",,VLOOKUP($K961,'Growth Rates'!$C$5:$D$8,2,FALSE))^COLUMNS($M961:S961)*$L961+SUM($L962:S962)*IFERROR($L$5/$L$6,1)</f>
        <v>1.2240073108340996</v>
      </c>
      <c r="T961" s="143">
        <f ca="1">IF($B961 ="",,VLOOKUP($K961,'Growth Rates'!$C$5:$D$8,2,FALSE))^COLUMNS($M961:T961)*$L961+SUM($L962:T962)*IFERROR($L$5/$L$6,1)</f>
        <v>1.2240296572522995</v>
      </c>
      <c r="U961" s="143">
        <f ca="1">IF($B961 ="",,VLOOKUP($K961,'Growth Rates'!$C$5:$D$8,2,FALSE))^COLUMNS($M961:U961)*$L961+SUM($L962:U962)*IFERROR($L$5/$L$6,1)</f>
        <v>1.2240520040784726</v>
      </c>
      <c r="V961" s="143">
        <f ca="1">IF($B961 ="",,VLOOKUP($K961,'Growth Rates'!$C$5:$D$8,2,FALSE))^COLUMNS($M961:V961)*$L961+SUM($L962:V962)*IFERROR($L$5/$L$6,1)</f>
        <v>1.2240743513126269</v>
      </c>
      <c r="W961" s="143">
        <f ca="1">IF($B961 ="",,VLOOKUP($K961,'Growth Rates'!$C$5:$D$8,2,FALSE))^COLUMNS($M961:W961)*$L961+SUM($L962:W962)*IFERROR($L$5/$L$6,1)</f>
        <v>1.2240966989547688</v>
      </c>
      <c r="X961" s="143">
        <f ca="1">IF($B961 ="",,VLOOKUP($K961,'Growth Rates'!$C$5:$D$8,2,FALSE))^COLUMNS($M961:X961)*$L961+SUM($L962:X962)*IFERROR($L$5/$L$6,1)</f>
        <v>1.2241190470049073</v>
      </c>
      <c r="Y961" s="143">
        <f ca="1">IF($B961 ="",,VLOOKUP($K961,'Growth Rates'!$C$5:$D$8,2,FALSE))^COLUMNS($M961:Y961)*$L961+SUM($L962:Y962)*IFERROR($L$5/$L$6,1)</f>
        <v>1.2241413954630482</v>
      </c>
      <c r="Z961" s="215"/>
      <c r="AA961" s="173">
        <f ca="1">IFERROR(IF($H961="",,AA962/$L961),0)</f>
        <v>0.90187449258468244</v>
      </c>
      <c r="AB961" s="173">
        <f ca="1">IFERROR(IF($H961="",,AB962/$L961),0)</f>
        <v>0.72645285170160045</v>
      </c>
      <c r="AC961" s="174">
        <f ca="1">IFERROR(IF($H961="",,AC962/$L961),0)</f>
        <v>0</v>
      </c>
      <c r="AD961" s="175"/>
      <c r="AE961" s="42">
        <v>86601</v>
      </c>
      <c r="AF961" s="43">
        <v>86602</v>
      </c>
      <c r="AG961" s="43"/>
      <c r="AH961" s="43"/>
      <c r="AI961" s="43"/>
      <c r="AJ961" s="43"/>
      <c r="AK961" s="43"/>
      <c r="AL961" s="44"/>
      <c r="AM961" s="157">
        <f ca="1">IF('MASTER 2018-19 '!H970="","",'MASTER 2018-19 '!H970)</f>
        <v>1.31</v>
      </c>
      <c r="AN961" s="216">
        <f t="shared" ca="1" si="146"/>
        <v>-8.6149102670669553E-2</v>
      </c>
    </row>
    <row r="962" spans="1:40" s="157" customFormat="1" x14ac:dyDescent="0.2">
      <c r="C962" s="217" t="str">
        <f ca="1">IFERROR(IF(H961="","No PI or No Data",""),"Substation was not found in SubstationLoad")</f>
        <v/>
      </c>
      <c r="D962" s="139"/>
      <c r="E962" s="139"/>
      <c r="F962" s="139"/>
      <c r="G962" s="285">
        <f ca="1">IF(AND(VLOOKUP(C961,SubstationLoad_Max_Primaries!$B$3:$Z$495,3,FALSE),ISNUMBER(VLOOKUP(C961,'Manual Calculation'!$B$2:$G$222,3,FALSE))),VLOOKUP(C961,'Manual Calculation'!$B$2:$G$222,4,FALSE),VLOOKUP(C961,SubstationLoad_Max_Primaries!$B$3:$Z$500,23,FALSE))</f>
        <v>43874.129166666666</v>
      </c>
      <c r="H962" s="250"/>
      <c r="I962" s="220"/>
      <c r="J962" s="220"/>
      <c r="K962" s="220"/>
      <c r="L962" s="220" t="s">
        <v>32</v>
      </c>
      <c r="M962" s="235"/>
      <c r="N962" s="221"/>
      <c r="O962" s="221"/>
      <c r="P962" s="221"/>
      <c r="Q962" s="221"/>
      <c r="R962" s="221"/>
      <c r="S962" s="221"/>
      <c r="T962" s="221"/>
      <c r="U962" s="221"/>
      <c r="V962" s="221"/>
      <c r="W962" s="221"/>
      <c r="X962" s="221"/>
      <c r="Y962" s="221"/>
      <c r="Z962" s="222"/>
      <c r="AA962" s="419">
        <f ca="1">IF(AND(VLOOKUP(C961,SubstationLoad_Min_Primaries!$B$3:$Z$495,3,FALSE),ISNUMBER(VLOOKUP(C961,'Manual Calculation'!$B$2:$G$222,5,FALSE))),"Manual Calculation",MAX(VLOOKUP(C961,SubstationLoad_Max_Primaries!$B$3:$Z$500,5,FALSE),VLOOKUP(C961,SubstationLoad_Max_Primaries!$B$3:$Z$500,7,FALSE)))</f>
        <v>1.1037599070281983</v>
      </c>
      <c r="AB962" s="419">
        <f ca="1">IF(AND(VLOOKUP(C961,SubstationLoad_Min_Primaries!$B$3:$Z$495,3,FALSE),ISNUMBER(VLOOKUP(C961,'Manual Calculation'!$B$2:$G$222,5,FALSE))),"Manual Calculation",VLOOKUP(C961,SubstationLoad_Max_Primaries!$B$3:$Z$500,6,FALSE))</f>
        <v>0.88906997442245483</v>
      </c>
      <c r="AC962" s="282">
        <f ca="1">IF(AND(VLOOKUP(C961,SubstationLoad_Min_Primaries!$B$3:$Z$495,3,FALSE),ISNUMBER(VLOOKUP(C961,'Manual Calculation'!$B$2:$G$222,5,FALSE))),VLOOKUP(C961,'Manual Calculation'!$B$2:$G$222,5,FALSE),VLOOKUP(C961,SubstationLoad_Min_Primaries!$B$3:$Z$500,22,FALSE))</f>
        <v>0</v>
      </c>
      <c r="AD962" s="175"/>
      <c r="AE962" s="186">
        <v>0.66600000000000004</v>
      </c>
      <c r="AF962" s="187">
        <v>0.33300000000000002</v>
      </c>
      <c r="AG962" s="187">
        <v>0</v>
      </c>
      <c r="AH962" s="187">
        <v>0</v>
      </c>
      <c r="AI962" s="187">
        <v>0</v>
      </c>
      <c r="AJ962" s="187">
        <v>0</v>
      </c>
      <c r="AK962" s="187">
        <v>0</v>
      </c>
      <c r="AL962" s="188">
        <v>0</v>
      </c>
      <c r="AM962" s="157" t="str">
        <f ca="1">IF('MASTER 2018-19 '!H971="","",'MASTER 2018-19 '!H971)</f>
        <v/>
      </c>
      <c r="AN962" s="216"/>
    </row>
    <row r="963" spans="1:40" s="157" customFormat="1" x14ac:dyDescent="0.2">
      <c r="C963" s="223" t="s">
        <v>33</v>
      </c>
      <c r="D963" s="224"/>
      <c r="E963" s="225"/>
      <c r="F963" s="225"/>
      <c r="G963" s="226"/>
      <c r="H963" s="249"/>
      <c r="I963" s="228"/>
      <c r="J963" s="228"/>
      <c r="K963" s="228"/>
      <c r="L963" s="228"/>
      <c r="M963" s="229"/>
      <c r="N963" s="229"/>
      <c r="O963" s="230"/>
      <c r="P963" s="230"/>
      <c r="Q963" s="230"/>
      <c r="R963" s="231" t="s">
        <v>34</v>
      </c>
      <c r="S963" s="283">
        <f ca="1">VLOOKUP(C961,SubstationLoad_Max_Primaries!$B$3:$Z$500,24,FALSE)</f>
        <v>0.29962088801193237</v>
      </c>
      <c r="T963" s="233"/>
      <c r="U963" s="233"/>
      <c r="V963" s="233"/>
      <c r="W963" s="233"/>
      <c r="X963" s="233"/>
      <c r="Y963" s="233"/>
      <c r="Z963" s="234"/>
      <c r="AA963" s="418">
        <f ca="1">IF(AND(VLOOKUP(C961,SubstationLoad_Min_Primaries!$B$3:$Z$495,3,FALSE),ISNUMBER(VLOOKUP(C961,'Manual Calculation'!$B$2:$G$222,5,FALSE))),"",IF(AA962=VLOOKUP(C961,SubstationLoad_Max_Primaries!$B$3:$Z$500,5,FALSE),VLOOKUP(C961,SubstationLoad_Max_Primaries!$B$3:$Z$500,10,FALSE),IF(AA962=VLOOKUP(C961,SubstationLoad_Max_Primaries!$B$3:$Z$500,7,FALSE),VLOOKUP(C961,SubstationLoad_Max_Primaries!$B$3:$Z$500,12,FALSE),"")))</f>
        <v>43767.15</v>
      </c>
      <c r="AB963" s="418">
        <f ca="1">IF(AND(VLOOKUP(C961,SubstationLoad_Min_Primaries!$B$3:$Z$495,3,FALSE),ISNUMBER(VLOOKUP(C961,'Manual Calculation'!$B$2:$G$222,5,FALSE))),"",VLOOKUP(C961,SubstationLoad_Max_Primaries!$B$3:$Z$500,11,FALSE))</f>
        <v>43634.68472222222</v>
      </c>
      <c r="AC963" s="418">
        <f ca="1">IF(AND(VLOOKUP(C961,SubstationLoad_Min_Primaries!$B$3:$Z$495,3,FALSE),ISNUMBER(VLOOKUP(C961,'Manual Calculation'!$B$2:$G$222,5,FALSE))),VLOOKUP(C961,'Manual Calculation'!$B$2:$G$222,6,FALSE),VLOOKUP(C961,SubstationLoad_Min_Primaries!$B$3:$Z$500,23,FALSE))</f>
        <v>0</v>
      </c>
      <c r="AD963" s="175"/>
      <c r="AE963" s="175"/>
      <c r="AF963" s="175"/>
      <c r="AG963" s="175"/>
      <c r="AH963" s="175"/>
      <c r="AI963" s="175"/>
      <c r="AJ963" s="175"/>
      <c r="AK963" s="175"/>
      <c r="AL963" s="175"/>
      <c r="AM963" s="157" t="str">
        <f ca="1">IF('MASTER 2018-19 '!H972="","",'MASTER 2018-19 '!H972)</f>
        <v/>
      </c>
      <c r="AN963" s="216"/>
    </row>
    <row r="964" spans="1:40" s="157" customFormat="1" x14ac:dyDescent="0.2">
      <c r="A964" s="246"/>
      <c r="B964" s="246"/>
      <c r="C964" s="246"/>
      <c r="D964" s="246"/>
      <c r="E964" s="246"/>
      <c r="F964" s="246"/>
      <c r="G964" s="246"/>
      <c r="H964" s="246"/>
      <c r="I964" s="246"/>
      <c r="J964" s="246"/>
      <c r="K964" s="246"/>
      <c r="L964" s="246"/>
      <c r="M964" s="246"/>
      <c r="N964" s="246"/>
      <c r="O964" s="246"/>
      <c r="P964" s="246"/>
      <c r="Q964" s="246"/>
      <c r="R964" s="246"/>
      <c r="S964" s="246"/>
      <c r="T964" s="246"/>
      <c r="U964" s="246"/>
      <c r="V964" s="246"/>
      <c r="W964" s="246"/>
      <c r="X964" s="246"/>
      <c r="Y964" s="246"/>
      <c r="Z964" s="246"/>
      <c r="AA964" s="246"/>
      <c r="AB964" s="246"/>
      <c r="AC964" s="246"/>
      <c r="AD964" s="246"/>
      <c r="AE964" s="246"/>
      <c r="AF964" s="246"/>
      <c r="AG964" s="246"/>
      <c r="AH964" s="246"/>
      <c r="AI964" s="246"/>
      <c r="AJ964" s="246"/>
      <c r="AK964" s="246"/>
      <c r="AL964" s="246"/>
      <c r="AM964" s="157" t="str">
        <f ca="1">IF('MASTER 2018-19 '!H973="","",'MASTER 2018-19 '!H973)</f>
        <v/>
      </c>
      <c r="AN964" s="216"/>
    </row>
    <row r="965" spans="1:40" s="157" customFormat="1" x14ac:dyDescent="0.2">
      <c r="A965" s="152"/>
      <c r="B965" s="25"/>
      <c r="C965" s="158"/>
      <c r="D965" s="152"/>
      <c r="E965" s="152"/>
      <c r="F965" s="152"/>
      <c r="G965" s="152"/>
      <c r="H965" s="152"/>
      <c r="I965" s="152"/>
      <c r="J965" s="152"/>
      <c r="K965" s="152"/>
      <c r="L965" s="7" t="s">
        <v>0</v>
      </c>
      <c r="M965" s="159"/>
      <c r="N965" s="159"/>
      <c r="O965" s="159"/>
      <c r="P965" s="159"/>
      <c r="Q965" s="159"/>
      <c r="R965" s="159"/>
      <c r="S965" s="159"/>
      <c r="T965" s="159"/>
      <c r="U965" s="159"/>
      <c r="V965" s="159"/>
      <c r="W965" s="159"/>
      <c r="X965" s="159"/>
      <c r="Y965" s="159"/>
      <c r="Z965" s="156"/>
      <c r="AA965" s="152"/>
      <c r="AB965" s="152"/>
      <c r="AC965" s="152"/>
      <c r="AD965" s="152"/>
      <c r="AE965" s="152"/>
      <c r="AF965" s="152"/>
      <c r="AG965" s="152"/>
      <c r="AH965" s="152"/>
      <c r="AI965" s="152"/>
      <c r="AJ965" s="152"/>
      <c r="AK965" s="152"/>
      <c r="AL965" s="152"/>
      <c r="AM965" s="157" t="str">
        <f ca="1">IF('MASTER 2018-19 '!H974="","",'MASTER 2018-19 '!H974)</f>
        <v/>
      </c>
      <c r="AN965" s="216"/>
    </row>
    <row r="966" spans="1:40" s="157" customFormat="1" ht="61.5" x14ac:dyDescent="0.2">
      <c r="A966" s="20" t="s">
        <v>39</v>
      </c>
      <c r="B966" s="21" t="s">
        <v>657</v>
      </c>
      <c r="C966" s="20" t="s">
        <v>2</v>
      </c>
      <c r="D966" s="18" t="s">
        <v>3</v>
      </c>
      <c r="E966" s="18" t="s">
        <v>4</v>
      </c>
      <c r="F966" s="18" t="s">
        <v>5</v>
      </c>
      <c r="G966" s="22" t="s">
        <v>6</v>
      </c>
      <c r="H966" s="22" t="str">
        <f ca="1">$L$1&amp;" Peak (MW)"</f>
        <v>2019 / 20 Peak (MW)</v>
      </c>
      <c r="I966" s="16" t="s">
        <v>7</v>
      </c>
      <c r="J966" s="24" t="s">
        <v>8</v>
      </c>
      <c r="K966" s="17" t="s">
        <v>9</v>
      </c>
      <c r="L966" s="22" t="str">
        <f ca="1">LEFTB($L$1,FIND(" / ",$L$1,1))&amp;" / "&amp;LEFTB($L$1,FIND(" / ",$L$1,1))+1</f>
        <v>2019  / 2020</v>
      </c>
      <c r="M966" s="22" t="str">
        <f ca="1">LEFTB($L$1,FIND(" / ",$L$1,1))+1&amp;" / "&amp;LEFTB($L$1,FIND(" / ",$L$1,1))+2</f>
        <v>2020 / 2021</v>
      </c>
      <c r="N966" s="22" t="str">
        <f ca="1">LEFTB($L$1,FIND(" / ",$L$1,1))+2&amp;" / "&amp;LEFTB($L$1,FIND(" / ",$L$1,1))+3</f>
        <v>2021 / 2022</v>
      </c>
      <c r="O966" s="22" t="str">
        <f ca="1">LEFTB($L$1,FIND(" / ",$L$1,1))+3&amp;" / "&amp;LEFTB($L$1,FIND(" / ",$L$1,1))+4</f>
        <v>2022 / 2023</v>
      </c>
      <c r="P966" s="22" t="str">
        <f ca="1">LEFTB($L$1,FIND(" / ",$L$1,1))+4&amp;" / "&amp;LEFTB($L$1,FIND(" / ",$L$1,1))+5</f>
        <v>2023 / 2024</v>
      </c>
      <c r="Q966" s="22" t="str">
        <f ca="1">LEFTB($L$1,FIND(" / ",$L$1,1))+5&amp;" / "&amp;LEFTB($L$1,FIND(" / ",$L$1,1))+6</f>
        <v>2024 / 2025</v>
      </c>
      <c r="R966" s="22" t="str">
        <f ca="1">LEFTB($L$1,FIND(" / ",$L$1,1))+6&amp;" / "&amp;LEFTB($L$1,FIND(" / ",$L$1,1))+7</f>
        <v>2025 / 2026</v>
      </c>
      <c r="S966" s="22" t="str">
        <f ca="1">LEFTB($L$1,FIND(" / ",$L$1,1))+7&amp;" / "&amp;LEFTB($L$1,FIND(" / ",$L$1,1))+8</f>
        <v>2026 / 2027</v>
      </c>
      <c r="T966" s="22" t="str">
        <f ca="1">LEFTB($L$1,FIND(" / ",$L$1,1))+8&amp;" / "&amp;LEFTB($L$1,FIND(" / ",$L$1,1))+9</f>
        <v>2027 / 2028</v>
      </c>
      <c r="U966" s="22" t="str">
        <f ca="1">LEFTB($L$1,FIND(" / ",$L$1,1))+9&amp;" / "&amp;LEFTB($L$1,FIND(" / ",$L$1,1))+10</f>
        <v>2028 / 2029</v>
      </c>
      <c r="V966" s="22" t="str">
        <f ca="1">LEFTB($L$1,FIND(" / ",$L$1,1))+10&amp;" / "&amp;LEFTB($L$1,FIND(" / ",$L$1,1))+11</f>
        <v>2029 / 2030</v>
      </c>
      <c r="W966" s="22" t="str">
        <f ca="1">LEFTB($L$1,FIND(" / ",$L$1,1))+11&amp;" / "&amp;LEFTB($L$1,FIND(" / ",$L$1,1))+12</f>
        <v>2030 / 2031</v>
      </c>
      <c r="X966" s="22" t="str">
        <f ca="1">LEFTB($L$1,FIND(" / ",$L$1,1))+12&amp;" / "&amp;LEFTB($L$1,FIND(" / ",$L$1,1))+13</f>
        <v>2031 / 2032</v>
      </c>
      <c r="Y966" s="22" t="str">
        <f ca="1">LEFTB($L$1,FIND(" / ",$L$1,1))+13&amp;" / "&amp;LEFTB($L$1,FIND(" / ",$L$1,1))+14</f>
        <v>2032 / 2033</v>
      </c>
      <c r="Z966" s="23" t="s">
        <v>11</v>
      </c>
      <c r="AA966" s="19" t="s">
        <v>12</v>
      </c>
      <c r="AB966" s="19" t="s">
        <v>13</v>
      </c>
      <c r="AC966" s="19" t="s">
        <v>14</v>
      </c>
      <c r="AD966" s="160"/>
      <c r="AE966" s="19" t="s">
        <v>15</v>
      </c>
      <c r="AF966" s="19" t="s">
        <v>16</v>
      </c>
      <c r="AG966" s="19" t="s">
        <v>17</v>
      </c>
      <c r="AH966" s="19" t="s">
        <v>18</v>
      </c>
      <c r="AI966" s="19" t="s">
        <v>19</v>
      </c>
      <c r="AJ966" s="19" t="s">
        <v>20</v>
      </c>
      <c r="AK966" s="19" t="s">
        <v>21</v>
      </c>
      <c r="AL966" s="19" t="s">
        <v>22</v>
      </c>
      <c r="AM966" s="19" t="str">
        <f ca="1">IF('MASTER 2018-19 '!H975="","",'MASTER 2018-19 '!H975)</f>
        <v>2018/19 Peak (MW)</v>
      </c>
      <c r="AN966" s="19" t="s">
        <v>825</v>
      </c>
    </row>
    <row r="967" spans="1:40" s="157" customFormat="1" x14ac:dyDescent="0.2">
      <c r="A967" s="6"/>
      <c r="B967" s="161"/>
      <c r="C967" s="162"/>
      <c r="D967" s="161"/>
      <c r="E967" s="161"/>
      <c r="F967" s="161"/>
      <c r="G967" s="163"/>
      <c r="H967" s="161"/>
      <c r="I967" s="164"/>
      <c r="J967" s="165"/>
      <c r="K967" s="161"/>
      <c r="L967" s="161"/>
      <c r="M967" s="161"/>
      <c r="N967" s="161"/>
      <c r="O967" s="161"/>
      <c r="P967" s="161"/>
      <c r="Q967" s="161"/>
      <c r="R967" s="161"/>
      <c r="S967" s="161"/>
      <c r="T967" s="161"/>
      <c r="U967" s="161"/>
      <c r="V967" s="161"/>
      <c r="W967" s="161"/>
      <c r="X967" s="161"/>
      <c r="Y967" s="161"/>
      <c r="Z967" s="160"/>
      <c r="AA967" s="160"/>
      <c r="AB967" s="160"/>
      <c r="AC967" s="160"/>
      <c r="AD967" s="160"/>
      <c r="AE967" s="160"/>
      <c r="AF967" s="160"/>
      <c r="AG967" s="160"/>
      <c r="AH967" s="160"/>
      <c r="AI967" s="160"/>
      <c r="AJ967" s="160"/>
      <c r="AK967" s="160"/>
      <c r="AL967" s="160"/>
      <c r="AM967" s="157" t="str">
        <f ca="1">IF('MASTER 2018-19 '!H976="","",'MASTER 2018-19 '!H976)</f>
        <v/>
      </c>
    </row>
    <row r="968" spans="1:40" s="157" customFormat="1" x14ac:dyDescent="0.2">
      <c r="A968" s="142" t="s">
        <v>610</v>
      </c>
      <c r="B968" s="166">
        <v>887</v>
      </c>
      <c r="C968" s="167"/>
      <c r="D968" s="168" t="s">
        <v>23</v>
      </c>
      <c r="E968" s="169" t="s">
        <v>839</v>
      </c>
      <c r="F968" s="170"/>
      <c r="G968" s="284">
        <f ca="1">VLOOKUP(A968,SubstationLoad_Max_GSPs!$A$3:$Z$100,19,FALSE)</f>
        <v>43782.722222222219</v>
      </c>
      <c r="H968" s="282">
        <f ca="1">VLOOKUP(A968,SubstationLoad_Max_GSPs!$A$3:$Z$100,18,FALSE)</f>
        <v>65.112580248732897</v>
      </c>
      <c r="I968" s="136">
        <v>1</v>
      </c>
      <c r="J968" s="171"/>
      <c r="K968" s="172" t="s">
        <v>24</v>
      </c>
      <c r="L968" s="37">
        <f ca="1">IF(OR($A968="",ISNA($I968)),,$H968*$I968)</f>
        <v>65.112580248732897</v>
      </c>
      <c r="M968" s="37">
        <f t="shared" ref="M968:Y968" ca="1" si="155">M969/IFERROR($L969/$L968,1)</f>
        <v>65.49010647924942</v>
      </c>
      <c r="N968" s="37">
        <f t="shared" ca="1" si="155"/>
        <v>65.503696708017841</v>
      </c>
      <c r="O968" s="37">
        <f t="shared" ca="1" si="155"/>
        <v>65.517355909946716</v>
      </c>
      <c r="P968" s="37">
        <f t="shared" ca="1" si="155"/>
        <v>65.531084467155083</v>
      </c>
      <c r="Q968" s="37">
        <f t="shared" ca="1" si="155"/>
        <v>65.544882763879485</v>
      </c>
      <c r="R968" s="37">
        <f t="shared" ca="1" si="155"/>
        <v>65.558751186485964</v>
      </c>
      <c r="S968" s="37">
        <f t="shared" ca="1" si="155"/>
        <v>65.572690123481593</v>
      </c>
      <c r="T968" s="37">
        <f t="shared" ca="1" si="155"/>
        <v>65.586699965526535</v>
      </c>
      <c r="U968" s="37">
        <f t="shared" ca="1" si="155"/>
        <v>65.600781105445904</v>
      </c>
      <c r="V968" s="37">
        <f t="shared" ca="1" si="155"/>
        <v>65.614933938241762</v>
      </c>
      <c r="W968" s="37">
        <f t="shared" ca="1" si="155"/>
        <v>65.62915886110514</v>
      </c>
      <c r="X968" s="37">
        <f t="shared" ca="1" si="155"/>
        <v>65.643456273428328</v>
      </c>
      <c r="Y968" s="37">
        <f t="shared" ca="1" si="155"/>
        <v>65.657826576816831</v>
      </c>
      <c r="Z968" s="38" t="str">
        <f ca="1">"Diversity/Losses: "&amp;ROUND(L969/L968,3)</f>
        <v>Diversity/Losses: 1.003</v>
      </c>
      <c r="AA968" s="173">
        <f ca="1">IFERROR(IF($H968="",,AA969/$L968),0)</f>
        <v>0.94055469283792181</v>
      </c>
      <c r="AB968" s="173">
        <f ca="1">IFERROR(IF($H968="",,AB969/$L968),0)</f>
        <v>0.70366888093766111</v>
      </c>
      <c r="AC968" s="174">
        <f ca="1">IFERROR(IF($H968="",,AC969/$L968),0)</f>
        <v>-0.32838298483696565</v>
      </c>
      <c r="AD968" s="175"/>
      <c r="AE968" s="42">
        <v>15830</v>
      </c>
      <c r="AF968" s="43"/>
      <c r="AG968" s="43"/>
      <c r="AH968" s="43"/>
      <c r="AI968" s="43"/>
      <c r="AJ968" s="43"/>
      <c r="AK968" s="43"/>
      <c r="AL968" s="44"/>
      <c r="AM968" s="157">
        <f ca="1">IF('MASTER 2018-19 '!H977="","",'MASTER 2018-19 '!H977)</f>
        <v>67.2</v>
      </c>
      <c r="AN968" s="216">
        <f ca="1">H968-AM968</f>
        <v>-2.087419751267106</v>
      </c>
    </row>
    <row r="969" spans="1:40" s="157" customFormat="1" x14ac:dyDescent="0.2">
      <c r="A969" s="217" t="str">
        <f ca="1">IFERROR(IF(H968="","No PI or No Data",""),"Substation was not found in SubstationLoad")</f>
        <v/>
      </c>
      <c r="B969" s="176"/>
      <c r="C969" s="177"/>
      <c r="D969" s="178"/>
      <c r="E969" s="256" t="s">
        <v>838</v>
      </c>
      <c r="F969" s="178"/>
      <c r="G969" s="329">
        <f ca="1">VLOOKUP(A968,SubstationLoad_Max_GSPs!$A$3:$Z$100,19,FALSE)</f>
        <v>43782.722222222219</v>
      </c>
      <c r="H969" s="180"/>
      <c r="I969" s="181"/>
      <c r="J969" s="182"/>
      <c r="K969" s="183" t="s">
        <v>25</v>
      </c>
      <c r="L969" s="53">
        <f ca="1">L973+L976+L979+L982+L985+L988+L991+L994++L997+L1000</f>
        <v>65.337856568954521</v>
      </c>
      <c r="M969" s="53">
        <f t="shared" ref="M969:Y969" ca="1" si="156">M973+M976+M979+M982+M985+M988+M991+M994++M997+M1000</f>
        <v>65.716688963651194</v>
      </c>
      <c r="N969" s="53">
        <f t="shared" ca="1" si="156"/>
        <v>65.730326211854504</v>
      </c>
      <c r="O969" s="53">
        <f t="shared" ca="1" si="156"/>
        <v>65.744032671851429</v>
      </c>
      <c r="P969" s="53">
        <f t="shared" ca="1" si="156"/>
        <v>65.757808727083031</v>
      </c>
      <c r="Q969" s="53">
        <f t="shared" ca="1" si="156"/>
        <v>65.771654763115251</v>
      </c>
      <c r="R969" s="53">
        <f t="shared" ca="1" si="156"/>
        <v>65.785571167650872</v>
      </c>
      <c r="S969" s="53">
        <f t="shared" ca="1" si="156"/>
        <v>65.799558330541132</v>
      </c>
      <c r="T969" s="53">
        <f t="shared" ca="1" si="156"/>
        <v>65.813616643797801</v>
      </c>
      <c r="U969" s="53">
        <f t="shared" ca="1" si="156"/>
        <v>65.827746501605063</v>
      </c>
      <c r="V969" s="53">
        <f t="shared" ca="1" si="156"/>
        <v>65.841948300331637</v>
      </c>
      <c r="W969" s="53">
        <f t="shared" ca="1" si="156"/>
        <v>65.856222438542744</v>
      </c>
      <c r="X969" s="53">
        <f t="shared" ca="1" si="156"/>
        <v>65.870569317012482</v>
      </c>
      <c r="Y969" s="53">
        <f t="shared" ca="1" si="156"/>
        <v>65.884989338735835</v>
      </c>
      <c r="Z969" s="184"/>
      <c r="AA969" s="419">
        <f ca="1">MAX(VLOOKUP(A968,SubstationLoad_Max_GSPs!$A$3:$Z$100,3,FALSE),VLOOKUP(A968,SubstationLoad_Max_GSPs!$A$3:$Z$100,5,FALSE))</f>
        <v>61.241942915731507</v>
      </c>
      <c r="AB969" s="282">
        <f ca="1">VLOOKUP(A968,SubstationLoad_Max_GSPs!$A$3:$Z$100,4,FALSE)</f>
        <v>45.817696478589532</v>
      </c>
      <c r="AC969" s="282">
        <f ca="1">VLOOKUP(A968,SubstationLoad_Min_GSPs!$A$3:$Z$100,18,FALSE)</f>
        <v>-21.381863452515365</v>
      </c>
      <c r="AD969" s="175"/>
      <c r="AE969" s="186">
        <v>1</v>
      </c>
      <c r="AF969" s="187">
        <v>0</v>
      </c>
      <c r="AG969" s="187">
        <v>0</v>
      </c>
      <c r="AH969" s="187">
        <v>0</v>
      </c>
      <c r="AI969" s="187">
        <v>0</v>
      </c>
      <c r="AJ969" s="187">
        <v>0</v>
      </c>
      <c r="AK969" s="187">
        <v>0</v>
      </c>
      <c r="AL969" s="188">
        <v>0</v>
      </c>
      <c r="AM969" s="157" t="str">
        <f ca="1">IF('MASTER 2018-19 '!H978="","",'MASTER 2018-19 '!H978)</f>
        <v/>
      </c>
      <c r="AN969" s="216"/>
    </row>
    <row r="970" spans="1:40" s="157" customFormat="1" x14ac:dyDescent="0.2">
      <c r="A970" s="11"/>
      <c r="B970" s="176"/>
      <c r="C970" s="189"/>
      <c r="D970" s="190" t="s">
        <v>26</v>
      </c>
      <c r="E970" s="63"/>
      <c r="F970" s="191"/>
      <c r="G970" s="192"/>
      <c r="H970" s="193"/>
      <c r="I970" s="194"/>
      <c r="J970" s="194"/>
      <c r="K970" s="194"/>
      <c r="L970" s="194"/>
      <c r="M970" s="194"/>
      <c r="N970" s="195"/>
      <c r="O970" s="195"/>
      <c r="P970" s="195"/>
      <c r="Q970" s="195"/>
      <c r="R970" s="196" t="s">
        <v>27</v>
      </c>
      <c r="S970" s="330">
        <f ca="1">VLOOKUP(A968,SubstationLoad_Max_GSPs!$A$3:$Z$100,20,FALSE)</f>
        <v>3.1476956309013366</v>
      </c>
      <c r="T970" s="185"/>
      <c r="U970" s="185"/>
      <c r="V970" s="185"/>
      <c r="W970" s="185"/>
      <c r="X970" s="185"/>
      <c r="Y970" s="185"/>
      <c r="Z970" s="184"/>
      <c r="AA970" s="418">
        <f ca="1">IF(AA969=VLOOKUP(A968,SubstationLoad_Max_GSPs!$A$3:$Z$100,3,FALSE),VLOOKUP(A968,SubstationLoad_Max_GSPs!$A$3:$Z$100,8,FALSE),IF(AA969=VLOOKUP(A968,SubstationLoad_Max_GSPs!$A$3:$Z$100,5,FALSE),VLOOKUP(A968,SubstationLoad_Max_GSPs!$A$3:$Z$100,10,FALSE),""))</f>
        <v>43767.734722222223</v>
      </c>
      <c r="AB970" s="418">
        <f ca="1">VLOOKUP(A968,SubstationLoad_Max_GSPs!$A$3:$Z$100,9,FALSE)</f>
        <v>43626.729861111111</v>
      </c>
      <c r="AC970" s="418">
        <f ca="1">VLOOKUP(A968,SubstationLoad_Min_GSPs!$A$3:$Z$100,19,FALSE)</f>
        <v>43880.338888888888</v>
      </c>
      <c r="AD970" s="175"/>
      <c r="AE970" s="175"/>
      <c r="AF970" s="175"/>
      <c r="AG970" s="175"/>
      <c r="AH970" s="175"/>
      <c r="AI970" s="175"/>
      <c r="AJ970" s="175"/>
      <c r="AK970" s="175"/>
      <c r="AL970" s="175"/>
      <c r="AM970" s="157" t="str">
        <f ca="1">IF('MASTER 2018-19 '!H979="","",'MASTER 2018-19 '!H979)</f>
        <v/>
      </c>
      <c r="AN970" s="216"/>
    </row>
    <row r="971" spans="1:40" s="157" customFormat="1" x14ac:dyDescent="0.2">
      <c r="A971" s="14"/>
      <c r="B971" s="197"/>
      <c r="C971" s="198"/>
      <c r="D971" s="198"/>
      <c r="E971" s="198"/>
      <c r="F971" s="199"/>
      <c r="G971" s="200" t="s">
        <v>28</v>
      </c>
      <c r="H971" s="201">
        <v>0.98</v>
      </c>
      <c r="I971" s="197"/>
      <c r="J971" s="202"/>
      <c r="K971" s="203" t="s">
        <v>29</v>
      </c>
      <c r="L971" s="78">
        <f ca="1">L968*$H971</f>
        <v>63.81032864375824</v>
      </c>
      <c r="M971" s="78">
        <f t="shared" ref="M971:T971" ca="1" si="157">M968*$H971</f>
        <v>64.180304349664425</v>
      </c>
      <c r="N971" s="78">
        <f t="shared" ca="1" si="157"/>
        <v>64.193622773857484</v>
      </c>
      <c r="O971" s="78">
        <f t="shared" ca="1" si="157"/>
        <v>64.207008791747782</v>
      </c>
      <c r="P971" s="78">
        <f t="shared" ca="1" si="157"/>
        <v>64.220462777811974</v>
      </c>
      <c r="Q971" s="78">
        <f t="shared" ca="1" si="157"/>
        <v>64.2339851086019</v>
      </c>
      <c r="R971" s="78">
        <f t="shared" ca="1" si="157"/>
        <v>64.247576162756246</v>
      </c>
      <c r="S971" s="78">
        <f t="shared" ca="1" si="157"/>
        <v>64.261236321011964</v>
      </c>
      <c r="T971" s="78">
        <f t="shared" ca="1" si="157"/>
        <v>64.274965966216001</v>
      </c>
      <c r="U971" s="78">
        <f ca="1">U968*$H971</f>
        <v>64.288765483336988</v>
      </c>
      <c r="V971" s="78">
        <f ca="1">V968*$H971</f>
        <v>64.302635259476929</v>
      </c>
      <c r="W971" s="78">
        <f t="shared" ref="W971" ca="1" si="158">W968*$H971</f>
        <v>64.31657568388303</v>
      </c>
      <c r="X971" s="78">
        <f ca="1">X968*$H971</f>
        <v>64.330587147959761</v>
      </c>
      <c r="Y971" s="78">
        <f ca="1">Y968*$H971</f>
        <v>64.344670045280495</v>
      </c>
      <c r="Z971" s="204"/>
      <c r="AA971" s="205"/>
      <c r="AB971" s="198"/>
      <c r="AC971" s="206"/>
      <c r="AD971" s="175"/>
      <c r="AE971" s="175"/>
      <c r="AF971" s="175"/>
      <c r="AG971" s="175"/>
      <c r="AH971" s="175"/>
      <c r="AI971" s="175"/>
      <c r="AJ971" s="175"/>
      <c r="AK971" s="175"/>
      <c r="AL971" s="175"/>
      <c r="AN971" s="216"/>
    </row>
    <row r="972" spans="1:40" s="157" customFormat="1" x14ac:dyDescent="0.2">
      <c r="A972" s="2"/>
      <c r="C972" s="207"/>
      <c r="D972" s="208"/>
      <c r="E972" s="208"/>
      <c r="F972" s="208"/>
      <c r="G972" s="209"/>
      <c r="H972" s="241"/>
      <c r="I972" s="211"/>
      <c r="J972" s="212"/>
      <c r="K972" s="208"/>
      <c r="Z972" s="175"/>
      <c r="AA972" s="175"/>
      <c r="AB972" s="175"/>
      <c r="AC972" s="175"/>
      <c r="AD972" s="175"/>
      <c r="AE972" s="175"/>
      <c r="AF972" s="175"/>
      <c r="AG972" s="175"/>
      <c r="AH972" s="175"/>
      <c r="AI972" s="175"/>
      <c r="AJ972" s="175"/>
      <c r="AK972" s="175"/>
      <c r="AL972" s="175"/>
      <c r="AM972" s="157" t="str">
        <f ca="1">IF('MASTER 2018-19 '!H981="","",'MASTER 2018-19 '!H981)</f>
        <v/>
      </c>
      <c r="AN972" s="216"/>
    </row>
    <row r="973" spans="1:40" s="157" customFormat="1" x14ac:dyDescent="0.2">
      <c r="A973" s="152"/>
      <c r="B973" s="247">
        <v>810</v>
      </c>
      <c r="C973" s="86" t="str">
        <f ca="1">VLOOKUP(B973,'GSP List'!$D$2:$E$485,2,FALSE)</f>
        <v>BANCHORY</v>
      </c>
      <c r="D973" s="117" t="s">
        <v>30</v>
      </c>
      <c r="E973" s="117" t="s">
        <v>612</v>
      </c>
      <c r="F973" s="214"/>
      <c r="G973" s="284">
        <f ca="1">IF(AND(VLOOKUP(C973,SubstationLoad_Max_Primaries!$B$3:$Z$495,3,FALSE),ISNUMBER(VLOOKUP(C973,'Manual Calculation'!$B$2:$G$222,3,FALSE))),VLOOKUP(C973,'Manual Calculation'!$B$2:$G$222,4,FALSE),VLOOKUP(C973,SubstationLoad_Max_Primaries!$B$3:$Z$500,23,FALSE))</f>
        <v>43788.694444444445</v>
      </c>
      <c r="H973" s="282">
        <f ca="1">IF(AND(VLOOKUP(C973,SubstationLoad_Max_Primaries!$B$3:$Z$495,3,FALSE),ISNUMBER(VLOOKUP(C973,'Manual Calculation'!$B$2:$G$222,3,FALSE))),VLOOKUP(C973,'Manual Calculation'!$B$2:$G$222,3,FALSE),VLOOKUP(C973,SubstationLoad_Max_Primaries!$B$3:$Z$500,22,FALSE))</f>
        <v>9.2841238975524902</v>
      </c>
      <c r="I973" s="136">
        <v>1</v>
      </c>
      <c r="J973" s="89">
        <v>0</v>
      </c>
      <c r="K973" s="90">
        <v>0</v>
      </c>
      <c r="L973" s="143">
        <f ca="1">IF(OR($B973="",ISNA($I973)),,$H973*$I973)</f>
        <v>9.2841238975524902</v>
      </c>
      <c r="M973" s="143">
        <f ca="1">IF($B973 ="",,VLOOKUP($K973,'Growth Rates'!$C$5:$D$8,2,FALSE))^COLUMNS($M973:M973)*$L973+SUM($L974:M974)*IFERROR($L$5/$L$6,1)</f>
        <v>9.2842933956538474</v>
      </c>
      <c r="N973" s="143">
        <f ca="1">IF($B973 ="",,VLOOKUP($K973,'Growth Rates'!$C$5:$D$8,2,FALSE))^COLUMNS($M973:N973)*$L973+SUM($L974:N974)*IFERROR($L$5/$L$6,1)</f>
        <v>9.2844628968496909</v>
      </c>
      <c r="O973" s="143">
        <f ca="1">IF($B973 ="",,VLOOKUP($K973,'Growth Rates'!$C$5:$D$8,2,FALSE))^COLUMNS($M973:O973)*$L973+SUM($L974:O974)*IFERROR($L$5/$L$6,1)</f>
        <v>9.2846324011400796</v>
      </c>
      <c r="P973" s="143">
        <f ca="1">IF($B973 ="",,VLOOKUP($K973,'Growth Rates'!$C$5:$D$8,2,FALSE))^COLUMNS($M973:P973)*$L973+SUM($L974:P974)*IFERROR($L$5/$L$6,1)</f>
        <v>9.2848019085250701</v>
      </c>
      <c r="Q973" s="143">
        <f ca="1">IF($B973 ="",,VLOOKUP($K973,'Growth Rates'!$C$5:$D$8,2,FALSE))^COLUMNS($M973:Q973)*$L973+SUM($L974:Q974)*IFERROR($L$5/$L$6,1)</f>
        <v>9.2849714190047141</v>
      </c>
      <c r="R973" s="143">
        <f ca="1">IF($B973 ="",,VLOOKUP($K973,'Growth Rates'!$C$5:$D$8,2,FALSE))^COLUMNS($M973:R973)*$L973+SUM($L974:R974)*IFERROR($L$5/$L$6,1)</f>
        <v>9.2851409325790737</v>
      </c>
      <c r="S973" s="143">
        <f ca="1">IF($B973 ="",,VLOOKUP($K973,'Growth Rates'!$C$5:$D$8,2,FALSE))^COLUMNS($M973:S973)*$L973+SUM($L974:S974)*IFERROR($L$5/$L$6,1)</f>
        <v>9.2853104492482039</v>
      </c>
      <c r="T973" s="143">
        <f ca="1">IF($B973 ="",,VLOOKUP($K973,'Growth Rates'!$C$5:$D$8,2,FALSE))^COLUMNS($M973:T973)*$L973+SUM($L974:T974)*IFERROR($L$5/$L$6,1)</f>
        <v>9.2854799690121617</v>
      </c>
      <c r="U973" s="143">
        <f ca="1">IF($B973 ="",,VLOOKUP($K973,'Growth Rates'!$C$5:$D$8,2,FALSE))^COLUMNS($M973:U973)*$L973+SUM($L974:U974)*IFERROR($L$5/$L$6,1)</f>
        <v>9.2856494918710002</v>
      </c>
      <c r="V973" s="143">
        <f ca="1">IF($B973 ="",,VLOOKUP($K973,'Growth Rates'!$C$5:$D$8,2,FALSE))^COLUMNS($M973:V973)*$L973+SUM($L974:V974)*IFERROR($L$5/$L$6,1)</f>
        <v>9.2858190178247817</v>
      </c>
      <c r="W973" s="143">
        <f ca="1">IF($B973 ="",,VLOOKUP($K973,'Growth Rates'!$C$5:$D$8,2,FALSE))^COLUMNS($M973:W973)*$L973+SUM($L974:W974)*IFERROR($L$5/$L$6,1)</f>
        <v>9.2859885468735541</v>
      </c>
      <c r="X973" s="143">
        <f ca="1">IF($B973 ="",,VLOOKUP($K973,'Growth Rates'!$C$5:$D$8,2,FALSE))^COLUMNS($M973:X973)*$L973+SUM($L974:X974)*IFERROR($L$5/$L$6,1)</f>
        <v>9.286158079017385</v>
      </c>
      <c r="Y973" s="143">
        <f ca="1">IF($B973 ="",,VLOOKUP($K973,'Growth Rates'!$C$5:$D$8,2,FALSE))^COLUMNS($M973:Y973)*$L973+SUM($L974:Y974)*IFERROR($L$5/$L$6,1)</f>
        <v>9.2863276142563205</v>
      </c>
      <c r="Z973" s="237"/>
      <c r="AA973" s="173">
        <f ca="1">IFERROR(IF($H973="",,AA974/$L973),0)</f>
        <v>0.88163885059536307</v>
      </c>
      <c r="AB973" s="173">
        <f ca="1">IFERROR(IF($H973="",,AB974/$L973),0)</f>
        <v>0.73476007126576237</v>
      </c>
      <c r="AC973" s="174">
        <f ca="1">IFERROR(IF($H973="",,AC974/$L973),0)</f>
        <v>0</v>
      </c>
      <c r="AD973" s="175"/>
      <c r="AE973" s="42">
        <v>83818</v>
      </c>
      <c r="AF973" s="43"/>
      <c r="AG973" s="43"/>
      <c r="AH973" s="43"/>
      <c r="AI973" s="43"/>
      <c r="AJ973" s="43"/>
      <c r="AK973" s="43"/>
      <c r="AL973" s="44"/>
      <c r="AM973" s="157">
        <f ca="1">IF('MASTER 2018-19 '!H982="","",'MASTER 2018-19 '!H982)</f>
        <v>9.44</v>
      </c>
      <c r="AN973" s="240">
        <f t="shared" ref="AN973:AN1018" ca="1" si="159">H973-AM973</f>
        <v>-0.15587610244750927</v>
      </c>
    </row>
    <row r="974" spans="1:40" s="157" customFormat="1" x14ac:dyDescent="0.2">
      <c r="A974" s="152"/>
      <c r="C974" s="217" t="str">
        <f ca="1">IFERROR(IF(H973="","No PI or No Data",""),"Substation was not found in SubstationLoad")</f>
        <v/>
      </c>
      <c r="D974" s="139"/>
      <c r="E974" s="139"/>
      <c r="F974" s="139"/>
      <c r="G974" s="285">
        <f ca="1">IF(AND(VLOOKUP(C973,SubstationLoad_Max_Primaries!$B$3:$Z$495,3,FALSE),ISNUMBER(VLOOKUP(C973,'Manual Calculation'!$B$2:$G$222,3,FALSE))),VLOOKUP(C973,'Manual Calculation'!$B$2:$G$222,4,FALSE),VLOOKUP(C973,SubstationLoad_Max_Primaries!$B$3:$Z$500,23,FALSE))</f>
        <v>43788.694444444445</v>
      </c>
      <c r="H974" s="248"/>
      <c r="I974" s="220"/>
      <c r="J974" s="220"/>
      <c r="K974" s="220"/>
      <c r="L974" s="220" t="s">
        <v>32</v>
      </c>
      <c r="M974" s="235"/>
      <c r="N974" s="221"/>
      <c r="O974" s="221"/>
      <c r="P974" s="221"/>
      <c r="Q974" s="221"/>
      <c r="R974" s="221"/>
      <c r="S974" s="221"/>
      <c r="T974" s="221"/>
      <c r="U974" s="221"/>
      <c r="V974" s="221"/>
      <c r="W974" s="221"/>
      <c r="X974" s="221"/>
      <c r="Y974" s="221"/>
      <c r="Z974" s="222"/>
      <c r="AA974" s="419">
        <f ca="1">IF(AND(VLOOKUP(C973,SubstationLoad_Min_Primaries!$B$3:$Z$495,3,FALSE),ISNUMBER(VLOOKUP(C973,'Manual Calculation'!$B$2:$G$222,5,FALSE))),"Manual Calculation",MAX(VLOOKUP(C973,SubstationLoad_Max_Primaries!$B$3:$Z$500,5,FALSE),VLOOKUP(C973,SubstationLoad_Max_Primaries!$B$3:$Z$500,7,FALSE)))</f>
        <v>8.1852443218231201</v>
      </c>
      <c r="AB974" s="419">
        <f ca="1">IF(AND(VLOOKUP(C973,SubstationLoad_Min_Primaries!$B$3:$Z$495,3,FALSE),ISNUMBER(VLOOKUP(C973,'Manual Calculation'!$B$2:$G$222,5,FALSE))),"Manual Calculation",VLOOKUP(C973,SubstationLoad_Max_Primaries!$B$3:$Z$500,6,FALSE))</f>
        <v>6.821603536605835</v>
      </c>
      <c r="AC974" s="282">
        <f ca="1">IF(AND(VLOOKUP(C973,SubstationLoad_Min_Primaries!$B$3:$Z$495,3,FALSE),ISNUMBER(VLOOKUP(C973,'Manual Calculation'!$B$2:$G$222,5,FALSE))),VLOOKUP(C973,'Manual Calculation'!$B$2:$G$222,5,FALSE),VLOOKUP(C973,SubstationLoad_Min_Primaries!$B$3:$Z$500,22,FALSE))</f>
        <v>0</v>
      </c>
      <c r="AD974" s="175"/>
      <c r="AE974" s="186">
        <v>1</v>
      </c>
      <c r="AF974" s="187">
        <v>0</v>
      </c>
      <c r="AG974" s="187">
        <v>0</v>
      </c>
      <c r="AH974" s="187">
        <v>0</v>
      </c>
      <c r="AI974" s="187">
        <v>0</v>
      </c>
      <c r="AJ974" s="187">
        <v>0</v>
      </c>
      <c r="AK974" s="187">
        <v>0</v>
      </c>
      <c r="AL974" s="188">
        <v>0</v>
      </c>
      <c r="AM974" s="157" t="str">
        <f ca="1">IF('MASTER 2018-19 '!H983="","",'MASTER 2018-19 '!H983)</f>
        <v/>
      </c>
      <c r="AN974" s="216"/>
    </row>
    <row r="975" spans="1:40" s="157" customFormat="1" x14ac:dyDescent="0.2">
      <c r="A975" s="152"/>
      <c r="C975" s="223" t="s">
        <v>33</v>
      </c>
      <c r="D975" s="224"/>
      <c r="E975" s="225"/>
      <c r="F975" s="225"/>
      <c r="G975" s="226"/>
      <c r="H975" s="249"/>
      <c r="I975" s="228"/>
      <c r="J975" s="228"/>
      <c r="K975" s="228"/>
      <c r="L975" s="228"/>
      <c r="M975" s="229"/>
      <c r="N975" s="229"/>
      <c r="O975" s="230"/>
      <c r="P975" s="230"/>
      <c r="Q975" s="230"/>
      <c r="R975" s="231" t="s">
        <v>34</v>
      </c>
      <c r="S975" s="283">
        <f ca="1">VLOOKUP(C973,SubstationLoad_Max_Primaries!$B$3:$Z$500,24,FALSE)</f>
        <v>0</v>
      </c>
      <c r="T975" s="233"/>
      <c r="U975" s="233"/>
      <c r="V975" s="233"/>
      <c r="W975" s="233"/>
      <c r="X975" s="233"/>
      <c r="Y975" s="233"/>
      <c r="Z975" s="234"/>
      <c r="AA975" s="418">
        <f ca="1">IF(AND(VLOOKUP(C973,SubstationLoad_Min_Primaries!$B$3:$Z$495,3,FALSE),ISNUMBER(VLOOKUP(C973,'Manual Calculation'!$B$2:$G$222,5,FALSE))),"",IF(AA974=VLOOKUP(C973,SubstationLoad_Max_Primaries!$B$3:$Z$500,5,FALSE),VLOOKUP(C973,SubstationLoad_Max_Primaries!$B$3:$Z$500,10,FALSE),IF(AA974=VLOOKUP(C973,SubstationLoad_Max_Primaries!$B$3:$Z$500,7,FALSE),VLOOKUP(C973,SubstationLoad_Max_Primaries!$B$3:$Z$500,12,FALSE),"")))</f>
        <v>43768.738888888889</v>
      </c>
      <c r="AB975" s="418">
        <f ca="1">IF(AND(VLOOKUP(C973,SubstationLoad_Min_Primaries!$B$3:$Z$495,3,FALSE),ISNUMBER(VLOOKUP(C973,'Manual Calculation'!$B$2:$G$222,5,FALSE))),"",VLOOKUP(C973,SubstationLoad_Max_Primaries!$B$3:$Z$500,11,FALSE))</f>
        <v>43629.699305555558</v>
      </c>
      <c r="AC975" s="418">
        <f ca="1">IF(AND(VLOOKUP(C973,SubstationLoad_Min_Primaries!$B$3:$Z$495,3,FALSE),ISNUMBER(VLOOKUP(C973,'Manual Calculation'!$B$2:$G$222,5,FALSE))),VLOOKUP(C973,'Manual Calculation'!$B$2:$G$222,6,FALSE),VLOOKUP(C973,SubstationLoad_Min_Primaries!$B$3:$Z$500,23,FALSE))</f>
        <v>0</v>
      </c>
      <c r="AD975" s="175"/>
      <c r="AE975" s="175"/>
      <c r="AF975" s="175"/>
      <c r="AG975" s="175"/>
      <c r="AH975" s="175"/>
      <c r="AI975" s="175"/>
      <c r="AJ975" s="175"/>
      <c r="AK975" s="175"/>
      <c r="AL975" s="175"/>
      <c r="AM975" s="157" t="str">
        <f ca="1">IF('MASTER 2018-19 '!H984="","",'MASTER 2018-19 '!H984)</f>
        <v/>
      </c>
      <c r="AN975" s="216"/>
    </row>
    <row r="976" spans="1:40" s="157" customFormat="1" x14ac:dyDescent="0.2">
      <c r="A976" s="152"/>
      <c r="B976" s="213">
        <v>856</v>
      </c>
      <c r="C976" s="86" t="str">
        <f ca="1">VLOOKUP(B976,'GSP List'!$D$2:$E$485,2,FALSE)</f>
        <v>FYVIE</v>
      </c>
      <c r="D976" s="117" t="s">
        <v>30</v>
      </c>
      <c r="E976" s="117" t="s">
        <v>543</v>
      </c>
      <c r="F976" s="214"/>
      <c r="G976" s="284">
        <f ca="1">IF(AND(VLOOKUP(C976,SubstationLoad_Max_Primaries!$B$3:$Z$495,3,FALSE),ISNUMBER(VLOOKUP(C976,'Manual Calculation'!$B$2:$G$222,3,FALSE))),VLOOKUP(C976,'Manual Calculation'!$B$2:$G$222,4,FALSE),VLOOKUP(C976,SubstationLoad_Max_Primaries!$B$3:$Z$500,23,FALSE))</f>
        <v>43769.300694444442</v>
      </c>
      <c r="H976" s="282">
        <f ca="1">IF(AND(VLOOKUP(C976,SubstationLoad_Max_Primaries!$B$3:$Z$495,3,FALSE),ISNUMBER(VLOOKUP(C976,'Manual Calculation'!$B$2:$G$222,3,FALSE))),VLOOKUP(C976,'Manual Calculation'!$B$2:$G$222,3,FALSE),VLOOKUP(C976,SubstationLoad_Max_Primaries!$B$3:$Z$500,22,FALSE))</f>
        <v>4.3666452222392564</v>
      </c>
      <c r="I976" s="136">
        <v>1</v>
      </c>
      <c r="J976" s="89">
        <v>0</v>
      </c>
      <c r="K976" s="90">
        <v>0</v>
      </c>
      <c r="L976" s="143">
        <f ca="1">IF(OR($B976="",ISNA($I976)),,$H976*$I976)</f>
        <v>4.3666452222392564</v>
      </c>
      <c r="M976" s="143">
        <f ca="1">IF($B976 ="",,VLOOKUP($K976,'Growth Rates'!$C$5:$D$8,2,FALSE))^COLUMNS($M976:M976)*$L976+SUM($L977:M977)*IFERROR($L$5/$L$6,1)</f>
        <v>4.3667249430704986</v>
      </c>
      <c r="N976" s="143">
        <f ca="1">IF($B976 ="",,VLOOKUP($K976,'Growth Rates'!$C$5:$D$8,2,FALSE))^COLUMNS($M976:N976)*$L976+SUM($L977:N977)*IFERROR($L$5/$L$6,1)</f>
        <v>4.3668046653571855</v>
      </c>
      <c r="O976" s="143">
        <f ca="1">IF($B976 ="",,VLOOKUP($K976,'Growth Rates'!$C$5:$D$8,2,FALSE))^COLUMNS($M976:O976)*$L976+SUM($L977:O977)*IFERROR($L$5/$L$6,1)</f>
        <v>4.3668843890993436</v>
      </c>
      <c r="P976" s="143">
        <f ca="1">IF($B976 ="",,VLOOKUP($K976,'Growth Rates'!$C$5:$D$8,2,FALSE))^COLUMNS($M976:P976)*$L976+SUM($L977:P977)*IFERROR($L$5/$L$6,1)</f>
        <v>4.3669641142970006</v>
      </c>
      <c r="Q976" s="143">
        <f ca="1">IF($B976 ="",,VLOOKUP($K976,'Growth Rates'!$C$5:$D$8,2,FALSE))^COLUMNS($M976:Q976)*$L976+SUM($L977:Q977)*IFERROR($L$5/$L$6,1)</f>
        <v>4.3670438409501804</v>
      </c>
      <c r="R976" s="143">
        <f ca="1">IF($B976 ="",,VLOOKUP($K976,'Growth Rates'!$C$5:$D$8,2,FALSE))^COLUMNS($M976:R976)*$L976+SUM($L977:R977)*IFERROR($L$5/$L$6,1)</f>
        <v>4.3671235690589123</v>
      </c>
      <c r="S976" s="143">
        <f ca="1">IF($B976 ="",,VLOOKUP($K976,'Growth Rates'!$C$5:$D$8,2,FALSE))^COLUMNS($M976:S976)*$L976+SUM($L977:S977)*IFERROR($L$5/$L$6,1)</f>
        <v>4.3672032986232212</v>
      </c>
      <c r="T976" s="143">
        <f ca="1">IF($B976 ="",,VLOOKUP($K976,'Growth Rates'!$C$5:$D$8,2,FALSE))^COLUMNS($M976:T976)*$L976+SUM($L977:T977)*IFERROR($L$5/$L$6,1)</f>
        <v>4.3672830296431355</v>
      </c>
      <c r="U976" s="143">
        <f ca="1">IF($B976 ="",,VLOOKUP($K976,'Growth Rates'!$C$5:$D$8,2,FALSE))^COLUMNS($M976:U976)*$L976+SUM($L977:U977)*IFERROR($L$5/$L$6,1)</f>
        <v>4.3673627621186792</v>
      </c>
      <c r="V976" s="143">
        <f ca="1">IF($B976 ="",,VLOOKUP($K976,'Growth Rates'!$C$5:$D$8,2,FALSE))^COLUMNS($M976:V976)*$L976+SUM($L977:V977)*IFERROR($L$5/$L$6,1)</f>
        <v>4.3674424960498817</v>
      </c>
      <c r="W976" s="143">
        <f ca="1">IF($B976 ="",,VLOOKUP($K976,'Growth Rates'!$C$5:$D$8,2,FALSE))^COLUMNS($M976:W976)*$L976+SUM($L977:W977)*IFERROR($L$5/$L$6,1)</f>
        <v>4.3675222314367659</v>
      </c>
      <c r="X976" s="143">
        <f ca="1">IF($B976 ="",,VLOOKUP($K976,'Growth Rates'!$C$5:$D$8,2,FALSE))^COLUMNS($M976:X976)*$L976+SUM($L977:X977)*IFERROR($L$5/$L$6,1)</f>
        <v>4.3676019682793639</v>
      </c>
      <c r="Y976" s="143">
        <f ca="1">IF($B976 ="",,VLOOKUP($K976,'Growth Rates'!$C$5:$D$8,2,FALSE))^COLUMNS($M976:Y976)*$L976+SUM($L977:Y977)*IFERROR($L$5/$L$6,1)</f>
        <v>4.3676817065776969</v>
      </c>
      <c r="Z976" s="215"/>
      <c r="AA976" s="173">
        <f ca="1">IFERROR(IF($H976="",,AA977/$L976),0)</f>
        <v>1</v>
      </c>
      <c r="AB976" s="173">
        <f ca="1">IFERROR(IF($H976="",,AB977/$L976),0)</f>
        <v>0.85521500241403958</v>
      </c>
      <c r="AC976" s="174">
        <f ca="1">IFERROR(IF($H976="",,AC977/$L976),0)</f>
        <v>0</v>
      </c>
      <c r="AD976" s="175"/>
      <c r="AE976" s="42">
        <v>83852</v>
      </c>
      <c r="AF976" s="43"/>
      <c r="AG976" s="43"/>
      <c r="AH976" s="43"/>
      <c r="AI976" s="43"/>
      <c r="AJ976" s="43"/>
      <c r="AK976" s="43"/>
      <c r="AL976" s="44"/>
      <c r="AM976" s="157">
        <f ca="1">IF('MASTER 2018-19 '!H985="","",'MASTER 2018-19 '!H985)</f>
        <v>3.9</v>
      </c>
      <c r="AN976" s="216">
        <f t="shared" ca="1" si="159"/>
        <v>0.46664522223925653</v>
      </c>
    </row>
    <row r="977" spans="1:40" s="157" customFormat="1" x14ac:dyDescent="0.2">
      <c r="A977" s="152"/>
      <c r="C977" s="217" t="str">
        <f ca="1">IFERROR(IF(H976="","No PI or No Data",""),"Substation was not found in SubstationLoad")</f>
        <v/>
      </c>
      <c r="D977" s="139"/>
      <c r="E977" s="139" t="s">
        <v>534</v>
      </c>
      <c r="F977" s="139"/>
      <c r="G977" s="285">
        <f ca="1">IF(AND(VLOOKUP(C976,SubstationLoad_Max_Primaries!$B$3:$Z$495,3,FALSE),ISNUMBER(VLOOKUP(C976,'Manual Calculation'!$B$2:$G$222,3,FALSE))),VLOOKUP(C976,'Manual Calculation'!$B$2:$G$222,4,FALSE),VLOOKUP(C976,SubstationLoad_Max_Primaries!$B$3:$Z$500,23,FALSE))</f>
        <v>43769.300694444442</v>
      </c>
      <c r="H977" s="250"/>
      <c r="I977" s="220"/>
      <c r="J977" s="220"/>
      <c r="K977" s="220"/>
      <c r="L977" s="220" t="s">
        <v>32</v>
      </c>
      <c r="M977" s="221"/>
      <c r="N977" s="221"/>
      <c r="O977" s="221"/>
      <c r="P977" s="221"/>
      <c r="Q977" s="221"/>
      <c r="R977" s="221"/>
      <c r="S977" s="221"/>
      <c r="T977" s="221"/>
      <c r="U977" s="221"/>
      <c r="V977" s="221"/>
      <c r="W977" s="221"/>
      <c r="X977" s="221"/>
      <c r="Y977" s="221"/>
      <c r="Z977" s="222"/>
      <c r="AA977" s="419">
        <f ca="1">IF(AND(VLOOKUP(C976,SubstationLoad_Min_Primaries!$B$3:$Z$495,3,FALSE),ISNUMBER(VLOOKUP(C976,'Manual Calculation'!$B$2:$G$222,5,FALSE))),"Manual Calculation",MAX(VLOOKUP(C976,SubstationLoad_Max_Primaries!$B$3:$Z$500,5,FALSE),VLOOKUP(C976,SubstationLoad_Max_Primaries!$B$3:$Z$500,7,FALSE)))</f>
        <v>4.3666452222392564</v>
      </c>
      <c r="AB977" s="419">
        <f ca="1">IF(AND(VLOOKUP(C976,SubstationLoad_Min_Primaries!$B$3:$Z$495,3,FALSE),ISNUMBER(VLOOKUP(C976,'Manual Calculation'!$B$2:$G$222,5,FALSE))),"Manual Calculation",VLOOKUP(C976,SubstationLoad_Max_Primaries!$B$3:$Z$500,6,FALSE))</f>
        <v>3.7344205042786003</v>
      </c>
      <c r="AC977" s="282">
        <f ca="1">IF(AND(VLOOKUP(C976,SubstationLoad_Min_Primaries!$B$3:$Z$495,3,FALSE),ISNUMBER(VLOOKUP(C976,'Manual Calculation'!$B$2:$G$222,5,FALSE))),VLOOKUP(C976,'Manual Calculation'!$B$2:$G$222,5,FALSE),VLOOKUP(C976,SubstationLoad_Min_Primaries!$B$3:$Z$500,22,FALSE))</f>
        <v>0</v>
      </c>
      <c r="AD977" s="175"/>
      <c r="AE977" s="186">
        <v>1</v>
      </c>
      <c r="AF977" s="187">
        <v>0</v>
      </c>
      <c r="AG977" s="187">
        <v>0</v>
      </c>
      <c r="AH977" s="187">
        <v>0</v>
      </c>
      <c r="AI977" s="187">
        <v>0</v>
      </c>
      <c r="AJ977" s="187">
        <v>0</v>
      </c>
      <c r="AK977" s="187">
        <v>0</v>
      </c>
      <c r="AL977" s="188">
        <v>0</v>
      </c>
      <c r="AM977" s="157" t="str">
        <f ca="1">IF('MASTER 2018-19 '!H986="","",'MASTER 2018-19 '!H986)</f>
        <v/>
      </c>
      <c r="AN977" s="216"/>
    </row>
    <row r="978" spans="1:40" s="157" customFormat="1" x14ac:dyDescent="0.2">
      <c r="A978" s="152"/>
      <c r="C978" s="223" t="s">
        <v>33</v>
      </c>
      <c r="D978" s="224"/>
      <c r="E978" s="225"/>
      <c r="F978" s="225"/>
      <c r="G978" s="226"/>
      <c r="H978" s="249"/>
      <c r="I978" s="228"/>
      <c r="J978" s="228"/>
      <c r="K978" s="228"/>
      <c r="L978" s="228"/>
      <c r="M978" s="229"/>
      <c r="N978" s="229"/>
      <c r="O978" s="230"/>
      <c r="P978" s="230"/>
      <c r="Q978" s="230"/>
      <c r="R978" s="231" t="s">
        <v>34</v>
      </c>
      <c r="S978" s="283">
        <f ca="1">VLOOKUP(C976,SubstationLoad_Max_Primaries!$B$3:$Z$500,24,FALSE)</f>
        <v>1.3898452573344708</v>
      </c>
      <c r="T978" s="233"/>
      <c r="U978" s="233"/>
      <c r="V978" s="233"/>
      <c r="W978" s="233"/>
      <c r="X978" s="233"/>
      <c r="Y978" s="233"/>
      <c r="Z978" s="234"/>
      <c r="AA978" s="418">
        <f ca="1">IF(AND(VLOOKUP(C976,SubstationLoad_Min_Primaries!$B$3:$Z$495,3,FALSE),ISNUMBER(VLOOKUP(C976,'Manual Calculation'!$B$2:$G$222,5,FALSE))),"",IF(AA977=VLOOKUP(C976,SubstationLoad_Max_Primaries!$B$3:$Z$500,5,FALSE),VLOOKUP(C976,SubstationLoad_Max_Primaries!$B$3:$Z$500,10,FALSE),IF(AA977=VLOOKUP(C976,SubstationLoad_Max_Primaries!$B$3:$Z$500,7,FALSE),VLOOKUP(C976,SubstationLoad_Max_Primaries!$B$3:$Z$500,12,FALSE),"")))</f>
        <v>43769.300694444442</v>
      </c>
      <c r="AB978" s="418">
        <f ca="1">IF(AND(VLOOKUP(C976,SubstationLoad_Min_Primaries!$B$3:$Z$495,3,FALSE),ISNUMBER(VLOOKUP(C976,'Manual Calculation'!$B$2:$G$222,5,FALSE))),"",VLOOKUP(C976,SubstationLoad_Max_Primaries!$B$3:$Z$500,11,FALSE))</f>
        <v>43691.320138888892</v>
      </c>
      <c r="AC978" s="418">
        <f ca="1">IF(AND(VLOOKUP(C976,SubstationLoad_Min_Primaries!$B$3:$Z$495,3,FALSE),ISNUMBER(VLOOKUP(C976,'Manual Calculation'!$B$2:$G$222,5,FALSE))),VLOOKUP(C976,'Manual Calculation'!$B$2:$G$222,6,FALSE),VLOOKUP(C976,SubstationLoad_Min_Primaries!$B$3:$Z$500,23,FALSE))</f>
        <v>0</v>
      </c>
      <c r="AD978" s="175"/>
      <c r="AE978" s="175"/>
      <c r="AF978" s="175"/>
      <c r="AG978" s="175"/>
      <c r="AH978" s="175"/>
      <c r="AI978" s="175"/>
      <c r="AJ978" s="175"/>
      <c r="AK978" s="175"/>
      <c r="AL978" s="175"/>
      <c r="AM978" s="157" t="str">
        <f ca="1">IF('MASTER 2018-19 '!H987="","",'MASTER 2018-19 '!H987)</f>
        <v/>
      </c>
      <c r="AN978" s="216"/>
    </row>
    <row r="979" spans="1:40" s="157" customFormat="1" x14ac:dyDescent="0.2">
      <c r="A979" s="152"/>
      <c r="B979" s="213">
        <v>875</v>
      </c>
      <c r="C979" s="86" t="str">
        <f ca="1">VLOOKUP(B979,'GSP List'!$D$2:$E$485,2,FALSE)</f>
        <v>INVERURIE</v>
      </c>
      <c r="D979" s="117" t="s">
        <v>30</v>
      </c>
      <c r="E979" s="117" t="s">
        <v>532</v>
      </c>
      <c r="F979" s="214"/>
      <c r="G979" s="284">
        <f ca="1">IF(AND(VLOOKUP(C979,SubstationLoad_Max_Primaries!$B$3:$Z$495,3,FALSE),ISNUMBER(VLOOKUP(C979,'Manual Calculation'!$B$2:$G$222,3,FALSE))),VLOOKUP(C979,'Manual Calculation'!$B$2:$G$222,4,FALSE),VLOOKUP(C979,SubstationLoad_Max_Primaries!$B$3:$Z$500,23,FALSE))</f>
        <v>43815.70416666667</v>
      </c>
      <c r="H979" s="282">
        <f ca="1">IF(AND(VLOOKUP(C979,SubstationLoad_Max_Primaries!$B$3:$Z$495,3,FALSE),ISNUMBER(VLOOKUP(C979,'Manual Calculation'!$B$2:$G$222,3,FALSE))),VLOOKUP(C979,'Manual Calculation'!$B$2:$G$222,3,FALSE),VLOOKUP(C979,SubstationLoad_Max_Primaries!$B$3:$Z$500,22,FALSE))</f>
        <v>13.62420832272619</v>
      </c>
      <c r="I979" s="136">
        <v>1</v>
      </c>
      <c r="J979" s="89">
        <v>0</v>
      </c>
      <c r="K979" s="90">
        <v>0</v>
      </c>
      <c r="L979" s="143">
        <f ca="1">IF(OR($B979="",ISNA($I979)),,$H979*$I979)</f>
        <v>13.62420832272619</v>
      </c>
      <c r="M979" s="143">
        <f ca="1">IF($B979 ="",,VLOOKUP($K979,'Growth Rates'!$C$5:$D$8,2,FALSE))^COLUMNS($M979:M979)*$L979+SUM($L980:M980)*IFERROR($L$5/$L$6,1)</f>
        <v>13.624457056744465</v>
      </c>
      <c r="N979" s="143">
        <f ca="1">IF($B979 ="",,VLOOKUP($K979,'Growth Rates'!$C$5:$D$8,2,FALSE))^COLUMNS($M979:N979)*$L979+SUM($L980:N980)*IFERROR($L$5/$L$6,1)</f>
        <v>13.624705795303816</v>
      </c>
      <c r="O979" s="143">
        <f ca="1">IF($B979 ="",,VLOOKUP($K979,'Growth Rates'!$C$5:$D$8,2,FALSE))^COLUMNS($M979:O979)*$L979+SUM($L980:O980)*IFERROR($L$5/$L$6,1)</f>
        <v>13.624954538404332</v>
      </c>
      <c r="P979" s="143">
        <f ca="1">IF($B979 ="",,VLOOKUP($K979,'Growth Rates'!$C$5:$D$8,2,FALSE))^COLUMNS($M979:P979)*$L979+SUM($L980:P980)*IFERROR($L$5/$L$6,1)</f>
        <v>13.625203286046094</v>
      </c>
      <c r="Q979" s="143">
        <f ca="1">IF($B979 ="",,VLOOKUP($K979,'Growth Rates'!$C$5:$D$8,2,FALSE))^COLUMNS($M979:Q979)*$L979+SUM($L980:Q980)*IFERROR($L$5/$L$6,1)</f>
        <v>13.625452038229183</v>
      </c>
      <c r="R979" s="143">
        <f ca="1">IF($B979 ="",,VLOOKUP($K979,'Growth Rates'!$C$5:$D$8,2,FALSE))^COLUMNS($M979:R979)*$L979+SUM($L980:R980)*IFERROR($L$5/$L$6,1)</f>
        <v>13.625700794953682</v>
      </c>
      <c r="S979" s="143">
        <f ca="1">IF($B979 ="",,VLOOKUP($K979,'Growth Rates'!$C$5:$D$8,2,FALSE))^COLUMNS($M979:S979)*$L979+SUM($L980:S980)*IFERROR($L$5/$L$6,1)</f>
        <v>13.625949556219677</v>
      </c>
      <c r="T979" s="143">
        <f ca="1">IF($B979 ="",,VLOOKUP($K979,'Growth Rates'!$C$5:$D$8,2,FALSE))^COLUMNS($M979:T979)*$L979+SUM($L980:T980)*IFERROR($L$5/$L$6,1)</f>
        <v>13.626198322027248</v>
      </c>
      <c r="U979" s="143">
        <f ca="1">IF($B979 ="",,VLOOKUP($K979,'Growth Rates'!$C$5:$D$8,2,FALSE))^COLUMNS($M979:U979)*$L979+SUM($L980:U980)*IFERROR($L$5/$L$6,1)</f>
        <v>13.626447092376479</v>
      </c>
      <c r="V979" s="143">
        <f ca="1">IF($B979 ="",,VLOOKUP($K979,'Growth Rates'!$C$5:$D$8,2,FALSE))^COLUMNS($M979:V979)*$L979+SUM($L980:V980)*IFERROR($L$5/$L$6,1)</f>
        <v>13.626695867267452</v>
      </c>
      <c r="W979" s="143">
        <f ca="1">IF($B979 ="",,VLOOKUP($K979,'Growth Rates'!$C$5:$D$8,2,FALSE))^COLUMNS($M979:W979)*$L979+SUM($L980:W980)*IFERROR($L$5/$L$6,1)</f>
        <v>13.626944646700249</v>
      </c>
      <c r="X979" s="143">
        <f ca="1">IF($B979 ="",,VLOOKUP($K979,'Growth Rates'!$C$5:$D$8,2,FALSE))^COLUMNS($M979:X979)*$L979+SUM($L980:X980)*IFERROR($L$5/$L$6,1)</f>
        <v>13.627193430674961</v>
      </c>
      <c r="Y979" s="143">
        <f ca="1">IF($B979 ="",,VLOOKUP($K979,'Growth Rates'!$C$5:$D$8,2,FALSE))^COLUMNS($M979:Y979)*$L979+SUM($L980:Y980)*IFERROR($L$5/$L$6,1)</f>
        <v>13.627442219191657</v>
      </c>
      <c r="Z979" s="215"/>
      <c r="AA979" s="173">
        <f ca="1">IFERROR(IF($H979="",,AA980/$L979),0)</f>
        <v>0.82839573178751869</v>
      </c>
      <c r="AB979" s="173">
        <f ca="1">IFERROR(IF($H979="",,AB980/$L979),0)</f>
        <v>0.73260909534168894</v>
      </c>
      <c r="AC979" s="174">
        <f ca="1">IFERROR(IF($H979="",,AC980/$L979),0)</f>
        <v>0</v>
      </c>
      <c r="AD979" s="175"/>
      <c r="AE979" s="42">
        <v>83837</v>
      </c>
      <c r="AF979" s="43"/>
      <c r="AG979" s="43"/>
      <c r="AH979" s="43"/>
      <c r="AI979" s="43"/>
      <c r="AJ979" s="43"/>
      <c r="AK979" s="43"/>
      <c r="AL979" s="44"/>
      <c r="AM979" s="157">
        <f ca="1">IF('MASTER 2018-19 '!H988="","",'MASTER 2018-19 '!H988)</f>
        <v>13.77</v>
      </c>
      <c r="AN979" s="216">
        <f t="shared" ca="1" si="159"/>
        <v>-0.14579167727380948</v>
      </c>
    </row>
    <row r="980" spans="1:40" s="157" customFormat="1" x14ac:dyDescent="0.2">
      <c r="C980" s="217" t="str">
        <f ca="1">IFERROR(IF(H979="","No PI or No Data",""),"Substation was not found in SubstationLoad")</f>
        <v/>
      </c>
      <c r="D980" s="139"/>
      <c r="E980" s="139" t="s">
        <v>682</v>
      </c>
      <c r="F980" s="139"/>
      <c r="G980" s="285">
        <f ca="1">IF(AND(VLOOKUP(C979,SubstationLoad_Max_Primaries!$B$3:$Z$495,3,FALSE),ISNUMBER(VLOOKUP(C979,'Manual Calculation'!$B$2:$G$222,3,FALSE))),VLOOKUP(C979,'Manual Calculation'!$B$2:$G$222,4,FALSE),VLOOKUP(C979,SubstationLoad_Max_Primaries!$B$3:$Z$500,23,FALSE))</f>
        <v>43815.70416666667</v>
      </c>
      <c r="H980" s="250"/>
      <c r="I980" s="220"/>
      <c r="J980" s="220"/>
      <c r="K980" s="220"/>
      <c r="L980" s="220" t="s">
        <v>32</v>
      </c>
      <c r="M980" s="235"/>
      <c r="N980" s="221"/>
      <c r="O980" s="221"/>
      <c r="P980" s="221"/>
      <c r="Q980" s="221"/>
      <c r="R980" s="221"/>
      <c r="S980" s="221"/>
      <c r="T980" s="221"/>
      <c r="U980" s="221"/>
      <c r="V980" s="221"/>
      <c r="W980" s="221"/>
      <c r="X980" s="221"/>
      <c r="Y980" s="221"/>
      <c r="Z980" s="222"/>
      <c r="AA980" s="419">
        <f ca="1">IF(AND(VLOOKUP(C979,SubstationLoad_Min_Primaries!$B$3:$Z$495,3,FALSE),ISNUMBER(VLOOKUP(C979,'Manual Calculation'!$B$2:$G$222,5,FALSE))),"Manual Calculation",MAX(VLOOKUP(C979,SubstationLoad_Max_Primaries!$B$3:$Z$500,5,FALSE),VLOOKUP(C979,SubstationLoad_Max_Primaries!$B$3:$Z$500,7,FALSE)))</f>
        <v>11.286236023530364</v>
      </c>
      <c r="AB980" s="419">
        <f ca="1">IF(AND(VLOOKUP(C979,SubstationLoad_Min_Primaries!$B$3:$Z$495,3,FALSE),ISNUMBER(VLOOKUP(C979,'Manual Calculation'!$B$2:$G$222,5,FALSE))),"Manual Calculation",VLOOKUP(C979,SubstationLoad_Max_Primaries!$B$3:$Z$500,6,FALSE))</f>
        <v>9.9812189340591431</v>
      </c>
      <c r="AC980" s="282">
        <f ca="1">IF(AND(VLOOKUP(C979,SubstationLoad_Min_Primaries!$B$3:$Z$495,3,FALSE),ISNUMBER(VLOOKUP(C979,'Manual Calculation'!$B$2:$G$222,5,FALSE))),VLOOKUP(C979,'Manual Calculation'!$B$2:$G$222,5,FALSE),VLOOKUP(C979,SubstationLoad_Min_Primaries!$B$3:$Z$500,22,FALSE))</f>
        <v>0</v>
      </c>
      <c r="AD980" s="175"/>
      <c r="AE980" s="186">
        <v>1</v>
      </c>
      <c r="AF980" s="187">
        <v>0</v>
      </c>
      <c r="AG980" s="187">
        <v>0</v>
      </c>
      <c r="AH980" s="187">
        <v>0</v>
      </c>
      <c r="AI980" s="187">
        <v>0</v>
      </c>
      <c r="AJ980" s="187">
        <v>0</v>
      </c>
      <c r="AK980" s="187">
        <v>0</v>
      </c>
      <c r="AL980" s="188">
        <v>0</v>
      </c>
      <c r="AM980" s="157" t="str">
        <f ca="1">IF('MASTER 2018-19 '!H989="","",'MASTER 2018-19 '!H989)</f>
        <v/>
      </c>
      <c r="AN980" s="216"/>
    </row>
    <row r="981" spans="1:40" s="157" customFormat="1" x14ac:dyDescent="0.2">
      <c r="C981" s="223" t="s">
        <v>33</v>
      </c>
      <c r="D981" s="224"/>
      <c r="E981" s="225"/>
      <c r="F981" s="225"/>
      <c r="G981" s="226"/>
      <c r="H981" s="249"/>
      <c r="I981" s="228"/>
      <c r="J981" s="228"/>
      <c r="K981" s="228"/>
      <c r="L981" s="228"/>
      <c r="M981" s="229"/>
      <c r="N981" s="229"/>
      <c r="O981" s="230"/>
      <c r="P981" s="230"/>
      <c r="Q981" s="230"/>
      <c r="R981" s="231" t="s">
        <v>34</v>
      </c>
      <c r="S981" s="283">
        <f ca="1">VLOOKUP(C979,SubstationLoad_Max_Primaries!$B$3:$Z$500,24,FALSE)</f>
        <v>9.2796003445982933E-3</v>
      </c>
      <c r="T981" s="233"/>
      <c r="U981" s="233"/>
      <c r="V981" s="233"/>
      <c r="W981" s="233"/>
      <c r="X981" s="233"/>
      <c r="Y981" s="233"/>
      <c r="Z981" s="234"/>
      <c r="AA981" s="418">
        <f ca="1">IF(AND(VLOOKUP(C979,SubstationLoad_Min_Primaries!$B$3:$Z$495,3,FALSE),ISNUMBER(VLOOKUP(C979,'Manual Calculation'!$B$2:$G$222,5,FALSE))),"",IF(AA980=VLOOKUP(C979,SubstationLoad_Max_Primaries!$B$3:$Z$500,5,FALSE),VLOOKUP(C979,SubstationLoad_Max_Primaries!$B$3:$Z$500,10,FALSE),IF(AA980=VLOOKUP(C979,SubstationLoad_Max_Primaries!$B$3:$Z$500,7,FALSE),VLOOKUP(C979,SubstationLoad_Max_Primaries!$B$3:$Z$500,12,FALSE),"")))</f>
        <v>43557.381249999999</v>
      </c>
      <c r="AB981" s="418">
        <f ca="1">IF(AND(VLOOKUP(C979,SubstationLoad_Min_Primaries!$B$3:$Z$495,3,FALSE),ISNUMBER(VLOOKUP(C979,'Manual Calculation'!$B$2:$G$222,5,FALSE))),"",VLOOKUP(C979,SubstationLoad_Max_Primaries!$B$3:$Z$500,11,FALSE))</f>
        <v>43645.908333333333</v>
      </c>
      <c r="AC981" s="418">
        <f ca="1">IF(AND(VLOOKUP(C979,SubstationLoad_Min_Primaries!$B$3:$Z$495,3,FALSE),ISNUMBER(VLOOKUP(C979,'Manual Calculation'!$B$2:$G$222,5,FALSE))),VLOOKUP(C979,'Manual Calculation'!$B$2:$G$222,6,FALSE),VLOOKUP(C979,SubstationLoad_Min_Primaries!$B$3:$Z$500,23,FALSE))</f>
        <v>0</v>
      </c>
      <c r="AD981" s="175"/>
      <c r="AE981" s="175"/>
      <c r="AF981" s="175"/>
      <c r="AG981" s="175"/>
      <c r="AH981" s="175"/>
      <c r="AI981" s="175"/>
      <c r="AJ981" s="175"/>
      <c r="AK981" s="175"/>
      <c r="AL981" s="175"/>
      <c r="AM981" s="157" t="str">
        <f ca="1">IF('MASTER 2018-19 '!H990="","",'MASTER 2018-19 '!H990)</f>
        <v/>
      </c>
      <c r="AN981" s="216"/>
    </row>
    <row r="982" spans="1:40" s="157" customFormat="1" x14ac:dyDescent="0.2">
      <c r="B982" s="213">
        <v>881</v>
      </c>
      <c r="C982" s="86" t="str">
        <f ca="1">VLOOKUP(B982,'GSP List'!$D$2:$E$485,2,FALSE)</f>
        <v>KEMNAY</v>
      </c>
      <c r="D982" s="117" t="s">
        <v>30</v>
      </c>
      <c r="E982" s="117" t="s">
        <v>532</v>
      </c>
      <c r="F982" s="214"/>
      <c r="G982" s="284">
        <f ca="1">IF(AND(VLOOKUP(C982,SubstationLoad_Max_Primaries!$B$3:$Z$495,3,FALSE),ISNUMBER(VLOOKUP(C982,'Manual Calculation'!$B$2:$G$222,3,FALSE))),VLOOKUP(C982,'Manual Calculation'!$B$2:$G$222,4,FALSE),VLOOKUP(C982,SubstationLoad_Max_Primaries!$B$3:$Z$500,23,FALSE))</f>
        <v>43843.720138888886</v>
      </c>
      <c r="H982" s="282">
        <f ca="1">IF(AND(VLOOKUP(C982,SubstationLoad_Max_Primaries!$B$3:$Z$495,3,FALSE),ISNUMBER(VLOOKUP(C982,'Manual Calculation'!$B$2:$G$222,3,FALSE))),VLOOKUP(C982,'Manual Calculation'!$B$2:$G$222,3,FALSE),VLOOKUP(C982,SubstationLoad_Max_Primaries!$B$3:$Z$500,22,FALSE))</f>
        <v>3.8030063611450191</v>
      </c>
      <c r="I982" s="136">
        <v>1</v>
      </c>
      <c r="J982" s="89">
        <v>0</v>
      </c>
      <c r="K982" s="90">
        <v>0</v>
      </c>
      <c r="L982" s="143">
        <f ca="1">IF(OR($B982="",ISNA($I982)),,$H982*$I982)</f>
        <v>3.8030063611450191</v>
      </c>
      <c r="M982" s="143">
        <f ca="1">IF($B982 ="",,VLOOKUP($K982,'Growth Rates'!$C$5:$D$8,2,FALSE))^COLUMNS($M982:M982)*$L982+SUM($L983:M983)*IFERROR($L$5/$L$6,1)</f>
        <v>3.8030757917520179</v>
      </c>
      <c r="N982" s="143">
        <f ca="1">IF($B982 ="",,VLOOKUP($K982,'Growth Rates'!$C$5:$D$8,2,FALSE))^COLUMNS($M982:N982)*$L982+SUM($L983:N983)*IFERROR($L$5/$L$6,1)</f>
        <v>3.8031452236265957</v>
      </c>
      <c r="O982" s="143">
        <f ca="1">IF($B982 ="",,VLOOKUP($K982,'Growth Rates'!$C$5:$D$8,2,FALSE))^COLUMNS($M982:O982)*$L982+SUM($L983:O983)*IFERROR($L$5/$L$6,1)</f>
        <v>3.8032146567687746</v>
      </c>
      <c r="P982" s="143">
        <f ca="1">IF($B982 ="",,VLOOKUP($K982,'Growth Rates'!$C$5:$D$8,2,FALSE))^COLUMNS($M982:P982)*$L982+SUM($L983:P983)*IFERROR($L$5/$L$6,1)</f>
        <v>3.8032840911785795</v>
      </c>
      <c r="Q982" s="143">
        <f ca="1">IF($B982 ="",,VLOOKUP($K982,'Growth Rates'!$C$5:$D$8,2,FALSE))^COLUMNS($M982:Q982)*$L982+SUM($L983:Q983)*IFERROR($L$5/$L$6,1)</f>
        <v>3.8033535268560312</v>
      </c>
      <c r="R982" s="143">
        <f ca="1">IF($B982 ="",,VLOOKUP($K982,'Growth Rates'!$C$5:$D$8,2,FALSE))^COLUMNS($M982:R982)*$L982+SUM($L983:R983)*IFERROR($L$5/$L$6,1)</f>
        <v>3.8034229638011543</v>
      </c>
      <c r="S982" s="143">
        <f ca="1">IF($B982 ="",,VLOOKUP($K982,'Growth Rates'!$C$5:$D$8,2,FALSE))^COLUMNS($M982:S982)*$L982+SUM($L983:S983)*IFERROR($L$5/$L$6,1)</f>
        <v>3.8034924020139713</v>
      </c>
      <c r="T982" s="143">
        <f ca="1">IF($B982 ="",,VLOOKUP($K982,'Growth Rates'!$C$5:$D$8,2,FALSE))^COLUMNS($M982:T982)*$L982+SUM($L983:T983)*IFERROR($L$5/$L$6,1)</f>
        <v>3.8035618414945067</v>
      </c>
      <c r="U982" s="143">
        <f ca="1">IF($B982 ="",,VLOOKUP($K982,'Growth Rates'!$C$5:$D$8,2,FALSE))^COLUMNS($M982:U982)*$L982+SUM($L983:U983)*IFERROR($L$5/$L$6,1)</f>
        <v>3.8036312822427818</v>
      </c>
      <c r="V982" s="143">
        <f ca="1">IF($B982 ="",,VLOOKUP($K982,'Growth Rates'!$C$5:$D$8,2,FALSE))^COLUMNS($M982:V982)*$L982+SUM($L983:V983)*IFERROR($L$5/$L$6,1)</f>
        <v>3.803700724258821</v>
      </c>
      <c r="W982" s="143">
        <f ca="1">IF($B982 ="",,VLOOKUP($K982,'Growth Rates'!$C$5:$D$8,2,FALSE))^COLUMNS($M982:W982)*$L982+SUM($L983:W983)*IFERROR($L$5/$L$6,1)</f>
        <v>3.8037701675426456</v>
      </c>
      <c r="X982" s="143">
        <f ca="1">IF($B982 ="",,VLOOKUP($K982,'Growth Rates'!$C$5:$D$8,2,FALSE))^COLUMNS($M982:X982)*$L982+SUM($L983:X983)*IFERROR($L$5/$L$6,1)</f>
        <v>3.8038396120942832</v>
      </c>
      <c r="Y982" s="143">
        <f ca="1">IF($B982 ="",,VLOOKUP($K982,'Growth Rates'!$C$5:$D$8,2,FALSE))^COLUMNS($M982:Y982)*$L982+SUM($L983:Y983)*IFERROR($L$5/$L$6,1)</f>
        <v>3.8039090579137511</v>
      </c>
      <c r="Z982" s="215"/>
      <c r="AA982" s="173">
        <f ca="1">IFERROR(IF($H982="",,AA983/$L982),0)</f>
        <v>0.83561647291226016</v>
      </c>
      <c r="AB982" s="173">
        <f ca="1">IFERROR(IF($H982="",,AB983/$L982),0)</f>
        <v>0.71819961324796566</v>
      </c>
      <c r="AC982" s="174">
        <f ca="1">IFERROR(IF($H982="",,AC983/$L982),0)</f>
        <v>0</v>
      </c>
      <c r="AD982" s="175"/>
      <c r="AE982" s="42">
        <v>83830</v>
      </c>
      <c r="AF982" s="43"/>
      <c r="AG982" s="43"/>
      <c r="AH982" s="43"/>
      <c r="AI982" s="43"/>
      <c r="AJ982" s="43"/>
      <c r="AK982" s="43"/>
      <c r="AL982" s="44"/>
      <c r="AM982" s="157">
        <f ca="1">IF('MASTER 2018-19 '!H991="","",'MASTER 2018-19 '!H991)</f>
        <v>2.12</v>
      </c>
      <c r="AN982" s="216">
        <f t="shared" ca="1" si="159"/>
        <v>1.683006361145019</v>
      </c>
    </row>
    <row r="983" spans="1:40" s="157" customFormat="1" x14ac:dyDescent="0.2">
      <c r="C983" s="217" t="str">
        <f ca="1">IFERROR(IF(H982="","No PI or No Data",""),"Substation was not found in SubstationLoad")</f>
        <v/>
      </c>
      <c r="D983" s="139"/>
      <c r="E983" s="139"/>
      <c r="F983" s="139"/>
      <c r="G983" s="285">
        <f ca="1">IF(AND(VLOOKUP(C982,SubstationLoad_Max_Primaries!$B$3:$Z$495,3,FALSE),ISNUMBER(VLOOKUP(C982,'Manual Calculation'!$B$2:$G$222,3,FALSE))),VLOOKUP(C982,'Manual Calculation'!$B$2:$G$222,4,FALSE),VLOOKUP(C982,SubstationLoad_Max_Primaries!$B$3:$Z$500,23,FALSE))</f>
        <v>43843.720138888886</v>
      </c>
      <c r="H983" s="250"/>
      <c r="I983" s="220"/>
      <c r="J983" s="220"/>
      <c r="K983" s="220"/>
      <c r="L983" s="220" t="s">
        <v>32</v>
      </c>
      <c r="M983" s="235"/>
      <c r="N983" s="221"/>
      <c r="O983" s="221"/>
      <c r="P983" s="221"/>
      <c r="Q983" s="221"/>
      <c r="R983" s="221"/>
      <c r="S983" s="221"/>
      <c r="T983" s="221"/>
      <c r="U983" s="221"/>
      <c r="V983" s="221"/>
      <c r="W983" s="221"/>
      <c r="X983" s="221"/>
      <c r="Y983" s="221"/>
      <c r="Z983" s="222"/>
      <c r="AA983" s="419">
        <f ca="1">IF(AND(VLOOKUP(C982,SubstationLoad_Min_Primaries!$B$3:$Z$495,3,FALSE),ISNUMBER(VLOOKUP(C982,'Manual Calculation'!$B$2:$G$222,5,FALSE))),"Manual Calculation",MAX(VLOOKUP(C982,SubstationLoad_Max_Primaries!$B$3:$Z$500,5,FALSE),VLOOKUP(C982,SubstationLoad_Max_Primaries!$B$3:$Z$500,7,FALSE)))</f>
        <v>3.1778547619628901</v>
      </c>
      <c r="AB983" s="419">
        <f ca="1">IF(AND(VLOOKUP(C982,SubstationLoad_Min_Primaries!$B$3:$Z$495,3,FALSE),ISNUMBER(VLOOKUP(C982,'Manual Calculation'!$B$2:$G$222,5,FALSE))),"Manual Calculation",VLOOKUP(C982,SubstationLoad_Max_Primaries!$B$3:$Z$500,6,FALSE))</f>
        <v>2.731317697753906</v>
      </c>
      <c r="AC983" s="282">
        <f ca="1">IF(AND(VLOOKUP(C982,SubstationLoad_Min_Primaries!$B$3:$Z$495,3,FALSE),ISNUMBER(VLOOKUP(C982,'Manual Calculation'!$B$2:$G$222,5,FALSE))),VLOOKUP(C982,'Manual Calculation'!$B$2:$G$222,5,FALSE),VLOOKUP(C982,SubstationLoad_Min_Primaries!$B$3:$Z$500,22,FALSE))</f>
        <v>0</v>
      </c>
      <c r="AD983" s="175"/>
      <c r="AE983" s="186">
        <v>1</v>
      </c>
      <c r="AF983" s="187">
        <v>0</v>
      </c>
      <c r="AG983" s="187">
        <v>0</v>
      </c>
      <c r="AH983" s="187">
        <v>0</v>
      </c>
      <c r="AI983" s="187">
        <v>0</v>
      </c>
      <c r="AJ983" s="187">
        <v>0</v>
      </c>
      <c r="AK983" s="187">
        <v>0</v>
      </c>
      <c r="AL983" s="188">
        <v>0</v>
      </c>
      <c r="AM983" s="157" t="str">
        <f ca="1">IF('MASTER 2018-19 '!H992="","",'MASTER 2018-19 '!H992)</f>
        <v/>
      </c>
      <c r="AN983" s="216"/>
    </row>
    <row r="984" spans="1:40" s="157" customFormat="1" x14ac:dyDescent="0.2">
      <c r="C984" s="223" t="s">
        <v>33</v>
      </c>
      <c r="D984" s="224"/>
      <c r="E984" s="225"/>
      <c r="F984" s="225"/>
      <c r="G984" s="226"/>
      <c r="H984" s="249"/>
      <c r="I984" s="228"/>
      <c r="J984" s="228"/>
      <c r="K984" s="228"/>
      <c r="L984" s="228"/>
      <c r="M984" s="229"/>
      <c r="N984" s="229"/>
      <c r="O984" s="230"/>
      <c r="P984" s="230"/>
      <c r="Q984" s="230"/>
      <c r="R984" s="231" t="s">
        <v>34</v>
      </c>
      <c r="S984" s="283">
        <f ca="1">VLOOKUP(C982,SubstationLoad_Max_Primaries!$B$3:$Z$500,24,FALSE)</f>
        <v>0</v>
      </c>
      <c r="T984" s="233"/>
      <c r="U984" s="233"/>
      <c r="V984" s="233"/>
      <c r="W984" s="233"/>
      <c r="X984" s="233"/>
      <c r="Y984" s="233"/>
      <c r="Z984" s="234"/>
      <c r="AA984" s="418">
        <f ca="1">IF(AND(VLOOKUP(C982,SubstationLoad_Min_Primaries!$B$3:$Z$495,3,FALSE),ISNUMBER(VLOOKUP(C982,'Manual Calculation'!$B$2:$G$222,5,FALSE))),"",IF(AA983=VLOOKUP(C982,SubstationLoad_Max_Primaries!$B$3:$Z$500,5,FALSE),VLOOKUP(C982,SubstationLoad_Max_Primaries!$B$3:$Z$500,10,FALSE),IF(AA983=VLOOKUP(C982,SubstationLoad_Max_Primaries!$B$3:$Z$500,7,FALSE),VLOOKUP(C982,SubstationLoad_Max_Primaries!$B$3:$Z$500,12,FALSE),"")))</f>
        <v>43769.70416666667</v>
      </c>
      <c r="AB984" s="418">
        <f ca="1">IF(AND(VLOOKUP(C982,SubstationLoad_Min_Primaries!$B$3:$Z$495,3,FALSE),ISNUMBER(VLOOKUP(C982,'Manual Calculation'!$B$2:$G$222,5,FALSE))),"",VLOOKUP(C982,SubstationLoad_Max_Primaries!$B$3:$Z$500,11,FALSE))</f>
        <v>43705.736805555556</v>
      </c>
      <c r="AC984" s="418">
        <f ca="1">IF(AND(VLOOKUP(C982,SubstationLoad_Min_Primaries!$B$3:$Z$495,3,FALSE),ISNUMBER(VLOOKUP(C982,'Manual Calculation'!$B$2:$G$222,5,FALSE))),VLOOKUP(C982,'Manual Calculation'!$B$2:$G$222,6,FALSE),VLOOKUP(C982,SubstationLoad_Min_Primaries!$B$3:$Z$500,23,FALSE))</f>
        <v>0</v>
      </c>
      <c r="AD984" s="175"/>
      <c r="AE984" s="175"/>
      <c r="AF984" s="175"/>
      <c r="AG984" s="175"/>
      <c r="AH984" s="175"/>
      <c r="AI984" s="175"/>
      <c r="AJ984" s="175"/>
      <c r="AK984" s="175"/>
      <c r="AL984" s="175"/>
      <c r="AM984" s="157" t="str">
        <f ca="1">IF('MASTER 2018-19 '!H993="","",'MASTER 2018-19 '!H993)</f>
        <v/>
      </c>
      <c r="AN984" s="216"/>
    </row>
    <row r="985" spans="1:40" s="157" customFormat="1" x14ac:dyDescent="0.2">
      <c r="B985" s="236">
        <v>903</v>
      </c>
      <c r="C985" s="86" t="str">
        <f ca="1">VLOOKUP(B985,'GSP List'!$D$2:$E$485,2,FALSE)</f>
        <v>METHLICK</v>
      </c>
      <c r="D985" s="117" t="s">
        <v>30</v>
      </c>
      <c r="E985" s="117" t="s">
        <v>531</v>
      </c>
      <c r="F985" s="214"/>
      <c r="G985" s="284">
        <f ca="1">IF(AND(VLOOKUP(C985,SubstationLoad_Max_Primaries!$B$3:$Z$495,3,FALSE),ISNUMBER(VLOOKUP(C985,'Manual Calculation'!$B$2:$G$222,3,FALSE))),VLOOKUP(C985,'Manual Calculation'!$B$2:$G$222,4,FALSE),VLOOKUP(C985,SubstationLoad_Max_Primaries!$B$3:$Z$500,23,FALSE))</f>
        <v>43823.6875</v>
      </c>
      <c r="H985" s="282">
        <f ca="1">IF(AND(VLOOKUP(C985,SubstationLoad_Max_Primaries!$B$3:$Z$495,3,FALSE),ISNUMBER(VLOOKUP(C985,'Manual Calculation'!$B$2:$G$222,3,FALSE))),VLOOKUP(C985,'Manual Calculation'!$B$2:$G$222,3,FALSE),VLOOKUP(C985,SubstationLoad_Max_Primaries!$B$3:$Z$500,22,FALSE))</f>
        <v>1.975959067</v>
      </c>
      <c r="I985" s="136">
        <v>1</v>
      </c>
      <c r="J985" s="89">
        <v>0</v>
      </c>
      <c r="K985" s="90">
        <v>0</v>
      </c>
      <c r="L985" s="143">
        <f ca="1">IF(OR($B985="",ISNA($I985)),,$H985*$I985)</f>
        <v>1.975959067</v>
      </c>
      <c r="M985" s="143">
        <f ca="1">IF($B985 ="",,VLOOKUP($K985,'Growth Rates'!$C$5:$D$8,2,FALSE))^COLUMNS($M985:M985)*$L985+SUM($L986:M986)*IFERROR($L$5/$L$6,1)</f>
        <v>2.3412591185865526</v>
      </c>
      <c r="N985" s="143">
        <f ca="1">IF($B985 ="",,VLOOKUP($K985,'Growth Rates'!$C$5:$D$8,2,FALSE))^COLUMNS($M985:N985)*$L985+SUM($L986:N986)*IFERROR($L$5/$L$6,1)</f>
        <v>2.3412951938725453</v>
      </c>
      <c r="O985" s="143">
        <f ca="1">IF($B985 ="",,VLOOKUP($K985,'Growth Rates'!$C$5:$D$8,2,FALSE))^COLUMNS($M985:O985)*$L985+SUM($L986:O986)*IFERROR($L$5/$L$6,1)</f>
        <v>2.3413312698171556</v>
      </c>
      <c r="P985" s="143">
        <f ca="1">IF($B985 ="",,VLOOKUP($K985,'Growth Rates'!$C$5:$D$8,2,FALSE))^COLUMNS($M985:P985)*$L985+SUM($L986:P986)*IFERROR($L$5/$L$6,1)</f>
        <v>2.3413673464203972</v>
      </c>
      <c r="Q985" s="143">
        <f ca="1">IF($B985 ="",,VLOOKUP($K985,'Growth Rates'!$C$5:$D$8,2,FALSE))^COLUMNS($M985:Q985)*$L985+SUM($L986:Q986)*IFERROR($L$5/$L$6,1)</f>
        <v>2.34140342368228</v>
      </c>
      <c r="R985" s="143">
        <f ca="1">IF($B985 ="",,VLOOKUP($K985,'Growth Rates'!$C$5:$D$8,2,FALSE))^COLUMNS($M985:R985)*$L985+SUM($L986:R986)*IFERROR($L$5/$L$6,1)</f>
        <v>2.3414395016028178</v>
      </c>
      <c r="S985" s="143">
        <f ca="1">IF($B985 ="",,VLOOKUP($K985,'Growth Rates'!$C$5:$D$8,2,FALSE))^COLUMNS($M985:S985)*$L985+SUM($L986:S986)*IFERROR($L$5/$L$6,1)</f>
        <v>2.3414755801820215</v>
      </c>
      <c r="T985" s="143">
        <f ca="1">IF($B985 ="",,VLOOKUP($K985,'Growth Rates'!$C$5:$D$8,2,FALSE))^COLUMNS($M985:T985)*$L985+SUM($L986:T986)*IFERROR($L$5/$L$6,1)</f>
        <v>2.3415116594199037</v>
      </c>
      <c r="U985" s="143">
        <f ca="1">IF($B985 ="",,VLOOKUP($K985,'Growth Rates'!$C$5:$D$8,2,FALSE))^COLUMNS($M985:U985)*$L985+SUM($L986:U986)*IFERROR($L$5/$L$6,1)</f>
        <v>2.3415477393164759</v>
      </c>
      <c r="V985" s="143">
        <f ca="1">IF($B985 ="",,VLOOKUP($K985,'Growth Rates'!$C$5:$D$8,2,FALSE))^COLUMNS($M985:V985)*$L985+SUM($L986:V986)*IFERROR($L$5/$L$6,1)</f>
        <v>2.3415838198717505</v>
      </c>
      <c r="W985" s="143">
        <f ca="1">IF($B985 ="",,VLOOKUP($K985,'Growth Rates'!$C$5:$D$8,2,FALSE))^COLUMNS($M985:W985)*$L985+SUM($L986:W986)*IFERROR($L$5/$L$6,1)</f>
        <v>2.341619901085739</v>
      </c>
      <c r="X985" s="143">
        <f ca="1">IF($B985 ="",,VLOOKUP($K985,'Growth Rates'!$C$5:$D$8,2,FALSE))^COLUMNS($M985:X985)*$L985+SUM($L986:X986)*IFERROR($L$5/$L$6,1)</f>
        <v>2.3416559829584549</v>
      </c>
      <c r="Y985" s="143">
        <f ca="1">IF($B985 ="",,VLOOKUP($K985,'Growth Rates'!$C$5:$D$8,2,FALSE))^COLUMNS($M985:Y985)*$L985+SUM($L986:Y986)*IFERROR($L$5/$L$6,1)</f>
        <v>2.3416920654899083</v>
      </c>
      <c r="Z985" s="237"/>
      <c r="AA985" s="173">
        <f ca="1">IFERROR(IF($H985="",,AA986/$L985),0)</f>
        <v>0</v>
      </c>
      <c r="AB985" s="173">
        <f ca="1">IFERROR(IF($H985="",,AB986/$L985),0)</f>
        <v>0</v>
      </c>
      <c r="AC985" s="174">
        <f ca="1">IFERROR(IF($H985="",,AC986/$L985),0)</f>
        <v>0.14039209952925608</v>
      </c>
      <c r="AD985" s="175"/>
      <c r="AE985" s="42">
        <v>83849</v>
      </c>
      <c r="AF985" s="43"/>
      <c r="AG985" s="43"/>
      <c r="AH985" s="43"/>
      <c r="AI985" s="43"/>
      <c r="AJ985" s="43"/>
      <c r="AK985" s="43"/>
      <c r="AL985" s="44"/>
      <c r="AM985" s="157">
        <f ca="1">IF('MASTER 2018-19 '!H994="","",'MASTER 2018-19 '!H994)</f>
        <v>1.907030158</v>
      </c>
      <c r="AN985" s="216">
        <f t="shared" ca="1" si="159"/>
        <v>6.8928909000000038E-2</v>
      </c>
    </row>
    <row r="986" spans="1:40" s="157" customFormat="1" x14ac:dyDescent="0.2">
      <c r="C986" s="217" t="str">
        <f ca="1">IFERROR(IF(H985="","No PI or No Data",""),"Substation was not found in SubstationLoad")</f>
        <v/>
      </c>
      <c r="D986" s="139"/>
      <c r="E986" s="139" t="s">
        <v>580</v>
      </c>
      <c r="F986" s="139"/>
      <c r="G986" s="285">
        <f ca="1">IF(AND(VLOOKUP(C985,SubstationLoad_Max_Primaries!$B$3:$Z$495,3,FALSE),ISNUMBER(VLOOKUP(C985,'Manual Calculation'!$B$2:$G$222,3,FALSE))),VLOOKUP(C985,'Manual Calculation'!$B$2:$G$222,4,FALSE),VLOOKUP(C985,SubstationLoad_Max_Primaries!$B$3:$Z$500,23,FALSE))</f>
        <v>43823.6875</v>
      </c>
      <c r="H986" s="250"/>
      <c r="I986" s="220"/>
      <c r="J986" s="220"/>
      <c r="K986" s="220"/>
      <c r="L986" s="220" t="s">
        <v>32</v>
      </c>
      <c r="M986" s="235">
        <f ca="1">0.5*0.85</f>
        <v>0.42499999999999999</v>
      </c>
      <c r="N986" s="221"/>
      <c r="O986" s="221"/>
      <c r="P986" s="221"/>
      <c r="Q986" s="221"/>
      <c r="R986" s="221"/>
      <c r="S986" s="221"/>
      <c r="T986" s="221"/>
      <c r="U986" s="221"/>
      <c r="V986" s="221"/>
      <c r="W986" s="221"/>
      <c r="X986" s="221"/>
      <c r="Y986" s="221"/>
      <c r="Z986" s="222"/>
      <c r="AA986" s="419" t="str">
        <f ca="1">IF(AND(VLOOKUP(C985,SubstationLoad_Min_Primaries!$B$3:$Z$495,3,FALSE),ISNUMBER(VLOOKUP(C985,'Manual Calculation'!$B$2:$G$222,5,FALSE))),"Manual Calculation",MAX(VLOOKUP(C985,SubstationLoad_Max_Primaries!$B$3:$Z$500,5,FALSE),VLOOKUP(C985,SubstationLoad_Max_Primaries!$B$3:$Z$500,7,FALSE)))</f>
        <v>Manual Calculation</v>
      </c>
      <c r="AB986" s="419" t="str">
        <f ca="1">IF(AND(VLOOKUP(C985,SubstationLoad_Min_Primaries!$B$3:$Z$495,3,FALSE),ISNUMBER(VLOOKUP(C985,'Manual Calculation'!$B$2:$G$222,5,FALSE))),"Manual Calculation",VLOOKUP(C985,SubstationLoad_Max_Primaries!$B$3:$Z$500,6,FALSE))</f>
        <v>Manual Calculation</v>
      </c>
      <c r="AC986" s="282">
        <f ca="1">IF(AND(VLOOKUP(C985,SubstationLoad_Min_Primaries!$B$3:$Z$495,3,FALSE),ISNUMBER(VLOOKUP(C985,'Manual Calculation'!$B$2:$G$222,5,FALSE))),VLOOKUP(C985,'Manual Calculation'!$B$2:$G$222,5,FALSE),VLOOKUP(C985,SubstationLoad_Min_Primaries!$B$3:$Z$500,22,FALSE))</f>
        <v>0.27740904199999999</v>
      </c>
      <c r="AD986" s="175"/>
      <c r="AE986" s="186">
        <v>1</v>
      </c>
      <c r="AF986" s="187">
        <v>0</v>
      </c>
      <c r="AG986" s="187">
        <v>0</v>
      </c>
      <c r="AH986" s="187">
        <v>0</v>
      </c>
      <c r="AI986" s="187">
        <v>0</v>
      </c>
      <c r="AJ986" s="187">
        <v>0</v>
      </c>
      <c r="AK986" s="187">
        <v>0</v>
      </c>
      <c r="AL986" s="188">
        <v>0</v>
      </c>
      <c r="AM986" s="157" t="str">
        <f ca="1">IF('MASTER 2018-19 '!H995="","",'MASTER 2018-19 '!H995)</f>
        <v/>
      </c>
      <c r="AN986" s="216"/>
    </row>
    <row r="987" spans="1:40" s="157" customFormat="1" x14ac:dyDescent="0.2">
      <c r="C987" s="223" t="s">
        <v>33</v>
      </c>
      <c r="D987" s="224"/>
      <c r="E987" s="225"/>
      <c r="F987" s="225"/>
      <c r="G987" s="226"/>
      <c r="H987" s="249"/>
      <c r="I987" s="228"/>
      <c r="J987" s="228"/>
      <c r="K987" s="228"/>
      <c r="L987" s="228"/>
      <c r="M987" s="229"/>
      <c r="N987" s="229"/>
      <c r="O987" s="230"/>
      <c r="P987" s="230"/>
      <c r="Q987" s="230"/>
      <c r="R987" s="231" t="s">
        <v>34</v>
      </c>
      <c r="S987" s="283">
        <f ca="1">VLOOKUP(C985,SubstationLoad_Max_Primaries!$B$3:$Z$500,24,FALSE)</f>
        <v>2.6509935194187162</v>
      </c>
      <c r="T987" s="233"/>
      <c r="U987" s="233"/>
      <c r="V987" s="233"/>
      <c r="W987" s="233"/>
      <c r="X987" s="233"/>
      <c r="Y987" s="233"/>
      <c r="Z987" s="234"/>
      <c r="AA987" s="418" t="str">
        <f ca="1">IF(AND(VLOOKUP(C985,SubstationLoad_Min_Primaries!$B$3:$Z$495,3,FALSE),ISNUMBER(VLOOKUP(C985,'Manual Calculation'!$B$2:$G$222,5,FALSE))),"",IF(AA986=VLOOKUP(C985,SubstationLoad_Max_Primaries!$B$3:$Z$500,5,FALSE),VLOOKUP(C985,SubstationLoad_Max_Primaries!$B$3:$Z$500,10,FALSE),IF(AA986=VLOOKUP(C985,SubstationLoad_Max_Primaries!$B$3:$Z$500,7,FALSE),VLOOKUP(C985,SubstationLoad_Max_Primaries!$B$3:$Z$500,12,FALSE),"")))</f>
        <v/>
      </c>
      <c r="AB987" s="418" t="str">
        <f ca="1">IF(AND(VLOOKUP(C985,SubstationLoad_Min_Primaries!$B$3:$Z$495,3,FALSE),ISNUMBER(VLOOKUP(C985,'Manual Calculation'!$B$2:$G$222,5,FALSE))),"",VLOOKUP(C985,SubstationLoad_Max_Primaries!$B$3:$Z$500,11,FALSE))</f>
        <v/>
      </c>
      <c r="AC987" s="418">
        <f ca="1">IF(AND(VLOOKUP(C985,SubstationLoad_Min_Primaries!$B$3:$Z$495,3,FALSE),ISNUMBER(VLOOKUP(C985,'Manual Calculation'!$B$2:$G$222,5,FALSE))),VLOOKUP(C985,'Manual Calculation'!$B$2:$G$222,6,FALSE),VLOOKUP(C985,SubstationLoad_Min_Primaries!$B$3:$Z$500,23,FALSE))</f>
        <v>43683.104166666672</v>
      </c>
      <c r="AD987" s="175"/>
      <c r="AE987" s="175"/>
      <c r="AF987" s="175"/>
      <c r="AG987" s="175"/>
      <c r="AH987" s="175"/>
      <c r="AI987" s="175"/>
      <c r="AJ987" s="175"/>
      <c r="AK987" s="175"/>
      <c r="AL987" s="175"/>
      <c r="AM987" s="157" t="str">
        <f ca="1">IF('MASTER 2018-19 '!H996="","",'MASTER 2018-19 '!H996)</f>
        <v/>
      </c>
      <c r="AN987" s="216"/>
    </row>
    <row r="988" spans="1:40" s="157" customFormat="1" x14ac:dyDescent="0.2">
      <c r="B988" s="236">
        <v>907</v>
      </c>
      <c r="C988" s="86" t="str">
        <f ca="1">VLOOKUP(B988,'GSP List'!$D$2:$E$485,2,FALSE)</f>
        <v>MIDMAR</v>
      </c>
      <c r="D988" s="117" t="s">
        <v>30</v>
      </c>
      <c r="E988" s="117" t="s">
        <v>531</v>
      </c>
      <c r="F988" s="214"/>
      <c r="G988" s="284">
        <f ca="1">IF(AND(VLOOKUP(C988,SubstationLoad_Max_Primaries!$B$3:$Z$495,3,FALSE),ISNUMBER(VLOOKUP(C988,'Manual Calculation'!$B$2:$G$222,3,FALSE))),VLOOKUP(C988,'Manual Calculation'!$B$2:$G$222,4,FALSE),VLOOKUP(C988,SubstationLoad_Max_Primaries!$B$3:$Z$500,23,FALSE))</f>
        <v>43913.520138888889</v>
      </c>
      <c r="H988" s="282">
        <f ca="1">IF(AND(VLOOKUP(C988,SubstationLoad_Max_Primaries!$B$3:$Z$495,3,FALSE),ISNUMBER(VLOOKUP(C988,'Manual Calculation'!$B$2:$G$222,3,FALSE))),VLOOKUP(C988,'Manual Calculation'!$B$2:$G$222,3,FALSE),VLOOKUP(C988,SubstationLoad_Max_Primaries!$B$3:$Z$500,22,FALSE))</f>
        <v>2.6133727204360961</v>
      </c>
      <c r="I988" s="136">
        <v>1</v>
      </c>
      <c r="J988" s="89">
        <v>0</v>
      </c>
      <c r="K988" s="90">
        <v>0</v>
      </c>
      <c r="L988" s="143">
        <f ca="1">IF(OR($B988="",ISNA($I988)),,$H988*$I988)</f>
        <v>2.6133727204360961</v>
      </c>
      <c r="M988" s="143">
        <f ca="1">IF($B988 ="",,VLOOKUP($K988,'Growth Rates'!$C$5:$D$8,2,FALSE))^COLUMNS($M988:M988)*$L988+SUM($L989:M989)*IFERROR($L$5/$L$6,1)</f>
        <v>2.6134204321770356</v>
      </c>
      <c r="N988" s="143">
        <f ca="1">IF($B988 ="",,VLOOKUP($K988,'Growth Rates'!$C$5:$D$8,2,FALSE))^COLUMNS($M988:N988)*$L988+SUM($L989:N989)*IFERROR($L$5/$L$6,1)</f>
        <v>2.6134681447890378</v>
      </c>
      <c r="O988" s="143">
        <f ca="1">IF($B988 ="",,VLOOKUP($K988,'Growth Rates'!$C$5:$D$8,2,FALSE))^COLUMNS($M988:O988)*$L988+SUM($L989:O989)*IFERROR($L$5/$L$6,1)</f>
        <v>2.6135158582721174</v>
      </c>
      <c r="P988" s="143">
        <f ca="1">IF($B988 ="",,VLOOKUP($K988,'Growth Rates'!$C$5:$D$8,2,FALSE))^COLUMNS($M988:P988)*$L988+SUM($L989:P989)*IFERROR($L$5/$L$6,1)</f>
        <v>2.6135635726262918</v>
      </c>
      <c r="Q988" s="143">
        <f ca="1">IF($B988 ="",,VLOOKUP($K988,'Growth Rates'!$C$5:$D$8,2,FALSE))^COLUMNS($M988:Q988)*$L988+SUM($L989:Q989)*IFERROR($L$5/$L$6,1)</f>
        <v>2.6136112878515751</v>
      </c>
      <c r="R988" s="143">
        <f ca="1">IF($B988 ="",,VLOOKUP($K988,'Growth Rates'!$C$5:$D$8,2,FALSE))^COLUMNS($M988:R988)*$L988+SUM($L989:R989)*IFERROR($L$5/$L$6,1)</f>
        <v>2.6136590039479852</v>
      </c>
      <c r="S988" s="143">
        <f ca="1">IF($B988 ="",,VLOOKUP($K988,'Growth Rates'!$C$5:$D$8,2,FALSE))^COLUMNS($M988:S988)*$L988+SUM($L989:S989)*IFERROR($L$5/$L$6,1)</f>
        <v>2.6137067209155367</v>
      </c>
      <c r="T988" s="143">
        <f ca="1">IF($B988 ="",,VLOOKUP($K988,'Growth Rates'!$C$5:$D$8,2,FALSE))^COLUMNS($M988:T988)*$L988+SUM($L989:T989)*IFERROR($L$5/$L$6,1)</f>
        <v>2.613754438754246</v>
      </c>
      <c r="U988" s="143">
        <f ca="1">IF($B988 ="",,VLOOKUP($K988,'Growth Rates'!$C$5:$D$8,2,FALSE))^COLUMNS($M988:U988)*$L988+SUM($L989:U989)*IFERROR($L$5/$L$6,1)</f>
        <v>2.6138021574641286</v>
      </c>
      <c r="V988" s="143">
        <f ca="1">IF($B988 ="",,VLOOKUP($K988,'Growth Rates'!$C$5:$D$8,2,FALSE))^COLUMNS($M988:V988)*$L988+SUM($L989:V989)*IFERROR($L$5/$L$6,1)</f>
        <v>2.6138498770452006</v>
      </c>
      <c r="W988" s="143">
        <f ca="1">IF($B988 ="",,VLOOKUP($K988,'Growth Rates'!$C$5:$D$8,2,FALSE))^COLUMNS($M988:W988)*$L988+SUM($L989:W989)*IFERROR($L$5/$L$6,1)</f>
        <v>2.6138975974974774</v>
      </c>
      <c r="X988" s="143">
        <f ca="1">IF($B988 ="",,VLOOKUP($K988,'Growth Rates'!$C$5:$D$8,2,FALSE))^COLUMNS($M988:X988)*$L988+SUM($L989:X989)*IFERROR($L$5/$L$6,1)</f>
        <v>2.6139453188209769</v>
      </c>
      <c r="Y988" s="143">
        <f ca="1">IF($B988 ="",,VLOOKUP($K988,'Growth Rates'!$C$5:$D$8,2,FALSE))^COLUMNS($M988:Y988)*$L988+SUM($L989:Y989)*IFERROR($L$5/$L$6,1)</f>
        <v>2.6139930410157124</v>
      </c>
      <c r="Z988" s="111"/>
      <c r="AA988" s="173">
        <f ca="1">IFERROR(IF($H988="",,AA989/$L988),0)</f>
        <v>0.85444357288822559</v>
      </c>
      <c r="AB988" s="173">
        <f ca="1">IFERROR(IF($H988="",,AB989/$L988),0)</f>
        <v>0.7706845337577336</v>
      </c>
      <c r="AC988" s="174">
        <f ca="1">IFERROR(IF($H988="",,AC989/$L988),0)</f>
        <v>0</v>
      </c>
      <c r="AD988" s="175"/>
      <c r="AE988" s="42">
        <v>83825</v>
      </c>
      <c r="AF988" s="43"/>
      <c r="AG988" s="43"/>
      <c r="AH988" s="43"/>
      <c r="AI988" s="43"/>
      <c r="AJ988" s="43"/>
      <c r="AK988" s="43"/>
      <c r="AL988" s="44"/>
      <c r="AM988" s="157">
        <f ca="1">IF('MASTER 2018-19 '!H997="","",'MASTER 2018-19 '!H997)</f>
        <v>2.5990697890000001</v>
      </c>
      <c r="AN988" s="216">
        <f t="shared" ca="1" si="159"/>
        <v>1.4302931436096067E-2</v>
      </c>
    </row>
    <row r="989" spans="1:40" s="157" customFormat="1" x14ac:dyDescent="0.2">
      <c r="C989" s="217" t="str">
        <f ca="1">IFERROR(IF(H988="","No PI or No Data",""),"Substation was not found in SubstationLoad")</f>
        <v/>
      </c>
      <c r="D989" s="139"/>
      <c r="E989" s="139"/>
      <c r="F989" s="139"/>
      <c r="G989" s="285">
        <f ca="1">IF(AND(VLOOKUP(C988,SubstationLoad_Max_Primaries!$B$3:$Z$495,3,FALSE),ISNUMBER(VLOOKUP(C988,'Manual Calculation'!$B$2:$G$222,3,FALSE))),VLOOKUP(C988,'Manual Calculation'!$B$2:$G$222,4,FALSE),VLOOKUP(C988,SubstationLoad_Max_Primaries!$B$3:$Z$500,23,FALSE))</f>
        <v>43913.520138888889</v>
      </c>
      <c r="H989" s="250"/>
      <c r="I989" s="220"/>
      <c r="J989" s="220"/>
      <c r="K989" s="220"/>
      <c r="L989" s="220" t="s">
        <v>32</v>
      </c>
      <c r="M989" s="235"/>
      <c r="N989" s="221"/>
      <c r="O989" s="221"/>
      <c r="P989" s="221"/>
      <c r="Q989" s="221"/>
      <c r="R989" s="221"/>
      <c r="S989" s="221"/>
      <c r="T989" s="221"/>
      <c r="U989" s="221"/>
      <c r="V989" s="221"/>
      <c r="W989" s="221"/>
      <c r="X989" s="221"/>
      <c r="Y989" s="221"/>
      <c r="Z989" s="222"/>
      <c r="AA989" s="419">
        <f ca="1">IF(AND(VLOOKUP(C988,SubstationLoad_Min_Primaries!$B$3:$Z$495,3,FALSE),ISNUMBER(VLOOKUP(C988,'Manual Calculation'!$B$2:$G$222,5,FALSE))),"Manual Calculation",MAX(VLOOKUP(C988,SubstationLoad_Max_Primaries!$B$3:$Z$500,5,FALSE),VLOOKUP(C988,SubstationLoad_Max_Primaries!$B$3:$Z$500,7,FALSE)))</f>
        <v>2.2329795245380399</v>
      </c>
      <c r="AB989" s="419">
        <f ca="1">IF(AND(VLOOKUP(C988,SubstationLoad_Min_Primaries!$B$3:$Z$495,3,FALSE),ISNUMBER(VLOOKUP(C988,'Manual Calculation'!$B$2:$G$222,5,FALSE))),"Manual Calculation",VLOOKUP(C988,SubstationLoad_Max_Primaries!$B$3:$Z$500,6,FALSE))</f>
        <v>2.0140859365844728</v>
      </c>
      <c r="AC989" s="282">
        <f ca="1">IF(AND(VLOOKUP(C988,SubstationLoad_Min_Primaries!$B$3:$Z$495,3,FALSE),ISNUMBER(VLOOKUP(C988,'Manual Calculation'!$B$2:$G$222,5,FALSE))),VLOOKUP(C988,'Manual Calculation'!$B$2:$G$222,5,FALSE),VLOOKUP(C988,SubstationLoad_Min_Primaries!$B$3:$Z$500,22,FALSE))</f>
        <v>0</v>
      </c>
      <c r="AD989" s="175"/>
      <c r="AE989" s="186">
        <v>1</v>
      </c>
      <c r="AF989" s="187">
        <v>0</v>
      </c>
      <c r="AG989" s="187">
        <v>0</v>
      </c>
      <c r="AH989" s="187">
        <v>0</v>
      </c>
      <c r="AI989" s="187">
        <v>0</v>
      </c>
      <c r="AJ989" s="187">
        <v>0</v>
      </c>
      <c r="AK989" s="187">
        <v>0</v>
      </c>
      <c r="AL989" s="188">
        <v>0</v>
      </c>
      <c r="AM989" s="157" t="str">
        <f ca="1">IF('MASTER 2018-19 '!H998="","",'MASTER 2018-19 '!H998)</f>
        <v/>
      </c>
      <c r="AN989" s="216"/>
    </row>
    <row r="990" spans="1:40" s="157" customFormat="1" x14ac:dyDescent="0.2">
      <c r="C990" s="223" t="s">
        <v>33</v>
      </c>
      <c r="D990" s="224"/>
      <c r="E990" s="225"/>
      <c r="F990" s="225"/>
      <c r="G990" s="226"/>
      <c r="H990" s="249"/>
      <c r="I990" s="228"/>
      <c r="J990" s="228"/>
      <c r="K990" s="228"/>
      <c r="L990" s="228"/>
      <c r="M990" s="229"/>
      <c r="N990" s="229"/>
      <c r="O990" s="230"/>
      <c r="P990" s="230"/>
      <c r="Q990" s="230"/>
      <c r="R990" s="231" t="s">
        <v>34</v>
      </c>
      <c r="S990" s="283">
        <f ca="1">VLOOKUP(C988,SubstationLoad_Max_Primaries!$B$3:$Z$500,24,FALSE)</f>
        <v>0.42616883631134034</v>
      </c>
      <c r="T990" s="233"/>
      <c r="U990" s="233"/>
      <c r="V990" s="233"/>
      <c r="W990" s="233"/>
      <c r="X990" s="233"/>
      <c r="Y990" s="233"/>
      <c r="Z990" s="239"/>
      <c r="AA990" s="418">
        <f ca="1">IF(AND(VLOOKUP(C988,SubstationLoad_Min_Primaries!$B$3:$Z$495,3,FALSE),ISNUMBER(VLOOKUP(C988,'Manual Calculation'!$B$2:$G$222,5,FALSE))),"",IF(AA989=VLOOKUP(C988,SubstationLoad_Max_Primaries!$B$3:$Z$500,5,FALSE),VLOOKUP(C988,SubstationLoad_Max_Primaries!$B$3:$Z$500,10,FALSE),IF(AA989=VLOOKUP(C988,SubstationLoad_Max_Primaries!$B$3:$Z$500,7,FALSE),VLOOKUP(C988,SubstationLoad_Max_Primaries!$B$3:$Z$500,12,FALSE),"")))</f>
        <v>43559.486111111109</v>
      </c>
      <c r="AB990" s="418">
        <f ca="1">IF(AND(VLOOKUP(C988,SubstationLoad_Min_Primaries!$B$3:$Z$495,3,FALSE),ISNUMBER(VLOOKUP(C988,'Manual Calculation'!$B$2:$G$222,5,FALSE))),"",VLOOKUP(C988,SubstationLoad_Max_Primaries!$B$3:$Z$500,11,FALSE))</f>
        <v>43629.643055555556</v>
      </c>
      <c r="AC990" s="418">
        <f ca="1">IF(AND(VLOOKUP(C988,SubstationLoad_Min_Primaries!$B$3:$Z$495,3,FALSE),ISNUMBER(VLOOKUP(C988,'Manual Calculation'!$B$2:$G$222,5,FALSE))),VLOOKUP(C988,'Manual Calculation'!$B$2:$G$222,6,FALSE),VLOOKUP(C988,SubstationLoad_Min_Primaries!$B$3:$Z$500,23,FALSE))</f>
        <v>0</v>
      </c>
      <c r="AD990" s="175"/>
      <c r="AE990" s="175"/>
      <c r="AF990" s="175"/>
      <c r="AG990" s="175"/>
      <c r="AH990" s="175"/>
      <c r="AI990" s="175"/>
      <c r="AJ990" s="175"/>
      <c r="AK990" s="175"/>
      <c r="AL990" s="175"/>
      <c r="AM990" s="157" t="str">
        <f ca="1">IF('MASTER 2018-19 '!H999="","",'MASTER 2018-19 '!H999)</f>
        <v/>
      </c>
      <c r="AN990" s="216"/>
    </row>
    <row r="991" spans="1:40" s="157" customFormat="1" x14ac:dyDescent="0.2">
      <c r="B991" s="236">
        <v>921</v>
      </c>
      <c r="C991" s="86" t="str">
        <f ca="1">VLOOKUP(B991,'GSP List'!$D$2:$E$485,2,FALSE)</f>
        <v>OLDMELDRUM</v>
      </c>
      <c r="D991" s="117" t="s">
        <v>30</v>
      </c>
      <c r="E991" s="117" t="s">
        <v>562</v>
      </c>
      <c r="F991" s="214"/>
      <c r="G991" s="284">
        <f ca="1">IF(AND(VLOOKUP(C991,SubstationLoad_Max_Primaries!$B$3:$Z$495,3,FALSE),ISNUMBER(VLOOKUP(C991,'Manual Calculation'!$B$2:$G$222,3,FALSE))),VLOOKUP(C991,'Manual Calculation'!$B$2:$G$222,4,FALSE),VLOOKUP(C991,SubstationLoad_Max_Primaries!$B$3:$Z$500,23,FALSE))</f>
        <v>43843.770833333328</v>
      </c>
      <c r="H991" s="282">
        <f ca="1">IF(AND(VLOOKUP(C991,SubstationLoad_Max_Primaries!$B$3:$Z$495,3,FALSE),ISNUMBER(VLOOKUP(C991,'Manual Calculation'!$B$2:$G$222,3,FALSE))),VLOOKUP(C991,'Manual Calculation'!$B$2:$G$222,3,FALSE),VLOOKUP(C991,SubstationLoad_Max_Primaries!$B$3:$Z$500,22,FALSE))</f>
        <v>4.5255029230000003</v>
      </c>
      <c r="I991" s="136">
        <v>1</v>
      </c>
      <c r="J991" s="89">
        <v>0</v>
      </c>
      <c r="K991" s="90">
        <v>0</v>
      </c>
      <c r="L991" s="143">
        <f ca="1">IF(OR($B991="",ISNA($I991)),,$H991*$I991)</f>
        <v>4.5255029230000003</v>
      </c>
      <c r="M991" s="143">
        <f ca="1">IF($B991 ="",,VLOOKUP($K991,'Growth Rates'!$C$5:$D$8,2,FALSE))^COLUMNS($M991:M991)*$L991+SUM($L992:M992)*IFERROR($L$5/$L$6,1)</f>
        <v>4.5255855440595205</v>
      </c>
      <c r="N991" s="143">
        <f ca="1">IF($B991 ="",,VLOOKUP($K991,'Growth Rates'!$C$5:$D$8,2,FALSE))^COLUMNS($M991:N991)*$L991+SUM($L992:N992)*IFERROR($L$5/$L$6,1)</f>
        <v>4.5256681666274341</v>
      </c>
      <c r="O991" s="143">
        <f ca="1">IF($B991 ="",,VLOOKUP($K991,'Growth Rates'!$C$5:$D$8,2,FALSE))^COLUMNS($M991:O991)*$L991+SUM($L992:O992)*IFERROR($L$5/$L$6,1)</f>
        <v>4.5257507907037686</v>
      </c>
      <c r="P991" s="143">
        <f ca="1">IF($B991 ="",,VLOOKUP($K991,'Growth Rates'!$C$5:$D$8,2,FALSE))^COLUMNS($M991:P991)*$L991+SUM($L992:P992)*IFERROR($L$5/$L$6,1)</f>
        <v>4.5258334162885534</v>
      </c>
      <c r="Q991" s="143">
        <f ca="1">IF($B991 ="",,VLOOKUP($K991,'Growth Rates'!$C$5:$D$8,2,FALSE))^COLUMNS($M991:Q991)*$L991+SUM($L992:Q992)*IFERROR($L$5/$L$6,1)</f>
        <v>4.5259160433818124</v>
      </c>
      <c r="R991" s="143">
        <f ca="1">IF($B991 ="",,VLOOKUP($K991,'Growth Rates'!$C$5:$D$8,2,FALSE))^COLUMNS($M991:R991)*$L991+SUM($L992:R992)*IFERROR($L$5/$L$6,1)</f>
        <v>4.5259986719835759</v>
      </c>
      <c r="S991" s="143">
        <f ca="1">IF($B991 ="",,VLOOKUP($K991,'Growth Rates'!$C$5:$D$8,2,FALSE))^COLUMNS($M991:S991)*$L991+SUM($L992:S992)*IFERROR($L$5/$L$6,1)</f>
        <v>4.5260813020938704</v>
      </c>
      <c r="T991" s="143">
        <f ca="1">IF($B991 ="",,VLOOKUP($K991,'Growth Rates'!$C$5:$D$8,2,FALSE))^COLUMNS($M991:T991)*$L991+SUM($L992:T992)*IFERROR($L$5/$L$6,1)</f>
        <v>4.5261639337127244</v>
      </c>
      <c r="U991" s="143">
        <f ca="1">IF($B991 ="",,VLOOKUP($K991,'Growth Rates'!$C$5:$D$8,2,FALSE))^COLUMNS($M991:U991)*$L991+SUM($L992:U992)*IFERROR($L$5/$L$6,1)</f>
        <v>4.5262465668401637</v>
      </c>
      <c r="V991" s="143">
        <f ca="1">IF($B991 ="",,VLOOKUP($K991,'Growth Rates'!$C$5:$D$8,2,FALSE))^COLUMNS($M991:V991)*$L991+SUM($L992:V992)*IFERROR($L$5/$L$6,1)</f>
        <v>4.5263292014762184</v>
      </c>
      <c r="W991" s="143">
        <f ca="1">IF($B991 ="",,VLOOKUP($K991,'Growth Rates'!$C$5:$D$8,2,FALSE))^COLUMNS($M991:W991)*$L991+SUM($L992:W992)*IFERROR($L$5/$L$6,1)</f>
        <v>4.5264118376209126</v>
      </c>
      <c r="X991" s="143">
        <f ca="1">IF($B991 ="",,VLOOKUP($K991,'Growth Rates'!$C$5:$D$8,2,FALSE))^COLUMNS($M991:X991)*$L991+SUM($L992:X992)*IFERROR($L$5/$L$6,1)</f>
        <v>4.5264944752742782</v>
      </c>
      <c r="Y991" s="143">
        <f ca="1">IF($B991 ="",,VLOOKUP($K991,'Growth Rates'!$C$5:$D$8,2,FALSE))^COLUMNS($M991:Y991)*$L991+SUM($L992:Y992)*IFERROR($L$5/$L$6,1)</f>
        <v>4.5265771144363383</v>
      </c>
      <c r="Z991" s="215"/>
      <c r="AA991" s="173">
        <f ca="1">IFERROR(IF($H991="",,AA992/$L991),0)</f>
        <v>0</v>
      </c>
      <c r="AB991" s="173">
        <f ca="1">IFERROR(IF($H991="",,AB992/$L991),0)</f>
        <v>0</v>
      </c>
      <c r="AC991" s="174">
        <f ca="1">IFERROR(IF($H991="",,AC992/$L991),0)</f>
        <v>0.17910370886749727</v>
      </c>
      <c r="AD991" s="175"/>
      <c r="AE991" s="42">
        <v>83845</v>
      </c>
      <c r="AF991" s="43"/>
      <c r="AG991" s="43"/>
      <c r="AH991" s="43"/>
      <c r="AI991" s="43"/>
      <c r="AJ991" s="43"/>
      <c r="AK991" s="43"/>
      <c r="AL991" s="44"/>
      <c r="AM991" s="157">
        <f ca="1">IF('MASTER 2018-19 '!H1000="","",'MASTER 2018-19 '!H1000)</f>
        <v>4.5160327220000003</v>
      </c>
      <c r="AN991" s="216">
        <f t="shared" ca="1" si="159"/>
        <v>9.4702010000000669E-3</v>
      </c>
    </row>
    <row r="992" spans="1:40" s="157" customFormat="1" x14ac:dyDescent="0.2">
      <c r="C992" s="217" t="str">
        <f ca="1">IFERROR(IF(H991="","No PI or No Data",""),"Substation was not found in SubstationLoad")</f>
        <v/>
      </c>
      <c r="D992" s="139"/>
      <c r="E992" s="139"/>
      <c r="F992" s="139"/>
      <c r="G992" s="285">
        <f ca="1">IF(AND(VLOOKUP(C991,SubstationLoad_Max_Primaries!$B$3:$Z$495,3,FALSE),ISNUMBER(VLOOKUP(C991,'Manual Calculation'!$B$2:$G$222,3,FALSE))),VLOOKUP(C991,'Manual Calculation'!$B$2:$G$222,4,FALSE),VLOOKUP(C991,SubstationLoad_Max_Primaries!$B$3:$Z$500,23,FALSE))</f>
        <v>43843.770833333328</v>
      </c>
      <c r="H992" s="250"/>
      <c r="I992" s="220"/>
      <c r="J992" s="220"/>
      <c r="K992" s="220"/>
      <c r="L992" s="220" t="s">
        <v>32</v>
      </c>
      <c r="M992" s="235"/>
      <c r="N992" s="221"/>
      <c r="O992" s="221"/>
      <c r="P992" s="221"/>
      <c r="Q992" s="221"/>
      <c r="R992" s="221"/>
      <c r="S992" s="221"/>
      <c r="T992" s="221"/>
      <c r="U992" s="221"/>
      <c r="V992" s="221"/>
      <c r="W992" s="221"/>
      <c r="X992" s="221"/>
      <c r="Y992" s="221"/>
      <c r="Z992" s="222"/>
      <c r="AA992" s="419" t="str">
        <f ca="1">IF(AND(VLOOKUP(C991,SubstationLoad_Min_Primaries!$B$3:$Z$495,3,FALSE),ISNUMBER(VLOOKUP(C991,'Manual Calculation'!$B$2:$G$222,5,FALSE))),"Manual Calculation",MAX(VLOOKUP(C991,SubstationLoad_Max_Primaries!$B$3:$Z$500,5,FALSE),VLOOKUP(C991,SubstationLoad_Max_Primaries!$B$3:$Z$500,7,FALSE)))</f>
        <v>Manual Calculation</v>
      </c>
      <c r="AB992" s="419" t="str">
        <f ca="1">IF(AND(VLOOKUP(C991,SubstationLoad_Min_Primaries!$B$3:$Z$495,3,FALSE),ISNUMBER(VLOOKUP(C991,'Manual Calculation'!$B$2:$G$222,5,FALSE))),"Manual Calculation",VLOOKUP(C991,SubstationLoad_Max_Primaries!$B$3:$Z$500,6,FALSE))</f>
        <v>Manual Calculation</v>
      </c>
      <c r="AC992" s="282">
        <f ca="1">IF(AND(VLOOKUP(C991,SubstationLoad_Min_Primaries!$B$3:$Z$495,3,FALSE),ISNUMBER(VLOOKUP(C991,'Manual Calculation'!$B$2:$G$222,5,FALSE))),VLOOKUP(C991,'Manual Calculation'!$B$2:$G$222,5,FALSE),VLOOKUP(C991,SubstationLoad_Min_Primaries!$B$3:$Z$500,22,FALSE))</f>
        <v>0.81053435799999995</v>
      </c>
      <c r="AD992" s="175"/>
      <c r="AE992" s="186">
        <v>1</v>
      </c>
      <c r="AF992" s="187">
        <v>0</v>
      </c>
      <c r="AG992" s="187">
        <v>0</v>
      </c>
      <c r="AH992" s="187">
        <v>0</v>
      </c>
      <c r="AI992" s="187">
        <v>0</v>
      </c>
      <c r="AJ992" s="187">
        <v>0</v>
      </c>
      <c r="AK992" s="187">
        <v>0</v>
      </c>
      <c r="AL992" s="188">
        <v>0</v>
      </c>
      <c r="AM992" s="157" t="str">
        <f ca="1">IF('MASTER 2018-19 '!H1001="","",'MASTER 2018-19 '!H1001)</f>
        <v/>
      </c>
      <c r="AN992" s="216"/>
    </row>
    <row r="993" spans="1:40" s="157" customFormat="1" x14ac:dyDescent="0.2">
      <c r="C993" s="223" t="s">
        <v>33</v>
      </c>
      <c r="D993" s="224"/>
      <c r="E993" s="225"/>
      <c r="F993" s="225"/>
      <c r="G993" s="226"/>
      <c r="H993" s="249"/>
      <c r="I993" s="228"/>
      <c r="J993" s="228"/>
      <c r="K993" s="228"/>
      <c r="L993" s="228"/>
      <c r="M993" s="229"/>
      <c r="N993" s="229"/>
      <c r="O993" s="230"/>
      <c r="P993" s="230"/>
      <c r="Q993" s="230"/>
      <c r="R993" s="231" t="s">
        <v>34</v>
      </c>
      <c r="S993" s="283">
        <f ca="1">VLOOKUP(C991,SubstationLoad_Max_Primaries!$B$3:$Z$500,24,FALSE)</f>
        <v>2.6727603167676928</v>
      </c>
      <c r="T993" s="233"/>
      <c r="U993" s="233"/>
      <c r="V993" s="233"/>
      <c r="W993" s="233"/>
      <c r="X993" s="233"/>
      <c r="Y993" s="233"/>
      <c r="Z993" s="234"/>
      <c r="AA993" s="418" t="str">
        <f ca="1">IF(AND(VLOOKUP(C991,SubstationLoad_Min_Primaries!$B$3:$Z$495,3,FALSE),ISNUMBER(VLOOKUP(C991,'Manual Calculation'!$B$2:$G$222,5,FALSE))),"",IF(AA992=VLOOKUP(C991,SubstationLoad_Max_Primaries!$B$3:$Z$500,5,FALSE),VLOOKUP(C991,SubstationLoad_Max_Primaries!$B$3:$Z$500,10,FALSE),IF(AA992=VLOOKUP(C991,SubstationLoad_Max_Primaries!$B$3:$Z$500,7,FALSE),VLOOKUP(C991,SubstationLoad_Max_Primaries!$B$3:$Z$500,12,FALSE),"")))</f>
        <v/>
      </c>
      <c r="AB993" s="418" t="str">
        <f ca="1">IF(AND(VLOOKUP(C991,SubstationLoad_Min_Primaries!$B$3:$Z$495,3,FALSE),ISNUMBER(VLOOKUP(C991,'Manual Calculation'!$B$2:$G$222,5,FALSE))),"",VLOOKUP(C991,SubstationLoad_Max_Primaries!$B$3:$Z$500,11,FALSE))</f>
        <v/>
      </c>
      <c r="AC993" s="418">
        <f ca="1">IF(AND(VLOOKUP(C991,SubstationLoad_Min_Primaries!$B$3:$Z$495,3,FALSE),ISNUMBER(VLOOKUP(C991,'Manual Calculation'!$B$2:$G$222,5,FALSE))),VLOOKUP(C991,'Manual Calculation'!$B$2:$G$222,6,FALSE),VLOOKUP(C991,SubstationLoad_Min_Primaries!$B$3:$Z$500,23,FALSE))</f>
        <v>43577.125</v>
      </c>
      <c r="AD993" s="175"/>
      <c r="AE993" s="175"/>
      <c r="AF993" s="175"/>
      <c r="AG993" s="175"/>
      <c r="AH993" s="175"/>
      <c r="AI993" s="175"/>
      <c r="AJ993" s="175"/>
      <c r="AK993" s="175"/>
      <c r="AL993" s="175"/>
      <c r="AM993" s="157" t="str">
        <f ca="1">IF('MASTER 2018-19 '!H1002="","",'MASTER 2018-19 '!H1002)</f>
        <v/>
      </c>
      <c r="AN993" s="216"/>
    </row>
    <row r="994" spans="1:40" s="157" customFormat="1" x14ac:dyDescent="0.2">
      <c r="B994" s="236">
        <v>923</v>
      </c>
      <c r="C994" s="86" t="str">
        <f ca="1">VLOOKUP(B994,'GSP List'!$D$2:$E$485,2,FALSE)</f>
        <v>PARK</v>
      </c>
      <c r="D994" s="117" t="s">
        <v>30</v>
      </c>
      <c r="E994" s="117" t="s">
        <v>543</v>
      </c>
      <c r="F994" s="214"/>
      <c r="G994" s="284">
        <f ca="1">IF(AND(VLOOKUP(C994,SubstationLoad_Max_Primaries!$B$3:$Z$495,3,FALSE),ISNUMBER(VLOOKUP(C994,'Manual Calculation'!$B$2:$G$222,3,FALSE))),VLOOKUP(C994,'Manual Calculation'!$B$2:$G$222,4,FALSE),VLOOKUP(C994,SubstationLoad_Max_Primaries!$B$3:$Z$500,23,FALSE))</f>
        <v>43780.335416666669</v>
      </c>
      <c r="H994" s="282">
        <f ca="1">IF(AND(VLOOKUP(C994,SubstationLoad_Max_Primaries!$B$3:$Z$495,3,FALSE),ISNUMBER(VLOOKUP(C994,'Manual Calculation'!$B$2:$G$222,3,FALSE))),VLOOKUP(C994,'Manual Calculation'!$B$2:$G$222,3,FALSE),VLOOKUP(C994,SubstationLoad_Max_Primaries!$B$3:$Z$500,22,FALSE))</f>
        <v>2.2405151709289548</v>
      </c>
      <c r="I994" s="136">
        <v>1</v>
      </c>
      <c r="J994" s="89" t="s">
        <v>31</v>
      </c>
      <c r="K994" s="90" t="s">
        <v>31</v>
      </c>
      <c r="L994" s="143">
        <f ca="1">IF(OR($B994="",ISNA($I994)),,$H994*$I994)</f>
        <v>2.2405151709289548</v>
      </c>
      <c r="M994" s="143">
        <f ca="1">IF($B994 ="",,VLOOKUP($K994,'Growth Rates'!$C$5:$D$8,2,FALSE))^COLUMNS($M994:M994)*$L994+SUM($L995:M995)*IFERROR($L$5/$L$6,1)</f>
        <v>2.2529316351072874</v>
      </c>
      <c r="N994" s="143">
        <f ca="1">IF($B994 ="",,VLOOKUP($K994,'Growth Rates'!$C$5:$D$8,2,FALSE))^COLUMNS($M994:N994)*$L994+SUM($L995:N995)*IFERROR($L$5/$L$6,1)</f>
        <v>2.2654169087204736</v>
      </c>
      <c r="O994" s="143">
        <f ca="1">IF($B994 ="",,VLOOKUP($K994,'Growth Rates'!$C$5:$D$8,2,FALSE))^COLUMNS($M994:O994)*$L994+SUM($L995:O995)*IFERROR($L$5/$L$6,1)</f>
        <v>2.277971373095939</v>
      </c>
      <c r="P994" s="143">
        <f ca="1">IF($B994 ="",,VLOOKUP($K994,'Growth Rates'!$C$5:$D$8,2,FALSE))^COLUMNS($M994:P994)*$L994+SUM($L995:P995)*IFERROR($L$5/$L$6,1)</f>
        <v>2.2905954116743459</v>
      </c>
      <c r="Q994" s="143">
        <f ca="1">IF($B994 ="",,VLOOKUP($K994,'Growth Rates'!$C$5:$D$8,2,FALSE))^COLUMNS($M994:Q994)*$L994+SUM($L995:Q995)*IFERROR($L$5/$L$6,1)</f>
        <v>2.3032894100213048</v>
      </c>
      <c r="R994" s="143">
        <f ca="1">IF($B994 ="",,VLOOKUP($K994,'Growth Rates'!$C$5:$D$8,2,FALSE))^COLUMNS($M994:R994)*$L994+SUM($L995:R995)*IFERROR($L$5/$L$6,1)</f>
        <v>2.3160537558391492</v>
      </c>
      <c r="S994" s="143">
        <f ca="1">IF($B994 ="",,VLOOKUP($K994,'Growth Rates'!$C$5:$D$8,2,FALSE))^COLUMNS($M994:S994)*$L994+SUM($L995:S995)*IFERROR($L$5/$L$6,1)</f>
        <v>2.3288888389787759</v>
      </c>
      <c r="T994" s="143">
        <f ca="1">IF($B994 ="",,VLOOKUP($K994,'Growth Rates'!$C$5:$D$8,2,FALSE))^COLUMNS($M994:T994)*$L994+SUM($L995:T995)*IFERROR($L$5/$L$6,1)</f>
        <v>2.3417950514515575</v>
      </c>
      <c r="U994" s="143">
        <f ca="1">IF($B994 ="",,VLOOKUP($K994,'Growth Rates'!$C$5:$D$8,2,FALSE))^COLUMNS($M994:U994)*$L994+SUM($L995:U995)*IFERROR($L$5/$L$6,1)</f>
        <v>2.3547727874413074</v>
      </c>
      <c r="V994" s="143">
        <f ca="1">IF($B994 ="",,VLOOKUP($K994,'Growth Rates'!$C$5:$D$8,2,FALSE))^COLUMNS($M994:V994)*$L994+SUM($L995:V995)*IFERROR($L$5/$L$6,1)</f>
        <v>2.3678224433163249</v>
      </c>
      <c r="W994" s="143">
        <f ca="1">IF($B994 ="",,VLOOKUP($K994,'Growth Rates'!$C$5:$D$8,2,FALSE))^COLUMNS($M994:W994)*$L994+SUM($L995:W995)*IFERROR($L$5/$L$6,1)</f>
        <v>2.3809444176414969</v>
      </c>
      <c r="X994" s="143">
        <f ca="1">IF($B994 ="",,VLOOKUP($K994,'Growth Rates'!$C$5:$D$8,2,FALSE))^COLUMNS($M994:X994)*$L994+SUM($L995:X995)*IFERROR($L$5/$L$6,1)</f>
        <v>2.3941391111904768</v>
      </c>
      <c r="Y994" s="143">
        <f ca="1">IF($B994 ="",,VLOOKUP($K994,'Growth Rates'!$C$5:$D$8,2,FALSE))^COLUMNS($M994:Y994)*$L994+SUM($L995:Y995)*IFERROR($L$5/$L$6,1)</f>
        <v>2.4074069269579175</v>
      </c>
      <c r="Z994" s="215"/>
      <c r="AA994" s="173">
        <f ca="1">IFERROR(IF($H994="",,AA995/$L994),0)</f>
        <v>0.85714289421474565</v>
      </c>
      <c r="AB994" s="173">
        <f ca="1">IFERROR(IF($H994="",,AB995/$L994),0)</f>
        <v>0.67346937054315381</v>
      </c>
      <c r="AC994" s="174">
        <f ca="1">IFERROR(IF($H994="",,AC995/$L994),0)</f>
        <v>0</v>
      </c>
      <c r="AD994" s="175"/>
      <c r="AE994" s="42">
        <v>85103</v>
      </c>
      <c r="AF994" s="43"/>
      <c r="AG994" s="43"/>
      <c r="AH994" s="43"/>
      <c r="AI994" s="43"/>
      <c r="AJ994" s="43"/>
      <c r="AK994" s="43"/>
      <c r="AL994" s="44"/>
      <c r="AM994" s="157">
        <f ca="1">IF('MASTER 2018-19 '!H1003="","",'MASTER 2018-19 '!H1003)</f>
        <v>2.3678124519999999</v>
      </c>
      <c r="AN994" s="216">
        <f t="shared" ca="1" si="159"/>
        <v>-0.1272972810710451</v>
      </c>
    </row>
    <row r="995" spans="1:40" s="157" customFormat="1" x14ac:dyDescent="0.2">
      <c r="C995" s="217" t="str">
        <f ca="1">IFERROR(IF(H994="","No PI or No Data",""),"Substation was not found in SubstationLoad")</f>
        <v/>
      </c>
      <c r="D995" s="139"/>
      <c r="E995" s="139"/>
      <c r="F995" s="139"/>
      <c r="G995" s="285">
        <f ca="1">IF(AND(VLOOKUP(C994,SubstationLoad_Max_Primaries!$B$3:$Z$495,3,FALSE),ISNUMBER(VLOOKUP(C994,'Manual Calculation'!$B$2:$G$222,3,FALSE))),VLOOKUP(C994,'Manual Calculation'!$B$2:$G$222,4,FALSE),VLOOKUP(C994,SubstationLoad_Max_Primaries!$B$3:$Z$500,23,FALSE))</f>
        <v>43780.335416666669</v>
      </c>
      <c r="H995" s="250"/>
      <c r="I995" s="220"/>
      <c r="J995" s="220"/>
      <c r="K995" s="220"/>
      <c r="L995" s="220" t="s">
        <v>32</v>
      </c>
      <c r="M995" s="235"/>
      <c r="N995" s="221"/>
      <c r="O995" s="221"/>
      <c r="P995" s="221"/>
      <c r="Q995" s="221"/>
      <c r="R995" s="221"/>
      <c r="S995" s="221"/>
      <c r="T995" s="221"/>
      <c r="U995" s="221"/>
      <c r="V995" s="221"/>
      <c r="W995" s="221"/>
      <c r="X995" s="221"/>
      <c r="Y995" s="221"/>
      <c r="Z995" s="222"/>
      <c r="AA995" s="419">
        <f ca="1">IF(AND(VLOOKUP(C994,SubstationLoad_Min_Primaries!$B$3:$Z$495,3,FALSE),ISNUMBER(VLOOKUP(C994,'Manual Calculation'!$B$2:$G$222,5,FALSE))),"Manual Calculation",MAX(VLOOKUP(C994,SubstationLoad_Max_Primaries!$B$3:$Z$500,5,FALSE),VLOOKUP(C994,SubstationLoad_Max_Primaries!$B$3:$Z$500,7,FALSE)))</f>
        <v>1.9204416581420898</v>
      </c>
      <c r="AB995" s="419">
        <f ca="1">IF(AND(VLOOKUP(C994,SubstationLoad_Min_Primaries!$B$3:$Z$495,3,FALSE),ISNUMBER(VLOOKUP(C994,'Manual Calculation'!$B$2:$G$222,5,FALSE))),"Manual Calculation",VLOOKUP(C994,SubstationLoad_Max_Primaries!$B$3:$Z$500,6,FALSE))</f>
        <v>1.50891834185791</v>
      </c>
      <c r="AC995" s="282">
        <f ca="1">IF(AND(VLOOKUP(C994,SubstationLoad_Min_Primaries!$B$3:$Z$495,3,FALSE),ISNUMBER(VLOOKUP(C994,'Manual Calculation'!$B$2:$G$222,5,FALSE))),VLOOKUP(C994,'Manual Calculation'!$B$2:$G$222,5,FALSE),VLOOKUP(C994,SubstationLoad_Min_Primaries!$B$3:$Z$500,22,FALSE))</f>
        <v>0</v>
      </c>
      <c r="AD995" s="175"/>
      <c r="AE995" s="186">
        <v>1</v>
      </c>
      <c r="AF995" s="187">
        <v>0</v>
      </c>
      <c r="AG995" s="187">
        <v>0</v>
      </c>
      <c r="AH995" s="187">
        <v>0</v>
      </c>
      <c r="AI995" s="187">
        <v>0</v>
      </c>
      <c r="AJ995" s="187">
        <v>0</v>
      </c>
      <c r="AK995" s="187">
        <v>0</v>
      </c>
      <c r="AL995" s="188">
        <v>0</v>
      </c>
      <c r="AM995" s="157" t="str">
        <f ca="1">IF('MASTER 2018-19 '!H1004="","",'MASTER 2018-19 '!H1004)</f>
        <v/>
      </c>
      <c r="AN995" s="216"/>
    </row>
    <row r="996" spans="1:40" s="157" customFormat="1" x14ac:dyDescent="0.2">
      <c r="C996" s="223" t="s">
        <v>33</v>
      </c>
      <c r="D996" s="224"/>
      <c r="E996" s="225"/>
      <c r="F996" s="225"/>
      <c r="G996" s="226"/>
      <c r="H996" s="249"/>
      <c r="I996" s="228"/>
      <c r="J996" s="228"/>
      <c r="K996" s="228"/>
      <c r="L996" s="228"/>
      <c r="M996" s="229"/>
      <c r="N996" s="229"/>
      <c r="O996" s="230"/>
      <c r="P996" s="230"/>
      <c r="Q996" s="230"/>
      <c r="R996" s="231" t="s">
        <v>34</v>
      </c>
      <c r="S996" s="283">
        <f ca="1">VLOOKUP(C994,SubstationLoad_Max_Primaries!$B$3:$Z$500,24,FALSE)</f>
        <v>0</v>
      </c>
      <c r="T996" s="245"/>
      <c r="U996" s="245"/>
      <c r="V996" s="245"/>
      <c r="W996" s="245"/>
      <c r="X996" s="245"/>
      <c r="Y996" s="245"/>
      <c r="Z996" s="234"/>
      <c r="AA996" s="418">
        <f ca="1">IF(AND(VLOOKUP(C994,SubstationLoad_Min_Primaries!$B$3:$Z$495,3,FALSE),ISNUMBER(VLOOKUP(C994,'Manual Calculation'!$B$2:$G$222,5,FALSE))),"",IF(AA995=VLOOKUP(C994,SubstationLoad_Max_Primaries!$B$3:$Z$500,5,FALSE),VLOOKUP(C994,SubstationLoad_Max_Primaries!$B$3:$Z$500,10,FALSE),IF(AA995=VLOOKUP(C994,SubstationLoad_Max_Primaries!$B$3:$Z$500,7,FALSE),VLOOKUP(C994,SubstationLoad_Max_Primaries!$B$3:$Z$500,12,FALSE),"")))</f>
        <v>43558.377083333333</v>
      </c>
      <c r="AB996" s="418">
        <f ca="1">IF(AND(VLOOKUP(C994,SubstationLoad_Min_Primaries!$B$3:$Z$495,3,FALSE),ISNUMBER(VLOOKUP(C994,'Manual Calculation'!$B$2:$G$222,5,FALSE))),"",VLOOKUP(C994,SubstationLoad_Max_Primaries!$B$3:$Z$500,11,FALSE))</f>
        <v>43640.631944444445</v>
      </c>
      <c r="AC996" s="418">
        <f ca="1">IF(AND(VLOOKUP(C994,SubstationLoad_Min_Primaries!$B$3:$Z$495,3,FALSE),ISNUMBER(VLOOKUP(C994,'Manual Calculation'!$B$2:$G$222,5,FALSE))),VLOOKUP(C994,'Manual Calculation'!$B$2:$G$222,6,FALSE),VLOOKUP(C994,SubstationLoad_Min_Primaries!$B$3:$Z$500,23,FALSE))</f>
        <v>0</v>
      </c>
      <c r="AD996" s="175"/>
      <c r="AE996" s="175"/>
      <c r="AF996" s="175"/>
      <c r="AG996" s="175"/>
      <c r="AH996" s="175"/>
      <c r="AI996" s="175"/>
      <c r="AJ996" s="175"/>
      <c r="AK996" s="175"/>
      <c r="AL996" s="175"/>
      <c r="AM996" s="157" t="str">
        <f ca="1">IF('MASTER 2018-19 '!H1005="","",'MASTER 2018-19 '!H1005)</f>
        <v/>
      </c>
      <c r="AN996" s="216"/>
    </row>
    <row r="997" spans="1:40" s="157" customFormat="1" x14ac:dyDescent="0.2">
      <c r="B997" s="236">
        <v>941</v>
      </c>
      <c r="C997" s="86" t="str">
        <f ca="1">VLOOKUP(B997,'GSP List'!$D$2:$E$485,2,FALSE)</f>
        <v>SKENE</v>
      </c>
      <c r="D997" s="117" t="s">
        <v>30</v>
      </c>
      <c r="E997" s="117" t="s">
        <v>611</v>
      </c>
      <c r="F997" s="214"/>
      <c r="G997" s="284">
        <f ca="1">IF(AND(VLOOKUP(C997,SubstationLoad_Max_Primaries!$B$3:$Z$495,3,FALSE),ISNUMBER(VLOOKUP(C997,'Manual Calculation'!$B$2:$G$222,3,FALSE))),VLOOKUP(C997,'Manual Calculation'!$B$2:$G$222,4,FALSE),VLOOKUP(C997,SubstationLoad_Max_Primaries!$B$3:$Z$500,23,FALSE))</f>
        <v>43840.341666666667</v>
      </c>
      <c r="H997" s="282">
        <f ca="1">IF(AND(VLOOKUP(C997,SubstationLoad_Max_Primaries!$B$3:$Z$495,3,FALSE),ISNUMBER(VLOOKUP(C997,'Manual Calculation'!$B$2:$G$222,3,FALSE))),VLOOKUP(C997,'Manual Calculation'!$B$2:$G$222,3,FALSE),VLOOKUP(C997,SubstationLoad_Max_Primaries!$B$3:$Z$500,22,FALSE))</f>
        <v>13.519999980926514</v>
      </c>
      <c r="I997" s="136">
        <v>1</v>
      </c>
      <c r="J997" s="89">
        <v>0</v>
      </c>
      <c r="K997" s="90">
        <v>0</v>
      </c>
      <c r="L997" s="143">
        <f ca="1">IF(OR($B997="",ISNA($I997)),,$H997*$I997)</f>
        <v>13.519999980926514</v>
      </c>
      <c r="M997" s="143">
        <f ca="1">IF($B997 ="",,VLOOKUP($K997,'Growth Rates'!$C$5:$D$8,2,FALSE))^COLUMNS($M997:M997)*$L997+SUM($L998:M998)*IFERROR($L$5/$L$6,1)</f>
        <v>13.520246812437207</v>
      </c>
      <c r="N997" s="143">
        <f ca="1">IF($B997 ="",,VLOOKUP($K997,'Growth Rates'!$C$5:$D$8,2,FALSE))^COLUMNS($M997:N997)*$L997+SUM($L998:N998)*IFERROR($L$5/$L$6,1)</f>
        <v>13.520493648454249</v>
      </c>
      <c r="O997" s="143">
        <f ca="1">IF($B997 ="",,VLOOKUP($K997,'Growth Rates'!$C$5:$D$8,2,FALSE))^COLUMNS($M997:O997)*$L997+SUM($L998:O998)*IFERROR($L$5/$L$6,1)</f>
        <v>13.520740488977717</v>
      </c>
      <c r="P997" s="143">
        <f ca="1">IF($B997 ="",,VLOOKUP($K997,'Growth Rates'!$C$5:$D$8,2,FALSE))^COLUMNS($M997:P997)*$L997+SUM($L998:P998)*IFERROR($L$5/$L$6,1)</f>
        <v>13.520987334007698</v>
      </c>
      <c r="Q997" s="143">
        <f ca="1">IF($B997 ="",,VLOOKUP($K997,'Growth Rates'!$C$5:$D$8,2,FALSE))^COLUMNS($M997:Q997)*$L997+SUM($L998:Q998)*IFERROR($L$5/$L$6,1)</f>
        <v>13.521234183544268</v>
      </c>
      <c r="R997" s="143">
        <f ca="1">IF($B997 ="",,VLOOKUP($K997,'Growth Rates'!$C$5:$D$8,2,FALSE))^COLUMNS($M997:R997)*$L997+SUM($L998:R998)*IFERROR($L$5/$L$6,1)</f>
        <v>13.521481037587513</v>
      </c>
      <c r="S997" s="143">
        <f ca="1">IF($B997 ="",,VLOOKUP($K997,'Growth Rates'!$C$5:$D$8,2,FALSE))^COLUMNS($M997:S997)*$L997+SUM($L998:S998)*IFERROR($L$5/$L$6,1)</f>
        <v>13.521727896137516</v>
      </c>
      <c r="T997" s="143">
        <f ca="1">IF($B997 ="",,VLOOKUP($K997,'Growth Rates'!$C$5:$D$8,2,FALSE))^COLUMNS($M997:T997)*$L997+SUM($L998:T998)*IFERROR($L$5/$L$6,1)</f>
        <v>13.521974759194361</v>
      </c>
      <c r="U997" s="143">
        <f ca="1">IF($B997 ="",,VLOOKUP($K997,'Growth Rates'!$C$5:$D$8,2,FALSE))^COLUMNS($M997:U997)*$L997+SUM($L998:U998)*IFERROR($L$5/$L$6,1)</f>
        <v>13.522221626758126</v>
      </c>
      <c r="V997" s="143">
        <f ca="1">IF($B997 ="",,VLOOKUP($K997,'Growth Rates'!$C$5:$D$8,2,FALSE))^COLUMNS($M997:V997)*$L997+SUM($L998:V998)*IFERROR($L$5/$L$6,1)</f>
        <v>13.522468498828895</v>
      </c>
      <c r="W997" s="143">
        <f ca="1">IF($B997 ="",,VLOOKUP($K997,'Growth Rates'!$C$5:$D$8,2,FALSE))^COLUMNS($M997:W997)*$L997+SUM($L998:W998)*IFERROR($L$5/$L$6,1)</f>
        <v>13.522715375406747</v>
      </c>
      <c r="X997" s="143">
        <f ca="1">IF($B997 ="",,VLOOKUP($K997,'Growth Rates'!$C$5:$D$8,2,FALSE))^COLUMNS($M997:X997)*$L997+SUM($L998:X998)*IFERROR($L$5/$L$6,1)</f>
        <v>13.522962256491775</v>
      </c>
      <c r="Y997" s="143">
        <f ca="1">IF($B997 ="",,VLOOKUP($K997,'Growth Rates'!$C$5:$D$8,2,FALSE))^COLUMNS($M997:Y997)*$L997+SUM($L998:Y998)*IFERROR($L$5/$L$6,1)</f>
        <v>13.523209142084047</v>
      </c>
      <c r="Z997" s="215"/>
      <c r="AA997" s="173">
        <f ca="1">IFERROR(IF($H997="",,AA998/$L997),0)</f>
        <v>0.86508876595283934</v>
      </c>
      <c r="AB997" s="173">
        <f ca="1">IFERROR(IF($H997="",,AB998/$L997),0)</f>
        <v>0.74437870886816604</v>
      </c>
      <c r="AC997" s="174">
        <f ca="1">IFERROR(IF($H997="",,AC998/$L997),0)</f>
        <v>0</v>
      </c>
      <c r="AD997" s="175"/>
      <c r="AE997" s="42">
        <v>83836</v>
      </c>
      <c r="AF997" s="43"/>
      <c r="AG997" s="43"/>
      <c r="AH997" s="43"/>
      <c r="AI997" s="43"/>
      <c r="AJ997" s="43"/>
      <c r="AK997" s="43"/>
      <c r="AL997" s="44"/>
      <c r="AM997" s="157">
        <f ca="1">IF('MASTER 2018-19 '!H1006="","",'MASTER 2018-19 '!H1006)</f>
        <v>13.77</v>
      </c>
      <c r="AN997" s="216">
        <f t="shared" ca="1" si="159"/>
        <v>-0.2500000190734859</v>
      </c>
    </row>
    <row r="998" spans="1:40" s="157" customFormat="1" x14ac:dyDescent="0.2">
      <c r="C998" s="217" t="str">
        <f ca="1">IFERROR(IF(H997="","No PI or No Data",""),"Substation was not found in SubstationLoad")</f>
        <v/>
      </c>
      <c r="D998" s="139"/>
      <c r="E998" s="139"/>
      <c r="F998" s="139"/>
      <c r="G998" s="285">
        <f ca="1">IF(AND(VLOOKUP(C997,SubstationLoad_Max_Primaries!$B$3:$Z$495,3,FALSE),ISNUMBER(VLOOKUP(C997,'Manual Calculation'!$B$2:$G$222,3,FALSE))),VLOOKUP(C997,'Manual Calculation'!$B$2:$G$222,4,FALSE),VLOOKUP(C997,SubstationLoad_Max_Primaries!$B$3:$Z$500,23,FALSE))</f>
        <v>43840.341666666667</v>
      </c>
      <c r="H998" s="250"/>
      <c r="I998" s="220"/>
      <c r="J998" s="220"/>
      <c r="K998" s="220"/>
      <c r="L998" s="220" t="s">
        <v>32</v>
      </c>
      <c r="M998" s="235"/>
      <c r="N998" s="221"/>
      <c r="O998" s="221"/>
      <c r="P998" s="221"/>
      <c r="Q998" s="221"/>
      <c r="R998" s="221"/>
      <c r="S998" s="221"/>
      <c r="T998" s="221"/>
      <c r="U998" s="221"/>
      <c r="V998" s="221"/>
      <c r="W998" s="221"/>
      <c r="X998" s="221"/>
      <c r="Y998" s="221"/>
      <c r="Z998" s="222"/>
      <c r="AA998" s="419">
        <f ca="1">IF(AND(VLOOKUP(C997,SubstationLoad_Min_Primaries!$B$3:$Z$495,3,FALSE),ISNUMBER(VLOOKUP(C997,'Manual Calculation'!$B$2:$G$222,5,FALSE))),"Manual Calculation",MAX(VLOOKUP(C997,SubstationLoad_Max_Primaries!$B$3:$Z$500,5,FALSE),VLOOKUP(C997,SubstationLoad_Max_Primaries!$B$3:$Z$500,7,FALSE)))</f>
        <v>11.696000099182129</v>
      </c>
      <c r="AB998" s="419">
        <f ca="1">IF(AND(VLOOKUP(C997,SubstationLoad_Min_Primaries!$B$3:$Z$495,3,FALSE),ISNUMBER(VLOOKUP(C997,'Manual Calculation'!$B$2:$G$222,5,FALSE))),"Manual Calculation",VLOOKUP(C997,SubstationLoad_Max_Primaries!$B$3:$Z$500,6,FALSE))</f>
        <v>10.064000129699707</v>
      </c>
      <c r="AC998" s="282">
        <f ca="1">IF(AND(VLOOKUP(C997,SubstationLoad_Min_Primaries!$B$3:$Z$495,3,FALSE),ISNUMBER(VLOOKUP(C997,'Manual Calculation'!$B$2:$G$222,5,FALSE))),VLOOKUP(C997,'Manual Calculation'!$B$2:$G$222,5,FALSE),VLOOKUP(C997,SubstationLoad_Min_Primaries!$B$3:$Z$500,22,FALSE))</f>
        <v>0</v>
      </c>
      <c r="AD998" s="175"/>
      <c r="AE998" s="186">
        <v>1</v>
      </c>
      <c r="AF998" s="187">
        <v>0</v>
      </c>
      <c r="AG998" s="187">
        <v>0</v>
      </c>
      <c r="AH998" s="187">
        <v>0</v>
      </c>
      <c r="AI998" s="187">
        <v>0</v>
      </c>
      <c r="AJ998" s="187">
        <v>0</v>
      </c>
      <c r="AK998" s="187">
        <v>0</v>
      </c>
      <c r="AL998" s="188">
        <v>0</v>
      </c>
      <c r="AM998" s="157" t="str">
        <f ca="1">IF('MASTER 2018-19 '!H1007="","",'MASTER 2018-19 '!H1007)</f>
        <v/>
      </c>
      <c r="AN998" s="216"/>
    </row>
    <row r="999" spans="1:40" s="157" customFormat="1" x14ac:dyDescent="0.2">
      <c r="C999" s="223" t="s">
        <v>33</v>
      </c>
      <c r="D999" s="224"/>
      <c r="E999" s="225"/>
      <c r="F999" s="225"/>
      <c r="G999" s="226"/>
      <c r="H999" s="249"/>
      <c r="I999" s="228"/>
      <c r="J999" s="228"/>
      <c r="K999" s="228"/>
      <c r="L999" s="228"/>
      <c r="M999" s="229"/>
      <c r="N999" s="229"/>
      <c r="O999" s="230"/>
      <c r="P999" s="230"/>
      <c r="Q999" s="230"/>
      <c r="R999" s="231" t="s">
        <v>34</v>
      </c>
      <c r="S999" s="283">
        <f ca="1">VLOOKUP(C997,SubstationLoad_Max_Primaries!$B$3:$Z$500,24,FALSE)</f>
        <v>0</v>
      </c>
      <c r="T999" s="233"/>
      <c r="U999" s="233"/>
      <c r="V999" s="233"/>
      <c r="W999" s="233"/>
      <c r="X999" s="233"/>
      <c r="Y999" s="233"/>
      <c r="Z999" s="234"/>
      <c r="AA999" s="418">
        <f ca="1">IF(AND(VLOOKUP(C997,SubstationLoad_Min_Primaries!$B$3:$Z$495,3,FALSE),ISNUMBER(VLOOKUP(C997,'Manual Calculation'!$B$2:$G$222,5,FALSE))),"",IF(AA998=VLOOKUP(C997,SubstationLoad_Max_Primaries!$B$3:$Z$500,5,FALSE),VLOOKUP(C997,SubstationLoad_Max_Primaries!$B$3:$Z$500,10,FALSE),IF(AA998=VLOOKUP(C997,SubstationLoad_Max_Primaries!$B$3:$Z$500,7,FALSE),VLOOKUP(C997,SubstationLoad_Max_Primaries!$B$3:$Z$500,12,FALSE),"")))</f>
        <v>43768.365972222222</v>
      </c>
      <c r="AB999" s="418">
        <f ca="1">IF(AND(VLOOKUP(C997,SubstationLoad_Min_Primaries!$B$3:$Z$495,3,FALSE),ISNUMBER(VLOOKUP(C997,'Manual Calculation'!$B$2:$G$222,5,FALSE))),"",VLOOKUP(C997,SubstationLoad_Max_Primaries!$B$3:$Z$500,11,FALSE))</f>
        <v>43629.504861111112</v>
      </c>
      <c r="AC999" s="418">
        <f ca="1">IF(AND(VLOOKUP(C997,SubstationLoad_Min_Primaries!$B$3:$Z$495,3,FALSE),ISNUMBER(VLOOKUP(C997,'Manual Calculation'!$B$2:$G$222,5,FALSE))),VLOOKUP(C997,'Manual Calculation'!$B$2:$G$222,6,FALSE),VLOOKUP(C997,SubstationLoad_Min_Primaries!$B$3:$Z$500,23,FALSE))</f>
        <v>0</v>
      </c>
      <c r="AD999" s="175"/>
      <c r="AE999" s="175"/>
      <c r="AF999" s="175"/>
      <c r="AG999" s="175"/>
      <c r="AH999" s="175"/>
      <c r="AI999" s="175"/>
      <c r="AJ999" s="175"/>
      <c r="AK999" s="175"/>
      <c r="AL999" s="175"/>
      <c r="AM999" s="157" t="str">
        <f ca="1">IF('MASTER 2018-19 '!H1008="","",'MASTER 2018-19 '!H1008)</f>
        <v/>
      </c>
      <c r="AN999" s="216"/>
    </row>
    <row r="1000" spans="1:40" s="157" customFormat="1" x14ac:dyDescent="0.2">
      <c r="B1000" s="236">
        <v>962</v>
      </c>
      <c r="C1000" s="86" t="str">
        <f ca="1">VLOOKUP(B1000,'GSP List'!$D$2:$E$485,2,FALSE)</f>
        <v>TORRYBURN</v>
      </c>
      <c r="D1000" s="117" t="s">
        <v>30</v>
      </c>
      <c r="E1000" s="117" t="s">
        <v>545</v>
      </c>
      <c r="F1000" s="214"/>
      <c r="G1000" s="284">
        <f ca="1">IF(AND(VLOOKUP(C1000,SubstationLoad_Max_Primaries!$B$3:$Z$495,3,FALSE),ISNUMBER(VLOOKUP(C1000,'Manual Calculation'!$B$2:$G$222,3,FALSE))),VLOOKUP(C1000,'Manual Calculation'!$B$2:$G$222,4,FALSE),VLOOKUP(C1000,SubstationLoad_Max_Primaries!$B$3:$Z$500,23,FALSE))</f>
        <v>43788.6875</v>
      </c>
      <c r="H1000" s="282">
        <f ca="1">IF(AND(VLOOKUP(C1000,SubstationLoad_Max_Primaries!$B$3:$Z$495,3,FALSE),ISNUMBER(VLOOKUP(C1000,'Manual Calculation'!$B$2:$G$222,3,FALSE))),VLOOKUP(C1000,'Manual Calculation'!$B$2:$G$222,3,FALSE),VLOOKUP(C1000,SubstationLoad_Max_Primaries!$B$3:$Z$500,22,FALSE))</f>
        <v>9.3845229030000006</v>
      </c>
      <c r="I1000" s="136">
        <v>1</v>
      </c>
      <c r="J1000" s="89">
        <v>0</v>
      </c>
      <c r="K1000" s="90">
        <v>0</v>
      </c>
      <c r="L1000" s="143">
        <f ca="1">IF(OR($B1000="",ISNA($I1000)),,$H1000*$I1000)</f>
        <v>9.3845229030000006</v>
      </c>
      <c r="M1000" s="143">
        <f ca="1">IF($B1000 ="",,VLOOKUP($K1000,'Growth Rates'!$C$5:$D$8,2,FALSE))^COLUMNS($M1000:M1000)*$L1000+SUM($L1001:M1001)*IFERROR($L$5/$L$6,1)</f>
        <v>9.3846942340627635</v>
      </c>
      <c r="N1000" s="143">
        <f ca="1">IF($B1000 ="",,VLOOKUP($K1000,'Growth Rates'!$C$5:$D$8,2,FALSE))^COLUMNS($M1000:N1000)*$L1000+SUM($L1001:N1001)*IFERROR($L$5/$L$6,1)</f>
        <v>9.3848655682534794</v>
      </c>
      <c r="O1000" s="143">
        <f ca="1">IF($B1000 ="",,VLOOKUP($K1000,'Growth Rates'!$C$5:$D$8,2,FALSE))^COLUMNS($M1000:O1000)*$L1000+SUM($L1001:O1001)*IFERROR($L$5/$L$6,1)</f>
        <v>9.3850369055722016</v>
      </c>
      <c r="P1000" s="143">
        <f ca="1">IF($B1000 ="",,VLOOKUP($K1000,'Growth Rates'!$C$5:$D$8,2,FALSE))^COLUMNS($M1000:P1000)*$L1000+SUM($L1001:P1001)*IFERROR($L$5/$L$6,1)</f>
        <v>9.3852082460189941</v>
      </c>
      <c r="Q1000" s="143">
        <f ca="1">IF($B1000 ="",,VLOOKUP($K1000,'Growth Rates'!$C$5:$D$8,2,FALSE))^COLUMNS($M1000:Q1000)*$L1000+SUM($L1001:Q1001)*IFERROR($L$5/$L$6,1)</f>
        <v>9.3853795895939047</v>
      </c>
      <c r="R1000" s="143">
        <f ca="1">IF($B1000 ="",,VLOOKUP($K1000,'Growth Rates'!$C$5:$D$8,2,FALSE))^COLUMNS($M1000:R1000)*$L1000+SUM($L1001:R1001)*IFERROR($L$5/$L$6,1)</f>
        <v>9.3855509362969975</v>
      </c>
      <c r="S1000" s="143">
        <f ca="1">IF($B1000 ="",,VLOOKUP($K1000,'Growth Rates'!$C$5:$D$8,2,FALSE))^COLUMNS($M1000:S1000)*$L1000+SUM($L1001:S1001)*IFERROR($L$5/$L$6,1)</f>
        <v>9.3857222861283276</v>
      </c>
      <c r="T1000" s="143">
        <f ca="1">IF($B1000 ="",,VLOOKUP($K1000,'Growth Rates'!$C$5:$D$8,2,FALSE))^COLUMNS($M1000:T1000)*$L1000+SUM($L1001:T1001)*IFERROR($L$5/$L$6,1)</f>
        <v>9.3858936390879535</v>
      </c>
      <c r="U1000" s="143">
        <f ca="1">IF($B1000 ="",,VLOOKUP($K1000,'Growth Rates'!$C$5:$D$8,2,FALSE))^COLUMNS($M1000:U1000)*$L1000+SUM($L1001:U1001)*IFERROR($L$5/$L$6,1)</f>
        <v>9.3860649951759267</v>
      </c>
      <c r="V1000" s="143">
        <f ca="1">IF($B1000 ="",,VLOOKUP($K1000,'Growth Rates'!$C$5:$D$8,2,FALSE))^COLUMNS($M1000:V1000)*$L1000+SUM($L1001:V1001)*IFERROR($L$5/$L$6,1)</f>
        <v>9.3862363543923113</v>
      </c>
      <c r="W1000" s="143">
        <f ca="1">IF($B1000 ="",,VLOOKUP($K1000,'Growth Rates'!$C$5:$D$8,2,FALSE))^COLUMNS($M1000:W1000)*$L1000+SUM($L1001:W1001)*IFERROR($L$5/$L$6,1)</f>
        <v>9.3864077167371587</v>
      </c>
      <c r="X1000" s="143">
        <f ca="1">IF($B1000 ="",,VLOOKUP($K1000,'Growth Rates'!$C$5:$D$8,2,FALSE))^COLUMNS($M1000:X1000)*$L1000+SUM($L1001:X1001)*IFERROR($L$5/$L$6,1)</f>
        <v>9.3865790822105346</v>
      </c>
      <c r="Y1000" s="143">
        <f ca="1">IF($B1000 ="",,VLOOKUP($K1000,'Growth Rates'!$C$5:$D$8,2,FALSE))^COLUMNS($M1000:Y1000)*$L1000+SUM($L1001:Y1001)*IFERROR($L$5/$L$6,1)</f>
        <v>9.3867504508124853</v>
      </c>
      <c r="Z1000" s="215"/>
      <c r="AA1000" s="173">
        <f ca="1">IFERROR(IF($H1000="",,AA1001/$L1000),0)</f>
        <v>0</v>
      </c>
      <c r="AB1000" s="173">
        <f ca="1">IFERROR(IF($H1000="",,AB1001/$L1000),0)</f>
        <v>0</v>
      </c>
      <c r="AC1000" s="174">
        <f ca="1">IFERROR(IF($H1000="",,AC1001/$L1000),0)</f>
        <v>0.25308015714264598</v>
      </c>
      <c r="AD1000" s="175"/>
      <c r="AE1000" s="42">
        <v>83801</v>
      </c>
      <c r="AF1000" s="43">
        <v>83807</v>
      </c>
      <c r="AG1000" s="43"/>
      <c r="AH1000" s="43"/>
      <c r="AI1000" s="43"/>
      <c r="AJ1000" s="43"/>
      <c r="AK1000" s="43"/>
      <c r="AL1000" s="44"/>
      <c r="AM1000" s="157">
        <f ca="1">IF('MASTER 2018-19 '!H1009="","",'MASTER 2018-19 '!H1009)</f>
        <v>9.07</v>
      </c>
      <c r="AN1000" s="216">
        <f t="shared" ca="1" si="159"/>
        <v>0.3145229030000003</v>
      </c>
    </row>
    <row r="1001" spans="1:40" s="157" customFormat="1" x14ac:dyDescent="0.2">
      <c r="C1001" s="217" t="str">
        <f ca="1">IFERROR(IF(H1000="","No PI or No Data",""),"Substation was not found in SubstationLoad")</f>
        <v/>
      </c>
      <c r="D1001" s="139"/>
      <c r="E1001" s="139"/>
      <c r="F1001" s="139"/>
      <c r="G1001" s="285">
        <f ca="1">IF(AND(VLOOKUP(C1000,SubstationLoad_Max_Primaries!$B$3:$Z$495,3,FALSE),ISNUMBER(VLOOKUP(C1000,'Manual Calculation'!$B$2:$G$222,3,FALSE))),VLOOKUP(C1000,'Manual Calculation'!$B$2:$G$222,4,FALSE),VLOOKUP(C1000,SubstationLoad_Max_Primaries!$B$3:$Z$500,23,FALSE))</f>
        <v>43788.6875</v>
      </c>
      <c r="H1001" s="250"/>
      <c r="I1001" s="220"/>
      <c r="J1001" s="220"/>
      <c r="K1001" s="220"/>
      <c r="L1001" s="220" t="s">
        <v>32</v>
      </c>
      <c r="M1001" s="235"/>
      <c r="N1001" s="221"/>
      <c r="O1001" s="221"/>
      <c r="P1001" s="221"/>
      <c r="Q1001" s="221"/>
      <c r="R1001" s="221"/>
      <c r="S1001" s="221"/>
      <c r="T1001" s="221"/>
      <c r="U1001" s="221"/>
      <c r="V1001" s="221"/>
      <c r="W1001" s="221"/>
      <c r="X1001" s="221"/>
      <c r="Y1001" s="221"/>
      <c r="Z1001" s="222"/>
      <c r="AA1001" s="419" t="str">
        <f ca="1">IF(AND(VLOOKUP(C1000,SubstationLoad_Min_Primaries!$B$3:$Z$495,3,FALSE),ISNUMBER(VLOOKUP(C1000,'Manual Calculation'!$B$2:$G$222,5,FALSE))),"Manual Calculation",MAX(VLOOKUP(C1000,SubstationLoad_Max_Primaries!$B$3:$Z$500,5,FALSE),VLOOKUP(C1000,SubstationLoad_Max_Primaries!$B$3:$Z$500,7,FALSE)))</f>
        <v>Manual Calculation</v>
      </c>
      <c r="AB1001" s="419" t="str">
        <f ca="1">IF(AND(VLOOKUP(C1000,SubstationLoad_Min_Primaries!$B$3:$Z$495,3,FALSE),ISNUMBER(VLOOKUP(C1000,'Manual Calculation'!$B$2:$G$222,5,FALSE))),"Manual Calculation",VLOOKUP(C1000,SubstationLoad_Max_Primaries!$B$3:$Z$500,6,FALSE))</f>
        <v>Manual Calculation</v>
      </c>
      <c r="AC1001" s="282">
        <f ca="1">IF(AND(VLOOKUP(C1000,SubstationLoad_Min_Primaries!$B$3:$Z$495,3,FALSE),ISNUMBER(VLOOKUP(C1000,'Manual Calculation'!$B$2:$G$222,5,FALSE))),VLOOKUP(C1000,'Manual Calculation'!$B$2:$G$222,5,FALSE),VLOOKUP(C1000,SubstationLoad_Min_Primaries!$B$3:$Z$500,22,FALSE))</f>
        <v>2.3750365310000001</v>
      </c>
      <c r="AD1001" s="175"/>
      <c r="AE1001" s="186">
        <v>0.5</v>
      </c>
      <c r="AF1001" s="187">
        <v>0.5</v>
      </c>
      <c r="AG1001" s="187">
        <v>0</v>
      </c>
      <c r="AH1001" s="187">
        <v>0</v>
      </c>
      <c r="AI1001" s="187">
        <v>0</v>
      </c>
      <c r="AJ1001" s="187">
        <v>0</v>
      </c>
      <c r="AK1001" s="187">
        <v>0</v>
      </c>
      <c r="AL1001" s="188">
        <v>0</v>
      </c>
      <c r="AM1001" s="157" t="str">
        <f ca="1">IF('MASTER 2018-19 '!H1010="","",'MASTER 2018-19 '!H1010)</f>
        <v/>
      </c>
      <c r="AN1001" s="216"/>
    </row>
    <row r="1002" spans="1:40" s="157" customFormat="1" x14ac:dyDescent="0.2">
      <c r="C1002" s="223" t="s">
        <v>33</v>
      </c>
      <c r="D1002" s="224"/>
      <c r="E1002" s="225"/>
      <c r="F1002" s="225"/>
      <c r="G1002" s="226"/>
      <c r="H1002" s="249"/>
      <c r="I1002" s="228"/>
      <c r="J1002" s="228"/>
      <c r="K1002" s="228"/>
      <c r="L1002" s="228"/>
      <c r="M1002" s="229"/>
      <c r="N1002" s="229"/>
      <c r="O1002" s="230"/>
      <c r="P1002" s="230"/>
      <c r="Q1002" s="230"/>
      <c r="R1002" s="231" t="s">
        <v>34</v>
      </c>
      <c r="S1002" s="283">
        <f ca="1">VLOOKUP(C1000,SubstationLoad_Max_Primaries!$B$3:$Z$500,24,FALSE)</f>
        <v>2.0469278168439867E-2</v>
      </c>
      <c r="T1002" s="245"/>
      <c r="U1002" s="245"/>
      <c r="V1002" s="245"/>
      <c r="W1002" s="245"/>
      <c r="X1002" s="245"/>
      <c r="Y1002" s="245"/>
      <c r="Z1002" s="234"/>
      <c r="AA1002" s="418" t="str">
        <f ca="1">IF(AND(VLOOKUP(C1000,SubstationLoad_Min_Primaries!$B$3:$Z$495,3,FALSE),ISNUMBER(VLOOKUP(C1000,'Manual Calculation'!$B$2:$G$222,5,FALSE))),"",IF(AA1001=VLOOKUP(C1000,SubstationLoad_Max_Primaries!$B$3:$Z$500,5,FALSE),VLOOKUP(C1000,SubstationLoad_Max_Primaries!$B$3:$Z$500,10,FALSE),IF(AA1001=VLOOKUP(C1000,SubstationLoad_Max_Primaries!$B$3:$Z$500,7,FALSE),VLOOKUP(C1000,SubstationLoad_Max_Primaries!$B$3:$Z$500,12,FALSE),"")))</f>
        <v/>
      </c>
      <c r="AB1002" s="418" t="str">
        <f ca="1">IF(AND(VLOOKUP(C1000,SubstationLoad_Min_Primaries!$B$3:$Z$495,3,FALSE),ISNUMBER(VLOOKUP(C1000,'Manual Calculation'!$B$2:$G$222,5,FALSE))),"",VLOOKUP(C1000,SubstationLoad_Max_Primaries!$B$3:$Z$500,11,FALSE))</f>
        <v/>
      </c>
      <c r="AC1002" s="418">
        <f ca="1">IF(AND(VLOOKUP(C1000,SubstationLoad_Min_Primaries!$B$3:$Z$495,3,FALSE),ISNUMBER(VLOOKUP(C1000,'Manual Calculation'!$B$2:$G$222,5,FALSE))),VLOOKUP(C1000,'Manual Calculation'!$B$2:$G$222,6,FALSE),VLOOKUP(C1000,SubstationLoad_Min_Primaries!$B$3:$Z$500,23,FALSE))</f>
        <v>43653.1875</v>
      </c>
      <c r="AD1002" s="175"/>
      <c r="AE1002" s="175"/>
      <c r="AF1002" s="175"/>
      <c r="AG1002" s="175"/>
      <c r="AH1002" s="175"/>
      <c r="AI1002" s="175"/>
      <c r="AJ1002" s="175"/>
      <c r="AK1002" s="175"/>
      <c r="AL1002" s="175"/>
      <c r="AM1002" s="157" t="str">
        <f ca="1">IF('MASTER 2018-19 '!H1011="","",'MASTER 2018-19 '!H1011)</f>
        <v/>
      </c>
      <c r="AN1002" s="216"/>
    </row>
    <row r="1003" spans="1:40" s="157" customFormat="1" x14ac:dyDescent="0.2">
      <c r="A1003" s="246"/>
      <c r="B1003" s="246"/>
      <c r="C1003" s="246"/>
      <c r="D1003" s="246"/>
      <c r="E1003" s="246"/>
      <c r="F1003" s="246"/>
      <c r="G1003" s="246"/>
      <c r="H1003" s="246"/>
      <c r="I1003" s="246"/>
      <c r="J1003" s="246"/>
      <c r="K1003" s="246"/>
      <c r="L1003" s="246"/>
      <c r="M1003" s="246"/>
      <c r="N1003" s="246"/>
      <c r="O1003" s="246"/>
      <c r="P1003" s="246"/>
      <c r="Q1003" s="246"/>
      <c r="R1003" s="246"/>
      <c r="S1003" s="246"/>
      <c r="T1003" s="246"/>
      <c r="U1003" s="246"/>
      <c r="V1003" s="246"/>
      <c r="W1003" s="246"/>
      <c r="X1003" s="246"/>
      <c r="Y1003" s="246"/>
      <c r="Z1003" s="246"/>
      <c r="AA1003" s="246"/>
      <c r="AB1003" s="246"/>
      <c r="AC1003" s="246"/>
      <c r="AD1003" s="246"/>
      <c r="AE1003" s="246"/>
      <c r="AF1003" s="246"/>
      <c r="AG1003" s="246"/>
      <c r="AH1003" s="246"/>
      <c r="AI1003" s="246"/>
      <c r="AJ1003" s="246"/>
      <c r="AK1003" s="246"/>
      <c r="AL1003" s="246"/>
      <c r="AM1003" s="157" t="str">
        <f ca="1">IF('MASTER 2018-19 '!H1012="","",'MASTER 2018-19 '!H1012)</f>
        <v/>
      </c>
      <c r="AN1003" s="216"/>
    </row>
    <row r="1004" spans="1:40" s="157" customFormat="1" x14ac:dyDescent="0.2">
      <c r="A1004" s="152"/>
      <c r="B1004" s="25"/>
      <c r="C1004" s="158"/>
      <c r="D1004" s="152"/>
      <c r="E1004" s="152"/>
      <c r="F1004" s="152"/>
      <c r="G1004" s="152"/>
      <c r="H1004" s="152"/>
      <c r="I1004" s="152"/>
      <c r="J1004" s="152"/>
      <c r="K1004" s="152"/>
      <c r="L1004" s="7" t="s">
        <v>0</v>
      </c>
      <c r="M1004" s="159"/>
      <c r="N1004" s="159"/>
      <c r="O1004" s="159"/>
      <c r="P1004" s="159"/>
      <c r="Q1004" s="159"/>
      <c r="R1004" s="159"/>
      <c r="S1004" s="159"/>
      <c r="T1004" s="159"/>
      <c r="U1004" s="159"/>
      <c r="V1004" s="159"/>
      <c r="W1004" s="159"/>
      <c r="X1004" s="159"/>
      <c r="Y1004" s="159"/>
      <c r="Z1004" s="156"/>
      <c r="AA1004" s="152"/>
      <c r="AB1004" s="152"/>
      <c r="AC1004" s="152"/>
      <c r="AD1004" s="152"/>
      <c r="AE1004" s="152"/>
      <c r="AF1004" s="152"/>
      <c r="AG1004" s="152"/>
      <c r="AH1004" s="152"/>
      <c r="AI1004" s="152"/>
      <c r="AJ1004" s="152"/>
      <c r="AK1004" s="152"/>
      <c r="AL1004" s="152"/>
      <c r="AM1004" s="157" t="str">
        <f ca="1">IF('MASTER 2018-19 '!H1013="","",'MASTER 2018-19 '!H1013)</f>
        <v/>
      </c>
      <c r="AN1004" s="216"/>
    </row>
    <row r="1005" spans="1:40" s="157" customFormat="1" ht="61.5" x14ac:dyDescent="0.2">
      <c r="A1005" s="20" t="s">
        <v>39</v>
      </c>
      <c r="B1005" s="21" t="s">
        <v>657</v>
      </c>
      <c r="C1005" s="20" t="s">
        <v>2</v>
      </c>
      <c r="D1005" s="18" t="s">
        <v>3</v>
      </c>
      <c r="E1005" s="18" t="s">
        <v>4</v>
      </c>
      <c r="F1005" s="18" t="s">
        <v>5</v>
      </c>
      <c r="G1005" s="22" t="s">
        <v>6</v>
      </c>
      <c r="H1005" s="22" t="str">
        <f ca="1">$L$1&amp;" Peak (MW)"</f>
        <v>2019 / 20 Peak (MW)</v>
      </c>
      <c r="I1005" s="16" t="s">
        <v>7</v>
      </c>
      <c r="J1005" s="24" t="s">
        <v>8</v>
      </c>
      <c r="K1005" s="17" t="s">
        <v>9</v>
      </c>
      <c r="L1005" s="22" t="str">
        <f ca="1">LEFTB($L$1,FIND(" / ",$L$1,1))&amp;" / "&amp;LEFTB($L$1,FIND(" / ",$L$1,1))+1</f>
        <v>2019  / 2020</v>
      </c>
      <c r="M1005" s="22" t="str">
        <f ca="1">LEFTB($L$1,FIND(" / ",$L$1,1))+1&amp;" / "&amp;LEFTB($L$1,FIND(" / ",$L$1,1))+2</f>
        <v>2020 / 2021</v>
      </c>
      <c r="N1005" s="22" t="str">
        <f ca="1">LEFTB($L$1,FIND(" / ",$L$1,1))+2&amp;" / "&amp;LEFTB($L$1,FIND(" / ",$L$1,1))+3</f>
        <v>2021 / 2022</v>
      </c>
      <c r="O1005" s="22" t="str">
        <f ca="1">LEFTB($L$1,FIND(" / ",$L$1,1))+3&amp;" / "&amp;LEFTB($L$1,FIND(" / ",$L$1,1))+4</f>
        <v>2022 / 2023</v>
      </c>
      <c r="P1005" s="22" t="str">
        <f ca="1">LEFTB($L$1,FIND(" / ",$L$1,1))+4&amp;" / "&amp;LEFTB($L$1,FIND(" / ",$L$1,1))+5</f>
        <v>2023 / 2024</v>
      </c>
      <c r="Q1005" s="22" t="str">
        <f ca="1">LEFTB($L$1,FIND(" / ",$L$1,1))+5&amp;" / "&amp;LEFTB($L$1,FIND(" / ",$L$1,1))+6</f>
        <v>2024 / 2025</v>
      </c>
      <c r="R1005" s="22" t="str">
        <f ca="1">LEFTB($L$1,FIND(" / ",$L$1,1))+6&amp;" / "&amp;LEFTB($L$1,FIND(" / ",$L$1,1))+7</f>
        <v>2025 / 2026</v>
      </c>
      <c r="S1005" s="22" t="str">
        <f ca="1">LEFTB($L$1,FIND(" / ",$L$1,1))+7&amp;" / "&amp;LEFTB($L$1,FIND(" / ",$L$1,1))+8</f>
        <v>2026 / 2027</v>
      </c>
      <c r="T1005" s="22" t="str">
        <f ca="1">LEFTB($L$1,FIND(" / ",$L$1,1))+8&amp;" / "&amp;LEFTB($L$1,FIND(" / ",$L$1,1))+9</f>
        <v>2027 / 2028</v>
      </c>
      <c r="U1005" s="22" t="str">
        <f ca="1">LEFTB($L$1,FIND(" / ",$L$1,1))+9&amp;" / "&amp;LEFTB($L$1,FIND(" / ",$L$1,1))+10</f>
        <v>2028 / 2029</v>
      </c>
      <c r="V1005" s="22" t="str">
        <f ca="1">LEFTB($L$1,FIND(" / ",$L$1,1))+10&amp;" / "&amp;LEFTB($L$1,FIND(" / ",$L$1,1))+11</f>
        <v>2029 / 2030</v>
      </c>
      <c r="W1005" s="22" t="str">
        <f ca="1">LEFTB($L$1,FIND(" / ",$L$1,1))+11&amp;" / "&amp;LEFTB($L$1,FIND(" / ",$L$1,1))+12</f>
        <v>2030 / 2031</v>
      </c>
      <c r="X1005" s="22" t="str">
        <f ca="1">LEFTB($L$1,FIND(" / ",$L$1,1))+12&amp;" / "&amp;LEFTB($L$1,FIND(" / ",$L$1,1))+13</f>
        <v>2031 / 2032</v>
      </c>
      <c r="Y1005" s="22" t="str">
        <f ca="1">LEFTB($L$1,FIND(" / ",$L$1,1))+13&amp;" / "&amp;LEFTB($L$1,FIND(" / ",$L$1,1))+14</f>
        <v>2032 / 2033</v>
      </c>
      <c r="Z1005" s="23" t="s">
        <v>11</v>
      </c>
      <c r="AA1005" s="19" t="s">
        <v>12</v>
      </c>
      <c r="AB1005" s="19" t="s">
        <v>13</v>
      </c>
      <c r="AC1005" s="19" t="s">
        <v>14</v>
      </c>
      <c r="AD1005" s="160"/>
      <c r="AE1005" s="19" t="s">
        <v>15</v>
      </c>
      <c r="AF1005" s="19" t="s">
        <v>16</v>
      </c>
      <c r="AG1005" s="19" t="s">
        <v>17</v>
      </c>
      <c r="AH1005" s="19" t="s">
        <v>18</v>
      </c>
      <c r="AI1005" s="19" t="s">
        <v>19</v>
      </c>
      <c r="AJ1005" s="19" t="s">
        <v>20</v>
      </c>
      <c r="AK1005" s="19" t="s">
        <v>21</v>
      </c>
      <c r="AL1005" s="19" t="s">
        <v>22</v>
      </c>
      <c r="AM1005" s="19" t="str">
        <f ca="1">IF('MASTER 2018-19 '!H1014="","",'MASTER 2018-19 '!H1014)</f>
        <v>2018/19 Peak (MW)</v>
      </c>
      <c r="AN1005" s="19" t="s">
        <v>825</v>
      </c>
    </row>
    <row r="1006" spans="1:40" s="157" customFormat="1" x14ac:dyDescent="0.2">
      <c r="A1006" s="6"/>
      <c r="B1006" s="161"/>
      <c r="C1006" s="162"/>
      <c r="D1006" s="161"/>
      <c r="E1006" s="161"/>
      <c r="F1006" s="161"/>
      <c r="G1006" s="163"/>
      <c r="H1006" s="161"/>
      <c r="I1006" s="164"/>
      <c r="J1006" s="165"/>
      <c r="K1006" s="161"/>
      <c r="L1006" s="161"/>
      <c r="M1006" s="161"/>
      <c r="N1006" s="161"/>
      <c r="O1006" s="161"/>
      <c r="P1006" s="161"/>
      <c r="Q1006" s="161"/>
      <c r="R1006" s="161"/>
      <c r="S1006" s="161"/>
      <c r="T1006" s="161"/>
      <c r="U1006" s="161"/>
      <c r="V1006" s="161"/>
      <c r="W1006" s="161"/>
      <c r="X1006" s="161"/>
      <c r="Y1006" s="161"/>
      <c r="Z1006" s="160"/>
      <c r="AA1006" s="160"/>
      <c r="AB1006" s="160"/>
      <c r="AC1006" s="160"/>
      <c r="AD1006" s="160"/>
      <c r="AE1006" s="160"/>
      <c r="AF1006" s="160"/>
      <c r="AG1006" s="160"/>
      <c r="AH1006" s="160"/>
      <c r="AI1006" s="160"/>
      <c r="AJ1006" s="160"/>
      <c r="AK1006" s="160"/>
      <c r="AL1006" s="160"/>
      <c r="AM1006" s="157" t="str">
        <f ca="1">IF('MASTER 2018-19 '!H1015="","",'MASTER 2018-19 '!H1015)</f>
        <v/>
      </c>
    </row>
    <row r="1007" spans="1:40" s="157" customFormat="1" x14ac:dyDescent="0.2">
      <c r="A1007" s="142" t="s">
        <v>613</v>
      </c>
      <c r="B1007" s="166">
        <v>534</v>
      </c>
      <c r="C1007" s="167"/>
      <c r="D1007" s="168" t="s">
        <v>23</v>
      </c>
      <c r="E1007" s="169" t="s">
        <v>838</v>
      </c>
      <c r="F1007" s="170"/>
      <c r="G1007" s="284">
        <f ca="1">VLOOKUP(A1007,SubstationLoad_Max_GSPs!$A$3:$Z$100,19,FALSE)</f>
        <v>43691.379166666666</v>
      </c>
      <c r="H1007" s="282">
        <f ca="1">VLOOKUP(A1007,SubstationLoad_Max_GSPs!$A$3:$Z$100,18,FALSE)</f>
        <v>5.26094582490623</v>
      </c>
      <c r="I1007" s="136">
        <v>1</v>
      </c>
      <c r="J1007" s="171"/>
      <c r="K1007" s="172" t="s">
        <v>24</v>
      </c>
      <c r="L1007" s="37">
        <f ca="1">IF(OR($A1007="",ISNA($I1007)),,$H1007*$I1007)</f>
        <v>5.26094582490623</v>
      </c>
      <c r="M1007" s="37">
        <f t="shared" ref="M1007:Y1007" ca="1" si="160">M1008/IFERROR($L1008/$L1007,1)</f>
        <v>5.2610418727766053</v>
      </c>
      <c r="N1007" s="37">
        <f t="shared" ca="1" si="160"/>
        <v>5.2611379224005042</v>
      </c>
      <c r="O1007" s="37">
        <f t="shared" ca="1" si="160"/>
        <v>5.2612339737779585</v>
      </c>
      <c r="P1007" s="37">
        <f t="shared" ca="1" si="160"/>
        <v>5.2613300269090022</v>
      </c>
      <c r="Q1007" s="37">
        <f t="shared" ca="1" si="160"/>
        <v>5.2614260817936636</v>
      </c>
      <c r="R1007" s="37">
        <f t="shared" ca="1" si="160"/>
        <v>5.2615221384319781</v>
      </c>
      <c r="S1007" s="37">
        <f t="shared" ca="1" si="160"/>
        <v>5.261618196823977</v>
      </c>
      <c r="T1007" s="37">
        <f t="shared" ca="1" si="160"/>
        <v>5.2617142569696922</v>
      </c>
      <c r="U1007" s="37">
        <f t="shared" ca="1" si="160"/>
        <v>5.2618103188691521</v>
      </c>
      <c r="V1007" s="37">
        <f t="shared" ca="1" si="160"/>
        <v>5.2619063825223948</v>
      </c>
      <c r="W1007" s="37">
        <f t="shared" ca="1" si="160"/>
        <v>5.2620024479294472</v>
      </c>
      <c r="X1007" s="37">
        <f t="shared" ca="1" si="160"/>
        <v>5.2620985150903472</v>
      </c>
      <c r="Y1007" s="37">
        <f t="shared" ca="1" si="160"/>
        <v>5.262194584005119</v>
      </c>
      <c r="Z1007" s="38" t="str">
        <f ca="1">"Diversity/Losses: "&amp;ROUND(L1008/L1007,3)</f>
        <v>Diversity/Losses: 0.366</v>
      </c>
      <c r="AA1007" s="173">
        <f ca="1">IFERROR(IF($H1007="",,AA1008/$L1007),0)</f>
        <v>0.88994380890496039</v>
      </c>
      <c r="AB1007" s="173">
        <f ca="1">IFERROR(IF($H1007="",,AB1008/$L1007),0)</f>
        <v>1</v>
      </c>
      <c r="AC1007" s="174">
        <f ca="1">IFERROR(IF($H1007="",,AC1008/$L1007),0)</f>
        <v>-9.81923347837885</v>
      </c>
      <c r="AD1007" s="175"/>
      <c r="AE1007" s="42">
        <v>16230</v>
      </c>
      <c r="AF1007" s="43"/>
      <c r="AG1007" s="43"/>
      <c r="AH1007" s="43"/>
      <c r="AI1007" s="43"/>
      <c r="AJ1007" s="43"/>
      <c r="AK1007" s="43"/>
      <c r="AL1007" s="44"/>
      <c r="AM1007" s="157">
        <f ca="1">IF('MASTER 2018-19 '!H1016="","",'MASTER 2018-19 '!H1016)</f>
        <v>1.9</v>
      </c>
      <c r="AN1007" s="216">
        <f ca="1">H1007-AM1007</f>
        <v>3.3609458249062301</v>
      </c>
    </row>
    <row r="1008" spans="1:40" s="157" customFormat="1" x14ac:dyDescent="0.2">
      <c r="A1008" s="217" t="str">
        <f ca="1">IFERROR(IF(H1007="","No PI or No Data",""),"Substation was not found in SubstationLoad")</f>
        <v/>
      </c>
      <c r="B1008" s="176"/>
      <c r="C1008" s="177"/>
      <c r="D1008" s="178"/>
      <c r="E1008" s="178"/>
      <c r="F1008" s="178"/>
      <c r="G1008" s="329">
        <f ca="1">VLOOKUP(A1007,SubstationLoad_Max_GSPs!$A$3:$Z$100,19,FALSE)</f>
        <v>43691.379166666666</v>
      </c>
      <c r="H1008" s="180"/>
      <c r="I1008" s="181"/>
      <c r="J1008" s="182"/>
      <c r="K1008" s="183" t="s">
        <v>25</v>
      </c>
      <c r="L1008" s="53">
        <f ca="1">L1012+L1015+L1018</f>
        <v>1.9236150674796115</v>
      </c>
      <c r="M1008" s="53">
        <f t="shared" ref="M1008:Y1008" ca="1" si="161">M1012+M1015+M1018</f>
        <v>1.9236501864747129</v>
      </c>
      <c r="N1008" s="53">
        <f t="shared" ca="1" si="161"/>
        <v>1.9236853061109735</v>
      </c>
      <c r="O1008" s="53">
        <f t="shared" ca="1" si="161"/>
        <v>1.9237204263884051</v>
      </c>
      <c r="P1008" s="53">
        <f t="shared" ca="1" si="161"/>
        <v>1.92375554730702</v>
      </c>
      <c r="Q1008" s="53">
        <f t="shared" ca="1" si="161"/>
        <v>1.9237906688668289</v>
      </c>
      <c r="R1008" s="53">
        <f t="shared" ca="1" si="161"/>
        <v>1.9238257910678442</v>
      </c>
      <c r="S1008" s="53">
        <f t="shared" ca="1" si="161"/>
        <v>1.9238609139100777</v>
      </c>
      <c r="T1008" s="53">
        <f t="shared" ca="1" si="161"/>
        <v>1.9238960373935408</v>
      </c>
      <c r="U1008" s="53">
        <f t="shared" ca="1" si="161"/>
        <v>1.9239311615182444</v>
      </c>
      <c r="V1008" s="53">
        <f t="shared" ca="1" si="161"/>
        <v>1.9239662862842017</v>
      </c>
      <c r="W1008" s="53">
        <f t="shared" ca="1" si="161"/>
        <v>1.9240014116914232</v>
      </c>
      <c r="X1008" s="53">
        <f t="shared" ca="1" si="161"/>
        <v>1.9240365377399224</v>
      </c>
      <c r="Y1008" s="53">
        <f t="shared" ca="1" si="161"/>
        <v>1.9240716644297082</v>
      </c>
      <c r="Z1008" s="184"/>
      <c r="AA1008" s="419">
        <f ca="1">MAX(VLOOKUP(A1007,SubstationLoad_Max_GSPs!$A$3:$Z$100,3,FALSE),VLOOKUP(A1007,SubstationLoad_Max_GSPs!$A$3:$Z$100,5,FALSE))</f>
        <v>4.6819461658596992</v>
      </c>
      <c r="AB1008" s="282">
        <f ca="1">VLOOKUP(A1007,SubstationLoad_Max_GSPs!$A$3:$Z$100,4,FALSE)</f>
        <v>5.26094582490623</v>
      </c>
      <c r="AC1008" s="282">
        <f ca="1">VLOOKUP(A1007,SubstationLoad_Min_GSPs!$A$3:$Z$100,18,FALSE)</f>
        <v>-51.658455371856689</v>
      </c>
      <c r="AD1008" s="175"/>
      <c r="AE1008" s="186">
        <v>1</v>
      </c>
      <c r="AF1008" s="187">
        <v>0</v>
      </c>
      <c r="AG1008" s="187">
        <v>0</v>
      </c>
      <c r="AH1008" s="187">
        <v>0</v>
      </c>
      <c r="AI1008" s="187">
        <v>0</v>
      </c>
      <c r="AJ1008" s="187">
        <v>0</v>
      </c>
      <c r="AK1008" s="187">
        <v>0</v>
      </c>
      <c r="AL1008" s="188">
        <v>0</v>
      </c>
      <c r="AM1008" s="157" t="str">
        <f ca="1">IF('MASTER 2018-19 '!H1017="","",'MASTER 2018-19 '!H1017)</f>
        <v/>
      </c>
      <c r="AN1008" s="216"/>
    </row>
    <row r="1009" spans="1:40" s="157" customFormat="1" x14ac:dyDescent="0.2">
      <c r="A1009" s="11"/>
      <c r="B1009" s="176"/>
      <c r="C1009" s="189"/>
      <c r="D1009" s="190" t="s">
        <v>26</v>
      </c>
      <c r="E1009" s="63"/>
      <c r="F1009" s="191"/>
      <c r="G1009" s="192"/>
      <c r="H1009" s="193"/>
      <c r="I1009" s="194"/>
      <c r="J1009" s="194"/>
      <c r="K1009" s="194"/>
      <c r="L1009" s="194"/>
      <c r="M1009" s="194"/>
      <c r="N1009" s="195"/>
      <c r="O1009" s="195"/>
      <c r="P1009" s="195"/>
      <c r="Q1009" s="195"/>
      <c r="R1009" s="196" t="s">
        <v>27</v>
      </c>
      <c r="S1009" s="330">
        <f ca="1">VLOOKUP(A1007,SubstationLoad_Max_GSPs!$A$3:$Z$100,20,FALSE)</f>
        <v>0</v>
      </c>
      <c r="T1009" s="185"/>
      <c r="U1009" s="185"/>
      <c r="V1009" s="185"/>
      <c r="W1009" s="185"/>
      <c r="X1009" s="185"/>
      <c r="Y1009" s="185"/>
      <c r="Z1009" s="184"/>
      <c r="AA1009" s="418">
        <f ca="1">IF(AA1008=VLOOKUP(A1007,SubstationLoad_Max_GSPs!$A$3:$Z$100,3,FALSE),VLOOKUP(A1007,SubstationLoad_Max_GSPs!$A$3:$Z$100,8,FALSE),IF(AA1008=VLOOKUP(A1007,SubstationLoad_Max_GSPs!$A$3:$Z$100,5,FALSE),VLOOKUP(A1007,SubstationLoad_Max_GSPs!$A$3:$Z$100,10,FALSE),""))</f>
        <v>43734.771527777775</v>
      </c>
      <c r="AB1009" s="418">
        <f ca="1">VLOOKUP(A1007,SubstationLoad_Max_GSPs!$A$3:$Z$100,9,FALSE)</f>
        <v>43691.379166666666</v>
      </c>
      <c r="AC1009" s="418">
        <f ca="1">VLOOKUP(A1007,SubstationLoad_Min_GSPs!$A$3:$Z$100,19,FALSE)</f>
        <v>43812.363888888889</v>
      </c>
      <c r="AD1009" s="175"/>
      <c r="AE1009" s="175"/>
      <c r="AF1009" s="175"/>
      <c r="AG1009" s="175"/>
      <c r="AH1009" s="175"/>
      <c r="AI1009" s="175"/>
      <c r="AJ1009" s="175"/>
      <c r="AK1009" s="175"/>
      <c r="AL1009" s="175"/>
      <c r="AM1009" s="157" t="str">
        <f ca="1">IF('MASTER 2018-19 '!H1018="","",'MASTER 2018-19 '!H1018)</f>
        <v/>
      </c>
      <c r="AN1009" s="216"/>
    </row>
    <row r="1010" spans="1:40" s="157" customFormat="1" x14ac:dyDescent="0.2">
      <c r="A1010" s="14"/>
      <c r="B1010" s="197"/>
      <c r="C1010" s="198"/>
      <c r="D1010" s="198"/>
      <c r="E1010" s="198"/>
      <c r="F1010" s="199"/>
      <c r="G1010" s="200" t="s">
        <v>28</v>
      </c>
      <c r="H1010" s="201">
        <v>0.98</v>
      </c>
      <c r="I1010" s="197"/>
      <c r="J1010" s="202"/>
      <c r="K1010" s="203" t="s">
        <v>29</v>
      </c>
      <c r="L1010" s="78">
        <f ca="1">L1007*$H1010</f>
        <v>5.1557269084081057</v>
      </c>
      <c r="M1010" s="78">
        <f t="shared" ref="M1010:T1010" ca="1" si="162">M1007*$H1010</f>
        <v>5.1558210353210727</v>
      </c>
      <c r="N1010" s="78">
        <f t="shared" ca="1" si="162"/>
        <v>5.1559151639524936</v>
      </c>
      <c r="O1010" s="78">
        <f t="shared" ca="1" si="162"/>
        <v>5.1560092943023994</v>
      </c>
      <c r="P1010" s="78">
        <f t="shared" ca="1" si="162"/>
        <v>5.1561034263708221</v>
      </c>
      <c r="Q1010" s="78">
        <f t="shared" ca="1" si="162"/>
        <v>5.1561975601577901</v>
      </c>
      <c r="R1010" s="78">
        <f t="shared" ca="1" si="162"/>
        <v>5.1562916956633389</v>
      </c>
      <c r="S1010" s="78">
        <f t="shared" ca="1" si="162"/>
        <v>5.156385832887497</v>
      </c>
      <c r="T1010" s="78">
        <f t="shared" ca="1" si="162"/>
        <v>5.156479971830298</v>
      </c>
      <c r="U1010" s="78">
        <f ca="1">U1007*$H1010</f>
        <v>5.1565741124917688</v>
      </c>
      <c r="V1010" s="78">
        <f ca="1">V1007*$H1010</f>
        <v>5.1566682548719465</v>
      </c>
      <c r="W1010" s="78">
        <f t="shared" ref="W1010" ca="1" si="163">W1007*$H1010</f>
        <v>5.1567623989708578</v>
      </c>
      <c r="X1010" s="78">
        <f ca="1">X1007*$H1010</f>
        <v>5.1568565447885399</v>
      </c>
      <c r="Y1010" s="78">
        <f ca="1">Y1007*$H1010</f>
        <v>5.1569506923250161</v>
      </c>
      <c r="Z1010" s="204"/>
      <c r="AA1010" s="205"/>
      <c r="AB1010" s="198"/>
      <c r="AC1010" s="206"/>
      <c r="AD1010" s="175"/>
      <c r="AE1010" s="175"/>
      <c r="AF1010" s="175"/>
      <c r="AG1010" s="175"/>
      <c r="AH1010" s="175"/>
      <c r="AI1010" s="175"/>
      <c r="AJ1010" s="175"/>
      <c r="AK1010" s="175"/>
      <c r="AL1010" s="175"/>
      <c r="AN1010" s="216"/>
    </row>
    <row r="1011" spans="1:40" s="157" customFormat="1" x14ac:dyDescent="0.2">
      <c r="A1011" s="2"/>
      <c r="C1011" s="207"/>
      <c r="D1011" s="208"/>
      <c r="E1011" s="208"/>
      <c r="F1011" s="208"/>
      <c r="G1011" s="209"/>
      <c r="H1011" s="241"/>
      <c r="I1011" s="211"/>
      <c r="J1011" s="212"/>
      <c r="K1011" s="208"/>
      <c r="Z1011" s="175"/>
      <c r="AA1011" s="175"/>
      <c r="AB1011" s="175"/>
      <c r="AC1011" s="175"/>
      <c r="AD1011" s="175"/>
      <c r="AE1011" s="175"/>
      <c r="AF1011" s="175"/>
      <c r="AG1011" s="175"/>
      <c r="AH1011" s="175"/>
      <c r="AI1011" s="175"/>
      <c r="AJ1011" s="175"/>
      <c r="AK1011" s="175"/>
      <c r="AL1011" s="175"/>
      <c r="AM1011" s="157" t="str">
        <f ca="1">IF('MASTER 2018-19 '!H1020="","",'MASTER 2018-19 '!H1020)</f>
        <v/>
      </c>
      <c r="AN1011" s="216"/>
    </row>
    <row r="1012" spans="1:40" s="157" customFormat="1" x14ac:dyDescent="0.2">
      <c r="A1012" s="152"/>
      <c r="B1012" s="247">
        <v>534</v>
      </c>
      <c r="C1012" s="86" t="s">
        <v>613</v>
      </c>
      <c r="D1012" s="117" t="s">
        <v>30</v>
      </c>
      <c r="E1012" s="117" t="s">
        <v>530</v>
      </c>
      <c r="F1012" s="214"/>
      <c r="G1012" s="284">
        <f ca="1">IF(AND(VLOOKUP(C1012,SubstationLoad_Max_Primaries!$B$3:$Z$495,3,FALSE),ISNUMBER(VLOOKUP(C1012,'Manual Calculation'!$B$2:$G$222,3,FALSE))),VLOOKUP(C1012,'Manual Calculation'!$B$2:$G$222,4,FALSE),VLOOKUP(C1012,SubstationLoad_Max_Primaries!$B$3:$Z$500,23,FALSE))</f>
        <v>43823.837500000001</v>
      </c>
      <c r="H1012" s="282">
        <f ca="1">IF(AND(VLOOKUP(C1012,SubstationLoad_Max_Primaries!$B$3:$Z$495,3,FALSE),ISNUMBER(VLOOKUP(C1012,'Manual Calculation'!$B$2:$G$222,3,FALSE))),VLOOKUP(C1012,'Manual Calculation'!$B$2:$G$222,3,FALSE),VLOOKUP(C1012,SubstationLoad_Max_Primaries!$B$3:$Z$500,22,FALSE))</f>
        <v>1.2240723945312499</v>
      </c>
      <c r="I1012" s="136">
        <v>1</v>
      </c>
      <c r="J1012" s="89" t="s">
        <v>1589</v>
      </c>
      <c r="K1012" s="90">
        <v>0</v>
      </c>
      <c r="L1012" s="37">
        <f ca="1">IF(OR($B1012="",ISNA($I1012)),,$H1012*$I1012)</f>
        <v>1.2240723945312499</v>
      </c>
      <c r="M1012" s="37">
        <f ca="1">IF($B1012 ="",,VLOOKUP($K1012,'Growth Rates'!$C$5:$D$8,2,FALSE))^COLUMNS($M1012:M1012)*$L1012+SUM($L1013:M1013)*IFERROR($L$5/$L$6,1)</f>
        <v>1.2240947421376678</v>
      </c>
      <c r="N1012" s="37">
        <f ca="1">IF($B1012 ="",,VLOOKUP($K1012,'Growth Rates'!$C$5:$D$8,2,FALSE))^COLUMNS($M1012:N1012)*$L1012+SUM($L1013:N1013)*IFERROR($L$5/$L$6,1)</f>
        <v>1.2241170901520806</v>
      </c>
      <c r="O1012" s="37">
        <f ca="1">IF($B1012 ="",,VLOOKUP($K1012,'Growth Rates'!$C$5:$D$8,2,FALSE))^COLUMNS($M1012:O1012)*$L1012+SUM($L1013:O1013)*IFERROR($L$5/$L$6,1)</f>
        <v>1.2241394385744957</v>
      </c>
      <c r="P1012" s="37">
        <f ca="1">IF($B1012 ="",,VLOOKUP($K1012,'Growth Rates'!$C$5:$D$8,2,FALSE))^COLUMNS($M1012:P1012)*$L1012+SUM($L1013:P1013)*IFERROR($L$5/$L$6,1)</f>
        <v>1.2241617874049213</v>
      </c>
      <c r="Q1012" s="37">
        <f ca="1">IF($B1012 ="",,VLOOKUP($K1012,'Growth Rates'!$C$5:$D$8,2,FALSE))^COLUMNS($M1012:Q1012)*$L1012+SUM($L1013:Q1013)*IFERROR($L$5/$L$6,1)</f>
        <v>1.2241841366433639</v>
      </c>
      <c r="R1012" s="37">
        <f ca="1">IF($B1012 ="",,VLOOKUP($K1012,'Growth Rates'!$C$5:$D$8,2,FALSE))^COLUMNS($M1012:R1012)*$L1012+SUM($L1013:R1013)*IFERROR($L$5/$L$6,1)</f>
        <v>1.2242064862898316</v>
      </c>
      <c r="S1012" s="37">
        <f ca="1">IF($B1012 ="",,VLOOKUP($K1012,'Growth Rates'!$C$5:$D$8,2,FALSE))^COLUMNS($M1012:S1012)*$L1012+SUM($L1013:S1013)*IFERROR($L$5/$L$6,1)</f>
        <v>1.2242288363443317</v>
      </c>
      <c r="T1012" s="37">
        <f ca="1">IF($B1012 ="",,VLOOKUP($K1012,'Growth Rates'!$C$5:$D$8,2,FALSE))^COLUMNS($M1012:T1012)*$L1012+SUM($L1013:T1013)*IFERROR($L$5/$L$6,1)</f>
        <v>1.2242511868068715</v>
      </c>
      <c r="U1012" s="37">
        <f ca="1">IF($B1012 ="",,VLOOKUP($K1012,'Growth Rates'!$C$5:$D$8,2,FALSE))^COLUMNS($M1012:U1012)*$L1012+SUM($L1013:U1013)*IFERROR($L$5/$L$6,1)</f>
        <v>1.2242735376774583</v>
      </c>
      <c r="V1012" s="37">
        <f ca="1">IF($B1012 ="",,VLOOKUP($K1012,'Growth Rates'!$C$5:$D$8,2,FALSE))^COLUMNS($M1012:V1012)*$L1012+SUM($L1013:V1013)*IFERROR($L$5/$L$6,1)</f>
        <v>1.2242958889561002</v>
      </c>
      <c r="W1012" s="37">
        <f ca="1">IF($B1012 ="",,VLOOKUP($K1012,'Growth Rates'!$C$5:$D$8,2,FALSE))^COLUMNS($M1012:W1012)*$L1012+SUM($L1013:W1013)*IFERROR($L$5/$L$6,1)</f>
        <v>1.2243182406428035</v>
      </c>
      <c r="X1012" s="37">
        <f ca="1">IF($B1012 ="",,VLOOKUP($K1012,'Growth Rates'!$C$5:$D$8,2,FALSE))^COLUMNS($M1012:X1012)*$L1012+SUM($L1013:X1013)*IFERROR($L$5/$L$6,1)</f>
        <v>1.2243405927375774</v>
      </c>
      <c r="Y1012" s="37">
        <f ca="1">IF($B1012 ="",,VLOOKUP($K1012,'Growth Rates'!$C$5:$D$8,2,FALSE))^COLUMNS($M1012:Y1012)*$L1012+SUM($L1013:Y1013)*IFERROR($L$5/$L$6,1)</f>
        <v>1.2243629452404274</v>
      </c>
      <c r="Z1012" s="237"/>
      <c r="AA1012" s="173">
        <f ca="1">IFERROR(IF($H1012="",,AA1013/$L1012),0)</f>
        <v>0.86488024102840821</v>
      </c>
      <c r="AB1012" s="173">
        <f ca="1">IFERROR(IF($H1012="",,AB1013/$L1012),0)</f>
        <v>0.63397942917724304</v>
      </c>
      <c r="AC1012" s="174">
        <f ca="1">IFERROR(IF($H1012="",,AC1013/$L1012),0)</f>
        <v>0</v>
      </c>
      <c r="AD1012" s="175"/>
      <c r="AE1012" s="42">
        <v>83909</v>
      </c>
      <c r="AF1012" s="43"/>
      <c r="AG1012" s="43"/>
      <c r="AH1012" s="43"/>
      <c r="AI1012" s="43"/>
      <c r="AJ1012" s="43"/>
      <c r="AK1012" s="43"/>
      <c r="AL1012" s="44"/>
      <c r="AM1012" s="157">
        <f ca="1">IF('MASTER 2018-19 '!H1021="","",'MASTER 2018-19 '!H1021)</f>
        <v>1.1299999999999999</v>
      </c>
      <c r="AN1012" s="216"/>
    </row>
    <row r="1013" spans="1:40" s="157" customFormat="1" x14ac:dyDescent="0.2">
      <c r="A1013" s="152"/>
      <c r="C1013" s="217" t="str">
        <f ca="1">IFERROR(IF(H1012="","No PI or No Data",""),"Substation was not found in SubstationLoad")</f>
        <v/>
      </c>
      <c r="D1013" s="139"/>
      <c r="E1013" s="139"/>
      <c r="F1013" s="139"/>
      <c r="G1013" s="285">
        <f ca="1">IF(AND(VLOOKUP(C1012,SubstationLoad_Max_Primaries!$B$3:$Z$495,3,FALSE),ISNUMBER(VLOOKUP(C1012,'Manual Calculation'!$B$2:$G$222,3,FALSE))),VLOOKUP(C1012,'Manual Calculation'!$B$2:$G$222,4,FALSE),VLOOKUP(C1012,SubstationLoad_Max_Primaries!$B$3:$Z$500,23,FALSE))</f>
        <v>43823.837500000001</v>
      </c>
      <c r="H1013" s="248"/>
      <c r="I1013" s="220"/>
      <c r="J1013" s="220"/>
      <c r="K1013" s="220"/>
      <c r="L1013" s="220" t="s">
        <v>32</v>
      </c>
      <c r="M1013" s="235"/>
      <c r="N1013" s="221"/>
      <c r="O1013" s="221"/>
      <c r="P1013" s="221"/>
      <c r="Q1013" s="221"/>
      <c r="R1013" s="221"/>
      <c r="S1013" s="221"/>
      <c r="T1013" s="221"/>
      <c r="U1013" s="221"/>
      <c r="V1013" s="221"/>
      <c r="W1013" s="221"/>
      <c r="X1013" s="221"/>
      <c r="Y1013" s="221"/>
      <c r="Z1013" s="222"/>
      <c r="AA1013" s="419">
        <f ca="1">IF(AND(VLOOKUP(C1012,SubstationLoad_Min_Primaries!$B$3:$Z$495,3,FALSE),ISNUMBER(VLOOKUP(C1012,'Manual Calculation'!$B$2:$G$222,5,FALSE))),"Manual Calculation",MAX(VLOOKUP(C1012,SubstationLoad_Max_Primaries!$B$3:$Z$500,5,FALSE),VLOOKUP(C1012,SubstationLoad_Max_Primaries!$B$3:$Z$500,7,FALSE)))</f>
        <v>1.0586760276184082</v>
      </c>
      <c r="AB1013" s="419">
        <f ca="1">IF(AND(VLOOKUP(C1012,SubstationLoad_Min_Primaries!$B$3:$Z$495,3,FALSE),ISNUMBER(VLOOKUP(C1012,'Manual Calculation'!$B$2:$G$222,5,FALSE))),"Manual Calculation",VLOOKUP(C1012,SubstationLoad_Max_Primaries!$B$3:$Z$500,6,FALSE))</f>
        <v>0.77603671795654283</v>
      </c>
      <c r="AC1013" s="282">
        <f ca="1">IF(AND(VLOOKUP(C1012,SubstationLoad_Min_Primaries!$B$3:$Z$495,3,FALSE),ISNUMBER(VLOOKUP(C1012,'Manual Calculation'!$B$2:$G$222,5,FALSE))),VLOOKUP(C1012,'Manual Calculation'!$B$2:$G$222,5,FALSE),VLOOKUP(C1012,SubstationLoad_Min_Primaries!$B$3:$Z$500,22,FALSE))</f>
        <v>0</v>
      </c>
      <c r="AD1013" s="175"/>
      <c r="AE1013" s="186">
        <v>1</v>
      </c>
      <c r="AF1013" s="187">
        <v>0</v>
      </c>
      <c r="AG1013" s="187">
        <v>0</v>
      </c>
      <c r="AH1013" s="187">
        <v>0</v>
      </c>
      <c r="AI1013" s="187">
        <v>0</v>
      </c>
      <c r="AJ1013" s="187">
        <v>0</v>
      </c>
      <c r="AK1013" s="187">
        <v>0</v>
      </c>
      <c r="AL1013" s="188">
        <v>0</v>
      </c>
      <c r="AM1013" s="157" t="str">
        <f ca="1">IF('MASTER 2018-19 '!H1022="","",'MASTER 2018-19 '!H1022)</f>
        <v/>
      </c>
      <c r="AN1013" s="216"/>
    </row>
    <row r="1014" spans="1:40" s="157" customFormat="1" x14ac:dyDescent="0.2">
      <c r="A1014" s="152"/>
      <c r="C1014" s="223" t="s">
        <v>33</v>
      </c>
      <c r="D1014" s="224"/>
      <c r="E1014" s="225"/>
      <c r="F1014" s="225"/>
      <c r="G1014" s="226"/>
      <c r="H1014" s="249"/>
      <c r="I1014" s="228"/>
      <c r="J1014" s="228"/>
      <c r="K1014" s="228"/>
      <c r="L1014" s="228"/>
      <c r="M1014" s="229"/>
      <c r="N1014" s="229"/>
      <c r="O1014" s="230"/>
      <c r="P1014" s="230"/>
      <c r="Q1014" s="230"/>
      <c r="R1014" s="231" t="s">
        <v>34</v>
      </c>
      <c r="S1014" s="283">
        <f ca="1">VLOOKUP(C1012,SubstationLoad_Max_Primaries!$B$3:$Z$500,24,FALSE)</f>
        <v>0</v>
      </c>
      <c r="T1014" s="233"/>
      <c r="U1014" s="233"/>
      <c r="V1014" s="233"/>
      <c r="W1014" s="233"/>
      <c r="X1014" s="233"/>
      <c r="Y1014" s="233"/>
      <c r="Z1014" s="234"/>
      <c r="AA1014" s="418">
        <f ca="1">IF(AND(VLOOKUP(C1012,SubstationLoad_Min_Primaries!$B$3:$Z$495,3,FALSE),ISNUMBER(VLOOKUP(C1012,'Manual Calculation'!$B$2:$G$222,5,FALSE))),"",IF(AA1013=VLOOKUP(C1012,SubstationLoad_Max_Primaries!$B$3:$Z$500,5,FALSE),VLOOKUP(C1012,SubstationLoad_Max_Primaries!$B$3:$Z$500,10,FALSE),IF(AA1013=VLOOKUP(C1012,SubstationLoad_Max_Primaries!$B$3:$Z$500,7,FALSE),VLOOKUP(C1012,SubstationLoad_Max_Primaries!$B$3:$Z$500,12,FALSE),"")))</f>
        <v>43769.836111111108</v>
      </c>
      <c r="AB1014" s="418">
        <f ca="1">IF(AND(VLOOKUP(C1012,SubstationLoad_Min_Primaries!$B$3:$Z$495,3,FALSE),ISNUMBER(VLOOKUP(C1012,'Manual Calculation'!$B$2:$G$222,5,FALSE))),"",VLOOKUP(C1012,SubstationLoad_Max_Primaries!$B$3:$Z$500,11,FALSE))</f>
        <v>43620.84375</v>
      </c>
      <c r="AC1014" s="418">
        <f ca="1">IF(AND(VLOOKUP(C1012,SubstationLoad_Min_Primaries!$B$3:$Z$495,3,FALSE),ISNUMBER(VLOOKUP(C1012,'Manual Calculation'!$B$2:$G$222,5,FALSE))),VLOOKUP(C1012,'Manual Calculation'!$B$2:$G$222,6,FALSE),VLOOKUP(C1012,SubstationLoad_Min_Primaries!$B$3:$Z$500,23,FALSE))</f>
        <v>0</v>
      </c>
      <c r="AD1014" s="175"/>
      <c r="AE1014" s="175"/>
      <c r="AF1014" s="175"/>
      <c r="AG1014" s="175"/>
      <c r="AH1014" s="175"/>
      <c r="AI1014" s="175"/>
      <c r="AJ1014" s="175"/>
      <c r="AK1014" s="175"/>
      <c r="AL1014" s="175"/>
      <c r="AM1014" s="157" t="str">
        <f ca="1">IF('MASTER 2018-19 '!H1023="","",'MASTER 2018-19 '!H1023)</f>
        <v/>
      </c>
      <c r="AN1014" s="216"/>
    </row>
    <row r="1015" spans="1:40" s="157" customFormat="1" x14ac:dyDescent="0.2">
      <c r="A1015" s="152"/>
      <c r="B1015" s="213">
        <v>540</v>
      </c>
      <c r="C1015" s="86" t="str">
        <f ca="1">VLOOKUP(B1015,'GSP List'!$D$2:$E$485,2,FALSE)</f>
        <v>TORBOLL</v>
      </c>
      <c r="D1015" s="117" t="s">
        <v>30</v>
      </c>
      <c r="E1015" s="117" t="s">
        <v>541</v>
      </c>
      <c r="F1015" s="214"/>
      <c r="G1015" s="284" t="str">
        <f ca="1">IF(AND(VLOOKUP(C1015,SubstationLoad_Max_Primaries!$B$3:$Z$495,3,FALSE),ISNUMBER(VLOOKUP(C1015,'Manual Calculation'!$B$2:$G$222,3,FALSE))),VLOOKUP(C1015,'Manual Calculation'!$B$2:$G$222,4,FALSE),VLOOKUP(C1015,SubstationLoad_Max_Primaries!$B$3:$Z$500,23,FALSE))</f>
        <v>No PI</v>
      </c>
      <c r="H1015" s="282">
        <f ca="1">IF(AND(VLOOKUP(C1015,SubstationLoad_Max_Primaries!$B$3:$Z$495,3,FALSE),ISNUMBER(VLOOKUP(C1015,'Manual Calculation'!$B$2:$G$222,3,FALSE))),VLOOKUP(C1015,'Manual Calculation'!$B$2:$G$222,3,FALSE),VLOOKUP(C1015,SubstationLoad_Max_Primaries!$B$3:$Z$500,22,FALSE))</f>
        <v>1.6856449950562926E-2</v>
      </c>
      <c r="I1015" s="136">
        <v>1</v>
      </c>
      <c r="J1015" s="89">
        <v>0</v>
      </c>
      <c r="K1015" s="90">
        <v>0</v>
      </c>
      <c r="L1015" s="143">
        <f ca="1">IF(OR($B1015="",ISNA($I1015)),,$H1015*$I1015)</f>
        <v>1.6856449950562926E-2</v>
      </c>
      <c r="M1015" s="143">
        <f ca="1">IF($B1015 ="",,VLOOKUP($K1015,'Growth Rates'!$C$5:$D$8,2,FALSE))^COLUMNS($M1015:M1015)*$L1015+SUM($L1016:M1016)*IFERROR($L$5/$L$6,1)</f>
        <v>1.6856757694868555E-2</v>
      </c>
      <c r="N1015" s="143">
        <f ca="1">IF($B1015 ="",,VLOOKUP($K1015,'Growth Rates'!$C$5:$D$8,2,FALSE))^COLUMNS($M1015:N1015)*$L1015+SUM($L1016:N1016)*IFERROR($L$5/$L$6,1)</f>
        <v>1.6857065444792603E-2</v>
      </c>
      <c r="O1015" s="143">
        <f ca="1">IF($B1015 ="",,VLOOKUP($K1015,'Growth Rates'!$C$5:$D$8,2,FALSE))^COLUMNS($M1015:O1015)*$L1015+SUM($L1016:O1016)*IFERROR($L$5/$L$6,1)</f>
        <v>1.6857373200335167E-2</v>
      </c>
      <c r="P1015" s="143">
        <f ca="1">IF($B1015 ="",,VLOOKUP($K1015,'Growth Rates'!$C$5:$D$8,2,FALSE))^COLUMNS($M1015:P1015)*$L1015+SUM($L1016:P1016)*IFERROR($L$5/$L$6,1)</f>
        <v>1.6857680961496358E-2</v>
      </c>
      <c r="Q1015" s="143">
        <f ca="1">IF($B1015 ="",,VLOOKUP($K1015,'Growth Rates'!$C$5:$D$8,2,FALSE))^COLUMNS($M1015:Q1015)*$L1015+SUM($L1016:Q1016)*IFERROR($L$5/$L$6,1)</f>
        <v>1.6857988728276267E-2</v>
      </c>
      <c r="R1015" s="143">
        <f ca="1">IF($B1015 ="",,VLOOKUP($K1015,'Growth Rates'!$C$5:$D$8,2,FALSE))^COLUMNS($M1015:R1015)*$L1015+SUM($L1016:R1016)*IFERROR($L$5/$L$6,1)</f>
        <v>1.6858296500675007E-2</v>
      </c>
      <c r="S1015" s="143">
        <f ca="1">IF($B1015 ="",,VLOOKUP($K1015,'Growth Rates'!$C$5:$D$8,2,FALSE))^COLUMNS($M1015:S1015)*$L1015+SUM($L1016:S1016)*IFERROR($L$5/$L$6,1)</f>
        <v>1.6858604278692672E-2</v>
      </c>
      <c r="T1015" s="143">
        <f ca="1">IF($B1015 ="",,VLOOKUP($K1015,'Growth Rates'!$C$5:$D$8,2,FALSE))^COLUMNS($M1015:T1015)*$L1015+SUM($L1016:T1016)*IFERROR($L$5/$L$6,1)</f>
        <v>1.6858912062329375E-2</v>
      </c>
      <c r="U1015" s="143">
        <f ca="1">IF($B1015 ="",,VLOOKUP($K1015,'Growth Rates'!$C$5:$D$8,2,FALSE))^COLUMNS($M1015:U1015)*$L1015+SUM($L1016:U1016)*IFERROR($L$5/$L$6,1)</f>
        <v>1.685921985158521E-2</v>
      </c>
      <c r="V1015" s="143">
        <f ca="1">IF($B1015 ="",,VLOOKUP($K1015,'Growth Rates'!$C$5:$D$8,2,FALSE))^COLUMNS($M1015:V1015)*$L1015+SUM($L1016:V1016)*IFERROR($L$5/$L$6,1)</f>
        <v>1.6859527646460284E-2</v>
      </c>
      <c r="W1015" s="143">
        <f ca="1">IF($B1015 ="",,VLOOKUP($K1015,'Growth Rates'!$C$5:$D$8,2,FALSE))^COLUMNS($M1015:W1015)*$L1015+SUM($L1016:W1016)*IFERROR($L$5/$L$6,1)</f>
        <v>1.6859835446954692E-2</v>
      </c>
      <c r="X1015" s="143">
        <f ca="1">IF($B1015 ="",,VLOOKUP($K1015,'Growth Rates'!$C$5:$D$8,2,FALSE))^COLUMNS($M1015:X1015)*$L1015+SUM($L1016:X1016)*IFERROR($L$5/$L$6,1)</f>
        <v>1.686014325306855E-2</v>
      </c>
      <c r="Y1015" s="143">
        <f ca="1">IF($B1015 ="",,VLOOKUP($K1015,'Growth Rates'!$C$5:$D$8,2,FALSE))^COLUMNS($M1015:Y1015)*$L1015+SUM($L1016:Y1016)*IFERROR($L$5/$L$6,1)</f>
        <v>1.6860451064801947E-2</v>
      </c>
      <c r="Z1015" s="215"/>
      <c r="AA1015" s="173">
        <f ca="1">IFERROR(IF($H1015="",,AA1016/$L1015),0)</f>
        <v>0</v>
      </c>
      <c r="AB1015" s="173">
        <f ca="1">IFERROR(IF($H1015="",,AB1016/$L1015),0)</f>
        <v>0</v>
      </c>
      <c r="AC1015" s="174">
        <f ca="1">IFERROR(IF($H1015="",,AC1016/$L1015),0)</f>
        <v>0</v>
      </c>
      <c r="AD1015" s="175"/>
      <c r="AE1015" s="42">
        <v>83902</v>
      </c>
      <c r="AF1015" s="43"/>
      <c r="AG1015" s="43"/>
      <c r="AH1015" s="43"/>
      <c r="AI1015" s="43"/>
      <c r="AJ1015" s="43"/>
      <c r="AK1015" s="43"/>
      <c r="AL1015" s="44"/>
      <c r="AM1015" s="157">
        <f ca="1">IF('MASTER 2018-19 '!H1024="","",'MASTER 2018-19 '!H1024)</f>
        <v>1.6856449950562926E-2</v>
      </c>
      <c r="AN1015" s="216">
        <f t="shared" ca="1" si="159"/>
        <v>0</v>
      </c>
    </row>
    <row r="1016" spans="1:40" s="157" customFormat="1" x14ac:dyDescent="0.2">
      <c r="C1016" s="217" t="str">
        <f ca="1">IFERROR(IF(H1015="","No PI or No Data",""),"Substation was not found in SubstationLoad")</f>
        <v/>
      </c>
      <c r="D1016" s="139"/>
      <c r="E1016" s="139"/>
      <c r="F1016" s="139"/>
      <c r="G1016" s="285" t="str">
        <f ca="1">IF(AND(VLOOKUP(C1015,SubstationLoad_Max_Primaries!$B$3:$Z$495,3,FALSE),ISNUMBER(VLOOKUP(C1015,'Manual Calculation'!$B$2:$G$222,3,FALSE))),VLOOKUP(C1015,'Manual Calculation'!$B$2:$G$222,4,FALSE),VLOOKUP(C1015,SubstationLoad_Max_Primaries!$B$3:$Z$500,23,FALSE))</f>
        <v>No PI</v>
      </c>
      <c r="H1016" s="250"/>
      <c r="I1016" s="220"/>
      <c r="J1016" s="220"/>
      <c r="K1016" s="220"/>
      <c r="L1016" s="220" t="s">
        <v>32</v>
      </c>
      <c r="M1016" s="235"/>
      <c r="N1016" s="221"/>
      <c r="O1016" s="221"/>
      <c r="P1016" s="221"/>
      <c r="Q1016" s="221"/>
      <c r="R1016" s="221"/>
      <c r="S1016" s="221"/>
      <c r="T1016" s="221"/>
      <c r="U1016" s="221"/>
      <c r="V1016" s="221"/>
      <c r="W1016" s="221"/>
      <c r="X1016" s="221"/>
      <c r="Y1016" s="221"/>
      <c r="Z1016" s="222"/>
      <c r="AA1016" s="419">
        <f ca="1">IF(AND(VLOOKUP(C1015,SubstationLoad_Min_Primaries!$B$3:$Z$495,3,FALSE),ISNUMBER(VLOOKUP(C1015,'Manual Calculation'!$B$2:$G$222,5,FALSE))),"Manual Calculation",MAX(VLOOKUP(C1015,SubstationLoad_Max_Primaries!$B$3:$Z$500,5,FALSE),VLOOKUP(C1015,SubstationLoad_Max_Primaries!$B$3:$Z$500,7,FALSE)))</f>
        <v>0</v>
      </c>
      <c r="AB1016" s="419">
        <f ca="1">IF(AND(VLOOKUP(C1015,SubstationLoad_Min_Primaries!$B$3:$Z$495,3,FALSE),ISNUMBER(VLOOKUP(C1015,'Manual Calculation'!$B$2:$G$222,5,FALSE))),"Manual Calculation",VLOOKUP(C1015,SubstationLoad_Max_Primaries!$B$3:$Z$500,6,FALSE))</f>
        <v>0</v>
      </c>
      <c r="AC1016" s="282">
        <f ca="1">IF(AND(VLOOKUP(C1015,SubstationLoad_Min_Primaries!$B$3:$Z$495,3,FALSE),ISNUMBER(VLOOKUP(C1015,'Manual Calculation'!$B$2:$G$222,5,FALSE))),VLOOKUP(C1015,'Manual Calculation'!$B$2:$G$222,5,FALSE),VLOOKUP(C1015,SubstationLoad_Min_Primaries!$B$3:$Z$500,22,FALSE))</f>
        <v>0</v>
      </c>
      <c r="AD1016" s="175"/>
      <c r="AE1016" s="186">
        <v>1</v>
      </c>
      <c r="AF1016" s="187">
        <v>0</v>
      </c>
      <c r="AG1016" s="187">
        <v>0</v>
      </c>
      <c r="AH1016" s="187">
        <v>0</v>
      </c>
      <c r="AI1016" s="187">
        <v>0</v>
      </c>
      <c r="AJ1016" s="187">
        <v>0</v>
      </c>
      <c r="AK1016" s="187">
        <v>0</v>
      </c>
      <c r="AL1016" s="188">
        <v>0</v>
      </c>
      <c r="AM1016" s="157" t="str">
        <f ca="1">IF('MASTER 2018-19 '!H1025="","",'MASTER 2018-19 '!H1025)</f>
        <v/>
      </c>
      <c r="AN1016" s="216"/>
    </row>
    <row r="1017" spans="1:40" s="157" customFormat="1" x14ac:dyDescent="0.2">
      <c r="C1017" s="223" t="s">
        <v>33</v>
      </c>
      <c r="D1017" s="224"/>
      <c r="E1017" s="225"/>
      <c r="F1017" s="225"/>
      <c r="G1017" s="226"/>
      <c r="H1017" s="249"/>
      <c r="I1017" s="228"/>
      <c r="J1017" s="228"/>
      <c r="K1017" s="228"/>
      <c r="L1017" s="228"/>
      <c r="M1017" s="229"/>
      <c r="N1017" s="229"/>
      <c r="O1017" s="230"/>
      <c r="P1017" s="230"/>
      <c r="Q1017" s="230"/>
      <c r="R1017" s="231" t="s">
        <v>34</v>
      </c>
      <c r="S1017" s="283" t="str">
        <f ca="1">VLOOKUP(C1015,SubstationLoad_Max_Primaries!$B$3:$Z$500,24,FALSE)</f>
        <v/>
      </c>
      <c r="T1017" s="233"/>
      <c r="U1017" s="233"/>
      <c r="V1017" s="233"/>
      <c r="W1017" s="233"/>
      <c r="X1017" s="233"/>
      <c r="Y1017" s="233"/>
      <c r="Z1017" s="234"/>
      <c r="AA1017" s="418">
        <f ca="1">IF(AND(VLOOKUP(C1015,SubstationLoad_Min_Primaries!$B$3:$Z$495,3,FALSE),ISNUMBER(VLOOKUP(C1015,'Manual Calculation'!$B$2:$G$222,5,FALSE))),"",IF(AA1016=VLOOKUP(C1015,SubstationLoad_Max_Primaries!$B$3:$Z$500,5,FALSE),VLOOKUP(C1015,SubstationLoad_Max_Primaries!$B$3:$Z$500,10,FALSE),IF(AA1016=VLOOKUP(C1015,SubstationLoad_Max_Primaries!$B$3:$Z$500,7,FALSE),VLOOKUP(C1015,SubstationLoad_Max_Primaries!$B$3:$Z$500,12,FALSE),"")))</f>
        <v>0</v>
      </c>
      <c r="AB1017" s="418">
        <f ca="1">IF(AND(VLOOKUP(C1015,SubstationLoad_Min_Primaries!$B$3:$Z$495,3,FALSE),ISNUMBER(VLOOKUP(C1015,'Manual Calculation'!$B$2:$G$222,5,FALSE))),"",VLOOKUP(C1015,SubstationLoad_Max_Primaries!$B$3:$Z$500,11,FALSE))</f>
        <v>0</v>
      </c>
      <c r="AC1017" s="418">
        <f ca="1">IF(AND(VLOOKUP(C1015,SubstationLoad_Min_Primaries!$B$3:$Z$495,3,FALSE),ISNUMBER(VLOOKUP(C1015,'Manual Calculation'!$B$2:$G$222,5,FALSE))),VLOOKUP(C1015,'Manual Calculation'!$B$2:$G$222,6,FALSE),VLOOKUP(C1015,SubstationLoad_Min_Primaries!$B$3:$Z$500,23,FALSE))</f>
        <v>0</v>
      </c>
      <c r="AD1017" s="175"/>
      <c r="AE1017" s="175"/>
      <c r="AF1017" s="175"/>
      <c r="AG1017" s="175"/>
      <c r="AH1017" s="175"/>
      <c r="AI1017" s="175"/>
      <c r="AJ1017" s="175"/>
      <c r="AK1017" s="175"/>
      <c r="AL1017" s="175"/>
      <c r="AM1017" s="157" t="str">
        <f ca="1">IF('MASTER 2018-19 '!H1026="","",'MASTER 2018-19 '!H1026)</f>
        <v/>
      </c>
      <c r="AN1017" s="216"/>
    </row>
    <row r="1018" spans="1:40" s="157" customFormat="1" x14ac:dyDescent="0.2">
      <c r="B1018" s="213">
        <v>548</v>
      </c>
      <c r="C1018" s="86" t="str">
        <f ca="1">VLOOKUP(B1018,'GSP List'!$D$2:$E$485,2,FALSE)</f>
        <v>TRESSADY</v>
      </c>
      <c r="D1018" s="117" t="s">
        <v>30</v>
      </c>
      <c r="E1018" s="117" t="s">
        <v>540</v>
      </c>
      <c r="F1018" s="214"/>
      <c r="G1018" s="284" t="str">
        <f ca="1">IF(AND(VLOOKUP(C1018,SubstationLoad_Max_Primaries!$B$3:$Z$495,3,FALSE),ISNUMBER(VLOOKUP(C1018,'Manual Calculation'!$B$2:$G$222,3,FALSE))),VLOOKUP(C1018,'Manual Calculation'!$B$2:$G$222,4,FALSE),VLOOKUP(C1018,SubstationLoad_Max_Primaries!$B$3:$Z$500,23,FALSE))</f>
        <v>No PI</v>
      </c>
      <c r="H1018" s="282">
        <f ca="1">IF(AND(VLOOKUP(C1018,SubstationLoad_Max_Primaries!$B$3:$Z$495,3,FALSE),ISNUMBER(VLOOKUP(C1018,'Manual Calculation'!$B$2:$G$222,3,FALSE))),VLOOKUP(C1018,'Manual Calculation'!$B$2:$G$222,3,FALSE),VLOOKUP(C1018,SubstationLoad_Max_Primaries!$B$3:$Z$500,22,FALSE))</f>
        <v>0.68268622299779846</v>
      </c>
      <c r="I1018" s="136">
        <v>1</v>
      </c>
      <c r="J1018" s="89">
        <v>0</v>
      </c>
      <c r="K1018" s="90">
        <v>0</v>
      </c>
      <c r="L1018" s="143">
        <f ca="1">IF(OR($B1018="",ISNA($I1018)),,$H1018*$I1018)</f>
        <v>0.68268622299779846</v>
      </c>
      <c r="M1018" s="143">
        <f ca="1">IF($B1018 ="",,VLOOKUP($K1018,'Growth Rates'!$C$5:$D$8,2,FALSE))^COLUMNS($M1018:M1018)*$L1018+SUM($L1019:M1019)*IFERROR($L$5/$L$6,1)</f>
        <v>0.68269868664217648</v>
      </c>
      <c r="N1018" s="143">
        <f ca="1">IF($B1018 ="",,VLOOKUP($K1018,'Growth Rates'!$C$5:$D$8,2,FALSE))^COLUMNS($M1018:N1018)*$L1018+SUM($L1019:N1019)*IFERROR($L$5/$L$6,1)</f>
        <v>0.68271115051410036</v>
      </c>
      <c r="O1018" s="143">
        <f ca="1">IF($B1018 ="",,VLOOKUP($K1018,'Growth Rates'!$C$5:$D$8,2,FALSE))^COLUMNS($M1018:O1018)*$L1018+SUM($L1019:O1019)*IFERROR($L$5/$L$6,1)</f>
        <v>0.68272361461357423</v>
      </c>
      <c r="P1018" s="143">
        <f ca="1">IF($B1018 ="",,VLOOKUP($K1018,'Growth Rates'!$C$5:$D$8,2,FALSE))^COLUMNS($M1018:P1018)*$L1018+SUM($L1019:P1019)*IFERROR($L$5/$L$6,1)</f>
        <v>0.6827360789406024</v>
      </c>
      <c r="Q1018" s="143">
        <f ca="1">IF($B1018 ="",,VLOOKUP($K1018,'Growth Rates'!$C$5:$D$8,2,FALSE))^COLUMNS($M1018:Q1018)*$L1018+SUM($L1019:Q1019)*IFERROR($L$5/$L$6,1)</f>
        <v>0.68274854349518876</v>
      </c>
      <c r="R1018" s="143">
        <f ca="1">IF($B1018 ="",,VLOOKUP($K1018,'Growth Rates'!$C$5:$D$8,2,FALSE))^COLUMNS($M1018:R1018)*$L1018+SUM($L1019:R1019)*IFERROR($L$5/$L$6,1)</f>
        <v>0.68276100827733766</v>
      </c>
      <c r="S1018" s="143">
        <f ca="1">IF($B1018 ="",,VLOOKUP($K1018,'Growth Rates'!$C$5:$D$8,2,FALSE))^COLUMNS($M1018:S1018)*$L1018+SUM($L1019:S1019)*IFERROR($L$5/$L$6,1)</f>
        <v>0.68277347328705329</v>
      </c>
      <c r="T1018" s="143">
        <f ca="1">IF($B1018 ="",,VLOOKUP($K1018,'Growth Rates'!$C$5:$D$8,2,FALSE))^COLUMNS($M1018:T1018)*$L1018+SUM($L1019:T1019)*IFERROR($L$5/$L$6,1)</f>
        <v>0.68278593852433966</v>
      </c>
      <c r="U1018" s="143">
        <f ca="1">IF($B1018 ="",,VLOOKUP($K1018,'Growth Rates'!$C$5:$D$8,2,FALSE))^COLUMNS($M1018:U1018)*$L1018+SUM($L1019:U1019)*IFERROR($L$5/$L$6,1)</f>
        <v>0.682798403989201</v>
      </c>
      <c r="V1018" s="143">
        <f ca="1">IF($B1018 ="",,VLOOKUP($K1018,'Growth Rates'!$C$5:$D$8,2,FALSE))^COLUMNS($M1018:V1018)*$L1018+SUM($L1019:V1019)*IFERROR($L$5/$L$6,1)</f>
        <v>0.6828108696816414</v>
      </c>
      <c r="W1018" s="143">
        <f ca="1">IF($B1018 ="",,VLOOKUP($K1018,'Growth Rates'!$C$5:$D$8,2,FALSE))^COLUMNS($M1018:W1018)*$L1018+SUM($L1019:W1019)*IFERROR($L$5/$L$6,1)</f>
        <v>0.68282333560166497</v>
      </c>
      <c r="X1018" s="143">
        <f ca="1">IF($B1018 ="",,VLOOKUP($K1018,'Growth Rates'!$C$5:$D$8,2,FALSE))^COLUMNS($M1018:X1018)*$L1018+SUM($L1019:X1019)*IFERROR($L$5/$L$6,1)</f>
        <v>0.68283580174927627</v>
      </c>
      <c r="Y1018" s="143">
        <f ca="1">IF($B1018 ="",,VLOOKUP($K1018,'Growth Rates'!$C$5:$D$8,2,FALSE))^COLUMNS($M1018:Y1018)*$L1018+SUM($L1019:Y1019)*IFERROR($L$5/$L$6,1)</f>
        <v>0.68284826812447885</v>
      </c>
      <c r="Z1018" s="215"/>
      <c r="AA1018" s="173">
        <f ca="1">IFERROR(IF($H1018="",,AA1019/$L1018),0)</f>
        <v>0</v>
      </c>
      <c r="AB1018" s="173">
        <f ca="1">IFERROR(IF($H1018="",,AB1019/$L1018),0)</f>
        <v>0</v>
      </c>
      <c r="AC1018" s="174">
        <f ca="1">IFERROR(IF($H1018="",,AC1019/$L1018),0)</f>
        <v>0</v>
      </c>
      <c r="AD1018" s="175"/>
      <c r="AE1018" s="42">
        <v>83905</v>
      </c>
      <c r="AF1018" s="43"/>
      <c r="AG1018" s="43"/>
      <c r="AH1018" s="43"/>
      <c r="AI1018" s="43"/>
      <c r="AJ1018" s="43"/>
      <c r="AK1018" s="43"/>
      <c r="AL1018" s="44"/>
      <c r="AM1018" s="157">
        <f ca="1">IF('MASTER 2018-19 '!H1027="","",'MASTER 2018-19 '!H1027)</f>
        <v>0.68549563132289237</v>
      </c>
      <c r="AN1018" s="216">
        <f t="shared" ca="1" si="159"/>
        <v>-2.8094083250939095E-3</v>
      </c>
    </row>
    <row r="1019" spans="1:40" s="157" customFormat="1" x14ac:dyDescent="0.2">
      <c r="C1019" s="217" t="str">
        <f ca="1">IFERROR(IF(H1018="","No PI or No Data",""),"Substation was not found in SubstationLoad")</f>
        <v/>
      </c>
      <c r="D1019" s="139"/>
      <c r="E1019" s="139"/>
      <c r="F1019" s="139"/>
      <c r="G1019" s="285" t="str">
        <f ca="1">IF(AND(VLOOKUP(C1018,SubstationLoad_Max_Primaries!$B$3:$Z$495,3,FALSE),ISNUMBER(VLOOKUP(C1018,'Manual Calculation'!$B$2:$G$222,3,FALSE))),VLOOKUP(C1018,'Manual Calculation'!$B$2:$G$222,4,FALSE),VLOOKUP(C1018,SubstationLoad_Max_Primaries!$B$3:$Z$500,23,FALSE))</f>
        <v>No PI</v>
      </c>
      <c r="H1019" s="250"/>
      <c r="I1019" s="220"/>
      <c r="J1019" s="220"/>
      <c r="K1019" s="220"/>
      <c r="L1019" s="220" t="s">
        <v>32</v>
      </c>
      <c r="M1019" s="235"/>
      <c r="N1019" s="221"/>
      <c r="O1019" s="221"/>
      <c r="P1019" s="221"/>
      <c r="Q1019" s="221"/>
      <c r="R1019" s="221"/>
      <c r="S1019" s="221"/>
      <c r="T1019" s="221"/>
      <c r="U1019" s="221"/>
      <c r="V1019" s="221"/>
      <c r="W1019" s="221"/>
      <c r="X1019" s="221"/>
      <c r="Y1019" s="221"/>
      <c r="Z1019" s="222"/>
      <c r="AA1019" s="419">
        <f ca="1">IF(AND(VLOOKUP(C1018,SubstationLoad_Min_Primaries!$B$3:$Z$495,3,FALSE),ISNUMBER(VLOOKUP(C1018,'Manual Calculation'!$B$2:$G$222,5,FALSE))),"Manual Calculation",MAX(VLOOKUP(C1018,SubstationLoad_Max_Primaries!$B$3:$Z$500,5,FALSE),VLOOKUP(C1018,SubstationLoad_Max_Primaries!$B$3:$Z$500,7,FALSE)))</f>
        <v>0</v>
      </c>
      <c r="AB1019" s="419">
        <f ca="1">IF(AND(VLOOKUP(C1018,SubstationLoad_Min_Primaries!$B$3:$Z$495,3,FALSE),ISNUMBER(VLOOKUP(C1018,'Manual Calculation'!$B$2:$G$222,5,FALSE))),"Manual Calculation",VLOOKUP(C1018,SubstationLoad_Max_Primaries!$B$3:$Z$500,6,FALSE))</f>
        <v>0</v>
      </c>
      <c r="AC1019" s="282">
        <f ca="1">IF(AND(VLOOKUP(C1018,SubstationLoad_Min_Primaries!$B$3:$Z$495,3,FALSE),ISNUMBER(VLOOKUP(C1018,'Manual Calculation'!$B$2:$G$222,5,FALSE))),VLOOKUP(C1018,'Manual Calculation'!$B$2:$G$222,5,FALSE),VLOOKUP(C1018,SubstationLoad_Min_Primaries!$B$3:$Z$500,22,FALSE))</f>
        <v>0</v>
      </c>
      <c r="AD1019" s="175"/>
      <c r="AE1019" s="186">
        <v>1</v>
      </c>
      <c r="AF1019" s="187">
        <v>0</v>
      </c>
      <c r="AG1019" s="187">
        <v>0</v>
      </c>
      <c r="AH1019" s="187">
        <v>0</v>
      </c>
      <c r="AI1019" s="187">
        <v>0</v>
      </c>
      <c r="AJ1019" s="187">
        <v>0</v>
      </c>
      <c r="AK1019" s="187">
        <v>0</v>
      </c>
      <c r="AL1019" s="188">
        <v>0</v>
      </c>
      <c r="AM1019" s="157" t="str">
        <f ca="1">IF('MASTER 2018-19 '!H1028="","",'MASTER 2018-19 '!H1028)</f>
        <v/>
      </c>
      <c r="AN1019" s="216"/>
    </row>
    <row r="1020" spans="1:40" s="157" customFormat="1" x14ac:dyDescent="0.2">
      <c r="C1020" s="223" t="s">
        <v>33</v>
      </c>
      <c r="D1020" s="224"/>
      <c r="E1020" s="225"/>
      <c r="F1020" s="225"/>
      <c r="G1020" s="226"/>
      <c r="H1020" s="249"/>
      <c r="I1020" s="228"/>
      <c r="J1020" s="228"/>
      <c r="K1020" s="228"/>
      <c r="L1020" s="228"/>
      <c r="M1020" s="229"/>
      <c r="N1020" s="229"/>
      <c r="O1020" s="230"/>
      <c r="P1020" s="230"/>
      <c r="Q1020" s="230"/>
      <c r="R1020" s="231" t="s">
        <v>34</v>
      </c>
      <c r="S1020" s="283" t="str">
        <f ca="1">VLOOKUP(C1018,SubstationLoad_Max_Primaries!$B$3:$Z$500,24,FALSE)</f>
        <v/>
      </c>
      <c r="T1020" s="233"/>
      <c r="U1020" s="233"/>
      <c r="V1020" s="233"/>
      <c r="W1020" s="233"/>
      <c r="X1020" s="233"/>
      <c r="Y1020" s="233"/>
      <c r="Z1020" s="234"/>
      <c r="AA1020" s="418">
        <f ca="1">IF(AND(VLOOKUP(C1018,SubstationLoad_Min_Primaries!$B$3:$Z$495,3,FALSE),ISNUMBER(VLOOKUP(C1018,'Manual Calculation'!$B$2:$G$222,5,FALSE))),"",IF(AA1019=VLOOKUP(C1018,SubstationLoad_Max_Primaries!$B$3:$Z$500,5,FALSE),VLOOKUP(C1018,SubstationLoad_Max_Primaries!$B$3:$Z$500,10,FALSE),IF(AA1019=VLOOKUP(C1018,SubstationLoad_Max_Primaries!$B$3:$Z$500,7,FALSE),VLOOKUP(C1018,SubstationLoad_Max_Primaries!$B$3:$Z$500,12,FALSE),"")))</f>
        <v>0</v>
      </c>
      <c r="AB1020" s="418">
        <f ca="1">IF(AND(VLOOKUP(C1018,SubstationLoad_Min_Primaries!$B$3:$Z$495,3,FALSE),ISNUMBER(VLOOKUP(C1018,'Manual Calculation'!$B$2:$G$222,5,FALSE))),"",VLOOKUP(C1018,SubstationLoad_Max_Primaries!$B$3:$Z$500,11,FALSE))</f>
        <v>0</v>
      </c>
      <c r="AC1020" s="418">
        <f ca="1">IF(AND(VLOOKUP(C1018,SubstationLoad_Min_Primaries!$B$3:$Z$495,3,FALSE),ISNUMBER(VLOOKUP(C1018,'Manual Calculation'!$B$2:$G$222,5,FALSE))),VLOOKUP(C1018,'Manual Calculation'!$B$2:$G$222,6,FALSE),VLOOKUP(C1018,SubstationLoad_Min_Primaries!$B$3:$Z$500,23,FALSE))</f>
        <v>0</v>
      </c>
      <c r="AD1020" s="175"/>
      <c r="AE1020" s="175"/>
      <c r="AF1020" s="175"/>
      <c r="AG1020" s="175"/>
      <c r="AH1020" s="175"/>
      <c r="AI1020" s="175"/>
      <c r="AJ1020" s="175"/>
      <c r="AK1020" s="175"/>
      <c r="AL1020" s="175"/>
      <c r="AM1020" s="157" t="str">
        <f ca="1">IF('MASTER 2018-19 '!H1029="","",'MASTER 2018-19 '!H1029)</f>
        <v/>
      </c>
      <c r="AN1020" s="216"/>
    </row>
    <row r="1021" spans="1:40" s="157" customFormat="1" x14ac:dyDescent="0.2">
      <c r="A1021" s="246"/>
      <c r="B1021" s="246"/>
      <c r="C1021" s="246"/>
      <c r="D1021" s="246"/>
      <c r="E1021" s="246"/>
      <c r="F1021" s="246"/>
      <c r="G1021" s="246"/>
      <c r="H1021" s="246"/>
      <c r="I1021" s="246"/>
      <c r="J1021" s="246"/>
      <c r="K1021" s="246"/>
      <c r="L1021" s="246"/>
      <c r="M1021" s="246"/>
      <c r="N1021" s="246"/>
      <c r="O1021" s="246"/>
      <c r="P1021" s="246"/>
      <c r="Q1021" s="246"/>
      <c r="R1021" s="246"/>
      <c r="S1021" s="246"/>
      <c r="T1021" s="246"/>
      <c r="U1021" s="246"/>
      <c r="V1021" s="246"/>
      <c r="W1021" s="246"/>
      <c r="X1021" s="246"/>
      <c r="Y1021" s="246"/>
      <c r="Z1021" s="246"/>
      <c r="AA1021" s="246"/>
      <c r="AB1021" s="246"/>
      <c r="AC1021" s="246"/>
      <c r="AD1021" s="246"/>
      <c r="AE1021" s="246"/>
      <c r="AF1021" s="246"/>
      <c r="AG1021" s="246"/>
      <c r="AH1021" s="246"/>
      <c r="AI1021" s="246"/>
      <c r="AJ1021" s="246"/>
      <c r="AK1021" s="246"/>
      <c r="AL1021" s="246"/>
      <c r="AM1021" s="157" t="str">
        <f ca="1">IF('MASTER 2018-19 '!H1030="","",'MASTER 2018-19 '!H1030)</f>
        <v/>
      </c>
      <c r="AN1021" s="216"/>
    </row>
    <row r="1022" spans="1:40" s="157" customFormat="1" x14ac:dyDescent="0.2">
      <c r="A1022" s="152"/>
      <c r="B1022" s="25"/>
      <c r="C1022" s="158"/>
      <c r="D1022" s="152"/>
      <c r="E1022" s="152"/>
      <c r="F1022" s="152"/>
      <c r="G1022" s="152"/>
      <c r="H1022" s="152"/>
      <c r="I1022" s="152"/>
      <c r="J1022" s="152"/>
      <c r="K1022" s="152"/>
      <c r="L1022" s="7" t="s">
        <v>0</v>
      </c>
      <c r="M1022" s="159"/>
      <c r="N1022" s="159"/>
      <c r="O1022" s="159"/>
      <c r="P1022" s="159"/>
      <c r="Q1022" s="159"/>
      <c r="R1022" s="159"/>
      <c r="S1022" s="159"/>
      <c r="T1022" s="159"/>
      <c r="U1022" s="159"/>
      <c r="V1022" s="159"/>
      <c r="W1022" s="159"/>
      <c r="X1022" s="159"/>
      <c r="Y1022" s="159"/>
      <c r="Z1022" s="156"/>
      <c r="AA1022" s="152"/>
      <c r="AB1022" s="152"/>
      <c r="AC1022" s="152"/>
      <c r="AD1022" s="152"/>
      <c r="AE1022" s="152"/>
      <c r="AF1022" s="152"/>
      <c r="AG1022" s="152"/>
      <c r="AH1022" s="152"/>
      <c r="AI1022" s="152"/>
      <c r="AJ1022" s="152"/>
      <c r="AK1022" s="152"/>
      <c r="AL1022" s="152"/>
      <c r="AM1022" s="157" t="str">
        <f ca="1">IF('MASTER 2018-19 '!H1031="","",'MASTER 2018-19 '!H1031)</f>
        <v/>
      </c>
      <c r="AN1022" s="216"/>
    </row>
    <row r="1023" spans="1:40" s="157" customFormat="1" ht="61.5" x14ac:dyDescent="0.2">
      <c r="A1023" s="20" t="s">
        <v>39</v>
      </c>
      <c r="B1023" s="21" t="s">
        <v>657</v>
      </c>
      <c r="C1023" s="20" t="s">
        <v>2</v>
      </c>
      <c r="D1023" s="18" t="s">
        <v>3</v>
      </c>
      <c r="E1023" s="18" t="s">
        <v>4</v>
      </c>
      <c r="F1023" s="18" t="s">
        <v>5</v>
      </c>
      <c r="G1023" s="22" t="s">
        <v>6</v>
      </c>
      <c r="H1023" s="22" t="str">
        <f ca="1">$L$1&amp;" Peak (MW)"</f>
        <v>2019 / 20 Peak (MW)</v>
      </c>
      <c r="I1023" s="16" t="s">
        <v>7</v>
      </c>
      <c r="J1023" s="24" t="s">
        <v>8</v>
      </c>
      <c r="K1023" s="17" t="s">
        <v>9</v>
      </c>
      <c r="L1023" s="22" t="str">
        <f ca="1">LEFTB($L$1,FIND(" / ",$L$1,1))&amp;" / "&amp;LEFTB($L$1,FIND(" / ",$L$1,1))+1</f>
        <v>2019  / 2020</v>
      </c>
      <c r="M1023" s="22" t="str">
        <f ca="1">LEFTB($L$1,FIND(" / ",$L$1,1))+1&amp;" / "&amp;LEFTB($L$1,FIND(" / ",$L$1,1))+2</f>
        <v>2020 / 2021</v>
      </c>
      <c r="N1023" s="22" t="str">
        <f ca="1">LEFTB($L$1,FIND(" / ",$L$1,1))+2&amp;" / "&amp;LEFTB($L$1,FIND(" / ",$L$1,1))+3</f>
        <v>2021 / 2022</v>
      </c>
      <c r="O1023" s="22" t="str">
        <f ca="1">LEFTB($L$1,FIND(" / ",$L$1,1))+3&amp;" / "&amp;LEFTB($L$1,FIND(" / ",$L$1,1))+4</f>
        <v>2022 / 2023</v>
      </c>
      <c r="P1023" s="22" t="str">
        <f ca="1">LEFTB($L$1,FIND(" / ",$L$1,1))+4&amp;" / "&amp;LEFTB($L$1,FIND(" / ",$L$1,1))+5</f>
        <v>2023 / 2024</v>
      </c>
      <c r="Q1023" s="22" t="str">
        <f ca="1">LEFTB($L$1,FIND(" / ",$L$1,1))+5&amp;" / "&amp;LEFTB($L$1,FIND(" / ",$L$1,1))+6</f>
        <v>2024 / 2025</v>
      </c>
      <c r="R1023" s="22" t="str">
        <f ca="1">LEFTB($L$1,FIND(" / ",$L$1,1))+6&amp;" / "&amp;LEFTB($L$1,FIND(" / ",$L$1,1))+7</f>
        <v>2025 / 2026</v>
      </c>
      <c r="S1023" s="22" t="str">
        <f ca="1">LEFTB($L$1,FIND(" / ",$L$1,1))+7&amp;" / "&amp;LEFTB($L$1,FIND(" / ",$L$1,1))+8</f>
        <v>2026 / 2027</v>
      </c>
      <c r="T1023" s="22" t="str">
        <f ca="1">LEFTB($L$1,FIND(" / ",$L$1,1))+8&amp;" / "&amp;LEFTB($L$1,FIND(" / ",$L$1,1))+9</f>
        <v>2027 / 2028</v>
      </c>
      <c r="U1023" s="22" t="str">
        <f ca="1">LEFTB($L$1,FIND(" / ",$L$1,1))+9&amp;" / "&amp;LEFTB($L$1,FIND(" / ",$L$1,1))+10</f>
        <v>2028 / 2029</v>
      </c>
      <c r="V1023" s="22" t="str">
        <f ca="1">LEFTB($L$1,FIND(" / ",$L$1,1))+10&amp;" / "&amp;LEFTB($L$1,FIND(" / ",$L$1,1))+11</f>
        <v>2029 / 2030</v>
      </c>
      <c r="W1023" s="22" t="str">
        <f ca="1">LEFTB($L$1,FIND(" / ",$L$1,1))+11&amp;" / "&amp;LEFTB($L$1,FIND(" / ",$L$1,1))+12</f>
        <v>2030 / 2031</v>
      </c>
      <c r="X1023" s="22" t="str">
        <f ca="1">LEFTB($L$1,FIND(" / ",$L$1,1))+12&amp;" / "&amp;LEFTB($L$1,FIND(" / ",$L$1,1))+13</f>
        <v>2031 / 2032</v>
      </c>
      <c r="Y1023" s="22" t="str">
        <f ca="1">LEFTB($L$1,FIND(" / ",$L$1,1))+13&amp;" / "&amp;LEFTB($L$1,FIND(" / ",$L$1,1))+14</f>
        <v>2032 / 2033</v>
      </c>
      <c r="Z1023" s="23" t="s">
        <v>11</v>
      </c>
      <c r="AA1023" s="19" t="s">
        <v>12</v>
      </c>
      <c r="AB1023" s="19" t="s">
        <v>13</v>
      </c>
      <c r="AC1023" s="19" t="s">
        <v>14</v>
      </c>
      <c r="AD1023" s="160"/>
      <c r="AE1023" s="19" t="s">
        <v>15</v>
      </c>
      <c r="AF1023" s="19" t="s">
        <v>16</v>
      </c>
      <c r="AG1023" s="19" t="s">
        <v>17</v>
      </c>
      <c r="AH1023" s="19" t="s">
        <v>18</v>
      </c>
      <c r="AI1023" s="19" t="s">
        <v>19</v>
      </c>
      <c r="AJ1023" s="19" t="s">
        <v>20</v>
      </c>
      <c r="AK1023" s="19" t="s">
        <v>21</v>
      </c>
      <c r="AL1023" s="19" t="s">
        <v>22</v>
      </c>
      <c r="AM1023" s="19" t="str">
        <f ca="1">IF('MASTER 2018-19 '!H1032="","",'MASTER 2018-19 '!H1032)</f>
        <v>2018/19 Peak (MW)</v>
      </c>
      <c r="AN1023" s="19" t="s">
        <v>825</v>
      </c>
    </row>
    <row r="1024" spans="1:40" s="157" customFormat="1" x14ac:dyDescent="0.2">
      <c r="A1024" s="6"/>
      <c r="B1024" s="161"/>
      <c r="C1024" s="162"/>
      <c r="D1024" s="161"/>
      <c r="E1024" s="161"/>
      <c r="F1024" s="161"/>
      <c r="G1024" s="163"/>
      <c r="H1024" s="161"/>
      <c r="I1024" s="164"/>
      <c r="J1024" s="165"/>
      <c r="K1024" s="161"/>
      <c r="L1024" s="161"/>
      <c r="M1024" s="161"/>
      <c r="N1024" s="161"/>
      <c r="O1024" s="161"/>
      <c r="P1024" s="161"/>
      <c r="Q1024" s="161"/>
      <c r="R1024" s="161"/>
      <c r="S1024" s="161"/>
      <c r="T1024" s="161"/>
      <c r="U1024" s="161"/>
      <c r="V1024" s="161"/>
      <c r="W1024" s="161"/>
      <c r="X1024" s="161"/>
      <c r="Y1024" s="161"/>
      <c r="Z1024" s="160"/>
      <c r="AA1024" s="160"/>
      <c r="AB1024" s="160"/>
      <c r="AC1024" s="160"/>
      <c r="AD1024" s="160"/>
      <c r="AE1024" s="160"/>
      <c r="AF1024" s="160"/>
      <c r="AG1024" s="160"/>
      <c r="AH1024" s="160"/>
      <c r="AI1024" s="160"/>
      <c r="AJ1024" s="160"/>
      <c r="AK1024" s="160"/>
      <c r="AL1024" s="160"/>
      <c r="AM1024" s="157" t="str">
        <f ca="1">IF('MASTER 2018-19 '!H1033="","",'MASTER 2018-19 '!H1033)</f>
        <v/>
      </c>
    </row>
    <row r="1025" spans="1:40" s="157" customFormat="1" x14ac:dyDescent="0.2">
      <c r="A1025" s="142" t="s">
        <v>1706</v>
      </c>
      <c r="B1025" s="166">
        <v>665</v>
      </c>
      <c r="C1025" s="167"/>
      <c r="D1025" s="168">
        <v>33</v>
      </c>
      <c r="E1025" s="169"/>
      <c r="F1025" s="170"/>
      <c r="G1025" s="284">
        <f ca="1">VLOOKUP(A1025,SubstationLoad_Max_GSPs!$A$3:$Z$100,19,FALSE)</f>
        <v>43810.556944444441</v>
      </c>
      <c r="H1025" s="282">
        <f ca="1">VLOOKUP(A1025,SubstationLoad_Max_GSPs!$A$3:$Z$100,18,FALSE)</f>
        <v>32.21359093141556</v>
      </c>
      <c r="I1025" s="136">
        <v>1</v>
      </c>
      <c r="J1025" s="171"/>
      <c r="K1025" s="172" t="s">
        <v>24</v>
      </c>
      <c r="L1025" s="37">
        <f ca="1">IF(OR($A1025="",ISNA($I1025)),,$H1025*$I1025)</f>
        <v>32.21359093141556</v>
      </c>
      <c r="M1025" s="37">
        <f t="shared" ref="M1025:Y1025" ca="1" si="164">M1026/IFERROR($L1026/$L1025,1)</f>
        <v>32.256835567424886</v>
      </c>
      <c r="N1025" s="37">
        <f t="shared" ca="1" si="164"/>
        <v>32.300317386409695</v>
      </c>
      <c r="O1025" s="37">
        <f t="shared" ca="1" si="164"/>
        <v>32.344037702743087</v>
      </c>
      <c r="P1025" s="37">
        <f t="shared" ca="1" si="164"/>
        <v>32.387997838082185</v>
      </c>
      <c r="Q1025" s="37">
        <f t="shared" ca="1" si="164"/>
        <v>32.432199121408381</v>
      </c>
      <c r="R1025" s="37">
        <f t="shared" ca="1" si="164"/>
        <v>32.476642889068074</v>
      </c>
      <c r="S1025" s="37">
        <f t="shared" ca="1" si="164"/>
        <v>32.521330484813376</v>
      </c>
      <c r="T1025" s="37">
        <f t="shared" ca="1" si="164"/>
        <v>32.566263259843197</v>
      </c>
      <c r="U1025" s="37">
        <f t="shared" ca="1" si="164"/>
        <v>32.611442572844503</v>
      </c>
      <c r="V1025" s="37">
        <f t="shared" ca="1" si="164"/>
        <v>32.656869790033831</v>
      </c>
      <c r="W1025" s="37">
        <f t="shared" ca="1" si="164"/>
        <v>32.702546285198991</v>
      </c>
      <c r="X1025" s="37">
        <f t="shared" ca="1" si="164"/>
        <v>32.748473439741041</v>
      </c>
      <c r="Y1025" s="37">
        <f t="shared" ca="1" si="164"/>
        <v>32.794652642716443</v>
      </c>
      <c r="Z1025" s="38" t="str">
        <f ca="1">"Diversity/Losses: "&amp;ROUND(L1026/L1025,3)</f>
        <v>Diversity/Losses: 0.278</v>
      </c>
      <c r="AA1025" s="173">
        <f ca="1">IFERROR(IF($H1025="",,AA1026/$L1025),0)</f>
        <v>0.8989612546763488</v>
      </c>
      <c r="AB1025" s="173">
        <f ca="1">IFERROR(IF($H1025="",,AB1026/$L1025),0)</f>
        <v>0.78511675091813449</v>
      </c>
      <c r="AC1025" s="174">
        <f ca="1">IFERROR(IF($H1025="",,AC1026/$L1025),0)</f>
        <v>-0.70559832761224617</v>
      </c>
      <c r="AD1025" s="175"/>
      <c r="AE1025" s="42">
        <v>84001</v>
      </c>
      <c r="AF1025" s="43"/>
      <c r="AG1025" s="43"/>
      <c r="AH1025" s="43"/>
      <c r="AI1025" s="43"/>
      <c r="AJ1025" s="43"/>
      <c r="AK1025" s="43"/>
      <c r="AL1025" s="44"/>
      <c r="AM1025" s="157">
        <f ca="1">IF('MASTER 2018-19 '!H1034="","",'MASTER 2018-19 '!H1034)</f>
        <v>6.87</v>
      </c>
      <c r="AN1025" s="216">
        <f ca="1">H1025-AM1025</f>
        <v>25.343590931415559</v>
      </c>
    </row>
    <row r="1026" spans="1:40" s="157" customFormat="1" x14ac:dyDescent="0.2">
      <c r="A1026" s="217" t="str">
        <f ca="1">IFERROR(IF(H1025="","No PI or No Data",""),"Substation was not found in SubstationLoad")</f>
        <v/>
      </c>
      <c r="B1026" s="176"/>
      <c r="C1026" s="177"/>
      <c r="D1026" s="178"/>
      <c r="E1026" s="178"/>
      <c r="F1026" s="178"/>
      <c r="G1026" s="329">
        <f ca="1">VLOOKUP(A1025,SubstationLoad_Max_GSPs!$A$3:$Z$100,19,FALSE)</f>
        <v>43810.556944444441</v>
      </c>
      <c r="H1026" s="180"/>
      <c r="I1026" s="181"/>
      <c r="J1026" s="182"/>
      <c r="K1026" s="183" t="s">
        <v>25</v>
      </c>
      <c r="L1026" s="53">
        <f ca="1">L1030+L1033+L1036+L1039+L1042</f>
        <v>8.9685087108581953</v>
      </c>
      <c r="M1026" s="53">
        <f t="shared" ref="M1026:Y1026" ca="1" si="165">M1030+M1033+M1036+M1039+M1042</f>
        <v>8.9805483464136753</v>
      </c>
      <c r="N1026" s="53">
        <f t="shared" ca="1" si="165"/>
        <v>8.9926540155133878</v>
      </c>
      <c r="O1026" s="53">
        <f t="shared" ca="1" si="165"/>
        <v>9.0048260840888013</v>
      </c>
      <c r="P1026" s="53">
        <f t="shared" ca="1" si="165"/>
        <v>9.01706492009931</v>
      </c>
      <c r="Q1026" s="53">
        <f t="shared" ca="1" si="165"/>
        <v>9.0293708935434402</v>
      </c>
      <c r="R1026" s="53">
        <f t="shared" ca="1" si="165"/>
        <v>9.041744376470195</v>
      </c>
      <c r="S1026" s="53">
        <f t="shared" ca="1" si="165"/>
        <v>9.0541857429903789</v>
      </c>
      <c r="T1026" s="53">
        <f t="shared" ca="1" si="165"/>
        <v>9.0666953692880483</v>
      </c>
      <c r="U1026" s="53">
        <f t="shared" ca="1" si="165"/>
        <v>9.0792736336319866</v>
      </c>
      <c r="V1026" s="53">
        <f t="shared" ca="1" si="165"/>
        <v>9.0919209163872665</v>
      </c>
      <c r="W1026" s="53">
        <f t="shared" ca="1" si="165"/>
        <v>9.1046376000268623</v>
      </c>
      <c r="X1026" s="53">
        <f t="shared" ca="1" si="165"/>
        <v>9.1174240691433379</v>
      </c>
      <c r="Y1026" s="53">
        <f t="shared" ca="1" si="165"/>
        <v>9.1302807104605748</v>
      </c>
      <c r="Z1026" s="184"/>
      <c r="AA1026" s="419">
        <f ca="1">MAX(VLOOKUP(A1025,SubstationLoad_Max_GSPs!$A$3:$Z$100,3,FALSE),VLOOKUP(A1025,SubstationLoad_Max_GSPs!$A$3:$Z$100,5,FALSE))</f>
        <v>28.958770121335984</v>
      </c>
      <c r="AB1026" s="282">
        <f ca="1">VLOOKUP(A1025,SubstationLoad_Max_GSPs!$A$3:$Z$100,4,FALSE)</f>
        <v>25.291429847478867</v>
      </c>
      <c r="AC1026" s="282">
        <f ca="1">VLOOKUP(A1025,SubstationLoad_Min_GSPs!$A$3:$Z$100,18,FALSE)</f>
        <v>-22.729855887591839</v>
      </c>
      <c r="AD1026" s="175"/>
      <c r="AE1026" s="186">
        <v>1</v>
      </c>
      <c r="AF1026" s="187">
        <v>0</v>
      </c>
      <c r="AG1026" s="187">
        <v>0</v>
      </c>
      <c r="AH1026" s="187">
        <v>0</v>
      </c>
      <c r="AI1026" s="187">
        <v>0</v>
      </c>
      <c r="AJ1026" s="187">
        <v>0</v>
      </c>
      <c r="AK1026" s="187">
        <v>0</v>
      </c>
      <c r="AL1026" s="188">
        <v>0</v>
      </c>
      <c r="AM1026" s="157" t="str">
        <f ca="1">IF('MASTER 2018-19 '!H1035="","",'MASTER 2018-19 '!H1035)</f>
        <v/>
      </c>
      <c r="AN1026" s="216"/>
    </row>
    <row r="1027" spans="1:40" s="157" customFormat="1" x14ac:dyDescent="0.2">
      <c r="A1027" s="11"/>
      <c r="B1027" s="176"/>
      <c r="C1027" s="189"/>
      <c r="D1027" s="190" t="s">
        <v>26</v>
      </c>
      <c r="E1027" s="63"/>
      <c r="F1027" s="191"/>
      <c r="G1027" s="192"/>
      <c r="H1027" s="193"/>
      <c r="I1027" s="194"/>
      <c r="J1027" s="194"/>
      <c r="K1027" s="194"/>
      <c r="L1027" s="194"/>
      <c r="M1027" s="194"/>
      <c r="N1027" s="195"/>
      <c r="O1027" s="195"/>
      <c r="P1027" s="195"/>
      <c r="Q1027" s="195"/>
      <c r="R1027" s="196" t="s">
        <v>27</v>
      </c>
      <c r="S1027" s="330">
        <f ca="1">VLOOKUP(A1025,SubstationLoad_Max_GSPs!$A$3:$Z$100,20,FALSE)</f>
        <v>37.593998122692106</v>
      </c>
      <c r="T1027" s="185"/>
      <c r="U1027" s="185"/>
      <c r="V1027" s="185"/>
      <c r="W1027" s="185"/>
      <c r="X1027" s="185"/>
      <c r="Y1027" s="185"/>
      <c r="Z1027" s="184"/>
      <c r="AA1027" s="418">
        <f ca="1">IF(AA1026=VLOOKUP(A1025,SubstationLoad_Max_GSPs!$A$3:$Z$100,3,FALSE),VLOOKUP(A1025,SubstationLoad_Max_GSPs!$A$3:$Z$100,8,FALSE),IF(AA1026=VLOOKUP(A1025,SubstationLoad_Max_GSPs!$A$3:$Z$100,5,FALSE),VLOOKUP(A1025,SubstationLoad_Max_GSPs!$A$3:$Z$100,10,FALSE),""))</f>
        <v>43710.459722222222</v>
      </c>
      <c r="AB1027" s="418">
        <f ca="1">VLOOKUP(A1025,SubstationLoad_Max_GSPs!$A$3:$Z$100,9,FALSE)</f>
        <v>43662.680555555555</v>
      </c>
      <c r="AC1027" s="418">
        <f ca="1">VLOOKUP(A1025,SubstationLoad_Min_GSPs!$A$3:$Z$100,19,FALSE)</f>
        <v>43793.020138888889</v>
      </c>
      <c r="AD1027" s="175"/>
      <c r="AE1027" s="175"/>
      <c r="AF1027" s="175"/>
      <c r="AG1027" s="175"/>
      <c r="AH1027" s="175"/>
      <c r="AI1027" s="175"/>
      <c r="AJ1027" s="175"/>
      <c r="AK1027" s="175"/>
      <c r="AL1027" s="175"/>
      <c r="AM1027" s="157" t="str">
        <f ca="1">IF('MASTER 2018-19 '!H1036="","",'MASTER 2018-19 '!H1036)</f>
        <v/>
      </c>
      <c r="AN1027" s="216"/>
    </row>
    <row r="1028" spans="1:40" s="157" customFormat="1" x14ac:dyDescent="0.2">
      <c r="A1028" s="14"/>
      <c r="B1028" s="197"/>
      <c r="C1028" s="198"/>
      <c r="D1028" s="198"/>
      <c r="E1028" s="198"/>
      <c r="F1028" s="199"/>
      <c r="G1028" s="200" t="s">
        <v>28</v>
      </c>
      <c r="H1028" s="201">
        <v>0.98</v>
      </c>
      <c r="I1028" s="197"/>
      <c r="J1028" s="202"/>
      <c r="K1028" s="203" t="s">
        <v>29</v>
      </c>
      <c r="L1028" s="78">
        <f ca="1">L1025*$H1028</f>
        <v>31.569319112787248</v>
      </c>
      <c r="M1028" s="78">
        <f t="shared" ref="M1028:T1028" ca="1" si="166">M1025*$H1028</f>
        <v>31.611698856076387</v>
      </c>
      <c r="N1028" s="78">
        <f t="shared" ca="1" si="166"/>
        <v>31.654311038681502</v>
      </c>
      <c r="O1028" s="78">
        <f t="shared" ca="1" si="166"/>
        <v>31.697156948688225</v>
      </c>
      <c r="P1028" s="78">
        <f t="shared" ca="1" si="166"/>
        <v>31.740237881320542</v>
      </c>
      <c r="Q1028" s="78">
        <f t="shared" ca="1" si="166"/>
        <v>31.783555138980212</v>
      </c>
      <c r="R1028" s="78">
        <f t="shared" ca="1" si="166"/>
        <v>31.827110031286711</v>
      </c>
      <c r="S1028" s="78">
        <f t="shared" ca="1" si="166"/>
        <v>31.870903875117108</v>
      </c>
      <c r="T1028" s="78">
        <f t="shared" ca="1" si="166"/>
        <v>31.914937994646333</v>
      </c>
      <c r="U1028" s="78">
        <f ca="1">U1025*$H1028</f>
        <v>31.959213721387613</v>
      </c>
      <c r="V1028" s="78">
        <f ca="1">V1025*$H1028</f>
        <v>32.003732394233154</v>
      </c>
      <c r="W1028" s="78">
        <f t="shared" ref="W1028" ca="1" si="167">W1025*$H1028</f>
        <v>32.048495359495014</v>
      </c>
      <c r="X1028" s="78">
        <f ca="1">X1025*$H1028</f>
        <v>32.093503970946216</v>
      </c>
      <c r="Y1028" s="78">
        <f ca="1">Y1025*$H1028</f>
        <v>32.138759589862111</v>
      </c>
      <c r="Z1028" s="204"/>
      <c r="AA1028" s="205"/>
      <c r="AB1028" s="198"/>
      <c r="AC1028" s="206"/>
      <c r="AD1028" s="175"/>
      <c r="AE1028" s="175"/>
      <c r="AF1028" s="175"/>
      <c r="AG1028" s="175"/>
      <c r="AH1028" s="175"/>
      <c r="AI1028" s="175"/>
      <c r="AJ1028" s="175"/>
      <c r="AK1028" s="175"/>
      <c r="AL1028" s="175"/>
      <c r="AN1028" s="216"/>
    </row>
    <row r="1029" spans="1:40" s="157" customFormat="1" x14ac:dyDescent="0.2">
      <c r="A1029" s="2"/>
      <c r="C1029" s="207"/>
      <c r="D1029" s="208"/>
      <c r="E1029" s="208"/>
      <c r="F1029" s="208"/>
      <c r="G1029" s="209"/>
      <c r="H1029" s="241"/>
      <c r="I1029" s="211"/>
      <c r="J1029" s="212"/>
      <c r="K1029" s="208"/>
      <c r="Z1029" s="175"/>
      <c r="AA1029" s="175"/>
      <c r="AB1029" s="175"/>
      <c r="AC1029" s="175"/>
      <c r="AD1029" s="175"/>
      <c r="AE1029" s="175"/>
      <c r="AF1029" s="175"/>
      <c r="AG1029" s="175"/>
      <c r="AH1029" s="175"/>
      <c r="AI1029" s="175"/>
      <c r="AJ1029" s="175"/>
      <c r="AK1029" s="175"/>
      <c r="AL1029" s="175"/>
      <c r="AM1029" s="157" t="str">
        <f ca="1">IF('MASTER 2018-19 '!H1038="","",'MASTER 2018-19 '!H1038)</f>
        <v/>
      </c>
      <c r="AN1029" s="216"/>
    </row>
    <row r="1030" spans="1:40" s="157" customFormat="1" x14ac:dyDescent="0.2">
      <c r="A1030" s="152"/>
      <c r="B1030" s="247">
        <v>671</v>
      </c>
      <c r="C1030" s="86" t="str">
        <f ca="1">VLOOKUP(B1030,'GSP List'!$D$2:$E$485,2,FALSE)</f>
        <v>AIRD</v>
      </c>
      <c r="D1030" s="117" t="s">
        <v>30</v>
      </c>
      <c r="E1030" s="117" t="s">
        <v>562</v>
      </c>
      <c r="F1030" s="214"/>
      <c r="G1030" s="284">
        <f ca="1">IF(AND(VLOOKUP(C1030,SubstationLoad_Max_Primaries!$B$3:$Z$495,3,FALSE),ISNUMBER(VLOOKUP(C1030,'Manual Calculation'!$B$2:$G$222,3,FALSE))),VLOOKUP(C1030,'Manual Calculation'!$B$2:$G$222,4,FALSE),VLOOKUP(C1030,SubstationLoad_Max_Primaries!$B$3:$Z$500,23,FALSE))</f>
        <v>43844.54791666667</v>
      </c>
      <c r="H1030" s="282">
        <f ca="1">IF(AND(VLOOKUP(C1030,SubstationLoad_Max_Primaries!$B$3:$Z$495,3,FALSE),ISNUMBER(VLOOKUP(C1030,'Manual Calculation'!$B$2:$G$222,3,FALSE))),VLOOKUP(C1030,'Manual Calculation'!$B$2:$G$222,3,FALSE),VLOOKUP(C1030,SubstationLoad_Max_Primaries!$B$3:$Z$500,22,FALSE))</f>
        <v>2.4928086703491208</v>
      </c>
      <c r="I1030" s="136">
        <v>1</v>
      </c>
      <c r="J1030" s="89">
        <v>0</v>
      </c>
      <c r="K1030" s="90">
        <v>0</v>
      </c>
      <c r="L1030" s="143">
        <f ca="1">IF(OR($B1030="",ISNA($I1030)),,$H1030*$I1030)</f>
        <v>2.4928086703491208</v>
      </c>
      <c r="M1030" s="143">
        <f ca="1">IF($B1030 ="",,VLOOKUP($K1030,'Growth Rates'!$C$5:$D$8,2,FALSE))^COLUMNS($M1030:M1030)*$L1030+SUM($L1031:M1031)*IFERROR($L$5/$L$6,1)</f>
        <v>2.4928541809801001</v>
      </c>
      <c r="N1030" s="143">
        <f ca="1">IF($B1030 ="",,VLOOKUP($K1030,'Growth Rates'!$C$5:$D$8,2,FALSE))^COLUMNS($M1030:N1030)*$L1030+SUM($L1031:N1031)*IFERROR($L$5/$L$6,1)</f>
        <v>2.4928996924419571</v>
      </c>
      <c r="O1030" s="143">
        <f ca="1">IF($B1030 ="",,VLOOKUP($K1030,'Growth Rates'!$C$5:$D$8,2,FALSE))^COLUMNS($M1030:O1030)*$L1030+SUM($L1031:O1031)*IFERROR($L$5/$L$6,1)</f>
        <v>2.4929452047347054</v>
      </c>
      <c r="P1030" s="143">
        <f ca="1">IF($B1030 ="",,VLOOKUP($K1030,'Growth Rates'!$C$5:$D$8,2,FALSE))^COLUMNS($M1030:P1030)*$L1030+SUM($L1031:P1031)*IFERROR($L$5/$L$6,1)</f>
        <v>2.4929907178583623</v>
      </c>
      <c r="Q1030" s="143">
        <f ca="1">IF($B1030 ="",,VLOOKUP($K1030,'Growth Rates'!$C$5:$D$8,2,FALSE))^COLUMNS($M1030:Q1030)*$L1030+SUM($L1031:Q1031)*IFERROR($L$5/$L$6,1)</f>
        <v>2.4930362318129409</v>
      </c>
      <c r="R1030" s="143">
        <f ca="1">IF($B1030 ="",,VLOOKUP($K1030,'Growth Rates'!$C$5:$D$8,2,FALSE))^COLUMNS($M1030:R1030)*$L1030+SUM($L1031:R1031)*IFERROR($L$5/$L$6,1)</f>
        <v>2.4930817465984574</v>
      </c>
      <c r="S1030" s="143">
        <f ca="1">IF($B1030 ="",,VLOOKUP($K1030,'Growth Rates'!$C$5:$D$8,2,FALSE))^COLUMNS($M1030:S1030)*$L1030+SUM($L1031:S1031)*IFERROR($L$5/$L$6,1)</f>
        <v>2.4931272622149265</v>
      </c>
      <c r="T1030" s="143">
        <f ca="1">IF($B1030 ="",,VLOOKUP($K1030,'Growth Rates'!$C$5:$D$8,2,FALSE))^COLUMNS($M1030:T1030)*$L1030+SUM($L1031:T1031)*IFERROR($L$5/$L$6,1)</f>
        <v>2.4931727786623643</v>
      </c>
      <c r="U1030" s="143">
        <f ca="1">IF($B1030 ="",,VLOOKUP($K1030,'Growth Rates'!$C$5:$D$8,2,FALSE))^COLUMNS($M1030:U1030)*$L1030+SUM($L1031:U1031)*IFERROR($L$5/$L$6,1)</f>
        <v>2.4932182959407849</v>
      </c>
      <c r="V1030" s="143">
        <f ca="1">IF($B1030 ="",,VLOOKUP($K1030,'Growth Rates'!$C$5:$D$8,2,FALSE))^COLUMNS($M1030:V1030)*$L1030+SUM($L1031:V1031)*IFERROR($L$5/$L$6,1)</f>
        <v>2.4932638140502044</v>
      </c>
      <c r="W1030" s="143">
        <f ca="1">IF($B1030 ="",,VLOOKUP($K1030,'Growth Rates'!$C$5:$D$8,2,FALSE))^COLUMNS($M1030:W1030)*$L1030+SUM($L1031:W1031)*IFERROR($L$5/$L$6,1)</f>
        <v>2.4933093329906364</v>
      </c>
      <c r="X1030" s="143">
        <f ca="1">IF($B1030 ="",,VLOOKUP($K1030,'Growth Rates'!$C$5:$D$8,2,FALSE))^COLUMNS($M1030:X1030)*$L1030+SUM($L1031:X1031)*IFERROR($L$5/$L$6,1)</f>
        <v>2.4933548527620992</v>
      </c>
      <c r="Y1030" s="143">
        <f ca="1">IF($B1030 ="",,VLOOKUP($K1030,'Growth Rates'!$C$5:$D$8,2,FALSE))^COLUMNS($M1030:Y1030)*$L1030+SUM($L1031:Y1031)*IFERROR($L$5/$L$6,1)</f>
        <v>2.493400373364604</v>
      </c>
      <c r="Z1030" s="237"/>
      <c r="AA1030" s="173">
        <f ca="1">IFERROR(IF($H1030="",,AA1031/$L1030),0)</f>
        <v>0.86058227019954214</v>
      </c>
      <c r="AB1030" s="173">
        <f ca="1">IFERROR(IF($H1030="",,AB1031/$L1030),0)</f>
        <v>0.71668529665412428</v>
      </c>
      <c r="AC1030" s="174">
        <f ca="1">IFERROR(IF($H1030="",,AC1031/$L1030),0)</f>
        <v>0</v>
      </c>
      <c r="AD1030" s="175"/>
      <c r="AE1030" s="42">
        <v>84009</v>
      </c>
      <c r="AF1030" s="43">
        <v>84010</v>
      </c>
      <c r="AG1030" s="43"/>
      <c r="AH1030" s="43"/>
      <c r="AI1030" s="43"/>
      <c r="AJ1030" s="43"/>
      <c r="AK1030" s="43"/>
      <c r="AL1030" s="44"/>
      <c r="AM1030" s="157">
        <f ca="1">IF('MASTER 2018-19 '!H1039="","",'MASTER 2018-19 '!H1039)</f>
        <v>2.58</v>
      </c>
      <c r="AN1030" s="216">
        <f t="shared" ref="AN1030:AN1087" ca="1" si="168">H1030-AM1030</f>
        <v>-8.7191329650879279E-2</v>
      </c>
    </row>
    <row r="1031" spans="1:40" s="157" customFormat="1" x14ac:dyDescent="0.2">
      <c r="A1031" s="152"/>
      <c r="C1031" s="217" t="str">
        <f ca="1">IFERROR(IF(H1030="","No PI or No Data",""),"Substation was not found in SubstationLoad")</f>
        <v/>
      </c>
      <c r="D1031" s="139"/>
      <c r="E1031" s="139"/>
      <c r="F1031" s="139"/>
      <c r="G1031" s="285">
        <f ca="1">IF(AND(VLOOKUP(C1030,SubstationLoad_Max_Primaries!$B$3:$Z$495,3,FALSE),ISNUMBER(VLOOKUP(C1030,'Manual Calculation'!$B$2:$G$222,3,FALSE))),VLOOKUP(C1030,'Manual Calculation'!$B$2:$G$222,4,FALSE),VLOOKUP(C1030,SubstationLoad_Max_Primaries!$B$3:$Z$500,23,FALSE))</f>
        <v>43844.54791666667</v>
      </c>
      <c r="H1031" s="248"/>
      <c r="I1031" s="220"/>
      <c r="J1031" s="220"/>
      <c r="K1031" s="220"/>
      <c r="L1031" s="220" t="s">
        <v>32</v>
      </c>
      <c r="M1031" s="235"/>
      <c r="N1031" s="221"/>
      <c r="O1031" s="221"/>
      <c r="P1031" s="221"/>
      <c r="Q1031" s="221"/>
      <c r="R1031" s="221"/>
      <c r="S1031" s="221"/>
      <c r="T1031" s="221"/>
      <c r="U1031" s="221"/>
      <c r="V1031" s="221"/>
      <c r="W1031" s="221"/>
      <c r="X1031" s="221"/>
      <c r="Y1031" s="221"/>
      <c r="Z1031" s="222"/>
      <c r="AA1031" s="419">
        <f ca="1">IF(AND(VLOOKUP(C1030,SubstationLoad_Min_Primaries!$B$3:$Z$495,3,FALSE),ISNUMBER(VLOOKUP(C1030,'Manual Calculation'!$B$2:$G$222,5,FALSE))),"Manual Calculation",MAX(VLOOKUP(C1030,SubstationLoad_Max_Primaries!$B$3:$Z$500,5,FALSE),VLOOKUP(C1030,SubstationLoad_Max_Primaries!$B$3:$Z$500,7,FALSE)))</f>
        <v>2.1452669447021484</v>
      </c>
      <c r="AB1031" s="419">
        <f ca="1">IF(AND(VLOOKUP(C1030,SubstationLoad_Min_Primaries!$B$3:$Z$495,3,FALSE),ISNUMBER(VLOOKUP(C1030,'Manual Calculation'!$B$2:$G$222,5,FALSE))),"Manual Calculation",VLOOKUP(C1030,SubstationLoad_Max_Primaries!$B$3:$Z$500,6,FALSE))</f>
        <v>1.7865593214111326</v>
      </c>
      <c r="AC1031" s="282">
        <f ca="1">IF(AND(VLOOKUP(C1030,SubstationLoad_Min_Primaries!$B$3:$Z$495,3,FALSE),ISNUMBER(VLOOKUP(C1030,'Manual Calculation'!$B$2:$G$222,5,FALSE))),VLOOKUP(C1030,'Manual Calculation'!$B$2:$G$222,5,FALSE),VLOOKUP(C1030,SubstationLoad_Min_Primaries!$B$3:$Z$500,22,FALSE))</f>
        <v>0</v>
      </c>
      <c r="AD1031" s="175"/>
      <c r="AE1031" s="186">
        <v>0.5</v>
      </c>
      <c r="AF1031" s="187">
        <v>0.5</v>
      </c>
      <c r="AG1031" s="187">
        <v>0</v>
      </c>
      <c r="AH1031" s="187">
        <v>0</v>
      </c>
      <c r="AI1031" s="187">
        <v>0</v>
      </c>
      <c r="AJ1031" s="187">
        <v>0</v>
      </c>
      <c r="AK1031" s="187">
        <v>0</v>
      </c>
      <c r="AL1031" s="188">
        <v>0</v>
      </c>
      <c r="AM1031" s="157" t="str">
        <f ca="1">IF('MASTER 2018-19 '!H1040="","",'MASTER 2018-19 '!H1040)</f>
        <v/>
      </c>
      <c r="AN1031" s="216"/>
    </row>
    <row r="1032" spans="1:40" s="157" customFormat="1" x14ac:dyDescent="0.2">
      <c r="A1032" s="152"/>
      <c r="C1032" s="223" t="s">
        <v>33</v>
      </c>
      <c r="D1032" s="224"/>
      <c r="E1032" s="225"/>
      <c r="F1032" s="225"/>
      <c r="G1032" s="226"/>
      <c r="H1032" s="249"/>
      <c r="I1032" s="228"/>
      <c r="J1032" s="228"/>
      <c r="K1032" s="228"/>
      <c r="L1032" s="228"/>
      <c r="M1032" s="229"/>
      <c r="N1032" s="229"/>
      <c r="O1032" s="230"/>
      <c r="P1032" s="230"/>
      <c r="Q1032" s="230"/>
      <c r="R1032" s="231" t="s">
        <v>34</v>
      </c>
      <c r="S1032" s="283">
        <f ca="1">VLOOKUP(C1030,SubstationLoad_Max_Primaries!$B$3:$Z$500,24,FALSE)</f>
        <v>0</v>
      </c>
      <c r="T1032" s="233"/>
      <c r="U1032" s="233"/>
      <c r="V1032" s="233"/>
      <c r="W1032" s="233"/>
      <c r="X1032" s="233"/>
      <c r="Y1032" s="233"/>
      <c r="Z1032" s="234"/>
      <c r="AA1032" s="418">
        <f ca="1">IF(AND(VLOOKUP(C1030,SubstationLoad_Min_Primaries!$B$3:$Z$495,3,FALSE),ISNUMBER(VLOOKUP(C1030,'Manual Calculation'!$B$2:$G$222,5,FALSE))),"",IF(AA1031=VLOOKUP(C1030,SubstationLoad_Max_Primaries!$B$3:$Z$500,5,FALSE),VLOOKUP(C1030,SubstationLoad_Max_Primaries!$B$3:$Z$500,10,FALSE),IF(AA1031=VLOOKUP(C1030,SubstationLoad_Max_Primaries!$B$3:$Z$500,7,FALSE),VLOOKUP(C1030,SubstationLoad_Max_Primaries!$B$3:$Z$500,12,FALSE),"")))</f>
        <v>43564.318055555559</v>
      </c>
      <c r="AB1032" s="418">
        <f ca="1">IF(AND(VLOOKUP(C1030,SubstationLoad_Min_Primaries!$B$3:$Z$495,3,FALSE),ISNUMBER(VLOOKUP(C1030,'Manual Calculation'!$B$2:$G$222,5,FALSE))),"",VLOOKUP(C1030,SubstationLoad_Max_Primaries!$B$3:$Z$500,11,FALSE))</f>
        <v>43629.306944444441</v>
      </c>
      <c r="AC1032" s="418">
        <f ca="1">IF(AND(VLOOKUP(C1030,SubstationLoad_Min_Primaries!$B$3:$Z$495,3,FALSE),ISNUMBER(VLOOKUP(C1030,'Manual Calculation'!$B$2:$G$222,5,FALSE))),VLOOKUP(C1030,'Manual Calculation'!$B$2:$G$222,6,FALSE),VLOOKUP(C1030,SubstationLoad_Min_Primaries!$B$3:$Z$500,23,FALSE))</f>
        <v>0</v>
      </c>
      <c r="AD1032" s="175"/>
      <c r="AE1032" s="175"/>
      <c r="AF1032" s="175"/>
      <c r="AG1032" s="175"/>
      <c r="AH1032" s="175"/>
      <c r="AI1032" s="175"/>
      <c r="AJ1032" s="175"/>
      <c r="AK1032" s="175"/>
      <c r="AL1032" s="175"/>
      <c r="AM1032" s="157" t="str">
        <f ca="1">IF('MASTER 2018-19 '!H1041="","",'MASTER 2018-19 '!H1041)</f>
        <v/>
      </c>
      <c r="AN1032" s="216"/>
    </row>
    <row r="1033" spans="1:40" s="157" customFormat="1" x14ac:dyDescent="0.2">
      <c r="A1033" s="152"/>
      <c r="B1033" s="213">
        <v>653</v>
      </c>
      <c r="C1033" s="86" t="str">
        <f ca="1">VLOOKUP(B1033,'GSP List'!$D$2:$E$485,2,FALSE)</f>
        <v>CLACHAN</v>
      </c>
      <c r="D1033" s="117" t="s">
        <v>30</v>
      </c>
      <c r="E1033" s="117" t="s">
        <v>530</v>
      </c>
      <c r="F1033" s="214"/>
      <c r="G1033" s="284">
        <f ca="1">IF(AND(VLOOKUP(C1033,SubstationLoad_Max_Primaries!$B$3:$Z$495,3,FALSE),ISNUMBER(VLOOKUP(C1033,'Manual Calculation'!$B$2:$G$222,3,FALSE))),VLOOKUP(C1033,'Manual Calculation'!$B$2:$G$222,4,FALSE),VLOOKUP(C1033,SubstationLoad_Max_Primaries!$B$3:$Z$500,23,FALSE))</f>
        <v>43885.786111111112</v>
      </c>
      <c r="H1033" s="282">
        <f ca="1">IF(AND(VLOOKUP(C1033,SubstationLoad_Max_Primaries!$B$3:$Z$495,3,FALSE),ISNUMBER(VLOOKUP(C1033,'Manual Calculation'!$B$2:$G$222,3,FALSE))),VLOOKUP(C1033,'Manual Calculation'!$B$2:$G$222,3,FALSE),VLOOKUP(C1033,SubstationLoad_Max_Primaries!$B$3:$Z$500,22,FALSE))</f>
        <v>2.1500549458007812</v>
      </c>
      <c r="I1033" s="136">
        <v>1</v>
      </c>
      <c r="J1033" s="89" t="s">
        <v>31</v>
      </c>
      <c r="K1033" s="90" t="s">
        <v>31</v>
      </c>
      <c r="L1033" s="143">
        <f ca="1">IF(OR($B1033="",ISNA($I1033)),,$H1033*$I1033)</f>
        <v>2.1500549458007812</v>
      </c>
      <c r="M1033" s="143">
        <f ca="1">IF($B1033 ="",,VLOOKUP($K1033,'Growth Rates'!$C$5:$D$8,2,FALSE))^COLUMNS($M1033:M1033)*$L1033+SUM($L1034:M1034)*IFERROR($L$5/$L$6,1)</f>
        <v>2.1619700984238781</v>
      </c>
      <c r="N1033" s="143">
        <f ca="1">IF($B1033 ="",,VLOOKUP($K1033,'Growth Rates'!$C$5:$D$8,2,FALSE))^COLUMNS($M1033:N1033)*$L1033+SUM($L1034:N1034)*IFERROR($L$5/$L$6,1)</f>
        <v>2.1739512823185523</v>
      </c>
      <c r="O1033" s="143">
        <f ca="1">IF($B1033 ="",,VLOOKUP($K1033,'Growth Rates'!$C$5:$D$8,2,FALSE))^COLUMNS($M1033:O1033)*$L1033+SUM($L1034:O1034)*IFERROR($L$5/$L$6,1)</f>
        <v>2.185998863416232</v>
      </c>
      <c r="P1033" s="143">
        <f ca="1">IF($B1033 ="",,VLOOKUP($K1033,'Growth Rates'!$C$5:$D$8,2,FALSE))^COLUMNS($M1033:P1033)*$L1033+SUM($L1034:P1034)*IFERROR($L$5/$L$6,1)</f>
        <v>2.1981132096762623</v>
      </c>
      <c r="Q1033" s="143">
        <f ca="1">IF($B1033 ="",,VLOOKUP($K1033,'Growth Rates'!$C$5:$D$8,2,FALSE))^COLUMNS($M1033:Q1033)*$L1033+SUM($L1034:Q1034)*IFERROR($L$5/$L$6,1)</f>
        <v>2.2102946910971397</v>
      </c>
      <c r="R1033" s="143">
        <f ca="1">IF($B1033 ="",,VLOOKUP($K1033,'Growth Rates'!$C$5:$D$8,2,FALSE))^COLUMNS($M1033:R1033)*$L1033+SUM($L1034:R1034)*IFERROR($L$5/$L$6,1)</f>
        <v>2.2225436797278166</v>
      </c>
      <c r="S1033" s="143">
        <f ca="1">IF($B1033 ="",,VLOOKUP($K1033,'Growth Rates'!$C$5:$D$8,2,FALSE))^COLUMNS($M1033:S1033)*$L1033+SUM($L1034:S1034)*IFERROR($L$5/$L$6,1)</f>
        <v>2.2348605496790594</v>
      </c>
      <c r="T1033" s="143">
        <f ca="1">IF($B1033 ="",,VLOOKUP($K1033,'Growth Rates'!$C$5:$D$8,2,FALSE))^COLUMNS($M1033:T1033)*$L1033+SUM($L1034:T1034)*IFERROR($L$5/$L$6,1)</f>
        <v>2.2472456771348823</v>
      </c>
      <c r="U1033" s="143">
        <f ca="1">IF($B1033 ="",,VLOOKUP($K1033,'Growth Rates'!$C$5:$D$8,2,FALSE))^COLUMNS($M1033:U1033)*$L1033+SUM($L1034:U1034)*IFERROR($L$5/$L$6,1)</f>
        <v>2.2596994403640283</v>
      </c>
      <c r="V1033" s="143">
        <f ca="1">IF($B1033 ="",,VLOOKUP($K1033,'Growth Rates'!$C$5:$D$8,2,FALSE))^COLUMNS($M1033:V1033)*$L1033+SUM($L1034:V1034)*IFERROR($L$5/$L$6,1)</f>
        <v>2.2722222197315283</v>
      </c>
      <c r="W1033" s="143">
        <f ca="1">IF($B1033 ="",,VLOOKUP($K1033,'Growth Rates'!$C$5:$D$8,2,FALSE))^COLUMNS($M1033:W1033)*$L1033+SUM($L1034:W1034)*IFERROR($L$5/$L$6,1)</f>
        <v>2.2848143977103139</v>
      </c>
      <c r="X1033" s="143">
        <f ca="1">IF($B1033 ="",,VLOOKUP($K1033,'Growth Rates'!$C$5:$D$8,2,FALSE))^COLUMNS($M1033:X1033)*$L1033+SUM($L1034:X1034)*IFERROR($L$5/$L$6,1)</f>
        <v>2.2974763588929057</v>
      </c>
      <c r="Y1033" s="143">
        <f ca="1">IF($B1033 ="",,VLOOKUP($K1033,'Growth Rates'!$C$5:$D$8,2,FALSE))^COLUMNS($M1033:Y1033)*$L1033+SUM($L1034:Y1034)*IFERROR($L$5/$L$6,1)</f>
        <v>2.3102084900031503</v>
      </c>
      <c r="Z1033" s="215"/>
      <c r="AA1033" s="173">
        <f ca="1">IFERROR(IF($H1033="",,AA1034/$L1033),0)</f>
        <v>0.90369948663198774</v>
      </c>
      <c r="AB1033" s="173">
        <f ca="1">IFERROR(IF($H1033="",,AB1034/$L1033),0)</f>
        <v>0.75405645641942576</v>
      </c>
      <c r="AC1033" s="174">
        <f ca="1">IFERROR(IF($H1033="",,AC1034/$L1033),0)</f>
        <v>0</v>
      </c>
      <c r="AD1033" s="175"/>
      <c r="AE1033" s="42">
        <v>84013</v>
      </c>
      <c r="AF1033" s="43"/>
      <c r="AG1033" s="43"/>
      <c r="AH1033" s="43"/>
      <c r="AI1033" s="43"/>
      <c r="AJ1033" s="43"/>
      <c r="AK1033" s="43"/>
      <c r="AL1033" s="44"/>
      <c r="AM1033" s="157">
        <f ca="1">IF('MASTER 2018-19 '!H1042="","",'MASTER 2018-19 '!H1042)</f>
        <v>2.16</v>
      </c>
      <c r="AN1033" s="216">
        <f t="shared" ca="1" si="168"/>
        <v>-9.9450541992189834E-3</v>
      </c>
    </row>
    <row r="1034" spans="1:40" s="157" customFormat="1" x14ac:dyDescent="0.2">
      <c r="A1034" s="152"/>
      <c r="C1034" s="217" t="str">
        <f ca="1">IFERROR(IF(H1033="","No PI or No Data",""),"Substation was not found in SubstationLoad")</f>
        <v/>
      </c>
      <c r="D1034" s="139"/>
      <c r="E1034" s="139"/>
      <c r="F1034" s="139"/>
      <c r="G1034" s="285">
        <f ca="1">IF(AND(VLOOKUP(C1033,SubstationLoad_Max_Primaries!$B$3:$Z$495,3,FALSE),ISNUMBER(VLOOKUP(C1033,'Manual Calculation'!$B$2:$G$222,3,FALSE))),VLOOKUP(C1033,'Manual Calculation'!$B$2:$G$222,4,FALSE),VLOOKUP(C1033,SubstationLoad_Max_Primaries!$B$3:$Z$500,23,FALSE))</f>
        <v>43885.786111111112</v>
      </c>
      <c r="H1034" s="250"/>
      <c r="I1034" s="220"/>
      <c r="J1034" s="220"/>
      <c r="K1034" s="220"/>
      <c r="L1034" s="220" t="s">
        <v>32</v>
      </c>
      <c r="M1034" s="221"/>
      <c r="N1034" s="221"/>
      <c r="O1034" s="221"/>
      <c r="P1034" s="221"/>
      <c r="Q1034" s="221"/>
      <c r="R1034" s="221"/>
      <c r="S1034" s="221"/>
      <c r="T1034" s="221"/>
      <c r="U1034" s="221"/>
      <c r="V1034" s="221"/>
      <c r="W1034" s="221"/>
      <c r="X1034" s="221"/>
      <c r="Y1034" s="221"/>
      <c r="Z1034" s="222"/>
      <c r="AA1034" s="419">
        <f ca="1">IF(AND(VLOOKUP(C1033,SubstationLoad_Min_Primaries!$B$3:$Z$495,3,FALSE),ISNUMBER(VLOOKUP(C1033,'Manual Calculation'!$B$2:$G$222,5,FALSE))),"Manual Calculation",MAX(VLOOKUP(C1033,SubstationLoad_Max_Primaries!$B$3:$Z$500,5,FALSE),VLOOKUP(C1033,SubstationLoad_Max_Primaries!$B$3:$Z$500,7,FALSE)))</f>
        <v>1.9430035507507322</v>
      </c>
      <c r="AB1034" s="419">
        <f ca="1">IF(AND(VLOOKUP(C1033,SubstationLoad_Min_Primaries!$B$3:$Z$495,3,FALSE),ISNUMBER(VLOOKUP(C1033,'Manual Calculation'!$B$2:$G$222,5,FALSE))),"Manual Calculation",VLOOKUP(C1033,SubstationLoad_Max_Primaries!$B$3:$Z$500,6,FALSE))</f>
        <v>1.6212628135375975</v>
      </c>
      <c r="AC1034" s="282">
        <f ca="1">IF(AND(VLOOKUP(C1033,SubstationLoad_Min_Primaries!$B$3:$Z$495,3,FALSE),ISNUMBER(VLOOKUP(C1033,'Manual Calculation'!$B$2:$G$222,5,FALSE))),VLOOKUP(C1033,'Manual Calculation'!$B$2:$G$222,5,FALSE),VLOOKUP(C1033,SubstationLoad_Min_Primaries!$B$3:$Z$500,22,FALSE))</f>
        <v>0</v>
      </c>
      <c r="AD1034" s="175"/>
      <c r="AE1034" s="186">
        <v>1</v>
      </c>
      <c r="AF1034" s="187">
        <v>0</v>
      </c>
      <c r="AG1034" s="187">
        <v>0</v>
      </c>
      <c r="AH1034" s="187">
        <v>0</v>
      </c>
      <c r="AI1034" s="187">
        <v>0</v>
      </c>
      <c r="AJ1034" s="187">
        <v>0</v>
      </c>
      <c r="AK1034" s="187">
        <v>0</v>
      </c>
      <c r="AL1034" s="188">
        <v>0</v>
      </c>
      <c r="AM1034" s="157" t="str">
        <f ca="1">IF('MASTER 2018-19 '!H1043="","",'MASTER 2018-19 '!H1043)</f>
        <v/>
      </c>
      <c r="AN1034" s="216"/>
    </row>
    <row r="1035" spans="1:40" s="157" customFormat="1" x14ac:dyDescent="0.2">
      <c r="A1035" s="152"/>
      <c r="C1035" s="223" t="s">
        <v>33</v>
      </c>
      <c r="D1035" s="224"/>
      <c r="E1035" s="225"/>
      <c r="F1035" s="225"/>
      <c r="G1035" s="226"/>
      <c r="H1035" s="249"/>
      <c r="I1035" s="228"/>
      <c r="J1035" s="228"/>
      <c r="K1035" s="228"/>
      <c r="L1035" s="228"/>
      <c r="M1035" s="229"/>
      <c r="N1035" s="229"/>
      <c r="O1035" s="230"/>
      <c r="P1035" s="230"/>
      <c r="Q1035" s="230"/>
      <c r="R1035" s="231" t="s">
        <v>34</v>
      </c>
      <c r="S1035" s="283">
        <f ca="1">VLOOKUP(C1033,SubstationLoad_Max_Primaries!$B$3:$Z$500,24,FALSE)</f>
        <v>0</v>
      </c>
      <c r="T1035" s="233"/>
      <c r="U1035" s="233"/>
      <c r="V1035" s="233"/>
      <c r="W1035" s="233"/>
      <c r="X1035" s="233"/>
      <c r="Y1035" s="233"/>
      <c r="Z1035" s="234"/>
      <c r="AA1035" s="418">
        <f ca="1">IF(AND(VLOOKUP(C1033,SubstationLoad_Min_Primaries!$B$3:$Z$495,3,FALSE),ISNUMBER(VLOOKUP(C1033,'Manual Calculation'!$B$2:$G$222,5,FALSE))),"",IF(AA1034=VLOOKUP(C1033,SubstationLoad_Max_Primaries!$B$3:$Z$500,5,FALSE),VLOOKUP(C1033,SubstationLoad_Max_Primaries!$B$3:$Z$500,10,FALSE),IF(AA1034=VLOOKUP(C1033,SubstationLoad_Max_Primaries!$B$3:$Z$500,7,FALSE),VLOOKUP(C1033,SubstationLoad_Max_Primaries!$B$3:$Z$500,12,FALSE),"")))</f>
        <v>43556.779861111114</v>
      </c>
      <c r="AB1035" s="418">
        <f ca="1">IF(AND(VLOOKUP(C1033,SubstationLoad_Min_Primaries!$B$3:$Z$495,3,FALSE),ISNUMBER(VLOOKUP(C1033,'Manual Calculation'!$B$2:$G$222,5,FALSE))),"",VLOOKUP(C1033,SubstationLoad_Max_Primaries!$B$3:$Z$500,11,FALSE))</f>
        <v>43630.35833333333</v>
      </c>
      <c r="AC1035" s="418">
        <f ca="1">IF(AND(VLOOKUP(C1033,SubstationLoad_Min_Primaries!$B$3:$Z$495,3,FALSE),ISNUMBER(VLOOKUP(C1033,'Manual Calculation'!$B$2:$G$222,5,FALSE))),VLOOKUP(C1033,'Manual Calculation'!$B$2:$G$222,6,FALSE),VLOOKUP(C1033,SubstationLoad_Min_Primaries!$B$3:$Z$500,23,FALSE))</f>
        <v>0</v>
      </c>
      <c r="AD1035" s="175"/>
      <c r="AE1035" s="175"/>
      <c r="AF1035" s="175"/>
      <c r="AG1035" s="175"/>
      <c r="AH1035" s="175"/>
      <c r="AI1035" s="175"/>
      <c r="AJ1035" s="175"/>
      <c r="AK1035" s="175"/>
      <c r="AL1035" s="175"/>
      <c r="AM1035" s="157" t="str">
        <f ca="1">IF('MASTER 2018-19 '!H1044="","",'MASTER 2018-19 '!H1044)</f>
        <v/>
      </c>
      <c r="AN1035" s="216"/>
    </row>
    <row r="1036" spans="1:40" s="157" customFormat="1" x14ac:dyDescent="0.2">
      <c r="A1036" s="152"/>
      <c r="B1036" s="213">
        <v>644</v>
      </c>
      <c r="C1036" s="86" t="str">
        <f ca="1">VLOOKUP(B1036,'GSP List'!$D$2:$E$485,2,FALSE)</f>
        <v>DRIMORE</v>
      </c>
      <c r="D1036" s="117" t="s">
        <v>30</v>
      </c>
      <c r="E1036" s="117" t="s">
        <v>530</v>
      </c>
      <c r="F1036" s="214"/>
      <c r="G1036" s="284">
        <f ca="1">IF(AND(VLOOKUP(C1036,SubstationLoad_Max_Primaries!$B$3:$Z$495,3,FALSE),ISNUMBER(VLOOKUP(C1036,'Manual Calculation'!$B$2:$G$222,3,FALSE))),VLOOKUP(C1036,'Manual Calculation'!$B$2:$G$222,4,FALSE),VLOOKUP(C1036,SubstationLoad_Max_Primaries!$B$3:$Z$500,23,FALSE))</f>
        <v>43895.796527777777</v>
      </c>
      <c r="H1036" s="282">
        <f ca="1">IF(AND(VLOOKUP(C1036,SubstationLoad_Max_Primaries!$B$3:$Z$495,3,FALSE),ISNUMBER(VLOOKUP(C1036,'Manual Calculation'!$B$2:$G$222,3,FALSE))),VLOOKUP(C1036,'Manual Calculation'!$B$2:$G$222,3,FALSE),VLOOKUP(C1036,SubstationLoad_Max_Primaries!$B$3:$Z$500,22,FALSE))</f>
        <v>1.0402503632812499</v>
      </c>
      <c r="I1036" s="136">
        <v>1</v>
      </c>
      <c r="J1036" s="89">
        <v>0</v>
      </c>
      <c r="K1036" s="90">
        <v>0</v>
      </c>
      <c r="L1036" s="143">
        <f ca="1">IF(OR($B1036="",ISNA($I1036)),,$H1036*$I1036)</f>
        <v>1.0402503632812499</v>
      </c>
      <c r="M1036" s="143">
        <f ca="1">IF($B1036 ="",,VLOOKUP($K1036,'Growth Rates'!$C$5:$D$8,2,FALSE))^COLUMNS($M1036:M1036)*$L1036+SUM($L1037:M1037)*IFERROR($L$5/$L$6,1)</f>
        <v>1.0402693548913853</v>
      </c>
      <c r="N1036" s="143">
        <f ca="1">IF($B1036 ="",,VLOOKUP($K1036,'Growth Rates'!$C$5:$D$8,2,FALSE))^COLUMNS($M1036:N1036)*$L1036+SUM($L1037:N1037)*IFERROR($L$5/$L$6,1)</f>
        <v>1.0402883468482462</v>
      </c>
      <c r="O1036" s="143">
        <f ca="1">IF($B1036 ="",,VLOOKUP($K1036,'Growth Rates'!$C$5:$D$8,2,FALSE))^COLUMNS($M1036:O1036)*$L1036+SUM($L1037:O1037)*IFERROR($L$5/$L$6,1)</f>
        <v>1.0403073391518389</v>
      </c>
      <c r="P1036" s="143">
        <f ca="1">IF($B1036 ="",,VLOOKUP($K1036,'Growth Rates'!$C$5:$D$8,2,FALSE))^COLUMNS($M1036:P1036)*$L1036+SUM($L1037:P1037)*IFERROR($L$5/$L$6,1)</f>
        <v>1.0403263318021698</v>
      </c>
      <c r="Q1036" s="143">
        <f ca="1">IF($B1036 ="",,VLOOKUP($K1036,'Growth Rates'!$C$5:$D$8,2,FALSE))^COLUMNS($M1036:Q1036)*$L1036+SUM($L1037:Q1037)*IFERROR($L$5/$L$6,1)</f>
        <v>1.0403453247992449</v>
      </c>
      <c r="R1036" s="143">
        <f ca="1">IF($B1036 ="",,VLOOKUP($K1036,'Growth Rates'!$C$5:$D$8,2,FALSE))^COLUMNS($M1036:R1036)*$L1036+SUM($L1037:R1037)*IFERROR($L$5/$L$6,1)</f>
        <v>1.0403643181430708</v>
      </c>
      <c r="S1036" s="143">
        <f ca="1">IF($B1036 ="",,VLOOKUP($K1036,'Growth Rates'!$C$5:$D$8,2,FALSE))^COLUMNS($M1036:S1036)*$L1036+SUM($L1037:S1037)*IFERROR($L$5/$L$6,1)</f>
        <v>1.0403833118336538</v>
      </c>
      <c r="T1036" s="143">
        <f ca="1">IF($B1036 ="",,VLOOKUP($K1036,'Growth Rates'!$C$5:$D$8,2,FALSE))^COLUMNS($M1036:T1036)*$L1036+SUM($L1037:T1037)*IFERROR($L$5/$L$6,1)</f>
        <v>1.0404023058710004</v>
      </c>
      <c r="U1036" s="143">
        <f ca="1">IF($B1036 ="",,VLOOKUP($K1036,'Growth Rates'!$C$5:$D$8,2,FALSE))^COLUMNS($M1036:U1036)*$L1036+SUM($L1037:U1037)*IFERROR($L$5/$L$6,1)</f>
        <v>1.0404213002551166</v>
      </c>
      <c r="V1036" s="143">
        <f ca="1">IF($B1036 ="",,VLOOKUP($K1036,'Growth Rates'!$C$5:$D$8,2,FALSE))^COLUMNS($M1036:V1036)*$L1036+SUM($L1037:V1037)*IFERROR($L$5/$L$6,1)</f>
        <v>1.0404402949860088</v>
      </c>
      <c r="W1036" s="143">
        <f ca="1">IF($B1036 ="",,VLOOKUP($K1036,'Growth Rates'!$C$5:$D$8,2,FALSE))^COLUMNS($M1036:W1036)*$L1036+SUM($L1037:W1037)*IFERROR($L$5/$L$6,1)</f>
        <v>1.0404592900636833</v>
      </c>
      <c r="X1036" s="143">
        <f ca="1">IF($B1036 ="",,VLOOKUP($K1036,'Growth Rates'!$C$5:$D$8,2,FALSE))^COLUMNS($M1036:X1036)*$L1036+SUM($L1037:X1037)*IFERROR($L$5/$L$6,1)</f>
        <v>1.0404782854881471</v>
      </c>
      <c r="Y1036" s="143">
        <f ca="1">IF($B1036 ="",,VLOOKUP($K1036,'Growth Rates'!$C$5:$D$8,2,FALSE))^COLUMNS($M1036:Y1036)*$L1036+SUM($L1037:Y1037)*IFERROR($L$5/$L$6,1)</f>
        <v>1.0404972812594053</v>
      </c>
      <c r="Z1036" s="215"/>
      <c r="AA1036" s="173">
        <f ca="1">IFERROR(IF($H1036="",,AA1037/$L1036),0)</f>
        <v>0.8741727924737529</v>
      </c>
      <c r="AB1036" s="173">
        <f ca="1">IFERROR(IF($H1036="",,AB1037/$L1036),0)</f>
        <v>0.72080132096099159</v>
      </c>
      <c r="AC1036" s="174">
        <f ca="1">IFERROR(IF($H1036="",,AC1037/$L1036),0)</f>
        <v>0</v>
      </c>
      <c r="AD1036" s="175"/>
      <c r="AE1036" s="42">
        <v>84005</v>
      </c>
      <c r="AF1036" s="43"/>
      <c r="AG1036" s="43"/>
      <c r="AH1036" s="43"/>
      <c r="AI1036" s="43"/>
      <c r="AJ1036" s="43"/>
      <c r="AK1036" s="43"/>
      <c r="AL1036" s="44"/>
      <c r="AM1036" s="157">
        <f ca="1">IF('MASTER 2018-19 '!H1045="","",'MASTER 2018-19 '!H1045)</f>
        <v>1.07</v>
      </c>
      <c r="AN1036" s="216">
        <f t="shared" ca="1" si="168"/>
        <v>-2.9749636718750194E-2</v>
      </c>
    </row>
    <row r="1037" spans="1:40" s="157" customFormat="1" x14ac:dyDescent="0.2">
      <c r="C1037" s="217" t="str">
        <f ca="1">IFERROR(IF(H1036="","No PI or No Data",""),"Substation was not found in SubstationLoad")</f>
        <v/>
      </c>
      <c r="D1037" s="139"/>
      <c r="E1037" s="139"/>
      <c r="F1037" s="139"/>
      <c r="G1037" s="285">
        <f ca="1">IF(AND(VLOOKUP(C1036,SubstationLoad_Max_Primaries!$B$3:$Z$495,3,FALSE),ISNUMBER(VLOOKUP(C1036,'Manual Calculation'!$B$2:$G$222,3,FALSE))),VLOOKUP(C1036,'Manual Calculation'!$B$2:$G$222,4,FALSE),VLOOKUP(C1036,SubstationLoad_Max_Primaries!$B$3:$Z$500,23,FALSE))</f>
        <v>43895.796527777777</v>
      </c>
      <c r="H1037" s="250"/>
      <c r="I1037" s="220"/>
      <c r="J1037" s="220"/>
      <c r="K1037" s="220"/>
      <c r="L1037" s="220" t="s">
        <v>32</v>
      </c>
      <c r="M1037" s="235"/>
      <c r="N1037" s="221"/>
      <c r="O1037" s="221"/>
      <c r="P1037" s="221"/>
      <c r="Q1037" s="221"/>
      <c r="R1037" s="221"/>
      <c r="S1037" s="221"/>
      <c r="T1037" s="221"/>
      <c r="U1037" s="221"/>
      <c r="V1037" s="221"/>
      <c r="W1037" s="221"/>
      <c r="X1037" s="221"/>
      <c r="Y1037" s="221"/>
      <c r="Z1037" s="222"/>
      <c r="AA1037" s="419">
        <f ca="1">IF(AND(VLOOKUP(C1036,SubstationLoad_Min_Primaries!$B$3:$Z$495,3,FALSE),ISNUMBER(VLOOKUP(C1036,'Manual Calculation'!$B$2:$G$222,5,FALSE))),"Manual Calculation",MAX(VLOOKUP(C1036,SubstationLoad_Max_Primaries!$B$3:$Z$500,5,FALSE),VLOOKUP(C1036,SubstationLoad_Max_Primaries!$B$3:$Z$500,7,FALSE)))</f>
        <v>0.9093585649414061</v>
      </c>
      <c r="AB1037" s="419">
        <f ca="1">IF(AND(VLOOKUP(C1036,SubstationLoad_Min_Primaries!$B$3:$Z$495,3,FALSE),ISNUMBER(VLOOKUP(C1036,'Manual Calculation'!$B$2:$G$222,5,FALSE))),"Manual Calculation",VLOOKUP(C1036,SubstationLoad_Max_Primaries!$B$3:$Z$500,6,FALSE))</f>
        <v>0.74981383598327633</v>
      </c>
      <c r="AC1037" s="282">
        <f ca="1">IF(AND(VLOOKUP(C1036,SubstationLoad_Min_Primaries!$B$3:$Z$495,3,FALSE),ISNUMBER(VLOOKUP(C1036,'Manual Calculation'!$B$2:$G$222,5,FALSE))),VLOOKUP(C1036,'Manual Calculation'!$B$2:$G$222,5,FALSE),VLOOKUP(C1036,SubstationLoad_Min_Primaries!$B$3:$Z$500,22,FALSE))</f>
        <v>0</v>
      </c>
      <c r="AD1037" s="175"/>
      <c r="AE1037" s="186">
        <v>1</v>
      </c>
      <c r="AF1037" s="187">
        <v>0</v>
      </c>
      <c r="AG1037" s="187">
        <v>0</v>
      </c>
      <c r="AH1037" s="187">
        <v>0</v>
      </c>
      <c r="AI1037" s="187">
        <v>0</v>
      </c>
      <c r="AJ1037" s="187">
        <v>0</v>
      </c>
      <c r="AK1037" s="187">
        <v>0</v>
      </c>
      <c r="AL1037" s="188">
        <v>0</v>
      </c>
      <c r="AM1037" s="157" t="str">
        <f ca="1">IF('MASTER 2018-19 '!H1046="","",'MASTER 2018-19 '!H1046)</f>
        <v/>
      </c>
      <c r="AN1037" s="216"/>
    </row>
    <row r="1038" spans="1:40" s="157" customFormat="1" x14ac:dyDescent="0.2">
      <c r="C1038" s="223" t="s">
        <v>33</v>
      </c>
      <c r="D1038" s="224"/>
      <c r="E1038" s="225"/>
      <c r="F1038" s="225"/>
      <c r="G1038" s="226"/>
      <c r="H1038" s="249"/>
      <c r="I1038" s="228"/>
      <c r="J1038" s="228"/>
      <c r="K1038" s="228"/>
      <c r="L1038" s="228"/>
      <c r="M1038" s="229"/>
      <c r="N1038" s="229"/>
      <c r="O1038" s="230"/>
      <c r="P1038" s="230"/>
      <c r="Q1038" s="230"/>
      <c r="R1038" s="231" t="s">
        <v>34</v>
      </c>
      <c r="S1038" s="283">
        <f ca="1">VLOOKUP(C1036,SubstationLoad_Max_Primaries!$B$3:$Z$500,24,FALSE)</f>
        <v>0</v>
      </c>
      <c r="T1038" s="233"/>
      <c r="U1038" s="233"/>
      <c r="V1038" s="233"/>
      <c r="W1038" s="233"/>
      <c r="X1038" s="233"/>
      <c r="Y1038" s="233"/>
      <c r="Z1038" s="234"/>
      <c r="AA1038" s="418">
        <f ca="1">IF(AND(VLOOKUP(C1036,SubstationLoad_Min_Primaries!$B$3:$Z$495,3,FALSE),ISNUMBER(VLOOKUP(C1036,'Manual Calculation'!$B$2:$G$222,5,FALSE))),"",IF(AA1037=VLOOKUP(C1036,SubstationLoad_Max_Primaries!$B$3:$Z$500,5,FALSE),VLOOKUP(C1036,SubstationLoad_Max_Primaries!$B$3:$Z$500,10,FALSE),IF(AA1037=VLOOKUP(C1036,SubstationLoad_Max_Primaries!$B$3:$Z$500,7,FALSE),VLOOKUP(C1036,SubstationLoad_Max_Primaries!$B$3:$Z$500,12,FALSE),"")))</f>
        <v>43559.532638888886</v>
      </c>
      <c r="AB1038" s="418">
        <f ca="1">IF(AND(VLOOKUP(C1036,SubstationLoad_Min_Primaries!$B$3:$Z$495,3,FALSE),ISNUMBER(VLOOKUP(C1036,'Manual Calculation'!$B$2:$G$222,5,FALSE))),"",VLOOKUP(C1036,SubstationLoad_Max_Primaries!$B$3:$Z$500,11,FALSE))</f>
        <v>43707.397222222222</v>
      </c>
      <c r="AC1038" s="418">
        <f ca="1">IF(AND(VLOOKUP(C1036,SubstationLoad_Min_Primaries!$B$3:$Z$495,3,FALSE),ISNUMBER(VLOOKUP(C1036,'Manual Calculation'!$B$2:$G$222,5,FALSE))),VLOOKUP(C1036,'Manual Calculation'!$B$2:$G$222,6,FALSE),VLOOKUP(C1036,SubstationLoad_Min_Primaries!$B$3:$Z$500,23,FALSE))</f>
        <v>0</v>
      </c>
      <c r="AD1038" s="175"/>
      <c r="AE1038" s="175"/>
      <c r="AF1038" s="175"/>
      <c r="AG1038" s="175"/>
      <c r="AH1038" s="175"/>
      <c r="AI1038" s="175"/>
      <c r="AJ1038" s="175"/>
      <c r="AK1038" s="175"/>
      <c r="AL1038" s="175"/>
      <c r="AM1038" s="157" t="str">
        <f ca="1">IF('MASTER 2018-19 '!H1047="","",'MASTER 2018-19 '!H1047)</f>
        <v/>
      </c>
      <c r="AN1038" s="216"/>
    </row>
    <row r="1039" spans="1:40" s="157" customFormat="1" x14ac:dyDescent="0.2">
      <c r="B1039" s="213">
        <v>665</v>
      </c>
      <c r="C1039" s="86" t="str">
        <f ca="1">VLOOKUP(B1039,'GSP List'!$D$2:$E$485,2,FALSE)</f>
        <v>LOCH CARNAN</v>
      </c>
      <c r="D1039" s="117" t="s">
        <v>30</v>
      </c>
      <c r="E1039" s="117" t="s">
        <v>614</v>
      </c>
      <c r="F1039" s="214"/>
      <c r="G1039" s="284" t="str">
        <f ca="1">IF(AND(VLOOKUP(C1039,SubstationLoad_Max_Primaries!$B$3:$Z$495,3,FALSE),ISNUMBER(VLOOKUP(C1039,'Manual Calculation'!$B$2:$G$222,3,FALSE))),VLOOKUP(C1039,'Manual Calculation'!$B$2:$G$222,4,FALSE),VLOOKUP(C1039,SubstationLoad_Max_Primaries!$B$3:$Z$500,23,FALSE))</f>
        <v>No PI</v>
      </c>
      <c r="H1039" s="282">
        <f ca="1">IF(AND(VLOOKUP(C1039,SubstationLoad_Max_Primaries!$B$3:$Z$495,3,FALSE),ISNUMBER(VLOOKUP(C1039,'Manual Calculation'!$B$2:$G$222,3,FALSE))),VLOOKUP(C1039,'Manual Calculation'!$B$2:$G$222,3,FALSE),VLOOKUP(C1039,SubstationLoad_Max_Primaries!$B$3:$Z$500,22,FALSE))</f>
        <v>0.50569349851688783</v>
      </c>
      <c r="I1039" s="136">
        <v>1</v>
      </c>
      <c r="J1039" s="89">
        <v>0</v>
      </c>
      <c r="K1039" s="90">
        <v>0</v>
      </c>
      <c r="L1039" s="143">
        <f ca="1">IF(OR($B1039="",ISNA($I1039)),,$H1039*$I1039)</f>
        <v>0.50569349851688783</v>
      </c>
      <c r="M1039" s="143">
        <f ca="1">IF($B1039 ="",,VLOOKUP($K1039,'Growth Rates'!$C$5:$D$8,2,FALSE))^COLUMNS($M1039:M1039)*$L1039+SUM($L1040:M1040)*IFERROR($L$5/$L$6,1)</f>
        <v>0.50570273084605677</v>
      </c>
      <c r="N1039" s="143">
        <f ca="1">IF($B1039 ="",,VLOOKUP($K1039,'Growth Rates'!$C$5:$D$8,2,FALSE))^COLUMNS($M1039:N1039)*$L1039+SUM($L1040:N1040)*IFERROR($L$5/$L$6,1)</f>
        <v>0.5057119633437781</v>
      </c>
      <c r="O1039" s="143">
        <f ca="1">IF($B1039 ="",,VLOOKUP($K1039,'Growth Rates'!$C$5:$D$8,2,FALSE))^COLUMNS($M1039:O1039)*$L1039+SUM($L1040:O1040)*IFERROR($L$5/$L$6,1)</f>
        <v>0.50572119601005505</v>
      </c>
      <c r="P1039" s="143">
        <f ca="1">IF($B1039 ="",,VLOOKUP($K1039,'Growth Rates'!$C$5:$D$8,2,FALSE))^COLUMNS($M1039:P1039)*$L1039+SUM($L1040:P1040)*IFERROR($L$5/$L$6,1)</f>
        <v>0.50573042884489072</v>
      </c>
      <c r="Q1039" s="143">
        <f ca="1">IF($B1039 ="",,VLOOKUP($K1039,'Growth Rates'!$C$5:$D$8,2,FALSE))^COLUMNS($M1039:Q1039)*$L1039+SUM($L1040:Q1040)*IFERROR($L$5/$L$6,1)</f>
        <v>0.50573966184828811</v>
      </c>
      <c r="R1039" s="143">
        <f ca="1">IF($B1039 ="",,VLOOKUP($K1039,'Growth Rates'!$C$5:$D$8,2,FALSE))^COLUMNS($M1039:R1039)*$L1039+SUM($L1040:R1040)*IFERROR($L$5/$L$6,1)</f>
        <v>0.50574889502025022</v>
      </c>
      <c r="S1039" s="143">
        <f ca="1">IF($B1039 ="",,VLOOKUP($K1039,'Growth Rates'!$C$5:$D$8,2,FALSE))^COLUMNS($M1039:S1039)*$L1039+SUM($L1040:S1040)*IFERROR($L$5/$L$6,1)</f>
        <v>0.50575812836078027</v>
      </c>
      <c r="T1039" s="143">
        <f ca="1">IF($B1039 ="",,VLOOKUP($K1039,'Growth Rates'!$C$5:$D$8,2,FALSE))^COLUMNS($M1039:T1039)*$L1039+SUM($L1040:T1040)*IFERROR($L$5/$L$6,1)</f>
        <v>0.50576736186988136</v>
      </c>
      <c r="U1039" s="143">
        <f ca="1">IF($B1039 ="",,VLOOKUP($K1039,'Growth Rates'!$C$5:$D$8,2,FALSE))^COLUMNS($M1039:U1039)*$L1039+SUM($L1040:U1040)*IFERROR($L$5/$L$6,1)</f>
        <v>0.50577659554755638</v>
      </c>
      <c r="V1039" s="143">
        <f ca="1">IF($B1039 ="",,VLOOKUP($K1039,'Growth Rates'!$C$5:$D$8,2,FALSE))^COLUMNS($M1039:V1039)*$L1039+SUM($L1040:V1040)*IFERROR($L$5/$L$6,1)</f>
        <v>0.50578582939380856</v>
      </c>
      <c r="W1039" s="143">
        <f ca="1">IF($B1039 ="",,VLOOKUP($K1039,'Growth Rates'!$C$5:$D$8,2,FALSE))^COLUMNS($M1039:W1039)*$L1039+SUM($L1040:W1040)*IFERROR($L$5/$L$6,1)</f>
        <v>0.50579506340864078</v>
      </c>
      <c r="X1039" s="143">
        <f ca="1">IF($B1039 ="",,VLOOKUP($K1039,'Growth Rates'!$C$5:$D$8,2,FALSE))^COLUMNS($M1039:X1039)*$L1039+SUM($L1040:X1040)*IFERROR($L$5/$L$6,1)</f>
        <v>0.50580429759205658</v>
      </c>
      <c r="Y1039" s="143">
        <f ca="1">IF($B1039 ="",,VLOOKUP($K1039,'Growth Rates'!$C$5:$D$8,2,FALSE))^COLUMNS($M1039:Y1039)*$L1039+SUM($L1040:Y1040)*IFERROR($L$5/$L$6,1)</f>
        <v>0.50581353194405854</v>
      </c>
      <c r="Z1039" s="215"/>
      <c r="AA1039" s="173">
        <f ca="1">IFERROR(IF($H1039="",,AA1040/$L1039),0)</f>
        <v>0</v>
      </c>
      <c r="AB1039" s="173">
        <f ca="1">IFERROR(IF($H1039="",,AB1040/$L1039),0)</f>
        <v>0</v>
      </c>
      <c r="AC1039" s="174">
        <f ca="1">IFERROR(IF($H1039="",,AC1040/$L1039),0)</f>
        <v>0</v>
      </c>
      <c r="AD1039" s="175"/>
      <c r="AE1039" s="42">
        <v>84018</v>
      </c>
      <c r="AF1039" s="43"/>
      <c r="AG1039" s="43"/>
      <c r="AH1039" s="43"/>
      <c r="AI1039" s="43"/>
      <c r="AJ1039" s="43"/>
      <c r="AK1039" s="43"/>
      <c r="AL1039" s="44"/>
      <c r="AM1039" s="157">
        <f ca="1">IF('MASTER 2018-19 '!H1048="","",'MASTER 2018-19 '!H1048)</f>
        <v>0.50288409019179392</v>
      </c>
      <c r="AN1039" s="216">
        <f t="shared" ca="1" si="168"/>
        <v>2.8094083250939095E-3</v>
      </c>
    </row>
    <row r="1040" spans="1:40" s="157" customFormat="1" x14ac:dyDescent="0.2">
      <c r="C1040" s="217" t="str">
        <f ca="1">IFERROR(IF(H1039="","No PI or No Data",""),"Substation was not found in SubstationLoad")</f>
        <v/>
      </c>
      <c r="D1040" s="139"/>
      <c r="E1040" s="139"/>
      <c r="F1040" s="139"/>
      <c r="G1040" s="285" t="str">
        <f ca="1">IF(AND(VLOOKUP(C1039,SubstationLoad_Max_Primaries!$B$3:$Z$495,3,FALSE),ISNUMBER(VLOOKUP(C1039,'Manual Calculation'!$B$2:$G$222,3,FALSE))),VLOOKUP(C1039,'Manual Calculation'!$B$2:$G$222,4,FALSE),VLOOKUP(C1039,SubstationLoad_Max_Primaries!$B$3:$Z$500,23,FALSE))</f>
        <v>No PI</v>
      </c>
      <c r="H1040" s="250"/>
      <c r="I1040" s="220"/>
      <c r="J1040" s="220"/>
      <c r="K1040" s="220"/>
      <c r="L1040" s="220" t="s">
        <v>32</v>
      </c>
      <c r="M1040" s="235"/>
      <c r="N1040" s="221"/>
      <c r="O1040" s="221"/>
      <c r="P1040" s="221"/>
      <c r="Q1040" s="221"/>
      <c r="R1040" s="221"/>
      <c r="S1040" s="221"/>
      <c r="T1040" s="221"/>
      <c r="U1040" s="221"/>
      <c r="V1040" s="221"/>
      <c r="W1040" s="221"/>
      <c r="X1040" s="221"/>
      <c r="Y1040" s="221"/>
      <c r="Z1040" s="222"/>
      <c r="AA1040" s="419">
        <f ca="1">IF(AND(VLOOKUP(C1039,SubstationLoad_Min_Primaries!$B$3:$Z$495,3,FALSE),ISNUMBER(VLOOKUP(C1039,'Manual Calculation'!$B$2:$G$222,5,FALSE))),"Manual Calculation",MAX(VLOOKUP(C1039,SubstationLoad_Max_Primaries!$B$3:$Z$500,5,FALSE),VLOOKUP(C1039,SubstationLoad_Max_Primaries!$B$3:$Z$500,7,FALSE)))</f>
        <v>0</v>
      </c>
      <c r="AB1040" s="419">
        <f ca="1">IF(AND(VLOOKUP(C1039,SubstationLoad_Min_Primaries!$B$3:$Z$495,3,FALSE),ISNUMBER(VLOOKUP(C1039,'Manual Calculation'!$B$2:$G$222,5,FALSE))),"Manual Calculation",VLOOKUP(C1039,SubstationLoad_Max_Primaries!$B$3:$Z$500,6,FALSE))</f>
        <v>0</v>
      </c>
      <c r="AC1040" s="282">
        <f ca="1">IF(AND(VLOOKUP(C1039,SubstationLoad_Min_Primaries!$B$3:$Z$495,3,FALSE),ISNUMBER(VLOOKUP(C1039,'Manual Calculation'!$B$2:$G$222,5,FALSE))),VLOOKUP(C1039,'Manual Calculation'!$B$2:$G$222,5,FALSE),VLOOKUP(C1039,SubstationLoad_Min_Primaries!$B$3:$Z$500,22,FALSE))</f>
        <v>0</v>
      </c>
      <c r="AD1040" s="175"/>
      <c r="AE1040" s="186">
        <v>1</v>
      </c>
      <c r="AF1040" s="187">
        <v>0</v>
      </c>
      <c r="AG1040" s="187">
        <v>0</v>
      </c>
      <c r="AH1040" s="187">
        <v>0</v>
      </c>
      <c r="AI1040" s="187">
        <v>0</v>
      </c>
      <c r="AJ1040" s="187">
        <v>0</v>
      </c>
      <c r="AK1040" s="187">
        <v>0</v>
      </c>
      <c r="AL1040" s="188">
        <v>0</v>
      </c>
      <c r="AM1040" s="157" t="str">
        <f ca="1">IF('MASTER 2018-19 '!H1049="","",'MASTER 2018-19 '!H1049)</f>
        <v/>
      </c>
      <c r="AN1040" s="216"/>
    </row>
    <row r="1041" spans="1:40" s="157" customFormat="1" x14ac:dyDescent="0.2">
      <c r="C1041" s="223" t="s">
        <v>33</v>
      </c>
      <c r="D1041" s="224"/>
      <c r="E1041" s="225"/>
      <c r="F1041" s="225"/>
      <c r="G1041" s="226"/>
      <c r="H1041" s="249"/>
      <c r="I1041" s="228"/>
      <c r="J1041" s="228"/>
      <c r="K1041" s="228"/>
      <c r="L1041" s="228"/>
      <c r="M1041" s="229"/>
      <c r="N1041" s="229"/>
      <c r="O1041" s="230"/>
      <c r="P1041" s="230"/>
      <c r="Q1041" s="230"/>
      <c r="R1041" s="231" t="s">
        <v>34</v>
      </c>
      <c r="S1041" s="283" t="str">
        <f ca="1">VLOOKUP(C1039,SubstationLoad_Max_Primaries!$B$3:$Z$500,24,FALSE)</f>
        <v/>
      </c>
      <c r="T1041" s="233"/>
      <c r="U1041" s="233"/>
      <c r="V1041" s="233"/>
      <c r="W1041" s="233"/>
      <c r="X1041" s="233"/>
      <c r="Y1041" s="233"/>
      <c r="Z1041" s="234"/>
      <c r="AA1041" s="418">
        <f ca="1">IF(AND(VLOOKUP(C1039,SubstationLoad_Min_Primaries!$B$3:$Z$495,3,FALSE),ISNUMBER(VLOOKUP(C1039,'Manual Calculation'!$B$2:$G$222,5,FALSE))),"",IF(AA1040=VLOOKUP(C1039,SubstationLoad_Max_Primaries!$B$3:$Z$500,5,FALSE),VLOOKUP(C1039,SubstationLoad_Max_Primaries!$B$3:$Z$500,10,FALSE),IF(AA1040=VLOOKUP(C1039,SubstationLoad_Max_Primaries!$B$3:$Z$500,7,FALSE),VLOOKUP(C1039,SubstationLoad_Max_Primaries!$B$3:$Z$500,12,FALSE),"")))</f>
        <v>0</v>
      </c>
      <c r="AB1041" s="418">
        <f ca="1">IF(AND(VLOOKUP(C1039,SubstationLoad_Min_Primaries!$B$3:$Z$495,3,FALSE),ISNUMBER(VLOOKUP(C1039,'Manual Calculation'!$B$2:$G$222,5,FALSE))),"",VLOOKUP(C1039,SubstationLoad_Max_Primaries!$B$3:$Z$500,11,FALSE))</f>
        <v>0</v>
      </c>
      <c r="AC1041" s="418">
        <f ca="1">IF(AND(VLOOKUP(C1039,SubstationLoad_Min_Primaries!$B$3:$Z$495,3,FALSE),ISNUMBER(VLOOKUP(C1039,'Manual Calculation'!$B$2:$G$222,5,FALSE))),VLOOKUP(C1039,'Manual Calculation'!$B$2:$G$222,6,FALSE),VLOOKUP(C1039,SubstationLoad_Min_Primaries!$B$3:$Z$500,23,FALSE))</f>
        <v>0</v>
      </c>
      <c r="AD1041" s="175"/>
      <c r="AE1041" s="175"/>
      <c r="AF1041" s="175"/>
      <c r="AG1041" s="175"/>
      <c r="AH1041" s="175"/>
      <c r="AI1041" s="175"/>
      <c r="AJ1041" s="175"/>
      <c r="AK1041" s="175"/>
      <c r="AL1041" s="175"/>
      <c r="AM1041" s="157" t="str">
        <f ca="1">IF('MASTER 2018-19 '!H1050="","",'MASTER 2018-19 '!H1050)</f>
        <v/>
      </c>
      <c r="AN1041" s="216"/>
    </row>
    <row r="1042" spans="1:40" s="157" customFormat="1" x14ac:dyDescent="0.2">
      <c r="B1042" s="236">
        <v>660</v>
      </c>
      <c r="C1042" s="86" t="str">
        <f ca="1">VLOOKUP(B1042,'GSP List'!$D$2:$E$485,2,FALSE)</f>
        <v>POLLACHAR</v>
      </c>
      <c r="D1042" s="117" t="s">
        <v>30</v>
      </c>
      <c r="E1042" s="117" t="s">
        <v>683</v>
      </c>
      <c r="F1042" s="214"/>
      <c r="G1042" s="284">
        <f ca="1">IF(AND(VLOOKUP(C1042,SubstationLoad_Max_Primaries!$B$3:$Z$495,3,FALSE),ISNUMBER(VLOOKUP(C1042,'Manual Calculation'!$B$2:$G$222,3,FALSE))),VLOOKUP(C1042,'Manual Calculation'!$B$2:$G$222,4,FALSE),VLOOKUP(C1042,SubstationLoad_Max_Primaries!$B$3:$Z$500,23,FALSE))</f>
        <v>43877.880555555559</v>
      </c>
      <c r="H1042" s="282">
        <f ca="1">IF(AND(VLOOKUP(C1042,SubstationLoad_Max_Primaries!$B$3:$Z$495,3,FALSE),ISNUMBER(VLOOKUP(C1042,'Manual Calculation'!$B$2:$G$222,3,FALSE))),VLOOKUP(C1042,'Manual Calculation'!$B$2:$G$222,3,FALSE),VLOOKUP(C1042,SubstationLoad_Max_Primaries!$B$3:$Z$500,22,FALSE))</f>
        <v>2.7797012329101562</v>
      </c>
      <c r="I1042" s="136">
        <v>1</v>
      </c>
      <c r="J1042" s="89">
        <v>0</v>
      </c>
      <c r="K1042" s="90">
        <v>0</v>
      </c>
      <c r="L1042" s="143">
        <f ca="1">IF(OR($B1042="",ISNA($I1042)),,$H1042*$I1042)</f>
        <v>2.7797012329101562</v>
      </c>
      <c r="M1042" s="143">
        <f ca="1">IF($B1042 ="",,VLOOKUP($K1042,'Growth Rates'!$C$5:$D$8,2,FALSE))^COLUMNS($M1042:M1042)*$L1042+SUM($L1043:M1043)*IFERROR($L$5/$L$6,1)</f>
        <v>2.7797519812722542</v>
      </c>
      <c r="N1042" s="143">
        <f ca="1">IF($B1042 ="",,VLOOKUP($K1042,'Growth Rates'!$C$5:$D$8,2,FALSE))^COLUMNS($M1042:N1042)*$L1042+SUM($L1043:N1043)*IFERROR($L$5/$L$6,1)</f>
        <v>2.7798027305608537</v>
      </c>
      <c r="O1042" s="143">
        <f ca="1">IF($B1042 ="",,VLOOKUP($K1042,'Growth Rates'!$C$5:$D$8,2,FALSE))^COLUMNS($M1042:O1042)*$L1042+SUM($L1043:O1043)*IFERROR($L$5/$L$6,1)</f>
        <v>2.7798534807759707</v>
      </c>
      <c r="P1042" s="143">
        <f ca="1">IF($B1042 ="",,VLOOKUP($K1042,'Growth Rates'!$C$5:$D$8,2,FALSE))^COLUMNS($M1042:P1042)*$L1042+SUM($L1043:P1043)*IFERROR($L$5/$L$6,1)</f>
        <v>2.7799042319176235</v>
      </c>
      <c r="Q1042" s="143">
        <f ca="1">IF($B1042 ="",,VLOOKUP($K1042,'Growth Rates'!$C$5:$D$8,2,FALSE))^COLUMNS($M1042:Q1042)*$L1042+SUM($L1043:Q1043)*IFERROR($L$5/$L$6,1)</f>
        <v>2.7799549839858271</v>
      </c>
      <c r="R1042" s="143">
        <f ca="1">IF($B1042 ="",,VLOOKUP($K1042,'Growth Rates'!$C$5:$D$8,2,FALSE))^COLUMNS($M1042:R1042)*$L1042+SUM($L1043:R1043)*IFERROR($L$5/$L$6,1)</f>
        <v>2.7800057369806002</v>
      </c>
      <c r="S1042" s="143">
        <f ca="1">IF($B1042 ="",,VLOOKUP($K1042,'Growth Rates'!$C$5:$D$8,2,FALSE))^COLUMNS($M1042:S1042)*$L1042+SUM($L1043:S1043)*IFERROR($L$5/$L$6,1)</f>
        <v>2.7800564909019587</v>
      </c>
      <c r="T1042" s="143">
        <f ca="1">IF($B1042 ="",,VLOOKUP($K1042,'Growth Rates'!$C$5:$D$8,2,FALSE))^COLUMNS($M1042:T1042)*$L1042+SUM($L1043:T1043)*IFERROR($L$5/$L$6,1)</f>
        <v>2.7801072457499201</v>
      </c>
      <c r="U1042" s="143">
        <f ca="1">IF($B1042 ="",,VLOOKUP($K1042,'Growth Rates'!$C$5:$D$8,2,FALSE))^COLUMNS($M1042:U1042)*$L1042+SUM($L1043:U1043)*IFERROR($L$5/$L$6,1)</f>
        <v>2.7801580015245002</v>
      </c>
      <c r="V1042" s="143">
        <f ca="1">IF($B1042 ="",,VLOOKUP($K1042,'Growth Rates'!$C$5:$D$8,2,FALSE))^COLUMNS($M1042:V1042)*$L1042+SUM($L1043:V1043)*IFERROR($L$5/$L$6,1)</f>
        <v>2.7802087582257178</v>
      </c>
      <c r="W1042" s="143">
        <f ca="1">IF($B1042 ="",,VLOOKUP($K1042,'Growth Rates'!$C$5:$D$8,2,FALSE))^COLUMNS($M1042:W1042)*$L1042+SUM($L1043:W1043)*IFERROR($L$5/$L$6,1)</f>
        <v>2.7802595158535874</v>
      </c>
      <c r="X1042" s="143">
        <f ca="1">IF($B1042 ="",,VLOOKUP($K1042,'Growth Rates'!$C$5:$D$8,2,FALSE))^COLUMNS($M1042:X1042)*$L1042+SUM($L1043:X1043)*IFERROR($L$5/$L$6,1)</f>
        <v>2.7803102744081292</v>
      </c>
      <c r="Y1042" s="143">
        <f ca="1">IF($B1042 ="",,VLOOKUP($K1042,'Growth Rates'!$C$5:$D$8,2,FALSE))^COLUMNS($M1042:Y1042)*$L1042+SUM($L1043:Y1043)*IFERROR($L$5/$L$6,1)</f>
        <v>2.7803610338893567</v>
      </c>
      <c r="Z1042" s="215"/>
      <c r="AA1042" s="173">
        <f ca="1">IFERROR(IF($H1042="",,AA1043/$L1042),0)</f>
        <v>0.94585216763794078</v>
      </c>
      <c r="AB1042" s="173">
        <f ca="1">IFERROR(IF($H1042="",,AB1043/$L1042),0)</f>
        <v>0.73004565091493956</v>
      </c>
      <c r="AC1042" s="174">
        <f ca="1">IFERROR(IF($H1042="",,AC1043/$L1042),0)</f>
        <v>0</v>
      </c>
      <c r="AD1042" s="175"/>
      <c r="AE1042" s="42">
        <v>84017</v>
      </c>
      <c r="AF1042" s="43"/>
      <c r="AG1042" s="43"/>
      <c r="AH1042" s="43"/>
      <c r="AI1042" s="43"/>
      <c r="AJ1042" s="43"/>
      <c r="AK1042" s="43"/>
      <c r="AL1042" s="44"/>
      <c r="AM1042" s="157">
        <f ca="1">IF('MASTER 2018-19 '!H1051="","",'MASTER 2018-19 '!H1051)</f>
        <v>2.3493372529999998</v>
      </c>
      <c r="AN1042" s="216">
        <f t="shared" ca="1" si="168"/>
        <v>0.4303639799101564</v>
      </c>
    </row>
    <row r="1043" spans="1:40" x14ac:dyDescent="0.2">
      <c r="C1043" s="217" t="str">
        <f ca="1">IFERROR(IF(H1042="","No PI or No Data",""),"Substation was not found in SubstationLoad")</f>
        <v/>
      </c>
      <c r="D1043" s="139"/>
      <c r="E1043" s="139"/>
      <c r="F1043" s="139"/>
      <c r="G1043" s="285">
        <f ca="1">IF(AND(VLOOKUP(C1042,SubstationLoad_Max_Primaries!$B$3:$Z$495,3,FALSE),ISNUMBER(VLOOKUP(C1042,'Manual Calculation'!$B$2:$G$222,3,FALSE))),VLOOKUP(C1042,'Manual Calculation'!$B$2:$G$222,4,FALSE),VLOOKUP(C1042,SubstationLoad_Max_Primaries!$B$3:$Z$500,23,FALSE))</f>
        <v>43877.880555555559</v>
      </c>
      <c r="H1043" s="250"/>
      <c r="I1043" s="220"/>
      <c r="J1043" s="220"/>
      <c r="K1043" s="220"/>
      <c r="L1043" s="220" t="s">
        <v>32</v>
      </c>
      <c r="M1043" s="235"/>
      <c r="N1043" s="221"/>
      <c r="O1043" s="221"/>
      <c r="P1043" s="221"/>
      <c r="Q1043" s="221"/>
      <c r="R1043" s="221"/>
      <c r="S1043" s="221"/>
      <c r="T1043" s="221"/>
      <c r="U1043" s="221"/>
      <c r="V1043" s="221"/>
      <c r="W1043" s="221"/>
      <c r="X1043" s="221"/>
      <c r="Y1043" s="221"/>
      <c r="Z1043" s="222"/>
      <c r="AA1043" s="419">
        <f ca="1">IF(AND(VLOOKUP(C1042,SubstationLoad_Min_Primaries!$B$3:$Z$495,3,FALSE),ISNUMBER(VLOOKUP(C1042,'Manual Calculation'!$B$2:$G$222,5,FALSE))),"Manual Calculation",MAX(VLOOKUP(C1042,SubstationLoad_Max_Primaries!$B$3:$Z$500,5,FALSE),VLOOKUP(C1042,SubstationLoad_Max_Primaries!$B$3:$Z$500,7,FALSE)))</f>
        <v>2.6291864365339279</v>
      </c>
      <c r="AB1043" s="419">
        <f ca="1">IF(AND(VLOOKUP(C1042,SubstationLoad_Min_Primaries!$B$3:$Z$495,3,FALSE),ISNUMBER(VLOOKUP(C1042,'Manual Calculation'!$B$2:$G$222,5,FALSE))),"Manual Calculation",VLOOKUP(C1042,SubstationLoad_Max_Primaries!$B$3:$Z$500,6,FALSE))</f>
        <v>2.0293087959289551</v>
      </c>
      <c r="AC1043" s="282">
        <f ca="1">IF(AND(VLOOKUP(C1042,SubstationLoad_Min_Primaries!$B$3:$Z$495,3,FALSE),ISNUMBER(VLOOKUP(C1042,'Manual Calculation'!$B$2:$G$222,5,FALSE))),VLOOKUP(C1042,'Manual Calculation'!$B$2:$G$222,5,FALSE),VLOOKUP(C1042,SubstationLoad_Min_Primaries!$B$3:$Z$500,22,FALSE))</f>
        <v>0</v>
      </c>
      <c r="AD1043" s="175"/>
      <c r="AE1043" s="186">
        <v>1</v>
      </c>
      <c r="AF1043" s="187">
        <v>0</v>
      </c>
      <c r="AG1043" s="187">
        <v>0</v>
      </c>
      <c r="AH1043" s="187">
        <v>0</v>
      </c>
      <c r="AI1043" s="187">
        <v>0</v>
      </c>
      <c r="AJ1043" s="187">
        <v>0</v>
      </c>
      <c r="AK1043" s="187">
        <v>0</v>
      </c>
      <c r="AL1043" s="188">
        <v>0</v>
      </c>
      <c r="AM1043" s="157" t="str">
        <f ca="1">IF('MASTER 2018-19 '!H1052="","",'MASTER 2018-19 '!H1052)</f>
        <v/>
      </c>
      <c r="AN1043" s="216"/>
    </row>
    <row r="1044" spans="1:40" x14ac:dyDescent="0.2">
      <c r="C1044" s="223" t="s">
        <v>33</v>
      </c>
      <c r="D1044" s="224"/>
      <c r="E1044" s="225"/>
      <c r="F1044" s="225"/>
      <c r="G1044" s="226"/>
      <c r="H1044" s="249"/>
      <c r="I1044" s="228"/>
      <c r="J1044" s="228"/>
      <c r="K1044" s="228"/>
      <c r="L1044" s="228"/>
      <c r="M1044" s="229"/>
      <c r="N1044" s="229"/>
      <c r="O1044" s="230"/>
      <c r="P1044" s="230"/>
      <c r="Q1044" s="230"/>
      <c r="R1044" s="231" t="s">
        <v>34</v>
      </c>
      <c r="S1044" s="283">
        <f ca="1">VLOOKUP(C1042,SubstationLoad_Max_Primaries!$B$3:$Z$500,24,FALSE)</f>
        <v>0.8757011890411377</v>
      </c>
      <c r="T1044" s="233"/>
      <c r="U1044" s="233"/>
      <c r="V1044" s="233"/>
      <c r="W1044" s="233"/>
      <c r="X1044" s="233"/>
      <c r="Y1044" s="233"/>
      <c r="Z1044" s="234"/>
      <c r="AA1044" s="418">
        <f ca="1">IF(AND(VLOOKUP(C1042,SubstationLoad_Min_Primaries!$B$3:$Z$495,3,FALSE),ISNUMBER(VLOOKUP(C1042,'Manual Calculation'!$B$2:$G$222,5,FALSE))),"",IF(AA1043=VLOOKUP(C1042,SubstationLoad_Max_Primaries!$B$3:$Z$500,5,FALSE),VLOOKUP(C1042,SubstationLoad_Max_Primaries!$B$3:$Z$500,10,FALSE),IF(AA1043=VLOOKUP(C1042,SubstationLoad_Max_Primaries!$B$3:$Z$500,7,FALSE),VLOOKUP(C1042,SubstationLoad_Max_Primaries!$B$3:$Z$500,12,FALSE),"")))</f>
        <v>43562.836805555555</v>
      </c>
      <c r="AB1044" s="418">
        <f ca="1">IF(AND(VLOOKUP(C1042,SubstationLoad_Min_Primaries!$B$3:$Z$495,3,FALSE),ISNUMBER(VLOOKUP(C1042,'Manual Calculation'!$B$2:$G$222,5,FALSE))),"",VLOOKUP(C1042,SubstationLoad_Max_Primaries!$B$3:$Z$500,11,FALSE))</f>
        <v>43622.782638888886</v>
      </c>
      <c r="AC1044" s="418">
        <f ca="1">IF(AND(VLOOKUP(C1042,SubstationLoad_Min_Primaries!$B$3:$Z$495,3,FALSE),ISNUMBER(VLOOKUP(C1042,'Manual Calculation'!$B$2:$G$222,5,FALSE))),VLOOKUP(C1042,'Manual Calculation'!$B$2:$G$222,6,FALSE),VLOOKUP(C1042,SubstationLoad_Min_Primaries!$B$3:$Z$500,23,FALSE))</f>
        <v>0</v>
      </c>
      <c r="AD1044" s="175"/>
      <c r="AE1044" s="175"/>
      <c r="AF1044" s="175"/>
      <c r="AG1044" s="175"/>
      <c r="AH1044" s="175"/>
      <c r="AI1044" s="175"/>
      <c r="AJ1044" s="175"/>
      <c r="AK1044" s="175"/>
      <c r="AL1044" s="175"/>
      <c r="AM1044" s="157" t="str">
        <f ca="1">IF('MASTER 2018-19 '!H1053="","",'MASTER 2018-19 '!H1053)</f>
        <v/>
      </c>
      <c r="AN1044" s="216"/>
    </row>
    <row r="1045" spans="1:40" x14ac:dyDescent="0.2">
      <c r="A1045" s="246"/>
      <c r="B1045" s="246"/>
      <c r="C1045" s="246"/>
      <c r="D1045" s="246"/>
      <c r="E1045" s="246"/>
      <c r="F1045" s="246"/>
      <c r="G1045" s="246"/>
      <c r="H1045" s="246"/>
      <c r="I1045" s="246"/>
      <c r="J1045" s="246"/>
      <c r="K1045" s="246"/>
      <c r="L1045" s="246"/>
      <c r="M1045" s="246"/>
      <c r="N1045" s="246"/>
      <c r="O1045" s="246"/>
      <c r="P1045" s="246"/>
      <c r="Q1045" s="246"/>
      <c r="R1045" s="246"/>
      <c r="S1045" s="246"/>
      <c r="T1045" s="246"/>
      <c r="U1045" s="246"/>
      <c r="V1045" s="246"/>
      <c r="W1045" s="246"/>
      <c r="X1045" s="246"/>
      <c r="Y1045" s="246"/>
      <c r="Z1045" s="246"/>
      <c r="AA1045" s="246"/>
      <c r="AB1045" s="246"/>
      <c r="AC1045" s="246"/>
      <c r="AD1045" s="246"/>
      <c r="AE1045" s="246"/>
      <c r="AF1045" s="246"/>
      <c r="AG1045" s="246"/>
      <c r="AH1045" s="246"/>
      <c r="AI1045" s="246"/>
      <c r="AJ1045" s="246"/>
      <c r="AK1045" s="246"/>
      <c r="AL1045" s="246"/>
      <c r="AM1045" s="157" t="str">
        <f ca="1">IF('MASTER 2018-19 '!H1054="","",'MASTER 2018-19 '!H1054)</f>
        <v/>
      </c>
      <c r="AN1045" s="216"/>
    </row>
    <row r="1046" spans="1:40" x14ac:dyDescent="0.2">
      <c r="A1046" s="152"/>
      <c r="B1046" s="25"/>
      <c r="C1046" s="158"/>
      <c r="D1046" s="152"/>
      <c r="E1046" s="152"/>
      <c r="F1046" s="152"/>
      <c r="G1046" s="152"/>
      <c r="H1046" s="152"/>
      <c r="I1046" s="152"/>
      <c r="J1046" s="152"/>
      <c r="K1046" s="152"/>
      <c r="L1046" s="7" t="s">
        <v>0</v>
      </c>
      <c r="M1046" s="159"/>
      <c r="N1046" s="159"/>
      <c r="O1046" s="159"/>
      <c r="P1046" s="159"/>
      <c r="Q1046" s="159"/>
      <c r="R1046" s="159"/>
      <c r="S1046" s="159"/>
      <c r="T1046" s="159"/>
      <c r="U1046" s="159"/>
      <c r="V1046" s="159"/>
      <c r="W1046" s="159"/>
      <c r="X1046" s="159"/>
      <c r="Y1046" s="159"/>
      <c r="Z1046" s="156"/>
      <c r="AA1046" s="152"/>
      <c r="AB1046" s="152"/>
      <c r="AC1046" s="152"/>
      <c r="AD1046" s="152"/>
      <c r="AE1046" s="152"/>
      <c r="AF1046" s="152"/>
      <c r="AG1046" s="152"/>
      <c r="AH1046" s="152"/>
      <c r="AI1046" s="152"/>
      <c r="AJ1046" s="152"/>
      <c r="AK1046" s="152"/>
      <c r="AL1046" s="152"/>
      <c r="AM1046" s="157" t="str">
        <f ca="1">IF('MASTER 2018-19 '!H1055="","",'MASTER 2018-19 '!H1055)</f>
        <v/>
      </c>
      <c r="AN1046" s="216"/>
    </row>
    <row r="1047" spans="1:40" ht="61.5" x14ac:dyDescent="0.2">
      <c r="A1047" s="20" t="s">
        <v>39</v>
      </c>
      <c r="B1047" s="21" t="s">
        <v>657</v>
      </c>
      <c r="C1047" s="20" t="s">
        <v>2</v>
      </c>
      <c r="D1047" s="18" t="s">
        <v>3</v>
      </c>
      <c r="E1047" s="18" t="s">
        <v>4</v>
      </c>
      <c r="F1047" s="18" t="s">
        <v>5</v>
      </c>
      <c r="G1047" s="22" t="s">
        <v>6</v>
      </c>
      <c r="H1047" s="22" t="str">
        <f ca="1">$L$1&amp;" Peak (MW)"</f>
        <v>2019 / 20 Peak (MW)</v>
      </c>
      <c r="I1047" s="16" t="s">
        <v>7</v>
      </c>
      <c r="J1047" s="24" t="s">
        <v>8</v>
      </c>
      <c r="K1047" s="17" t="s">
        <v>9</v>
      </c>
      <c r="L1047" s="22" t="str">
        <f ca="1">LEFTB($L$1,FIND(" / ",$L$1,1))&amp;" / "&amp;LEFTB($L$1,FIND(" / ",$L$1,1))+1</f>
        <v>2019  / 2020</v>
      </c>
      <c r="M1047" s="22" t="str">
        <f ca="1">LEFTB($L$1,FIND(" / ",$L$1,1))+1&amp;" / "&amp;LEFTB($L$1,FIND(" / ",$L$1,1))+2</f>
        <v>2020 / 2021</v>
      </c>
      <c r="N1047" s="22" t="str">
        <f ca="1">LEFTB($L$1,FIND(" / ",$L$1,1))+2&amp;" / "&amp;LEFTB($L$1,FIND(" / ",$L$1,1))+3</f>
        <v>2021 / 2022</v>
      </c>
      <c r="O1047" s="22" t="str">
        <f ca="1">LEFTB($L$1,FIND(" / ",$L$1,1))+3&amp;" / "&amp;LEFTB($L$1,FIND(" / ",$L$1,1))+4</f>
        <v>2022 / 2023</v>
      </c>
      <c r="P1047" s="22" t="str">
        <f ca="1">LEFTB($L$1,FIND(" / ",$L$1,1))+4&amp;" / "&amp;LEFTB($L$1,FIND(" / ",$L$1,1))+5</f>
        <v>2023 / 2024</v>
      </c>
      <c r="Q1047" s="22" t="str">
        <f ca="1">LEFTB($L$1,FIND(" / ",$L$1,1))+5&amp;" / "&amp;LEFTB($L$1,FIND(" / ",$L$1,1))+6</f>
        <v>2024 / 2025</v>
      </c>
      <c r="R1047" s="22" t="str">
        <f ca="1">LEFTB($L$1,FIND(" / ",$L$1,1))+6&amp;" / "&amp;LEFTB($L$1,FIND(" / ",$L$1,1))+7</f>
        <v>2025 / 2026</v>
      </c>
      <c r="S1047" s="22" t="str">
        <f ca="1">LEFTB($L$1,FIND(" / ",$L$1,1))+7&amp;" / "&amp;LEFTB($L$1,FIND(" / ",$L$1,1))+8</f>
        <v>2026 / 2027</v>
      </c>
      <c r="T1047" s="22" t="str">
        <f ca="1">LEFTB($L$1,FIND(" / ",$L$1,1))+8&amp;" / "&amp;LEFTB($L$1,FIND(" / ",$L$1,1))+9</f>
        <v>2027 / 2028</v>
      </c>
      <c r="U1047" s="22" t="str">
        <f ca="1">LEFTB($L$1,FIND(" / ",$L$1,1))+9&amp;" / "&amp;LEFTB($L$1,FIND(" / ",$L$1,1))+10</f>
        <v>2028 / 2029</v>
      </c>
      <c r="V1047" s="22" t="str">
        <f ca="1">LEFTB($L$1,FIND(" / ",$L$1,1))+10&amp;" / "&amp;LEFTB($L$1,FIND(" / ",$L$1,1))+11</f>
        <v>2029 / 2030</v>
      </c>
      <c r="W1047" s="22" t="str">
        <f ca="1">LEFTB($L$1,FIND(" / ",$L$1,1))+11&amp;" / "&amp;LEFTB($L$1,FIND(" / ",$L$1,1))+12</f>
        <v>2030 / 2031</v>
      </c>
      <c r="X1047" s="22" t="str">
        <f ca="1">LEFTB($L$1,FIND(" / ",$L$1,1))+12&amp;" / "&amp;LEFTB($L$1,FIND(" / ",$L$1,1))+13</f>
        <v>2031 / 2032</v>
      </c>
      <c r="Y1047" s="22" t="str">
        <f ca="1">LEFTB($L$1,FIND(" / ",$L$1,1))+13&amp;" / "&amp;LEFTB($L$1,FIND(" / ",$L$1,1))+14</f>
        <v>2032 / 2033</v>
      </c>
      <c r="Z1047" s="23" t="s">
        <v>11</v>
      </c>
      <c r="AA1047" s="19" t="s">
        <v>12</v>
      </c>
      <c r="AB1047" s="19" t="s">
        <v>13</v>
      </c>
      <c r="AC1047" s="19" t="s">
        <v>14</v>
      </c>
      <c r="AD1047" s="160"/>
      <c r="AE1047" s="19" t="s">
        <v>15</v>
      </c>
      <c r="AF1047" s="19" t="s">
        <v>16</v>
      </c>
      <c r="AG1047" s="19" t="s">
        <v>17</v>
      </c>
      <c r="AH1047" s="19" t="s">
        <v>18</v>
      </c>
      <c r="AI1047" s="19" t="s">
        <v>19</v>
      </c>
      <c r="AJ1047" s="19" t="s">
        <v>20</v>
      </c>
      <c r="AK1047" s="19" t="s">
        <v>21</v>
      </c>
      <c r="AL1047" s="19" t="s">
        <v>22</v>
      </c>
      <c r="AM1047" s="19" t="str">
        <f ca="1">IF('MASTER 2018-19 '!H1056="","",'MASTER 2018-19 '!H1056)</f>
        <v>2018/19 Peak (MW)</v>
      </c>
      <c r="AN1047" s="19" t="s">
        <v>825</v>
      </c>
    </row>
    <row r="1048" spans="1:40" x14ac:dyDescent="0.2">
      <c r="A1048" s="6"/>
      <c r="B1048" s="161"/>
      <c r="C1048" s="162"/>
      <c r="D1048" s="161"/>
      <c r="E1048" s="161"/>
      <c r="F1048" s="161"/>
      <c r="G1048" s="163"/>
      <c r="H1048" s="161"/>
      <c r="I1048" s="164"/>
      <c r="J1048" s="165"/>
      <c r="K1048" s="161"/>
      <c r="L1048" s="161"/>
      <c r="M1048" s="161"/>
      <c r="N1048" s="161"/>
      <c r="O1048" s="161"/>
      <c r="P1048" s="161"/>
      <c r="Q1048" s="161"/>
      <c r="R1048" s="161"/>
      <c r="S1048" s="161"/>
      <c r="T1048" s="161"/>
      <c r="U1048" s="161"/>
      <c r="V1048" s="161"/>
      <c r="W1048" s="161"/>
      <c r="X1048" s="161"/>
      <c r="Y1048" s="161"/>
      <c r="Z1048" s="160"/>
      <c r="AA1048" s="160"/>
      <c r="AB1048" s="160"/>
      <c r="AC1048" s="160"/>
      <c r="AD1048" s="160"/>
      <c r="AE1048" s="160"/>
      <c r="AF1048" s="160"/>
      <c r="AG1048" s="160"/>
      <c r="AH1048" s="160"/>
      <c r="AI1048" s="160"/>
      <c r="AJ1048" s="160"/>
      <c r="AK1048" s="160"/>
      <c r="AL1048" s="160"/>
      <c r="AM1048" s="157" t="str">
        <f ca="1">IF('MASTER 2018-19 '!H1057="","",'MASTER 2018-19 '!H1057)</f>
        <v/>
      </c>
      <c r="AN1048" s="157"/>
    </row>
    <row r="1049" spans="1:40" x14ac:dyDescent="0.2">
      <c r="A1049" s="142" t="s">
        <v>360</v>
      </c>
      <c r="B1049" s="166">
        <v>81</v>
      </c>
      <c r="C1049" s="167"/>
      <c r="D1049" s="168" t="s">
        <v>23</v>
      </c>
      <c r="E1049" s="169" t="s">
        <v>838</v>
      </c>
      <c r="F1049" s="170"/>
      <c r="G1049" s="284">
        <f ca="1">VLOOKUP(A1049,SubstationLoad_Max_GSPs!$A$3:$Z$100,19,FALSE)</f>
        <v>43788.695138888892</v>
      </c>
      <c r="H1049" s="282">
        <f ca="1">VLOOKUP(A1049,SubstationLoad_Max_GSPs!$A$3:$Z$100,18,FALSE)</f>
        <v>31.461754885346831</v>
      </c>
      <c r="I1049" s="136">
        <v>1</v>
      </c>
      <c r="J1049" s="171"/>
      <c r="K1049" s="172" t="s">
        <v>24</v>
      </c>
      <c r="L1049" s="37">
        <f ca="1">IF(OR($A1049="",ISNA($I1049)),,$H1049*$I1049)</f>
        <v>31.461754885346831</v>
      </c>
      <c r="M1049" s="37">
        <f t="shared" ref="M1049:Y1049" ca="1" si="169">M1050/IFERROR($L1050/$L1049,1)</f>
        <v>31.545405044499383</v>
      </c>
      <c r="N1049" s="37">
        <f t="shared" ca="1" si="169"/>
        <v>31.631282115561948</v>
      </c>
      <c r="O1049" s="37">
        <f t="shared" ca="1" si="169"/>
        <v>31.719445751484912</v>
      </c>
      <c r="P1049" s="37">
        <f t="shared" ca="1" si="169"/>
        <v>31.809957203166711</v>
      </c>
      <c r="Q1049" s="37">
        <f t="shared" ca="1" si="169"/>
        <v>31.902879362258734</v>
      </c>
      <c r="R1049" s="37">
        <f t="shared" ca="1" si="169"/>
        <v>31.998276805116841</v>
      </c>
      <c r="S1049" s="37">
        <f t="shared" ca="1" si="169"/>
        <v>32.096215837930245</v>
      </c>
      <c r="T1049" s="37">
        <f t="shared" ca="1" si="169"/>
        <v>32.19676454305926</v>
      </c>
      <c r="U1049" s="37">
        <f t="shared" ca="1" si="169"/>
        <v>32.299992826614321</v>
      </c>
      <c r="V1049" s="37">
        <f t="shared" ca="1" si="169"/>
        <v>32.405972467309553</v>
      </c>
      <c r="W1049" s="37">
        <f t="shared" ca="1" si="169"/>
        <v>32.514777166624917</v>
      </c>
      <c r="X1049" s="37">
        <f t="shared" ca="1" si="169"/>
        <v>32.626482600312215</v>
      </c>
      <c r="Y1049" s="37">
        <f t="shared" ca="1" si="169"/>
        <v>32.741166471280593</v>
      </c>
      <c r="Z1049" s="38" t="str">
        <f ca="1">"Diversity/Losses: "&amp;ROUND(L1050/L1049,3)</f>
        <v>Diversity/Losses: 1.026</v>
      </c>
      <c r="AA1049" s="173">
        <f ca="1">IFERROR(IF($H1049="",,AA1050/$L1049),0)</f>
        <v>0.90910403012602969</v>
      </c>
      <c r="AB1049" s="173">
        <f ca="1">IFERROR(IF($H1049="",,AB1050/$L1049),0)</f>
        <v>0.72202318093792428</v>
      </c>
      <c r="AC1049" s="174">
        <f ca="1">IFERROR(IF($H1049="",,AC1050/$L1049),0)</f>
        <v>0.27686492883654862</v>
      </c>
      <c r="AD1049" s="175"/>
      <c r="AE1049" s="42">
        <v>17130</v>
      </c>
      <c r="AF1049" s="43"/>
      <c r="AG1049" s="43"/>
      <c r="AH1049" s="43"/>
      <c r="AI1049" s="43"/>
      <c r="AJ1049" s="43"/>
      <c r="AK1049" s="43"/>
      <c r="AL1049" s="44"/>
      <c r="AM1049" s="157">
        <f ca="1">IF('MASTER 2018-19 '!H1058="","",'MASTER 2018-19 '!H1058)</f>
        <v>62.2</v>
      </c>
      <c r="AN1049" s="216">
        <f ca="1">H1049-AM1049</f>
        <v>-30.738245114653171</v>
      </c>
    </row>
    <row r="1050" spans="1:40" x14ac:dyDescent="0.2">
      <c r="A1050" s="217" t="str">
        <f ca="1">IFERROR(IF(H1049="","No PI or No Data",""),"Substation was not found in SubstationLoad")</f>
        <v/>
      </c>
      <c r="B1050" s="176"/>
      <c r="C1050" s="177"/>
      <c r="D1050" s="178"/>
      <c r="E1050" s="256" t="s">
        <v>848</v>
      </c>
      <c r="F1050" s="178"/>
      <c r="G1050" s="329">
        <f ca="1">VLOOKUP(A1049,SubstationLoad_Max_GSPs!$A$3:$Z$100,19,FALSE)</f>
        <v>43788.695138888892</v>
      </c>
      <c r="H1050" s="180"/>
      <c r="I1050" s="181"/>
      <c r="J1050" s="182"/>
      <c r="K1050" s="183" t="s">
        <v>25</v>
      </c>
      <c r="L1050" s="53">
        <f ca="1">L1054+L1057+L1060+L1063+L1066</f>
        <v>32.26547621764815</v>
      </c>
      <c r="M1050" s="53">
        <f t="shared" ref="M1050:Y1050" ca="1" si="170">M1054+M1057+M1060+M1063+M1066</f>
        <v>32.351263302016932</v>
      </c>
      <c r="N1050" s="53">
        <f t="shared" ca="1" si="170"/>
        <v>32.439334186940805</v>
      </c>
      <c r="O1050" s="53">
        <f t="shared" ca="1" si="170"/>
        <v>32.529750049263178</v>
      </c>
      <c r="P1050" s="53">
        <f t="shared" ca="1" si="170"/>
        <v>32.622573704596661</v>
      </c>
      <c r="Q1050" s="53">
        <f t="shared" ca="1" si="170"/>
        <v>32.717869651221449</v>
      </c>
      <c r="R1050" s="53">
        <f t="shared" ca="1" si="170"/>
        <v>32.81570411515964</v>
      </c>
      <c r="S1050" s="53">
        <f t="shared" ca="1" si="170"/>
        <v>32.916145096456972</v>
      </c>
      <c r="T1050" s="53">
        <f t="shared" ca="1" si="170"/>
        <v>33.019262416704308</v>
      </c>
      <c r="U1050" s="53">
        <f t="shared" ca="1" si="170"/>
        <v>33.125127767832126</v>
      </c>
      <c r="V1050" s="53">
        <f t="shared" ca="1" si="170"/>
        <v>33.23381476221207</v>
      </c>
      <c r="W1050" s="53">
        <f t="shared" ca="1" si="170"/>
        <v>33.345398984100569</v>
      </c>
      <c r="X1050" s="53">
        <f t="shared" ca="1" si="170"/>
        <v>33.459958042460606</v>
      </c>
      <c r="Y1050" s="53">
        <f t="shared" ca="1" si="170"/>
        <v>33.577571625198217</v>
      </c>
      <c r="Z1050" s="184"/>
      <c r="AA1050" s="419">
        <f ca="1">MAX(VLOOKUP(A1049,SubstationLoad_Max_GSPs!$A$3:$Z$100,3,FALSE),VLOOKUP(A1049,SubstationLoad_Max_GSPs!$A$3:$Z$100,5,FALSE))</f>
        <v>28.602008161106109</v>
      </c>
      <c r="AB1050" s="282">
        <f ca="1">VLOOKUP(A1049,SubstationLoad_Max_GSPs!$A$3:$Z$100,4,FALSE)</f>
        <v>22.7161163402074</v>
      </c>
      <c r="AC1050" s="282">
        <f ca="1">VLOOKUP(A1049,SubstationLoad_Min_GSPs!$A$3:$Z$100,18,FALSE)</f>
        <v>8.7106565274044865</v>
      </c>
      <c r="AD1050" s="175"/>
      <c r="AE1050" s="186">
        <v>1</v>
      </c>
      <c r="AF1050" s="187">
        <v>0</v>
      </c>
      <c r="AG1050" s="187">
        <v>0</v>
      </c>
      <c r="AH1050" s="187">
        <v>0</v>
      </c>
      <c r="AI1050" s="187">
        <v>0</v>
      </c>
      <c r="AJ1050" s="187">
        <v>0</v>
      </c>
      <c r="AK1050" s="187">
        <v>0</v>
      </c>
      <c r="AL1050" s="188">
        <v>0</v>
      </c>
      <c r="AM1050" s="157" t="str">
        <f ca="1">IF('MASTER 2018-19 '!H1059="","",'MASTER 2018-19 '!H1059)</f>
        <v/>
      </c>
      <c r="AN1050" s="216"/>
    </row>
    <row r="1051" spans="1:40" x14ac:dyDescent="0.2">
      <c r="A1051" s="11"/>
      <c r="B1051" s="176"/>
      <c r="C1051" s="189"/>
      <c r="D1051" s="190" t="s">
        <v>26</v>
      </c>
      <c r="E1051" s="63"/>
      <c r="F1051" s="191"/>
      <c r="G1051" s="192"/>
      <c r="H1051" s="193"/>
      <c r="I1051" s="194"/>
      <c r="J1051" s="194"/>
      <c r="K1051" s="194"/>
      <c r="L1051" s="194"/>
      <c r="M1051" s="194"/>
      <c r="N1051" s="195"/>
      <c r="O1051" s="195"/>
      <c r="P1051" s="195"/>
      <c r="Q1051" s="195"/>
      <c r="R1051" s="196" t="s">
        <v>27</v>
      </c>
      <c r="S1051" s="330">
        <f ca="1">VLOOKUP(A1049,SubstationLoad_Max_GSPs!$A$3:$Z$100,20,FALSE)</f>
        <v>4.5434084565579888E-2</v>
      </c>
      <c r="T1051" s="185"/>
      <c r="U1051" s="185"/>
      <c r="V1051" s="185"/>
      <c r="W1051" s="185"/>
      <c r="X1051" s="185"/>
      <c r="Y1051" s="185"/>
      <c r="Z1051" s="184"/>
      <c r="AA1051" s="418">
        <f ca="1">IF(AA1050=VLOOKUP(A1049,SubstationLoad_Max_GSPs!$A$3:$Z$100,3,FALSE),VLOOKUP(A1049,SubstationLoad_Max_GSPs!$A$3:$Z$100,8,FALSE),IF(AA1050=VLOOKUP(A1049,SubstationLoad_Max_GSPs!$A$3:$Z$100,5,FALSE),VLOOKUP(A1049,SubstationLoad_Max_GSPs!$A$3:$Z$100,10,FALSE),""))</f>
        <v>43768.718055555553</v>
      </c>
      <c r="AB1051" s="418">
        <f ca="1">VLOOKUP(A1049,SubstationLoad_Max_GSPs!$A$3:$Z$100,9,FALSE)</f>
        <v>43640.702777777777</v>
      </c>
      <c r="AC1051" s="418">
        <f ca="1">VLOOKUP(A1049,SubstationLoad_Min_GSPs!$A$3:$Z$100,19,FALSE)</f>
        <v>43646.138194444444</v>
      </c>
      <c r="AD1051" s="175"/>
      <c r="AE1051" s="175"/>
      <c r="AF1051" s="175"/>
      <c r="AG1051" s="175"/>
      <c r="AH1051" s="175"/>
      <c r="AI1051" s="175"/>
      <c r="AJ1051" s="175"/>
      <c r="AK1051" s="175"/>
      <c r="AL1051" s="175"/>
      <c r="AM1051" s="157" t="str">
        <f ca="1">IF('MASTER 2018-19 '!H1060="","",'MASTER 2018-19 '!H1060)</f>
        <v/>
      </c>
      <c r="AN1051" s="216"/>
    </row>
    <row r="1052" spans="1:40" x14ac:dyDescent="0.2">
      <c r="A1052" s="14"/>
      <c r="B1052" s="197"/>
      <c r="C1052" s="198"/>
      <c r="D1052" s="198"/>
      <c r="E1052" s="198"/>
      <c r="F1052" s="199"/>
      <c r="G1052" s="200" t="s">
        <v>28</v>
      </c>
      <c r="H1052" s="201">
        <v>0.98</v>
      </c>
      <c r="I1052" s="197"/>
      <c r="J1052" s="202"/>
      <c r="K1052" s="203" t="s">
        <v>29</v>
      </c>
      <c r="L1052" s="78">
        <f ca="1">L1049*$H1052</f>
        <v>30.832519787639896</v>
      </c>
      <c r="M1052" s="78">
        <f t="shared" ref="M1052:T1052" ca="1" si="171">M1049*$H1052</f>
        <v>30.914496943609393</v>
      </c>
      <c r="N1052" s="78">
        <f t="shared" ca="1" si="171"/>
        <v>30.998656473250708</v>
      </c>
      <c r="O1052" s="78">
        <f t="shared" ca="1" si="171"/>
        <v>31.085056836455212</v>
      </c>
      <c r="P1052" s="78">
        <f t="shared" ca="1" si="171"/>
        <v>31.173758059103378</v>
      </c>
      <c r="Q1052" s="78">
        <f t="shared" ca="1" si="171"/>
        <v>31.264821775013559</v>
      </c>
      <c r="R1052" s="78">
        <f t="shared" ca="1" si="171"/>
        <v>31.358311269014504</v>
      </c>
      <c r="S1052" s="78">
        <f t="shared" ca="1" si="171"/>
        <v>31.454291521171641</v>
      </c>
      <c r="T1052" s="78">
        <f t="shared" ca="1" si="171"/>
        <v>31.552829252198073</v>
      </c>
      <c r="U1052" s="78">
        <f ca="1">U1049*$H1052</f>
        <v>31.653992970082033</v>
      </c>
      <c r="V1052" s="78">
        <f ca="1">V1049*$H1052</f>
        <v>31.757853017963363</v>
      </c>
      <c r="W1052" s="78">
        <f t="shared" ref="W1052" ca="1" si="172">W1049*$H1052</f>
        <v>31.864481623292416</v>
      </c>
      <c r="X1052" s="78">
        <f ca="1">X1049*$H1052</f>
        <v>31.973952948305971</v>
      </c>
      <c r="Y1052" s="78">
        <f ca="1">Y1049*$H1052</f>
        <v>32.086343141854982</v>
      </c>
      <c r="Z1052" s="204"/>
      <c r="AA1052" s="205"/>
      <c r="AB1052" s="198"/>
      <c r="AC1052" s="206"/>
      <c r="AD1052" s="175"/>
      <c r="AE1052" s="175"/>
      <c r="AF1052" s="175"/>
      <c r="AG1052" s="175"/>
      <c r="AH1052" s="175"/>
      <c r="AI1052" s="175"/>
      <c r="AJ1052" s="175"/>
      <c r="AK1052" s="175"/>
      <c r="AL1052" s="175"/>
      <c r="AM1052" s="157"/>
      <c r="AN1052" s="216"/>
    </row>
    <row r="1053" spans="1:40" x14ac:dyDescent="0.2">
      <c r="A1053" s="2"/>
      <c r="C1053" s="207"/>
      <c r="D1053" s="208"/>
      <c r="E1053" s="208"/>
      <c r="F1053" s="208"/>
      <c r="G1053" s="209"/>
      <c r="H1053" s="241"/>
      <c r="I1053" s="211"/>
      <c r="J1053" s="212"/>
      <c r="K1053" s="208"/>
      <c r="Z1053" s="175"/>
      <c r="AA1053" s="175"/>
      <c r="AB1053" s="175"/>
      <c r="AC1053" s="175"/>
      <c r="AD1053" s="175"/>
      <c r="AE1053" s="175"/>
      <c r="AF1053" s="175"/>
      <c r="AG1053" s="175"/>
      <c r="AH1053" s="175"/>
      <c r="AI1053" s="175"/>
      <c r="AJ1053" s="175"/>
      <c r="AK1053" s="175"/>
      <c r="AL1053" s="175"/>
      <c r="AM1053" s="157" t="str">
        <f ca="1">IF('MASTER 2018-19 '!H1062="","",'MASTER 2018-19 '!H1062)</f>
        <v/>
      </c>
      <c r="AN1053" s="216"/>
    </row>
    <row r="1054" spans="1:40" x14ac:dyDescent="0.2">
      <c r="A1054" s="152"/>
      <c r="B1054" s="247">
        <v>89</v>
      </c>
      <c r="C1054" s="86" t="str">
        <f ca="1">VLOOKUP(B1054,'GSP List'!$D$2:$E$485,2,FALSE)</f>
        <v>FRIOCKHEIM</v>
      </c>
      <c r="D1054" s="117" t="s">
        <v>30</v>
      </c>
      <c r="E1054" s="117" t="s">
        <v>531</v>
      </c>
      <c r="F1054" s="214"/>
      <c r="G1054" s="284">
        <f ca="1">IF(AND(VLOOKUP(C1054,SubstationLoad_Max_Primaries!$B$3:$Z$495,3,FALSE),ISNUMBER(VLOOKUP(C1054,'Manual Calculation'!$B$2:$G$222,3,FALSE))),VLOOKUP(C1054,'Manual Calculation'!$B$2:$G$222,4,FALSE),VLOOKUP(C1054,SubstationLoad_Max_Primaries!$B$3:$Z$500,23,FALSE))</f>
        <v>43817.758333333331</v>
      </c>
      <c r="H1054" s="282">
        <f ca="1">IF(AND(VLOOKUP(C1054,SubstationLoad_Max_Primaries!$B$3:$Z$495,3,FALSE),ISNUMBER(VLOOKUP(C1054,'Manual Calculation'!$B$2:$G$222,3,FALSE))),VLOOKUP(C1054,'Manual Calculation'!$B$2:$G$222,3,FALSE),VLOOKUP(C1054,SubstationLoad_Max_Primaries!$B$3:$Z$500,22,FALSE))</f>
        <v>3.1826938575992587</v>
      </c>
      <c r="I1054" s="136">
        <v>1</v>
      </c>
      <c r="J1054" s="89" t="s">
        <v>829</v>
      </c>
      <c r="K1054" s="90" t="s">
        <v>829</v>
      </c>
      <c r="L1054" s="143">
        <f ca="1">IF(OR($B1054="",ISNA($I1054)),,$H1054*$I1054)</f>
        <v>3.1826938575992587</v>
      </c>
      <c r="M1054" s="143">
        <f ca="1">IF($B1054 ="",,VLOOKUP($K1054,'Growth Rates'!$C$5:$D$8,2,FALSE))^COLUMNS($M1054:M1054)*$L1054+SUM($L1055:M1055)*IFERROR($L$5/$L$6,1)</f>
        <v>3.2679499843411688</v>
      </c>
      <c r="N1054" s="143">
        <f ca="1">IF($B1054 ="",,VLOOKUP($K1054,'Growth Rates'!$C$5:$D$8,2,FALSE))^COLUMNS($M1054:N1054)*$L1054+SUM($L1055:N1055)*IFERROR($L$5/$L$6,1)</f>
        <v>3.3554899019446087</v>
      </c>
      <c r="O1054" s="143">
        <f ca="1">IF($B1054 ="",,VLOOKUP($K1054,'Growth Rates'!$C$5:$D$8,2,FALSE))^COLUMNS($M1054:O1054)*$L1054+SUM($L1055:O1055)*IFERROR($L$5/$L$6,1)</f>
        <v>3.4453747872527987</v>
      </c>
      <c r="P1054" s="143">
        <f ca="1">IF($B1054 ="",,VLOOKUP($K1054,'Growth Rates'!$C$5:$D$8,2,FALSE))^COLUMNS($M1054:P1054)*$L1054+SUM($L1055:P1055)*IFERROR($L$5/$L$6,1)</f>
        <v>3.5376674558781671</v>
      </c>
      <c r="Q1054" s="143">
        <f ca="1">IF($B1054 ="",,VLOOKUP($K1054,'Growth Rates'!$C$5:$D$8,2,FALSE))^COLUMNS($M1054:Q1054)*$L1054+SUM($L1055:Q1055)*IFERROR($L$5/$L$6,1)</f>
        <v>3.6324324061007394</v>
      </c>
      <c r="R1054" s="143">
        <f ca="1">IF($B1054 ="",,VLOOKUP($K1054,'Growth Rates'!$C$5:$D$8,2,FALSE))^COLUMNS($M1054:R1054)*$L1054+SUM($L1055:R1055)*IFERROR($L$5/$L$6,1)</f>
        <v>3.7297358639424383</v>
      </c>
      <c r="S1054" s="143">
        <f ca="1">IF($B1054 ="",,VLOOKUP($K1054,'Growth Rates'!$C$5:$D$8,2,FALSE))^COLUMNS($M1054:S1054)*$L1054+SUM($L1055:S1055)*IFERROR($L$5/$L$6,1)</f>
        <v>3.8296458294488231</v>
      </c>
      <c r="T1054" s="143">
        <f ca="1">IF($B1054 ="",,VLOOKUP($K1054,'Growth Rates'!$C$5:$D$8,2,FALSE))^COLUMNS($M1054:T1054)*$L1054+SUM($L1055:T1055)*IFERROR($L$5/$L$6,1)</f>
        <v>3.9322321242105813</v>
      </c>
      <c r="U1054" s="143">
        <f ca="1">IF($B1054 ="",,VLOOKUP($K1054,'Growth Rates'!$C$5:$D$8,2,FALSE))^COLUMNS($M1054:U1054)*$L1054+SUM($L1055:U1055)*IFERROR($L$5/$L$6,1)</f>
        <v>4.0375664401580122</v>
      </c>
      <c r="V1054" s="143">
        <f ca="1">IF($B1054 ="",,VLOOKUP($K1054,'Growth Rates'!$C$5:$D$8,2,FALSE))^COLUMNS($M1054:V1054)*$L1054+SUM($L1055:V1055)*IFERROR($L$5/$L$6,1)</f>
        <v>4.145722389662577</v>
      </c>
      <c r="W1054" s="143">
        <f ca="1">IF($B1054 ="",,VLOOKUP($K1054,'Growth Rates'!$C$5:$D$8,2,FALSE))^COLUMNS($M1054:W1054)*$L1054+SUM($L1055:W1055)*IFERROR($L$5/$L$6,1)</f>
        <v>4.2567755569805472</v>
      </c>
      <c r="X1054" s="143">
        <f ca="1">IF($B1054 ="",,VLOOKUP($K1054,'Growth Rates'!$C$5:$D$8,2,FALSE))^COLUMNS($M1054:X1054)*$L1054+SUM($L1055:X1055)*IFERROR($L$5/$L$6,1)</f>
        <v>4.3708035510746912</v>
      </c>
      <c r="Y1054" s="143">
        <f ca="1">IF($B1054 ="",,VLOOKUP($K1054,'Growth Rates'!$C$5:$D$8,2,FALSE))^COLUMNS($M1054:Y1054)*$L1054+SUM($L1055:Y1055)*IFERROR($L$5/$L$6,1)</f>
        <v>4.4878860598509203</v>
      </c>
      <c r="Z1054" s="237"/>
      <c r="AA1054" s="173">
        <f ca="1">IFERROR(IF($H1054="",,AA1055/$L1054),0)</f>
        <v>0.89735302054736443</v>
      </c>
      <c r="AB1054" s="173">
        <f ca="1">IFERROR(IF($H1054="",,AB1055/$L1054),0)</f>
        <v>0.73568973343983901</v>
      </c>
      <c r="AC1054" s="174">
        <f ca="1">IFERROR(IF($H1054="",,AC1055/$L1054),0)</f>
        <v>0</v>
      </c>
      <c r="AD1054" s="175"/>
      <c r="AE1054" s="42">
        <v>84113</v>
      </c>
      <c r="AF1054" s="43"/>
      <c r="AG1054" s="43"/>
      <c r="AH1054" s="43"/>
      <c r="AI1054" s="43"/>
      <c r="AJ1054" s="43"/>
      <c r="AK1054" s="43"/>
      <c r="AL1054" s="44"/>
      <c r="AM1054" s="157">
        <f ca="1">IF('MASTER 2018-19 '!H1063="","",'MASTER 2018-19 '!H1063)</f>
        <v>4.4029999999999996</v>
      </c>
      <c r="AN1054" s="210">
        <f t="shared" ca="1" si="168"/>
        <v>-1.2203061424007409</v>
      </c>
    </row>
    <row r="1055" spans="1:40" x14ac:dyDescent="0.2">
      <c r="A1055" s="152"/>
      <c r="C1055" s="217" t="str">
        <f ca="1">IFERROR(IF(H1054="","No PI or No Data",""),"Substation was not found in SubstationLoad")</f>
        <v/>
      </c>
      <c r="D1055" s="139"/>
      <c r="E1055" s="139"/>
      <c r="F1055" s="139"/>
      <c r="G1055" s="285">
        <f ca="1">IF(AND(VLOOKUP(C1054,SubstationLoad_Max_Primaries!$B$3:$Z$495,3,FALSE),ISNUMBER(VLOOKUP(C1054,'Manual Calculation'!$B$2:$G$222,3,FALSE))),VLOOKUP(C1054,'Manual Calculation'!$B$2:$G$222,4,FALSE),VLOOKUP(C1054,SubstationLoad_Max_Primaries!$B$3:$Z$500,23,FALSE))</f>
        <v>43817.758333333331</v>
      </c>
      <c r="H1055" s="248"/>
      <c r="I1055" s="220"/>
      <c r="J1055" s="220"/>
      <c r="K1055" s="220"/>
      <c r="L1055" s="220" t="s">
        <v>32</v>
      </c>
      <c r="M1055" s="235"/>
      <c r="N1055" s="221"/>
      <c r="O1055" s="221"/>
      <c r="P1055" s="221"/>
      <c r="Q1055" s="221"/>
      <c r="R1055" s="221"/>
      <c r="S1055" s="221"/>
      <c r="T1055" s="221"/>
      <c r="U1055" s="221"/>
      <c r="V1055" s="221"/>
      <c r="W1055" s="221"/>
      <c r="X1055" s="221"/>
      <c r="Y1055" s="221"/>
      <c r="Z1055" s="222"/>
      <c r="AA1055" s="419">
        <f ca="1">IF(AND(VLOOKUP(C1054,SubstationLoad_Min_Primaries!$B$3:$Z$495,3,FALSE),ISNUMBER(VLOOKUP(C1054,'Manual Calculation'!$B$2:$G$222,5,FALSE))),"Manual Calculation",MAX(VLOOKUP(C1054,SubstationLoad_Max_Primaries!$B$3:$Z$500,5,FALSE),VLOOKUP(C1054,SubstationLoad_Max_Primaries!$B$3:$Z$500,7,FALSE)))</f>
        <v>2.8559999465942383</v>
      </c>
      <c r="AB1055" s="419">
        <f ca="1">IF(AND(VLOOKUP(C1054,SubstationLoad_Min_Primaries!$B$3:$Z$495,3,FALSE),ISNUMBER(VLOOKUP(C1054,'Manual Calculation'!$B$2:$G$222,5,FALSE))),"Manual Calculation",VLOOKUP(C1054,SubstationLoad_Max_Primaries!$B$3:$Z$500,6,FALSE))</f>
        <v>2.3414751957178117</v>
      </c>
      <c r="AC1055" s="282">
        <f ca="1">IF(AND(VLOOKUP(C1054,SubstationLoad_Min_Primaries!$B$3:$Z$495,3,FALSE),ISNUMBER(VLOOKUP(C1054,'Manual Calculation'!$B$2:$G$222,5,FALSE))),VLOOKUP(C1054,'Manual Calculation'!$B$2:$G$222,5,FALSE),VLOOKUP(C1054,SubstationLoad_Min_Primaries!$B$3:$Z$500,22,FALSE))</f>
        <v>0</v>
      </c>
      <c r="AD1055" s="175"/>
      <c r="AE1055" s="186">
        <v>1</v>
      </c>
      <c r="AF1055" s="187">
        <v>0</v>
      </c>
      <c r="AG1055" s="187">
        <v>0</v>
      </c>
      <c r="AH1055" s="187">
        <v>0</v>
      </c>
      <c r="AI1055" s="187">
        <v>0</v>
      </c>
      <c r="AJ1055" s="187">
        <v>0</v>
      </c>
      <c r="AK1055" s="187">
        <v>0</v>
      </c>
      <c r="AL1055" s="188">
        <v>0</v>
      </c>
      <c r="AM1055" s="157" t="str">
        <f ca="1">IF('MASTER 2018-19 '!H1064="","",'MASTER 2018-19 '!H1064)</f>
        <v/>
      </c>
      <c r="AN1055" s="216"/>
    </row>
    <row r="1056" spans="1:40" x14ac:dyDescent="0.2">
      <c r="A1056" s="152"/>
      <c r="C1056" s="223" t="s">
        <v>33</v>
      </c>
      <c r="D1056" s="224"/>
      <c r="E1056" s="225"/>
      <c r="F1056" s="225"/>
      <c r="G1056" s="226"/>
      <c r="H1056" s="249"/>
      <c r="I1056" s="228"/>
      <c r="J1056" s="228"/>
      <c r="K1056" s="228"/>
      <c r="L1056" s="228"/>
      <c r="M1056" s="229"/>
      <c r="N1056" s="229"/>
      <c r="O1056" s="230"/>
      <c r="P1056" s="230"/>
      <c r="Q1056" s="230"/>
      <c r="R1056" s="231" t="s">
        <v>34</v>
      </c>
      <c r="S1056" s="283">
        <f ca="1">VLOOKUP(C1054,SubstationLoad_Max_Primaries!$B$3:$Z$500,24,FALSE)</f>
        <v>0.95909394686317451</v>
      </c>
      <c r="T1056" s="233"/>
      <c r="U1056" s="233"/>
      <c r="V1056" s="233"/>
      <c r="W1056" s="233"/>
      <c r="X1056" s="233"/>
      <c r="Y1056" s="233"/>
      <c r="Z1056" s="234"/>
      <c r="AA1056" s="418">
        <f ca="1">IF(AND(VLOOKUP(C1054,SubstationLoad_Min_Primaries!$B$3:$Z$495,3,FALSE),ISNUMBER(VLOOKUP(C1054,'Manual Calculation'!$B$2:$G$222,5,FALSE))),"",IF(AA1055=VLOOKUP(C1054,SubstationLoad_Max_Primaries!$B$3:$Z$500,5,FALSE),VLOOKUP(C1054,SubstationLoad_Max_Primaries!$B$3:$Z$500,10,FALSE),IF(AA1055=VLOOKUP(C1054,SubstationLoad_Max_Primaries!$B$3:$Z$500,7,FALSE),VLOOKUP(C1054,SubstationLoad_Max_Primaries!$B$3:$Z$500,12,FALSE),"")))</f>
        <v>43768.713194444441</v>
      </c>
      <c r="AB1056" s="418">
        <f ca="1">IF(AND(VLOOKUP(C1054,SubstationLoad_Min_Primaries!$B$3:$Z$495,3,FALSE),ISNUMBER(VLOOKUP(C1054,'Manual Calculation'!$B$2:$G$222,5,FALSE))),"",VLOOKUP(C1054,SubstationLoad_Max_Primaries!$B$3:$Z$500,11,FALSE))</f>
        <v>43699.740277777775</v>
      </c>
      <c r="AC1056" s="418">
        <f ca="1">IF(AND(VLOOKUP(C1054,SubstationLoad_Min_Primaries!$B$3:$Z$495,3,FALSE),ISNUMBER(VLOOKUP(C1054,'Manual Calculation'!$B$2:$G$222,5,FALSE))),VLOOKUP(C1054,'Manual Calculation'!$B$2:$G$222,6,FALSE),VLOOKUP(C1054,SubstationLoad_Min_Primaries!$B$3:$Z$500,23,FALSE))</f>
        <v>0</v>
      </c>
      <c r="AD1056" s="175"/>
      <c r="AE1056" s="175"/>
      <c r="AF1056" s="175"/>
      <c r="AG1056" s="175"/>
      <c r="AH1056" s="175"/>
      <c r="AI1056" s="175"/>
      <c r="AJ1056" s="175"/>
      <c r="AK1056" s="175"/>
      <c r="AL1056" s="175"/>
      <c r="AM1056" s="157" t="str">
        <f ca="1">IF('MASTER 2018-19 '!H1065="","",'MASTER 2018-19 '!H1065)</f>
        <v/>
      </c>
      <c r="AN1056" s="216"/>
    </row>
    <row r="1057" spans="1:40" x14ac:dyDescent="0.2">
      <c r="A1057" s="152"/>
      <c r="B1057" s="213">
        <v>87</v>
      </c>
      <c r="C1057" s="86" t="str">
        <f ca="1">VLOOKUP(B1057,'GSP List'!$D$2:$E$485,2,FALSE)</f>
        <v>INVERARITY</v>
      </c>
      <c r="D1057" s="117" t="s">
        <v>30</v>
      </c>
      <c r="E1057" s="117" t="s">
        <v>530</v>
      </c>
      <c r="F1057" s="214"/>
      <c r="G1057" s="284">
        <f ca="1">IF(AND(VLOOKUP(C1057,SubstationLoad_Max_Primaries!$B$3:$Z$495,3,FALSE),ISNUMBER(VLOOKUP(C1057,'Manual Calculation'!$B$2:$G$222,3,FALSE))),VLOOKUP(C1057,'Manual Calculation'!$B$2:$G$222,4,FALSE),VLOOKUP(C1057,SubstationLoad_Max_Primaries!$B$3:$Z$500,23,FALSE))</f>
        <v>43895.758333333331</v>
      </c>
      <c r="H1057" s="282">
        <f ca="1">IF(AND(VLOOKUP(C1057,SubstationLoad_Max_Primaries!$B$3:$Z$495,3,FALSE),ISNUMBER(VLOOKUP(C1057,'Manual Calculation'!$B$2:$G$222,3,FALSE))),VLOOKUP(C1057,'Manual Calculation'!$B$2:$G$222,3,FALSE),VLOOKUP(C1057,SubstationLoad_Max_Primaries!$B$3:$Z$500,22,FALSE))</f>
        <v>0.60000002384185791</v>
      </c>
      <c r="I1057" s="136">
        <v>1</v>
      </c>
      <c r="J1057" s="89">
        <v>0</v>
      </c>
      <c r="K1057" s="90">
        <v>0</v>
      </c>
      <c r="L1057" s="143">
        <f ca="1">IF(OR($B1057="",ISNA($I1057)),,$H1057*$I1057)</f>
        <v>0.60000002384185791</v>
      </c>
      <c r="M1057" s="143">
        <f ca="1">IF($B1057 ="",,VLOOKUP($K1057,'Growth Rates'!$C$5:$D$8,2,FALSE))^COLUMNS($M1057:M1057)*$L1057+SUM($L1058:M1058)*IFERROR($L$5/$L$6,1)</f>
        <v>0.60001097790343416</v>
      </c>
      <c r="N1057" s="143">
        <f ca="1">IF($B1057 ="",,VLOOKUP($K1057,'Growth Rates'!$C$5:$D$8,2,FALSE))^COLUMNS($M1057:N1057)*$L1057+SUM($L1058:N1058)*IFERROR($L$5/$L$6,1)</f>
        <v>0.60002193216499611</v>
      </c>
      <c r="O1057" s="143">
        <f ca="1">IF($B1057 ="",,VLOOKUP($K1057,'Growth Rates'!$C$5:$D$8,2,FALSE))^COLUMNS($M1057:O1057)*$L1057+SUM($L1058:O1058)*IFERROR($L$5/$L$6,1)</f>
        <v>0.60003288662654752</v>
      </c>
      <c r="P1057" s="143">
        <f ca="1">IF($B1057 ="",,VLOOKUP($K1057,'Growth Rates'!$C$5:$D$8,2,FALSE))^COLUMNS($M1057:P1057)*$L1057+SUM($L1058:P1058)*IFERROR($L$5/$L$6,1)</f>
        <v>0.60004384128809207</v>
      </c>
      <c r="Q1057" s="143">
        <f ca="1">IF($B1057 ="",,VLOOKUP($K1057,'Growth Rates'!$C$5:$D$8,2,FALSE))^COLUMNS($M1057:Q1057)*$L1057+SUM($L1058:Q1058)*IFERROR($L$5/$L$6,1)</f>
        <v>0.60005479614963331</v>
      </c>
      <c r="R1057" s="143">
        <f ca="1">IF($B1057 ="",,VLOOKUP($K1057,'Growth Rates'!$C$5:$D$8,2,FALSE))^COLUMNS($M1057:R1057)*$L1057+SUM($L1058:R1058)*IFERROR($L$5/$L$6,1)</f>
        <v>0.60006575121117489</v>
      </c>
      <c r="S1057" s="143">
        <f ca="1">IF($B1057 ="",,VLOOKUP($K1057,'Growth Rates'!$C$5:$D$8,2,FALSE))^COLUMNS($M1057:S1057)*$L1057+SUM($L1058:S1058)*IFERROR($L$5/$L$6,1)</f>
        <v>0.60007670647272049</v>
      </c>
      <c r="T1057" s="143">
        <f ca="1">IF($B1057 ="",,VLOOKUP($K1057,'Growth Rates'!$C$5:$D$8,2,FALSE))^COLUMNS($M1057:T1057)*$L1057+SUM($L1058:T1058)*IFERROR($L$5/$L$6,1)</f>
        <v>0.60008766193427376</v>
      </c>
      <c r="U1057" s="143">
        <f ca="1">IF($B1057 ="",,VLOOKUP($K1057,'Growth Rates'!$C$5:$D$8,2,FALSE))^COLUMNS($M1057:U1057)*$L1057+SUM($L1058:U1058)*IFERROR($L$5/$L$6,1)</f>
        <v>0.60009861759583838</v>
      </c>
      <c r="V1057" s="143">
        <f ca="1">IF($B1057 ="",,VLOOKUP($K1057,'Growth Rates'!$C$5:$D$8,2,FALSE))^COLUMNS($M1057:V1057)*$L1057+SUM($L1058:V1058)*IFERROR($L$5/$L$6,1)</f>
        <v>0.600109573457418</v>
      </c>
      <c r="W1057" s="143">
        <f ca="1">IF($B1057 ="",,VLOOKUP($K1057,'Growth Rates'!$C$5:$D$8,2,FALSE))^COLUMNS($M1057:W1057)*$L1057+SUM($L1058:W1058)*IFERROR($L$5/$L$6,1)</f>
        <v>0.60012052951901607</v>
      </c>
      <c r="X1057" s="143">
        <f ca="1">IF($B1057 ="",,VLOOKUP($K1057,'Growth Rates'!$C$5:$D$8,2,FALSE))^COLUMNS($M1057:X1057)*$L1057+SUM($L1058:X1058)*IFERROR($L$5/$L$6,1)</f>
        <v>0.6001314857806368</v>
      </c>
      <c r="Y1057" s="143">
        <f ca="1">IF($B1057 ="",,VLOOKUP($K1057,'Growth Rates'!$C$5:$D$8,2,FALSE))^COLUMNS($M1057:Y1057)*$L1057+SUM($L1058:Y1058)*IFERROR($L$5/$L$6,1)</f>
        <v>0.60014244224228319</v>
      </c>
      <c r="Z1057" s="215"/>
      <c r="AA1057" s="173">
        <f ca="1">IFERROR(IF($H1057="",,AA1058/$L1057),0)</f>
        <v>0.93333330021964311</v>
      </c>
      <c r="AB1057" s="173">
        <f ca="1">IFERROR(IF($H1057="",,AB1058/$L1057),0)</f>
        <v>0.6</v>
      </c>
      <c r="AC1057" s="174">
        <f ca="1">IFERROR(IF($H1057="",,AC1058/$L1057),0)</f>
        <v>0</v>
      </c>
      <c r="AD1057" s="175"/>
      <c r="AE1057" s="42">
        <v>84112</v>
      </c>
      <c r="AF1057" s="43"/>
      <c r="AG1057" s="43"/>
      <c r="AH1057" s="43"/>
      <c r="AI1057" s="43"/>
      <c r="AJ1057" s="43"/>
      <c r="AK1057" s="43"/>
      <c r="AL1057" s="44"/>
      <c r="AM1057" s="157">
        <f ca="1">IF('MASTER 2018-19 '!H1066="","",'MASTER 2018-19 '!H1066)</f>
        <v>0.65</v>
      </c>
      <c r="AN1057" s="216">
        <f t="shared" ca="1" si="168"/>
        <v>-4.9999976158142112E-2</v>
      </c>
    </row>
    <row r="1058" spans="1:40" x14ac:dyDescent="0.2">
      <c r="A1058" s="152"/>
      <c r="C1058" s="217" t="str">
        <f ca="1">IFERROR(IF(H1057="","No PI or No Data",""),"Substation was not found in SubstationLoad")</f>
        <v/>
      </c>
      <c r="D1058" s="139"/>
      <c r="E1058" s="139"/>
      <c r="F1058" s="139"/>
      <c r="G1058" s="285">
        <f ca="1">IF(AND(VLOOKUP(C1057,SubstationLoad_Max_Primaries!$B$3:$Z$495,3,FALSE),ISNUMBER(VLOOKUP(C1057,'Manual Calculation'!$B$2:$G$222,3,FALSE))),VLOOKUP(C1057,'Manual Calculation'!$B$2:$G$222,4,FALSE),VLOOKUP(C1057,SubstationLoad_Max_Primaries!$B$3:$Z$500,23,FALSE))</f>
        <v>43895.758333333331</v>
      </c>
      <c r="H1058" s="250"/>
      <c r="I1058" s="220"/>
      <c r="J1058" s="220"/>
      <c r="K1058" s="220"/>
      <c r="L1058" s="220" t="s">
        <v>32</v>
      </c>
      <c r="M1058" s="221"/>
      <c r="N1058" s="221"/>
      <c r="O1058" s="221"/>
      <c r="P1058" s="221"/>
      <c r="Q1058" s="221"/>
      <c r="R1058" s="221"/>
      <c r="S1058" s="221"/>
      <c r="T1058" s="221"/>
      <c r="U1058" s="221"/>
      <c r="V1058" s="221"/>
      <c r="W1058" s="221"/>
      <c r="X1058" s="221"/>
      <c r="Y1058" s="221"/>
      <c r="Z1058" s="222"/>
      <c r="AA1058" s="419">
        <f ca="1">IF(AND(VLOOKUP(C1057,SubstationLoad_Min_Primaries!$B$3:$Z$495,3,FALSE),ISNUMBER(VLOOKUP(C1057,'Manual Calculation'!$B$2:$G$222,5,FALSE))),"Manual Calculation",MAX(VLOOKUP(C1057,SubstationLoad_Max_Primaries!$B$3:$Z$500,5,FALSE),VLOOKUP(C1057,SubstationLoad_Max_Primaries!$B$3:$Z$500,7,FALSE)))</f>
        <v>0.56000000238418579</v>
      </c>
      <c r="AB1058" s="419">
        <f ca="1">IF(AND(VLOOKUP(C1057,SubstationLoad_Min_Primaries!$B$3:$Z$495,3,FALSE),ISNUMBER(VLOOKUP(C1057,'Manual Calculation'!$B$2:$G$222,5,FALSE))),"Manual Calculation",VLOOKUP(C1057,SubstationLoad_Max_Primaries!$B$3:$Z$500,6,FALSE))</f>
        <v>0.36000001430511475</v>
      </c>
      <c r="AC1058" s="282">
        <f ca="1">IF(AND(VLOOKUP(C1057,SubstationLoad_Min_Primaries!$B$3:$Z$495,3,FALSE),ISNUMBER(VLOOKUP(C1057,'Manual Calculation'!$B$2:$G$222,5,FALSE))),VLOOKUP(C1057,'Manual Calculation'!$B$2:$G$222,5,FALSE),VLOOKUP(C1057,SubstationLoad_Min_Primaries!$B$3:$Z$500,22,FALSE))</f>
        <v>0</v>
      </c>
      <c r="AD1058" s="175"/>
      <c r="AE1058" s="186">
        <v>1</v>
      </c>
      <c r="AF1058" s="187">
        <v>0</v>
      </c>
      <c r="AG1058" s="187">
        <v>0</v>
      </c>
      <c r="AH1058" s="187">
        <v>0</v>
      </c>
      <c r="AI1058" s="187">
        <v>0</v>
      </c>
      <c r="AJ1058" s="187">
        <v>0</v>
      </c>
      <c r="AK1058" s="187">
        <v>0</v>
      </c>
      <c r="AL1058" s="188">
        <v>0</v>
      </c>
      <c r="AM1058" s="157" t="str">
        <f ca="1">IF('MASTER 2018-19 '!H1067="","",'MASTER 2018-19 '!H1067)</f>
        <v/>
      </c>
      <c r="AN1058" s="216"/>
    </row>
    <row r="1059" spans="1:40" x14ac:dyDescent="0.2">
      <c r="A1059" s="152"/>
      <c r="C1059" s="223" t="s">
        <v>33</v>
      </c>
      <c r="D1059" s="224"/>
      <c r="E1059" s="225"/>
      <c r="F1059" s="225"/>
      <c r="G1059" s="226"/>
      <c r="H1059" s="249"/>
      <c r="I1059" s="228"/>
      <c r="J1059" s="228"/>
      <c r="K1059" s="228"/>
      <c r="L1059" s="228"/>
      <c r="M1059" s="229"/>
      <c r="N1059" s="229"/>
      <c r="O1059" s="230"/>
      <c r="P1059" s="230"/>
      <c r="Q1059" s="230"/>
      <c r="R1059" s="231" t="s">
        <v>34</v>
      </c>
      <c r="S1059" s="283">
        <f ca="1">VLOOKUP(C1057,SubstationLoad_Max_Primaries!$B$3:$Z$500,24,FALSE)</f>
        <v>0</v>
      </c>
      <c r="T1059" s="233"/>
      <c r="U1059" s="233"/>
      <c r="V1059" s="233"/>
      <c r="W1059" s="233"/>
      <c r="X1059" s="233"/>
      <c r="Y1059" s="233"/>
      <c r="Z1059" s="234"/>
      <c r="AA1059" s="418">
        <f ca="1">IF(AND(VLOOKUP(C1057,SubstationLoad_Min_Primaries!$B$3:$Z$495,3,FALSE),ISNUMBER(VLOOKUP(C1057,'Manual Calculation'!$B$2:$G$222,5,FALSE))),"",IF(AA1058=VLOOKUP(C1057,SubstationLoad_Max_Primaries!$B$3:$Z$500,5,FALSE),VLOOKUP(C1057,SubstationLoad_Max_Primaries!$B$3:$Z$500,10,FALSE),IF(AA1058=VLOOKUP(C1057,SubstationLoad_Max_Primaries!$B$3:$Z$500,7,FALSE),VLOOKUP(C1057,SubstationLoad_Max_Primaries!$B$3:$Z$500,12,FALSE),"")))</f>
        <v>43571.754861111112</v>
      </c>
      <c r="AB1059" s="418">
        <f ca="1">IF(AND(VLOOKUP(C1057,SubstationLoad_Min_Primaries!$B$3:$Z$495,3,FALSE),ISNUMBER(VLOOKUP(C1057,'Manual Calculation'!$B$2:$G$222,5,FALSE))),"",VLOOKUP(C1057,SubstationLoad_Max_Primaries!$B$3:$Z$500,11,FALSE))</f>
        <v>43621.751388888886</v>
      </c>
      <c r="AC1059" s="418">
        <f ca="1">IF(AND(VLOOKUP(C1057,SubstationLoad_Min_Primaries!$B$3:$Z$495,3,FALSE),ISNUMBER(VLOOKUP(C1057,'Manual Calculation'!$B$2:$G$222,5,FALSE))),VLOOKUP(C1057,'Manual Calculation'!$B$2:$G$222,6,FALSE),VLOOKUP(C1057,SubstationLoad_Min_Primaries!$B$3:$Z$500,23,FALSE))</f>
        <v>0</v>
      </c>
      <c r="AD1059" s="175"/>
      <c r="AE1059" s="175"/>
      <c r="AF1059" s="175"/>
      <c r="AG1059" s="175"/>
      <c r="AH1059" s="175"/>
      <c r="AI1059" s="175"/>
      <c r="AJ1059" s="175"/>
      <c r="AK1059" s="175"/>
      <c r="AL1059" s="175"/>
      <c r="AM1059" s="157" t="str">
        <f ca="1">IF('MASTER 2018-19 '!H1068="","",'MASTER 2018-19 '!H1068)</f>
        <v/>
      </c>
      <c r="AN1059" s="216"/>
    </row>
    <row r="1060" spans="1:40" x14ac:dyDescent="0.2">
      <c r="A1060" s="152"/>
      <c r="B1060" s="213">
        <v>83</v>
      </c>
      <c r="C1060" s="86" t="str">
        <f ca="1">VLOOKUP(B1060,'GSP List'!$D$2:$E$485,2,FALSE)</f>
        <v>LOCHSIDE</v>
      </c>
      <c r="D1060" s="117" t="s">
        <v>30</v>
      </c>
      <c r="E1060" s="117" t="s">
        <v>545</v>
      </c>
      <c r="F1060" s="214"/>
      <c r="G1060" s="284">
        <f ca="1">IF(AND(VLOOKUP(C1060,SubstationLoad_Max_Primaries!$B$3:$Z$495,3,FALSE),ISNUMBER(VLOOKUP(C1060,'Manual Calculation'!$B$2:$G$222,3,FALSE))),VLOOKUP(C1060,'Manual Calculation'!$B$2:$G$222,4,FALSE),VLOOKUP(C1060,SubstationLoad_Max_Primaries!$B$3:$Z$500,23,FALSE))</f>
        <v>43788.691666666666</v>
      </c>
      <c r="H1060" s="282">
        <f ca="1">IF(AND(VLOOKUP(C1060,SubstationLoad_Max_Primaries!$B$3:$Z$495,3,FALSE),ISNUMBER(VLOOKUP(C1060,'Manual Calculation'!$B$2:$G$222,3,FALSE))),VLOOKUP(C1060,'Manual Calculation'!$B$2:$G$222,3,FALSE),VLOOKUP(C1060,SubstationLoad_Max_Primaries!$B$3:$Z$500,22,FALSE))</f>
        <v>14.945910262207031</v>
      </c>
      <c r="I1060" s="136">
        <v>1</v>
      </c>
      <c r="J1060" s="89">
        <v>0</v>
      </c>
      <c r="K1060" s="90">
        <v>0</v>
      </c>
      <c r="L1060" s="143">
        <f ca="1">IF(OR($B1060="",ISNA($I1060)),,$H1060*$I1060)</f>
        <v>14.945910262207031</v>
      </c>
      <c r="M1060" s="143">
        <f ca="1">IF($B1060 ="",,VLOOKUP($K1060,'Growth Rates'!$C$5:$D$8,2,FALSE))^COLUMNS($M1060:M1060)*$L1060+SUM($L1061:M1061)*IFERROR($L$5/$L$6,1)</f>
        <v>14.94618312623173</v>
      </c>
      <c r="N1060" s="143">
        <f ca="1">IF($B1060 ="",,VLOOKUP($K1060,'Growth Rates'!$C$5:$D$8,2,FALSE))^COLUMNS($M1060:N1060)*$L1060+SUM($L1061:N1061)*IFERROR($L$5/$L$6,1)</f>
        <v>14.946455995238045</v>
      </c>
      <c r="O1060" s="143">
        <f ca="1">IF($B1060 ="",,VLOOKUP($K1060,'Growth Rates'!$C$5:$D$8,2,FALSE))^COLUMNS($M1060:O1060)*$L1060+SUM($L1061:O1061)*IFERROR($L$5/$L$6,1)</f>
        <v>14.946728869226064</v>
      </c>
      <c r="P1060" s="143">
        <f ca="1">IF($B1060 ="",,VLOOKUP($K1060,'Growth Rates'!$C$5:$D$8,2,FALSE))^COLUMNS($M1060:P1060)*$L1060+SUM($L1061:P1061)*IFERROR($L$5/$L$6,1)</f>
        <v>14.947001748195884</v>
      </c>
      <c r="Q1060" s="143">
        <f ca="1">IF($B1060 ="",,VLOOKUP($K1060,'Growth Rates'!$C$5:$D$8,2,FALSE))^COLUMNS($M1060:Q1060)*$L1060+SUM($L1061:Q1061)*IFERROR($L$5/$L$6,1)</f>
        <v>14.94727463214759</v>
      </c>
      <c r="R1060" s="143">
        <f ca="1">IF($B1060 ="",,VLOOKUP($K1060,'Growth Rates'!$C$5:$D$8,2,FALSE))^COLUMNS($M1060:R1060)*$L1060+SUM($L1061:R1061)*IFERROR($L$5/$L$6,1)</f>
        <v>14.947547521081274</v>
      </c>
      <c r="S1060" s="143">
        <f ca="1">IF($B1060 ="",,VLOOKUP($K1060,'Growth Rates'!$C$5:$D$8,2,FALSE))^COLUMNS($M1060:S1060)*$L1060+SUM($L1061:S1061)*IFERROR($L$5/$L$6,1)</f>
        <v>14.947820414997031</v>
      </c>
      <c r="T1060" s="143">
        <f ca="1">IF($B1060 ="",,VLOOKUP($K1060,'Growth Rates'!$C$5:$D$8,2,FALSE))^COLUMNS($M1060:T1060)*$L1060+SUM($L1061:T1061)*IFERROR($L$5/$L$6,1)</f>
        <v>14.948093313894949</v>
      </c>
      <c r="U1060" s="143">
        <f ca="1">IF($B1060 ="",,VLOOKUP($K1060,'Growth Rates'!$C$5:$D$8,2,FALSE))^COLUMNS($M1060:U1060)*$L1060+SUM($L1061:U1061)*IFERROR($L$5/$L$6,1)</f>
        <v>14.948366217775117</v>
      </c>
      <c r="V1060" s="143">
        <f ca="1">IF($B1060 ="",,VLOOKUP($K1060,'Growth Rates'!$C$5:$D$8,2,FALSE))^COLUMNS($M1060:V1060)*$L1060+SUM($L1061:V1061)*IFERROR($L$5/$L$6,1)</f>
        <v>14.94863912663763</v>
      </c>
      <c r="W1060" s="143">
        <f ca="1">IF($B1060 ="",,VLOOKUP($K1060,'Growth Rates'!$C$5:$D$8,2,FALSE))^COLUMNS($M1060:W1060)*$L1060+SUM($L1061:W1061)*IFERROR($L$5/$L$6,1)</f>
        <v>14.948912040482572</v>
      </c>
      <c r="X1060" s="143">
        <f ca="1">IF($B1060 ="",,VLOOKUP($K1060,'Growth Rates'!$C$5:$D$8,2,FALSE))^COLUMNS($M1060:X1060)*$L1060+SUM($L1061:X1061)*IFERROR($L$5/$L$6,1)</f>
        <v>14.949184959310047</v>
      </c>
      <c r="Y1060" s="143">
        <f ca="1">IF($B1060 ="",,VLOOKUP($K1060,'Growth Rates'!$C$5:$D$8,2,FALSE))^COLUMNS($M1060:Y1060)*$L1060+SUM($L1061:Y1061)*IFERROR($L$5/$L$6,1)</f>
        <v>14.949457883120132</v>
      </c>
      <c r="Z1060" s="215"/>
      <c r="AA1060" s="173">
        <f ca="1">IFERROR(IF($H1060="",,AA1061/$L1060),0)</f>
        <v>0.9604126471514095</v>
      </c>
      <c r="AB1060" s="173">
        <f ca="1">IFERROR(IF($H1060="",,AB1061/$L1060),0)</f>
        <v>0.82507816512950594</v>
      </c>
      <c r="AC1060" s="174">
        <f ca="1">IFERROR(IF($H1060="",,AC1061/$L1060),0)</f>
        <v>0</v>
      </c>
      <c r="AD1060" s="175"/>
      <c r="AE1060" s="42">
        <v>84105</v>
      </c>
      <c r="AF1060" s="43"/>
      <c r="AG1060" s="43"/>
      <c r="AH1060" s="43"/>
      <c r="AI1060" s="43"/>
      <c r="AJ1060" s="43"/>
      <c r="AK1060" s="43"/>
      <c r="AL1060" s="44"/>
      <c r="AM1060" s="157">
        <f ca="1">IF('MASTER 2018-19 '!H1069="","",'MASTER 2018-19 '!H1069)</f>
        <v>14.24</v>
      </c>
      <c r="AN1060" s="216">
        <f t="shared" ca="1" si="168"/>
        <v>0.70591026220703057</v>
      </c>
    </row>
    <row r="1061" spans="1:40" x14ac:dyDescent="0.2">
      <c r="C1061" s="217" t="str">
        <f ca="1">IFERROR(IF(H1060="","No PI or No Data",""),"Substation was not found in SubstationLoad")</f>
        <v/>
      </c>
      <c r="D1061" s="139"/>
      <c r="E1061" s="139"/>
      <c r="F1061" s="139"/>
      <c r="G1061" s="285">
        <f ca="1">IF(AND(VLOOKUP(C1060,SubstationLoad_Max_Primaries!$B$3:$Z$495,3,FALSE),ISNUMBER(VLOOKUP(C1060,'Manual Calculation'!$B$2:$G$222,3,FALSE))),VLOOKUP(C1060,'Manual Calculation'!$B$2:$G$222,4,FALSE),VLOOKUP(C1060,SubstationLoad_Max_Primaries!$B$3:$Z$500,23,FALSE))</f>
        <v>43788.691666666666</v>
      </c>
      <c r="H1061" s="250"/>
      <c r="I1061" s="220"/>
      <c r="J1061" s="220"/>
      <c r="K1061" s="220"/>
      <c r="L1061" s="220" t="s">
        <v>32</v>
      </c>
      <c r="M1061" s="235"/>
      <c r="N1061" s="221"/>
      <c r="O1061" s="221"/>
      <c r="P1061" s="221"/>
      <c r="Q1061" s="221"/>
      <c r="R1061" s="221"/>
      <c r="S1061" s="221"/>
      <c r="T1061" s="221"/>
      <c r="U1061" s="221"/>
      <c r="V1061" s="221"/>
      <c r="W1061" s="221"/>
      <c r="X1061" s="221"/>
      <c r="Y1061" s="221"/>
      <c r="Z1061" s="222"/>
      <c r="AA1061" s="419">
        <f ca="1">IF(AND(VLOOKUP(C1060,SubstationLoad_Min_Primaries!$B$3:$Z$495,3,FALSE),ISNUMBER(VLOOKUP(C1060,'Manual Calculation'!$B$2:$G$222,5,FALSE))),"Manual Calculation",MAX(VLOOKUP(C1060,SubstationLoad_Max_Primaries!$B$3:$Z$500,5,FALSE),VLOOKUP(C1060,SubstationLoad_Max_Primaries!$B$3:$Z$500,7,FALSE)))</f>
        <v>14.354241239013671</v>
      </c>
      <c r="AB1061" s="419">
        <f ca="1">IF(AND(VLOOKUP(C1060,SubstationLoad_Min_Primaries!$B$3:$Z$495,3,FALSE),ISNUMBER(VLOOKUP(C1060,'Manual Calculation'!$B$2:$G$222,5,FALSE))),"Manual Calculation",VLOOKUP(C1060,SubstationLoad_Max_Primaries!$B$3:$Z$500,6,FALSE))</f>
        <v>12.33154421533203</v>
      </c>
      <c r="AC1061" s="282">
        <f ca="1">IF(AND(VLOOKUP(C1060,SubstationLoad_Min_Primaries!$B$3:$Z$495,3,FALSE),ISNUMBER(VLOOKUP(C1060,'Manual Calculation'!$B$2:$G$222,5,FALSE))),VLOOKUP(C1060,'Manual Calculation'!$B$2:$G$222,5,FALSE),VLOOKUP(C1060,SubstationLoad_Min_Primaries!$B$3:$Z$500,22,FALSE))</f>
        <v>0</v>
      </c>
      <c r="AD1061" s="175"/>
      <c r="AE1061" s="186">
        <v>1</v>
      </c>
      <c r="AF1061" s="187">
        <v>0</v>
      </c>
      <c r="AG1061" s="187">
        <v>0</v>
      </c>
      <c r="AH1061" s="187">
        <v>0</v>
      </c>
      <c r="AI1061" s="187">
        <v>0</v>
      </c>
      <c r="AJ1061" s="187">
        <v>0</v>
      </c>
      <c r="AK1061" s="187">
        <v>0</v>
      </c>
      <c r="AL1061" s="188">
        <v>0</v>
      </c>
      <c r="AM1061" s="157" t="str">
        <f ca="1">IF('MASTER 2018-19 '!H1070="","",'MASTER 2018-19 '!H1070)</f>
        <v/>
      </c>
      <c r="AN1061" s="216"/>
    </row>
    <row r="1062" spans="1:40" x14ac:dyDescent="0.2">
      <c r="C1062" s="223" t="s">
        <v>33</v>
      </c>
      <c r="D1062" s="224"/>
      <c r="E1062" s="225"/>
      <c r="F1062" s="225"/>
      <c r="G1062" s="226"/>
      <c r="H1062" s="249"/>
      <c r="I1062" s="228"/>
      <c r="J1062" s="228"/>
      <c r="K1062" s="228"/>
      <c r="L1062" s="228"/>
      <c r="M1062" s="229"/>
      <c r="N1062" s="229"/>
      <c r="O1062" s="230"/>
      <c r="P1062" s="230"/>
      <c r="Q1062" s="230"/>
      <c r="R1062" s="231" t="s">
        <v>34</v>
      </c>
      <c r="S1062" s="283">
        <f ca="1">VLOOKUP(C1060,SubstationLoad_Max_Primaries!$B$3:$Z$500,24,FALSE)</f>
        <v>0</v>
      </c>
      <c r="T1062" s="233"/>
      <c r="U1062" s="233"/>
      <c r="V1062" s="233"/>
      <c r="W1062" s="233"/>
      <c r="X1062" s="233"/>
      <c r="Y1062" s="233"/>
      <c r="Z1062" s="234"/>
      <c r="AA1062" s="418">
        <f ca="1">IF(AND(VLOOKUP(C1060,SubstationLoad_Min_Primaries!$B$3:$Z$495,3,FALSE),ISNUMBER(VLOOKUP(C1060,'Manual Calculation'!$B$2:$G$222,5,FALSE))),"",IF(AA1061=VLOOKUP(C1060,SubstationLoad_Max_Primaries!$B$3:$Z$500,5,FALSE),VLOOKUP(C1060,SubstationLoad_Max_Primaries!$B$3:$Z$500,10,FALSE),IF(AA1061=VLOOKUP(C1060,SubstationLoad_Max_Primaries!$B$3:$Z$500,7,FALSE),VLOOKUP(C1060,SubstationLoad_Max_Primaries!$B$3:$Z$500,12,FALSE),"")))</f>
        <v>43558.700694444444</v>
      </c>
      <c r="AB1062" s="418">
        <f ca="1">IF(AND(VLOOKUP(C1060,SubstationLoad_Min_Primaries!$B$3:$Z$495,3,FALSE),ISNUMBER(VLOOKUP(C1060,'Manual Calculation'!$B$2:$G$222,5,FALSE))),"",VLOOKUP(C1060,SubstationLoad_Max_Primaries!$B$3:$Z$500,11,FALSE))</f>
        <v>43640.688888888886</v>
      </c>
      <c r="AC1062" s="418">
        <f ca="1">IF(AND(VLOOKUP(C1060,SubstationLoad_Min_Primaries!$B$3:$Z$495,3,FALSE),ISNUMBER(VLOOKUP(C1060,'Manual Calculation'!$B$2:$G$222,5,FALSE))),VLOOKUP(C1060,'Manual Calculation'!$B$2:$G$222,6,FALSE),VLOOKUP(C1060,SubstationLoad_Min_Primaries!$B$3:$Z$500,23,FALSE))</f>
        <v>0</v>
      </c>
      <c r="AD1062" s="175"/>
      <c r="AE1062" s="175"/>
      <c r="AF1062" s="175"/>
      <c r="AG1062" s="175"/>
      <c r="AH1062" s="175"/>
      <c r="AI1062" s="175"/>
      <c r="AJ1062" s="175"/>
      <c r="AK1062" s="175"/>
      <c r="AL1062" s="175"/>
      <c r="AM1062" s="157" t="str">
        <f ca="1">IF('MASTER 2018-19 '!H1071="","",'MASTER 2018-19 '!H1071)</f>
        <v/>
      </c>
      <c r="AN1062" s="216"/>
    </row>
    <row r="1063" spans="1:40" x14ac:dyDescent="0.2">
      <c r="B1063" s="213">
        <v>82</v>
      </c>
      <c r="C1063" s="86" t="str">
        <f ca="1">VLOOKUP(B1063,'GSP List'!$D$2:$E$485,2,FALSE)</f>
        <v>LUNANHEAD</v>
      </c>
      <c r="D1063" s="117" t="s">
        <v>30</v>
      </c>
      <c r="E1063" s="117" t="s">
        <v>532</v>
      </c>
      <c r="F1063" s="214"/>
      <c r="G1063" s="284">
        <f ca="1">IF(AND(VLOOKUP(C1063,SubstationLoad_Max_Primaries!$B$3:$Z$495,3,FALSE),ISNUMBER(VLOOKUP(C1063,'Manual Calculation'!$B$2:$G$222,3,FALSE))),VLOOKUP(C1063,'Manual Calculation'!$B$2:$G$222,4,FALSE),VLOOKUP(C1063,SubstationLoad_Max_Primaries!$B$3:$Z$500,23,FALSE))</f>
        <v>43808.6875</v>
      </c>
      <c r="H1063" s="282">
        <f ca="1">IF(AND(VLOOKUP(C1063,SubstationLoad_Max_Primaries!$B$3:$Z$495,3,FALSE),ISNUMBER(VLOOKUP(C1063,'Manual Calculation'!$B$2:$G$222,3,FALSE))),VLOOKUP(C1063,'Manual Calculation'!$B$2:$G$222,3,FALSE),VLOOKUP(C1063,SubstationLoad_Max_Primaries!$B$3:$Z$500,22,FALSE))</f>
        <v>7.2255454290000003</v>
      </c>
      <c r="I1063" s="136">
        <v>1</v>
      </c>
      <c r="J1063" s="89">
        <v>0</v>
      </c>
      <c r="K1063" s="90">
        <v>0</v>
      </c>
      <c r="L1063" s="143">
        <f ca="1">IF(OR($B1063="",ISNA($I1063)),,$H1063*$I1063)</f>
        <v>7.2255454290000003</v>
      </c>
      <c r="M1063" s="143">
        <f ca="1">IF($B1063 ="",,VLOOKUP($K1063,'Growth Rates'!$C$5:$D$8,2,FALSE))^COLUMNS($M1063:M1063)*$L1063+SUM($L1064:M1064)*IFERROR($L$5/$L$6,1)</f>
        <v>7.225677344110677</v>
      </c>
      <c r="N1063" s="143">
        <f ca="1">IF($B1063 ="",,VLOOKUP($K1063,'Growth Rates'!$C$5:$D$8,2,FALSE))^COLUMNS($M1063:N1063)*$L1063+SUM($L1064:N1064)*IFERROR($L$5/$L$6,1)</f>
        <v>7.2258092616296974</v>
      </c>
      <c r="O1063" s="143">
        <f ca="1">IF($B1063 ="",,VLOOKUP($K1063,'Growth Rates'!$C$5:$D$8,2,FALSE))^COLUMNS($M1063:O1063)*$L1063+SUM($L1064:O1064)*IFERROR($L$5/$L$6,1)</f>
        <v>7.2259411815571051</v>
      </c>
      <c r="P1063" s="143">
        <f ca="1">IF($B1063 ="",,VLOOKUP($K1063,'Growth Rates'!$C$5:$D$8,2,FALSE))^COLUMNS($M1063:P1063)*$L1063+SUM($L1064:P1064)*IFERROR($L$5/$L$6,1)</f>
        <v>7.2260731038929453</v>
      </c>
      <c r="Q1063" s="143">
        <f ca="1">IF($B1063 ="",,VLOOKUP($K1063,'Growth Rates'!$C$5:$D$8,2,FALSE))^COLUMNS($M1063:Q1063)*$L1063+SUM($L1064:Q1064)*IFERROR($L$5/$L$6,1)</f>
        <v>7.2262050286372599</v>
      </c>
      <c r="R1063" s="143">
        <f ca="1">IF($B1063 ="",,VLOOKUP($K1063,'Growth Rates'!$C$5:$D$8,2,FALSE))^COLUMNS($M1063:R1063)*$L1063+SUM($L1064:R1064)*IFERROR($L$5/$L$6,1)</f>
        <v>7.2263369557900949</v>
      </c>
      <c r="S1063" s="143">
        <f ca="1">IF($B1063 ="",,VLOOKUP($K1063,'Growth Rates'!$C$5:$D$8,2,FALSE))^COLUMNS($M1063:S1063)*$L1063+SUM($L1064:S1064)*IFERROR($L$5/$L$6,1)</f>
        <v>7.2264688853514931</v>
      </c>
      <c r="T1063" s="143">
        <f ca="1">IF($B1063 ="",,VLOOKUP($K1063,'Growth Rates'!$C$5:$D$8,2,FALSE))^COLUMNS($M1063:T1063)*$L1063+SUM($L1064:T1064)*IFERROR($L$5/$L$6,1)</f>
        <v>7.2266008173214997</v>
      </c>
      <c r="U1063" s="143">
        <f ca="1">IF($B1063 ="",,VLOOKUP($K1063,'Growth Rates'!$C$5:$D$8,2,FALSE))^COLUMNS($M1063:U1063)*$L1063+SUM($L1064:U1064)*IFERROR($L$5/$L$6,1)</f>
        <v>7.2267327517001556</v>
      </c>
      <c r="V1063" s="143">
        <f ca="1">IF($B1063 ="",,VLOOKUP($K1063,'Growth Rates'!$C$5:$D$8,2,FALSE))^COLUMNS($M1063:V1063)*$L1063+SUM($L1064:V1064)*IFERROR($L$5/$L$6,1)</f>
        <v>7.2268646884875096</v>
      </c>
      <c r="W1063" s="143">
        <f ca="1">IF($B1063 ="",,VLOOKUP($K1063,'Growth Rates'!$C$5:$D$8,2,FALSE))^COLUMNS($M1063:W1063)*$L1063+SUM($L1064:W1064)*IFERROR($L$5/$L$6,1)</f>
        <v>7.2269966276835991</v>
      </c>
      <c r="X1063" s="143">
        <f ca="1">IF($B1063 ="",,VLOOKUP($K1063,'Growth Rates'!$C$5:$D$8,2,FALSE))^COLUMNS($M1063:X1063)*$L1063+SUM($L1064:X1064)*IFERROR($L$5/$L$6,1)</f>
        <v>7.2271285692884772</v>
      </c>
      <c r="Y1063" s="143">
        <f ca="1">IF($B1063 ="",,VLOOKUP($K1063,'Growth Rates'!$C$5:$D$8,2,FALSE))^COLUMNS($M1063:Y1063)*$L1063+SUM($L1064:Y1064)*IFERROR($L$5/$L$6,1)</f>
        <v>7.2272605133021788</v>
      </c>
      <c r="Z1063" s="215"/>
      <c r="AA1063" s="173">
        <f ca="1">IFERROR(IF($H1063="",,AA1064/$L1063),0)</f>
        <v>0</v>
      </c>
      <c r="AB1063" s="173">
        <f ca="1">IFERROR(IF($H1063="",,AB1064/$L1063),0)</f>
        <v>0</v>
      </c>
      <c r="AC1063" s="174">
        <f ca="1">IFERROR(IF($H1063="",,AC1064/$L1063),0)</f>
        <v>0.15910426171925737</v>
      </c>
      <c r="AD1063" s="175"/>
      <c r="AE1063" s="42">
        <v>84101</v>
      </c>
      <c r="AF1063" s="43"/>
      <c r="AG1063" s="43"/>
      <c r="AH1063" s="43"/>
      <c r="AI1063" s="43"/>
      <c r="AJ1063" s="43"/>
      <c r="AK1063" s="43"/>
      <c r="AL1063" s="44"/>
      <c r="AM1063" s="157">
        <f ca="1">IF('MASTER 2018-19 '!H1072="","",'MASTER 2018-19 '!H1072)</f>
        <v>7.22</v>
      </c>
      <c r="AN1063" s="216">
        <f t="shared" ca="1" si="168"/>
        <v>5.5454290000005457E-3</v>
      </c>
    </row>
    <row r="1064" spans="1:40" x14ac:dyDescent="0.2">
      <c r="C1064" s="217" t="str">
        <f ca="1">IFERROR(IF(H1063="","No PI or No Data",""),"Substation was not found in SubstationLoad")</f>
        <v/>
      </c>
      <c r="D1064" s="139"/>
      <c r="E1064" s="139"/>
      <c r="F1064" s="139"/>
      <c r="G1064" s="285">
        <f ca="1">IF(AND(VLOOKUP(C1063,SubstationLoad_Max_Primaries!$B$3:$Z$495,3,FALSE),ISNUMBER(VLOOKUP(C1063,'Manual Calculation'!$B$2:$G$222,3,FALSE))),VLOOKUP(C1063,'Manual Calculation'!$B$2:$G$222,4,FALSE),VLOOKUP(C1063,SubstationLoad_Max_Primaries!$B$3:$Z$500,23,FALSE))</f>
        <v>43808.6875</v>
      </c>
      <c r="H1064" s="250"/>
      <c r="I1064" s="220"/>
      <c r="J1064" s="220"/>
      <c r="K1064" s="220"/>
      <c r="L1064" s="220" t="s">
        <v>32</v>
      </c>
      <c r="M1064" s="235"/>
      <c r="N1064" s="221"/>
      <c r="O1064" s="221"/>
      <c r="P1064" s="221"/>
      <c r="Q1064" s="221"/>
      <c r="R1064" s="221"/>
      <c r="S1064" s="221"/>
      <c r="T1064" s="221"/>
      <c r="U1064" s="221"/>
      <c r="V1064" s="221"/>
      <c r="W1064" s="221"/>
      <c r="X1064" s="221"/>
      <c r="Y1064" s="221"/>
      <c r="Z1064" s="222"/>
      <c r="AA1064" s="419" t="str">
        <f ca="1">IF(AND(VLOOKUP(C1063,SubstationLoad_Min_Primaries!$B$3:$Z$495,3,FALSE),ISNUMBER(VLOOKUP(C1063,'Manual Calculation'!$B$2:$G$222,5,FALSE))),"Manual Calculation",MAX(VLOOKUP(C1063,SubstationLoad_Max_Primaries!$B$3:$Z$500,5,FALSE),VLOOKUP(C1063,SubstationLoad_Max_Primaries!$B$3:$Z$500,7,FALSE)))</f>
        <v>Manual Calculation</v>
      </c>
      <c r="AB1064" s="419" t="str">
        <f ca="1">IF(AND(VLOOKUP(C1063,SubstationLoad_Min_Primaries!$B$3:$Z$495,3,FALSE),ISNUMBER(VLOOKUP(C1063,'Manual Calculation'!$B$2:$G$222,5,FALSE))),"Manual Calculation",VLOOKUP(C1063,SubstationLoad_Max_Primaries!$B$3:$Z$500,6,FALSE))</f>
        <v>Manual Calculation</v>
      </c>
      <c r="AC1064" s="282">
        <f ca="1">IF(AND(VLOOKUP(C1063,SubstationLoad_Min_Primaries!$B$3:$Z$495,3,FALSE),ISNUMBER(VLOOKUP(C1063,'Manual Calculation'!$B$2:$G$222,5,FALSE))),VLOOKUP(C1063,'Manual Calculation'!$B$2:$G$222,5,FALSE),VLOOKUP(C1063,SubstationLoad_Min_Primaries!$B$3:$Z$500,22,FALSE))</f>
        <v>1.1496150709999999</v>
      </c>
      <c r="AD1064" s="175"/>
      <c r="AE1064" s="186">
        <v>1</v>
      </c>
      <c r="AF1064" s="187">
        <v>0</v>
      </c>
      <c r="AG1064" s="187">
        <v>0</v>
      </c>
      <c r="AH1064" s="187">
        <v>0</v>
      </c>
      <c r="AI1064" s="187">
        <v>0</v>
      </c>
      <c r="AJ1064" s="187">
        <v>0</v>
      </c>
      <c r="AK1064" s="187">
        <v>0</v>
      </c>
      <c r="AL1064" s="188">
        <v>0</v>
      </c>
      <c r="AM1064" s="157" t="str">
        <f ca="1">IF('MASTER 2018-19 '!H1073="","",'MASTER 2018-19 '!H1073)</f>
        <v/>
      </c>
      <c r="AN1064" s="216"/>
    </row>
    <row r="1065" spans="1:40" x14ac:dyDescent="0.2">
      <c r="C1065" s="223" t="s">
        <v>33</v>
      </c>
      <c r="D1065" s="224"/>
      <c r="E1065" s="225"/>
      <c r="F1065" s="225"/>
      <c r="G1065" s="226"/>
      <c r="H1065" s="249"/>
      <c r="I1065" s="228"/>
      <c r="J1065" s="228"/>
      <c r="K1065" s="228"/>
      <c r="L1065" s="228"/>
      <c r="M1065" s="229"/>
      <c r="N1065" s="229"/>
      <c r="O1065" s="230"/>
      <c r="P1065" s="230"/>
      <c r="Q1065" s="230"/>
      <c r="R1065" s="231" t="s">
        <v>34</v>
      </c>
      <c r="S1065" s="283">
        <f ca="1">VLOOKUP(C1063,SubstationLoad_Max_Primaries!$B$3:$Z$500,24,FALSE)</f>
        <v>2.9536638548889158</v>
      </c>
      <c r="T1065" s="233"/>
      <c r="U1065" s="233"/>
      <c r="V1065" s="233"/>
      <c r="W1065" s="233"/>
      <c r="X1065" s="233"/>
      <c r="Y1065" s="233"/>
      <c r="Z1065" s="234"/>
      <c r="AA1065" s="418" t="str">
        <f ca="1">IF(AND(VLOOKUP(C1063,SubstationLoad_Min_Primaries!$B$3:$Z$495,3,FALSE),ISNUMBER(VLOOKUP(C1063,'Manual Calculation'!$B$2:$G$222,5,FALSE))),"",IF(AA1064=VLOOKUP(C1063,SubstationLoad_Max_Primaries!$B$3:$Z$500,5,FALSE),VLOOKUP(C1063,SubstationLoad_Max_Primaries!$B$3:$Z$500,10,FALSE),IF(AA1064=VLOOKUP(C1063,SubstationLoad_Max_Primaries!$B$3:$Z$500,7,FALSE),VLOOKUP(C1063,SubstationLoad_Max_Primaries!$B$3:$Z$500,12,FALSE),"")))</f>
        <v/>
      </c>
      <c r="AB1065" s="418" t="str">
        <f ca="1">IF(AND(VLOOKUP(C1063,SubstationLoad_Min_Primaries!$B$3:$Z$495,3,FALSE),ISNUMBER(VLOOKUP(C1063,'Manual Calculation'!$B$2:$G$222,5,FALSE))),"",VLOOKUP(C1063,SubstationLoad_Max_Primaries!$B$3:$Z$500,11,FALSE))</f>
        <v/>
      </c>
      <c r="AC1065" s="418">
        <f ca="1">IF(AND(VLOOKUP(C1063,SubstationLoad_Min_Primaries!$B$3:$Z$495,3,FALSE),ISNUMBER(VLOOKUP(C1063,'Manual Calculation'!$B$2:$G$222,5,FALSE))),VLOOKUP(C1063,'Manual Calculation'!$B$2:$G$222,6,FALSE),VLOOKUP(C1063,SubstationLoad_Min_Primaries!$B$3:$Z$500,23,FALSE))</f>
        <v>43670.145833333328</v>
      </c>
      <c r="AD1065" s="175"/>
      <c r="AE1065" s="175"/>
      <c r="AF1065" s="175"/>
      <c r="AG1065" s="175"/>
      <c r="AH1065" s="175"/>
      <c r="AI1065" s="175"/>
      <c r="AJ1065" s="175"/>
      <c r="AK1065" s="175"/>
      <c r="AL1065" s="175"/>
      <c r="AM1065" s="157" t="str">
        <f ca="1">IF('MASTER 2018-19 '!H1074="","",'MASTER 2018-19 '!H1074)</f>
        <v/>
      </c>
      <c r="AN1065" s="216"/>
    </row>
    <row r="1066" spans="1:40" x14ac:dyDescent="0.2">
      <c r="B1066" s="236">
        <v>84</v>
      </c>
      <c r="C1066" s="86" t="str">
        <f ca="1">VLOOKUP(B1066,'GSP List'!$D$2:$E$485,2,FALSE)</f>
        <v>MARYTON</v>
      </c>
      <c r="D1066" s="117" t="s">
        <v>30</v>
      </c>
      <c r="E1066" s="117" t="s">
        <v>532</v>
      </c>
      <c r="F1066" s="214"/>
      <c r="G1066" s="284">
        <f ca="1">IF(AND(VLOOKUP(C1066,SubstationLoad_Max_Primaries!$B$3:$Z$495,3,FALSE),ISNUMBER(VLOOKUP(C1066,'Manual Calculation'!$B$2:$G$222,3,FALSE))),VLOOKUP(C1066,'Manual Calculation'!$B$2:$G$222,4,FALSE),VLOOKUP(C1066,SubstationLoad_Max_Primaries!$B$3:$Z$500,23,FALSE))</f>
        <v>43788.708333333328</v>
      </c>
      <c r="H1066" s="282">
        <f ca="1">IF(AND(VLOOKUP(C1066,SubstationLoad_Max_Primaries!$B$3:$Z$495,3,FALSE),ISNUMBER(VLOOKUP(C1066,'Manual Calculation'!$B$2:$G$222,3,FALSE))),VLOOKUP(C1066,'Manual Calculation'!$B$2:$G$222,3,FALSE),VLOOKUP(C1066,SubstationLoad_Max_Primaries!$B$3:$Z$500,22,FALSE))</f>
        <v>6.3113266450000003</v>
      </c>
      <c r="I1066" s="136">
        <v>1</v>
      </c>
      <c r="J1066" s="89">
        <v>0</v>
      </c>
      <c r="K1066" s="90">
        <v>0</v>
      </c>
      <c r="L1066" s="143">
        <f ca="1">IF(OR($B1066="",ISNA($I1066)),,$H1066*$I1066)</f>
        <v>6.3113266450000003</v>
      </c>
      <c r="M1066" s="143">
        <f ca="1">IF($B1066 ="",,VLOOKUP($K1066,'Growth Rates'!$C$5:$D$8,2,FALSE))^COLUMNS($M1066:M1066)*$L1066+SUM($L1067:M1067)*IFERROR($L$5/$L$6,1)</f>
        <v>6.3114418694299168</v>
      </c>
      <c r="N1066" s="143">
        <f ca="1">IF($B1066 ="",,VLOOKUP($K1066,'Growth Rates'!$C$5:$D$8,2,FALSE))^COLUMNS($M1066:N1066)*$L1066+SUM($L1067:N1067)*IFERROR($L$5/$L$6,1)</f>
        <v>6.311557095963459</v>
      </c>
      <c r="O1066" s="143">
        <f ca="1">IF($B1066 ="",,VLOOKUP($K1066,'Growth Rates'!$C$5:$D$8,2,FALSE))^COLUMNS($M1066:O1066)*$L1066+SUM($L1067:O1067)*IFERROR($L$5/$L$6,1)</f>
        <v>6.3116723246006652</v>
      </c>
      <c r="P1066" s="143">
        <f ca="1">IF($B1066 ="",,VLOOKUP($K1066,'Growth Rates'!$C$5:$D$8,2,FALSE))^COLUMNS($M1066:P1066)*$L1066+SUM($L1067:P1067)*IFERROR($L$5/$L$6,1)</f>
        <v>6.3117875553415752</v>
      </c>
      <c r="Q1066" s="143">
        <f ca="1">IF($B1066 ="",,VLOOKUP($K1066,'Growth Rates'!$C$5:$D$8,2,FALSE))^COLUMNS($M1066:Q1066)*$L1066+SUM($L1067:Q1067)*IFERROR($L$5/$L$6,1)</f>
        <v>6.3119027881862246</v>
      </c>
      <c r="R1066" s="143">
        <f ca="1">IF($B1066 ="",,VLOOKUP($K1066,'Growth Rates'!$C$5:$D$8,2,FALSE))^COLUMNS($M1066:R1066)*$L1066+SUM($L1067:R1067)*IFERROR($L$5/$L$6,1)</f>
        <v>6.3120180231346534</v>
      </c>
      <c r="S1066" s="143">
        <f ca="1">IF($B1066 ="",,VLOOKUP($K1066,'Growth Rates'!$C$5:$D$8,2,FALSE))^COLUMNS($M1066:S1066)*$L1066+SUM($L1067:S1067)*IFERROR($L$5/$L$6,1)</f>
        <v>6.3121332601869007</v>
      </c>
      <c r="T1066" s="143">
        <f ca="1">IF($B1066 ="",,VLOOKUP($K1066,'Growth Rates'!$C$5:$D$8,2,FALSE))^COLUMNS($M1066:T1066)*$L1066+SUM($L1067:T1067)*IFERROR($L$5/$L$6,1)</f>
        <v>6.3122484993430046</v>
      </c>
      <c r="U1066" s="143">
        <f ca="1">IF($B1066 ="",,VLOOKUP($K1066,'Growth Rates'!$C$5:$D$8,2,FALSE))^COLUMNS($M1066:U1066)*$L1066+SUM($L1067:U1067)*IFERROR($L$5/$L$6,1)</f>
        <v>6.3123637406030024</v>
      </c>
      <c r="V1066" s="143">
        <f ca="1">IF($B1066 ="",,VLOOKUP($K1066,'Growth Rates'!$C$5:$D$8,2,FALSE))^COLUMNS($M1066:V1066)*$L1066+SUM($L1067:V1067)*IFERROR($L$5/$L$6,1)</f>
        <v>6.3124789839669342</v>
      </c>
      <c r="W1066" s="143">
        <f ca="1">IF($B1066 ="",,VLOOKUP($K1066,'Growth Rates'!$C$5:$D$8,2,FALSE))^COLUMNS($M1066:W1066)*$L1066+SUM($L1067:W1067)*IFERROR($L$5/$L$6,1)</f>
        <v>6.3125942294348345</v>
      </c>
      <c r="X1066" s="143">
        <f ca="1">IF($B1066 ="",,VLOOKUP($K1066,'Growth Rates'!$C$5:$D$8,2,FALSE))^COLUMNS($M1066:X1066)*$L1066+SUM($L1067:X1067)*IFERROR($L$5/$L$6,1)</f>
        <v>6.3127094770067496</v>
      </c>
      <c r="Y1066" s="143">
        <f ca="1">IF($B1066 ="",,VLOOKUP($K1066,'Growth Rates'!$C$5:$D$8,2,FALSE))^COLUMNS($M1066:Y1066)*$L1066+SUM($L1067:Y1067)*IFERROR($L$5/$L$6,1)</f>
        <v>6.3128247266827087</v>
      </c>
      <c r="Z1066" s="215"/>
      <c r="AA1066" s="173">
        <f ca="1">IFERROR(IF($H1066="",,AA1067/$L1066),0)</f>
        <v>0</v>
      </c>
      <c r="AB1066" s="173">
        <f ca="1">IFERROR(IF($H1066="",,AB1067/$L1066),0)</f>
        <v>0</v>
      </c>
      <c r="AC1066" s="174">
        <f ca="1">IFERROR(IF($H1066="",,AC1067/$L1066),0)</f>
        <v>0.15535371359312683</v>
      </c>
      <c r="AD1066" s="175"/>
      <c r="AE1066" s="42">
        <v>84109</v>
      </c>
      <c r="AF1066" s="43"/>
      <c r="AG1066" s="43"/>
      <c r="AH1066" s="43"/>
      <c r="AI1066" s="43"/>
      <c r="AJ1066" s="43"/>
      <c r="AK1066" s="43"/>
      <c r="AL1066" s="44"/>
      <c r="AM1066" s="157">
        <f ca="1">IF('MASTER 2018-19 '!H1075="","",'MASTER 2018-19 '!H1075)</f>
        <v>6.3</v>
      </c>
      <c r="AN1066" s="216">
        <f t="shared" ca="1" si="168"/>
        <v>1.1326645000000468E-2</v>
      </c>
    </row>
    <row r="1067" spans="1:40" x14ac:dyDescent="0.2">
      <c r="C1067" s="217" t="str">
        <f ca="1">IFERROR(IF(H1066="","No PI or No Data",""),"Substation was not found in SubstationLoad")</f>
        <v/>
      </c>
      <c r="D1067" s="139"/>
      <c r="E1067" s="139"/>
      <c r="F1067" s="139"/>
      <c r="G1067" s="285">
        <f ca="1">IF(AND(VLOOKUP(C1066,SubstationLoad_Max_Primaries!$B$3:$Z$495,3,FALSE),ISNUMBER(VLOOKUP(C1066,'Manual Calculation'!$B$2:$G$222,3,FALSE))),VLOOKUP(C1066,'Manual Calculation'!$B$2:$G$222,4,FALSE),VLOOKUP(C1066,SubstationLoad_Max_Primaries!$B$3:$Z$500,23,FALSE))</f>
        <v>43788.708333333328</v>
      </c>
      <c r="H1067" s="250"/>
      <c r="I1067" s="220"/>
      <c r="J1067" s="220"/>
      <c r="K1067" s="220"/>
      <c r="L1067" s="220" t="s">
        <v>32</v>
      </c>
      <c r="M1067" s="235"/>
      <c r="N1067" s="221"/>
      <c r="O1067" s="221"/>
      <c r="P1067" s="221"/>
      <c r="Q1067" s="221"/>
      <c r="R1067" s="221"/>
      <c r="S1067" s="221"/>
      <c r="T1067" s="221"/>
      <c r="U1067" s="221"/>
      <c r="V1067" s="221"/>
      <c r="W1067" s="221"/>
      <c r="X1067" s="221"/>
      <c r="Y1067" s="221"/>
      <c r="Z1067" s="222"/>
      <c r="AA1067" s="419" t="str">
        <f ca="1">IF(AND(VLOOKUP(C1066,SubstationLoad_Min_Primaries!$B$3:$Z$495,3,FALSE),ISNUMBER(VLOOKUP(C1066,'Manual Calculation'!$B$2:$G$222,5,FALSE))),"Manual Calculation",MAX(VLOOKUP(C1066,SubstationLoad_Max_Primaries!$B$3:$Z$500,5,FALSE),VLOOKUP(C1066,SubstationLoad_Max_Primaries!$B$3:$Z$500,7,FALSE)))</f>
        <v>Manual Calculation</v>
      </c>
      <c r="AB1067" s="419" t="str">
        <f ca="1">IF(AND(VLOOKUP(C1066,SubstationLoad_Min_Primaries!$B$3:$Z$495,3,FALSE),ISNUMBER(VLOOKUP(C1066,'Manual Calculation'!$B$2:$G$222,5,FALSE))),"Manual Calculation",VLOOKUP(C1066,SubstationLoad_Max_Primaries!$B$3:$Z$500,6,FALSE))</f>
        <v>Manual Calculation</v>
      </c>
      <c r="AC1067" s="282">
        <f ca="1">IF(AND(VLOOKUP(C1066,SubstationLoad_Min_Primaries!$B$3:$Z$495,3,FALSE),ISNUMBER(VLOOKUP(C1066,'Manual Calculation'!$B$2:$G$222,5,FALSE))),VLOOKUP(C1066,'Manual Calculation'!$B$2:$G$222,5,FALSE),VLOOKUP(C1066,SubstationLoad_Min_Primaries!$B$3:$Z$500,22,FALSE))</f>
        <v>0.98048803200000001</v>
      </c>
      <c r="AD1067" s="175"/>
      <c r="AE1067" s="186">
        <v>1</v>
      </c>
      <c r="AF1067" s="187">
        <v>0</v>
      </c>
      <c r="AG1067" s="187">
        <v>0</v>
      </c>
      <c r="AH1067" s="187">
        <v>0</v>
      </c>
      <c r="AI1067" s="187">
        <v>0</v>
      </c>
      <c r="AJ1067" s="187">
        <v>0</v>
      </c>
      <c r="AK1067" s="187">
        <v>0</v>
      </c>
      <c r="AL1067" s="188">
        <v>0</v>
      </c>
      <c r="AM1067" s="157" t="str">
        <f ca="1">IF('MASTER 2018-19 '!H1076="","",'MASTER 2018-19 '!H1076)</f>
        <v/>
      </c>
      <c r="AN1067" s="216"/>
    </row>
    <row r="1068" spans="1:40" x14ac:dyDescent="0.2">
      <c r="C1068" s="223" t="s">
        <v>33</v>
      </c>
      <c r="D1068" s="224"/>
      <c r="E1068" s="225"/>
      <c r="F1068" s="225"/>
      <c r="G1068" s="226"/>
      <c r="H1068" s="249"/>
      <c r="I1068" s="228"/>
      <c r="J1068" s="228"/>
      <c r="K1068" s="228"/>
      <c r="L1068" s="228"/>
      <c r="M1068" s="229"/>
      <c r="N1068" s="229"/>
      <c r="O1068" s="230"/>
      <c r="P1068" s="230"/>
      <c r="Q1068" s="230"/>
      <c r="R1068" s="231" t="s">
        <v>34</v>
      </c>
      <c r="S1068" s="283">
        <f ca="1">VLOOKUP(C1066,SubstationLoad_Max_Primaries!$B$3:$Z$500,24,FALSE)</f>
        <v>1.3026995279073715E-2</v>
      </c>
      <c r="T1068" s="233"/>
      <c r="U1068" s="233"/>
      <c r="V1068" s="233"/>
      <c r="W1068" s="233"/>
      <c r="X1068" s="233"/>
      <c r="Y1068" s="233"/>
      <c r="Z1068" s="234"/>
      <c r="AA1068" s="418" t="str">
        <f ca="1">IF(AND(VLOOKUP(C1066,SubstationLoad_Min_Primaries!$B$3:$Z$495,3,FALSE),ISNUMBER(VLOOKUP(C1066,'Manual Calculation'!$B$2:$G$222,5,FALSE))),"",IF(AA1067=VLOOKUP(C1066,SubstationLoad_Max_Primaries!$B$3:$Z$500,5,FALSE),VLOOKUP(C1066,SubstationLoad_Max_Primaries!$B$3:$Z$500,10,FALSE),IF(AA1067=VLOOKUP(C1066,SubstationLoad_Max_Primaries!$B$3:$Z$500,7,FALSE),VLOOKUP(C1066,SubstationLoad_Max_Primaries!$B$3:$Z$500,12,FALSE),"")))</f>
        <v/>
      </c>
      <c r="AB1068" s="418" t="str">
        <f ca="1">IF(AND(VLOOKUP(C1066,SubstationLoad_Min_Primaries!$B$3:$Z$495,3,FALSE),ISNUMBER(VLOOKUP(C1066,'Manual Calculation'!$B$2:$G$222,5,FALSE))),"",VLOOKUP(C1066,SubstationLoad_Max_Primaries!$B$3:$Z$500,11,FALSE))</f>
        <v/>
      </c>
      <c r="AC1068" s="418">
        <f ca="1">IF(AND(VLOOKUP(C1066,SubstationLoad_Min_Primaries!$B$3:$Z$495,3,FALSE),ISNUMBER(VLOOKUP(C1066,'Manual Calculation'!$B$2:$G$222,5,FALSE))),VLOOKUP(C1066,'Manual Calculation'!$B$2:$G$222,6,FALSE),VLOOKUP(C1066,SubstationLoad_Min_Primaries!$B$3:$Z$500,23,FALSE))</f>
        <v>43688.166666666672</v>
      </c>
      <c r="AD1068" s="175"/>
      <c r="AE1068" s="175"/>
      <c r="AF1068" s="175"/>
      <c r="AG1068" s="175"/>
      <c r="AH1068" s="175"/>
      <c r="AI1068" s="175"/>
      <c r="AJ1068" s="175"/>
      <c r="AK1068" s="175"/>
      <c r="AL1068" s="175"/>
      <c r="AM1068" s="157" t="str">
        <f ca="1">IF('MASTER 2018-19 '!H1077="","",'MASTER 2018-19 '!H1077)</f>
        <v/>
      </c>
      <c r="AN1068" s="216"/>
    </row>
    <row r="1069" spans="1:40" x14ac:dyDescent="0.2">
      <c r="A1069" s="246"/>
      <c r="B1069" s="246"/>
      <c r="C1069" s="246"/>
      <c r="D1069" s="246"/>
      <c r="E1069" s="246"/>
      <c r="F1069" s="246"/>
      <c r="G1069" s="246"/>
      <c r="H1069" s="246"/>
      <c r="I1069" s="246"/>
      <c r="J1069" s="246"/>
      <c r="K1069" s="246"/>
      <c r="L1069" s="246"/>
      <c r="M1069" s="246"/>
      <c r="N1069" s="246"/>
      <c r="O1069" s="246"/>
      <c r="P1069" s="246"/>
      <c r="Q1069" s="246"/>
      <c r="R1069" s="246"/>
      <c r="S1069" s="246"/>
      <c r="T1069" s="246"/>
      <c r="U1069" s="246"/>
      <c r="V1069" s="246"/>
      <c r="W1069" s="246"/>
      <c r="X1069" s="246"/>
      <c r="Y1069" s="246"/>
      <c r="Z1069" s="246"/>
      <c r="AA1069" s="246"/>
      <c r="AB1069" s="246"/>
      <c r="AC1069" s="246"/>
      <c r="AD1069" s="246"/>
      <c r="AE1069" s="246"/>
      <c r="AF1069" s="246"/>
      <c r="AG1069" s="246"/>
      <c r="AH1069" s="246"/>
      <c r="AI1069" s="246"/>
      <c r="AJ1069" s="246"/>
      <c r="AK1069" s="246"/>
      <c r="AL1069" s="246"/>
      <c r="AM1069" s="157" t="str">
        <f ca="1">IF('MASTER 2018-19 '!H1078="","",'MASTER 2018-19 '!H1078)</f>
        <v/>
      </c>
      <c r="AN1069" s="216"/>
    </row>
    <row r="1070" spans="1:40" x14ac:dyDescent="0.2">
      <c r="A1070" s="152"/>
      <c r="B1070" s="25"/>
      <c r="C1070" s="158"/>
      <c r="D1070" s="152"/>
      <c r="E1070" s="152"/>
      <c r="F1070" s="152"/>
      <c r="G1070" s="152"/>
      <c r="H1070" s="152"/>
      <c r="I1070" s="152"/>
      <c r="J1070" s="152"/>
      <c r="K1070" s="152"/>
      <c r="L1070" s="7" t="s">
        <v>0</v>
      </c>
      <c r="M1070" s="159"/>
      <c r="N1070" s="159"/>
      <c r="O1070" s="159"/>
      <c r="P1070" s="159"/>
      <c r="Q1070" s="159"/>
      <c r="R1070" s="159"/>
      <c r="S1070" s="159"/>
      <c r="T1070" s="159"/>
      <c r="U1070" s="159"/>
      <c r="V1070" s="159"/>
      <c r="W1070" s="159"/>
      <c r="X1070" s="159"/>
      <c r="Y1070" s="159"/>
      <c r="Z1070" s="156"/>
      <c r="AA1070" s="152"/>
      <c r="AB1070" s="152"/>
      <c r="AC1070" s="152"/>
      <c r="AD1070" s="152"/>
      <c r="AE1070" s="152"/>
      <c r="AF1070" s="152"/>
      <c r="AG1070" s="152"/>
      <c r="AH1070" s="152"/>
      <c r="AI1070" s="152"/>
      <c r="AJ1070" s="152"/>
      <c r="AK1070" s="152"/>
      <c r="AL1070" s="152"/>
      <c r="AM1070" s="157" t="str">
        <f ca="1">IF('MASTER 2018-19 '!H1079="","",'MASTER 2018-19 '!H1079)</f>
        <v/>
      </c>
      <c r="AN1070" s="216"/>
    </row>
    <row r="1071" spans="1:40" ht="61.5" x14ac:dyDescent="0.2">
      <c r="A1071" s="20" t="s">
        <v>39</v>
      </c>
      <c r="B1071" s="21" t="s">
        <v>657</v>
      </c>
      <c r="C1071" s="20" t="s">
        <v>2</v>
      </c>
      <c r="D1071" s="18" t="s">
        <v>3</v>
      </c>
      <c r="E1071" s="18" t="s">
        <v>4</v>
      </c>
      <c r="F1071" s="18" t="s">
        <v>5</v>
      </c>
      <c r="G1071" s="22" t="s">
        <v>6</v>
      </c>
      <c r="H1071" s="22" t="str">
        <f ca="1">$L$1&amp;" Peak (MW)"</f>
        <v>2019 / 20 Peak (MW)</v>
      </c>
      <c r="I1071" s="16" t="s">
        <v>7</v>
      </c>
      <c r="J1071" s="24" t="s">
        <v>8</v>
      </c>
      <c r="K1071" s="17" t="s">
        <v>9</v>
      </c>
      <c r="L1071" s="22" t="str">
        <f ca="1">LEFTB($L$1,FIND(" / ",$L$1,1))&amp;" / "&amp;LEFTB($L$1,FIND(" / ",$L$1,1))+1</f>
        <v>2019  / 2020</v>
      </c>
      <c r="M1071" s="22" t="str">
        <f ca="1">LEFTB($L$1,FIND(" / ",$L$1,1))+1&amp;" / "&amp;LEFTB($L$1,FIND(" / ",$L$1,1))+2</f>
        <v>2020 / 2021</v>
      </c>
      <c r="N1071" s="22" t="str">
        <f ca="1">LEFTB($L$1,FIND(" / ",$L$1,1))+2&amp;" / "&amp;LEFTB($L$1,FIND(" / ",$L$1,1))+3</f>
        <v>2021 / 2022</v>
      </c>
      <c r="O1071" s="22" t="str">
        <f ca="1">LEFTB($L$1,FIND(" / ",$L$1,1))+3&amp;" / "&amp;LEFTB($L$1,FIND(" / ",$L$1,1))+4</f>
        <v>2022 / 2023</v>
      </c>
      <c r="P1071" s="22" t="str">
        <f ca="1">LEFTB($L$1,FIND(" / ",$L$1,1))+4&amp;" / "&amp;LEFTB($L$1,FIND(" / ",$L$1,1))+5</f>
        <v>2023 / 2024</v>
      </c>
      <c r="Q1071" s="22" t="str">
        <f ca="1">LEFTB($L$1,FIND(" / ",$L$1,1))+5&amp;" / "&amp;LEFTB($L$1,FIND(" / ",$L$1,1))+6</f>
        <v>2024 / 2025</v>
      </c>
      <c r="R1071" s="22" t="str">
        <f ca="1">LEFTB($L$1,FIND(" / ",$L$1,1))+6&amp;" / "&amp;LEFTB($L$1,FIND(" / ",$L$1,1))+7</f>
        <v>2025 / 2026</v>
      </c>
      <c r="S1071" s="22" t="str">
        <f ca="1">LEFTB($L$1,FIND(" / ",$L$1,1))+7&amp;" / "&amp;LEFTB($L$1,FIND(" / ",$L$1,1))+8</f>
        <v>2026 / 2027</v>
      </c>
      <c r="T1071" s="22" t="str">
        <f ca="1">LEFTB($L$1,FIND(" / ",$L$1,1))+8&amp;" / "&amp;LEFTB($L$1,FIND(" / ",$L$1,1))+9</f>
        <v>2027 / 2028</v>
      </c>
      <c r="U1071" s="22" t="str">
        <f ca="1">LEFTB($L$1,FIND(" / ",$L$1,1))+9&amp;" / "&amp;LEFTB($L$1,FIND(" / ",$L$1,1))+10</f>
        <v>2028 / 2029</v>
      </c>
      <c r="V1071" s="22" t="str">
        <f ca="1">LEFTB($L$1,FIND(" / ",$L$1,1))+10&amp;" / "&amp;LEFTB($L$1,FIND(" / ",$L$1,1))+11</f>
        <v>2029 / 2030</v>
      </c>
      <c r="W1071" s="22" t="str">
        <f ca="1">LEFTB($L$1,FIND(" / ",$L$1,1))+11&amp;" / "&amp;LEFTB($L$1,FIND(" / ",$L$1,1))+12</f>
        <v>2030 / 2031</v>
      </c>
      <c r="X1071" s="22" t="str">
        <f ca="1">LEFTB($L$1,FIND(" / ",$L$1,1))+12&amp;" / "&amp;LEFTB($L$1,FIND(" / ",$L$1,1))+13</f>
        <v>2031 / 2032</v>
      </c>
      <c r="Y1071" s="22" t="str">
        <f ca="1">LEFTB($L$1,FIND(" / ",$L$1,1))+13&amp;" / "&amp;LEFTB($L$1,FIND(" / ",$L$1,1))+14</f>
        <v>2032 / 2033</v>
      </c>
      <c r="Z1071" s="23" t="s">
        <v>11</v>
      </c>
      <c r="AA1071" s="19" t="s">
        <v>12</v>
      </c>
      <c r="AB1071" s="19" t="s">
        <v>13</v>
      </c>
      <c r="AC1071" s="19" t="s">
        <v>14</v>
      </c>
      <c r="AD1071" s="160"/>
      <c r="AE1071" s="19" t="s">
        <v>15</v>
      </c>
      <c r="AF1071" s="19" t="s">
        <v>16</v>
      </c>
      <c r="AG1071" s="19" t="s">
        <v>17</v>
      </c>
      <c r="AH1071" s="19" t="s">
        <v>18</v>
      </c>
      <c r="AI1071" s="19" t="s">
        <v>19</v>
      </c>
      <c r="AJ1071" s="19" t="s">
        <v>20</v>
      </c>
      <c r="AK1071" s="19" t="s">
        <v>21</v>
      </c>
      <c r="AL1071" s="19" t="s">
        <v>22</v>
      </c>
      <c r="AM1071" s="19" t="str">
        <f ca="1">IF('MASTER 2018-19 '!H1080="","",'MASTER 2018-19 '!H1080)</f>
        <v>2018/19 Peak (MW)</v>
      </c>
      <c r="AN1071" s="19" t="s">
        <v>825</v>
      </c>
    </row>
    <row r="1072" spans="1:40" x14ac:dyDescent="0.2">
      <c r="A1072" s="6"/>
      <c r="B1072" s="161"/>
      <c r="C1072" s="162"/>
      <c r="D1072" s="161"/>
      <c r="E1072" s="161"/>
      <c r="F1072" s="161"/>
      <c r="G1072" s="163"/>
      <c r="H1072" s="161"/>
      <c r="I1072" s="164"/>
      <c r="J1072" s="165"/>
      <c r="K1072" s="161"/>
      <c r="L1072" s="161"/>
      <c r="M1072" s="161"/>
      <c r="N1072" s="161"/>
      <c r="O1072" s="161"/>
      <c r="P1072" s="161"/>
      <c r="Q1072" s="161"/>
      <c r="R1072" s="161"/>
      <c r="S1072" s="161"/>
      <c r="T1072" s="161"/>
      <c r="U1072" s="161"/>
      <c r="V1072" s="161"/>
      <c r="W1072" s="161"/>
      <c r="X1072" s="161"/>
      <c r="Y1072" s="161"/>
      <c r="Z1072" s="160"/>
      <c r="AA1072" s="160"/>
      <c r="AB1072" s="160"/>
      <c r="AC1072" s="160"/>
      <c r="AD1072" s="160"/>
      <c r="AE1072" s="160"/>
      <c r="AF1072" s="160"/>
      <c r="AG1072" s="160"/>
      <c r="AH1072" s="160"/>
      <c r="AI1072" s="160"/>
      <c r="AJ1072" s="160"/>
      <c r="AK1072" s="160"/>
      <c r="AL1072" s="160"/>
      <c r="AM1072" s="157" t="str">
        <f ca="1">IF('MASTER 2018-19 '!H1081="","",'MASTER 2018-19 '!H1081)</f>
        <v/>
      </c>
      <c r="AN1072" s="157"/>
    </row>
    <row r="1073" spans="1:40" x14ac:dyDescent="0.2">
      <c r="A1073" s="142" t="s">
        <v>366</v>
      </c>
      <c r="B1073" s="166">
        <v>11</v>
      </c>
      <c r="C1073" s="167"/>
      <c r="D1073" s="168" t="s">
        <v>23</v>
      </c>
      <c r="E1073" s="169" t="s">
        <v>839</v>
      </c>
      <c r="F1073" s="170"/>
      <c r="G1073" s="284">
        <f ca="1">VLOOKUP(A1073,SubstationLoad_Max_GSPs!$A$3:$Z$100,19,FALSE)</f>
        <v>43788.686111111114</v>
      </c>
      <c r="H1073" s="282">
        <f ca="1">VLOOKUP(A1073,SubstationLoad_Max_GSPs!$A$3:$Z$100,18,FALSE)</f>
        <v>22.739601135253906</v>
      </c>
      <c r="I1073" s="136">
        <v>1</v>
      </c>
      <c r="J1073" s="171"/>
      <c r="K1073" s="172" t="s">
        <v>24</v>
      </c>
      <c r="L1073" s="37">
        <f ca="1">IF(OR($A1073="",ISNA($I1073)),,$H1073*$I1073)</f>
        <v>22.739601135253906</v>
      </c>
      <c r="M1073" s="37">
        <f t="shared" ref="M1073:Y1073" ca="1" si="173">M1074/IFERROR($L1074/$L1073,1)</f>
        <v>22.740016286889166</v>
      </c>
      <c r="N1073" s="37">
        <f t="shared" ca="1" si="173"/>
        <v>22.740431446103756</v>
      </c>
      <c r="O1073" s="37">
        <f t="shared" ca="1" si="173"/>
        <v>22.740846612897805</v>
      </c>
      <c r="P1073" s="37">
        <f t="shared" ca="1" si="173"/>
        <v>22.741261787271469</v>
      </c>
      <c r="Q1073" s="37">
        <f t="shared" ca="1" si="173"/>
        <v>22.741676969224866</v>
      </c>
      <c r="R1073" s="37">
        <f t="shared" ca="1" si="173"/>
        <v>22.742092158758144</v>
      </c>
      <c r="S1073" s="37">
        <f t="shared" ca="1" si="173"/>
        <v>22.742507355871449</v>
      </c>
      <c r="T1073" s="37">
        <f t="shared" ca="1" si="173"/>
        <v>22.74292256056491</v>
      </c>
      <c r="U1073" s="37">
        <f t="shared" ca="1" si="173"/>
        <v>22.743337772838661</v>
      </c>
      <c r="V1073" s="37">
        <f t="shared" ca="1" si="173"/>
        <v>22.743752992692851</v>
      </c>
      <c r="W1073" s="37">
        <f t="shared" ca="1" si="173"/>
        <v>22.744168220127609</v>
      </c>
      <c r="X1073" s="37">
        <f t="shared" ca="1" si="173"/>
        <v>22.744583455143086</v>
      </c>
      <c r="Y1073" s="37">
        <f t="shared" ca="1" si="173"/>
        <v>22.744998697739408</v>
      </c>
      <c r="Z1073" s="38" t="str">
        <f ca="1">"Diversity/Losses: "&amp;ROUND(L1074/L1073,3)</f>
        <v>Diversity/Losses: 1.106</v>
      </c>
      <c r="AA1073" s="173">
        <f ca="1">IFERROR(IF($H1073="",,AA1074/$L1073),0)</f>
        <v>0.86526408938022659</v>
      </c>
      <c r="AB1073" s="173">
        <f ca="1">IFERROR(IF($H1073="",,AB1074/$L1073),0)</f>
        <v>0.71690264299074824</v>
      </c>
      <c r="AC1073" s="174">
        <f ca="1">IFERROR(IF($H1073="",,AC1074/$L1073),0)</f>
        <v>0</v>
      </c>
      <c r="AD1073" s="175"/>
      <c r="AE1073" s="42">
        <v>17230</v>
      </c>
      <c r="AF1073" s="43"/>
      <c r="AG1073" s="43"/>
      <c r="AH1073" s="43"/>
      <c r="AI1073" s="43"/>
      <c r="AJ1073" s="43"/>
      <c r="AK1073" s="43"/>
      <c r="AL1073" s="44"/>
      <c r="AM1073" s="157">
        <f ca="1">IF('MASTER 2018-19 '!H1082="","",'MASTER 2018-19 '!H1082)</f>
        <v>25</v>
      </c>
      <c r="AN1073" s="216">
        <f ca="1">H1073-AM1073</f>
        <v>-2.2603988647460938</v>
      </c>
    </row>
    <row r="1074" spans="1:40" x14ac:dyDescent="0.2">
      <c r="A1074" s="217" t="str">
        <f ca="1">IFERROR(IF(H1073="","No PI or No Data",""),"Substation was not found in SubstationLoad")</f>
        <v/>
      </c>
      <c r="B1074" s="176"/>
      <c r="C1074" s="177"/>
      <c r="D1074" s="178"/>
      <c r="E1074" s="178"/>
      <c r="F1074" s="178"/>
      <c r="G1074" s="329">
        <f ca="1">VLOOKUP(A1073,SubstationLoad_Max_GSPs!$A$3:$Z$100,19,FALSE)</f>
        <v>43788.686111111114</v>
      </c>
      <c r="H1074" s="180"/>
      <c r="I1074" s="181"/>
      <c r="J1074" s="182"/>
      <c r="K1074" s="183" t="s">
        <v>25</v>
      </c>
      <c r="L1074" s="53">
        <f ca="1">L1078+L1081+L1084+L1087</f>
        <v>25.139782529159547</v>
      </c>
      <c r="M1074" s="53">
        <f t="shared" ref="M1074:Y1074" ca="1" si="174">M1078+M1081+M1084+M1087</f>
        <v>25.140241500351038</v>
      </c>
      <c r="N1074" s="53">
        <f t="shared" ca="1" si="174"/>
        <v>25.140700479921861</v>
      </c>
      <c r="O1074" s="53">
        <f t="shared" ca="1" si="174"/>
        <v>25.141159467872164</v>
      </c>
      <c r="P1074" s="53">
        <f t="shared" ca="1" si="174"/>
        <v>25.141618464202111</v>
      </c>
      <c r="Q1074" s="53">
        <f t="shared" ca="1" si="174"/>
        <v>25.14207746891184</v>
      </c>
      <c r="R1074" s="53">
        <f t="shared" ca="1" si="174"/>
        <v>25.142536482001514</v>
      </c>
      <c r="S1074" s="53">
        <f t="shared" ca="1" si="174"/>
        <v>25.14299550347129</v>
      </c>
      <c r="T1074" s="53">
        <f t="shared" ca="1" si="174"/>
        <v>25.143454533321311</v>
      </c>
      <c r="U1074" s="53">
        <f t="shared" ca="1" si="174"/>
        <v>25.143913571551728</v>
      </c>
      <c r="V1074" s="53">
        <f t="shared" ca="1" si="174"/>
        <v>25.144372618162709</v>
      </c>
      <c r="W1074" s="53">
        <f t="shared" ca="1" si="174"/>
        <v>25.144831673154385</v>
      </c>
      <c r="X1074" s="53">
        <f t="shared" ca="1" si="174"/>
        <v>25.145290736526938</v>
      </c>
      <c r="Y1074" s="53">
        <f t="shared" ca="1" si="174"/>
        <v>25.145749808280495</v>
      </c>
      <c r="Z1074" s="184"/>
      <c r="AA1074" s="419">
        <f ca="1">MAX(VLOOKUP(A1073,SubstationLoad_Max_GSPs!$A$3:$Z$100,3,FALSE),VLOOKUP(A1073,SubstationLoad_Max_GSPs!$A$3:$Z$100,5,FALSE))</f>
        <v>19.675760269165039</v>
      </c>
      <c r="AB1074" s="282">
        <f ca="1">VLOOKUP(A1073,SubstationLoad_Max_GSPs!$A$3:$Z$100,4,FALSE)</f>
        <v>16.302080154418945</v>
      </c>
      <c r="AC1074" s="282" t="str">
        <f ca="1">VLOOKUP(A1073,SubstationLoad_Min_GSPs!$A$3:$Z$100,18,FALSE)</f>
        <v/>
      </c>
      <c r="AD1074" s="175"/>
      <c r="AE1074" s="186">
        <v>1</v>
      </c>
      <c r="AF1074" s="187">
        <v>0</v>
      </c>
      <c r="AG1074" s="187">
        <v>0</v>
      </c>
      <c r="AH1074" s="187">
        <v>0</v>
      </c>
      <c r="AI1074" s="187">
        <v>0</v>
      </c>
      <c r="AJ1074" s="187">
        <v>0</v>
      </c>
      <c r="AK1074" s="187">
        <v>0</v>
      </c>
      <c r="AL1074" s="188">
        <v>0</v>
      </c>
      <c r="AM1074" s="157" t="str">
        <f ca="1">IF('MASTER 2018-19 '!H1083="","",'MASTER 2018-19 '!H1083)</f>
        <v/>
      </c>
      <c r="AN1074" s="216"/>
    </row>
    <row r="1075" spans="1:40" x14ac:dyDescent="0.2">
      <c r="A1075" s="11"/>
      <c r="B1075" s="176"/>
      <c r="C1075" s="189"/>
      <c r="D1075" s="190" t="s">
        <v>26</v>
      </c>
      <c r="E1075" s="63"/>
      <c r="F1075" s="191"/>
      <c r="G1075" s="192"/>
      <c r="H1075" s="193"/>
      <c r="I1075" s="194"/>
      <c r="J1075" s="194"/>
      <c r="K1075" s="194"/>
      <c r="L1075" s="194"/>
      <c r="M1075" s="194"/>
      <c r="N1075" s="195"/>
      <c r="O1075" s="195"/>
      <c r="P1075" s="195"/>
      <c r="Q1075" s="195"/>
      <c r="R1075" s="196" t="s">
        <v>27</v>
      </c>
      <c r="S1075" s="330">
        <f ca="1">VLOOKUP(A1073,SubstationLoad_Max_GSPs!$A$3:$Z$100,20,FALSE)</f>
        <v>0</v>
      </c>
      <c r="T1075" s="185"/>
      <c r="U1075" s="185"/>
      <c r="V1075" s="185"/>
      <c r="W1075" s="185"/>
      <c r="X1075" s="185"/>
      <c r="Y1075" s="185"/>
      <c r="Z1075" s="184"/>
      <c r="AA1075" s="418">
        <f ca="1">IF(AA1074=VLOOKUP(A1073,SubstationLoad_Max_GSPs!$A$3:$Z$100,3,FALSE),VLOOKUP(A1073,SubstationLoad_Max_GSPs!$A$3:$Z$100,8,FALSE),IF(AA1074=VLOOKUP(A1073,SubstationLoad_Max_GSPs!$A$3:$Z$100,5,FALSE),VLOOKUP(A1073,SubstationLoad_Max_GSPs!$A$3:$Z$100,10,FALSE),""))</f>
        <v>43766.706944444442</v>
      </c>
      <c r="AB1075" s="418">
        <f ca="1">VLOOKUP(A1073,SubstationLoad_Max_GSPs!$A$3:$Z$100,9,FALSE)</f>
        <v>43704.717361111114</v>
      </c>
      <c r="AC1075" s="418" t="str">
        <f ca="1">VLOOKUP(A1073,SubstationLoad_Min_GSPs!$A$3:$Z$100,19,FALSE)</f>
        <v/>
      </c>
      <c r="AD1075" s="175"/>
      <c r="AE1075" s="175"/>
      <c r="AF1075" s="175"/>
      <c r="AG1075" s="175"/>
      <c r="AH1075" s="175"/>
      <c r="AI1075" s="175"/>
      <c r="AJ1075" s="175"/>
      <c r="AK1075" s="175"/>
      <c r="AL1075" s="175"/>
      <c r="AM1075" s="157" t="str">
        <f ca="1">IF('MASTER 2018-19 '!H1084="","",'MASTER 2018-19 '!H1084)</f>
        <v/>
      </c>
      <c r="AN1075" s="216"/>
    </row>
    <row r="1076" spans="1:40" x14ac:dyDescent="0.2">
      <c r="A1076" s="14"/>
      <c r="B1076" s="197"/>
      <c r="C1076" s="198"/>
      <c r="D1076" s="198"/>
      <c r="E1076" s="198"/>
      <c r="F1076" s="199"/>
      <c r="G1076" s="200" t="s">
        <v>28</v>
      </c>
      <c r="H1076" s="201">
        <v>0.98</v>
      </c>
      <c r="I1076" s="197"/>
      <c r="J1076" s="202"/>
      <c r="K1076" s="203" t="s">
        <v>29</v>
      </c>
      <c r="L1076" s="78">
        <f ca="1">L1073*$H1076</f>
        <v>22.284809112548828</v>
      </c>
      <c r="M1076" s="78">
        <f t="shared" ref="M1076:T1076" ca="1" si="175">M1073*$H1076</f>
        <v>22.285215961151383</v>
      </c>
      <c r="N1076" s="78">
        <f t="shared" ca="1" si="175"/>
        <v>22.285622817181679</v>
      </c>
      <c r="O1076" s="78">
        <f t="shared" ca="1" si="175"/>
        <v>22.286029680639849</v>
      </c>
      <c r="P1076" s="78">
        <f t="shared" ca="1" si="175"/>
        <v>22.286436551526041</v>
      </c>
      <c r="Q1076" s="78">
        <f t="shared" ca="1" si="175"/>
        <v>22.286843429840367</v>
      </c>
      <c r="R1076" s="78">
        <f t="shared" ca="1" si="175"/>
        <v>22.28725031558298</v>
      </c>
      <c r="S1076" s="78">
        <f t="shared" ca="1" si="175"/>
        <v>22.28765720875402</v>
      </c>
      <c r="T1076" s="78">
        <f t="shared" ca="1" si="175"/>
        <v>22.288064109353613</v>
      </c>
      <c r="U1076" s="78">
        <f ca="1">U1073*$H1076</f>
        <v>22.288471017381887</v>
      </c>
      <c r="V1076" s="78">
        <f ca="1">V1073*$H1076</f>
        <v>22.288877932838993</v>
      </c>
      <c r="W1076" s="78">
        <f t="shared" ref="W1076" ca="1" si="176">W1073*$H1076</f>
        <v>22.289284855725057</v>
      </c>
      <c r="X1076" s="78">
        <f ca="1">X1073*$H1076</f>
        <v>22.289691786040223</v>
      </c>
      <c r="Y1076" s="78">
        <f ca="1">Y1073*$H1076</f>
        <v>22.29009872378462</v>
      </c>
      <c r="Z1076" s="204"/>
      <c r="AA1076" s="205"/>
      <c r="AB1076" s="198"/>
      <c r="AC1076" s="206"/>
      <c r="AD1076" s="175"/>
      <c r="AE1076" s="175"/>
      <c r="AF1076" s="175"/>
      <c r="AG1076" s="175"/>
      <c r="AH1076" s="175"/>
      <c r="AI1076" s="175"/>
      <c r="AJ1076" s="175"/>
      <c r="AK1076" s="175"/>
      <c r="AL1076" s="175"/>
      <c r="AM1076" s="157"/>
      <c r="AN1076" s="216"/>
    </row>
    <row r="1077" spans="1:40" x14ac:dyDescent="0.2">
      <c r="A1077" s="2"/>
      <c r="C1077" s="207"/>
      <c r="D1077" s="208"/>
      <c r="E1077" s="208"/>
      <c r="F1077" s="208"/>
      <c r="G1077" s="209"/>
      <c r="H1077" s="241"/>
      <c r="I1077" s="211"/>
      <c r="J1077" s="212"/>
      <c r="K1077" s="208"/>
      <c r="Z1077" s="175"/>
      <c r="AA1077" s="175"/>
      <c r="AB1077" s="175"/>
      <c r="AC1077" s="175"/>
      <c r="AD1077" s="175"/>
      <c r="AE1077" s="175"/>
      <c r="AF1077" s="175"/>
      <c r="AG1077" s="175"/>
      <c r="AH1077" s="175"/>
      <c r="AI1077" s="175"/>
      <c r="AJ1077" s="175"/>
      <c r="AK1077" s="175"/>
      <c r="AL1077" s="175"/>
      <c r="AM1077" s="157" t="str">
        <f ca="1">IF('MASTER 2018-19 '!H1086="","",'MASTER 2018-19 '!H1086)</f>
        <v/>
      </c>
      <c r="AN1077" s="216"/>
    </row>
    <row r="1078" spans="1:40" x14ac:dyDescent="0.2">
      <c r="A1078" s="152"/>
      <c r="B1078" s="247">
        <v>13</v>
      </c>
      <c r="C1078" s="86" t="str">
        <f ca="1">VLOOKUP(B1078,'GSP List'!$D$2:$E$485,2,FALSE)</f>
        <v>LOCHEE</v>
      </c>
      <c r="D1078" s="117" t="s">
        <v>30</v>
      </c>
      <c r="E1078" s="117" t="s">
        <v>582</v>
      </c>
      <c r="F1078" s="214"/>
      <c r="G1078" s="284">
        <f ca="1">IF(AND(VLOOKUP(C1078,SubstationLoad_Max_Primaries!$B$3:$Z$495,3,FALSE),ISNUMBER(VLOOKUP(C1078,'Manual Calculation'!$B$2:$G$222,3,FALSE))),VLOOKUP(C1078,'Manual Calculation'!$B$2:$G$222,4,FALSE),VLOOKUP(C1078,SubstationLoad_Max_Primaries!$B$3:$Z$500,23,FALSE))</f>
        <v>43857.707638888889</v>
      </c>
      <c r="H1078" s="282">
        <f ca="1">IF(AND(VLOOKUP(C1078,SubstationLoad_Max_Primaries!$B$3:$Z$495,3,FALSE),ISNUMBER(VLOOKUP(C1078,'Manual Calculation'!$B$2:$G$222,3,FALSE))),VLOOKUP(C1078,'Manual Calculation'!$B$2:$G$222,3,FALSE),VLOOKUP(C1078,SubstationLoad_Max_Primaries!$B$3:$Z$500,22,FALSE))</f>
        <v>6.336590051651001</v>
      </c>
      <c r="I1078" s="136">
        <v>1</v>
      </c>
      <c r="J1078" s="89">
        <v>0</v>
      </c>
      <c r="K1078" s="90">
        <v>0</v>
      </c>
      <c r="L1078" s="143">
        <f ca="1">IF(OR($B1078="",ISNA($I1078)),,$H1078*$I1078)</f>
        <v>6.336590051651001</v>
      </c>
      <c r="M1078" s="143">
        <f ca="1">IF($B1078 ="",,VLOOKUP($K1078,'Growth Rates'!$C$5:$D$8,2,FALSE))^COLUMNS($M1078:M1078)*$L1078+SUM($L1079:M1079)*IFERROR($L$5/$L$6,1)</f>
        <v>6.336705737309086</v>
      </c>
      <c r="N1078" s="143">
        <f ca="1">IF($B1078 ="",,VLOOKUP($K1078,'Growth Rates'!$C$5:$D$8,2,FALSE))^COLUMNS($M1078:N1078)*$L1078+SUM($L1079:N1079)*IFERROR($L$5/$L$6,1)</f>
        <v>6.3368214250792168</v>
      </c>
      <c r="O1078" s="143">
        <f ca="1">IF($B1078 ="",,VLOOKUP($K1078,'Growth Rates'!$C$5:$D$8,2,FALSE))^COLUMNS($M1078:O1078)*$L1078+SUM($L1079:O1079)*IFERROR($L$5/$L$6,1)</f>
        <v>6.3369371149614331</v>
      </c>
      <c r="P1078" s="143">
        <f ca="1">IF($B1078 ="",,VLOOKUP($K1078,'Growth Rates'!$C$5:$D$8,2,FALSE))^COLUMNS($M1078:P1078)*$L1078+SUM($L1079:P1079)*IFERROR($L$5/$L$6,1)</f>
        <v>6.3370528069557732</v>
      </c>
      <c r="Q1078" s="143">
        <f ca="1">IF($B1078 ="",,VLOOKUP($K1078,'Growth Rates'!$C$5:$D$8,2,FALSE))^COLUMNS($M1078:Q1078)*$L1078+SUM($L1079:Q1079)*IFERROR($L$5/$L$6,1)</f>
        <v>6.3371685010622745</v>
      </c>
      <c r="R1078" s="143">
        <f ca="1">IF($B1078 ="",,VLOOKUP($K1078,'Growth Rates'!$C$5:$D$8,2,FALSE))^COLUMNS($M1078:R1078)*$L1078+SUM($L1079:R1079)*IFERROR($L$5/$L$6,1)</f>
        <v>6.3372841972809759</v>
      </c>
      <c r="S1078" s="143">
        <f ca="1">IF($B1078 ="",,VLOOKUP($K1078,'Growth Rates'!$C$5:$D$8,2,FALSE))^COLUMNS($M1078:S1078)*$L1078+SUM($L1079:S1079)*IFERROR($L$5/$L$6,1)</f>
        <v>6.3373998956119175</v>
      </c>
      <c r="T1078" s="143">
        <f ca="1">IF($B1078 ="",,VLOOKUP($K1078,'Growth Rates'!$C$5:$D$8,2,FALSE))^COLUMNS($M1078:T1078)*$L1078+SUM($L1079:T1079)*IFERROR($L$5/$L$6,1)</f>
        <v>6.3375155960551366</v>
      </c>
      <c r="U1078" s="143">
        <f ca="1">IF($B1078 ="",,VLOOKUP($K1078,'Growth Rates'!$C$5:$D$8,2,FALSE))^COLUMNS($M1078:U1078)*$L1078+SUM($L1079:U1079)*IFERROR($L$5/$L$6,1)</f>
        <v>6.3376312986106713</v>
      </c>
      <c r="V1078" s="143">
        <f ca="1">IF($B1078 ="",,VLOOKUP($K1078,'Growth Rates'!$C$5:$D$8,2,FALSE))^COLUMNS($M1078:V1078)*$L1078+SUM($L1079:V1079)*IFERROR($L$5/$L$6,1)</f>
        <v>6.3377470032785617</v>
      </c>
      <c r="W1078" s="143">
        <f ca="1">IF($B1078 ="",,VLOOKUP($K1078,'Growth Rates'!$C$5:$D$8,2,FALSE))^COLUMNS($M1078:W1078)*$L1078+SUM($L1079:W1079)*IFERROR($L$5/$L$6,1)</f>
        <v>6.3378627100588432</v>
      </c>
      <c r="X1078" s="143">
        <f ca="1">IF($B1078 ="",,VLOOKUP($K1078,'Growth Rates'!$C$5:$D$8,2,FALSE))^COLUMNS($M1078:X1078)*$L1078+SUM($L1079:X1079)*IFERROR($L$5/$L$6,1)</f>
        <v>6.3379784189515611</v>
      </c>
      <c r="Y1078" s="143">
        <f ca="1">IF($B1078 ="",,VLOOKUP($K1078,'Growth Rates'!$C$5:$D$8,2,FALSE))^COLUMNS($M1078:Y1078)*$L1078+SUM($L1079:Y1079)*IFERROR($L$5/$L$6,1)</f>
        <v>6.3380941299567448</v>
      </c>
      <c r="Z1078" s="237"/>
      <c r="AA1078" s="173">
        <f ca="1">IFERROR(IF($H1078="",,AA1079/$L1078),0)</f>
        <v>0.7291139507220088</v>
      </c>
      <c r="AB1078" s="173">
        <f ca="1">IFERROR(IF($H1078="",,AB1079/$L1078),0)</f>
        <v>0.6</v>
      </c>
      <c r="AC1078" s="174">
        <f ca="1">IFERROR(IF($H1078="",,AC1079/$L1078),0)</f>
        <v>0</v>
      </c>
      <c r="AD1078" s="175"/>
      <c r="AE1078" s="42">
        <v>84218</v>
      </c>
      <c r="AF1078" s="43"/>
      <c r="AG1078" s="43"/>
      <c r="AH1078" s="43"/>
      <c r="AI1078" s="43"/>
      <c r="AJ1078" s="43"/>
      <c r="AK1078" s="43"/>
      <c r="AL1078" s="44"/>
      <c r="AM1078" s="157">
        <f ca="1">IF('MASTER 2018-19 '!H1087="","",'MASTER 2018-19 '!H1087)</f>
        <v>5.36</v>
      </c>
      <c r="AN1078" s="216">
        <f t="shared" ca="1" si="168"/>
        <v>0.97659005165100066</v>
      </c>
    </row>
    <row r="1079" spans="1:40" x14ac:dyDescent="0.2">
      <c r="A1079" s="152"/>
      <c r="C1079" s="217" t="str">
        <f ca="1">IFERROR(IF(H1078="","No PI or No Data",""),"Substation was not found in SubstationLoad")</f>
        <v/>
      </c>
      <c r="D1079" s="139"/>
      <c r="E1079" s="139"/>
      <c r="F1079" s="139"/>
      <c r="G1079" s="285">
        <f ca="1">IF(AND(VLOOKUP(C1078,SubstationLoad_Max_Primaries!$B$3:$Z$495,3,FALSE),ISNUMBER(VLOOKUP(C1078,'Manual Calculation'!$B$2:$G$222,3,FALSE))),VLOOKUP(C1078,'Manual Calculation'!$B$2:$G$222,4,FALSE),VLOOKUP(C1078,SubstationLoad_Max_Primaries!$B$3:$Z$500,23,FALSE))</f>
        <v>43857.707638888889</v>
      </c>
      <c r="H1079" s="248"/>
      <c r="I1079" s="220"/>
      <c r="J1079" s="220"/>
      <c r="K1079" s="220"/>
      <c r="L1079" s="220" t="s">
        <v>32</v>
      </c>
      <c r="M1079" s="235"/>
      <c r="N1079" s="221"/>
      <c r="O1079" s="221"/>
      <c r="P1079" s="221"/>
      <c r="Q1079" s="221"/>
      <c r="R1079" s="221"/>
      <c r="S1079" s="221"/>
      <c r="T1079" s="221"/>
      <c r="U1079" s="221"/>
      <c r="V1079" s="221"/>
      <c r="W1079" s="221"/>
      <c r="X1079" s="221"/>
      <c r="Y1079" s="221"/>
      <c r="Z1079" s="222"/>
      <c r="AA1079" s="419">
        <f ca="1">IF(AND(VLOOKUP(C1078,SubstationLoad_Min_Primaries!$B$3:$Z$495,3,FALSE),ISNUMBER(VLOOKUP(C1078,'Manual Calculation'!$B$2:$G$222,5,FALSE))),"Manual Calculation",MAX(VLOOKUP(C1078,SubstationLoad_Max_Primaries!$B$3:$Z$500,5,FALSE),VLOOKUP(C1078,SubstationLoad_Max_Primaries!$B$3:$Z$500,7,FALSE)))</f>
        <v>4.6200962066650391</v>
      </c>
      <c r="AB1079" s="419">
        <f ca="1">IF(AND(VLOOKUP(C1078,SubstationLoad_Min_Primaries!$B$3:$Z$495,3,FALSE),ISNUMBER(VLOOKUP(C1078,'Manual Calculation'!$B$2:$G$222,5,FALSE))),"Manual Calculation",VLOOKUP(C1078,SubstationLoad_Max_Primaries!$B$3:$Z$500,6,FALSE))</f>
        <v>3.8019540309906006</v>
      </c>
      <c r="AC1079" s="282">
        <f ca="1">IF(AND(VLOOKUP(C1078,SubstationLoad_Min_Primaries!$B$3:$Z$495,3,FALSE),ISNUMBER(VLOOKUP(C1078,'Manual Calculation'!$B$2:$G$222,5,FALSE))),VLOOKUP(C1078,'Manual Calculation'!$B$2:$G$222,5,FALSE),VLOOKUP(C1078,SubstationLoad_Min_Primaries!$B$3:$Z$500,22,FALSE))</f>
        <v>0</v>
      </c>
      <c r="AD1079" s="175"/>
      <c r="AE1079" s="186">
        <v>1</v>
      </c>
      <c r="AF1079" s="187">
        <v>0</v>
      </c>
      <c r="AG1079" s="187">
        <v>0</v>
      </c>
      <c r="AH1079" s="187">
        <v>0</v>
      </c>
      <c r="AI1079" s="187">
        <v>0</v>
      </c>
      <c r="AJ1079" s="187">
        <v>0</v>
      </c>
      <c r="AK1079" s="187">
        <v>0</v>
      </c>
      <c r="AL1079" s="188">
        <v>0</v>
      </c>
      <c r="AM1079" s="157" t="str">
        <f ca="1">IF('MASTER 2018-19 '!H1088="","",'MASTER 2018-19 '!H1088)</f>
        <v/>
      </c>
      <c r="AN1079" s="216"/>
    </row>
    <row r="1080" spans="1:40" x14ac:dyDescent="0.2">
      <c r="A1080" s="152"/>
      <c r="C1080" s="223" t="s">
        <v>33</v>
      </c>
      <c r="D1080" s="224"/>
      <c r="E1080" s="225"/>
      <c r="F1080" s="225"/>
      <c r="G1080" s="226"/>
      <c r="H1080" s="249"/>
      <c r="I1080" s="228"/>
      <c r="J1080" s="228"/>
      <c r="K1080" s="228"/>
      <c r="L1080" s="228"/>
      <c r="M1080" s="229"/>
      <c r="N1080" s="229"/>
      <c r="O1080" s="230"/>
      <c r="P1080" s="230"/>
      <c r="Q1080" s="230"/>
      <c r="R1080" s="231" t="s">
        <v>34</v>
      </c>
      <c r="S1080" s="283">
        <f ca="1">VLOOKUP(C1078,SubstationLoad_Max_Primaries!$B$3:$Z$500,24,FALSE)</f>
        <v>0</v>
      </c>
      <c r="T1080" s="233"/>
      <c r="U1080" s="233"/>
      <c r="V1080" s="233"/>
      <c r="W1080" s="233"/>
      <c r="X1080" s="233"/>
      <c r="Y1080" s="233"/>
      <c r="Z1080" s="234"/>
      <c r="AA1080" s="418">
        <f ca="1">IF(AND(VLOOKUP(C1078,SubstationLoad_Min_Primaries!$B$3:$Z$495,3,FALSE),ISNUMBER(VLOOKUP(C1078,'Manual Calculation'!$B$2:$G$222,5,FALSE))),"",IF(AA1079=VLOOKUP(C1078,SubstationLoad_Max_Primaries!$B$3:$Z$500,5,FALSE),VLOOKUP(C1078,SubstationLoad_Max_Primaries!$B$3:$Z$500,10,FALSE),IF(AA1079=VLOOKUP(C1078,SubstationLoad_Max_Primaries!$B$3:$Z$500,7,FALSE),VLOOKUP(C1078,SubstationLoad_Max_Primaries!$B$3:$Z$500,12,FALSE),"")))</f>
        <v>43767.715277777781</v>
      </c>
      <c r="AB1080" s="418">
        <f ca="1">IF(AND(VLOOKUP(C1078,SubstationLoad_Min_Primaries!$B$3:$Z$495,3,FALSE),ISNUMBER(VLOOKUP(C1078,'Manual Calculation'!$B$2:$G$222,5,FALSE))),"",VLOOKUP(C1078,SubstationLoad_Max_Primaries!$B$3:$Z$500,11,FALSE))</f>
        <v>43629.5</v>
      </c>
      <c r="AC1080" s="418">
        <f ca="1">IF(AND(VLOOKUP(C1078,SubstationLoad_Min_Primaries!$B$3:$Z$495,3,FALSE),ISNUMBER(VLOOKUP(C1078,'Manual Calculation'!$B$2:$G$222,5,FALSE))),VLOOKUP(C1078,'Manual Calculation'!$B$2:$G$222,6,FALSE),VLOOKUP(C1078,SubstationLoad_Min_Primaries!$B$3:$Z$500,23,FALSE))</f>
        <v>0</v>
      </c>
      <c r="AD1080" s="175"/>
      <c r="AE1080" s="175"/>
      <c r="AF1080" s="175"/>
      <c r="AG1080" s="175"/>
      <c r="AH1080" s="175"/>
      <c r="AI1080" s="175"/>
      <c r="AJ1080" s="175"/>
      <c r="AK1080" s="175"/>
      <c r="AL1080" s="175"/>
      <c r="AM1080" s="157" t="str">
        <f ca="1">IF('MASTER 2018-19 '!H1089="","",'MASTER 2018-19 '!H1089)</f>
        <v/>
      </c>
      <c r="AN1080" s="216"/>
    </row>
    <row r="1081" spans="1:40" x14ac:dyDescent="0.2">
      <c r="A1081" s="152"/>
      <c r="B1081" s="213">
        <v>12</v>
      </c>
      <c r="C1081" s="86" t="str">
        <f ca="1">VLOOKUP(B1081,'GSP List'!$D$2:$E$485,2,FALSE)</f>
        <v>LYNDHURST</v>
      </c>
      <c r="D1081" s="117" t="s">
        <v>30</v>
      </c>
      <c r="E1081" s="117" t="s">
        <v>37</v>
      </c>
      <c r="F1081" s="214"/>
      <c r="G1081" s="284">
        <f ca="1">IF(AND(VLOOKUP(C1081,SubstationLoad_Max_Primaries!$B$3:$Z$495,3,FALSE),ISNUMBER(VLOOKUP(C1081,'Manual Calculation'!$B$2:$G$222,3,FALSE))),VLOOKUP(C1081,'Manual Calculation'!$B$2:$G$222,4,FALSE),VLOOKUP(C1081,SubstationLoad_Max_Primaries!$B$3:$Z$500,23,FALSE))</f>
        <v>43845.699305555558</v>
      </c>
      <c r="H1081" s="282">
        <f ca="1">IF(AND(VLOOKUP(C1081,SubstationLoad_Max_Primaries!$B$3:$Z$495,3,FALSE),ISNUMBER(VLOOKUP(C1081,'Manual Calculation'!$B$2:$G$222,3,FALSE))),VLOOKUP(C1081,'Manual Calculation'!$B$2:$G$222,3,FALSE),VLOOKUP(C1081,SubstationLoad_Max_Primaries!$B$3:$Z$500,22,FALSE))</f>
        <v>4.5629540000000004</v>
      </c>
      <c r="I1081" s="136">
        <v>1</v>
      </c>
      <c r="J1081" s="89">
        <v>0</v>
      </c>
      <c r="K1081" s="90">
        <v>0</v>
      </c>
      <c r="L1081" s="143">
        <f ca="1">IF(OR($B1081="",ISNA($I1081)),,$H1081*$I1081)</f>
        <v>4.5629540000000004</v>
      </c>
      <c r="M1081" s="143">
        <f ca="1">IF($B1081 ="",,VLOOKUP($K1081,'Growth Rates'!$C$5:$D$8,2,FALSE))^COLUMNS($M1081:M1081)*$L1081+SUM($L1082:M1082)*IFERROR($L$5/$L$6,1)</f>
        <v>4.5630373047951664</v>
      </c>
      <c r="N1081" s="143">
        <f ca="1">IF($B1081 ="",,VLOOKUP($K1081,'Growth Rates'!$C$5:$D$8,2,FALSE))^COLUMNS($M1081:N1081)*$L1081+SUM($L1082:N1082)*IFERROR($L$5/$L$6,1)</f>
        <v>4.5631206111112084</v>
      </c>
      <c r="O1081" s="143">
        <f ca="1">IF($B1081 ="",,VLOOKUP($K1081,'Growth Rates'!$C$5:$D$8,2,FALSE))^COLUMNS($M1081:O1081)*$L1081+SUM($L1082:O1082)*IFERROR($L$5/$L$6,1)</f>
        <v>4.5632039189481537</v>
      </c>
      <c r="P1081" s="143">
        <f ca="1">IF($B1081 ="",,VLOOKUP($K1081,'Growth Rates'!$C$5:$D$8,2,FALSE))^COLUMNS($M1081:P1081)*$L1081+SUM($L1082:P1082)*IFERROR($L$5/$L$6,1)</f>
        <v>4.5632872283060326</v>
      </c>
      <c r="Q1081" s="143">
        <f ca="1">IF($B1081 ="",,VLOOKUP($K1081,'Growth Rates'!$C$5:$D$8,2,FALSE))^COLUMNS($M1081:Q1081)*$L1081+SUM($L1082:Q1082)*IFERROR($L$5/$L$6,1)</f>
        <v>4.56337053918487</v>
      </c>
      <c r="R1081" s="143">
        <f ca="1">IF($B1081 ="",,VLOOKUP($K1081,'Growth Rates'!$C$5:$D$8,2,FALSE))^COLUMNS($M1081:R1081)*$L1081+SUM($L1082:R1082)*IFERROR($L$5/$L$6,1)</f>
        <v>4.5634538515846952</v>
      </c>
      <c r="S1081" s="143">
        <f ca="1">IF($B1081 ="",,VLOOKUP($K1081,'Growth Rates'!$C$5:$D$8,2,FALSE))^COLUMNS($M1081:S1081)*$L1081+SUM($L1082:S1082)*IFERROR($L$5/$L$6,1)</f>
        <v>4.5635371655055357</v>
      </c>
      <c r="T1081" s="143">
        <f ca="1">IF($B1081 ="",,VLOOKUP($K1081,'Growth Rates'!$C$5:$D$8,2,FALSE))^COLUMNS($M1081:T1081)*$L1081+SUM($L1082:T1082)*IFERROR($L$5/$L$6,1)</f>
        <v>4.563620480947419</v>
      </c>
      <c r="U1081" s="143">
        <f ca="1">IF($B1081 ="",,VLOOKUP($K1081,'Growth Rates'!$C$5:$D$8,2,FALSE))^COLUMNS($M1081:U1081)*$L1081+SUM($L1082:U1082)*IFERROR($L$5/$L$6,1)</f>
        <v>4.5637037979103727</v>
      </c>
      <c r="V1081" s="143">
        <f ca="1">IF($B1081 ="",,VLOOKUP($K1081,'Growth Rates'!$C$5:$D$8,2,FALSE))^COLUMNS($M1081:V1081)*$L1081+SUM($L1082:V1082)*IFERROR($L$5/$L$6,1)</f>
        <v>4.5637871163944261</v>
      </c>
      <c r="W1081" s="143">
        <f ca="1">IF($B1081 ="",,VLOOKUP($K1081,'Growth Rates'!$C$5:$D$8,2,FALSE))^COLUMNS($M1081:W1081)*$L1081+SUM($L1082:W1082)*IFERROR($L$5/$L$6,1)</f>
        <v>4.5638704363996041</v>
      </c>
      <c r="X1081" s="143">
        <f ca="1">IF($B1081 ="",,VLOOKUP($K1081,'Growth Rates'!$C$5:$D$8,2,FALSE))^COLUMNS($M1081:X1081)*$L1081+SUM($L1082:X1082)*IFERROR($L$5/$L$6,1)</f>
        <v>4.5639537579259386</v>
      </c>
      <c r="Y1081" s="143">
        <f ca="1">IF($B1081 ="",,VLOOKUP($K1081,'Growth Rates'!$C$5:$D$8,2,FALSE))^COLUMNS($M1081:Y1081)*$L1081+SUM($L1082:Y1082)*IFERROR($L$5/$L$6,1)</f>
        <v>4.5640370809734527</v>
      </c>
      <c r="Z1081" s="215"/>
      <c r="AA1081" s="173">
        <f ca="1">IFERROR(IF($H1081="",,AA1082/$L1081),0)</f>
        <v>0.9237995824634655</v>
      </c>
      <c r="AB1081" s="173">
        <f ca="1">IFERROR(IF($H1081="",,AB1082/$L1081),0)</f>
        <v>0.8162839248434236</v>
      </c>
      <c r="AC1081" s="174">
        <f ca="1">IFERROR(IF($H1081="",,AC1082/$L1081),0)</f>
        <v>0</v>
      </c>
      <c r="AD1081" s="175"/>
      <c r="AE1081" s="42">
        <v>84203</v>
      </c>
      <c r="AF1081" s="43"/>
      <c r="AG1081" s="43"/>
      <c r="AH1081" s="43"/>
      <c r="AI1081" s="43"/>
      <c r="AJ1081" s="43"/>
      <c r="AK1081" s="43"/>
      <c r="AL1081" s="44"/>
      <c r="AM1081" s="157">
        <f ca="1">IF('MASTER 2018-19 '!H1090="","",'MASTER 2018-19 '!H1090)</f>
        <v>5.27</v>
      </c>
      <c r="AN1081" s="216">
        <f t="shared" ca="1" si="168"/>
        <v>-0.70704599999999918</v>
      </c>
    </row>
    <row r="1082" spans="1:40" x14ac:dyDescent="0.2">
      <c r="A1082" s="152"/>
      <c r="C1082" s="217" t="str">
        <f ca="1">IFERROR(IF(H1081="","No PI or No Data",""),"Substation was not found in SubstationLoad")</f>
        <v/>
      </c>
      <c r="D1082" s="139"/>
      <c r="E1082" s="139"/>
      <c r="F1082" s="139"/>
      <c r="G1082" s="285">
        <f ca="1">IF(AND(VLOOKUP(C1081,SubstationLoad_Max_Primaries!$B$3:$Z$495,3,FALSE),ISNUMBER(VLOOKUP(C1081,'Manual Calculation'!$B$2:$G$222,3,FALSE))),VLOOKUP(C1081,'Manual Calculation'!$B$2:$G$222,4,FALSE),VLOOKUP(C1081,SubstationLoad_Max_Primaries!$B$3:$Z$500,23,FALSE))</f>
        <v>43845.699305555558</v>
      </c>
      <c r="H1082" s="250"/>
      <c r="I1082" s="220"/>
      <c r="J1082" s="220"/>
      <c r="K1082" s="220"/>
      <c r="L1082" s="220" t="s">
        <v>32</v>
      </c>
      <c r="M1082" s="221"/>
      <c r="N1082" s="221"/>
      <c r="O1082" s="221"/>
      <c r="P1082" s="221"/>
      <c r="Q1082" s="221"/>
      <c r="R1082" s="221"/>
      <c r="S1082" s="221"/>
      <c r="T1082" s="221"/>
      <c r="U1082" s="221"/>
      <c r="V1082" s="221"/>
      <c r="W1082" s="221"/>
      <c r="X1082" s="221"/>
      <c r="Y1082" s="221"/>
      <c r="Z1082" s="222"/>
      <c r="AA1082" s="419">
        <f ca="1">IF(AND(VLOOKUP(C1081,SubstationLoad_Min_Primaries!$B$3:$Z$495,3,FALSE),ISNUMBER(VLOOKUP(C1081,'Manual Calculation'!$B$2:$G$222,5,FALSE))),"Manual Calculation",MAX(VLOOKUP(C1081,SubstationLoad_Max_Primaries!$B$3:$Z$500,5,FALSE),VLOOKUP(C1081,SubstationLoad_Max_Primaries!$B$3:$Z$500,7,FALSE)))</f>
        <v>4.215255</v>
      </c>
      <c r="AB1082" s="419">
        <f ca="1">IF(AND(VLOOKUP(C1081,SubstationLoad_Min_Primaries!$B$3:$Z$495,3,FALSE),ISNUMBER(VLOOKUP(C1081,'Manual Calculation'!$B$2:$G$222,5,FALSE))),"Manual Calculation",VLOOKUP(C1081,SubstationLoad_Max_Primaries!$B$3:$Z$500,6,FALSE))</f>
        <v>3.7246659999999996</v>
      </c>
      <c r="AC1082" s="282">
        <f ca="1">IF(AND(VLOOKUP(C1081,SubstationLoad_Min_Primaries!$B$3:$Z$495,3,FALSE),ISNUMBER(VLOOKUP(C1081,'Manual Calculation'!$B$2:$G$222,5,FALSE))),VLOOKUP(C1081,'Manual Calculation'!$B$2:$G$222,5,FALSE),VLOOKUP(C1081,SubstationLoad_Min_Primaries!$B$3:$Z$500,22,FALSE))</f>
        <v>0</v>
      </c>
      <c r="AD1082" s="175"/>
      <c r="AE1082" s="186">
        <v>1</v>
      </c>
      <c r="AF1082" s="187">
        <v>0</v>
      </c>
      <c r="AG1082" s="187">
        <v>0</v>
      </c>
      <c r="AH1082" s="187">
        <v>0</v>
      </c>
      <c r="AI1082" s="187">
        <v>0</v>
      </c>
      <c r="AJ1082" s="187">
        <v>0</v>
      </c>
      <c r="AK1082" s="187">
        <v>0</v>
      </c>
      <c r="AL1082" s="188">
        <v>0</v>
      </c>
      <c r="AM1082" s="157" t="str">
        <f ca="1">IF('MASTER 2018-19 '!H1091="","",'MASTER 2018-19 '!H1091)</f>
        <v/>
      </c>
      <c r="AN1082" s="216"/>
    </row>
    <row r="1083" spans="1:40" x14ac:dyDescent="0.2">
      <c r="A1083" s="152"/>
      <c r="C1083" s="223" t="s">
        <v>33</v>
      </c>
      <c r="D1083" s="224"/>
      <c r="E1083" s="225"/>
      <c r="F1083" s="225"/>
      <c r="G1083" s="226"/>
      <c r="H1083" s="249"/>
      <c r="I1083" s="228"/>
      <c r="J1083" s="228"/>
      <c r="K1083" s="228"/>
      <c r="L1083" s="228"/>
      <c r="M1083" s="229"/>
      <c r="N1083" s="229"/>
      <c r="O1083" s="230"/>
      <c r="P1083" s="230"/>
      <c r="Q1083" s="230"/>
      <c r="R1083" s="231" t="s">
        <v>34</v>
      </c>
      <c r="S1083" s="283">
        <f ca="1">VLOOKUP(C1081,SubstationLoad_Max_Primaries!$B$3:$Z$500,24,FALSE)</f>
        <v>0</v>
      </c>
      <c r="T1083" s="233"/>
      <c r="U1083" s="233"/>
      <c r="V1083" s="233"/>
      <c r="W1083" s="233"/>
      <c r="X1083" s="233"/>
      <c r="Y1083" s="233"/>
      <c r="Z1083" s="234"/>
      <c r="AA1083" s="418">
        <f ca="1">IF(AND(VLOOKUP(C1081,SubstationLoad_Min_Primaries!$B$3:$Z$495,3,FALSE),ISNUMBER(VLOOKUP(C1081,'Manual Calculation'!$B$2:$G$222,5,FALSE))),"",IF(AA1082=VLOOKUP(C1081,SubstationLoad_Max_Primaries!$B$3:$Z$500,5,FALSE),VLOOKUP(C1081,SubstationLoad_Max_Primaries!$B$3:$Z$500,10,FALSE),IF(AA1082=VLOOKUP(C1081,SubstationLoad_Max_Primaries!$B$3:$Z$500,7,FALSE),VLOOKUP(C1081,SubstationLoad_Max_Primaries!$B$3:$Z$500,12,FALSE),"")))</f>
        <v>43559.509722222225</v>
      </c>
      <c r="AB1083" s="418">
        <f ca="1">IF(AND(VLOOKUP(C1081,SubstationLoad_Min_Primaries!$B$3:$Z$495,3,FALSE),ISNUMBER(VLOOKUP(C1081,'Manual Calculation'!$B$2:$G$222,5,FALSE))),"",VLOOKUP(C1081,SubstationLoad_Max_Primaries!$B$3:$Z$500,11,FALSE))</f>
        <v>43655.482638888891</v>
      </c>
      <c r="AC1083" s="418">
        <f ca="1">IF(AND(VLOOKUP(C1081,SubstationLoad_Min_Primaries!$B$3:$Z$495,3,FALSE),ISNUMBER(VLOOKUP(C1081,'Manual Calculation'!$B$2:$G$222,5,FALSE))),VLOOKUP(C1081,'Manual Calculation'!$B$2:$G$222,6,FALSE),VLOOKUP(C1081,SubstationLoad_Min_Primaries!$B$3:$Z$500,23,FALSE))</f>
        <v>0</v>
      </c>
      <c r="AD1083" s="175"/>
      <c r="AE1083" s="175"/>
      <c r="AF1083" s="175"/>
      <c r="AG1083" s="175"/>
      <c r="AH1083" s="175"/>
      <c r="AI1083" s="175"/>
      <c r="AJ1083" s="175"/>
      <c r="AK1083" s="175"/>
      <c r="AL1083" s="175"/>
      <c r="AM1083" s="157" t="str">
        <f ca="1">IF('MASTER 2018-19 '!H1092="","",'MASTER 2018-19 '!H1092)</f>
        <v/>
      </c>
      <c r="AN1083" s="216"/>
    </row>
    <row r="1084" spans="1:40" x14ac:dyDescent="0.2">
      <c r="A1084" s="152"/>
      <c r="B1084" s="213">
        <v>14</v>
      </c>
      <c r="C1084" s="86" t="str">
        <f ca="1">VLOOKUP(B1084,'GSP List'!$D$2:$E$485,2,FALSE)</f>
        <v>MACALPINE ROAD</v>
      </c>
      <c r="D1084" s="117" t="s">
        <v>30</v>
      </c>
      <c r="E1084" s="117" t="s">
        <v>615</v>
      </c>
      <c r="F1084" s="214"/>
      <c r="G1084" s="284">
        <f ca="1">IF(AND(VLOOKUP(C1084,SubstationLoad_Max_Primaries!$B$3:$Z$495,3,FALSE),ISNUMBER(VLOOKUP(C1084,'Manual Calculation'!$B$2:$G$222,3,FALSE))),VLOOKUP(C1084,'Manual Calculation'!$B$2:$G$222,4,FALSE),VLOOKUP(C1084,SubstationLoad_Max_Primaries!$B$3:$Z$500,23,FALSE))</f>
        <v>43843.707638888889</v>
      </c>
      <c r="H1084" s="282">
        <f ca="1">IF(AND(VLOOKUP(C1084,SubstationLoad_Max_Primaries!$B$3:$Z$495,3,FALSE),ISNUMBER(VLOOKUP(C1084,'Manual Calculation'!$B$2:$G$222,3,FALSE))),VLOOKUP(C1084,'Manual Calculation'!$B$2:$G$222,3,FALSE),VLOOKUP(C1084,SubstationLoad_Max_Primaries!$B$3:$Z$500,22,FALSE))</f>
        <v>6.8448100090026855</v>
      </c>
      <c r="I1084" s="136">
        <v>1</v>
      </c>
      <c r="J1084" s="89">
        <v>0</v>
      </c>
      <c r="K1084" s="90">
        <v>0</v>
      </c>
      <c r="L1084" s="143">
        <f ca="1">IF(OR($B1084="",ISNA($I1084)),,$H1084*$I1084)</f>
        <v>6.8448100090026855</v>
      </c>
      <c r="M1084" s="143">
        <f ca="1">IF($B1084 ="",,VLOOKUP($K1084,'Growth Rates'!$C$5:$D$8,2,FALSE))^COLUMNS($M1084:M1084)*$L1084+SUM($L1085:M1085)*IFERROR($L$5/$L$6,1)</f>
        <v>6.8449349731149134</v>
      </c>
      <c r="N1084" s="143">
        <f ca="1">IF($B1084 ="",,VLOOKUP($K1084,'Growth Rates'!$C$5:$D$8,2,FALSE))^COLUMNS($M1084:N1084)*$L1084+SUM($L1085:N1085)*IFERROR($L$5/$L$6,1)</f>
        <v>6.8450599395085829</v>
      </c>
      <c r="O1084" s="143">
        <f ca="1">IF($B1084 ="",,VLOOKUP($K1084,'Growth Rates'!$C$5:$D$8,2,FALSE))^COLUMNS($M1084:O1084)*$L1084+SUM($L1085:O1085)*IFERROR($L$5/$L$6,1)</f>
        <v>6.8451849081837333</v>
      </c>
      <c r="P1084" s="143">
        <f ca="1">IF($B1084 ="",,VLOOKUP($K1084,'Growth Rates'!$C$5:$D$8,2,FALSE))^COLUMNS($M1084:P1084)*$L1084+SUM($L1085:P1085)*IFERROR($L$5/$L$6,1)</f>
        <v>6.8453098791404106</v>
      </c>
      <c r="Q1084" s="143">
        <f ca="1">IF($B1084 ="",,VLOOKUP($K1084,'Growth Rates'!$C$5:$D$8,2,FALSE))^COLUMNS($M1084:Q1084)*$L1084+SUM($L1085:Q1085)*IFERROR($L$5/$L$6,1)</f>
        <v>6.8454348523786512</v>
      </c>
      <c r="R1084" s="143">
        <f ca="1">IF($B1084 ="",,VLOOKUP($K1084,'Growth Rates'!$C$5:$D$8,2,FALSE))^COLUMNS($M1084:R1084)*$L1084+SUM($L1085:R1085)*IFERROR($L$5/$L$6,1)</f>
        <v>6.8455598278985006</v>
      </c>
      <c r="S1084" s="143">
        <f ca="1">IF($B1084 ="",,VLOOKUP($K1084,'Growth Rates'!$C$5:$D$8,2,FALSE))^COLUMNS($M1084:S1084)*$L1084+SUM($L1085:S1085)*IFERROR($L$5/$L$6,1)</f>
        <v>6.8456848056999986</v>
      </c>
      <c r="T1084" s="143">
        <f ca="1">IF($B1084 ="",,VLOOKUP($K1084,'Growth Rates'!$C$5:$D$8,2,FALSE))^COLUMNS($M1084:T1084)*$L1084+SUM($L1085:T1085)*IFERROR($L$5/$L$6,1)</f>
        <v>6.8458097857831879</v>
      </c>
      <c r="U1084" s="143">
        <f ca="1">IF($B1084 ="",,VLOOKUP($K1084,'Growth Rates'!$C$5:$D$8,2,FALSE))^COLUMNS($M1084:U1084)*$L1084+SUM($L1085:U1085)*IFERROR($L$5/$L$6,1)</f>
        <v>6.8459347681481093</v>
      </c>
      <c r="V1084" s="143">
        <f ca="1">IF($B1084 ="",,VLOOKUP($K1084,'Growth Rates'!$C$5:$D$8,2,FALSE))^COLUMNS($M1084:V1084)*$L1084+SUM($L1085:V1085)*IFERROR($L$5/$L$6,1)</f>
        <v>6.8460597527948055</v>
      </c>
      <c r="W1084" s="143">
        <f ca="1">IF($B1084 ="",,VLOOKUP($K1084,'Growth Rates'!$C$5:$D$8,2,FALSE))^COLUMNS($M1084:W1084)*$L1084+SUM($L1085:W1085)*IFERROR($L$5/$L$6,1)</f>
        <v>6.8461847397233146</v>
      </c>
      <c r="X1084" s="143">
        <f ca="1">IF($B1084 ="",,VLOOKUP($K1084,'Growth Rates'!$C$5:$D$8,2,FALSE))^COLUMNS($M1084:X1084)*$L1084+SUM($L1085:X1085)*IFERROR($L$5/$L$6,1)</f>
        <v>6.8463097289336865</v>
      </c>
      <c r="Y1084" s="143">
        <f ca="1">IF($B1084 ="",,VLOOKUP($K1084,'Growth Rates'!$C$5:$D$8,2,FALSE))^COLUMNS($M1084:Y1084)*$L1084+SUM($L1085:Y1085)*IFERROR($L$5/$L$6,1)</f>
        <v>6.846434720425953</v>
      </c>
      <c r="Z1084" s="215"/>
      <c r="AA1084" s="173">
        <f ca="1">IFERROR(IF($H1084="",,AA1085/$L1084),0)</f>
        <v>0.87587824591784369</v>
      </c>
      <c r="AB1084" s="173">
        <f ca="1">IFERROR(IF($H1084="",,AB1085/$L1084),0)</f>
        <v>0.75409835323251972</v>
      </c>
      <c r="AC1084" s="174">
        <f ca="1">IFERROR(IF($H1084="",,AC1085/$L1084),0)</f>
        <v>0</v>
      </c>
      <c r="AD1084" s="175"/>
      <c r="AE1084" s="42">
        <v>84207</v>
      </c>
      <c r="AF1084" s="43"/>
      <c r="AG1084" s="43"/>
      <c r="AH1084" s="43"/>
      <c r="AI1084" s="43"/>
      <c r="AJ1084" s="43"/>
      <c r="AK1084" s="43"/>
      <c r="AL1084" s="44"/>
      <c r="AM1084" s="157">
        <f ca="1">IF('MASTER 2018-19 '!H1093="","",'MASTER 2018-19 '!H1093)</f>
        <v>7.19</v>
      </c>
      <c r="AN1084" s="216">
        <f t="shared" ca="1" si="168"/>
        <v>-0.34518999099731484</v>
      </c>
    </row>
    <row r="1085" spans="1:40" x14ac:dyDescent="0.2">
      <c r="C1085" s="217" t="str">
        <f ca="1">IFERROR(IF(H1084="","No PI or No Data",""),"Substation was not found in SubstationLoad")</f>
        <v/>
      </c>
      <c r="D1085" s="139"/>
      <c r="E1085" s="139"/>
      <c r="F1085" s="139"/>
      <c r="G1085" s="285">
        <f ca="1">IF(AND(VLOOKUP(C1084,SubstationLoad_Max_Primaries!$B$3:$Z$495,3,FALSE),ISNUMBER(VLOOKUP(C1084,'Manual Calculation'!$B$2:$G$222,3,FALSE))),VLOOKUP(C1084,'Manual Calculation'!$B$2:$G$222,4,FALSE),VLOOKUP(C1084,SubstationLoad_Max_Primaries!$B$3:$Z$500,23,FALSE))</f>
        <v>43843.707638888889</v>
      </c>
      <c r="H1085" s="250"/>
      <c r="I1085" s="220"/>
      <c r="J1085" s="220"/>
      <c r="K1085" s="220"/>
      <c r="L1085" s="220" t="s">
        <v>32</v>
      </c>
      <c r="M1085" s="235"/>
      <c r="N1085" s="221"/>
      <c r="O1085" s="221"/>
      <c r="P1085" s="221"/>
      <c r="Q1085" s="221"/>
      <c r="R1085" s="221"/>
      <c r="S1085" s="221"/>
      <c r="T1085" s="221"/>
      <c r="U1085" s="221"/>
      <c r="V1085" s="221"/>
      <c r="W1085" s="221"/>
      <c r="X1085" s="221"/>
      <c r="Y1085" s="221"/>
      <c r="Z1085" s="222"/>
      <c r="AA1085" s="419">
        <f ca="1">IF(AND(VLOOKUP(C1084,SubstationLoad_Min_Primaries!$B$3:$Z$495,3,FALSE),ISNUMBER(VLOOKUP(C1084,'Manual Calculation'!$B$2:$G$222,5,FALSE))),"Manual Calculation",MAX(VLOOKUP(C1084,SubstationLoad_Max_Primaries!$B$3:$Z$500,5,FALSE),VLOOKUP(C1084,SubstationLoad_Max_Primaries!$B$3:$Z$500,7,FALSE)))</f>
        <v>5.9952201843261719</v>
      </c>
      <c r="AB1085" s="419">
        <f ca="1">IF(AND(VLOOKUP(C1084,SubstationLoad_Min_Primaries!$B$3:$Z$495,3,FALSE),ISNUMBER(VLOOKUP(C1084,'Manual Calculation'!$B$2:$G$222,5,FALSE))),"Manual Calculation",VLOOKUP(C1084,SubstationLoad_Max_Primaries!$B$3:$Z$500,6,FALSE))</f>
        <v>5.1616599559783936</v>
      </c>
      <c r="AC1085" s="282">
        <f ca="1">IF(AND(VLOOKUP(C1084,SubstationLoad_Min_Primaries!$B$3:$Z$495,3,FALSE),ISNUMBER(VLOOKUP(C1084,'Manual Calculation'!$B$2:$G$222,5,FALSE))),VLOOKUP(C1084,'Manual Calculation'!$B$2:$G$222,5,FALSE),VLOOKUP(C1084,SubstationLoad_Min_Primaries!$B$3:$Z$500,22,FALSE))</f>
        <v>0</v>
      </c>
      <c r="AD1085" s="175"/>
      <c r="AE1085" s="186">
        <v>1</v>
      </c>
      <c r="AF1085" s="187">
        <v>0</v>
      </c>
      <c r="AG1085" s="187">
        <v>0</v>
      </c>
      <c r="AH1085" s="187">
        <v>0</v>
      </c>
      <c r="AI1085" s="187">
        <v>0</v>
      </c>
      <c r="AJ1085" s="187">
        <v>0</v>
      </c>
      <c r="AK1085" s="187">
        <v>0</v>
      </c>
      <c r="AL1085" s="188">
        <v>0</v>
      </c>
      <c r="AM1085" s="157" t="str">
        <f ca="1">IF('MASTER 2018-19 '!H1094="","",'MASTER 2018-19 '!H1094)</f>
        <v/>
      </c>
      <c r="AN1085" s="216"/>
    </row>
    <row r="1086" spans="1:40" x14ac:dyDescent="0.2">
      <c r="C1086" s="223" t="s">
        <v>33</v>
      </c>
      <c r="D1086" s="224"/>
      <c r="E1086" s="225"/>
      <c r="F1086" s="225"/>
      <c r="G1086" s="226"/>
      <c r="H1086" s="249"/>
      <c r="I1086" s="228"/>
      <c r="J1086" s="228"/>
      <c r="K1086" s="228"/>
      <c r="L1086" s="228"/>
      <c r="M1086" s="229"/>
      <c r="N1086" s="229"/>
      <c r="O1086" s="230"/>
      <c r="P1086" s="230"/>
      <c r="Q1086" s="230"/>
      <c r="R1086" s="231" t="s">
        <v>34</v>
      </c>
      <c r="S1086" s="283">
        <f ca="1">VLOOKUP(C1084,SubstationLoad_Max_Primaries!$B$3:$Z$500,24,FALSE)</f>
        <v>0</v>
      </c>
      <c r="T1086" s="233"/>
      <c r="U1086" s="233"/>
      <c r="V1086" s="233"/>
      <c r="W1086" s="233"/>
      <c r="X1086" s="233"/>
      <c r="Y1086" s="233"/>
      <c r="Z1086" s="234"/>
      <c r="AA1086" s="418">
        <f ca="1">IF(AND(VLOOKUP(C1084,SubstationLoad_Min_Primaries!$B$3:$Z$495,3,FALSE),ISNUMBER(VLOOKUP(C1084,'Manual Calculation'!$B$2:$G$222,5,FALSE))),"",IF(AA1085=VLOOKUP(C1084,SubstationLoad_Max_Primaries!$B$3:$Z$500,5,FALSE),VLOOKUP(C1084,SubstationLoad_Max_Primaries!$B$3:$Z$500,10,FALSE),IF(AA1085=VLOOKUP(C1084,SubstationLoad_Max_Primaries!$B$3:$Z$500,7,FALSE),VLOOKUP(C1084,SubstationLoad_Max_Primaries!$B$3:$Z$500,12,FALSE),"")))</f>
        <v>43766.725694444445</v>
      </c>
      <c r="AB1086" s="418">
        <f ca="1">IF(AND(VLOOKUP(C1084,SubstationLoad_Min_Primaries!$B$3:$Z$495,3,FALSE),ISNUMBER(VLOOKUP(C1084,'Manual Calculation'!$B$2:$G$222,5,FALSE))),"",VLOOKUP(C1084,SubstationLoad_Max_Primaries!$B$3:$Z$500,11,FALSE))</f>
        <v>43621.50277777778</v>
      </c>
      <c r="AC1086" s="418">
        <f ca="1">IF(AND(VLOOKUP(C1084,SubstationLoad_Min_Primaries!$B$3:$Z$495,3,FALSE),ISNUMBER(VLOOKUP(C1084,'Manual Calculation'!$B$2:$G$222,5,FALSE))),VLOOKUP(C1084,'Manual Calculation'!$B$2:$G$222,6,FALSE),VLOOKUP(C1084,SubstationLoad_Min_Primaries!$B$3:$Z$500,23,FALSE))</f>
        <v>0</v>
      </c>
      <c r="AD1086" s="175"/>
      <c r="AE1086" s="175"/>
      <c r="AF1086" s="175"/>
      <c r="AG1086" s="175"/>
      <c r="AH1086" s="175"/>
      <c r="AI1086" s="175"/>
      <c r="AJ1086" s="175"/>
      <c r="AK1086" s="175"/>
      <c r="AL1086" s="175"/>
      <c r="AM1086" s="157" t="str">
        <f ca="1">IF('MASTER 2018-19 '!H1095="","",'MASTER 2018-19 '!H1095)</f>
        <v/>
      </c>
      <c r="AN1086" s="216"/>
    </row>
    <row r="1087" spans="1:40" x14ac:dyDescent="0.2">
      <c r="B1087" s="213">
        <v>15</v>
      </c>
      <c r="C1087" s="86" t="str">
        <f ca="1">VLOOKUP(B1087,'GSP List'!$D$2:$E$485,2,FALSE)</f>
        <v>WEST KIRKTON</v>
      </c>
      <c r="D1087" s="117" t="s">
        <v>30</v>
      </c>
      <c r="E1087" s="117" t="s">
        <v>582</v>
      </c>
      <c r="F1087" s="214"/>
      <c r="G1087" s="284">
        <f ca="1">IF(AND(VLOOKUP(C1087,SubstationLoad_Max_Primaries!$B$3:$Z$495,3,FALSE),ISNUMBER(VLOOKUP(C1087,'Manual Calculation'!$B$2:$G$222,3,FALSE))),VLOOKUP(C1087,'Manual Calculation'!$B$2:$G$222,4,FALSE),VLOOKUP(C1087,SubstationLoad_Max_Primaries!$B$3:$Z$500,23,FALSE))</f>
        <v>43817.709027777775</v>
      </c>
      <c r="H1087" s="282">
        <f ca="1">IF(AND(VLOOKUP(C1087,SubstationLoad_Max_Primaries!$B$3:$Z$495,3,FALSE),ISNUMBER(VLOOKUP(C1087,'Manual Calculation'!$B$2:$G$222,3,FALSE))),VLOOKUP(C1087,'Manual Calculation'!$B$2:$G$222,3,FALSE),VLOOKUP(C1087,SubstationLoad_Max_Primaries!$B$3:$Z$500,22,FALSE))</f>
        <v>7.3954284685058589</v>
      </c>
      <c r="I1087" s="136">
        <v>1</v>
      </c>
      <c r="J1087" s="89">
        <v>0</v>
      </c>
      <c r="K1087" s="90">
        <v>0</v>
      </c>
      <c r="L1087" s="143">
        <f ca="1">IF(OR($B1087="",ISNA($I1087)),,$H1087*$I1087)</f>
        <v>7.3954284685058589</v>
      </c>
      <c r="M1087" s="143">
        <f ca="1">IF($B1087 ="",,VLOOKUP($K1087,'Growth Rates'!$C$5:$D$8,2,FALSE))^COLUMNS($M1087:M1087)*$L1087+SUM($L1088:M1088)*IFERROR($L$5/$L$6,1)</f>
        <v>7.3955634851318717</v>
      </c>
      <c r="N1087" s="143">
        <f ca="1">IF($B1087 ="",,VLOOKUP($K1087,'Growth Rates'!$C$5:$D$8,2,FALSE))^COLUMNS($M1087:N1087)*$L1087+SUM($L1088:N1088)*IFERROR($L$5/$L$6,1)</f>
        <v>7.3956985042228514</v>
      </c>
      <c r="O1087" s="143">
        <f ca="1">IF($B1087 ="",,VLOOKUP($K1087,'Growth Rates'!$C$5:$D$8,2,FALSE))^COLUMNS($M1087:O1087)*$L1087+SUM($L1088:O1088)*IFERROR($L$5/$L$6,1)</f>
        <v>7.3958335257788432</v>
      </c>
      <c r="P1087" s="143">
        <f ca="1">IF($B1087 ="",,VLOOKUP($K1087,'Growth Rates'!$C$5:$D$8,2,FALSE))^COLUMNS($M1087:P1087)*$L1087+SUM($L1088:P1088)*IFERROR($L$5/$L$6,1)</f>
        <v>7.3959685497998944</v>
      </c>
      <c r="Q1087" s="143">
        <f ca="1">IF($B1087 ="",,VLOOKUP($K1087,'Growth Rates'!$C$5:$D$8,2,FALSE))^COLUMNS($M1087:Q1087)*$L1087+SUM($L1088:Q1088)*IFERROR($L$5/$L$6,1)</f>
        <v>7.3961035762860448</v>
      </c>
      <c r="R1087" s="143">
        <f ca="1">IF($B1087 ="",,VLOOKUP($K1087,'Growth Rates'!$C$5:$D$8,2,FALSE))^COLUMNS($M1087:R1087)*$L1087+SUM($L1088:R1088)*IFERROR($L$5/$L$6,1)</f>
        <v>7.3962386052373441</v>
      </c>
      <c r="S1087" s="143">
        <f ca="1">IF($B1087 ="",,VLOOKUP($K1087,'Growth Rates'!$C$5:$D$8,2,FALSE))^COLUMNS($M1087:S1087)*$L1087+SUM($L1088:S1088)*IFERROR($L$5/$L$6,1)</f>
        <v>7.396373636653836</v>
      </c>
      <c r="T1087" s="143">
        <f ca="1">IF($B1087 ="",,VLOOKUP($K1087,'Growth Rates'!$C$5:$D$8,2,FALSE))^COLUMNS($M1087:T1087)*$L1087+SUM($L1088:T1088)*IFERROR($L$5/$L$6,1)</f>
        <v>7.3965086705355656</v>
      </c>
      <c r="U1087" s="143">
        <f ca="1">IF($B1087 ="",,VLOOKUP($K1087,'Growth Rates'!$C$5:$D$8,2,FALSE))^COLUMNS($M1087:U1087)*$L1087+SUM($L1088:U1088)*IFERROR($L$5/$L$6,1)</f>
        <v>7.3966437068825766</v>
      </c>
      <c r="V1087" s="143">
        <f ca="1">IF($B1087 ="",,VLOOKUP($K1087,'Growth Rates'!$C$5:$D$8,2,FALSE))^COLUMNS($M1087:V1087)*$L1087+SUM($L1088:V1088)*IFERROR($L$5/$L$6,1)</f>
        <v>7.3967787456949159</v>
      </c>
      <c r="W1087" s="143">
        <f ca="1">IF($B1087 ="",,VLOOKUP($K1087,'Growth Rates'!$C$5:$D$8,2,FALSE))^COLUMNS($M1087:W1087)*$L1087+SUM($L1088:W1088)*IFERROR($L$5/$L$6,1)</f>
        <v>7.3969137869726245</v>
      </c>
      <c r="X1087" s="143">
        <f ca="1">IF($B1087 ="",,VLOOKUP($K1087,'Growth Rates'!$C$5:$D$8,2,FALSE))^COLUMNS($M1087:X1087)*$L1087+SUM($L1088:X1088)*IFERROR($L$5/$L$6,1)</f>
        <v>7.3970488307157556</v>
      </c>
      <c r="Y1087" s="143">
        <f ca="1">IF($B1087 ="",,VLOOKUP($K1087,'Growth Rates'!$C$5:$D$8,2,FALSE))^COLUMNS($M1087:Y1087)*$L1087+SUM($L1088:Y1088)*IFERROR($L$5/$L$6,1)</f>
        <v>7.3971838769243448</v>
      </c>
      <c r="Z1087" s="215"/>
      <c r="AA1087" s="173">
        <f ca="1">IFERROR(IF($H1087="",,AA1088/$L1087),0)</f>
        <v>0.89612226128885719</v>
      </c>
      <c r="AB1087" s="173">
        <f ca="1">IFERROR(IF($H1087="",,AB1088/$L1087),0)</f>
        <v>0.70818001980883338</v>
      </c>
      <c r="AC1087" s="174">
        <f ca="1">IFERROR(IF($H1087="",,AC1088/$L1087),0)</f>
        <v>0</v>
      </c>
      <c r="AD1087" s="175"/>
      <c r="AE1087" s="42">
        <v>84214</v>
      </c>
      <c r="AF1087" s="43"/>
      <c r="AG1087" s="43"/>
      <c r="AH1087" s="43"/>
      <c r="AI1087" s="43"/>
      <c r="AJ1087" s="43"/>
      <c r="AK1087" s="43"/>
      <c r="AL1087" s="44"/>
      <c r="AM1087" s="157">
        <f ca="1">IF('MASTER 2018-19 '!H1096="","",'MASTER 2018-19 '!H1096)</f>
        <v>7.46</v>
      </c>
      <c r="AN1087" s="240">
        <f t="shared" ca="1" si="168"/>
        <v>-6.4571531494141077E-2</v>
      </c>
    </row>
    <row r="1088" spans="1:40" x14ac:dyDescent="0.2">
      <c r="C1088" s="217" t="str">
        <f ca="1">IFERROR(IF(H1087="","No PI or No Data",""),"Substation was not found in SubstationLoad")</f>
        <v/>
      </c>
      <c r="D1088" s="139"/>
      <c r="E1088" s="139"/>
      <c r="F1088" s="139"/>
      <c r="G1088" s="285">
        <f ca="1">IF(AND(VLOOKUP(C1087,SubstationLoad_Max_Primaries!$B$3:$Z$495,3,FALSE),ISNUMBER(VLOOKUP(C1087,'Manual Calculation'!$B$2:$G$222,3,FALSE))),VLOOKUP(C1087,'Manual Calculation'!$B$2:$G$222,4,FALSE),VLOOKUP(C1087,SubstationLoad_Max_Primaries!$B$3:$Z$500,23,FALSE))</f>
        <v>43817.709027777775</v>
      </c>
      <c r="H1088" s="250"/>
      <c r="I1088" s="220"/>
      <c r="J1088" s="220"/>
      <c r="K1088" s="220"/>
      <c r="L1088" s="220" t="s">
        <v>32</v>
      </c>
      <c r="M1088" s="235"/>
      <c r="N1088" s="221"/>
      <c r="O1088" s="221"/>
      <c r="P1088" s="221"/>
      <c r="Q1088" s="221"/>
      <c r="R1088" s="221"/>
      <c r="S1088" s="221"/>
      <c r="T1088" s="221"/>
      <c r="U1088" s="221"/>
      <c r="V1088" s="221"/>
      <c r="W1088" s="221"/>
      <c r="X1088" s="221"/>
      <c r="Y1088" s="221"/>
      <c r="Z1088" s="222"/>
      <c r="AA1088" s="419">
        <f ca="1">IF(AND(VLOOKUP(C1087,SubstationLoad_Min_Primaries!$B$3:$Z$495,3,FALSE),ISNUMBER(VLOOKUP(C1087,'Manual Calculation'!$B$2:$G$222,5,FALSE))),"Manual Calculation",MAX(VLOOKUP(C1087,SubstationLoad_Max_Primaries!$B$3:$Z$500,5,FALSE),VLOOKUP(C1087,SubstationLoad_Max_Primaries!$B$3:$Z$500,7,FALSE)))</f>
        <v>6.62720808239746</v>
      </c>
      <c r="AB1088" s="419">
        <f ca="1">IF(AND(VLOOKUP(C1087,SubstationLoad_Min_Primaries!$B$3:$Z$495,3,FALSE),ISNUMBER(VLOOKUP(C1087,'Manual Calculation'!$B$2:$G$222,5,FALSE))),"Manual Calculation",VLOOKUP(C1087,SubstationLoad_Max_Primaries!$B$3:$Z$500,6,FALSE))</f>
        <v>5.2372946793212893</v>
      </c>
      <c r="AC1088" s="282">
        <f ca="1">IF(AND(VLOOKUP(C1087,SubstationLoad_Min_Primaries!$B$3:$Z$495,3,FALSE),ISNUMBER(VLOOKUP(C1087,'Manual Calculation'!$B$2:$G$222,5,FALSE))),VLOOKUP(C1087,'Manual Calculation'!$B$2:$G$222,5,FALSE),VLOOKUP(C1087,SubstationLoad_Min_Primaries!$B$3:$Z$500,22,FALSE))</f>
        <v>0</v>
      </c>
      <c r="AD1088" s="175"/>
      <c r="AE1088" s="186">
        <v>1</v>
      </c>
      <c r="AF1088" s="187">
        <v>0</v>
      </c>
      <c r="AG1088" s="187">
        <v>0</v>
      </c>
      <c r="AH1088" s="187">
        <v>0</v>
      </c>
      <c r="AI1088" s="187">
        <v>0</v>
      </c>
      <c r="AJ1088" s="187">
        <v>0</v>
      </c>
      <c r="AK1088" s="187">
        <v>0</v>
      </c>
      <c r="AL1088" s="188">
        <v>0</v>
      </c>
      <c r="AM1088" s="157" t="str">
        <f ca="1">IF('MASTER 2018-19 '!H1097="","",'MASTER 2018-19 '!H1097)</f>
        <v/>
      </c>
      <c r="AN1088" s="216"/>
    </row>
    <row r="1089" spans="1:40" x14ac:dyDescent="0.2">
      <c r="C1089" s="223" t="s">
        <v>33</v>
      </c>
      <c r="D1089" s="224"/>
      <c r="E1089" s="225"/>
      <c r="F1089" s="225"/>
      <c r="G1089" s="226"/>
      <c r="H1089" s="249"/>
      <c r="I1089" s="228"/>
      <c r="J1089" s="228"/>
      <c r="K1089" s="228"/>
      <c r="L1089" s="228"/>
      <c r="M1089" s="229"/>
      <c r="N1089" s="229"/>
      <c r="O1089" s="230"/>
      <c r="P1089" s="230"/>
      <c r="Q1089" s="230"/>
      <c r="R1089" s="231" t="s">
        <v>34</v>
      </c>
      <c r="S1089" s="283">
        <f ca="1">VLOOKUP(C1087,SubstationLoad_Max_Primaries!$B$3:$Z$500,24,FALSE)</f>
        <v>0</v>
      </c>
      <c r="T1089" s="233"/>
      <c r="U1089" s="233"/>
      <c r="V1089" s="233"/>
      <c r="W1089" s="233"/>
      <c r="X1089" s="233"/>
      <c r="Y1089" s="233"/>
      <c r="Z1089" s="234"/>
      <c r="AA1089" s="418">
        <f ca="1">IF(AND(VLOOKUP(C1087,SubstationLoad_Min_Primaries!$B$3:$Z$495,3,FALSE),ISNUMBER(VLOOKUP(C1087,'Manual Calculation'!$B$2:$G$222,5,FALSE))),"",IF(AA1088=VLOOKUP(C1087,SubstationLoad_Max_Primaries!$B$3:$Z$500,5,FALSE),VLOOKUP(C1087,SubstationLoad_Max_Primaries!$B$3:$Z$500,10,FALSE),IF(AA1088=VLOOKUP(C1087,SubstationLoad_Max_Primaries!$B$3:$Z$500,7,FALSE),VLOOKUP(C1087,SubstationLoad_Max_Primaries!$B$3:$Z$500,12,FALSE),"")))</f>
        <v>43768.711805555555</v>
      </c>
      <c r="AB1089" s="418">
        <f ca="1">IF(AND(VLOOKUP(C1087,SubstationLoad_Min_Primaries!$B$3:$Z$495,3,FALSE),ISNUMBER(VLOOKUP(C1087,'Manual Calculation'!$B$2:$G$222,5,FALSE))),"",VLOOKUP(C1087,SubstationLoad_Max_Primaries!$B$3:$Z$500,11,FALSE))</f>
        <v>43640.727777777778</v>
      </c>
      <c r="AC1089" s="418">
        <f ca="1">IF(AND(VLOOKUP(C1087,SubstationLoad_Min_Primaries!$B$3:$Z$495,3,FALSE),ISNUMBER(VLOOKUP(C1087,'Manual Calculation'!$B$2:$G$222,5,FALSE))),VLOOKUP(C1087,'Manual Calculation'!$B$2:$G$222,6,FALSE),VLOOKUP(C1087,SubstationLoad_Min_Primaries!$B$3:$Z$500,23,FALSE))</f>
        <v>0</v>
      </c>
      <c r="AD1089" s="175"/>
      <c r="AE1089" s="175"/>
      <c r="AF1089" s="175"/>
      <c r="AG1089" s="175"/>
      <c r="AH1089" s="175"/>
      <c r="AI1089" s="175"/>
      <c r="AJ1089" s="175"/>
      <c r="AK1089" s="175"/>
      <c r="AL1089" s="175"/>
      <c r="AM1089" s="157" t="str">
        <f ca="1">IF('MASTER 2018-19 '!H1098="","",'MASTER 2018-19 '!H1098)</f>
        <v/>
      </c>
      <c r="AN1089" s="216"/>
    </row>
    <row r="1090" spans="1:40" x14ac:dyDescent="0.2">
      <c r="A1090" s="246"/>
      <c r="B1090" s="246"/>
      <c r="C1090" s="246"/>
      <c r="D1090" s="246"/>
      <c r="E1090" s="246"/>
      <c r="F1090" s="246"/>
      <c r="G1090" s="246"/>
      <c r="H1090" s="246"/>
      <c r="I1090" s="246"/>
      <c r="J1090" s="246"/>
      <c r="K1090" s="246"/>
      <c r="L1090" s="246"/>
      <c r="M1090" s="246"/>
      <c r="N1090" s="246"/>
      <c r="O1090" s="246"/>
      <c r="P1090" s="246"/>
      <c r="Q1090" s="246"/>
      <c r="R1090" s="246"/>
      <c r="S1090" s="246"/>
      <c r="T1090" s="246"/>
      <c r="U1090" s="246"/>
      <c r="V1090" s="246"/>
      <c r="W1090" s="246"/>
      <c r="X1090" s="246"/>
      <c r="Y1090" s="246"/>
      <c r="Z1090" s="246"/>
      <c r="AA1090" s="246"/>
      <c r="AB1090" s="246"/>
      <c r="AC1090" s="246"/>
      <c r="AD1090" s="246"/>
      <c r="AE1090" s="246"/>
      <c r="AF1090" s="246"/>
      <c r="AG1090" s="246"/>
      <c r="AH1090" s="246"/>
      <c r="AI1090" s="246"/>
      <c r="AJ1090" s="246"/>
      <c r="AK1090" s="246"/>
      <c r="AL1090" s="246"/>
      <c r="AM1090" s="157" t="str">
        <f ca="1">IF('MASTER 2018-19 '!H1099="","",'MASTER 2018-19 '!H1099)</f>
        <v/>
      </c>
      <c r="AN1090" s="216"/>
    </row>
    <row r="1091" spans="1:40" x14ac:dyDescent="0.2">
      <c r="A1091" s="152"/>
      <c r="B1091" s="25"/>
      <c r="C1091" s="158"/>
      <c r="D1091" s="152"/>
      <c r="E1091" s="152"/>
      <c r="F1091" s="152"/>
      <c r="G1091" s="152"/>
      <c r="H1091" s="152"/>
      <c r="I1091" s="152"/>
      <c r="J1091" s="152"/>
      <c r="K1091" s="152"/>
      <c r="L1091" s="7" t="s">
        <v>0</v>
      </c>
      <c r="M1091" s="159"/>
      <c r="N1091" s="159"/>
      <c r="O1091" s="159"/>
      <c r="P1091" s="159"/>
      <c r="Q1091" s="159"/>
      <c r="R1091" s="159"/>
      <c r="S1091" s="159"/>
      <c r="T1091" s="159"/>
      <c r="U1091" s="159"/>
      <c r="V1091" s="159"/>
      <c r="W1091" s="159"/>
      <c r="X1091" s="159"/>
      <c r="Y1091" s="159"/>
      <c r="Z1091" s="156"/>
      <c r="AA1091" s="152"/>
      <c r="AB1091" s="152"/>
      <c r="AC1091" s="152"/>
      <c r="AD1091" s="152"/>
      <c r="AE1091" s="152"/>
      <c r="AF1091" s="152"/>
      <c r="AG1091" s="152"/>
      <c r="AH1091" s="152"/>
      <c r="AI1091" s="152"/>
      <c r="AJ1091" s="152"/>
      <c r="AK1091" s="152"/>
      <c r="AL1091" s="152"/>
      <c r="AM1091" s="157" t="str">
        <f ca="1">IF('MASTER 2018-19 '!H1100="","",'MASTER 2018-19 '!H1100)</f>
        <v/>
      </c>
      <c r="AN1091" s="216"/>
    </row>
    <row r="1092" spans="1:40" ht="61.5" x14ac:dyDescent="0.2">
      <c r="A1092" s="20" t="s">
        <v>39</v>
      </c>
      <c r="B1092" s="21" t="s">
        <v>657</v>
      </c>
      <c r="C1092" s="20" t="s">
        <v>2</v>
      </c>
      <c r="D1092" s="18" t="s">
        <v>3</v>
      </c>
      <c r="E1092" s="18" t="s">
        <v>4</v>
      </c>
      <c r="F1092" s="18" t="s">
        <v>5</v>
      </c>
      <c r="G1092" s="22" t="s">
        <v>6</v>
      </c>
      <c r="H1092" s="22" t="str">
        <f ca="1">$L$1&amp;" Peak (MW)"</f>
        <v>2019 / 20 Peak (MW)</v>
      </c>
      <c r="I1092" s="16" t="s">
        <v>7</v>
      </c>
      <c r="J1092" s="24" t="s">
        <v>8</v>
      </c>
      <c r="K1092" s="17" t="s">
        <v>9</v>
      </c>
      <c r="L1092" s="22" t="str">
        <f ca="1">LEFTB($L$1,FIND(" / ",$L$1,1))&amp;" / "&amp;LEFTB($L$1,FIND(" / ",$L$1,1))+1</f>
        <v>2019  / 2020</v>
      </c>
      <c r="M1092" s="22" t="str">
        <f ca="1">LEFTB($L$1,FIND(" / ",$L$1,1))+1&amp;" / "&amp;LEFTB($L$1,FIND(" / ",$L$1,1))+2</f>
        <v>2020 / 2021</v>
      </c>
      <c r="N1092" s="22" t="str">
        <f ca="1">LEFTB($L$1,FIND(" / ",$L$1,1))+2&amp;" / "&amp;LEFTB($L$1,FIND(" / ",$L$1,1))+3</f>
        <v>2021 / 2022</v>
      </c>
      <c r="O1092" s="22" t="str">
        <f ca="1">LEFTB($L$1,FIND(" / ",$L$1,1))+3&amp;" / "&amp;LEFTB($L$1,FIND(" / ",$L$1,1))+4</f>
        <v>2022 / 2023</v>
      </c>
      <c r="P1092" s="22" t="str">
        <f ca="1">LEFTB($L$1,FIND(" / ",$L$1,1))+4&amp;" / "&amp;LEFTB($L$1,FIND(" / ",$L$1,1))+5</f>
        <v>2023 / 2024</v>
      </c>
      <c r="Q1092" s="22" t="str">
        <f ca="1">LEFTB($L$1,FIND(" / ",$L$1,1))+5&amp;" / "&amp;LEFTB($L$1,FIND(" / ",$L$1,1))+6</f>
        <v>2024 / 2025</v>
      </c>
      <c r="R1092" s="22" t="str">
        <f ca="1">LEFTB($L$1,FIND(" / ",$L$1,1))+6&amp;" / "&amp;LEFTB($L$1,FIND(" / ",$L$1,1))+7</f>
        <v>2025 / 2026</v>
      </c>
      <c r="S1092" s="22" t="str">
        <f ca="1">LEFTB($L$1,FIND(" / ",$L$1,1))+7&amp;" / "&amp;LEFTB($L$1,FIND(" / ",$L$1,1))+8</f>
        <v>2026 / 2027</v>
      </c>
      <c r="T1092" s="22" t="str">
        <f ca="1">LEFTB($L$1,FIND(" / ",$L$1,1))+8&amp;" / "&amp;LEFTB($L$1,FIND(" / ",$L$1,1))+9</f>
        <v>2027 / 2028</v>
      </c>
      <c r="U1092" s="22" t="str">
        <f ca="1">LEFTB($L$1,FIND(" / ",$L$1,1))+9&amp;" / "&amp;LEFTB($L$1,FIND(" / ",$L$1,1))+10</f>
        <v>2028 / 2029</v>
      </c>
      <c r="V1092" s="22" t="str">
        <f ca="1">LEFTB($L$1,FIND(" / ",$L$1,1))+10&amp;" / "&amp;LEFTB($L$1,FIND(" / ",$L$1,1))+11</f>
        <v>2029 / 2030</v>
      </c>
      <c r="W1092" s="22" t="str">
        <f ca="1">LEFTB($L$1,FIND(" / ",$L$1,1))+11&amp;" / "&amp;LEFTB($L$1,FIND(" / ",$L$1,1))+12</f>
        <v>2030 / 2031</v>
      </c>
      <c r="X1092" s="22" t="str">
        <f ca="1">LEFTB($L$1,FIND(" / ",$L$1,1))+12&amp;" / "&amp;LEFTB($L$1,FIND(" / ",$L$1,1))+13</f>
        <v>2031 / 2032</v>
      </c>
      <c r="Y1092" s="22" t="str">
        <f ca="1">LEFTB($L$1,FIND(" / ",$L$1,1))+13&amp;" / "&amp;LEFTB($L$1,FIND(" / ",$L$1,1))+14</f>
        <v>2032 / 2033</v>
      </c>
      <c r="Z1092" s="23" t="s">
        <v>11</v>
      </c>
      <c r="AA1092" s="19" t="s">
        <v>12</v>
      </c>
      <c r="AB1092" s="19" t="s">
        <v>13</v>
      </c>
      <c r="AC1092" s="19" t="s">
        <v>14</v>
      </c>
      <c r="AD1092" s="160"/>
      <c r="AE1092" s="19" t="s">
        <v>15</v>
      </c>
      <c r="AF1092" s="19" t="s">
        <v>16</v>
      </c>
      <c r="AG1092" s="19" t="s">
        <v>17</v>
      </c>
      <c r="AH1092" s="19" t="s">
        <v>18</v>
      </c>
      <c r="AI1092" s="19" t="s">
        <v>19</v>
      </c>
      <c r="AJ1092" s="19" t="s">
        <v>20</v>
      </c>
      <c r="AK1092" s="19" t="s">
        <v>21</v>
      </c>
      <c r="AL1092" s="19" t="s">
        <v>22</v>
      </c>
      <c r="AM1092" s="19" t="str">
        <f ca="1">IF('MASTER 2018-19 '!H1101="","",'MASTER 2018-19 '!H1101)</f>
        <v>2018/19 Peak (MW)</v>
      </c>
      <c r="AN1092" s="19" t="s">
        <v>825</v>
      </c>
    </row>
    <row r="1093" spans="1:40" x14ac:dyDescent="0.2">
      <c r="A1093" s="6"/>
      <c r="B1093" s="161"/>
      <c r="C1093" s="162"/>
      <c r="D1093" s="161"/>
      <c r="E1093" s="161"/>
      <c r="F1093" s="161"/>
      <c r="G1093" s="163"/>
      <c r="H1093" s="161"/>
      <c r="I1093" s="164"/>
      <c r="J1093" s="165"/>
      <c r="K1093" s="161"/>
      <c r="L1093" s="161"/>
      <c r="M1093" s="161"/>
      <c r="N1093" s="161"/>
      <c r="O1093" s="161"/>
      <c r="P1093" s="161"/>
      <c r="Q1093" s="161"/>
      <c r="R1093" s="161"/>
      <c r="S1093" s="161"/>
      <c r="T1093" s="161"/>
      <c r="U1093" s="161"/>
      <c r="V1093" s="161"/>
      <c r="W1093" s="161"/>
      <c r="X1093" s="161"/>
      <c r="Y1093" s="161"/>
      <c r="Z1093" s="160"/>
      <c r="AA1093" s="160"/>
      <c r="AB1093" s="160"/>
      <c r="AC1093" s="160"/>
      <c r="AD1093" s="160"/>
      <c r="AE1093" s="160"/>
      <c r="AF1093" s="160"/>
      <c r="AG1093" s="160"/>
      <c r="AH1093" s="160"/>
      <c r="AI1093" s="160"/>
      <c r="AJ1093" s="160"/>
      <c r="AK1093" s="160"/>
      <c r="AL1093" s="160"/>
      <c r="AM1093" s="157" t="str">
        <f ca="1">IF('MASTER 2018-19 '!H1102="","",'MASTER 2018-19 '!H1102)</f>
        <v/>
      </c>
      <c r="AN1093" s="157"/>
    </row>
    <row r="1094" spans="1:40" x14ac:dyDescent="0.2">
      <c r="A1094" s="142" t="s">
        <v>324</v>
      </c>
      <c r="B1094" s="166">
        <v>405</v>
      </c>
      <c r="C1094" s="167"/>
      <c r="D1094" s="168" t="s">
        <v>23</v>
      </c>
      <c r="E1094" s="169" t="s">
        <v>840</v>
      </c>
      <c r="F1094" s="170"/>
      <c r="G1094" s="284">
        <f ca="1">VLOOKUP(A1094,SubstationLoad_Max_GSPs!$A$3:$Z$100,19,FALSE)</f>
        <v>43796.731249999997</v>
      </c>
      <c r="H1094" s="282">
        <f ca="1">VLOOKUP(A1094,SubstationLoad_Max_GSPs!$A$3:$Z$100,18,FALSE)</f>
        <v>24.729081212562924</v>
      </c>
      <c r="I1094" s="136">
        <v>1</v>
      </c>
      <c r="J1094" s="171"/>
      <c r="K1094" s="172" t="s">
        <v>24</v>
      </c>
      <c r="L1094" s="37">
        <f ca="1">IF(OR($A1094="",ISNA($I1094)),,$H1094*$I1094)</f>
        <v>24.729081212562924</v>
      </c>
      <c r="M1094" s="37">
        <f t="shared" ref="M1094:Y1094" ca="1" si="177">M1095/IFERROR($L1095/$L1094,1)</f>
        <v>25.016084501400609</v>
      </c>
      <c r="N1094" s="37">
        <f t="shared" ca="1" si="177"/>
        <v>25.310769011097687</v>
      </c>
      <c r="O1094" s="37">
        <f t="shared" ca="1" si="177"/>
        <v>25.613340501545057</v>
      </c>
      <c r="P1094" s="37">
        <f t="shared" ca="1" si="177"/>
        <v>25.92401024440824</v>
      </c>
      <c r="Q1094" s="37">
        <f t="shared" ca="1" si="177"/>
        <v>26.242995170773607</v>
      </c>
      <c r="R1094" s="37">
        <f t="shared" ca="1" si="177"/>
        <v>26.570518022749564</v>
      </c>
      <c r="S1094" s="37">
        <f t="shared" ca="1" si="177"/>
        <v>26.906807509128804</v>
      </c>
      <c r="T1094" s="37">
        <f t="shared" ca="1" si="177"/>
        <v>27.252098465220321</v>
      </c>
      <c r="U1094" s="37">
        <f t="shared" ca="1" si="177"/>
        <v>27.606632016962926</v>
      </c>
      <c r="V1094" s="37">
        <f t="shared" ca="1" si="177"/>
        <v>27.970655749434922</v>
      </c>
      <c r="W1094" s="37">
        <f t="shared" ca="1" si="177"/>
        <v>28.344423879877716</v>
      </c>
      <c r="X1094" s="37">
        <f t="shared" ca="1" si="177"/>
        <v>28.728197435354325</v>
      </c>
      <c r="Y1094" s="37">
        <f t="shared" ca="1" si="177"/>
        <v>29.122244435166824</v>
      </c>
      <c r="Z1094" s="38" t="str">
        <f ca="1">"Diversity/Losses: "&amp;ROUND(L1095/L1094,3)</f>
        <v>Diversity/Losses: 0.957</v>
      </c>
      <c r="AA1094" s="173">
        <f ca="1">IFERROR(IF($H1094="",,AA1095/$L1094),0)</f>
        <v>0.94757588782011282</v>
      </c>
      <c r="AB1094" s="173">
        <f ca="1">IFERROR(IF($H1094="",,AB1095/$L1094),0)</f>
        <v>0.92208726310857114</v>
      </c>
      <c r="AC1094" s="174">
        <f ca="1">IFERROR(IF($H1094="",,AC1095/$L1094),0)</f>
        <v>-0.99017847171896101</v>
      </c>
      <c r="AD1094" s="175"/>
      <c r="AE1094" s="42">
        <v>17330</v>
      </c>
      <c r="AF1094" s="43"/>
      <c r="AG1094" s="43"/>
      <c r="AH1094" s="43"/>
      <c r="AI1094" s="43"/>
      <c r="AJ1094" s="43"/>
      <c r="AK1094" s="43"/>
      <c r="AL1094" s="44"/>
      <c r="AM1094" s="157">
        <f ca="1">IF('MASTER 2018-19 '!H1103="","",'MASTER 2018-19 '!H1103)</f>
        <v>21.8</v>
      </c>
      <c r="AN1094" s="216">
        <f ca="1">H1094-AM1094</f>
        <v>2.9290812125629238</v>
      </c>
    </row>
    <row r="1095" spans="1:40" x14ac:dyDescent="0.2">
      <c r="A1095" s="217" t="str">
        <f ca="1">IFERROR(IF(H1094="","No PI or No Data",""),"Substation was not found in SubstationLoad")</f>
        <v/>
      </c>
      <c r="B1095" s="176"/>
      <c r="C1095" s="177"/>
      <c r="D1095" s="178"/>
      <c r="E1095" s="178"/>
      <c r="F1095" s="178"/>
      <c r="G1095" s="329">
        <f ca="1">VLOOKUP(A1094,SubstationLoad_Max_GSPs!$A$3:$Z$100,19,FALSE)</f>
        <v>43796.731249999997</v>
      </c>
      <c r="H1095" s="180"/>
      <c r="I1095" s="181"/>
      <c r="J1095" s="182"/>
      <c r="K1095" s="183" t="s">
        <v>25</v>
      </c>
      <c r="L1095" s="53">
        <f ca="1">L1099+L1102+L1105</f>
        <v>23.671333786533474</v>
      </c>
      <c r="M1095" s="53">
        <f t="shared" ref="M1095:Y1095" ca="1" si="178">M1099+M1102+M1105</f>
        <v>23.946060962586351</v>
      </c>
      <c r="N1095" s="53">
        <f t="shared" ca="1" si="178"/>
        <v>24.228140807397438</v>
      </c>
      <c r="O1095" s="53">
        <f t="shared" ca="1" si="178"/>
        <v>24.517770279802988</v>
      </c>
      <c r="P1095" s="53">
        <f t="shared" ca="1" si="178"/>
        <v>24.815151614656422</v>
      </c>
      <c r="Q1095" s="53">
        <f t="shared" ca="1" si="178"/>
        <v>25.120492464159213</v>
      </c>
      <c r="R1095" s="53">
        <f t="shared" ca="1" si="178"/>
        <v>25.434006042977565</v>
      </c>
      <c r="S1095" s="53">
        <f t="shared" ca="1" si="178"/>
        <v>25.755911277246469</v>
      </c>
      <c r="T1095" s="53">
        <f t="shared" ca="1" si="178"/>
        <v>26.086432957565158</v>
      </c>
      <c r="U1095" s="53">
        <f t="shared" ca="1" si="178"/>
        <v>26.425801896090903</v>
      </c>
      <c r="V1095" s="53">
        <f t="shared" ca="1" si="178"/>
        <v>26.774255087840977</v>
      </c>
      <c r="W1095" s="53">
        <f t="shared" ca="1" si="178"/>
        <v>27.132035876315449</v>
      </c>
      <c r="X1095" s="53">
        <f t="shared" ca="1" si="178"/>
        <v>27.499394123556613</v>
      </c>
      <c r="Y1095" s="53">
        <f t="shared" ca="1" si="178"/>
        <v>27.87658638476384</v>
      </c>
      <c r="Z1095" s="184"/>
      <c r="AA1095" s="419">
        <f ca="1">MAX(VLOOKUP(A1094,SubstationLoad_Max_GSPs!$A$3:$Z$100,3,FALSE),VLOOKUP(A1094,SubstationLoad_Max_GSPs!$A$3:$Z$100,5,FALSE))</f>
        <v>23.432681084969985</v>
      </c>
      <c r="AB1095" s="282">
        <f ca="1">VLOOKUP(A1094,SubstationLoad_Max_GSPs!$A$3:$Z$100,4,FALSE)</f>
        <v>22.802370814481733</v>
      </c>
      <c r="AC1095" s="282">
        <f ca="1">VLOOKUP(A1094,SubstationLoad_Min_GSPs!$A$3:$Z$100,18,FALSE)</f>
        <v>-24.486203842069628</v>
      </c>
      <c r="AD1095" s="175"/>
      <c r="AE1095" s="186">
        <v>1</v>
      </c>
      <c r="AF1095" s="187">
        <v>0</v>
      </c>
      <c r="AG1095" s="187">
        <v>0</v>
      </c>
      <c r="AH1095" s="187">
        <v>0</v>
      </c>
      <c r="AI1095" s="187">
        <v>0</v>
      </c>
      <c r="AJ1095" s="187">
        <v>0</v>
      </c>
      <c r="AK1095" s="187">
        <v>0</v>
      </c>
      <c r="AL1095" s="188">
        <v>0</v>
      </c>
      <c r="AM1095" s="157" t="str">
        <f ca="1">IF('MASTER 2018-19 '!H1104="","",'MASTER 2018-19 '!H1104)</f>
        <v/>
      </c>
      <c r="AN1095" s="216"/>
    </row>
    <row r="1096" spans="1:40" x14ac:dyDescent="0.2">
      <c r="A1096" s="11"/>
      <c r="B1096" s="176"/>
      <c r="C1096" s="189"/>
      <c r="D1096" s="190" t="s">
        <v>26</v>
      </c>
      <c r="E1096" s="63"/>
      <c r="F1096" s="191"/>
      <c r="G1096" s="192"/>
      <c r="H1096" s="193"/>
      <c r="I1096" s="194"/>
      <c r="J1096" s="194"/>
      <c r="K1096" s="194"/>
      <c r="L1096" s="194"/>
      <c r="M1096" s="194"/>
      <c r="N1096" s="195"/>
      <c r="O1096" s="195"/>
      <c r="P1096" s="195"/>
      <c r="Q1096" s="195"/>
      <c r="R1096" s="196" t="s">
        <v>27</v>
      </c>
      <c r="S1096" s="330">
        <f ca="1">VLOOKUP(A1094,SubstationLoad_Max_GSPs!$A$3:$Z$100,20,FALSE)</f>
        <v>8.5709905391758721</v>
      </c>
      <c r="T1096" s="185"/>
      <c r="U1096" s="185"/>
      <c r="V1096" s="185"/>
      <c r="W1096" s="185"/>
      <c r="X1096" s="185"/>
      <c r="Y1096" s="185"/>
      <c r="Z1096" s="184"/>
      <c r="AA1096" s="418">
        <f ca="1">IF(AA1095=VLOOKUP(A1094,SubstationLoad_Max_GSPs!$A$3:$Z$100,3,FALSE),VLOOKUP(A1094,SubstationLoad_Max_GSPs!$A$3:$Z$100,8,FALSE),IF(AA1095=VLOOKUP(A1094,SubstationLoad_Max_GSPs!$A$3:$Z$100,5,FALSE),VLOOKUP(A1094,SubstationLoad_Max_GSPs!$A$3:$Z$100,10,FALSE),""))</f>
        <v>43712.506249999999</v>
      </c>
      <c r="AB1096" s="418">
        <f ca="1">VLOOKUP(A1094,SubstationLoad_Max_GSPs!$A$3:$Z$100,9,FALSE)</f>
        <v>43690.744444444441</v>
      </c>
      <c r="AC1096" s="418">
        <f ca="1">VLOOKUP(A1094,SubstationLoad_Min_GSPs!$A$3:$Z$100,19,FALSE)</f>
        <v>43892.981944444444</v>
      </c>
      <c r="AD1096" s="175"/>
      <c r="AE1096" s="175"/>
      <c r="AF1096" s="175"/>
      <c r="AG1096" s="175"/>
      <c r="AH1096" s="175"/>
      <c r="AI1096" s="175"/>
      <c r="AJ1096" s="175"/>
      <c r="AK1096" s="175"/>
      <c r="AL1096" s="175"/>
      <c r="AM1096" s="157" t="str">
        <f ca="1">IF('MASTER 2018-19 '!H1105="","",'MASTER 2018-19 '!H1105)</f>
        <v/>
      </c>
      <c r="AN1096" s="216"/>
    </row>
    <row r="1097" spans="1:40" x14ac:dyDescent="0.2">
      <c r="A1097" s="14"/>
      <c r="B1097" s="197"/>
      <c r="C1097" s="198"/>
      <c r="D1097" s="198"/>
      <c r="E1097" s="198"/>
      <c r="F1097" s="199"/>
      <c r="G1097" s="200" t="s">
        <v>28</v>
      </c>
      <c r="H1097" s="201">
        <v>0.98</v>
      </c>
      <c r="I1097" s="197"/>
      <c r="J1097" s="202"/>
      <c r="K1097" s="203" t="s">
        <v>29</v>
      </c>
      <c r="L1097" s="78">
        <f ca="1">L1094*$H1097</f>
        <v>24.234499588311664</v>
      </c>
      <c r="M1097" s="78">
        <f t="shared" ref="M1097:T1097" ca="1" si="179">M1094*$H1097</f>
        <v>24.515762811372596</v>
      </c>
      <c r="N1097" s="78">
        <f t="shared" ca="1" si="179"/>
        <v>24.804553630875734</v>
      </c>
      <c r="O1097" s="78">
        <f t="shared" ca="1" si="179"/>
        <v>25.101073691514156</v>
      </c>
      <c r="P1097" s="78">
        <f t="shared" ca="1" si="179"/>
        <v>25.405530039520077</v>
      </c>
      <c r="Q1097" s="78">
        <f t="shared" ca="1" si="179"/>
        <v>25.718135267358136</v>
      </c>
      <c r="R1097" s="78">
        <f t="shared" ca="1" si="179"/>
        <v>26.039107662294573</v>
      </c>
      <c r="S1097" s="78">
        <f t="shared" ca="1" si="179"/>
        <v>26.368671358946226</v>
      </c>
      <c r="T1097" s="78">
        <f t="shared" ca="1" si="179"/>
        <v>26.707056495915914</v>
      </c>
      <c r="U1097" s="78">
        <f ca="1">U1094*$H1097</f>
        <v>27.054499376623667</v>
      </c>
      <c r="V1097" s="78">
        <f ca="1">V1094*$H1097</f>
        <v>27.411242634446221</v>
      </c>
      <c r="W1097" s="78">
        <f t="shared" ref="W1097" ca="1" si="180">W1094*$H1097</f>
        <v>27.777535402280161</v>
      </c>
      <c r="X1097" s="78">
        <f ca="1">X1094*$H1097</f>
        <v>28.153633486647237</v>
      </c>
      <c r="Y1097" s="78">
        <f ca="1">Y1094*$H1097</f>
        <v>28.539799546463488</v>
      </c>
      <c r="Z1097" s="204"/>
      <c r="AA1097" s="205"/>
      <c r="AB1097" s="198"/>
      <c r="AC1097" s="206"/>
      <c r="AD1097" s="175"/>
      <c r="AE1097" s="175"/>
      <c r="AF1097" s="175"/>
      <c r="AG1097" s="175"/>
      <c r="AH1097" s="175"/>
      <c r="AI1097" s="175"/>
      <c r="AJ1097" s="175"/>
      <c r="AK1097" s="175"/>
      <c r="AL1097" s="175"/>
      <c r="AM1097" s="157"/>
      <c r="AN1097" s="216"/>
    </row>
    <row r="1098" spans="1:40" x14ac:dyDescent="0.2">
      <c r="A1098" s="2"/>
      <c r="C1098" s="207"/>
      <c r="D1098" s="208"/>
      <c r="E1098" s="208"/>
      <c r="F1098" s="208"/>
      <c r="G1098" s="209"/>
      <c r="H1098" s="241"/>
      <c r="I1098" s="211"/>
      <c r="J1098" s="212"/>
      <c r="K1098" s="208"/>
      <c r="Z1098" s="175"/>
      <c r="AA1098" s="175"/>
      <c r="AB1098" s="175"/>
      <c r="AC1098" s="175"/>
      <c r="AD1098" s="175"/>
      <c r="AE1098" s="175"/>
      <c r="AF1098" s="175"/>
      <c r="AG1098" s="175"/>
      <c r="AH1098" s="175"/>
      <c r="AI1098" s="175"/>
      <c r="AJ1098" s="175"/>
      <c r="AK1098" s="175"/>
      <c r="AL1098" s="175"/>
      <c r="AM1098" s="157" t="str">
        <f ca="1">IF('MASTER 2018-19 '!H1107="","",'MASTER 2018-19 '!H1107)</f>
        <v/>
      </c>
      <c r="AN1098" s="216"/>
    </row>
    <row r="1099" spans="1:40" x14ac:dyDescent="0.2">
      <c r="A1099" s="152"/>
      <c r="B1099" s="247">
        <v>406</v>
      </c>
      <c r="C1099" s="86" t="str">
        <f ca="1">VLOOKUP(B1099,'GSP List'!$D$2:$E$485,2,FALSE)</f>
        <v>MACDUFF NEW</v>
      </c>
      <c r="D1099" s="117" t="s">
        <v>30</v>
      </c>
      <c r="E1099" s="117" t="s">
        <v>567</v>
      </c>
      <c r="F1099" s="214"/>
      <c r="G1099" s="284">
        <f ca="1">IF(AND(VLOOKUP(C1099,SubstationLoad_Max_Primaries!$B$3:$Z$495,3,FALSE),ISNUMBER(VLOOKUP(C1099,'Manual Calculation'!$B$2:$G$222,3,FALSE))),VLOOKUP(C1099,'Manual Calculation'!$B$2:$G$222,4,FALSE),VLOOKUP(C1099,SubstationLoad_Max_Primaries!$B$3:$Z$500,23,FALSE))</f>
        <v>43915.708333333336</v>
      </c>
      <c r="H1099" s="282">
        <f ca="1">IF(AND(VLOOKUP(C1099,SubstationLoad_Max_Primaries!$B$3:$Z$495,3,FALSE),ISNUMBER(VLOOKUP(C1099,'Manual Calculation'!$B$2:$G$222,3,FALSE))),VLOOKUP(C1099,'Manual Calculation'!$B$2:$G$222,3,FALSE),VLOOKUP(C1099,SubstationLoad_Max_Primaries!$B$3:$Z$500,22,FALSE))</f>
        <v>7.3737778509999998</v>
      </c>
      <c r="I1099" s="136">
        <v>1</v>
      </c>
      <c r="J1099" s="89" t="s">
        <v>829</v>
      </c>
      <c r="K1099" s="90" t="s">
        <v>829</v>
      </c>
      <c r="L1099" s="143">
        <f ca="1">IF(OR($B1099="",ISNA($I1099)),,$H1099*$I1099)</f>
        <v>7.3737778509999998</v>
      </c>
      <c r="M1099" s="143">
        <f ca="1">IF($B1099 ="",,VLOOKUP($K1099,'Growth Rates'!$C$5:$D$8,2,FALSE))^COLUMNS($M1099:M1099)*$L1099+SUM($L1100:M1100)*IFERROR($L$5/$L$6,1)</f>
        <v>7.5713022649584794</v>
      </c>
      <c r="N1099" s="143">
        <f ca="1">IF($B1099 ="",,VLOOKUP($K1099,'Growth Rates'!$C$5:$D$8,2,FALSE))^COLUMNS($M1099:N1099)*$L1099+SUM($L1100:N1100)*IFERROR($L$5/$L$6,1)</f>
        <v>7.7741178464701477</v>
      </c>
      <c r="O1099" s="143">
        <f ca="1">IF($B1099 ="",,VLOOKUP($K1099,'Growth Rates'!$C$5:$D$8,2,FALSE))^COLUMNS($M1099:O1099)*$L1099+SUM($L1100:O1100)*IFERROR($L$5/$L$6,1)</f>
        <v>7.9823663322120835</v>
      </c>
      <c r="P1099" s="143">
        <f ca="1">IF($B1099 ="",,VLOOKUP($K1099,'Growth Rates'!$C$5:$D$8,2,FALSE))^COLUMNS($M1099:P1099)*$L1099+SUM($L1100:P1100)*IFERROR($L$5/$L$6,1)</f>
        <v>8.1961932556199066</v>
      </c>
      <c r="Q1099" s="143">
        <f ca="1">IF($B1099 ="",,VLOOKUP($K1099,'Growth Rates'!$C$5:$D$8,2,FALSE))^COLUMNS($M1099:Q1099)*$L1099+SUM($L1100:Q1100)*IFERROR($L$5/$L$6,1)</f>
        <v>8.4157480485931195</v>
      </c>
      <c r="R1099" s="143">
        <f ca="1">IF($B1099 ="",,VLOOKUP($K1099,'Growth Rates'!$C$5:$D$8,2,FALSE))^COLUMNS($M1099:R1099)*$L1099+SUM($L1100:R1100)*IFERROR($L$5/$L$6,1)</f>
        <v>8.6411841459248446</v>
      </c>
      <c r="S1099" s="143">
        <f ca="1">IF($B1099 ="",,VLOOKUP($K1099,'Growth Rates'!$C$5:$D$8,2,FALSE))^COLUMNS($M1099:S1099)*$L1099+SUM($L1100:S1100)*IFERROR($L$5/$L$6,1)</f>
        <v>8.8726590925289983</v>
      </c>
      <c r="T1099" s="143">
        <f ca="1">IF($B1099 ="",,VLOOKUP($K1099,'Growth Rates'!$C$5:$D$8,2,FALSE))^COLUMNS($M1099:T1099)*$L1099+SUM($L1100:T1100)*IFERROR($L$5/$L$6,1)</f>
        <v>9.1103346535397609</v>
      </c>
      <c r="U1099" s="143">
        <f ca="1">IF($B1099 ="",,VLOOKUP($K1099,'Growth Rates'!$C$5:$D$8,2,FALSE))^COLUMNS($M1099:U1099)*$L1099+SUM($L1100:U1100)*IFERROR($L$5/$L$6,1)</f>
        <v>9.3543769273603665</v>
      </c>
      <c r="V1099" s="143">
        <f ca="1">IF($B1099 ="",,VLOOKUP($K1099,'Growth Rates'!$C$5:$D$8,2,FALSE))^COLUMNS($M1099:V1099)*$L1099+SUM($L1100:V1100)*IFERROR($L$5/$L$6,1)</f>
        <v>9.604956461740155</v>
      </c>
      <c r="W1099" s="143">
        <f ca="1">IF($B1099 ="",,VLOOKUP($K1099,'Growth Rates'!$C$5:$D$8,2,FALSE))^COLUMNS($M1099:W1099)*$L1099+SUM($L1100:W1100)*IFERROR($L$5/$L$6,1)</f>
        <v>9.8622483729610284</v>
      </c>
      <c r="X1099" s="143">
        <f ca="1">IF($B1099 ="",,VLOOKUP($K1099,'Growth Rates'!$C$5:$D$8,2,FALSE))^COLUMNS($M1099:X1099)*$L1099+SUM($L1100:X1100)*IFERROR($L$5/$L$6,1)</f>
        <v>10.12643246821661</v>
      </c>
      <c r="Y1099" s="143">
        <f ca="1">IF($B1099 ="",,VLOOKUP($K1099,'Growth Rates'!$C$5:$D$8,2,FALSE))^COLUMNS($M1099:Y1099)*$L1099+SUM($L1100:Y1100)*IFERROR($L$5/$L$6,1)</f>
        <v>10.397693371269629</v>
      </c>
      <c r="Z1099" s="237"/>
      <c r="AA1099" s="173">
        <f ca="1">IFERROR(IF($H1099="",,AA1100/$L1099),0)</f>
        <v>0</v>
      </c>
      <c r="AB1099" s="173">
        <f ca="1">IFERROR(IF($H1099="",,AB1100/$L1099),0)</f>
        <v>0</v>
      </c>
      <c r="AC1099" s="174">
        <f ca="1">IFERROR(IF($H1099="",,AC1100/$L1099),0)</f>
        <v>0.2</v>
      </c>
      <c r="AD1099" s="175"/>
      <c r="AE1099" s="42">
        <v>83207</v>
      </c>
      <c r="AF1099" s="43"/>
      <c r="AG1099" s="43"/>
      <c r="AH1099" s="43"/>
      <c r="AI1099" s="43"/>
      <c r="AJ1099" s="43"/>
      <c r="AK1099" s="43"/>
      <c r="AL1099" s="44"/>
      <c r="AM1099" s="157">
        <f ca="1">IF('MASTER 2018-19 '!H1108="","",'MASTER 2018-19 '!H1108)</f>
        <v>13.064</v>
      </c>
      <c r="AN1099" s="216">
        <f t="shared" ref="AN1099:AN1150" ca="1" si="181">H1099-AM1099</f>
        <v>-5.6902221490000002</v>
      </c>
    </row>
    <row r="1100" spans="1:40" x14ac:dyDescent="0.2">
      <c r="A1100" s="152"/>
      <c r="C1100" s="217" t="str">
        <f ca="1">IFERROR(IF(H1099="","No PI or No Data",""),"Substation was not found in SubstationLoad")</f>
        <v/>
      </c>
      <c r="D1100" s="139"/>
      <c r="E1100" s="139"/>
      <c r="F1100" s="139"/>
      <c r="G1100" s="285">
        <f ca="1">IF(AND(VLOOKUP(C1099,SubstationLoad_Max_Primaries!$B$3:$Z$495,3,FALSE),ISNUMBER(VLOOKUP(C1099,'Manual Calculation'!$B$2:$G$222,3,FALSE))),VLOOKUP(C1099,'Manual Calculation'!$B$2:$G$222,4,FALSE),VLOOKUP(C1099,SubstationLoad_Max_Primaries!$B$3:$Z$500,23,FALSE))</f>
        <v>43915.708333333336</v>
      </c>
      <c r="H1100" s="248"/>
      <c r="I1100" s="220"/>
      <c r="J1100" s="220"/>
      <c r="K1100" s="220"/>
      <c r="L1100" s="220" t="s">
        <v>32</v>
      </c>
      <c r="M1100" s="235"/>
      <c r="N1100" s="221"/>
      <c r="O1100" s="221"/>
      <c r="P1100" s="221"/>
      <c r="Q1100" s="221"/>
      <c r="R1100" s="221"/>
      <c r="S1100" s="221"/>
      <c r="T1100" s="221"/>
      <c r="U1100" s="221"/>
      <c r="V1100" s="221"/>
      <c r="W1100" s="221"/>
      <c r="X1100" s="221"/>
      <c r="Y1100" s="221"/>
      <c r="Z1100" s="222"/>
      <c r="AA1100" s="419" t="str">
        <f ca="1">IF(AND(VLOOKUP(C1099,SubstationLoad_Min_Primaries!$B$3:$Z$495,3,FALSE),ISNUMBER(VLOOKUP(C1099,'Manual Calculation'!$B$2:$G$222,5,FALSE))),"Manual Calculation",MAX(VLOOKUP(C1099,SubstationLoad_Max_Primaries!$B$3:$Z$500,5,FALSE),VLOOKUP(C1099,SubstationLoad_Max_Primaries!$B$3:$Z$500,7,FALSE)))</f>
        <v>Manual Calculation</v>
      </c>
      <c r="AB1100" s="419" t="str">
        <f ca="1">IF(AND(VLOOKUP(C1099,SubstationLoad_Min_Primaries!$B$3:$Z$495,3,FALSE),ISNUMBER(VLOOKUP(C1099,'Manual Calculation'!$B$2:$G$222,5,FALSE))),"Manual Calculation",VLOOKUP(C1099,SubstationLoad_Max_Primaries!$B$3:$Z$500,6,FALSE))</f>
        <v>Manual Calculation</v>
      </c>
      <c r="AC1100" s="282">
        <f ca="1">IF(AND(VLOOKUP(C1099,SubstationLoad_Min_Primaries!$B$3:$Z$495,3,FALSE),ISNUMBER(VLOOKUP(C1099,'Manual Calculation'!$B$2:$G$222,5,FALSE))),VLOOKUP(C1099,'Manual Calculation'!$B$2:$G$222,5,FALSE),VLOOKUP(C1099,SubstationLoad_Min_Primaries!$B$3:$Z$500,22,FALSE))</f>
        <v>1.4747555702000001</v>
      </c>
      <c r="AD1100" s="175"/>
      <c r="AE1100" s="186">
        <v>1</v>
      </c>
      <c r="AF1100" s="187">
        <v>0</v>
      </c>
      <c r="AG1100" s="187">
        <v>0</v>
      </c>
      <c r="AH1100" s="187">
        <v>0</v>
      </c>
      <c r="AI1100" s="187">
        <v>0</v>
      </c>
      <c r="AJ1100" s="187">
        <v>0</v>
      </c>
      <c r="AK1100" s="187">
        <v>0</v>
      </c>
      <c r="AL1100" s="188">
        <v>0</v>
      </c>
      <c r="AM1100" s="157" t="str">
        <f ca="1">IF('MASTER 2018-19 '!H1109="","",'MASTER 2018-19 '!H1109)</f>
        <v/>
      </c>
      <c r="AN1100" s="216"/>
    </row>
    <row r="1101" spans="1:40" x14ac:dyDescent="0.2">
      <c r="A1101" s="152"/>
      <c r="C1101" s="223" t="s">
        <v>33</v>
      </c>
      <c r="D1101" s="224"/>
      <c r="E1101" s="225"/>
      <c r="F1101" s="225"/>
      <c r="G1101" s="226"/>
      <c r="H1101" s="249"/>
      <c r="I1101" s="228"/>
      <c r="J1101" s="228"/>
      <c r="K1101" s="228"/>
      <c r="L1101" s="228"/>
      <c r="M1101" s="229"/>
      <c r="N1101" s="229"/>
      <c r="O1101" s="230"/>
      <c r="P1101" s="230"/>
      <c r="Q1101" s="230"/>
      <c r="R1101" s="231" t="s">
        <v>34</v>
      </c>
      <c r="S1101" s="283" t="str">
        <f ca="1">VLOOKUP(C1099,SubstationLoad_Max_Primaries!$B$3:$Z$500,24,FALSE)</f>
        <v/>
      </c>
      <c r="T1101" s="233"/>
      <c r="U1101" s="233"/>
      <c r="V1101" s="233"/>
      <c r="W1101" s="233"/>
      <c r="X1101" s="233"/>
      <c r="Y1101" s="233"/>
      <c r="Z1101" s="234"/>
      <c r="AA1101" s="418" t="str">
        <f ca="1">IF(AND(VLOOKUP(C1099,SubstationLoad_Min_Primaries!$B$3:$Z$495,3,FALSE),ISNUMBER(VLOOKUP(C1099,'Manual Calculation'!$B$2:$G$222,5,FALSE))),"",IF(AA1100=VLOOKUP(C1099,SubstationLoad_Max_Primaries!$B$3:$Z$500,5,FALSE),VLOOKUP(C1099,SubstationLoad_Max_Primaries!$B$3:$Z$500,10,FALSE),IF(AA1100=VLOOKUP(C1099,SubstationLoad_Max_Primaries!$B$3:$Z$500,7,FALSE),VLOOKUP(C1099,SubstationLoad_Max_Primaries!$B$3:$Z$500,12,FALSE),"")))</f>
        <v/>
      </c>
      <c r="AB1101" s="418" t="str">
        <f ca="1">IF(AND(VLOOKUP(C1099,SubstationLoad_Min_Primaries!$B$3:$Z$495,3,FALSE),ISNUMBER(VLOOKUP(C1099,'Manual Calculation'!$B$2:$G$222,5,FALSE))),"",VLOOKUP(C1099,SubstationLoad_Max_Primaries!$B$3:$Z$500,11,FALSE))</f>
        <v/>
      </c>
      <c r="AC1101" s="418" t="str">
        <f ca="1">IF(AND(VLOOKUP(C1099,SubstationLoad_Min_Primaries!$B$3:$Z$495,3,FALSE),ISNUMBER(VLOOKUP(C1099,'Manual Calculation'!$B$2:$G$222,5,FALSE))),VLOOKUP(C1099,'Manual Calculation'!$B$2:$G$222,6,FALSE),VLOOKUP(C1099,SubstationLoad_Min_Primaries!$B$3:$Z$500,23,FALSE))</f>
        <v>No PI, assumed 20% of max</v>
      </c>
      <c r="AD1101" s="175"/>
      <c r="AE1101" s="175"/>
      <c r="AF1101" s="175"/>
      <c r="AG1101" s="175"/>
      <c r="AH1101" s="175"/>
      <c r="AI1101" s="175"/>
      <c r="AJ1101" s="175"/>
      <c r="AK1101" s="175"/>
      <c r="AL1101" s="175"/>
      <c r="AM1101" s="157" t="str">
        <f ca="1">IF('MASTER 2018-19 '!H1110="","",'MASTER 2018-19 '!H1110)</f>
        <v/>
      </c>
      <c r="AN1101" s="216"/>
    </row>
    <row r="1102" spans="1:40" x14ac:dyDescent="0.2">
      <c r="A1102" s="152"/>
      <c r="B1102" s="213">
        <v>435</v>
      </c>
      <c r="C1102" s="86" t="str">
        <f ca="1">VLOOKUP(B1102,'GSP List'!$D$2:$E$485,2,FALSE)</f>
        <v>PORTSOY</v>
      </c>
      <c r="D1102" s="117" t="s">
        <v>30</v>
      </c>
      <c r="E1102" s="117" t="s">
        <v>531</v>
      </c>
      <c r="F1102" s="214"/>
      <c r="G1102" s="284">
        <f ca="1">IF(AND(VLOOKUP(C1102,SubstationLoad_Max_Primaries!$B$3:$Z$495,3,FALSE),ISNUMBER(VLOOKUP(C1102,'Manual Calculation'!$B$2:$G$222,3,FALSE))),VLOOKUP(C1102,'Manual Calculation'!$B$2:$G$222,4,FALSE),VLOOKUP(C1102,SubstationLoad_Max_Primaries!$B$3:$Z$500,23,FALSE))</f>
        <v>43719.520833333328</v>
      </c>
      <c r="H1102" s="282">
        <f ca="1">IF(AND(VLOOKUP(C1102,SubstationLoad_Max_Primaries!$B$3:$Z$495,3,FALSE),ISNUMBER(VLOOKUP(C1102,'Manual Calculation'!$B$2:$G$222,3,FALSE))),VLOOKUP(C1102,'Manual Calculation'!$B$2:$G$222,3,FALSE),VLOOKUP(C1102,SubstationLoad_Max_Primaries!$B$3:$Z$500,22,FALSE))</f>
        <v>2.8729044730000002</v>
      </c>
      <c r="I1102" s="136">
        <v>1</v>
      </c>
      <c r="J1102" s="89" t="s">
        <v>829</v>
      </c>
      <c r="K1102" s="90" t="s">
        <v>829</v>
      </c>
      <c r="L1102" s="143">
        <f ca="1">IF(OR($B1102="",ISNA($I1102)),,$H1102*$I1102)</f>
        <v>2.8729044730000002</v>
      </c>
      <c r="M1102" s="143">
        <f ca="1">IF($B1102 ="",,VLOOKUP($K1102,'Growth Rates'!$C$5:$D$8,2,FALSE))^COLUMNS($M1102:M1102)*$L1102+SUM($L1103:M1103)*IFERROR($L$5/$L$6,1)</f>
        <v>2.9498621443395376</v>
      </c>
      <c r="N1102" s="143">
        <f ca="1">IF($B1102 ="",,VLOOKUP($K1102,'Growth Rates'!$C$5:$D$8,2,FALSE))^COLUMNS($M1102:N1102)*$L1102+SUM($L1103:N1103)*IFERROR($L$5/$L$6,1)</f>
        <v>3.0288813124095317</v>
      </c>
      <c r="O1102" s="143">
        <f ca="1">IF($B1102 ="",,VLOOKUP($K1102,'Growth Rates'!$C$5:$D$8,2,FALSE))^COLUMNS($M1102:O1102)*$L1102+SUM($L1103:O1103)*IFERROR($L$5/$L$6,1)</f>
        <v>3.1100171993690702</v>
      </c>
      <c r="P1102" s="143">
        <f ca="1">IF($B1102 ="",,VLOOKUP($K1102,'Growth Rates'!$C$5:$D$8,2,FALSE))^COLUMNS($M1102:P1102)*$L1102+SUM($L1103:P1103)*IFERROR($L$5/$L$6,1)</f>
        <v>3.1933265066358811</v>
      </c>
      <c r="Q1102" s="143">
        <f ca="1">IF($B1102 ="",,VLOOKUP($K1102,'Growth Rates'!$C$5:$D$8,2,FALSE))^COLUMNS($M1102:Q1102)*$L1102+SUM($L1103:Q1103)*IFERROR($L$5/$L$6,1)</f>
        <v>3.2788674545118455</v>
      </c>
      <c r="R1102" s="143">
        <f ca="1">IF($B1102 ="",,VLOOKUP($K1102,'Growth Rates'!$C$5:$D$8,2,FALSE))^COLUMNS($M1102:R1102)*$L1102+SUM($L1103:R1103)*IFERROR($L$5/$L$6,1)</f>
        <v>3.3666998228699656</v>
      </c>
      <c r="S1102" s="143">
        <f ca="1">IF($B1102 ="",,VLOOKUP($K1102,'Growth Rates'!$C$5:$D$8,2,FALSE))^COLUMNS($M1102:S1102)*$L1102+SUM($L1103:S1103)*IFERROR($L$5/$L$6,1)</f>
        <v>3.4568849929312417</v>
      </c>
      <c r="T1102" s="143">
        <f ca="1">IF($B1102 ="",,VLOOKUP($K1102,'Growth Rates'!$C$5:$D$8,2,FALSE))^COLUMNS($M1102:T1102)*$L1102+SUM($L1103:T1103)*IFERROR($L$5/$L$6,1)</f>
        <v>3.5494859901606337</v>
      </c>
      <c r="U1102" s="143">
        <f ca="1">IF($B1102 ="",,VLOOKUP($K1102,'Growth Rates'!$C$5:$D$8,2,FALSE))^COLUMNS($M1102:U1102)*$L1102+SUM($L1103:U1103)*IFERROR($L$5/$L$6,1)</f>
        <v>3.6445675283121024</v>
      </c>
      <c r="V1102" s="143">
        <f ca="1">IF($B1102 ="",,VLOOKUP($K1102,'Growth Rates'!$C$5:$D$8,2,FALSE))^COLUMNS($M1102:V1102)*$L1102+SUM($L1103:V1103)*IFERROR($L$5/$L$6,1)</f>
        <v>3.7421960546534976</v>
      </c>
      <c r="W1102" s="143">
        <f ca="1">IF($B1102 ="",,VLOOKUP($K1102,'Growth Rates'!$C$5:$D$8,2,FALSE))^COLUMNS($M1102:W1102)*$L1102+SUM($L1103:W1103)*IFERROR($L$5/$L$6,1)</f>
        <v>3.8424397964029082</v>
      </c>
      <c r="X1102" s="143">
        <f ca="1">IF($B1102 ="",,VLOOKUP($K1102,'Growth Rates'!$C$5:$D$8,2,FALSE))^COLUMNS($M1102:X1102)*$L1102+SUM($L1103:X1103)*IFERROR($L$5/$L$6,1)</f>
        <v>3.9453688084089165</v>
      </c>
      <c r="Y1102" s="143">
        <f ca="1">IF($B1102 ="",,VLOOKUP($K1102,'Growth Rates'!$C$5:$D$8,2,FALSE))^COLUMNS($M1102:Y1102)*$L1102+SUM($L1103:Y1103)*IFERROR($L$5/$L$6,1)</f>
        <v>4.0510550221080921</v>
      </c>
      <c r="Z1102" s="215"/>
      <c r="AA1102" s="173">
        <f ca="1">IFERROR(IF($H1102="",,AA1103/$L1102),0)</f>
        <v>0</v>
      </c>
      <c r="AB1102" s="173">
        <f ca="1">IFERROR(IF($H1102="",,AB1103/$L1102),0)</f>
        <v>0</v>
      </c>
      <c r="AC1102" s="174">
        <f ca="1">IFERROR(IF($H1102="",,AC1103/$L1102),0)</f>
        <v>0.13841519226873367</v>
      </c>
      <c r="AD1102" s="175"/>
      <c r="AE1102" s="42">
        <v>83211</v>
      </c>
      <c r="AF1102" s="43"/>
      <c r="AG1102" s="43"/>
      <c r="AH1102" s="43"/>
      <c r="AI1102" s="43"/>
      <c r="AJ1102" s="43"/>
      <c r="AK1102" s="43"/>
      <c r="AL1102" s="44"/>
      <c r="AM1102" s="157">
        <f ca="1">IF('MASTER 2018-19 '!H1111="","",'MASTER 2018-19 '!H1111)</f>
        <v>2.5795894559999999</v>
      </c>
      <c r="AN1102" s="216">
        <f t="shared" ca="1" si="181"/>
        <v>0.29331501700000029</v>
      </c>
    </row>
    <row r="1103" spans="1:40" x14ac:dyDescent="0.2">
      <c r="A1103" s="152"/>
      <c r="C1103" s="217" t="str">
        <f ca="1">IFERROR(IF(H1102="","No PI or No Data",""),"Substation was not found in SubstationLoad")</f>
        <v/>
      </c>
      <c r="D1103" s="139"/>
      <c r="E1103" s="139"/>
      <c r="F1103" s="139"/>
      <c r="G1103" s="285">
        <f ca="1">IF(AND(VLOOKUP(C1102,SubstationLoad_Max_Primaries!$B$3:$Z$495,3,FALSE),ISNUMBER(VLOOKUP(C1102,'Manual Calculation'!$B$2:$G$222,3,FALSE))),VLOOKUP(C1102,'Manual Calculation'!$B$2:$G$222,4,FALSE),VLOOKUP(C1102,SubstationLoad_Max_Primaries!$B$3:$Z$500,23,FALSE))</f>
        <v>43719.520833333328</v>
      </c>
      <c r="H1103" s="250"/>
      <c r="I1103" s="220"/>
      <c r="J1103" s="220"/>
      <c r="K1103" s="220"/>
      <c r="L1103" s="220" t="s">
        <v>32</v>
      </c>
      <c r="M1103" s="221"/>
      <c r="N1103" s="221"/>
      <c r="O1103" s="221"/>
      <c r="P1103" s="221"/>
      <c r="Q1103" s="221"/>
      <c r="R1103" s="221"/>
      <c r="S1103" s="221"/>
      <c r="T1103" s="221"/>
      <c r="U1103" s="221"/>
      <c r="V1103" s="221"/>
      <c r="W1103" s="221"/>
      <c r="X1103" s="221"/>
      <c r="Y1103" s="221"/>
      <c r="Z1103" s="222"/>
      <c r="AA1103" s="419" t="str">
        <f ca="1">IF(AND(VLOOKUP(C1102,SubstationLoad_Min_Primaries!$B$3:$Z$495,3,FALSE),ISNUMBER(VLOOKUP(C1102,'Manual Calculation'!$B$2:$G$222,5,FALSE))),"Manual Calculation",MAX(VLOOKUP(C1102,SubstationLoad_Max_Primaries!$B$3:$Z$500,5,FALSE),VLOOKUP(C1102,SubstationLoad_Max_Primaries!$B$3:$Z$500,7,FALSE)))</f>
        <v>Manual Calculation</v>
      </c>
      <c r="AB1103" s="419" t="str">
        <f ca="1">IF(AND(VLOOKUP(C1102,SubstationLoad_Min_Primaries!$B$3:$Z$495,3,FALSE),ISNUMBER(VLOOKUP(C1102,'Manual Calculation'!$B$2:$G$222,5,FALSE))),"Manual Calculation",VLOOKUP(C1102,SubstationLoad_Max_Primaries!$B$3:$Z$500,6,FALSE))</f>
        <v>Manual Calculation</v>
      </c>
      <c r="AC1103" s="282">
        <f ca="1">IF(AND(VLOOKUP(C1102,SubstationLoad_Min_Primaries!$B$3:$Z$495,3,FALSE),ISNUMBER(VLOOKUP(C1102,'Manual Calculation'!$B$2:$G$222,5,FALSE))),VLOOKUP(C1102,'Manual Calculation'!$B$2:$G$222,5,FALSE),VLOOKUP(C1102,SubstationLoad_Min_Primaries!$B$3:$Z$500,22,FALSE))</f>
        <v>0.39765362500000001</v>
      </c>
      <c r="AD1103" s="175"/>
      <c r="AE1103" s="186">
        <v>1</v>
      </c>
      <c r="AF1103" s="187">
        <v>0</v>
      </c>
      <c r="AG1103" s="187">
        <v>0</v>
      </c>
      <c r="AH1103" s="187">
        <v>0</v>
      </c>
      <c r="AI1103" s="187">
        <v>0</v>
      </c>
      <c r="AJ1103" s="187">
        <v>0</v>
      </c>
      <c r="AK1103" s="187">
        <v>0</v>
      </c>
      <c r="AL1103" s="188">
        <v>0</v>
      </c>
      <c r="AM1103" s="157" t="str">
        <f ca="1">IF('MASTER 2018-19 '!H1112="","",'MASTER 2018-19 '!H1112)</f>
        <v/>
      </c>
      <c r="AN1103" s="216"/>
    </row>
    <row r="1104" spans="1:40" x14ac:dyDescent="0.2">
      <c r="A1104" s="152"/>
      <c r="C1104" s="223" t="s">
        <v>33</v>
      </c>
      <c r="D1104" s="224"/>
      <c r="E1104" s="225"/>
      <c r="F1104" s="225"/>
      <c r="G1104" s="226"/>
      <c r="H1104" s="249"/>
      <c r="I1104" s="228"/>
      <c r="J1104" s="228"/>
      <c r="K1104" s="228"/>
      <c r="L1104" s="228"/>
      <c r="M1104" s="229"/>
      <c r="N1104" s="229"/>
      <c r="O1104" s="230"/>
      <c r="P1104" s="230"/>
      <c r="Q1104" s="230"/>
      <c r="R1104" s="231" t="s">
        <v>34</v>
      </c>
      <c r="S1104" s="283">
        <f ca="1">VLOOKUP(C1102,SubstationLoad_Max_Primaries!$B$3:$Z$500,24,FALSE)</f>
        <v>0.98447033064079281</v>
      </c>
      <c r="T1104" s="233"/>
      <c r="U1104" s="233"/>
      <c r="V1104" s="233"/>
      <c r="W1104" s="233"/>
      <c r="X1104" s="233"/>
      <c r="Y1104" s="233"/>
      <c r="Z1104" s="234"/>
      <c r="AA1104" s="418" t="str">
        <f ca="1">IF(AND(VLOOKUP(C1102,SubstationLoad_Min_Primaries!$B$3:$Z$495,3,FALSE),ISNUMBER(VLOOKUP(C1102,'Manual Calculation'!$B$2:$G$222,5,FALSE))),"",IF(AA1103=VLOOKUP(C1102,SubstationLoad_Max_Primaries!$B$3:$Z$500,5,FALSE),VLOOKUP(C1102,SubstationLoad_Max_Primaries!$B$3:$Z$500,10,FALSE),IF(AA1103=VLOOKUP(C1102,SubstationLoad_Max_Primaries!$B$3:$Z$500,7,FALSE),VLOOKUP(C1102,SubstationLoad_Max_Primaries!$B$3:$Z$500,12,FALSE),"")))</f>
        <v/>
      </c>
      <c r="AB1104" s="418" t="str">
        <f ca="1">IF(AND(VLOOKUP(C1102,SubstationLoad_Min_Primaries!$B$3:$Z$495,3,FALSE),ISNUMBER(VLOOKUP(C1102,'Manual Calculation'!$B$2:$G$222,5,FALSE))),"",VLOOKUP(C1102,SubstationLoad_Max_Primaries!$B$3:$Z$500,11,FALSE))</f>
        <v/>
      </c>
      <c r="AC1104" s="418">
        <f ca="1">IF(AND(VLOOKUP(C1102,SubstationLoad_Min_Primaries!$B$3:$Z$495,3,FALSE),ISNUMBER(VLOOKUP(C1102,'Manual Calculation'!$B$2:$G$222,5,FALSE))),VLOOKUP(C1102,'Manual Calculation'!$B$2:$G$222,6,FALSE),VLOOKUP(C1102,SubstationLoad_Min_Primaries!$B$3:$Z$500,23,FALSE))</f>
        <v>43687.104166666672</v>
      </c>
      <c r="AD1104" s="175"/>
      <c r="AE1104" s="175"/>
      <c r="AF1104" s="175"/>
      <c r="AG1104" s="175"/>
      <c r="AH1104" s="175"/>
      <c r="AI1104" s="175"/>
      <c r="AJ1104" s="175"/>
      <c r="AK1104" s="175"/>
      <c r="AL1104" s="175"/>
      <c r="AM1104" s="157" t="str">
        <f ca="1">IF('MASTER 2018-19 '!H1113="","",'MASTER 2018-19 '!H1113)</f>
        <v/>
      </c>
      <c r="AN1104" s="216"/>
    </row>
    <row r="1105" spans="1:40" x14ac:dyDescent="0.2">
      <c r="A1105" s="152"/>
      <c r="B1105" s="213">
        <v>964</v>
      </c>
      <c r="C1105" s="86" t="str">
        <f ca="1">VLOOKUP(B1105,'GSP List'!$D$2:$E$485,2,FALSE)</f>
        <v>TURRIFF</v>
      </c>
      <c r="D1105" s="117" t="s">
        <v>30</v>
      </c>
      <c r="E1105" s="117" t="s">
        <v>532</v>
      </c>
      <c r="F1105" s="214"/>
      <c r="G1105" s="284">
        <f ca="1">IF(AND(VLOOKUP(C1105,SubstationLoad_Max_Primaries!$B$3:$Z$495,3,FALSE),ISNUMBER(VLOOKUP(C1105,'Manual Calculation'!$B$2:$G$222,3,FALSE))),VLOOKUP(C1105,'Manual Calculation'!$B$2:$G$222,4,FALSE),VLOOKUP(C1105,SubstationLoad_Max_Primaries!$B$3:$Z$500,23,FALSE))</f>
        <v>43816.509722222225</v>
      </c>
      <c r="H1105" s="282">
        <f ca="1">IF(AND(VLOOKUP(C1105,SubstationLoad_Max_Primaries!$B$3:$Z$495,3,FALSE),ISNUMBER(VLOOKUP(C1105,'Manual Calculation'!$B$2:$G$222,3,FALSE))),VLOOKUP(C1105,'Manual Calculation'!$B$2:$G$222,3,FALSE),VLOOKUP(C1105,SubstationLoad_Max_Primaries!$B$3:$Z$500,22,FALSE))</f>
        <v>13.424651462533474</v>
      </c>
      <c r="I1105" s="136">
        <v>1</v>
      </c>
      <c r="J1105" s="89">
        <v>0</v>
      </c>
      <c r="K1105" s="90">
        <v>0</v>
      </c>
      <c r="L1105" s="143">
        <f ca="1">IF(OR($B1105="",ISNA($I1105)),,$H1105*$I1105)</f>
        <v>13.424651462533474</v>
      </c>
      <c r="M1105" s="143">
        <f ca="1">IF($B1105 ="",,VLOOKUP($K1105,'Growth Rates'!$C$5:$D$8,2,FALSE))^COLUMNS($M1105:M1105)*$L1105+SUM($L1106:M1106)*IFERROR($L$5/$L$6,1)</f>
        <v>13.424896553288335</v>
      </c>
      <c r="N1105" s="143">
        <f ca="1">IF($B1105 ="",,VLOOKUP($K1105,'Growth Rates'!$C$5:$D$8,2,FALSE))^COLUMNS($M1105:N1105)*$L1105+SUM($L1106:N1106)*IFERROR($L$5/$L$6,1)</f>
        <v>13.42514164851776</v>
      </c>
      <c r="O1105" s="143">
        <f ca="1">IF($B1105 ="",,VLOOKUP($K1105,'Growth Rates'!$C$5:$D$8,2,FALSE))^COLUMNS($M1105:O1105)*$L1105+SUM($L1106:O1106)*IFERROR($L$5/$L$6,1)</f>
        <v>13.425386748221833</v>
      </c>
      <c r="P1105" s="143">
        <f ca="1">IF($B1105 ="",,VLOOKUP($K1105,'Growth Rates'!$C$5:$D$8,2,FALSE))^COLUMNS($M1105:P1105)*$L1105+SUM($L1106:P1106)*IFERROR($L$5/$L$6,1)</f>
        <v>13.425631852400636</v>
      </c>
      <c r="Q1105" s="143">
        <f ca="1">IF($B1105 ="",,VLOOKUP($K1105,'Growth Rates'!$C$5:$D$8,2,FALSE))^COLUMNS($M1105:Q1105)*$L1105+SUM($L1106:Q1106)*IFERROR($L$5/$L$6,1)</f>
        <v>13.425876961054248</v>
      </c>
      <c r="R1105" s="143">
        <f ca="1">IF($B1105 ="",,VLOOKUP($K1105,'Growth Rates'!$C$5:$D$8,2,FALSE))^COLUMNS($M1105:R1105)*$L1105+SUM($L1106:R1106)*IFERROR($L$5/$L$6,1)</f>
        <v>13.426122074182752</v>
      </c>
      <c r="S1105" s="143">
        <f ca="1">IF($B1105 ="",,VLOOKUP($K1105,'Growth Rates'!$C$5:$D$8,2,FALSE))^COLUMNS($M1105:S1105)*$L1105+SUM($L1106:S1106)*IFERROR($L$5/$L$6,1)</f>
        <v>13.426367191786229</v>
      </c>
      <c r="T1105" s="143">
        <f ca="1">IF($B1105 ="",,VLOOKUP($K1105,'Growth Rates'!$C$5:$D$8,2,FALSE))^COLUMNS($M1105:T1105)*$L1105+SUM($L1106:T1106)*IFERROR($L$5/$L$6,1)</f>
        <v>13.426612313864764</v>
      </c>
      <c r="U1105" s="143">
        <f ca="1">IF($B1105 ="",,VLOOKUP($K1105,'Growth Rates'!$C$5:$D$8,2,FALSE))^COLUMNS($M1105:U1105)*$L1105+SUM($L1106:U1106)*IFERROR($L$5/$L$6,1)</f>
        <v>13.426857440418432</v>
      </c>
      <c r="V1105" s="143">
        <f ca="1">IF($B1105 ="",,VLOOKUP($K1105,'Growth Rates'!$C$5:$D$8,2,FALSE))^COLUMNS($M1105:V1105)*$L1105+SUM($L1106:V1106)*IFERROR($L$5/$L$6,1)</f>
        <v>13.427102571447323</v>
      </c>
      <c r="W1105" s="143">
        <f ca="1">IF($B1105 ="",,VLOOKUP($K1105,'Growth Rates'!$C$5:$D$8,2,FALSE))^COLUMNS($M1105:W1105)*$L1105+SUM($L1106:W1106)*IFERROR($L$5/$L$6,1)</f>
        <v>13.42734770695151</v>
      </c>
      <c r="X1105" s="143">
        <f ca="1">IF($B1105 ="",,VLOOKUP($K1105,'Growth Rates'!$C$5:$D$8,2,FALSE))^COLUMNS($M1105:X1105)*$L1105+SUM($L1106:X1106)*IFERROR($L$5/$L$6,1)</f>
        <v>13.427592846931086</v>
      </c>
      <c r="Y1105" s="143">
        <f ca="1">IF($B1105 ="",,VLOOKUP($K1105,'Growth Rates'!$C$5:$D$8,2,FALSE))^COLUMNS($M1105:Y1105)*$L1105+SUM($L1106:Y1106)*IFERROR($L$5/$L$6,1)</f>
        <v>13.42783799138612</v>
      </c>
      <c r="Z1105" s="215"/>
      <c r="AA1105" s="173">
        <f ca="1">IFERROR(IF($H1105="",,AA1106/$L1105),0)</f>
        <v>0.91354943918900533</v>
      </c>
      <c r="AB1105" s="173">
        <f ca="1">IFERROR(IF($H1105="",,AB1106/$L1105),0)</f>
        <v>0.80133575702374937</v>
      </c>
      <c r="AC1105" s="174">
        <f ca="1">IFERROR(IF($H1105="",,AC1106/$L1105),0)</f>
        <v>0</v>
      </c>
      <c r="AD1105" s="175"/>
      <c r="AE1105" s="42">
        <v>83214</v>
      </c>
      <c r="AF1105" s="43"/>
      <c r="AG1105" s="43"/>
      <c r="AH1105" s="43"/>
      <c r="AI1105" s="43"/>
      <c r="AJ1105" s="43"/>
      <c r="AK1105" s="43"/>
      <c r="AL1105" s="44"/>
      <c r="AM1105" s="157">
        <f ca="1">IF('MASTER 2018-19 '!H1114="","",'MASTER 2018-19 '!H1114)</f>
        <v>10.02</v>
      </c>
      <c r="AN1105" s="216">
        <f t="shared" ca="1" si="181"/>
        <v>3.4046514625334741</v>
      </c>
    </row>
    <row r="1106" spans="1:40" x14ac:dyDescent="0.2">
      <c r="C1106" s="217" t="str">
        <f ca="1">IFERROR(IF(H1105="","No PI or No Data",""),"Substation was not found in SubstationLoad")</f>
        <v/>
      </c>
      <c r="D1106" s="139"/>
      <c r="E1106" s="139"/>
      <c r="F1106" s="139"/>
      <c r="G1106" s="285">
        <f ca="1">IF(AND(VLOOKUP(C1105,SubstationLoad_Max_Primaries!$B$3:$Z$495,3,FALSE),ISNUMBER(VLOOKUP(C1105,'Manual Calculation'!$B$2:$G$222,3,FALSE))),VLOOKUP(C1105,'Manual Calculation'!$B$2:$G$222,4,FALSE),VLOOKUP(C1105,SubstationLoad_Max_Primaries!$B$3:$Z$500,23,FALSE))</f>
        <v>43816.509722222225</v>
      </c>
      <c r="H1106" s="250"/>
      <c r="I1106" s="220"/>
      <c r="J1106" s="220"/>
      <c r="K1106" s="220"/>
      <c r="L1106" s="220" t="s">
        <v>32</v>
      </c>
      <c r="M1106" s="235"/>
      <c r="N1106" s="221"/>
      <c r="O1106" s="221"/>
      <c r="P1106" s="221"/>
      <c r="Q1106" s="221"/>
      <c r="R1106" s="221"/>
      <c r="S1106" s="221"/>
      <c r="T1106" s="221"/>
      <c r="U1106" s="221"/>
      <c r="V1106" s="221"/>
      <c r="W1106" s="221"/>
      <c r="X1106" s="221"/>
      <c r="Y1106" s="221"/>
      <c r="Z1106" s="222"/>
      <c r="AA1106" s="419">
        <f ca="1">IF(AND(VLOOKUP(C1105,SubstationLoad_Min_Primaries!$B$3:$Z$495,3,FALSE),ISNUMBER(VLOOKUP(C1105,'Manual Calculation'!$B$2:$G$222,5,FALSE))),"Manual Calculation",MAX(VLOOKUP(C1105,SubstationLoad_Max_Primaries!$B$3:$Z$500,5,FALSE),VLOOKUP(C1105,SubstationLoad_Max_Primaries!$B$3:$Z$500,7,FALSE)))</f>
        <v>12.264082814905315</v>
      </c>
      <c r="AB1106" s="419">
        <f ca="1">IF(AND(VLOOKUP(C1105,SubstationLoad_Min_Primaries!$B$3:$Z$495,3,FALSE),ISNUMBER(VLOOKUP(C1105,'Manual Calculation'!$B$2:$G$222,5,FALSE))),"Manual Calculation",VLOOKUP(C1105,SubstationLoad_Max_Primaries!$B$3:$Z$500,6,FALSE))</f>
        <v>10.757653242509246</v>
      </c>
      <c r="AC1106" s="282">
        <f ca="1">IF(AND(VLOOKUP(C1105,SubstationLoad_Min_Primaries!$B$3:$Z$495,3,FALSE),ISNUMBER(VLOOKUP(C1105,'Manual Calculation'!$B$2:$G$222,5,FALSE))),VLOOKUP(C1105,'Manual Calculation'!$B$2:$G$222,5,FALSE),VLOOKUP(C1105,SubstationLoad_Min_Primaries!$B$3:$Z$500,22,FALSE))</f>
        <v>0</v>
      </c>
      <c r="AD1106" s="175"/>
      <c r="AE1106" s="186">
        <v>1</v>
      </c>
      <c r="AF1106" s="187">
        <v>0</v>
      </c>
      <c r="AG1106" s="187">
        <v>0</v>
      </c>
      <c r="AH1106" s="187">
        <v>0</v>
      </c>
      <c r="AI1106" s="187">
        <v>0</v>
      </c>
      <c r="AJ1106" s="187">
        <v>0</v>
      </c>
      <c r="AK1106" s="187">
        <v>0</v>
      </c>
      <c r="AL1106" s="188">
        <v>0</v>
      </c>
      <c r="AM1106" s="157" t="str">
        <f ca="1">IF('MASTER 2018-19 '!H1115="","",'MASTER 2018-19 '!H1115)</f>
        <v/>
      </c>
      <c r="AN1106" s="216"/>
    </row>
    <row r="1107" spans="1:40" x14ac:dyDescent="0.2">
      <c r="C1107" s="223" t="s">
        <v>33</v>
      </c>
      <c r="D1107" s="224"/>
      <c r="E1107" s="225"/>
      <c r="F1107" s="225"/>
      <c r="G1107" s="226"/>
      <c r="H1107" s="249"/>
      <c r="I1107" s="228"/>
      <c r="J1107" s="228"/>
      <c r="K1107" s="228"/>
      <c r="L1107" s="228"/>
      <c r="M1107" s="229"/>
      <c r="N1107" s="229"/>
      <c r="O1107" s="230"/>
      <c r="P1107" s="230"/>
      <c r="Q1107" s="230"/>
      <c r="R1107" s="231" t="s">
        <v>34</v>
      </c>
      <c r="S1107" s="283">
        <f ca="1">VLOOKUP(C1105,SubstationLoad_Max_Primaries!$B$3:$Z$500,24,FALSE)</f>
        <v>4.606496665575504</v>
      </c>
      <c r="T1107" s="233"/>
      <c r="U1107" s="233"/>
      <c r="V1107" s="233"/>
      <c r="W1107" s="233"/>
      <c r="X1107" s="233"/>
      <c r="Y1107" s="233"/>
      <c r="Z1107" s="234"/>
      <c r="AA1107" s="418">
        <f ca="1">IF(AND(VLOOKUP(C1105,SubstationLoad_Min_Primaries!$B$3:$Z$495,3,FALSE),ISNUMBER(VLOOKUP(C1105,'Manual Calculation'!$B$2:$G$222,5,FALSE))),"",IF(AA1106=VLOOKUP(C1105,SubstationLoad_Max_Primaries!$B$3:$Z$500,5,FALSE),VLOOKUP(C1105,SubstationLoad_Max_Primaries!$B$3:$Z$500,10,FALSE),IF(AA1106=VLOOKUP(C1105,SubstationLoad_Max_Primaries!$B$3:$Z$500,7,FALSE),VLOOKUP(C1105,SubstationLoad_Max_Primaries!$B$3:$Z$500,12,FALSE),"")))</f>
        <v>43768.737500000003</v>
      </c>
      <c r="AB1107" s="418">
        <f ca="1">IF(AND(VLOOKUP(C1105,SubstationLoad_Min_Primaries!$B$3:$Z$495,3,FALSE),ISNUMBER(VLOOKUP(C1105,'Manual Calculation'!$B$2:$G$222,5,FALSE))),"",VLOOKUP(C1105,SubstationLoad_Max_Primaries!$B$3:$Z$500,11,FALSE))</f>
        <v>43703.336805555555</v>
      </c>
      <c r="AC1107" s="418">
        <f ca="1">IF(AND(VLOOKUP(C1105,SubstationLoad_Min_Primaries!$B$3:$Z$495,3,FALSE),ISNUMBER(VLOOKUP(C1105,'Manual Calculation'!$B$2:$G$222,5,FALSE))),VLOOKUP(C1105,'Manual Calculation'!$B$2:$G$222,6,FALSE),VLOOKUP(C1105,SubstationLoad_Min_Primaries!$B$3:$Z$500,23,FALSE))</f>
        <v>0</v>
      </c>
      <c r="AD1107" s="175"/>
      <c r="AE1107" s="175"/>
      <c r="AF1107" s="175"/>
      <c r="AG1107" s="175"/>
      <c r="AH1107" s="175"/>
      <c r="AI1107" s="175"/>
      <c r="AJ1107" s="175"/>
      <c r="AK1107" s="175"/>
      <c r="AL1107" s="175"/>
      <c r="AM1107" s="157" t="str">
        <f ca="1">IF('MASTER 2018-19 '!H1116="","",'MASTER 2018-19 '!H1116)</f>
        <v/>
      </c>
      <c r="AN1107" s="216"/>
    </row>
    <row r="1108" spans="1:40" x14ac:dyDescent="0.2">
      <c r="A1108" s="246"/>
      <c r="B1108" s="246"/>
      <c r="C1108" s="246"/>
      <c r="D1108" s="246"/>
      <c r="E1108" s="246"/>
      <c r="F1108" s="246"/>
      <c r="G1108" s="246"/>
      <c r="H1108" s="246"/>
      <c r="I1108" s="246"/>
      <c r="J1108" s="246"/>
      <c r="K1108" s="246"/>
      <c r="L1108" s="246"/>
      <c r="M1108" s="246"/>
      <c r="N1108" s="246"/>
      <c r="O1108" s="246"/>
      <c r="P1108" s="246"/>
      <c r="Q1108" s="246"/>
      <c r="R1108" s="246"/>
      <c r="S1108" s="246"/>
      <c r="T1108" s="246"/>
      <c r="U1108" s="246"/>
      <c r="V1108" s="246"/>
      <c r="W1108" s="246"/>
      <c r="X1108" s="246"/>
      <c r="Y1108" s="246"/>
      <c r="Z1108" s="246"/>
      <c r="AA1108" s="246"/>
      <c r="AB1108" s="246"/>
      <c r="AC1108" s="246"/>
      <c r="AD1108" s="246"/>
      <c r="AE1108" s="246"/>
      <c r="AF1108" s="246"/>
      <c r="AG1108" s="246"/>
      <c r="AH1108" s="246"/>
      <c r="AI1108" s="246"/>
      <c r="AJ1108" s="246"/>
      <c r="AK1108" s="246"/>
      <c r="AL1108" s="246"/>
      <c r="AM1108" s="157" t="str">
        <f ca="1">IF('MASTER 2018-19 '!H1117="","",'MASTER 2018-19 '!H1117)</f>
        <v/>
      </c>
      <c r="AN1108" s="216"/>
    </row>
    <row r="1109" spans="1:40" x14ac:dyDescent="0.2">
      <c r="A1109" s="152"/>
      <c r="B1109" s="25"/>
      <c r="C1109" s="158"/>
      <c r="D1109" s="152"/>
      <c r="E1109" s="152"/>
      <c r="F1109" s="152"/>
      <c r="G1109" s="152"/>
      <c r="H1109" s="152"/>
      <c r="I1109" s="152"/>
      <c r="J1109" s="152"/>
      <c r="K1109" s="152"/>
      <c r="L1109" s="7" t="s">
        <v>0</v>
      </c>
      <c r="M1109" s="159"/>
      <c r="N1109" s="159"/>
      <c r="O1109" s="159"/>
      <c r="P1109" s="159"/>
      <c r="Q1109" s="159"/>
      <c r="R1109" s="159"/>
      <c r="S1109" s="159"/>
      <c r="T1109" s="159"/>
      <c r="U1109" s="159"/>
      <c r="V1109" s="159"/>
      <c r="W1109" s="159"/>
      <c r="X1109" s="159"/>
      <c r="Y1109" s="159"/>
      <c r="Z1109" s="156"/>
      <c r="AA1109" s="152"/>
      <c r="AB1109" s="152"/>
      <c r="AC1109" s="152"/>
      <c r="AD1109" s="152"/>
      <c r="AE1109" s="152"/>
      <c r="AF1109" s="152"/>
      <c r="AG1109" s="152"/>
      <c r="AH1109" s="152"/>
      <c r="AI1109" s="152"/>
      <c r="AJ1109" s="152"/>
      <c r="AK1109" s="152"/>
      <c r="AL1109" s="152"/>
      <c r="AM1109" s="157" t="str">
        <f ca="1">IF('MASTER 2018-19 '!H1118="","",'MASTER 2018-19 '!H1118)</f>
        <v/>
      </c>
      <c r="AN1109" s="216"/>
    </row>
    <row r="1110" spans="1:40" ht="61.5" x14ac:dyDescent="0.2">
      <c r="A1110" s="20" t="s">
        <v>39</v>
      </c>
      <c r="B1110" s="21" t="s">
        <v>657</v>
      </c>
      <c r="C1110" s="20" t="s">
        <v>2</v>
      </c>
      <c r="D1110" s="18" t="s">
        <v>3</v>
      </c>
      <c r="E1110" s="18" t="s">
        <v>4</v>
      </c>
      <c r="F1110" s="18" t="s">
        <v>5</v>
      </c>
      <c r="G1110" s="22" t="s">
        <v>6</v>
      </c>
      <c r="H1110" s="22" t="str">
        <f ca="1">$L$1&amp;" Peak (MW)"</f>
        <v>2019 / 20 Peak (MW)</v>
      </c>
      <c r="I1110" s="16" t="s">
        <v>7</v>
      </c>
      <c r="J1110" s="24" t="s">
        <v>8</v>
      </c>
      <c r="K1110" s="17" t="s">
        <v>9</v>
      </c>
      <c r="L1110" s="22" t="str">
        <f ca="1">LEFTB($L$1,FIND(" / ",$L$1,1))&amp;" / "&amp;LEFTB($L$1,FIND(" / ",$L$1,1))+1</f>
        <v>2019  / 2020</v>
      </c>
      <c r="M1110" s="22" t="str">
        <f ca="1">LEFTB($L$1,FIND(" / ",$L$1,1))+1&amp;" / "&amp;LEFTB($L$1,FIND(" / ",$L$1,1))+2</f>
        <v>2020 / 2021</v>
      </c>
      <c r="N1110" s="22" t="str">
        <f ca="1">LEFTB($L$1,FIND(" / ",$L$1,1))+2&amp;" / "&amp;LEFTB($L$1,FIND(" / ",$L$1,1))+3</f>
        <v>2021 / 2022</v>
      </c>
      <c r="O1110" s="22" t="str">
        <f ca="1">LEFTB($L$1,FIND(" / ",$L$1,1))+3&amp;" / "&amp;LEFTB($L$1,FIND(" / ",$L$1,1))+4</f>
        <v>2022 / 2023</v>
      </c>
      <c r="P1110" s="22" t="str">
        <f ca="1">LEFTB($L$1,FIND(" / ",$L$1,1))+4&amp;" / "&amp;LEFTB($L$1,FIND(" / ",$L$1,1))+5</f>
        <v>2023 / 2024</v>
      </c>
      <c r="Q1110" s="22" t="str">
        <f ca="1">LEFTB($L$1,FIND(" / ",$L$1,1))+5&amp;" / "&amp;LEFTB($L$1,FIND(" / ",$L$1,1))+6</f>
        <v>2024 / 2025</v>
      </c>
      <c r="R1110" s="22" t="str">
        <f ca="1">LEFTB($L$1,FIND(" / ",$L$1,1))+6&amp;" / "&amp;LEFTB($L$1,FIND(" / ",$L$1,1))+7</f>
        <v>2025 / 2026</v>
      </c>
      <c r="S1110" s="22" t="str">
        <f ca="1">LEFTB($L$1,FIND(" / ",$L$1,1))+7&amp;" / "&amp;LEFTB($L$1,FIND(" / ",$L$1,1))+8</f>
        <v>2026 / 2027</v>
      </c>
      <c r="T1110" s="22" t="str">
        <f ca="1">LEFTB($L$1,FIND(" / ",$L$1,1))+8&amp;" / "&amp;LEFTB($L$1,FIND(" / ",$L$1,1))+9</f>
        <v>2027 / 2028</v>
      </c>
      <c r="U1110" s="22" t="str">
        <f ca="1">LEFTB($L$1,FIND(" / ",$L$1,1))+9&amp;" / "&amp;LEFTB($L$1,FIND(" / ",$L$1,1))+10</f>
        <v>2028 / 2029</v>
      </c>
      <c r="V1110" s="22" t="str">
        <f ca="1">LEFTB($L$1,FIND(" / ",$L$1,1))+10&amp;" / "&amp;LEFTB($L$1,FIND(" / ",$L$1,1))+11</f>
        <v>2029 / 2030</v>
      </c>
      <c r="W1110" s="22" t="str">
        <f ca="1">LEFTB($L$1,FIND(" / ",$L$1,1))+11&amp;" / "&amp;LEFTB($L$1,FIND(" / ",$L$1,1))+12</f>
        <v>2030 / 2031</v>
      </c>
      <c r="X1110" s="22" t="str">
        <f ca="1">LEFTB($L$1,FIND(" / ",$L$1,1))+12&amp;" / "&amp;LEFTB($L$1,FIND(" / ",$L$1,1))+13</f>
        <v>2031 / 2032</v>
      </c>
      <c r="Y1110" s="22" t="str">
        <f ca="1">LEFTB($L$1,FIND(" / ",$L$1,1))+13&amp;" / "&amp;LEFTB($L$1,FIND(" / ",$L$1,1))+14</f>
        <v>2032 / 2033</v>
      </c>
      <c r="Z1110" s="23" t="s">
        <v>11</v>
      </c>
      <c r="AA1110" s="19" t="s">
        <v>12</v>
      </c>
      <c r="AB1110" s="19" t="s">
        <v>13</v>
      </c>
      <c r="AC1110" s="19" t="s">
        <v>14</v>
      </c>
      <c r="AD1110" s="160"/>
      <c r="AE1110" s="19" t="s">
        <v>15</v>
      </c>
      <c r="AF1110" s="19" t="s">
        <v>16</v>
      </c>
      <c r="AG1110" s="19" t="s">
        <v>17</v>
      </c>
      <c r="AH1110" s="19" t="s">
        <v>18</v>
      </c>
      <c r="AI1110" s="19" t="s">
        <v>19</v>
      </c>
      <c r="AJ1110" s="19" t="s">
        <v>20</v>
      </c>
      <c r="AK1110" s="19" t="s">
        <v>21</v>
      </c>
      <c r="AL1110" s="19" t="s">
        <v>22</v>
      </c>
      <c r="AM1110" s="19" t="str">
        <f ca="1">IF('MASTER 2018-19 '!H1119="","",'MASTER 2018-19 '!H1119)</f>
        <v>2018/19 Peak (MW)</v>
      </c>
      <c r="AN1110" s="19" t="s">
        <v>825</v>
      </c>
    </row>
    <row r="1111" spans="1:40" x14ac:dyDescent="0.2">
      <c r="A1111" s="6"/>
      <c r="B1111" s="161"/>
      <c r="C1111" s="162"/>
      <c r="D1111" s="161"/>
      <c r="E1111" s="161"/>
      <c r="F1111" s="161"/>
      <c r="G1111" s="163"/>
      <c r="H1111" s="161"/>
      <c r="I1111" s="164"/>
      <c r="J1111" s="165"/>
      <c r="K1111" s="161"/>
      <c r="L1111" s="161"/>
      <c r="M1111" s="161"/>
      <c r="N1111" s="161"/>
      <c r="O1111" s="161"/>
      <c r="P1111" s="161"/>
      <c r="Q1111" s="161"/>
      <c r="R1111" s="161"/>
      <c r="S1111" s="161"/>
      <c r="T1111" s="161"/>
      <c r="U1111" s="161"/>
      <c r="V1111" s="161"/>
      <c r="W1111" s="161"/>
      <c r="X1111" s="161"/>
      <c r="Y1111" s="161"/>
      <c r="Z1111" s="160"/>
      <c r="AA1111" s="160"/>
      <c r="AB1111" s="160"/>
      <c r="AC1111" s="160"/>
      <c r="AD1111" s="160"/>
      <c r="AE1111" s="160"/>
      <c r="AF1111" s="160"/>
      <c r="AG1111" s="160"/>
      <c r="AH1111" s="160"/>
      <c r="AI1111" s="160"/>
      <c r="AJ1111" s="160"/>
      <c r="AK1111" s="160"/>
      <c r="AL1111" s="160"/>
      <c r="AM1111" s="157" t="str">
        <f ca="1">IF('MASTER 2018-19 '!H1120="","",'MASTER 2018-19 '!H1120)</f>
        <v/>
      </c>
      <c r="AN1111" s="157"/>
    </row>
    <row r="1112" spans="1:40" x14ac:dyDescent="0.2">
      <c r="A1112" s="142" t="s">
        <v>372</v>
      </c>
      <c r="B1112" s="166">
        <v>51</v>
      </c>
      <c r="C1112" s="167"/>
      <c r="D1112" s="168" t="s">
        <v>23</v>
      </c>
      <c r="E1112" s="169" t="s">
        <v>839</v>
      </c>
      <c r="F1112" s="170"/>
      <c r="G1112" s="284">
        <f ca="1">VLOOKUP(A1112,SubstationLoad_Max_GSPs!$A$3:$Z$100,19,FALSE)</f>
        <v>43790.720138888886</v>
      </c>
      <c r="H1112" s="282">
        <f ca="1">VLOOKUP(A1112,SubstationLoad_Max_GSPs!$A$3:$Z$100,18,FALSE)</f>
        <v>45.512140944600105</v>
      </c>
      <c r="I1112" s="136">
        <v>1</v>
      </c>
      <c r="J1112" s="171"/>
      <c r="K1112" s="172" t="s">
        <v>24</v>
      </c>
      <c r="L1112" s="37">
        <f ca="1">IF(OR($A1112="",ISNA($I1112)),,$H1112*$I1112)</f>
        <v>45.512140944600105</v>
      </c>
      <c r="M1112" s="37">
        <f t="shared" ref="M1112:Y1112" ca="1" si="182">M1113/IFERROR($L1113/$L1112,1)</f>
        <v>45.512971849224385</v>
      </c>
      <c r="N1112" s="37">
        <f t="shared" ca="1" si="182"/>
        <v>45.513802769018277</v>
      </c>
      <c r="O1112" s="37">
        <f t="shared" ca="1" si="182"/>
        <v>45.514633703982099</v>
      </c>
      <c r="P1112" s="37">
        <f t="shared" ca="1" si="182"/>
        <v>45.515464654116109</v>
      </c>
      <c r="Q1112" s="37">
        <f t="shared" ca="1" si="182"/>
        <v>45.516295619420568</v>
      </c>
      <c r="R1112" s="37">
        <f t="shared" ca="1" si="182"/>
        <v>45.517126599895782</v>
      </c>
      <c r="S1112" s="37">
        <f t="shared" ca="1" si="182"/>
        <v>45.517957595542008</v>
      </c>
      <c r="T1112" s="37">
        <f t="shared" ca="1" si="182"/>
        <v>45.518788606359529</v>
      </c>
      <c r="U1112" s="37">
        <f t="shared" ca="1" si="182"/>
        <v>45.519619632348629</v>
      </c>
      <c r="V1112" s="37">
        <f t="shared" ca="1" si="182"/>
        <v>45.520450673509572</v>
      </c>
      <c r="W1112" s="37">
        <f t="shared" ca="1" si="182"/>
        <v>45.521281729842634</v>
      </c>
      <c r="X1112" s="37">
        <f t="shared" ca="1" si="182"/>
        <v>45.522112801348122</v>
      </c>
      <c r="Y1112" s="37">
        <f t="shared" ca="1" si="182"/>
        <v>45.522943888026262</v>
      </c>
      <c r="Z1112" s="38" t="str">
        <f ca="1">"Diversity/Losses: "&amp;ROUND(L1113/L1112,3)</f>
        <v>Diversity/Losses: 1.029</v>
      </c>
      <c r="AA1112" s="173">
        <f ca="1">IFERROR(IF($H1112="",,AA1113/$L1112),0)</f>
        <v>0.94871383943682552</v>
      </c>
      <c r="AB1112" s="173">
        <f ca="1">IFERROR(IF($H1112="",,AB1113/$L1112),0)</f>
        <v>0.78631764278823646</v>
      </c>
      <c r="AC1112" s="174">
        <f ca="1">IFERROR(IF($H1112="",,AC1113/$L1112),0)</f>
        <v>0.17643796986766594</v>
      </c>
      <c r="AD1112" s="175"/>
      <c r="AE1112" s="42">
        <v>17430</v>
      </c>
      <c r="AF1112" s="43"/>
      <c r="AG1112" s="43"/>
      <c r="AH1112" s="43"/>
      <c r="AI1112" s="43"/>
      <c r="AJ1112" s="43"/>
      <c r="AK1112" s="43"/>
      <c r="AL1112" s="44"/>
      <c r="AM1112" s="157">
        <f ca="1">IF('MASTER 2018-19 '!H1121="","",'MASTER 2018-19 '!H1121)</f>
        <v>47.9</v>
      </c>
      <c r="AN1112" s="216">
        <f ca="1">H1112-AM1112</f>
        <v>-2.3878590553998933</v>
      </c>
    </row>
    <row r="1113" spans="1:40" x14ac:dyDescent="0.2">
      <c r="A1113" s="217" t="str">
        <f ca="1">IFERROR(IF(H1112="","No PI or No Data",""),"Substation was not found in SubstationLoad")</f>
        <v/>
      </c>
      <c r="B1113" s="176"/>
      <c r="C1113" s="177"/>
      <c r="D1113" s="178"/>
      <c r="E1113" s="178"/>
      <c r="F1113" s="178"/>
      <c r="G1113" s="329">
        <f ca="1">VLOOKUP(A1112,SubstationLoad_Max_GSPs!$A$3:$Z$100,19,FALSE)</f>
        <v>43790.720138888886</v>
      </c>
      <c r="H1113" s="180"/>
      <c r="I1113" s="181"/>
      <c r="J1113" s="182"/>
      <c r="K1113" s="183" t="s">
        <v>25</v>
      </c>
      <c r="L1113" s="53">
        <f ca="1">L1117+L1120+L1123+L1126+L1129+L1132+L1135</f>
        <v>46.810768187070558</v>
      </c>
      <c r="M1113" s="53">
        <f t="shared" ref="M1113:Y1113" ca="1" si="183">M1117+M1120+M1123+M1126+M1129+M1132+M1135</f>
        <v>46.811622800431856</v>
      </c>
      <c r="N1113" s="53">
        <f t="shared" ca="1" si="183"/>
        <v>46.812477429395614</v>
      </c>
      <c r="O1113" s="53">
        <f t="shared" ca="1" si="183"/>
        <v>46.813332073962158</v>
      </c>
      <c r="P1113" s="53">
        <f t="shared" ca="1" si="183"/>
        <v>46.814186734131745</v>
      </c>
      <c r="Q1113" s="53">
        <f t="shared" ca="1" si="183"/>
        <v>46.815041409904659</v>
      </c>
      <c r="R1113" s="53">
        <f t="shared" ca="1" si="183"/>
        <v>46.815896101281197</v>
      </c>
      <c r="S1113" s="53">
        <f t="shared" ca="1" si="183"/>
        <v>46.816750808261631</v>
      </c>
      <c r="T1113" s="53">
        <f t="shared" ca="1" si="183"/>
        <v>46.817605530846258</v>
      </c>
      <c r="U1113" s="53">
        <f t="shared" ca="1" si="183"/>
        <v>46.818460269035356</v>
      </c>
      <c r="V1113" s="53">
        <f t="shared" ca="1" si="183"/>
        <v>46.819315022829215</v>
      </c>
      <c r="W1113" s="53">
        <f t="shared" ca="1" si="183"/>
        <v>46.8201697922281</v>
      </c>
      <c r="X1113" s="53">
        <f t="shared" ca="1" si="183"/>
        <v>46.821024577232343</v>
      </c>
      <c r="Y1113" s="53">
        <f t="shared" ca="1" si="183"/>
        <v>46.821879377842166</v>
      </c>
      <c r="Z1113" s="184"/>
      <c r="AA1113" s="419">
        <f ca="1">MAX(VLOOKUP(A1112,SubstationLoad_Max_GSPs!$A$3:$Z$100,3,FALSE),VLOOKUP(A1112,SubstationLoad_Max_GSPs!$A$3:$Z$100,5,FALSE))</f>
        <v>43.177997976541519</v>
      </c>
      <c r="AB1113" s="282">
        <f ca="1">VLOOKUP(A1112,SubstationLoad_Max_GSPs!$A$3:$Z$100,4,FALSE)</f>
        <v>35.786999385803938</v>
      </c>
      <c r="AC1113" s="282">
        <f ca="1">VLOOKUP(A1112,SubstationLoad_Min_GSPs!$A$3:$Z$100,18,FALSE)</f>
        <v>8.0300697525963187</v>
      </c>
      <c r="AD1113" s="175"/>
      <c r="AE1113" s="186">
        <v>1</v>
      </c>
      <c r="AF1113" s="187">
        <v>0</v>
      </c>
      <c r="AG1113" s="187">
        <v>0</v>
      </c>
      <c r="AH1113" s="187">
        <v>0</v>
      </c>
      <c r="AI1113" s="187">
        <v>0</v>
      </c>
      <c r="AJ1113" s="187">
        <v>0</v>
      </c>
      <c r="AK1113" s="187">
        <v>0</v>
      </c>
      <c r="AL1113" s="188">
        <v>0</v>
      </c>
      <c r="AM1113" s="157" t="str">
        <f ca="1">IF('MASTER 2018-19 '!H1122="","",'MASTER 2018-19 '!H1122)</f>
        <v/>
      </c>
      <c r="AN1113" s="216"/>
    </row>
    <row r="1114" spans="1:40" x14ac:dyDescent="0.2">
      <c r="A1114" s="11"/>
      <c r="B1114" s="176"/>
      <c r="C1114" s="189"/>
      <c r="D1114" s="190" t="s">
        <v>26</v>
      </c>
      <c r="E1114" s="63"/>
      <c r="F1114" s="191"/>
      <c r="G1114" s="192"/>
      <c r="H1114" s="193"/>
      <c r="I1114" s="194"/>
      <c r="J1114" s="194"/>
      <c r="K1114" s="194"/>
      <c r="L1114" s="194"/>
      <c r="M1114" s="194"/>
      <c r="N1114" s="195"/>
      <c r="O1114" s="195"/>
      <c r="P1114" s="195"/>
      <c r="Q1114" s="195"/>
      <c r="R1114" s="196" t="s">
        <v>27</v>
      </c>
      <c r="S1114" s="330">
        <f ca="1">VLOOKUP(A1112,SubstationLoad_Max_GSPs!$A$3:$Z$100,20,FALSE)</f>
        <v>0.13996000587940216</v>
      </c>
      <c r="T1114" s="185"/>
      <c r="U1114" s="185"/>
      <c r="V1114" s="185"/>
      <c r="W1114" s="185"/>
      <c r="X1114" s="185"/>
      <c r="Y1114" s="185"/>
      <c r="Z1114" s="184"/>
      <c r="AA1114" s="418">
        <f ca="1">IF(AA1113=VLOOKUP(A1112,SubstationLoad_Max_GSPs!$A$3:$Z$100,3,FALSE),VLOOKUP(A1112,SubstationLoad_Max_GSPs!$A$3:$Z$100,8,FALSE),IF(AA1113=VLOOKUP(A1112,SubstationLoad_Max_GSPs!$A$3:$Z$100,5,FALSE),VLOOKUP(A1112,SubstationLoad_Max_GSPs!$A$3:$Z$100,10,FALSE),""))</f>
        <v>43759.732638888891</v>
      </c>
      <c r="AB1114" s="418">
        <f ca="1">VLOOKUP(A1112,SubstationLoad_Max_GSPs!$A$3:$Z$100,9,FALSE)</f>
        <v>43686.712500000001</v>
      </c>
      <c r="AC1114" s="418">
        <f ca="1">VLOOKUP(A1112,SubstationLoad_Min_GSPs!$A$3:$Z$100,19,FALSE)</f>
        <v>43659.224305555559</v>
      </c>
      <c r="AD1114" s="175"/>
      <c r="AE1114" s="175"/>
      <c r="AF1114" s="175"/>
      <c r="AG1114" s="175"/>
      <c r="AH1114" s="175"/>
      <c r="AI1114" s="175"/>
      <c r="AJ1114" s="175"/>
      <c r="AK1114" s="175"/>
      <c r="AL1114" s="175"/>
      <c r="AM1114" s="157" t="str">
        <f ca="1">IF('MASTER 2018-19 '!H1123="","",'MASTER 2018-19 '!H1123)</f>
        <v/>
      </c>
      <c r="AN1114" s="216"/>
    </row>
    <row r="1115" spans="1:40" x14ac:dyDescent="0.2">
      <c r="A1115" s="14"/>
      <c r="B1115" s="197"/>
      <c r="C1115" s="198"/>
      <c r="D1115" s="198"/>
      <c r="E1115" s="198"/>
      <c r="F1115" s="199"/>
      <c r="G1115" s="200" t="s">
        <v>28</v>
      </c>
      <c r="H1115" s="201">
        <v>0.98</v>
      </c>
      <c r="I1115" s="197"/>
      <c r="J1115" s="202"/>
      <c r="K1115" s="203" t="s">
        <v>29</v>
      </c>
      <c r="L1115" s="78">
        <f ca="1">L1112*$H1115</f>
        <v>44.601898125708104</v>
      </c>
      <c r="M1115" s="78">
        <f t="shared" ref="M1115:T1115" ca="1" si="184">M1112*$H1115</f>
        <v>44.602712412239896</v>
      </c>
      <c r="N1115" s="78">
        <f t="shared" ca="1" si="184"/>
        <v>44.603526713637912</v>
      </c>
      <c r="O1115" s="78">
        <f t="shared" ca="1" si="184"/>
        <v>44.604341029902457</v>
      </c>
      <c r="P1115" s="78">
        <f t="shared" ca="1" si="184"/>
        <v>44.605155361033788</v>
      </c>
      <c r="Q1115" s="78">
        <f t="shared" ca="1" si="184"/>
        <v>44.605969707032159</v>
      </c>
      <c r="R1115" s="78">
        <f t="shared" ca="1" si="184"/>
        <v>44.606784067897863</v>
      </c>
      <c r="S1115" s="78">
        <f t="shared" ca="1" si="184"/>
        <v>44.607598443631169</v>
      </c>
      <c r="T1115" s="78">
        <f t="shared" ca="1" si="184"/>
        <v>44.60841283423234</v>
      </c>
      <c r="U1115" s="78">
        <f ca="1">U1112*$H1115</f>
        <v>44.609227239701653</v>
      </c>
      <c r="V1115" s="78">
        <f ca="1">V1112*$H1115</f>
        <v>44.610041660039379</v>
      </c>
      <c r="W1115" s="78">
        <f t="shared" ref="W1115" ca="1" si="185">W1112*$H1115</f>
        <v>44.610856095245779</v>
      </c>
      <c r="X1115" s="78">
        <f ca="1">X1112*$H1115</f>
        <v>44.611670545321161</v>
      </c>
      <c r="Y1115" s="78">
        <f ca="1">Y1112*$H1115</f>
        <v>44.612485010265736</v>
      </c>
      <c r="Z1115" s="204"/>
      <c r="AA1115" s="205"/>
      <c r="AB1115" s="198"/>
      <c r="AC1115" s="206"/>
      <c r="AD1115" s="175"/>
      <c r="AE1115" s="175"/>
      <c r="AF1115" s="175"/>
      <c r="AG1115" s="175"/>
      <c r="AH1115" s="175"/>
      <c r="AI1115" s="175"/>
      <c r="AJ1115" s="175"/>
      <c r="AK1115" s="175"/>
      <c r="AL1115" s="175"/>
      <c r="AM1115" s="157"/>
      <c r="AN1115" s="216"/>
    </row>
    <row r="1116" spans="1:40" x14ac:dyDescent="0.2">
      <c r="A1116" s="2"/>
      <c r="C1116" s="207"/>
      <c r="D1116" s="208"/>
      <c r="E1116" s="208"/>
      <c r="F1116" s="208"/>
      <c r="G1116" s="209"/>
      <c r="H1116" s="241"/>
      <c r="I1116" s="211"/>
      <c r="J1116" s="212"/>
      <c r="K1116" s="208"/>
      <c r="Z1116" s="175"/>
      <c r="AA1116" s="175"/>
      <c r="AB1116" s="175"/>
      <c r="AC1116" s="175"/>
      <c r="AD1116" s="175"/>
      <c r="AE1116" s="175"/>
      <c r="AF1116" s="175"/>
      <c r="AG1116" s="175"/>
      <c r="AH1116" s="175"/>
      <c r="AI1116" s="175"/>
      <c r="AJ1116" s="175"/>
      <c r="AK1116" s="175"/>
      <c r="AL1116" s="175"/>
      <c r="AM1116" s="157" t="str">
        <f ca="1">IF('MASTER 2018-19 '!H1125="","",'MASTER 2018-19 '!H1125)</f>
        <v/>
      </c>
      <c r="AN1116" s="216"/>
    </row>
    <row r="1117" spans="1:40" x14ac:dyDescent="0.2">
      <c r="A1117" s="152"/>
      <c r="B1117" s="247">
        <v>55</v>
      </c>
      <c r="C1117" s="86" t="str">
        <f ca="1">VLOOKUP(B1117,'GSP List'!$D$2:$E$485,2,FALSE)</f>
        <v>ASHLUDIE</v>
      </c>
      <c r="D1117" s="117" t="s">
        <v>30</v>
      </c>
      <c r="E1117" s="117" t="s">
        <v>37</v>
      </c>
      <c r="F1117" s="214"/>
      <c r="G1117" s="284">
        <f ca="1">IF(AND(VLOOKUP(C1117,SubstationLoad_Max_Primaries!$B$3:$Z$495,3,FALSE),ISNUMBER(VLOOKUP(C1117,'Manual Calculation'!$B$2:$G$222,3,FALSE))),VLOOKUP(C1117,'Manual Calculation'!$B$2:$G$222,4,FALSE),VLOOKUP(C1117,SubstationLoad_Max_Primaries!$B$3:$Z$500,23,FALSE))</f>
        <v>43558.744444444441</v>
      </c>
      <c r="H1117" s="282">
        <f ca="1">IF(AND(VLOOKUP(C1117,SubstationLoad_Max_Primaries!$B$3:$Z$495,3,FALSE),ISNUMBER(VLOOKUP(C1117,'Manual Calculation'!$B$2:$G$222,3,FALSE))),VLOOKUP(C1117,'Manual Calculation'!$B$2:$G$222,3,FALSE),VLOOKUP(C1117,SubstationLoad_Max_Primaries!$B$3:$Z$500,22,FALSE))</f>
        <v>7.0844985261230464</v>
      </c>
      <c r="I1117" s="136">
        <v>1</v>
      </c>
      <c r="J1117" s="89">
        <v>0</v>
      </c>
      <c r="K1117" s="90">
        <v>0</v>
      </c>
      <c r="L1117" s="143">
        <f ca="1">IF(OR($B1117="",ISNA($I1117)),,$H1117*$I1117)</f>
        <v>7.0844985261230464</v>
      </c>
      <c r="M1117" s="143">
        <f ca="1">IF($B1117 ="",,VLOOKUP($K1117,'Growth Rates'!$C$5:$D$8,2,FALSE))^COLUMNS($M1117:M1117)*$L1117+SUM($L1118:M1118)*IFERROR($L$5/$L$6,1)</f>
        <v>7.0846278661730597</v>
      </c>
      <c r="N1117" s="143">
        <f ca="1">IF($B1117 ="",,VLOOKUP($K1117,'Growth Rates'!$C$5:$D$8,2,FALSE))^COLUMNS($M1117:N1117)*$L1117+SUM($L1118:N1118)*IFERROR($L$5/$L$6,1)</f>
        <v>7.0847572085844046</v>
      </c>
      <c r="O1117" s="143">
        <f ca="1">IF($B1117 ="",,VLOOKUP($K1117,'Growth Rates'!$C$5:$D$8,2,FALSE))^COLUMNS($M1117:O1117)*$L1117+SUM($L1118:O1118)*IFERROR($L$5/$L$6,1)</f>
        <v>7.0848865533571237</v>
      </c>
      <c r="P1117" s="143">
        <f ca="1">IF($B1117 ="",,VLOOKUP($K1117,'Growth Rates'!$C$5:$D$8,2,FALSE))^COLUMNS($M1117:P1117)*$L1117+SUM($L1118:P1118)*IFERROR($L$5/$L$6,1)</f>
        <v>7.0850159004912623</v>
      </c>
      <c r="Q1117" s="143">
        <f ca="1">IF($B1117 ="",,VLOOKUP($K1117,'Growth Rates'!$C$5:$D$8,2,FALSE))^COLUMNS($M1117:Q1117)*$L1117+SUM($L1118:Q1118)*IFERROR($L$5/$L$6,1)</f>
        <v>7.0851452499868595</v>
      </c>
      <c r="R1117" s="143">
        <f ca="1">IF($B1117 ="",,VLOOKUP($K1117,'Growth Rates'!$C$5:$D$8,2,FALSE))^COLUMNS($M1117:R1117)*$L1117+SUM($L1118:R1118)*IFERROR($L$5/$L$6,1)</f>
        <v>7.0852746018439605</v>
      </c>
      <c r="S1117" s="143">
        <f ca="1">IF($B1117 ="",,VLOOKUP($K1117,'Growth Rates'!$C$5:$D$8,2,FALSE))^COLUMNS($M1117:S1117)*$L1117+SUM($L1118:S1118)*IFERROR($L$5/$L$6,1)</f>
        <v>7.085403956062609</v>
      </c>
      <c r="T1117" s="143">
        <f ca="1">IF($B1117 ="",,VLOOKUP($K1117,'Growth Rates'!$C$5:$D$8,2,FALSE))^COLUMNS($M1117:T1117)*$L1117+SUM($L1118:T1118)*IFERROR($L$5/$L$6,1)</f>
        <v>7.0855333126428484</v>
      </c>
      <c r="U1117" s="143">
        <f ca="1">IF($B1117 ="",,VLOOKUP($K1117,'Growth Rates'!$C$5:$D$8,2,FALSE))^COLUMNS($M1117:U1117)*$L1117+SUM($L1118:U1118)*IFERROR($L$5/$L$6,1)</f>
        <v>7.0856626715847195</v>
      </c>
      <c r="V1117" s="143">
        <f ca="1">IF($B1117 ="",,VLOOKUP($K1117,'Growth Rates'!$C$5:$D$8,2,FALSE))^COLUMNS($M1117:V1117)*$L1117+SUM($L1118:V1118)*IFERROR($L$5/$L$6,1)</f>
        <v>7.0857920328882686</v>
      </c>
      <c r="W1117" s="143">
        <f ca="1">IF($B1117 ="",,VLOOKUP($K1117,'Growth Rates'!$C$5:$D$8,2,FALSE))^COLUMNS($M1117:W1117)*$L1117+SUM($L1118:W1118)*IFERROR($L$5/$L$6,1)</f>
        <v>7.0859213965535339</v>
      </c>
      <c r="X1117" s="143">
        <f ca="1">IF($B1117 ="",,VLOOKUP($K1117,'Growth Rates'!$C$5:$D$8,2,FALSE))^COLUMNS($M1117:X1117)*$L1117+SUM($L1118:X1118)*IFERROR($L$5/$L$6,1)</f>
        <v>7.0860507625805669</v>
      </c>
      <c r="Y1117" s="143">
        <f ca="1">IF($B1117 ="",,VLOOKUP($K1117,'Growth Rates'!$C$5:$D$8,2,FALSE))^COLUMNS($M1117:Y1117)*$L1117+SUM($L1118:Y1118)*IFERROR($L$5/$L$6,1)</f>
        <v>7.0861801309694012</v>
      </c>
      <c r="Z1117" s="237"/>
      <c r="AA1117" s="173">
        <f ca="1">IFERROR(IF($H1117="",,AA1118/$L1117),0)</f>
        <v>0</v>
      </c>
      <c r="AB1117" s="173">
        <f ca="1">IFERROR(IF($H1117="",,AB1118/$L1117),0)</f>
        <v>0.82814657144203074</v>
      </c>
      <c r="AC1117" s="174">
        <f ca="1">IFERROR(IF($H1117="",,AC1118/$L1117),0)</f>
        <v>0</v>
      </c>
      <c r="AD1117" s="175"/>
      <c r="AE1117" s="42">
        <v>84331</v>
      </c>
      <c r="AF1117" s="43"/>
      <c r="AG1117" s="43"/>
      <c r="AH1117" s="43"/>
      <c r="AI1117" s="43"/>
      <c r="AJ1117" s="43"/>
      <c r="AK1117" s="43"/>
      <c r="AL1117" s="44"/>
      <c r="AM1117" s="157">
        <f ca="1">IF('MASTER 2018-19 '!H1126="","",'MASTER 2018-19 '!H1126)</f>
        <v>9.1199999999999992</v>
      </c>
      <c r="AN1117" s="216">
        <f t="shared" ca="1" si="181"/>
        <v>-2.0355014738769528</v>
      </c>
    </row>
    <row r="1118" spans="1:40" x14ac:dyDescent="0.2">
      <c r="A1118" s="152"/>
      <c r="C1118" s="217" t="str">
        <f ca="1">IFERROR(IF(H1117="","No PI or No Data",""),"Substation was not found in SubstationLoad")</f>
        <v/>
      </c>
      <c r="D1118" s="139"/>
      <c r="E1118" s="139"/>
      <c r="F1118" s="139"/>
      <c r="G1118" s="285">
        <f ca="1">IF(AND(VLOOKUP(C1117,SubstationLoad_Max_Primaries!$B$3:$Z$495,3,FALSE),ISNUMBER(VLOOKUP(C1117,'Manual Calculation'!$B$2:$G$222,3,FALSE))),VLOOKUP(C1117,'Manual Calculation'!$B$2:$G$222,4,FALSE),VLOOKUP(C1117,SubstationLoad_Max_Primaries!$B$3:$Z$500,23,FALSE))</f>
        <v>43558.744444444441</v>
      </c>
      <c r="H1118" s="248"/>
      <c r="I1118" s="220"/>
      <c r="J1118" s="220"/>
      <c r="K1118" s="220"/>
      <c r="L1118" s="220" t="s">
        <v>32</v>
      </c>
      <c r="M1118" s="235"/>
      <c r="N1118" s="221"/>
      <c r="O1118" s="221"/>
      <c r="P1118" s="221"/>
      <c r="Q1118" s="221"/>
      <c r="R1118" s="221"/>
      <c r="S1118" s="221"/>
      <c r="T1118" s="221"/>
      <c r="U1118" s="221"/>
      <c r="V1118" s="221"/>
      <c r="W1118" s="221"/>
      <c r="X1118" s="221"/>
      <c r="Y1118" s="221"/>
      <c r="Z1118" s="222"/>
      <c r="AA1118" s="419" t="e">
        <f ca="1">IF(AND(VLOOKUP(C1117,SubstationLoad_Min_Primaries!$B$3:$Z$495,3,FALSE),ISNUMBER(VLOOKUP(C1117,'Manual Calculation'!$B$2:$G$222,5,FALSE))),"Manual Calculation",MAX(VLOOKUP(C1117,SubstationLoad_Max_Primaries!$B$3:$Z$500,5,FALSE),VLOOKUP(C1117,SubstationLoad_Max_Primaries!$B$3:$Z$500,7,FALSE)))</f>
        <v>#VALUE!</v>
      </c>
      <c r="AB1118" s="419">
        <f ca="1">IF(AND(VLOOKUP(C1117,SubstationLoad_Min_Primaries!$B$3:$Z$495,3,FALSE),ISNUMBER(VLOOKUP(C1117,'Manual Calculation'!$B$2:$G$222,5,FALSE))),"Manual Calculation",VLOOKUP(C1117,SubstationLoad_Max_Primaries!$B$3:$Z$500,6,FALSE))</f>
        <v>5.8670031647949212</v>
      </c>
      <c r="AC1118" s="282">
        <f ca="1">IF(AND(VLOOKUP(C1117,SubstationLoad_Min_Primaries!$B$3:$Z$495,3,FALSE),ISNUMBER(VLOOKUP(C1117,'Manual Calculation'!$B$2:$G$222,5,FALSE))),VLOOKUP(C1117,'Manual Calculation'!$B$2:$G$222,5,FALSE),VLOOKUP(C1117,SubstationLoad_Min_Primaries!$B$3:$Z$500,22,FALSE))</f>
        <v>0</v>
      </c>
      <c r="AD1118" s="175"/>
      <c r="AE1118" s="186">
        <v>1</v>
      </c>
      <c r="AF1118" s="187">
        <v>0</v>
      </c>
      <c r="AG1118" s="187">
        <v>0</v>
      </c>
      <c r="AH1118" s="187">
        <v>0</v>
      </c>
      <c r="AI1118" s="187">
        <v>0</v>
      </c>
      <c r="AJ1118" s="187">
        <v>0</v>
      </c>
      <c r="AK1118" s="187">
        <v>0</v>
      </c>
      <c r="AL1118" s="188">
        <v>0</v>
      </c>
      <c r="AM1118" s="157" t="str">
        <f ca="1">IF('MASTER 2018-19 '!H1127="","",'MASTER 2018-19 '!H1127)</f>
        <v/>
      </c>
      <c r="AN1118" s="216"/>
    </row>
    <row r="1119" spans="1:40" x14ac:dyDescent="0.2">
      <c r="A1119" s="152"/>
      <c r="C1119" s="223" t="s">
        <v>33</v>
      </c>
      <c r="D1119" s="224"/>
      <c r="E1119" s="225"/>
      <c r="F1119" s="225"/>
      <c r="G1119" s="226"/>
      <c r="H1119" s="249"/>
      <c r="I1119" s="228"/>
      <c r="J1119" s="228"/>
      <c r="K1119" s="228"/>
      <c r="L1119" s="228"/>
      <c r="M1119" s="229"/>
      <c r="N1119" s="229"/>
      <c r="O1119" s="230"/>
      <c r="P1119" s="230"/>
      <c r="Q1119" s="230"/>
      <c r="R1119" s="231" t="s">
        <v>34</v>
      </c>
      <c r="S1119" s="283">
        <f ca="1">VLOOKUP(C1117,SubstationLoad_Max_Primaries!$B$3:$Z$500,24,FALSE)</f>
        <v>0</v>
      </c>
      <c r="T1119" s="233"/>
      <c r="U1119" s="233"/>
      <c r="V1119" s="233"/>
      <c r="W1119" s="233"/>
      <c r="X1119" s="233"/>
      <c r="Y1119" s="233"/>
      <c r="Z1119" s="234"/>
      <c r="AA1119" s="418" t="e">
        <f ca="1">IF(AND(VLOOKUP(C1117,SubstationLoad_Min_Primaries!$B$3:$Z$495,3,FALSE),ISNUMBER(VLOOKUP(C1117,'Manual Calculation'!$B$2:$G$222,5,FALSE))),"",IF(AA1118=VLOOKUP(C1117,SubstationLoad_Max_Primaries!$B$3:$Z$500,5,FALSE),VLOOKUP(C1117,SubstationLoad_Max_Primaries!$B$3:$Z$500,10,FALSE),IF(AA1118=VLOOKUP(C1117,SubstationLoad_Max_Primaries!$B$3:$Z$500,7,FALSE),VLOOKUP(C1117,SubstationLoad_Max_Primaries!$B$3:$Z$500,12,FALSE),"")))</f>
        <v>#VALUE!</v>
      </c>
      <c r="AB1119" s="418">
        <f ca="1">IF(AND(VLOOKUP(C1117,SubstationLoad_Min_Primaries!$B$3:$Z$495,3,FALSE),ISNUMBER(VLOOKUP(C1117,'Manual Calculation'!$B$2:$G$222,5,FALSE))),"",VLOOKUP(C1117,SubstationLoad_Max_Primaries!$B$3:$Z$500,11,FALSE))</f>
        <v>43640.722916666666</v>
      </c>
      <c r="AC1119" s="418">
        <f ca="1">IF(AND(VLOOKUP(C1117,SubstationLoad_Min_Primaries!$B$3:$Z$495,3,FALSE),ISNUMBER(VLOOKUP(C1117,'Manual Calculation'!$B$2:$G$222,5,FALSE))),VLOOKUP(C1117,'Manual Calculation'!$B$2:$G$222,6,FALSE),VLOOKUP(C1117,SubstationLoad_Min_Primaries!$B$3:$Z$500,23,FALSE))</f>
        <v>0</v>
      </c>
      <c r="AD1119" s="175"/>
      <c r="AE1119" s="175"/>
      <c r="AF1119" s="175"/>
      <c r="AG1119" s="175"/>
      <c r="AH1119" s="175"/>
      <c r="AI1119" s="175"/>
      <c r="AJ1119" s="175"/>
      <c r="AK1119" s="175"/>
      <c r="AL1119" s="175"/>
      <c r="AM1119" s="157" t="str">
        <f ca="1">IF('MASTER 2018-19 '!H1128="","",'MASTER 2018-19 '!H1128)</f>
        <v/>
      </c>
      <c r="AN1119" s="216"/>
    </row>
    <row r="1120" spans="1:40" x14ac:dyDescent="0.2">
      <c r="A1120" s="152"/>
      <c r="B1120" s="213">
        <v>56</v>
      </c>
      <c r="C1120" s="86" t="str">
        <f ca="1">VLOOKUP(B1120,'GSP List'!$D$2:$E$485,2,FALSE)</f>
        <v>BALDOVIE</v>
      </c>
      <c r="D1120" s="117" t="s">
        <v>30</v>
      </c>
      <c r="E1120" s="117" t="s">
        <v>545</v>
      </c>
      <c r="F1120" s="214"/>
      <c r="G1120" s="284">
        <f ca="1">IF(AND(VLOOKUP(C1120,SubstationLoad_Max_Primaries!$B$3:$Z$495,3,FALSE),ISNUMBER(VLOOKUP(C1120,'Manual Calculation'!$B$2:$G$222,3,FALSE))),VLOOKUP(C1120,'Manual Calculation'!$B$2:$G$222,4,FALSE),VLOOKUP(C1120,SubstationLoad_Max_Primaries!$B$3:$Z$500,23,FALSE))</f>
        <v>43788.704861111109</v>
      </c>
      <c r="H1120" s="282">
        <f ca="1">IF(AND(VLOOKUP(C1120,SubstationLoad_Max_Primaries!$B$3:$Z$495,3,FALSE),ISNUMBER(VLOOKUP(C1120,'Manual Calculation'!$B$2:$G$222,3,FALSE))),VLOOKUP(C1120,'Manual Calculation'!$B$2:$G$222,3,FALSE),VLOOKUP(C1120,SubstationLoad_Max_Primaries!$B$3:$Z$500,22,FALSE))</f>
        <v>11.946138907226564</v>
      </c>
      <c r="I1120" s="136">
        <v>1</v>
      </c>
      <c r="J1120" s="89">
        <v>0</v>
      </c>
      <c r="K1120" s="90">
        <v>0</v>
      </c>
      <c r="L1120" s="143">
        <f ca="1">IF(OR($B1120="",ISNA($I1120)),,$H1120*$I1120)</f>
        <v>11.946138907226564</v>
      </c>
      <c r="M1120" s="143">
        <f ca="1">IF($B1120 ="",,VLOOKUP($K1120,'Growth Rates'!$C$5:$D$8,2,FALSE))^COLUMNS($M1120:M1120)*$L1120+SUM($L1121:M1121)*IFERROR($L$5/$L$6,1)</f>
        <v>11.946357005119877</v>
      </c>
      <c r="N1120" s="143">
        <f ca="1">IF($B1120 ="",,VLOOKUP($K1120,'Growth Rates'!$C$5:$D$8,2,FALSE))^COLUMNS($M1120:N1120)*$L1120+SUM($L1121:N1121)*IFERROR($L$5/$L$6,1)</f>
        <v>11.946575106994953</v>
      </c>
      <c r="O1120" s="143">
        <f ca="1">IF($B1120 ="",,VLOOKUP($K1120,'Growth Rates'!$C$5:$D$8,2,FALSE))^COLUMNS($M1120:O1120)*$L1120+SUM($L1121:O1121)*IFERROR($L$5/$L$6,1)</f>
        <v>11.946793212851864</v>
      </c>
      <c r="P1120" s="143">
        <f ca="1">IF($B1120 ="",,VLOOKUP($K1120,'Growth Rates'!$C$5:$D$8,2,FALSE))^COLUMNS($M1120:P1120)*$L1120+SUM($L1121:P1121)*IFERROR($L$5/$L$6,1)</f>
        <v>11.947011322690686</v>
      </c>
      <c r="Q1120" s="143">
        <f ca="1">IF($B1120 ="",,VLOOKUP($K1120,'Growth Rates'!$C$5:$D$8,2,FALSE))^COLUMNS($M1120:Q1120)*$L1120+SUM($L1121:Q1121)*IFERROR($L$5/$L$6,1)</f>
        <v>11.947229436511487</v>
      </c>
      <c r="R1120" s="143">
        <f ca="1">IF($B1120 ="",,VLOOKUP($K1120,'Growth Rates'!$C$5:$D$8,2,FALSE))^COLUMNS($M1120:R1120)*$L1120+SUM($L1121:R1121)*IFERROR($L$5/$L$6,1)</f>
        <v>11.947447554314341</v>
      </c>
      <c r="S1120" s="143">
        <f ca="1">IF($B1120 ="",,VLOOKUP($K1120,'Growth Rates'!$C$5:$D$8,2,FALSE))^COLUMNS($M1120:S1120)*$L1120+SUM($L1121:S1121)*IFERROR($L$5/$L$6,1)</f>
        <v>11.947665676099321</v>
      </c>
      <c r="T1120" s="143">
        <f ca="1">IF($B1120 ="",,VLOOKUP($K1120,'Growth Rates'!$C$5:$D$8,2,FALSE))^COLUMNS($M1120:T1120)*$L1120+SUM($L1121:T1121)*IFERROR($L$5/$L$6,1)</f>
        <v>11.947883801866501</v>
      </c>
      <c r="U1120" s="143">
        <f ca="1">IF($B1120 ="",,VLOOKUP($K1120,'Growth Rates'!$C$5:$D$8,2,FALSE))^COLUMNS($M1120:U1120)*$L1120+SUM($L1121:U1121)*IFERROR($L$5/$L$6,1)</f>
        <v>11.948101931615952</v>
      </c>
      <c r="V1120" s="143">
        <f ca="1">IF($B1120 ="",,VLOOKUP($K1120,'Growth Rates'!$C$5:$D$8,2,FALSE))^COLUMNS($M1120:V1120)*$L1120+SUM($L1121:V1121)*IFERROR($L$5/$L$6,1)</f>
        <v>11.948320065347749</v>
      </c>
      <c r="W1120" s="143">
        <f ca="1">IF($B1120 ="",,VLOOKUP($K1120,'Growth Rates'!$C$5:$D$8,2,FALSE))^COLUMNS($M1120:W1120)*$L1120+SUM($L1121:W1121)*IFERROR($L$5/$L$6,1)</f>
        <v>11.948538203061959</v>
      </c>
      <c r="X1120" s="143">
        <f ca="1">IF($B1120 ="",,VLOOKUP($K1120,'Growth Rates'!$C$5:$D$8,2,FALSE))^COLUMNS($M1120:X1120)*$L1120+SUM($L1121:X1121)*IFERROR($L$5/$L$6,1)</f>
        <v>11.948756344758666</v>
      </c>
      <c r="Y1120" s="143">
        <f ca="1">IF($B1120 ="",,VLOOKUP($K1120,'Growth Rates'!$C$5:$D$8,2,FALSE))^COLUMNS($M1120:Y1120)*$L1120+SUM($L1121:Y1121)*IFERROR($L$5/$L$6,1)</f>
        <v>11.948974490437928</v>
      </c>
      <c r="Z1120" s="215"/>
      <c r="AA1120" s="173">
        <f ca="1">IFERROR(IF($H1120="",,AA1121/$L1120),0)</f>
        <v>0.97494302667087684</v>
      </c>
      <c r="AB1120" s="173">
        <f ca="1">IFERROR(IF($H1120="",,AB1121/$L1120),0)</f>
        <v>0.86280008581528589</v>
      </c>
      <c r="AC1120" s="174">
        <f ca="1">IFERROR(IF($H1120="",,AC1121/$L1120),0)</f>
        <v>0</v>
      </c>
      <c r="AD1120" s="175"/>
      <c r="AE1120" s="42">
        <v>84318</v>
      </c>
      <c r="AF1120" s="43"/>
      <c r="AG1120" s="43"/>
      <c r="AH1120" s="43"/>
      <c r="AI1120" s="43"/>
      <c r="AJ1120" s="43"/>
      <c r="AK1120" s="43"/>
      <c r="AL1120" s="44"/>
      <c r="AM1120" s="157">
        <f ca="1">IF('MASTER 2018-19 '!H1129="","",'MASTER 2018-19 '!H1129)</f>
        <v>11.98</v>
      </c>
      <c r="AN1120" s="216">
        <f t="shared" ca="1" si="181"/>
        <v>-3.3861092773436852E-2</v>
      </c>
    </row>
    <row r="1121" spans="1:40" x14ac:dyDescent="0.2">
      <c r="A1121" s="152"/>
      <c r="C1121" s="217" t="str">
        <f ca="1">IFERROR(IF(H1120="","No PI or No Data",""),"Substation was not found in SubstationLoad")</f>
        <v/>
      </c>
      <c r="D1121" s="139"/>
      <c r="E1121" s="139"/>
      <c r="F1121" s="139"/>
      <c r="G1121" s="285">
        <f ca="1">IF(AND(VLOOKUP(C1120,SubstationLoad_Max_Primaries!$B$3:$Z$495,3,FALSE),ISNUMBER(VLOOKUP(C1120,'Manual Calculation'!$B$2:$G$222,3,FALSE))),VLOOKUP(C1120,'Manual Calculation'!$B$2:$G$222,4,FALSE),VLOOKUP(C1120,SubstationLoad_Max_Primaries!$B$3:$Z$500,23,FALSE))</f>
        <v>43788.704861111109</v>
      </c>
      <c r="H1121" s="250"/>
      <c r="I1121" s="220"/>
      <c r="J1121" s="220"/>
      <c r="K1121" s="220"/>
      <c r="L1121" s="220" t="s">
        <v>32</v>
      </c>
      <c r="M1121" s="221"/>
      <c r="N1121" s="221"/>
      <c r="O1121" s="221"/>
      <c r="P1121" s="221"/>
      <c r="Q1121" s="221"/>
      <c r="R1121" s="221"/>
      <c r="S1121" s="221"/>
      <c r="T1121" s="221"/>
      <c r="U1121" s="221"/>
      <c r="V1121" s="221"/>
      <c r="W1121" s="221"/>
      <c r="X1121" s="221"/>
      <c r="Y1121" s="221"/>
      <c r="Z1121" s="222"/>
      <c r="AA1121" s="419">
        <f ca="1">IF(AND(VLOOKUP(C1120,SubstationLoad_Min_Primaries!$B$3:$Z$495,3,FALSE),ISNUMBER(VLOOKUP(C1120,'Manual Calculation'!$B$2:$G$222,5,FALSE))),"Manual Calculation",MAX(VLOOKUP(C1120,SubstationLoad_Max_Primaries!$B$3:$Z$500,5,FALSE),VLOOKUP(C1120,SubstationLoad_Max_Primaries!$B$3:$Z$500,7,FALSE)))</f>
        <v>11.646804823242187</v>
      </c>
      <c r="AB1121" s="419">
        <f ca="1">IF(AND(VLOOKUP(C1120,SubstationLoad_Min_Primaries!$B$3:$Z$495,3,FALSE),ISNUMBER(VLOOKUP(C1120,'Manual Calculation'!$B$2:$G$222,5,FALSE))),"Manual Calculation",VLOOKUP(C1120,SubstationLoad_Max_Primaries!$B$3:$Z$500,6,FALSE))</f>
        <v>10.307129674316405</v>
      </c>
      <c r="AC1121" s="282">
        <f ca="1">IF(AND(VLOOKUP(C1120,SubstationLoad_Min_Primaries!$B$3:$Z$495,3,FALSE),ISNUMBER(VLOOKUP(C1120,'Manual Calculation'!$B$2:$G$222,5,FALSE))),VLOOKUP(C1120,'Manual Calculation'!$B$2:$G$222,5,FALSE),VLOOKUP(C1120,SubstationLoad_Min_Primaries!$B$3:$Z$500,22,FALSE))</f>
        <v>0</v>
      </c>
      <c r="AD1121" s="175"/>
      <c r="AE1121" s="186">
        <v>1</v>
      </c>
      <c r="AF1121" s="187">
        <v>0</v>
      </c>
      <c r="AG1121" s="187">
        <v>0</v>
      </c>
      <c r="AH1121" s="187">
        <v>0</v>
      </c>
      <c r="AI1121" s="187">
        <v>0</v>
      </c>
      <c r="AJ1121" s="187">
        <v>0</v>
      </c>
      <c r="AK1121" s="187">
        <v>0</v>
      </c>
      <c r="AL1121" s="188">
        <v>0</v>
      </c>
      <c r="AM1121" s="157" t="str">
        <f ca="1">IF('MASTER 2018-19 '!H1130="","",'MASTER 2018-19 '!H1130)</f>
        <v/>
      </c>
      <c r="AN1121" s="216"/>
    </row>
    <row r="1122" spans="1:40" x14ac:dyDescent="0.2">
      <c r="A1122" s="152"/>
      <c r="C1122" s="223" t="s">
        <v>33</v>
      </c>
      <c r="D1122" s="224"/>
      <c r="E1122" s="225"/>
      <c r="F1122" s="225"/>
      <c r="G1122" s="226"/>
      <c r="H1122" s="249"/>
      <c r="I1122" s="228"/>
      <c r="J1122" s="228"/>
      <c r="K1122" s="228"/>
      <c r="L1122" s="228"/>
      <c r="M1122" s="229"/>
      <c r="N1122" s="229"/>
      <c r="O1122" s="230"/>
      <c r="P1122" s="230"/>
      <c r="Q1122" s="230"/>
      <c r="R1122" s="231" t="s">
        <v>34</v>
      </c>
      <c r="S1122" s="283">
        <f ca="1">VLOOKUP(C1120,SubstationLoad_Max_Primaries!$B$3:$Z$500,24,FALSE)</f>
        <v>0</v>
      </c>
      <c r="T1122" s="233"/>
      <c r="U1122" s="233"/>
      <c r="V1122" s="233"/>
      <c r="W1122" s="233"/>
      <c r="X1122" s="233"/>
      <c r="Y1122" s="233"/>
      <c r="Z1122" s="234"/>
      <c r="AA1122" s="418">
        <f ca="1">IF(AND(VLOOKUP(C1120,SubstationLoad_Min_Primaries!$B$3:$Z$495,3,FALSE),ISNUMBER(VLOOKUP(C1120,'Manual Calculation'!$B$2:$G$222,5,FALSE))),"",IF(AA1121=VLOOKUP(C1120,SubstationLoad_Max_Primaries!$B$3:$Z$500,5,FALSE),VLOOKUP(C1120,SubstationLoad_Max_Primaries!$B$3:$Z$500,10,FALSE),IF(AA1121=VLOOKUP(C1120,SubstationLoad_Max_Primaries!$B$3:$Z$500,7,FALSE),VLOOKUP(C1120,SubstationLoad_Max_Primaries!$B$3:$Z$500,12,FALSE),"")))</f>
        <v>43766.71875</v>
      </c>
      <c r="AB1122" s="418">
        <f ca="1">IF(AND(VLOOKUP(C1120,SubstationLoad_Min_Primaries!$B$3:$Z$495,3,FALSE),ISNUMBER(VLOOKUP(C1120,'Manual Calculation'!$B$2:$G$222,5,FALSE))),"",VLOOKUP(C1120,SubstationLoad_Max_Primaries!$B$3:$Z$500,11,FALSE))</f>
        <v>43655.55972222222</v>
      </c>
      <c r="AC1122" s="418">
        <f ca="1">IF(AND(VLOOKUP(C1120,SubstationLoad_Min_Primaries!$B$3:$Z$495,3,FALSE),ISNUMBER(VLOOKUP(C1120,'Manual Calculation'!$B$2:$G$222,5,FALSE))),VLOOKUP(C1120,'Manual Calculation'!$B$2:$G$222,6,FALSE),VLOOKUP(C1120,SubstationLoad_Min_Primaries!$B$3:$Z$500,23,FALSE))</f>
        <v>0</v>
      </c>
      <c r="AD1122" s="175"/>
      <c r="AE1122" s="175"/>
      <c r="AF1122" s="175"/>
      <c r="AG1122" s="175"/>
      <c r="AH1122" s="175"/>
      <c r="AI1122" s="175"/>
      <c r="AJ1122" s="175"/>
      <c r="AK1122" s="175"/>
      <c r="AL1122" s="175"/>
      <c r="AM1122" s="157" t="str">
        <f ca="1">IF('MASTER 2018-19 '!H1131="","",'MASTER 2018-19 '!H1131)</f>
        <v/>
      </c>
      <c r="AN1122" s="216"/>
    </row>
    <row r="1123" spans="1:40" x14ac:dyDescent="0.2">
      <c r="A1123" s="152"/>
      <c r="B1123" s="213">
        <v>57</v>
      </c>
      <c r="C1123" s="86" t="str">
        <f ca="1">VLOOKUP(B1123,'GSP List'!$D$2:$E$485,2,FALSE)</f>
        <v>BROUGHTY FERRY</v>
      </c>
      <c r="D1123" s="117" t="s">
        <v>30</v>
      </c>
      <c r="E1123" s="117" t="s">
        <v>37</v>
      </c>
      <c r="F1123" s="214"/>
      <c r="G1123" s="284">
        <f ca="1">IF(AND(VLOOKUP(C1123,SubstationLoad_Max_Primaries!$B$3:$Z$495,3,FALSE),ISNUMBER(VLOOKUP(C1123,'Manual Calculation'!$B$2:$G$222,3,FALSE))),VLOOKUP(C1123,'Manual Calculation'!$B$2:$G$222,4,FALSE),VLOOKUP(C1123,SubstationLoad_Max_Primaries!$B$3:$Z$500,23,FALSE))</f>
        <v>43804.724999999999</v>
      </c>
      <c r="H1123" s="282">
        <f ca="1">IF(AND(VLOOKUP(C1123,SubstationLoad_Max_Primaries!$B$3:$Z$495,3,FALSE),ISNUMBER(VLOOKUP(C1123,'Manual Calculation'!$B$2:$G$222,3,FALSE))),VLOOKUP(C1123,'Manual Calculation'!$B$2:$G$222,3,FALSE),VLOOKUP(C1123,SubstationLoad_Max_Primaries!$B$3:$Z$500,22,FALSE))</f>
        <v>7.0872800350189209</v>
      </c>
      <c r="I1123" s="136">
        <v>1</v>
      </c>
      <c r="J1123" s="89">
        <v>0</v>
      </c>
      <c r="K1123" s="90">
        <v>0</v>
      </c>
      <c r="L1123" s="143">
        <f ca="1">IF(OR($B1123="",ISNA($I1123)),,$H1123*$I1123)</f>
        <v>7.0872800350189209</v>
      </c>
      <c r="M1123" s="143">
        <f ca="1">IF($B1123 ="",,VLOOKUP($K1123,'Growth Rates'!$C$5:$D$8,2,FALSE))^COLUMNS($M1123:M1123)*$L1123+SUM($L1124:M1124)*IFERROR($L$5/$L$6,1)</f>
        <v>7.0874094258502991</v>
      </c>
      <c r="N1123" s="143">
        <f ca="1">IF($B1123 ="",,VLOOKUP($K1123,'Growth Rates'!$C$5:$D$8,2,FALSE))^COLUMNS($M1123:N1123)*$L1123+SUM($L1124:N1124)*IFERROR($L$5/$L$6,1)</f>
        <v>7.0875388190439352</v>
      </c>
      <c r="O1123" s="143">
        <f ca="1">IF($B1123 ="",,VLOOKUP($K1123,'Growth Rates'!$C$5:$D$8,2,FALSE))^COLUMNS($M1123:O1123)*$L1123+SUM($L1124:O1124)*IFERROR($L$5/$L$6,1)</f>
        <v>7.087668214599872</v>
      </c>
      <c r="P1123" s="143">
        <f ca="1">IF($B1123 ="",,VLOOKUP($K1123,'Growth Rates'!$C$5:$D$8,2,FALSE))^COLUMNS($M1123:P1123)*$L1123+SUM($L1124:P1124)*IFERROR($L$5/$L$6,1)</f>
        <v>7.0877976125181563</v>
      </c>
      <c r="Q1123" s="143">
        <f ca="1">IF($B1123 ="",,VLOOKUP($K1123,'Growth Rates'!$C$5:$D$8,2,FALSE))^COLUMNS($M1123:Q1123)*$L1123+SUM($L1124:Q1124)*IFERROR($L$5/$L$6,1)</f>
        <v>7.0879270127988256</v>
      </c>
      <c r="R1123" s="143">
        <f ca="1">IF($B1123 ="",,VLOOKUP($K1123,'Growth Rates'!$C$5:$D$8,2,FALSE))^COLUMNS($M1123:R1123)*$L1123+SUM($L1124:R1124)*IFERROR($L$5/$L$6,1)</f>
        <v>7.088056415441927</v>
      </c>
      <c r="S1123" s="143">
        <f ca="1">IF($B1123 ="",,VLOOKUP($K1123,'Growth Rates'!$C$5:$D$8,2,FALSE))^COLUMNS($M1123:S1123)*$L1123+SUM($L1124:S1124)*IFERROR($L$5/$L$6,1)</f>
        <v>7.088185820447503</v>
      </c>
      <c r="T1123" s="143">
        <f ca="1">IF($B1123 ="",,VLOOKUP($K1123,'Growth Rates'!$C$5:$D$8,2,FALSE))^COLUMNS($M1123:T1123)*$L1123+SUM($L1124:T1124)*IFERROR($L$5/$L$6,1)</f>
        <v>7.0883152278155963</v>
      </c>
      <c r="U1123" s="143">
        <f ca="1">IF($B1123 ="",,VLOOKUP($K1123,'Growth Rates'!$C$5:$D$8,2,FALSE))^COLUMNS($M1123:U1123)*$L1123+SUM($L1124:U1124)*IFERROR($L$5/$L$6,1)</f>
        <v>7.0884446375462495</v>
      </c>
      <c r="V1123" s="143">
        <f ca="1">IF($B1123 ="",,VLOOKUP($K1123,'Growth Rates'!$C$5:$D$8,2,FALSE))^COLUMNS($M1123:V1123)*$L1123+SUM($L1124:V1124)*IFERROR($L$5/$L$6,1)</f>
        <v>7.0885740496395062</v>
      </c>
      <c r="W1123" s="143">
        <f ca="1">IF($B1123 ="",,VLOOKUP($K1123,'Growth Rates'!$C$5:$D$8,2,FALSE))^COLUMNS($M1123:W1123)*$L1123+SUM($L1124:W1124)*IFERROR($L$5/$L$6,1)</f>
        <v>7.0887034640954081</v>
      </c>
      <c r="X1123" s="143">
        <f ca="1">IF($B1123 ="",,VLOOKUP($K1123,'Growth Rates'!$C$5:$D$8,2,FALSE))^COLUMNS($M1123:X1123)*$L1123+SUM($L1124:X1124)*IFERROR($L$5/$L$6,1)</f>
        <v>7.088832880914004</v>
      </c>
      <c r="Y1123" s="143">
        <f ca="1">IF($B1123 ="",,VLOOKUP($K1123,'Growth Rates'!$C$5:$D$8,2,FALSE))^COLUMNS($M1123:Y1123)*$L1123+SUM($L1124:Y1124)*IFERROR($L$5/$L$6,1)</f>
        <v>7.0889623000953286</v>
      </c>
      <c r="Z1123" s="215"/>
      <c r="AA1123" s="173">
        <f ca="1">IFERROR(IF($H1123="",,AA1124/$L1123),0)</f>
        <v>0.87903401197468622</v>
      </c>
      <c r="AB1123" s="173">
        <f ca="1">IFERROR(IF($H1123="",,AB1124/$L1123),0)</f>
        <v>0.72835841451282368</v>
      </c>
      <c r="AC1123" s="174">
        <f ca="1">IFERROR(IF($H1123="",,AC1124/$L1123),0)</f>
        <v>0</v>
      </c>
      <c r="AD1123" s="175"/>
      <c r="AE1123" s="42">
        <v>84327</v>
      </c>
      <c r="AF1123" s="43"/>
      <c r="AG1123" s="43"/>
      <c r="AH1123" s="43"/>
      <c r="AI1123" s="43"/>
      <c r="AJ1123" s="43"/>
      <c r="AK1123" s="43"/>
      <c r="AL1123" s="44"/>
      <c r="AM1123" s="157">
        <f ca="1">IF('MASTER 2018-19 '!H1132="","",'MASTER 2018-19 '!H1132)</f>
        <v>7.16</v>
      </c>
      <c r="AN1123" s="240">
        <f t="shared" ca="1" si="181"/>
        <v>-7.2719964981079244E-2</v>
      </c>
    </row>
    <row r="1124" spans="1:40" x14ac:dyDescent="0.2">
      <c r="C1124" s="217" t="str">
        <f ca="1">IFERROR(IF(H1123="","No PI or No Data",""),"Substation was not found in SubstationLoad")</f>
        <v/>
      </c>
      <c r="D1124" s="139"/>
      <c r="E1124" s="139"/>
      <c r="F1124" s="139"/>
      <c r="G1124" s="285">
        <f ca="1">IF(AND(VLOOKUP(C1123,SubstationLoad_Max_Primaries!$B$3:$Z$495,3,FALSE),ISNUMBER(VLOOKUP(C1123,'Manual Calculation'!$B$2:$G$222,3,FALSE))),VLOOKUP(C1123,'Manual Calculation'!$B$2:$G$222,4,FALSE),VLOOKUP(C1123,SubstationLoad_Max_Primaries!$B$3:$Z$500,23,FALSE))</f>
        <v>43804.724999999999</v>
      </c>
      <c r="H1124" s="250"/>
      <c r="I1124" s="220"/>
      <c r="J1124" s="220"/>
      <c r="K1124" s="220"/>
      <c r="L1124" s="220" t="s">
        <v>32</v>
      </c>
      <c r="M1124" s="235"/>
      <c r="N1124" s="221"/>
      <c r="O1124" s="221"/>
      <c r="P1124" s="221"/>
      <c r="Q1124" s="221"/>
      <c r="R1124" s="221"/>
      <c r="S1124" s="221"/>
      <c r="T1124" s="221"/>
      <c r="U1124" s="221"/>
      <c r="V1124" s="221"/>
      <c r="W1124" s="221"/>
      <c r="X1124" s="221"/>
      <c r="Y1124" s="221"/>
      <c r="Z1124" s="222"/>
      <c r="AA1124" s="419">
        <f ca="1">IF(AND(VLOOKUP(C1123,SubstationLoad_Min_Primaries!$B$3:$Z$495,3,FALSE),ISNUMBER(VLOOKUP(C1123,'Manual Calculation'!$B$2:$G$222,5,FALSE))),"Manual Calculation",MAX(VLOOKUP(C1123,SubstationLoad_Max_Primaries!$B$3:$Z$500,5,FALSE),VLOOKUP(C1123,SubstationLoad_Max_Primaries!$B$3:$Z$500,7,FALSE)))</f>
        <v>6.2299602031707764</v>
      </c>
      <c r="AB1124" s="419">
        <f ca="1">IF(AND(VLOOKUP(C1123,SubstationLoad_Min_Primaries!$B$3:$Z$495,3,FALSE),ISNUMBER(VLOOKUP(C1123,'Manual Calculation'!$B$2:$G$222,5,FALSE))),"Manual Calculation",VLOOKUP(C1123,SubstationLoad_Max_Primaries!$B$3:$Z$500,6,FALSE))</f>
        <v>5.1620800495147705</v>
      </c>
      <c r="AC1124" s="282">
        <f ca="1">IF(AND(VLOOKUP(C1123,SubstationLoad_Min_Primaries!$B$3:$Z$495,3,FALSE),ISNUMBER(VLOOKUP(C1123,'Manual Calculation'!$B$2:$G$222,5,FALSE))),VLOOKUP(C1123,'Manual Calculation'!$B$2:$G$222,5,FALSE),VLOOKUP(C1123,SubstationLoad_Min_Primaries!$B$3:$Z$500,22,FALSE))</f>
        <v>0</v>
      </c>
      <c r="AD1124" s="175"/>
      <c r="AE1124" s="186">
        <v>1</v>
      </c>
      <c r="AF1124" s="187">
        <v>0</v>
      </c>
      <c r="AG1124" s="187">
        <v>0</v>
      </c>
      <c r="AH1124" s="187">
        <v>0</v>
      </c>
      <c r="AI1124" s="187">
        <v>0</v>
      </c>
      <c r="AJ1124" s="187">
        <v>0</v>
      </c>
      <c r="AK1124" s="187">
        <v>0</v>
      </c>
      <c r="AL1124" s="188">
        <v>0</v>
      </c>
      <c r="AM1124" s="157" t="str">
        <f ca="1">IF('MASTER 2018-19 '!H1133="","",'MASTER 2018-19 '!H1133)</f>
        <v/>
      </c>
      <c r="AN1124" s="216"/>
    </row>
    <row r="1125" spans="1:40" x14ac:dyDescent="0.2">
      <c r="C1125" s="223" t="s">
        <v>33</v>
      </c>
      <c r="D1125" s="224"/>
      <c r="E1125" s="225"/>
      <c r="F1125" s="225"/>
      <c r="G1125" s="226"/>
      <c r="H1125" s="249"/>
      <c r="I1125" s="228"/>
      <c r="J1125" s="228"/>
      <c r="K1125" s="228"/>
      <c r="L1125" s="228"/>
      <c r="M1125" s="229"/>
      <c r="N1125" s="229"/>
      <c r="O1125" s="230"/>
      <c r="P1125" s="230"/>
      <c r="Q1125" s="230"/>
      <c r="R1125" s="231" t="s">
        <v>34</v>
      </c>
      <c r="S1125" s="283">
        <f ca="1">VLOOKUP(C1123,SubstationLoad_Max_Primaries!$B$3:$Z$500,24,FALSE)</f>
        <v>0</v>
      </c>
      <c r="T1125" s="233"/>
      <c r="U1125" s="233"/>
      <c r="V1125" s="233"/>
      <c r="W1125" s="233"/>
      <c r="X1125" s="233"/>
      <c r="Y1125" s="233"/>
      <c r="Z1125" s="234"/>
      <c r="AA1125" s="418">
        <f ca="1">IF(AND(VLOOKUP(C1123,SubstationLoad_Min_Primaries!$B$3:$Z$495,3,FALSE),ISNUMBER(VLOOKUP(C1123,'Manual Calculation'!$B$2:$G$222,5,FALSE))),"",IF(AA1124=VLOOKUP(C1123,SubstationLoad_Max_Primaries!$B$3:$Z$500,5,FALSE),VLOOKUP(C1123,SubstationLoad_Max_Primaries!$B$3:$Z$500,10,FALSE),IF(AA1124=VLOOKUP(C1123,SubstationLoad_Max_Primaries!$B$3:$Z$500,7,FALSE),VLOOKUP(C1123,SubstationLoad_Max_Primaries!$B$3:$Z$500,12,FALSE),"")))</f>
        <v>43768.76458333333</v>
      </c>
      <c r="AB1125" s="418">
        <f ca="1">IF(AND(VLOOKUP(C1123,SubstationLoad_Min_Primaries!$B$3:$Z$495,3,FALSE),ISNUMBER(VLOOKUP(C1123,'Manual Calculation'!$B$2:$G$222,5,FALSE))),"",VLOOKUP(C1123,SubstationLoad_Max_Primaries!$B$3:$Z$500,11,FALSE))</f>
        <v>43629.70416666667</v>
      </c>
      <c r="AC1125" s="418">
        <f ca="1">IF(AND(VLOOKUP(C1123,SubstationLoad_Min_Primaries!$B$3:$Z$495,3,FALSE),ISNUMBER(VLOOKUP(C1123,'Manual Calculation'!$B$2:$G$222,5,FALSE))),VLOOKUP(C1123,'Manual Calculation'!$B$2:$G$222,6,FALSE),VLOOKUP(C1123,SubstationLoad_Min_Primaries!$B$3:$Z$500,23,FALSE))</f>
        <v>0</v>
      </c>
      <c r="AD1125" s="175"/>
      <c r="AE1125" s="175"/>
      <c r="AF1125" s="175"/>
      <c r="AG1125" s="175"/>
      <c r="AH1125" s="175"/>
      <c r="AI1125" s="175"/>
      <c r="AJ1125" s="175"/>
      <c r="AK1125" s="175"/>
      <c r="AL1125" s="175"/>
      <c r="AM1125" s="157" t="str">
        <f ca="1">IF('MASTER 2018-19 '!H1134="","",'MASTER 2018-19 '!H1134)</f>
        <v/>
      </c>
      <c r="AN1125" s="216"/>
    </row>
    <row r="1126" spans="1:40" x14ac:dyDescent="0.2">
      <c r="B1126" s="213">
        <v>58</v>
      </c>
      <c r="C1126" s="86" t="str">
        <f ca="1">VLOOKUP(B1126,'GSP List'!$D$2:$E$485,2,FALSE)</f>
        <v>EDZELL STREET</v>
      </c>
      <c r="D1126" s="117" t="s">
        <v>30</v>
      </c>
      <c r="E1126" s="117" t="s">
        <v>570</v>
      </c>
      <c r="F1126" s="214"/>
      <c r="G1126" s="284">
        <f ca="1">IF(AND(VLOOKUP(C1126,SubstationLoad_Max_Primaries!$B$3:$Z$495,3,FALSE),ISNUMBER(VLOOKUP(C1126,'Manual Calculation'!$B$2:$G$222,3,FALSE))),VLOOKUP(C1126,'Manual Calculation'!$B$2:$G$222,4,FALSE),VLOOKUP(C1126,SubstationLoad_Max_Primaries!$B$3:$Z$500,23,FALSE))</f>
        <v>43800.725694444445</v>
      </c>
      <c r="H1126" s="282">
        <f ca="1">IF(AND(VLOOKUP(C1126,SubstationLoad_Max_Primaries!$B$3:$Z$495,3,FALSE),ISNUMBER(VLOOKUP(C1126,'Manual Calculation'!$B$2:$G$222,3,FALSE))),VLOOKUP(C1126,'Manual Calculation'!$B$2:$G$222,3,FALSE),VLOOKUP(C1126,SubstationLoad_Max_Primaries!$B$3:$Z$500,22,FALSE))</f>
        <v>2.8250776318359372</v>
      </c>
      <c r="I1126" s="136">
        <v>1</v>
      </c>
      <c r="J1126" s="89">
        <v>0</v>
      </c>
      <c r="K1126" s="90">
        <v>0</v>
      </c>
      <c r="L1126" s="143">
        <f ca="1">IF(OR($B1126="",ISNA($I1126)),,$H1126*$I1126)</f>
        <v>2.8250776318359372</v>
      </c>
      <c r="M1126" s="143">
        <f ca="1">IF($B1126 ="",,VLOOKUP($K1126,'Growth Rates'!$C$5:$D$8,2,FALSE))^COLUMNS($M1126:M1126)*$L1126+SUM($L1127:M1127)*IFERROR($L$5/$L$6,1)</f>
        <v>2.8251292086244488</v>
      </c>
      <c r="N1126" s="143">
        <f ca="1">IF($B1126 ="",,VLOOKUP($K1126,'Growth Rates'!$C$5:$D$8,2,FALSE))^COLUMNS($M1126:N1126)*$L1126+SUM($L1127:N1127)*IFERROR($L$5/$L$6,1)</f>
        <v>2.8251807863545864</v>
      </c>
      <c r="O1126" s="143">
        <f ca="1">IF($B1126 ="",,VLOOKUP($K1126,'Growth Rates'!$C$5:$D$8,2,FALSE))^COLUMNS($M1126:O1126)*$L1126+SUM($L1127:O1127)*IFERROR($L$5/$L$6,1)</f>
        <v>2.8252323650263662</v>
      </c>
      <c r="P1126" s="143">
        <f ca="1">IF($B1126 ="",,VLOOKUP($K1126,'Growth Rates'!$C$5:$D$8,2,FALSE))^COLUMNS($M1126:P1126)*$L1126+SUM($L1127:P1127)*IFERROR($L$5/$L$6,1)</f>
        <v>2.8252839446398066</v>
      </c>
      <c r="Q1126" s="143">
        <f ca="1">IF($B1126 ="",,VLOOKUP($K1126,'Growth Rates'!$C$5:$D$8,2,FALSE))^COLUMNS($M1126:Q1126)*$L1126+SUM($L1127:Q1127)*IFERROR($L$5/$L$6,1)</f>
        <v>2.825335525194923</v>
      </c>
      <c r="R1126" s="143">
        <f ca="1">IF($B1126 ="",,VLOOKUP($K1126,'Growth Rates'!$C$5:$D$8,2,FALSE))^COLUMNS($M1126:R1126)*$L1126+SUM($L1127:R1127)*IFERROR($L$5/$L$6,1)</f>
        <v>2.8253871066917342</v>
      </c>
      <c r="S1126" s="143">
        <f ca="1">IF($B1126 ="",,VLOOKUP($K1126,'Growth Rates'!$C$5:$D$8,2,FALSE))^COLUMNS($M1126:S1126)*$L1126+SUM($L1127:S1127)*IFERROR($L$5/$L$6,1)</f>
        <v>2.825438689130257</v>
      </c>
      <c r="T1126" s="143">
        <f ca="1">IF($B1126 ="",,VLOOKUP($K1126,'Growth Rates'!$C$5:$D$8,2,FALSE))^COLUMNS($M1126:T1126)*$L1126+SUM($L1127:T1127)*IFERROR($L$5/$L$6,1)</f>
        <v>2.8254902725105087</v>
      </c>
      <c r="U1126" s="143">
        <f ca="1">IF($B1126 ="",,VLOOKUP($K1126,'Growth Rates'!$C$5:$D$8,2,FALSE))^COLUMNS($M1126:U1126)*$L1126+SUM($L1127:U1127)*IFERROR($L$5/$L$6,1)</f>
        <v>2.8255418568325052</v>
      </c>
      <c r="V1126" s="143">
        <f ca="1">IF($B1126 ="",,VLOOKUP($K1126,'Growth Rates'!$C$5:$D$8,2,FALSE))^COLUMNS($M1126:V1126)*$L1126+SUM($L1127:V1127)*IFERROR($L$5/$L$6,1)</f>
        <v>2.8255934420962658</v>
      </c>
      <c r="W1126" s="143">
        <f ca="1">IF($B1126 ="",,VLOOKUP($K1126,'Growth Rates'!$C$5:$D$8,2,FALSE))^COLUMNS($M1126:W1126)*$L1126+SUM($L1127:W1127)*IFERROR($L$5/$L$6,1)</f>
        <v>2.8256450283018055</v>
      </c>
      <c r="X1126" s="143">
        <f ca="1">IF($B1126 ="",,VLOOKUP($K1126,'Growth Rates'!$C$5:$D$8,2,FALSE))^COLUMNS($M1126:X1126)*$L1126+SUM($L1127:X1127)*IFERROR($L$5/$L$6,1)</f>
        <v>2.8256966154491443</v>
      </c>
      <c r="Y1126" s="143">
        <f ca="1">IF($B1126 ="",,VLOOKUP($K1126,'Growth Rates'!$C$5:$D$8,2,FALSE))^COLUMNS($M1126:Y1126)*$L1126+SUM($L1127:Y1127)*IFERROR($L$5/$L$6,1)</f>
        <v>2.8257482035382964</v>
      </c>
      <c r="Z1126" s="215"/>
      <c r="AA1126" s="173">
        <f ca="1">IFERROR(IF($H1126="",,AA1127/$L1126),0)</f>
        <v>0.88441598132918431</v>
      </c>
      <c r="AB1126" s="173">
        <f ca="1">IFERROR(IF($H1126="",,AB1127/$L1126),0)</f>
        <v>0.69918500407497974</v>
      </c>
      <c r="AC1126" s="174">
        <f ca="1">IFERROR(IF($H1126="",,AC1127/$L1126),0)</f>
        <v>0</v>
      </c>
      <c r="AD1126" s="175"/>
      <c r="AE1126" s="42">
        <v>84322</v>
      </c>
      <c r="AF1126" s="43"/>
      <c r="AG1126" s="43"/>
      <c r="AH1126" s="43"/>
      <c r="AI1126" s="43"/>
      <c r="AJ1126" s="43"/>
      <c r="AK1126" s="43"/>
      <c r="AL1126" s="44"/>
      <c r="AM1126" s="157">
        <f ca="1">IF('MASTER 2018-19 '!H1135="","",'MASTER 2018-19 '!H1135)</f>
        <v>2.86</v>
      </c>
      <c r="AN1126" s="216">
        <f t="shared" ca="1" si="181"/>
        <v>-3.4922368164062689E-2</v>
      </c>
    </row>
    <row r="1127" spans="1:40" x14ac:dyDescent="0.2">
      <c r="C1127" s="217" t="str">
        <f ca="1">IFERROR(IF(H1126="","No PI or No Data",""),"Substation was not found in SubstationLoad")</f>
        <v/>
      </c>
      <c r="D1127" s="139"/>
      <c r="E1127" s="139"/>
      <c r="F1127" s="139"/>
      <c r="G1127" s="285">
        <f ca="1">IF(AND(VLOOKUP(C1126,SubstationLoad_Max_Primaries!$B$3:$Z$495,3,FALSE),ISNUMBER(VLOOKUP(C1126,'Manual Calculation'!$B$2:$G$222,3,FALSE))),VLOOKUP(C1126,'Manual Calculation'!$B$2:$G$222,4,FALSE),VLOOKUP(C1126,SubstationLoad_Max_Primaries!$B$3:$Z$500,23,FALSE))</f>
        <v>43800.725694444445</v>
      </c>
      <c r="H1127" s="250"/>
      <c r="I1127" s="220"/>
      <c r="J1127" s="220"/>
      <c r="K1127" s="220"/>
      <c r="L1127" s="220" t="s">
        <v>32</v>
      </c>
      <c r="M1127" s="235"/>
      <c r="N1127" s="221"/>
      <c r="O1127" s="221"/>
      <c r="P1127" s="221"/>
      <c r="Q1127" s="221"/>
      <c r="R1127" s="221"/>
      <c r="S1127" s="221"/>
      <c r="T1127" s="221"/>
      <c r="U1127" s="221"/>
      <c r="V1127" s="221"/>
      <c r="W1127" s="221"/>
      <c r="X1127" s="221"/>
      <c r="Y1127" s="221"/>
      <c r="Z1127" s="222"/>
      <c r="AA1127" s="419">
        <f ca="1">IF(AND(VLOOKUP(C1126,SubstationLoad_Min_Primaries!$B$3:$Z$495,3,FALSE),ISNUMBER(VLOOKUP(C1126,'Manual Calculation'!$B$2:$G$222,5,FALSE))),"Manual Calculation",MAX(VLOOKUP(C1126,SubstationLoad_Max_Primaries!$B$3:$Z$500,5,FALSE),VLOOKUP(C1126,SubstationLoad_Max_Primaries!$B$3:$Z$500,7,FALSE)))</f>
        <v>2.4985438060913086</v>
      </c>
      <c r="AB1127" s="419">
        <f ca="1">IF(AND(VLOOKUP(C1126,SubstationLoad_Min_Primaries!$B$3:$Z$495,3,FALSE),ISNUMBER(VLOOKUP(C1126,'Manual Calculation'!$B$2:$G$222,5,FALSE))),"Manual Calculation",VLOOKUP(C1126,SubstationLoad_Max_Primaries!$B$3:$Z$500,6,FALSE))</f>
        <v>1.9752519155273438</v>
      </c>
      <c r="AC1127" s="282">
        <f ca="1">IF(AND(VLOOKUP(C1126,SubstationLoad_Min_Primaries!$B$3:$Z$495,3,FALSE),ISNUMBER(VLOOKUP(C1126,'Manual Calculation'!$B$2:$G$222,5,FALSE))),VLOOKUP(C1126,'Manual Calculation'!$B$2:$G$222,5,FALSE),VLOOKUP(C1126,SubstationLoad_Min_Primaries!$B$3:$Z$500,22,FALSE))</f>
        <v>0</v>
      </c>
      <c r="AD1127" s="175"/>
      <c r="AE1127" s="186">
        <v>1</v>
      </c>
      <c r="AF1127" s="187">
        <v>0</v>
      </c>
      <c r="AG1127" s="187">
        <v>0</v>
      </c>
      <c r="AH1127" s="187">
        <v>0</v>
      </c>
      <c r="AI1127" s="187">
        <v>0</v>
      </c>
      <c r="AJ1127" s="187">
        <v>0</v>
      </c>
      <c r="AK1127" s="187">
        <v>0</v>
      </c>
      <c r="AL1127" s="188">
        <v>0</v>
      </c>
      <c r="AM1127" s="157" t="str">
        <f ca="1">IF('MASTER 2018-19 '!H1136="","",'MASTER 2018-19 '!H1136)</f>
        <v/>
      </c>
      <c r="AN1127" s="216"/>
    </row>
    <row r="1128" spans="1:40" x14ac:dyDescent="0.2">
      <c r="C1128" s="223" t="s">
        <v>33</v>
      </c>
      <c r="D1128" s="224"/>
      <c r="E1128" s="225"/>
      <c r="F1128" s="225"/>
      <c r="G1128" s="226"/>
      <c r="H1128" s="249"/>
      <c r="I1128" s="228"/>
      <c r="J1128" s="228"/>
      <c r="K1128" s="228"/>
      <c r="L1128" s="228"/>
      <c r="M1128" s="229"/>
      <c r="N1128" s="229"/>
      <c r="O1128" s="230"/>
      <c r="P1128" s="230"/>
      <c r="Q1128" s="230"/>
      <c r="R1128" s="231" t="s">
        <v>34</v>
      </c>
      <c r="S1128" s="283">
        <f ca="1">VLOOKUP(C1126,SubstationLoad_Max_Primaries!$B$3:$Z$500,24,FALSE)</f>
        <v>0</v>
      </c>
      <c r="T1128" s="233"/>
      <c r="U1128" s="233"/>
      <c r="V1128" s="233"/>
      <c r="W1128" s="233"/>
      <c r="X1128" s="233"/>
      <c r="Y1128" s="233"/>
      <c r="Z1128" s="234"/>
      <c r="AA1128" s="418">
        <f ca="1">IF(AND(VLOOKUP(C1126,SubstationLoad_Min_Primaries!$B$3:$Z$495,3,FALSE),ISNUMBER(VLOOKUP(C1126,'Manual Calculation'!$B$2:$G$222,5,FALSE))),"",IF(AA1127=VLOOKUP(C1126,SubstationLoad_Max_Primaries!$B$3:$Z$500,5,FALSE),VLOOKUP(C1126,SubstationLoad_Max_Primaries!$B$3:$Z$500,10,FALSE),IF(AA1127=VLOOKUP(C1126,SubstationLoad_Max_Primaries!$B$3:$Z$500,7,FALSE),VLOOKUP(C1126,SubstationLoad_Max_Primaries!$B$3:$Z$500,12,FALSE),"")))</f>
        <v>43766.732638888891</v>
      </c>
      <c r="AB1128" s="418">
        <f ca="1">IF(AND(VLOOKUP(C1126,SubstationLoad_Min_Primaries!$B$3:$Z$495,3,FALSE),ISNUMBER(VLOOKUP(C1126,'Manual Calculation'!$B$2:$G$222,5,FALSE))),"",VLOOKUP(C1126,SubstationLoad_Max_Primaries!$B$3:$Z$500,11,FALSE))</f>
        <v>43629.738888888889</v>
      </c>
      <c r="AC1128" s="418">
        <f ca="1">IF(AND(VLOOKUP(C1126,SubstationLoad_Min_Primaries!$B$3:$Z$495,3,FALSE),ISNUMBER(VLOOKUP(C1126,'Manual Calculation'!$B$2:$G$222,5,FALSE))),VLOOKUP(C1126,'Manual Calculation'!$B$2:$G$222,6,FALSE),VLOOKUP(C1126,SubstationLoad_Min_Primaries!$B$3:$Z$500,23,FALSE))</f>
        <v>0</v>
      </c>
      <c r="AD1128" s="175"/>
      <c r="AE1128" s="175"/>
      <c r="AF1128" s="175"/>
      <c r="AG1128" s="175"/>
      <c r="AH1128" s="175"/>
      <c r="AI1128" s="175"/>
      <c r="AJ1128" s="175"/>
      <c r="AK1128" s="175"/>
      <c r="AL1128" s="175"/>
      <c r="AM1128" s="157" t="str">
        <f ca="1">IF('MASTER 2018-19 '!H1137="","",'MASTER 2018-19 '!H1137)</f>
        <v/>
      </c>
      <c r="AN1128" s="216"/>
    </row>
    <row r="1129" spans="1:40" x14ac:dyDescent="0.2">
      <c r="B1129" s="236">
        <v>54</v>
      </c>
      <c r="C1129" s="86" t="str">
        <f ca="1">VLOOKUP(B1129,'GSP List'!$D$2:$E$485,2,FALSE)</f>
        <v>LONGHAUGH</v>
      </c>
      <c r="D1129" s="117" t="s">
        <v>30</v>
      </c>
      <c r="E1129" s="117" t="s">
        <v>582</v>
      </c>
      <c r="F1129" s="214"/>
      <c r="G1129" s="284">
        <f ca="1">IF(AND(VLOOKUP(C1129,SubstationLoad_Max_Primaries!$B$3:$Z$495,3,FALSE),ISNUMBER(VLOOKUP(C1129,'Manual Calculation'!$B$2:$G$222,3,FALSE))),VLOOKUP(C1129,'Manual Calculation'!$B$2:$G$222,4,FALSE),VLOOKUP(C1129,SubstationLoad_Max_Primaries!$B$3:$Z$500,23,FALSE))</f>
        <v>43788.708333333328</v>
      </c>
      <c r="H1129" s="282">
        <f ca="1">IF(AND(VLOOKUP(C1129,SubstationLoad_Max_Primaries!$B$3:$Z$495,3,FALSE),ISNUMBER(VLOOKUP(C1129,'Manual Calculation'!$B$2:$G$222,3,FALSE))),VLOOKUP(C1129,'Manual Calculation'!$B$2:$G$222,3,FALSE),VLOOKUP(C1129,SubstationLoad_Max_Primaries!$B$3:$Z$500,22,FALSE))</f>
        <v>8.0619832460000005</v>
      </c>
      <c r="I1129" s="136">
        <v>1</v>
      </c>
      <c r="J1129" s="89">
        <v>0</v>
      </c>
      <c r="K1129" s="90">
        <v>0</v>
      </c>
      <c r="L1129" s="143">
        <f ca="1">IF(OR($B1129="",ISNA($I1129)),,$H1129*$I1129)</f>
        <v>8.0619832460000005</v>
      </c>
      <c r="M1129" s="143">
        <f ca="1">IF($B1129 ="",,VLOOKUP($K1129,'Growth Rates'!$C$5:$D$8,2,FALSE))^COLUMNS($M1129:M1129)*$L1129+SUM($L1130:M1130)*IFERROR($L$5/$L$6,1)</f>
        <v>8.0621304317623235</v>
      </c>
      <c r="N1129" s="143">
        <f ca="1">IF($B1129 ="",,VLOOKUP($K1129,'Growth Rates'!$C$5:$D$8,2,FALSE))^COLUMNS($M1129:N1129)*$L1129+SUM($L1130:N1130)*IFERROR($L$5/$L$6,1)</f>
        <v>8.0622776202117841</v>
      </c>
      <c r="O1129" s="143">
        <f ca="1">IF($B1129 ="",,VLOOKUP($K1129,'Growth Rates'!$C$5:$D$8,2,FALSE))^COLUMNS($M1129:O1129)*$L1129+SUM($L1130:O1130)*IFERROR($L$5/$L$6,1)</f>
        <v>8.0624248113484285</v>
      </c>
      <c r="P1129" s="143">
        <f ca="1">IF($B1129 ="",,VLOOKUP($K1129,'Growth Rates'!$C$5:$D$8,2,FALSE))^COLUMNS($M1129:P1129)*$L1129+SUM($L1130:P1130)*IFERROR($L$5/$L$6,1)</f>
        <v>8.06257200517231</v>
      </c>
      <c r="Q1129" s="143">
        <f ca="1">IF($B1129 ="",,VLOOKUP($K1129,'Growth Rates'!$C$5:$D$8,2,FALSE))^COLUMNS($M1129:Q1129)*$L1129+SUM($L1130:Q1130)*IFERROR($L$5/$L$6,1)</f>
        <v>8.062719201683473</v>
      </c>
      <c r="R1129" s="143">
        <f ca="1">IF($B1129 ="",,VLOOKUP($K1129,'Growth Rates'!$C$5:$D$8,2,FALSE))^COLUMNS($M1129:R1129)*$L1129+SUM($L1130:R1130)*IFERROR($L$5/$L$6,1)</f>
        <v>8.062866400881969</v>
      </c>
      <c r="S1129" s="143">
        <f ca="1">IF($B1129 ="",,VLOOKUP($K1129,'Growth Rates'!$C$5:$D$8,2,FALSE))^COLUMNS($M1129:S1129)*$L1129+SUM($L1130:S1130)*IFERROR($L$5/$L$6,1)</f>
        <v>8.0630136027678461</v>
      </c>
      <c r="T1129" s="143">
        <f ca="1">IF($B1129 ="",,VLOOKUP($K1129,'Growth Rates'!$C$5:$D$8,2,FALSE))^COLUMNS($M1129:T1129)*$L1129+SUM($L1130:T1130)*IFERROR($L$5/$L$6,1)</f>
        <v>8.0631608073411556</v>
      </c>
      <c r="U1129" s="143">
        <f ca="1">IF($B1129 ="",,VLOOKUP($K1129,'Growth Rates'!$C$5:$D$8,2,FALSE))^COLUMNS($M1129:U1129)*$L1129+SUM($L1130:U1130)*IFERROR($L$5/$L$6,1)</f>
        <v>8.0633080146019438</v>
      </c>
      <c r="V1129" s="143">
        <f ca="1">IF($B1129 ="",,VLOOKUP($K1129,'Growth Rates'!$C$5:$D$8,2,FALSE))^COLUMNS($M1129:V1129)*$L1129+SUM($L1130:V1130)*IFERROR($L$5/$L$6,1)</f>
        <v>8.0634552245502622</v>
      </c>
      <c r="W1129" s="143">
        <f ca="1">IF($B1129 ="",,VLOOKUP($K1129,'Growth Rates'!$C$5:$D$8,2,FALSE))^COLUMNS($M1129:W1129)*$L1129+SUM($L1130:W1130)*IFERROR($L$5/$L$6,1)</f>
        <v>8.0636024371861552</v>
      </c>
      <c r="X1129" s="143">
        <f ca="1">IF($B1129 ="",,VLOOKUP($K1129,'Growth Rates'!$C$5:$D$8,2,FALSE))^COLUMNS($M1129:X1129)*$L1129+SUM($L1130:X1130)*IFERROR($L$5/$L$6,1)</f>
        <v>8.0637496525096797</v>
      </c>
      <c r="Y1129" s="143">
        <f ca="1">IF($B1129 ="",,VLOOKUP($K1129,'Growth Rates'!$C$5:$D$8,2,FALSE))^COLUMNS($M1129:Y1129)*$L1129+SUM($L1130:Y1130)*IFERROR($L$5/$L$6,1)</f>
        <v>8.0638968705208764</v>
      </c>
      <c r="Z1129" s="215"/>
      <c r="AA1129" s="173">
        <f ca="1">IFERROR(IF($H1129="",,AA1130/$L1129),0)</f>
        <v>0</v>
      </c>
      <c r="AB1129" s="173">
        <f ca="1">IFERROR(IF($H1129="",,AB1130/$L1129),0)</f>
        <v>0</v>
      </c>
      <c r="AC1129" s="174">
        <f ca="1">IFERROR(IF($H1129="",,AC1130/$L1129),0)</f>
        <v>0.25902184193152317</v>
      </c>
      <c r="AD1129" s="175"/>
      <c r="AE1129" s="42">
        <v>84304</v>
      </c>
      <c r="AF1129" s="43"/>
      <c r="AG1129" s="43"/>
      <c r="AH1129" s="43"/>
      <c r="AI1129" s="43"/>
      <c r="AJ1129" s="43"/>
      <c r="AK1129" s="43"/>
      <c r="AL1129" s="44"/>
      <c r="AM1129" s="157">
        <f ca="1">IF('MASTER 2018-19 '!H1138="","",'MASTER 2018-19 '!H1138)</f>
        <v>8.34</v>
      </c>
      <c r="AN1129" s="216">
        <f t="shared" ca="1" si="181"/>
        <v>-0.27801675399999937</v>
      </c>
    </row>
    <row r="1130" spans="1:40" x14ac:dyDescent="0.2">
      <c r="C1130" s="217" t="str">
        <f ca="1">IFERROR(IF(H1129="","No PI or No Data",""),"Substation was not found in SubstationLoad")</f>
        <v/>
      </c>
      <c r="D1130" s="139"/>
      <c r="E1130" s="139"/>
      <c r="F1130" s="139"/>
      <c r="G1130" s="285">
        <f ca="1">IF(AND(VLOOKUP(C1129,SubstationLoad_Max_Primaries!$B$3:$Z$495,3,FALSE),ISNUMBER(VLOOKUP(C1129,'Manual Calculation'!$B$2:$G$222,3,FALSE))),VLOOKUP(C1129,'Manual Calculation'!$B$2:$G$222,4,FALSE),VLOOKUP(C1129,SubstationLoad_Max_Primaries!$B$3:$Z$500,23,FALSE))</f>
        <v>43788.708333333328</v>
      </c>
      <c r="H1130" s="250"/>
      <c r="I1130" s="220"/>
      <c r="J1130" s="220"/>
      <c r="K1130" s="220"/>
      <c r="L1130" s="220" t="s">
        <v>32</v>
      </c>
      <c r="M1130" s="235"/>
      <c r="N1130" s="221"/>
      <c r="O1130" s="221"/>
      <c r="P1130" s="221"/>
      <c r="Q1130" s="221"/>
      <c r="R1130" s="221"/>
      <c r="S1130" s="221"/>
      <c r="T1130" s="221"/>
      <c r="U1130" s="221"/>
      <c r="V1130" s="221"/>
      <c r="W1130" s="221"/>
      <c r="X1130" s="221"/>
      <c r="Y1130" s="221"/>
      <c r="Z1130" s="222"/>
      <c r="AA1130" s="419" t="str">
        <f ca="1">IF(AND(VLOOKUP(C1129,SubstationLoad_Min_Primaries!$B$3:$Z$495,3,FALSE),ISNUMBER(VLOOKUP(C1129,'Manual Calculation'!$B$2:$G$222,5,FALSE))),"Manual Calculation",MAX(VLOOKUP(C1129,SubstationLoad_Max_Primaries!$B$3:$Z$500,5,FALSE),VLOOKUP(C1129,SubstationLoad_Max_Primaries!$B$3:$Z$500,7,FALSE)))</f>
        <v>Manual Calculation</v>
      </c>
      <c r="AB1130" s="419" t="str">
        <f ca="1">IF(AND(VLOOKUP(C1129,SubstationLoad_Min_Primaries!$B$3:$Z$495,3,FALSE),ISNUMBER(VLOOKUP(C1129,'Manual Calculation'!$B$2:$G$222,5,FALSE))),"Manual Calculation",VLOOKUP(C1129,SubstationLoad_Max_Primaries!$B$3:$Z$500,6,FALSE))</f>
        <v>Manual Calculation</v>
      </c>
      <c r="AC1130" s="282">
        <f ca="1">IF(AND(VLOOKUP(C1129,SubstationLoad_Min_Primaries!$B$3:$Z$495,3,FALSE),ISNUMBER(VLOOKUP(C1129,'Manual Calculation'!$B$2:$G$222,5,FALSE))),VLOOKUP(C1129,'Manual Calculation'!$B$2:$G$222,5,FALSE),VLOOKUP(C1129,SubstationLoad_Min_Primaries!$B$3:$Z$500,22,FALSE))</f>
        <v>2.08822975</v>
      </c>
      <c r="AD1130" s="175"/>
      <c r="AE1130" s="186">
        <v>1</v>
      </c>
      <c r="AF1130" s="187">
        <v>0</v>
      </c>
      <c r="AG1130" s="187">
        <v>0</v>
      </c>
      <c r="AH1130" s="187">
        <v>0</v>
      </c>
      <c r="AI1130" s="187">
        <v>0</v>
      </c>
      <c r="AJ1130" s="187">
        <v>0</v>
      </c>
      <c r="AK1130" s="187">
        <v>0</v>
      </c>
      <c r="AL1130" s="188">
        <v>0</v>
      </c>
      <c r="AM1130" s="157" t="str">
        <f ca="1">IF('MASTER 2018-19 '!H1139="","",'MASTER 2018-19 '!H1139)</f>
        <v/>
      </c>
      <c r="AN1130" s="216"/>
    </row>
    <row r="1131" spans="1:40" x14ac:dyDescent="0.2">
      <c r="C1131" s="223" t="s">
        <v>33</v>
      </c>
      <c r="D1131" s="224"/>
      <c r="E1131" s="225"/>
      <c r="F1131" s="225"/>
      <c r="G1131" s="226"/>
      <c r="H1131" s="249"/>
      <c r="I1131" s="228"/>
      <c r="J1131" s="228"/>
      <c r="K1131" s="228"/>
      <c r="L1131" s="228"/>
      <c r="M1131" s="229"/>
      <c r="N1131" s="229"/>
      <c r="O1131" s="230"/>
      <c r="P1131" s="230"/>
      <c r="Q1131" s="230"/>
      <c r="R1131" s="231" t="s">
        <v>34</v>
      </c>
      <c r="S1131" s="283">
        <f ca="1">VLOOKUP(C1129,SubstationLoad_Max_Primaries!$B$3:$Z$500,24,FALSE)</f>
        <v>0.49570000171661377</v>
      </c>
      <c r="T1131" s="233"/>
      <c r="U1131" s="233"/>
      <c r="V1131" s="233"/>
      <c r="W1131" s="233"/>
      <c r="X1131" s="233"/>
      <c r="Y1131" s="233"/>
      <c r="Z1131" s="234"/>
      <c r="AA1131" s="418" t="str">
        <f ca="1">IF(AND(VLOOKUP(C1129,SubstationLoad_Min_Primaries!$B$3:$Z$495,3,FALSE),ISNUMBER(VLOOKUP(C1129,'Manual Calculation'!$B$2:$G$222,5,FALSE))),"",IF(AA1130=VLOOKUP(C1129,SubstationLoad_Max_Primaries!$B$3:$Z$500,5,FALSE),VLOOKUP(C1129,SubstationLoad_Max_Primaries!$B$3:$Z$500,10,FALSE),IF(AA1130=VLOOKUP(C1129,SubstationLoad_Max_Primaries!$B$3:$Z$500,7,FALSE),VLOOKUP(C1129,SubstationLoad_Max_Primaries!$B$3:$Z$500,12,FALSE),"")))</f>
        <v/>
      </c>
      <c r="AB1131" s="418" t="str">
        <f ca="1">IF(AND(VLOOKUP(C1129,SubstationLoad_Min_Primaries!$B$3:$Z$495,3,FALSE),ISNUMBER(VLOOKUP(C1129,'Manual Calculation'!$B$2:$G$222,5,FALSE))),"",VLOOKUP(C1129,SubstationLoad_Max_Primaries!$B$3:$Z$500,11,FALSE))</f>
        <v/>
      </c>
      <c r="AC1131" s="418">
        <f ca="1">IF(AND(VLOOKUP(C1129,SubstationLoad_Min_Primaries!$B$3:$Z$495,3,FALSE),ISNUMBER(VLOOKUP(C1129,'Manual Calculation'!$B$2:$G$222,5,FALSE))),VLOOKUP(C1129,'Manual Calculation'!$B$2:$G$222,6,FALSE),VLOOKUP(C1129,SubstationLoad_Min_Primaries!$B$3:$Z$500,23,FALSE))</f>
        <v>43646.229166666672</v>
      </c>
      <c r="AD1131" s="175"/>
      <c r="AE1131" s="175"/>
      <c r="AF1131" s="175"/>
      <c r="AG1131" s="175"/>
      <c r="AH1131" s="175"/>
      <c r="AI1131" s="175"/>
      <c r="AJ1131" s="175"/>
      <c r="AK1131" s="175"/>
      <c r="AL1131" s="175"/>
      <c r="AM1131" s="157" t="str">
        <f ca="1">IF('MASTER 2018-19 '!H1140="","",'MASTER 2018-19 '!H1140)</f>
        <v/>
      </c>
      <c r="AN1131" s="216"/>
    </row>
    <row r="1132" spans="1:40" x14ac:dyDescent="0.2">
      <c r="B1132" s="236">
        <v>52</v>
      </c>
      <c r="C1132" s="86" t="str">
        <f ca="1">VLOOKUP(B1132,'GSP List'!$D$2:$E$485,2,FALSE)</f>
        <v>MILTON OF CRAIGIE</v>
      </c>
      <c r="D1132" s="117" t="s">
        <v>30</v>
      </c>
      <c r="E1132" s="117" t="s">
        <v>594</v>
      </c>
      <c r="F1132" s="214"/>
      <c r="G1132" s="284">
        <f ca="1">IF(AND(VLOOKUP(C1132,SubstationLoad_Max_Primaries!$B$3:$Z$495,3,FALSE),ISNUMBER(VLOOKUP(C1132,'Manual Calculation'!$B$2:$G$222,3,FALSE))),VLOOKUP(C1132,'Manual Calculation'!$B$2:$G$222,4,FALSE),VLOOKUP(C1132,SubstationLoad_Max_Primaries!$B$3:$Z$500,23,FALSE))</f>
        <v>43858.98541666667</v>
      </c>
      <c r="H1132" s="282">
        <f ca="1">IF(AND(VLOOKUP(C1132,SubstationLoad_Max_Primaries!$B$3:$Z$495,3,FALSE),ISNUMBER(VLOOKUP(C1132,'Manual Calculation'!$B$2:$G$222,3,FALSE))),VLOOKUP(C1132,'Manual Calculation'!$B$2:$G$222,3,FALSE),VLOOKUP(C1132,SubstationLoad_Max_Primaries!$B$3:$Z$500,22,FALSE))</f>
        <v>3.4467551708221436</v>
      </c>
      <c r="I1132" s="136">
        <v>1</v>
      </c>
      <c r="J1132" s="89">
        <v>0</v>
      </c>
      <c r="K1132" s="90">
        <v>0</v>
      </c>
      <c r="L1132" s="143">
        <f ca="1">IF(OR($B1132="",ISNA($I1132)),,$H1132*$I1132)</f>
        <v>3.4467551708221436</v>
      </c>
      <c r="M1132" s="143">
        <f ca="1">IF($B1132 ="",,VLOOKUP($K1132,'Growth Rates'!$C$5:$D$8,2,FALSE))^COLUMNS($M1132:M1132)*$L1132+SUM($L1133:M1133)*IFERROR($L$5/$L$6,1)</f>
        <v>3.4468180974336087</v>
      </c>
      <c r="N1132" s="143">
        <f ca="1">IF($B1132 ="",,VLOOKUP($K1132,'Growth Rates'!$C$5:$D$8,2,FALSE))^COLUMNS($M1132:N1132)*$L1132+SUM($L1133:N1133)*IFERROR($L$5/$L$6,1)</f>
        <v>3.4468810251939104</v>
      </c>
      <c r="O1132" s="143">
        <f ca="1">IF($B1132 ="",,VLOOKUP($K1132,'Growth Rates'!$C$5:$D$8,2,FALSE))^COLUMNS($M1132:O1132)*$L1132+SUM($L1133:O1133)*IFERROR($L$5/$L$6,1)</f>
        <v>3.4469439541030695</v>
      </c>
      <c r="P1132" s="143">
        <f ca="1">IF($B1132 ="",,VLOOKUP($K1132,'Growth Rates'!$C$5:$D$8,2,FALSE))^COLUMNS($M1132:P1132)*$L1132+SUM($L1133:P1133)*IFERROR($L$5/$L$6,1)</f>
        <v>3.4470068841611079</v>
      </c>
      <c r="Q1132" s="143">
        <f ca="1">IF($B1132 ="",,VLOOKUP($K1132,'Growth Rates'!$C$5:$D$8,2,FALSE))^COLUMNS($M1132:Q1132)*$L1132+SUM($L1133:Q1133)*IFERROR($L$5/$L$6,1)</f>
        <v>3.447069815368045</v>
      </c>
      <c r="R1132" s="143">
        <f ca="1">IF($B1132 ="",,VLOOKUP($K1132,'Growth Rates'!$C$5:$D$8,2,FALSE))^COLUMNS($M1132:R1132)*$L1132+SUM($L1133:R1133)*IFERROR($L$5/$L$6,1)</f>
        <v>3.4471327477239027</v>
      </c>
      <c r="S1132" s="143">
        <f ca="1">IF($B1132 ="",,VLOOKUP($K1132,'Growth Rates'!$C$5:$D$8,2,FALSE))^COLUMNS($M1132:S1132)*$L1132+SUM($L1133:S1133)*IFERROR($L$5/$L$6,1)</f>
        <v>3.4471956812287021</v>
      </c>
      <c r="T1132" s="143">
        <f ca="1">IF($B1132 ="",,VLOOKUP($K1132,'Growth Rates'!$C$5:$D$8,2,FALSE))^COLUMNS($M1132:T1132)*$L1132+SUM($L1133:T1133)*IFERROR($L$5/$L$6,1)</f>
        <v>3.4472586158824643</v>
      </c>
      <c r="U1132" s="143">
        <f ca="1">IF($B1132 ="",,VLOOKUP($K1132,'Growth Rates'!$C$5:$D$8,2,FALSE))^COLUMNS($M1132:U1132)*$L1132+SUM($L1133:U1133)*IFERROR($L$5/$L$6,1)</f>
        <v>3.4473215516852092</v>
      </c>
      <c r="V1132" s="143">
        <f ca="1">IF($B1132 ="",,VLOOKUP($K1132,'Growth Rates'!$C$5:$D$8,2,FALSE))^COLUMNS($M1132:V1132)*$L1132+SUM($L1133:V1133)*IFERROR($L$5/$L$6,1)</f>
        <v>3.4473844886369589</v>
      </c>
      <c r="W1132" s="143">
        <f ca="1">IF($B1132 ="",,VLOOKUP($K1132,'Growth Rates'!$C$5:$D$8,2,FALSE))^COLUMNS($M1132:W1132)*$L1132+SUM($L1133:W1133)*IFERROR($L$5/$L$6,1)</f>
        <v>3.4474474267377331</v>
      </c>
      <c r="X1132" s="143">
        <f ca="1">IF($B1132 ="",,VLOOKUP($K1132,'Growth Rates'!$C$5:$D$8,2,FALSE))^COLUMNS($M1132:X1132)*$L1132+SUM($L1133:X1133)*IFERROR($L$5/$L$6,1)</f>
        <v>3.4475103659875557</v>
      </c>
      <c r="Y1132" s="143">
        <f ca="1">IF($B1132 ="",,VLOOKUP($K1132,'Growth Rates'!$C$5:$D$8,2,FALSE))^COLUMNS($M1132:Y1132)*$L1132+SUM($L1133:Y1133)*IFERROR($L$5/$L$6,1)</f>
        <v>3.4475733063864435</v>
      </c>
      <c r="Z1132" s="237"/>
      <c r="AA1132" s="173">
        <f ca="1">IFERROR(IF($H1132="",,AA1133/$L1132),0)</f>
        <v>0.36933797794924567</v>
      </c>
      <c r="AB1132" s="173">
        <f ca="1">IFERROR(IF($H1132="",,AB1133/$L1132),0)</f>
        <v>0.45993031346834162</v>
      </c>
      <c r="AC1132" s="174">
        <f ca="1">IFERROR(IF($H1132="",,AC1133/$L1132),0)</f>
        <v>0</v>
      </c>
      <c r="AD1132" s="175"/>
      <c r="AE1132" s="42">
        <v>84314</v>
      </c>
      <c r="AF1132" s="43"/>
      <c r="AG1132" s="43"/>
      <c r="AH1132" s="43"/>
      <c r="AI1132" s="43"/>
      <c r="AJ1132" s="43"/>
      <c r="AK1132" s="43"/>
      <c r="AL1132" s="44"/>
      <c r="AM1132" s="157">
        <f ca="1">IF('MASTER 2018-19 '!H1141="","",'MASTER 2018-19 '!H1141)</f>
        <v>7.8600950010000004</v>
      </c>
      <c r="AN1132" s="216">
        <f t="shared" ca="1" si="181"/>
        <v>-4.4133398301778568</v>
      </c>
    </row>
    <row r="1133" spans="1:40" x14ac:dyDescent="0.2">
      <c r="C1133" s="217" t="str">
        <f ca="1">IFERROR(IF(H1132="","No PI or No Data",""),"Substation was not found in SubstationLoad")</f>
        <v/>
      </c>
      <c r="D1133" s="139"/>
      <c r="E1133" s="139" t="s">
        <v>539</v>
      </c>
      <c r="F1133" s="139"/>
      <c r="G1133" s="285">
        <f ca="1">IF(AND(VLOOKUP(C1132,SubstationLoad_Max_Primaries!$B$3:$Z$495,3,FALSE),ISNUMBER(VLOOKUP(C1132,'Manual Calculation'!$B$2:$G$222,3,FALSE))),VLOOKUP(C1132,'Manual Calculation'!$B$2:$G$222,4,FALSE),VLOOKUP(C1132,SubstationLoad_Max_Primaries!$B$3:$Z$500,23,FALSE))</f>
        <v>43858.98541666667</v>
      </c>
      <c r="H1133" s="250"/>
      <c r="I1133" s="220"/>
      <c r="J1133" s="220"/>
      <c r="K1133" s="220"/>
      <c r="L1133" s="220" t="s">
        <v>32</v>
      </c>
      <c r="M1133" s="235"/>
      <c r="N1133" s="221"/>
      <c r="O1133" s="221"/>
      <c r="P1133" s="221"/>
      <c r="Q1133" s="221"/>
      <c r="R1133" s="221"/>
      <c r="S1133" s="221"/>
      <c r="T1133" s="221"/>
      <c r="U1133" s="221"/>
      <c r="V1133" s="221"/>
      <c r="W1133" s="221"/>
      <c r="X1133" s="221"/>
      <c r="Y1133" s="221"/>
      <c r="Z1133" s="222"/>
      <c r="AA1133" s="419">
        <f ca="1">IF(AND(VLOOKUP(C1132,SubstationLoad_Min_Primaries!$B$3:$Z$495,3,FALSE),ISNUMBER(VLOOKUP(C1132,'Manual Calculation'!$B$2:$G$222,5,FALSE))),"Manual Calculation",MAX(VLOOKUP(C1132,SubstationLoad_Max_Primaries!$B$3:$Z$500,5,FALSE),VLOOKUP(C1132,SubstationLoad_Max_Primaries!$B$3:$Z$500,7,FALSE)))</f>
        <v>1.2730175852775574</v>
      </c>
      <c r="AB1133" s="419">
        <f ca="1">IF(AND(VLOOKUP(C1132,SubstationLoad_Min_Primaries!$B$3:$Z$495,3,FALSE),ISNUMBER(VLOOKUP(C1132,'Manual Calculation'!$B$2:$G$222,5,FALSE))),"Manual Calculation",VLOOKUP(C1132,SubstationLoad_Max_Primaries!$B$3:$Z$500,6,FALSE))</f>
        <v>1.585267186164856</v>
      </c>
      <c r="AC1133" s="282">
        <f ca="1">IF(AND(VLOOKUP(C1132,SubstationLoad_Min_Primaries!$B$3:$Z$495,3,FALSE),ISNUMBER(VLOOKUP(C1132,'Manual Calculation'!$B$2:$G$222,5,FALSE))),VLOOKUP(C1132,'Manual Calculation'!$B$2:$G$222,5,FALSE),VLOOKUP(C1132,SubstationLoad_Min_Primaries!$B$3:$Z$500,22,FALSE))</f>
        <v>0</v>
      </c>
      <c r="AD1133" s="175"/>
      <c r="AE1133" s="186">
        <v>1</v>
      </c>
      <c r="AF1133" s="187">
        <v>0</v>
      </c>
      <c r="AG1133" s="187">
        <v>0</v>
      </c>
      <c r="AH1133" s="187">
        <v>0</v>
      </c>
      <c r="AI1133" s="187">
        <v>0</v>
      </c>
      <c r="AJ1133" s="187">
        <v>0</v>
      </c>
      <c r="AK1133" s="187">
        <v>0</v>
      </c>
      <c r="AL1133" s="188">
        <v>0</v>
      </c>
      <c r="AM1133" s="157" t="str">
        <f ca="1">IF('MASTER 2018-19 '!H1142="","",'MASTER 2018-19 '!H1142)</f>
        <v/>
      </c>
      <c r="AN1133" s="216"/>
    </row>
    <row r="1134" spans="1:40" x14ac:dyDescent="0.2">
      <c r="C1134" s="223" t="s">
        <v>33</v>
      </c>
      <c r="D1134" s="224"/>
      <c r="E1134" s="225"/>
      <c r="F1134" s="225"/>
      <c r="G1134" s="226"/>
      <c r="H1134" s="249"/>
      <c r="I1134" s="228"/>
      <c r="J1134" s="228"/>
      <c r="K1134" s="228"/>
      <c r="L1134" s="228"/>
      <c r="M1134" s="229"/>
      <c r="N1134" s="229"/>
      <c r="O1134" s="230"/>
      <c r="P1134" s="230"/>
      <c r="Q1134" s="230"/>
      <c r="R1134" s="231" t="s">
        <v>34</v>
      </c>
      <c r="S1134" s="283">
        <f ca="1">VLOOKUP(C1132,SubstationLoad_Max_Primaries!$B$3:$Z$500,24,FALSE)</f>
        <v>0</v>
      </c>
      <c r="T1134" s="233"/>
      <c r="U1134" s="233"/>
      <c r="V1134" s="233"/>
      <c r="W1134" s="233"/>
      <c r="X1134" s="233"/>
      <c r="Y1134" s="233"/>
      <c r="Z1134" s="234"/>
      <c r="AA1134" s="418">
        <f ca="1">IF(AND(VLOOKUP(C1132,SubstationLoad_Min_Primaries!$B$3:$Z$495,3,FALSE),ISNUMBER(VLOOKUP(C1132,'Manual Calculation'!$B$2:$G$222,5,FALSE))),"",IF(AA1133=VLOOKUP(C1132,SubstationLoad_Max_Primaries!$B$3:$Z$500,5,FALSE),VLOOKUP(C1132,SubstationLoad_Max_Primaries!$B$3:$Z$500,10,FALSE),IF(AA1133=VLOOKUP(C1132,SubstationLoad_Max_Primaries!$B$3:$Z$500,7,FALSE),VLOOKUP(C1132,SubstationLoad_Max_Primaries!$B$3:$Z$500,12,FALSE),"")))</f>
        <v>43556.522222222222</v>
      </c>
      <c r="AB1134" s="418">
        <f ca="1">IF(AND(VLOOKUP(C1132,SubstationLoad_Min_Primaries!$B$3:$Z$495,3,FALSE),ISNUMBER(VLOOKUP(C1132,'Manual Calculation'!$B$2:$G$222,5,FALSE))),"",VLOOKUP(C1132,SubstationLoad_Max_Primaries!$B$3:$Z$500,11,FALSE))</f>
        <v>43642.15347222222</v>
      </c>
      <c r="AC1134" s="418">
        <f ca="1">IF(AND(VLOOKUP(C1132,SubstationLoad_Min_Primaries!$B$3:$Z$495,3,FALSE),ISNUMBER(VLOOKUP(C1132,'Manual Calculation'!$B$2:$G$222,5,FALSE))),VLOOKUP(C1132,'Manual Calculation'!$B$2:$G$222,6,FALSE),VLOOKUP(C1132,SubstationLoad_Min_Primaries!$B$3:$Z$500,23,FALSE))</f>
        <v>0</v>
      </c>
      <c r="AD1134" s="175"/>
      <c r="AE1134" s="175"/>
      <c r="AF1134" s="175"/>
      <c r="AG1134" s="175"/>
      <c r="AH1134" s="175"/>
      <c r="AI1134" s="175"/>
      <c r="AJ1134" s="175"/>
      <c r="AK1134" s="175"/>
      <c r="AL1134" s="175"/>
      <c r="AM1134" s="157" t="str">
        <f ca="1">IF('MASTER 2018-19 '!H1143="","",'MASTER 2018-19 '!H1143)</f>
        <v/>
      </c>
      <c r="AN1134" s="216"/>
    </row>
    <row r="1135" spans="1:40" x14ac:dyDescent="0.2">
      <c r="B1135" s="236">
        <v>53</v>
      </c>
      <c r="C1135" s="86" t="str">
        <f ca="1">VLOOKUP(B1135,'GSP List'!$D$2:$E$485,2,FALSE)</f>
        <v>OLD CRAIGIE ROAD</v>
      </c>
      <c r="D1135" s="117" t="s">
        <v>30</v>
      </c>
      <c r="E1135" s="117" t="s">
        <v>37</v>
      </c>
      <c r="F1135" s="214"/>
      <c r="G1135" s="284">
        <f ca="1">IF(AND(VLOOKUP(C1135,SubstationLoad_Max_Primaries!$B$3:$Z$495,3,FALSE),ISNUMBER(VLOOKUP(C1135,'Manual Calculation'!$B$2:$G$222,3,FALSE))),VLOOKUP(C1135,'Manual Calculation'!$B$2:$G$222,4,FALSE),VLOOKUP(C1135,SubstationLoad_Max_Primaries!$B$3:$Z$500,23,FALSE))</f>
        <v>43817.771527777775</v>
      </c>
      <c r="H1135" s="282">
        <f ca="1">IF(AND(VLOOKUP(C1135,SubstationLoad_Max_Primaries!$B$3:$Z$495,3,FALSE),ISNUMBER(VLOOKUP(C1135,'Manual Calculation'!$B$2:$G$222,3,FALSE))),VLOOKUP(C1135,'Manual Calculation'!$B$2:$G$222,3,FALSE),VLOOKUP(C1135,SubstationLoad_Max_Primaries!$B$3:$Z$500,22,FALSE))</f>
        <v>6.3590346700439451</v>
      </c>
      <c r="I1135" s="136">
        <v>1</v>
      </c>
      <c r="J1135" s="89">
        <v>0</v>
      </c>
      <c r="K1135" s="90">
        <v>0</v>
      </c>
      <c r="L1135" s="143">
        <f ca="1">IF(OR($B1135="",ISNA($I1135)),,$H1135*$I1135)</f>
        <v>6.3590346700439451</v>
      </c>
      <c r="M1135" s="143">
        <f ca="1">IF($B1135 ="",,VLOOKUP($K1135,'Growth Rates'!$C$5:$D$8,2,FALSE))^COLUMNS($M1135:M1135)*$L1135+SUM($L1136:M1136)*IFERROR($L$5/$L$6,1)</f>
        <v>6.3591507654682333</v>
      </c>
      <c r="N1135" s="143">
        <f ca="1">IF($B1135 ="",,VLOOKUP($K1135,'Growth Rates'!$C$5:$D$8,2,FALSE))^COLUMNS($M1135:N1135)*$L1135+SUM($L1136:N1136)*IFERROR($L$5/$L$6,1)</f>
        <v>6.3592668630120492</v>
      </c>
      <c r="O1135" s="143">
        <f ca="1">IF($B1135 ="",,VLOOKUP($K1135,'Growth Rates'!$C$5:$D$8,2,FALSE))^COLUMNS($M1135:O1135)*$L1135+SUM($L1136:O1136)*IFERROR($L$5/$L$6,1)</f>
        <v>6.359382962675431</v>
      </c>
      <c r="P1135" s="143">
        <f ca="1">IF($B1135 ="",,VLOOKUP($K1135,'Growth Rates'!$C$5:$D$8,2,FALSE))^COLUMNS($M1135:P1135)*$L1135+SUM($L1136:P1136)*IFERROR($L$5/$L$6,1)</f>
        <v>6.3594990644584186</v>
      </c>
      <c r="Q1135" s="143">
        <f ca="1">IF($B1135 ="",,VLOOKUP($K1135,'Growth Rates'!$C$5:$D$8,2,FALSE))^COLUMNS($M1135:Q1135)*$L1135+SUM($L1136:Q1136)*IFERROR($L$5/$L$6,1)</f>
        <v>6.3596151683610476</v>
      </c>
      <c r="R1135" s="143">
        <f ca="1">IF($B1135 ="",,VLOOKUP($K1135,'Growth Rates'!$C$5:$D$8,2,FALSE))^COLUMNS($M1135:R1135)*$L1135+SUM($L1136:R1136)*IFERROR($L$5/$L$6,1)</f>
        <v>6.3597312743833596</v>
      </c>
      <c r="S1135" s="143">
        <f ca="1">IF($B1135 ="",,VLOOKUP($K1135,'Growth Rates'!$C$5:$D$8,2,FALSE))^COLUMNS($M1135:S1135)*$L1135+SUM($L1136:S1136)*IFERROR($L$5/$L$6,1)</f>
        <v>6.3598473825253921</v>
      </c>
      <c r="T1135" s="143">
        <f ca="1">IF($B1135 ="",,VLOOKUP($K1135,'Growth Rates'!$C$5:$D$8,2,FALSE))^COLUMNS($M1135:T1135)*$L1135+SUM($L1136:T1136)*IFERROR($L$5/$L$6,1)</f>
        <v>6.3599634927871858</v>
      </c>
      <c r="U1135" s="143">
        <f ca="1">IF($B1135 ="",,VLOOKUP($K1135,'Growth Rates'!$C$5:$D$8,2,FALSE))^COLUMNS($M1135:U1135)*$L1135+SUM($L1136:U1136)*IFERROR($L$5/$L$6,1)</f>
        <v>6.3600796051687754</v>
      </c>
      <c r="V1135" s="143">
        <f ca="1">IF($B1135 ="",,VLOOKUP($K1135,'Growth Rates'!$C$5:$D$8,2,FALSE))^COLUMNS($M1135:V1135)*$L1135+SUM($L1136:V1136)*IFERROR($L$5/$L$6,1)</f>
        <v>6.3601957196702035</v>
      </c>
      <c r="W1135" s="143">
        <f ca="1">IF($B1135 ="",,VLOOKUP($K1135,'Growth Rates'!$C$5:$D$8,2,FALSE))^COLUMNS($M1135:W1135)*$L1135+SUM($L1136:W1136)*IFERROR($L$5/$L$6,1)</f>
        <v>6.3603118362915048</v>
      </c>
      <c r="X1135" s="143">
        <f ca="1">IF($B1135 ="",,VLOOKUP($K1135,'Growth Rates'!$C$5:$D$8,2,FALSE))^COLUMNS($M1135:X1135)*$L1135+SUM($L1136:X1136)*IFERROR($L$5/$L$6,1)</f>
        <v>6.3604279550327245</v>
      </c>
      <c r="Y1135" s="143">
        <f ca="1">IF($B1135 ="",,VLOOKUP($K1135,'Growth Rates'!$C$5:$D$8,2,FALSE))^COLUMNS($M1135:Y1135)*$L1135+SUM($L1136:Y1136)*IFERROR($L$5/$L$6,1)</f>
        <v>6.3605440758938938</v>
      </c>
      <c r="Z1135" s="111"/>
      <c r="AA1135" s="173">
        <f ca="1">IFERROR(IF($H1135="",,AA1136/$L1135),0)</f>
        <v>0.91834943927796298</v>
      </c>
      <c r="AB1135" s="173">
        <f ca="1">IFERROR(IF($H1135="",,AB1136/$L1135),0)</f>
        <v>0.77963125187493265</v>
      </c>
      <c r="AC1135" s="174">
        <f ca="1">IFERROR(IF($H1135="",,AC1136/$L1135),0)</f>
        <v>0</v>
      </c>
      <c r="AD1135" s="175"/>
      <c r="AE1135" s="42">
        <v>84310</v>
      </c>
      <c r="AF1135" s="43"/>
      <c r="AG1135" s="43"/>
      <c r="AH1135" s="43"/>
      <c r="AI1135" s="43"/>
      <c r="AJ1135" s="43"/>
      <c r="AK1135" s="43"/>
      <c r="AL1135" s="44"/>
      <c r="AM1135" s="157">
        <f ca="1">IF('MASTER 2018-19 '!H1144="","",'MASTER 2018-19 '!H1144)</f>
        <v>6.2737858409999996</v>
      </c>
      <c r="AN1135" s="216">
        <f t="shared" ca="1" si="181"/>
        <v>8.5248829043945484E-2</v>
      </c>
    </row>
    <row r="1136" spans="1:40" x14ac:dyDescent="0.2">
      <c r="C1136" s="217" t="str">
        <f ca="1">IFERROR(IF(H1135="","No PI or No Data",""),"Substation was not found in SubstationLoad")</f>
        <v/>
      </c>
      <c r="D1136" s="139"/>
      <c r="E1136" s="139"/>
      <c r="F1136" s="139"/>
      <c r="G1136" s="285">
        <f ca="1">IF(AND(VLOOKUP(C1135,SubstationLoad_Max_Primaries!$B$3:$Z$495,3,FALSE),ISNUMBER(VLOOKUP(C1135,'Manual Calculation'!$B$2:$G$222,3,FALSE))),VLOOKUP(C1135,'Manual Calculation'!$B$2:$G$222,4,FALSE),VLOOKUP(C1135,SubstationLoad_Max_Primaries!$B$3:$Z$500,23,FALSE))</f>
        <v>43817.771527777775</v>
      </c>
      <c r="H1136" s="250"/>
      <c r="I1136" s="220"/>
      <c r="J1136" s="220"/>
      <c r="K1136" s="220"/>
      <c r="L1136" s="220" t="s">
        <v>32</v>
      </c>
      <c r="M1136" s="235"/>
      <c r="N1136" s="221"/>
      <c r="O1136" s="221"/>
      <c r="P1136" s="221"/>
      <c r="Q1136" s="221"/>
      <c r="R1136" s="221"/>
      <c r="S1136" s="221"/>
      <c r="T1136" s="221"/>
      <c r="U1136" s="221"/>
      <c r="V1136" s="221"/>
      <c r="W1136" s="221"/>
      <c r="X1136" s="221"/>
      <c r="Y1136" s="221"/>
      <c r="Z1136" s="222"/>
      <c r="AA1136" s="419">
        <f ca="1">IF(AND(VLOOKUP(C1135,SubstationLoad_Min_Primaries!$B$3:$Z$495,3,FALSE),ISNUMBER(VLOOKUP(C1135,'Manual Calculation'!$B$2:$G$222,5,FALSE))),"Manual Calculation",MAX(VLOOKUP(C1135,SubstationLoad_Max_Primaries!$B$3:$Z$500,5,FALSE),VLOOKUP(C1135,SubstationLoad_Max_Primaries!$B$3:$Z$500,7,FALSE)))</f>
        <v>5.8398159235839833</v>
      </c>
      <c r="AB1136" s="419">
        <f ca="1">IF(AND(VLOOKUP(C1135,SubstationLoad_Min_Primaries!$B$3:$Z$495,3,FALSE),ISNUMBER(VLOOKUP(C1135,'Manual Calculation'!$B$2:$G$222,5,FALSE))),"Manual Calculation",VLOOKUP(C1135,SubstationLoad_Max_Primaries!$B$3:$Z$500,6,FALSE))</f>
        <v>4.9577021605224605</v>
      </c>
      <c r="AC1136" s="282">
        <f ca="1">IF(AND(VLOOKUP(C1135,SubstationLoad_Min_Primaries!$B$3:$Z$495,3,FALSE),ISNUMBER(VLOOKUP(C1135,'Manual Calculation'!$B$2:$G$222,5,FALSE))),VLOOKUP(C1135,'Manual Calculation'!$B$2:$G$222,5,FALSE),VLOOKUP(C1135,SubstationLoad_Min_Primaries!$B$3:$Z$500,22,FALSE))</f>
        <v>0</v>
      </c>
      <c r="AD1136" s="175"/>
      <c r="AE1136" s="186">
        <v>1</v>
      </c>
      <c r="AF1136" s="187">
        <v>0</v>
      </c>
      <c r="AG1136" s="187">
        <v>0</v>
      </c>
      <c r="AH1136" s="187">
        <v>0</v>
      </c>
      <c r="AI1136" s="187">
        <v>0</v>
      </c>
      <c r="AJ1136" s="187">
        <v>0</v>
      </c>
      <c r="AK1136" s="187">
        <v>0</v>
      </c>
      <c r="AL1136" s="188">
        <v>0</v>
      </c>
      <c r="AM1136" s="157" t="str">
        <f ca="1">IF('MASTER 2018-19 '!H1145="","",'MASTER 2018-19 '!H1145)</f>
        <v/>
      </c>
      <c r="AN1136" s="216"/>
    </row>
    <row r="1137" spans="1:40" x14ac:dyDescent="0.2">
      <c r="C1137" s="223" t="s">
        <v>33</v>
      </c>
      <c r="D1137" s="224"/>
      <c r="E1137" s="225"/>
      <c r="F1137" s="225"/>
      <c r="G1137" s="226"/>
      <c r="H1137" s="249"/>
      <c r="I1137" s="228"/>
      <c r="J1137" s="228"/>
      <c r="K1137" s="228"/>
      <c r="L1137" s="228"/>
      <c r="M1137" s="229"/>
      <c r="N1137" s="229"/>
      <c r="O1137" s="230"/>
      <c r="P1137" s="230"/>
      <c r="Q1137" s="230"/>
      <c r="R1137" s="231" t="s">
        <v>34</v>
      </c>
      <c r="S1137" s="283">
        <f ca="1">VLOOKUP(C1135,SubstationLoad_Max_Primaries!$B$3:$Z$500,24,FALSE)</f>
        <v>0</v>
      </c>
      <c r="T1137" s="233"/>
      <c r="U1137" s="233"/>
      <c r="V1137" s="233"/>
      <c r="W1137" s="233"/>
      <c r="X1137" s="233"/>
      <c r="Y1137" s="233"/>
      <c r="Z1137" s="239"/>
      <c r="AA1137" s="418">
        <f ca="1">IF(AND(VLOOKUP(C1135,SubstationLoad_Min_Primaries!$B$3:$Z$495,3,FALSE),ISNUMBER(VLOOKUP(C1135,'Manual Calculation'!$B$2:$G$222,5,FALSE))),"",IF(AA1136=VLOOKUP(C1135,SubstationLoad_Max_Primaries!$B$3:$Z$500,5,FALSE),VLOOKUP(C1135,SubstationLoad_Max_Primaries!$B$3:$Z$500,10,FALSE),IF(AA1136=VLOOKUP(C1135,SubstationLoad_Max_Primaries!$B$3:$Z$500,7,FALSE),VLOOKUP(C1135,SubstationLoad_Max_Primaries!$B$3:$Z$500,12,FALSE),"")))</f>
        <v>43768.780555555553</v>
      </c>
      <c r="AB1137" s="418">
        <f ca="1">IF(AND(VLOOKUP(C1135,SubstationLoad_Min_Primaries!$B$3:$Z$495,3,FALSE),ISNUMBER(VLOOKUP(C1135,'Manual Calculation'!$B$2:$G$222,5,FALSE))),"",VLOOKUP(C1135,SubstationLoad_Max_Primaries!$B$3:$Z$500,11,FALSE))</f>
        <v>43617.996527777781</v>
      </c>
      <c r="AC1137" s="418">
        <f ca="1">IF(AND(VLOOKUP(C1135,SubstationLoad_Min_Primaries!$B$3:$Z$495,3,FALSE),ISNUMBER(VLOOKUP(C1135,'Manual Calculation'!$B$2:$G$222,5,FALSE))),VLOOKUP(C1135,'Manual Calculation'!$B$2:$G$222,6,FALSE),VLOOKUP(C1135,SubstationLoad_Min_Primaries!$B$3:$Z$500,23,FALSE))</f>
        <v>0</v>
      </c>
      <c r="AD1137" s="175"/>
      <c r="AE1137" s="175"/>
      <c r="AF1137" s="175"/>
      <c r="AG1137" s="175"/>
      <c r="AH1137" s="175"/>
      <c r="AI1137" s="175"/>
      <c r="AJ1137" s="175"/>
      <c r="AK1137" s="175"/>
      <c r="AL1137" s="175"/>
      <c r="AM1137" s="157" t="str">
        <f ca="1">IF('MASTER 2018-19 '!H1146="","",'MASTER 2018-19 '!H1146)</f>
        <v/>
      </c>
      <c r="AN1137" s="216"/>
    </row>
    <row r="1138" spans="1:40" x14ac:dyDescent="0.2">
      <c r="A1138" s="246"/>
      <c r="B1138" s="246"/>
      <c r="C1138" s="246"/>
      <c r="D1138" s="246"/>
      <c r="E1138" s="246"/>
      <c r="F1138" s="246"/>
      <c r="G1138" s="246"/>
      <c r="H1138" s="246"/>
      <c r="I1138" s="246"/>
      <c r="J1138" s="246"/>
      <c r="K1138" s="246"/>
      <c r="L1138" s="246"/>
      <c r="M1138" s="246"/>
      <c r="N1138" s="246"/>
      <c r="O1138" s="246"/>
      <c r="P1138" s="246"/>
      <c r="Q1138" s="246"/>
      <c r="R1138" s="246"/>
      <c r="S1138" s="246"/>
      <c r="T1138" s="246"/>
      <c r="U1138" s="246"/>
      <c r="V1138" s="246"/>
      <c r="W1138" s="246"/>
      <c r="X1138" s="246"/>
      <c r="Y1138" s="246"/>
      <c r="Z1138" s="246"/>
      <c r="AA1138" s="246"/>
      <c r="AB1138" s="246"/>
      <c r="AC1138" s="246"/>
      <c r="AD1138" s="246"/>
      <c r="AE1138" s="246"/>
      <c r="AF1138" s="246"/>
      <c r="AG1138" s="246"/>
      <c r="AH1138" s="246"/>
      <c r="AI1138" s="246"/>
      <c r="AJ1138" s="246"/>
      <c r="AK1138" s="246"/>
      <c r="AL1138" s="246"/>
      <c r="AM1138" s="157" t="str">
        <f ca="1">IF('MASTER 2018-19 '!H1147="","",'MASTER 2018-19 '!H1147)</f>
        <v/>
      </c>
      <c r="AN1138" s="216"/>
    </row>
    <row r="1139" spans="1:40" x14ac:dyDescent="0.2">
      <c r="A1139" s="152"/>
      <c r="B1139" s="25"/>
      <c r="C1139" s="158"/>
      <c r="D1139" s="152"/>
      <c r="E1139" s="152"/>
      <c r="F1139" s="152"/>
      <c r="G1139" s="152"/>
      <c r="H1139" s="152"/>
      <c r="I1139" s="152"/>
      <c r="J1139" s="152"/>
      <c r="K1139" s="152"/>
      <c r="L1139" s="7" t="s">
        <v>0</v>
      </c>
      <c r="M1139" s="159"/>
      <c r="N1139" s="159"/>
      <c r="O1139" s="159"/>
      <c r="P1139" s="159"/>
      <c r="Q1139" s="159"/>
      <c r="R1139" s="159"/>
      <c r="S1139" s="159"/>
      <c r="T1139" s="159"/>
      <c r="U1139" s="159"/>
      <c r="V1139" s="159"/>
      <c r="W1139" s="159"/>
      <c r="X1139" s="159"/>
      <c r="Y1139" s="159"/>
      <c r="Z1139" s="156"/>
      <c r="AA1139" s="152"/>
      <c r="AB1139" s="152"/>
      <c r="AC1139" s="152"/>
      <c r="AD1139" s="152"/>
      <c r="AE1139" s="152"/>
      <c r="AF1139" s="152"/>
      <c r="AG1139" s="152"/>
      <c r="AH1139" s="152"/>
      <c r="AI1139" s="152"/>
      <c r="AJ1139" s="152"/>
      <c r="AK1139" s="152"/>
      <c r="AL1139" s="152"/>
      <c r="AM1139" s="157" t="str">
        <f ca="1">IF('MASTER 2018-19 '!H1148="","",'MASTER 2018-19 '!H1148)</f>
        <v/>
      </c>
      <c r="AN1139" s="216"/>
    </row>
    <row r="1140" spans="1:40" ht="61.5" x14ac:dyDescent="0.2">
      <c r="A1140" s="20" t="s">
        <v>39</v>
      </c>
      <c r="B1140" s="21" t="s">
        <v>657</v>
      </c>
      <c r="C1140" s="20" t="s">
        <v>2</v>
      </c>
      <c r="D1140" s="18" t="s">
        <v>3</v>
      </c>
      <c r="E1140" s="18" t="s">
        <v>4</v>
      </c>
      <c r="F1140" s="18" t="s">
        <v>5</v>
      </c>
      <c r="G1140" s="22" t="s">
        <v>6</v>
      </c>
      <c r="H1140" s="22" t="str">
        <f ca="1">$L$1&amp;" Peak (MW)"</f>
        <v>2019 / 20 Peak (MW)</v>
      </c>
      <c r="I1140" s="16" t="s">
        <v>7</v>
      </c>
      <c r="J1140" s="24" t="s">
        <v>8</v>
      </c>
      <c r="K1140" s="17" t="s">
        <v>9</v>
      </c>
      <c r="L1140" s="22" t="str">
        <f ca="1">LEFTB($L$1,FIND(" / ",$L$1,1))&amp;" / "&amp;LEFTB($L$1,FIND(" / ",$L$1,1))+1</f>
        <v>2019  / 2020</v>
      </c>
      <c r="M1140" s="22" t="str">
        <f ca="1">LEFTB($L$1,FIND(" / ",$L$1,1))+1&amp;" / "&amp;LEFTB($L$1,FIND(" / ",$L$1,1))+2</f>
        <v>2020 / 2021</v>
      </c>
      <c r="N1140" s="22" t="str">
        <f ca="1">LEFTB($L$1,FIND(" / ",$L$1,1))+2&amp;" / "&amp;LEFTB($L$1,FIND(" / ",$L$1,1))+3</f>
        <v>2021 / 2022</v>
      </c>
      <c r="O1140" s="22" t="str">
        <f ca="1">LEFTB($L$1,FIND(" / ",$L$1,1))+3&amp;" / "&amp;LEFTB($L$1,FIND(" / ",$L$1,1))+4</f>
        <v>2022 / 2023</v>
      </c>
      <c r="P1140" s="22" t="str">
        <f ca="1">LEFTB($L$1,FIND(" / ",$L$1,1))+4&amp;" / "&amp;LEFTB($L$1,FIND(" / ",$L$1,1))+5</f>
        <v>2023 / 2024</v>
      </c>
      <c r="Q1140" s="22" t="str">
        <f ca="1">LEFTB($L$1,FIND(" / ",$L$1,1))+5&amp;" / "&amp;LEFTB($L$1,FIND(" / ",$L$1,1))+6</f>
        <v>2024 / 2025</v>
      </c>
      <c r="R1140" s="22" t="str">
        <f ca="1">LEFTB($L$1,FIND(" / ",$L$1,1))+6&amp;" / "&amp;LEFTB($L$1,FIND(" / ",$L$1,1))+7</f>
        <v>2025 / 2026</v>
      </c>
      <c r="S1140" s="22" t="str">
        <f ca="1">LEFTB($L$1,FIND(" / ",$L$1,1))+7&amp;" / "&amp;LEFTB($L$1,FIND(" / ",$L$1,1))+8</f>
        <v>2026 / 2027</v>
      </c>
      <c r="T1140" s="22" t="str">
        <f ca="1">LEFTB($L$1,FIND(" / ",$L$1,1))+8&amp;" / "&amp;LEFTB($L$1,FIND(" / ",$L$1,1))+9</f>
        <v>2027 / 2028</v>
      </c>
      <c r="U1140" s="22" t="str">
        <f ca="1">LEFTB($L$1,FIND(" / ",$L$1,1))+9&amp;" / "&amp;LEFTB($L$1,FIND(" / ",$L$1,1))+10</f>
        <v>2028 / 2029</v>
      </c>
      <c r="V1140" s="22" t="str">
        <f ca="1">LEFTB($L$1,FIND(" / ",$L$1,1))+10&amp;" / "&amp;LEFTB($L$1,FIND(" / ",$L$1,1))+11</f>
        <v>2029 / 2030</v>
      </c>
      <c r="W1140" s="22" t="str">
        <f ca="1">LEFTB($L$1,FIND(" / ",$L$1,1))+11&amp;" / "&amp;LEFTB($L$1,FIND(" / ",$L$1,1))+12</f>
        <v>2030 / 2031</v>
      </c>
      <c r="X1140" s="22" t="str">
        <f ca="1">LEFTB($L$1,FIND(" / ",$L$1,1))+12&amp;" / "&amp;LEFTB($L$1,FIND(" / ",$L$1,1))+13</f>
        <v>2031 / 2032</v>
      </c>
      <c r="Y1140" s="22" t="str">
        <f ca="1">LEFTB($L$1,FIND(" / ",$L$1,1))+13&amp;" / "&amp;LEFTB($L$1,FIND(" / ",$L$1,1))+14</f>
        <v>2032 / 2033</v>
      </c>
      <c r="Z1140" s="23" t="s">
        <v>11</v>
      </c>
      <c r="AA1140" s="19" t="s">
        <v>12</v>
      </c>
      <c r="AB1140" s="19" t="s">
        <v>13</v>
      </c>
      <c r="AC1140" s="19" t="s">
        <v>14</v>
      </c>
      <c r="AD1140" s="160"/>
      <c r="AE1140" s="19" t="s">
        <v>15</v>
      </c>
      <c r="AF1140" s="19" t="s">
        <v>16</v>
      </c>
      <c r="AG1140" s="19" t="s">
        <v>17</v>
      </c>
      <c r="AH1140" s="19" t="s">
        <v>18</v>
      </c>
      <c r="AI1140" s="19" t="s">
        <v>19</v>
      </c>
      <c r="AJ1140" s="19" t="s">
        <v>20</v>
      </c>
      <c r="AK1140" s="19" t="s">
        <v>21</v>
      </c>
      <c r="AL1140" s="19" t="s">
        <v>22</v>
      </c>
      <c r="AM1140" s="19" t="str">
        <f ca="1">IF('MASTER 2018-19 '!H1149="","",'MASTER 2018-19 '!H1149)</f>
        <v>2018/19 Peak (MW)</v>
      </c>
      <c r="AN1140" s="19" t="s">
        <v>825</v>
      </c>
    </row>
    <row r="1141" spans="1:40" x14ac:dyDescent="0.2">
      <c r="A1141" s="6"/>
      <c r="B1141" s="161"/>
      <c r="C1141" s="162"/>
      <c r="D1141" s="161"/>
      <c r="E1141" s="161"/>
      <c r="F1141" s="161"/>
      <c r="G1141" s="163"/>
      <c r="H1141" s="161"/>
      <c r="I1141" s="164"/>
      <c r="J1141" s="165"/>
      <c r="K1141" s="161"/>
      <c r="L1141" s="161"/>
      <c r="M1141" s="161"/>
      <c r="N1141" s="161"/>
      <c r="O1141" s="161"/>
      <c r="P1141" s="161"/>
      <c r="Q1141" s="161"/>
      <c r="R1141" s="161"/>
      <c r="S1141" s="161"/>
      <c r="T1141" s="161"/>
      <c r="U1141" s="161"/>
      <c r="V1141" s="161"/>
      <c r="W1141" s="161"/>
      <c r="X1141" s="161"/>
      <c r="Y1141" s="161"/>
      <c r="Z1141" s="160"/>
      <c r="AA1141" s="160"/>
      <c r="AB1141" s="160"/>
      <c r="AC1141" s="160"/>
      <c r="AD1141" s="160"/>
      <c r="AE1141" s="160"/>
      <c r="AF1141" s="160"/>
      <c r="AG1141" s="160"/>
      <c r="AH1141" s="160"/>
      <c r="AI1141" s="160"/>
      <c r="AJ1141" s="160"/>
      <c r="AK1141" s="160"/>
      <c r="AL1141" s="160"/>
      <c r="AM1141" s="157" t="str">
        <f ca="1">IF('MASTER 2018-19 '!H1150="","",'MASTER 2018-19 '!H1150)</f>
        <v/>
      </c>
      <c r="AN1141" s="157"/>
    </row>
    <row r="1142" spans="1:40" x14ac:dyDescent="0.2">
      <c r="A1142" s="142" t="s">
        <v>616</v>
      </c>
      <c r="B1142" s="166">
        <v>586</v>
      </c>
      <c r="C1142" s="167"/>
      <c r="D1142" s="168" t="s">
        <v>23</v>
      </c>
      <c r="E1142" s="169" t="s">
        <v>845</v>
      </c>
      <c r="F1142" s="170"/>
      <c r="G1142" s="284">
        <f ca="1">VLOOKUP(A1142,SubstationLoad_Max_GSPs!$A$3:$Z$100,19,FALSE)</f>
        <v>43815.709722222222</v>
      </c>
      <c r="H1142" s="282">
        <f ca="1">VLOOKUP(A1142,SubstationLoad_Max_GSPs!$A$3:$Z$100,18,FALSE)</f>
        <v>11.945967402309179</v>
      </c>
      <c r="I1142" s="136">
        <v>1</v>
      </c>
      <c r="J1142" s="171"/>
      <c r="K1142" s="172" t="s">
        <v>24</v>
      </c>
      <c r="L1142" s="37">
        <f ca="1">IF(OR($A1142="",ISNA($I1142)),,$H1142*$I1142)</f>
        <v>11.945967402309179</v>
      </c>
      <c r="M1142" s="37">
        <f t="shared" ref="M1142:Y1142" ca="1" si="186">M1143/IFERROR($L1143/$L1142,1)</f>
        <v>11.946185497071367</v>
      </c>
      <c r="N1142" s="37">
        <f t="shared" ca="1" si="186"/>
        <v>11.94640359581526</v>
      </c>
      <c r="O1142" s="37">
        <f t="shared" ca="1" si="186"/>
        <v>11.946621698540932</v>
      </c>
      <c r="P1142" s="37">
        <f t="shared" ca="1" si="186"/>
        <v>11.946839805248457</v>
      </c>
      <c r="Q1142" s="37">
        <f t="shared" ca="1" si="186"/>
        <v>11.947057915937902</v>
      </c>
      <c r="R1142" s="37">
        <f t="shared" ca="1" si="186"/>
        <v>11.947276030609345</v>
      </c>
      <c r="S1142" s="37">
        <f t="shared" ca="1" si="186"/>
        <v>11.947494149262857</v>
      </c>
      <c r="T1142" s="37">
        <f t="shared" ca="1" si="186"/>
        <v>11.947712271898512</v>
      </c>
      <c r="U1142" s="37">
        <f t="shared" ca="1" si="186"/>
        <v>11.94793039851638</v>
      </c>
      <c r="V1142" s="37">
        <f t="shared" ca="1" si="186"/>
        <v>11.948148529116535</v>
      </c>
      <c r="W1142" s="37">
        <f t="shared" ca="1" si="186"/>
        <v>11.94836666369905</v>
      </c>
      <c r="X1142" s="37">
        <f t="shared" ca="1" si="186"/>
        <v>11.948584802264001</v>
      </c>
      <c r="Y1142" s="37">
        <f t="shared" ca="1" si="186"/>
        <v>11.948802944811455</v>
      </c>
      <c r="Z1142" s="38" t="str">
        <f ca="1">"Diversity/Losses: "&amp;ROUND(L1143/L1142,3)</f>
        <v>Diversity/Losses: 0.902</v>
      </c>
      <c r="AA1142" s="173">
        <f ca="1">IFERROR(IF($H1142="",,AA1143/$L1142),0)</f>
        <v>0.88529173905201297</v>
      </c>
      <c r="AB1142" s="173">
        <f ca="1">IFERROR(IF($H1142="",,AB1143/$L1142),0)</f>
        <v>0.68258080784258213</v>
      </c>
      <c r="AC1142" s="174">
        <f ca="1">IFERROR(IF($H1142="",,AC1143/$L1142),0)</f>
        <v>-13.77669995369822</v>
      </c>
      <c r="AD1142" s="175"/>
      <c r="AE1142" s="42">
        <v>17830</v>
      </c>
      <c r="AF1142" s="43"/>
      <c r="AG1142" s="43"/>
      <c r="AH1142" s="43"/>
      <c r="AI1142" s="43"/>
      <c r="AJ1142" s="43"/>
      <c r="AK1142" s="43"/>
      <c r="AL1142" s="44"/>
      <c r="AM1142" s="157">
        <f ca="1">IF('MASTER 2018-19 '!H1151="","",'MASTER 2018-19 '!H1151)</f>
        <v>10.3</v>
      </c>
      <c r="AN1142" s="216">
        <f ca="1">H1142-AM1142</f>
        <v>1.6459674023091786</v>
      </c>
    </row>
    <row r="1143" spans="1:40" x14ac:dyDescent="0.2">
      <c r="A1143" s="217" t="str">
        <f ca="1">IFERROR(IF(H1142="","No PI or No Data",""),"Substation was not found in SubstationLoad")</f>
        <v/>
      </c>
      <c r="B1143" s="176"/>
      <c r="C1143" s="177"/>
      <c r="D1143" s="178"/>
      <c r="E1143" s="256" t="s">
        <v>845</v>
      </c>
      <c r="F1143" s="178"/>
      <c r="G1143" s="329">
        <f ca="1">VLOOKUP(A1142,SubstationLoad_Max_GSPs!$A$3:$Z$100,19,FALSE)</f>
        <v>43815.709722222222</v>
      </c>
      <c r="H1143" s="180"/>
      <c r="I1143" s="181"/>
      <c r="J1143" s="182"/>
      <c r="K1143" s="183" t="s">
        <v>25</v>
      </c>
      <c r="L1143" s="53">
        <f ca="1">L1147+L1150</f>
        <v>10.776143154724121</v>
      </c>
      <c r="M1143" s="53">
        <f t="shared" ref="M1143:Y1143" ca="1" si="187">M1147+M1150</f>
        <v>10.776339892275756</v>
      </c>
      <c r="N1143" s="53">
        <f t="shared" ca="1" si="187"/>
        <v>10.77653663341918</v>
      </c>
      <c r="O1143" s="53">
        <f t="shared" ca="1" si="187"/>
        <v>10.776733378154464</v>
      </c>
      <c r="P1143" s="53">
        <f t="shared" ca="1" si="187"/>
        <v>10.776930126481673</v>
      </c>
      <c r="Q1143" s="53">
        <f t="shared" ca="1" si="187"/>
        <v>10.777126878400868</v>
      </c>
      <c r="R1143" s="53">
        <f t="shared" ca="1" si="187"/>
        <v>10.777323633912117</v>
      </c>
      <c r="S1143" s="53">
        <f t="shared" ca="1" si="187"/>
        <v>10.777520393015488</v>
      </c>
      <c r="T1143" s="53">
        <f t="shared" ca="1" si="187"/>
        <v>10.777717155711043</v>
      </c>
      <c r="U1143" s="53">
        <f t="shared" ca="1" si="187"/>
        <v>10.777913921998849</v>
      </c>
      <c r="V1143" s="53">
        <f t="shared" ca="1" si="187"/>
        <v>10.778110691878972</v>
      </c>
      <c r="W1143" s="53">
        <f t="shared" ca="1" si="187"/>
        <v>10.778307465351475</v>
      </c>
      <c r="X1143" s="53">
        <f t="shared" ca="1" si="187"/>
        <v>10.778504242416432</v>
      </c>
      <c r="Y1143" s="53">
        <f t="shared" ca="1" si="187"/>
        <v>10.778701023073896</v>
      </c>
      <c r="Z1143" s="184"/>
      <c r="AA1143" s="419">
        <f ca="1">MAX(VLOOKUP(A1142,SubstationLoad_Max_GSPs!$A$3:$Z$100,3,FALSE),VLOOKUP(A1142,SubstationLoad_Max_GSPs!$A$3:$Z$100,5,FALSE))</f>
        <v>10.575666256248951</v>
      </c>
      <c r="AB1143" s="282">
        <f ca="1">VLOOKUP(A1142,SubstationLoad_Max_GSPs!$A$3:$Z$100,4,FALSE)</f>
        <v>8.1540880799293518</v>
      </c>
      <c r="AC1143" s="282">
        <f ca="1">VLOOKUP(A1142,SubstationLoad_Min_GSPs!$A$3:$Z$100,18,FALSE)</f>
        <v>-164.57600855827332</v>
      </c>
      <c r="AD1143" s="175"/>
      <c r="AE1143" s="186">
        <v>1</v>
      </c>
      <c r="AF1143" s="187">
        <v>0</v>
      </c>
      <c r="AG1143" s="187">
        <v>0</v>
      </c>
      <c r="AH1143" s="187">
        <v>0</v>
      </c>
      <c r="AI1143" s="187">
        <v>0</v>
      </c>
      <c r="AJ1143" s="187">
        <v>0</v>
      </c>
      <c r="AK1143" s="187">
        <v>0</v>
      </c>
      <c r="AL1143" s="188">
        <v>0</v>
      </c>
      <c r="AM1143" s="157" t="str">
        <f ca="1">IF('MASTER 2018-19 '!H1152="","",'MASTER 2018-19 '!H1152)</f>
        <v/>
      </c>
      <c r="AN1143" s="216"/>
    </row>
    <row r="1144" spans="1:40" x14ac:dyDescent="0.2">
      <c r="A1144" s="11"/>
      <c r="B1144" s="176"/>
      <c r="C1144" s="189"/>
      <c r="D1144" s="190" t="s">
        <v>26</v>
      </c>
      <c r="E1144" s="63"/>
      <c r="F1144" s="191"/>
      <c r="G1144" s="192"/>
      <c r="H1144" s="193"/>
      <c r="I1144" s="194"/>
      <c r="J1144" s="194"/>
      <c r="K1144" s="194"/>
      <c r="L1144" s="194"/>
      <c r="M1144" s="194"/>
      <c r="N1144" s="195"/>
      <c r="O1144" s="195"/>
      <c r="P1144" s="195"/>
      <c r="Q1144" s="195"/>
      <c r="R1144" s="196" t="s">
        <v>27</v>
      </c>
      <c r="S1144" s="330">
        <f ca="1">VLOOKUP(A1142,SubstationLoad_Max_GSPs!$A$3:$Z$100,20,FALSE)</f>
        <v>0.32347999140620232</v>
      </c>
      <c r="T1144" s="185"/>
      <c r="U1144" s="185"/>
      <c r="V1144" s="185"/>
      <c r="W1144" s="185"/>
      <c r="X1144" s="185"/>
      <c r="Y1144" s="185"/>
      <c r="Z1144" s="184"/>
      <c r="AA1144" s="418">
        <f ca="1">IF(AA1143=VLOOKUP(A1142,SubstationLoad_Max_GSPs!$A$3:$Z$100,3,FALSE),VLOOKUP(A1142,SubstationLoad_Max_GSPs!$A$3:$Z$100,8,FALSE),IF(AA1143=VLOOKUP(A1142,SubstationLoad_Max_GSPs!$A$3:$Z$100,5,FALSE),VLOOKUP(A1142,SubstationLoad_Max_GSPs!$A$3:$Z$100,10,FALSE),""))</f>
        <v>43767.732638888891</v>
      </c>
      <c r="AB1144" s="418">
        <f ca="1">VLOOKUP(A1142,SubstationLoad_Max_GSPs!$A$3:$Z$100,9,FALSE)</f>
        <v>43633.723611111112</v>
      </c>
      <c r="AC1144" s="418">
        <f ca="1">VLOOKUP(A1142,SubstationLoad_Min_GSPs!$A$3:$Z$100,19,FALSE)</f>
        <v>43783.615972222222</v>
      </c>
      <c r="AD1144" s="175"/>
      <c r="AE1144" s="175"/>
      <c r="AF1144" s="175"/>
      <c r="AG1144" s="175"/>
      <c r="AH1144" s="175"/>
      <c r="AI1144" s="175"/>
      <c r="AJ1144" s="175"/>
      <c r="AK1144" s="175"/>
      <c r="AL1144" s="175"/>
      <c r="AM1144" s="157" t="str">
        <f ca="1">IF('MASTER 2018-19 '!H1153="","",'MASTER 2018-19 '!H1153)</f>
        <v/>
      </c>
      <c r="AN1144" s="216"/>
    </row>
    <row r="1145" spans="1:40" x14ac:dyDescent="0.2">
      <c r="A1145" s="14"/>
      <c r="B1145" s="197"/>
      <c r="C1145" s="198"/>
      <c r="D1145" s="198"/>
      <c r="E1145" s="198"/>
      <c r="F1145" s="199"/>
      <c r="G1145" s="200" t="s">
        <v>28</v>
      </c>
      <c r="H1145" s="201">
        <v>0.98</v>
      </c>
      <c r="I1145" s="197"/>
      <c r="J1145" s="202"/>
      <c r="K1145" s="203" t="s">
        <v>29</v>
      </c>
      <c r="L1145" s="78">
        <f ca="1">L1142*$H1145</f>
        <v>11.707048054262996</v>
      </c>
      <c r="M1145" s="78">
        <f t="shared" ref="M1145:T1145" ca="1" si="188">M1142*$H1145</f>
        <v>11.707261787129939</v>
      </c>
      <c r="N1145" s="78">
        <f t="shared" ca="1" si="188"/>
        <v>11.707475523898955</v>
      </c>
      <c r="O1145" s="78">
        <f t="shared" ca="1" si="188"/>
        <v>11.707689264570114</v>
      </c>
      <c r="P1145" s="78">
        <f t="shared" ca="1" si="188"/>
        <v>11.707903009143488</v>
      </c>
      <c r="Q1145" s="78">
        <f t="shared" ca="1" si="188"/>
        <v>11.708116757619145</v>
      </c>
      <c r="R1145" s="78">
        <f t="shared" ca="1" si="188"/>
        <v>11.708330509997158</v>
      </c>
      <c r="S1145" s="78">
        <f t="shared" ca="1" si="188"/>
        <v>11.708544266277599</v>
      </c>
      <c r="T1145" s="78">
        <f t="shared" ca="1" si="188"/>
        <v>11.708758026460542</v>
      </c>
      <c r="U1145" s="78">
        <f ca="1">U1142*$H1145</f>
        <v>11.708971790546052</v>
      </c>
      <c r="V1145" s="78">
        <f ca="1">V1142*$H1145</f>
        <v>11.709185558534204</v>
      </c>
      <c r="W1145" s="78">
        <f t="shared" ref="W1145" ca="1" si="189">W1142*$H1145</f>
        <v>11.709399330425068</v>
      </c>
      <c r="X1145" s="78">
        <f ca="1">X1142*$H1145</f>
        <v>11.709613106218722</v>
      </c>
      <c r="Y1145" s="78">
        <f ca="1">Y1142*$H1145</f>
        <v>11.709826885915225</v>
      </c>
      <c r="Z1145" s="204"/>
      <c r="AA1145" s="205"/>
      <c r="AB1145" s="198"/>
      <c r="AC1145" s="206"/>
      <c r="AD1145" s="175"/>
      <c r="AE1145" s="175"/>
      <c r="AF1145" s="175"/>
      <c r="AG1145" s="175"/>
      <c r="AH1145" s="175"/>
      <c r="AI1145" s="175"/>
      <c r="AJ1145" s="175"/>
      <c r="AK1145" s="175"/>
      <c r="AL1145" s="175"/>
      <c r="AM1145" s="157"/>
      <c r="AN1145" s="216"/>
    </row>
    <row r="1146" spans="1:40" x14ac:dyDescent="0.2">
      <c r="A1146" s="2"/>
      <c r="C1146" s="207"/>
      <c r="D1146" s="208"/>
      <c r="E1146" s="208"/>
      <c r="F1146" s="208"/>
      <c r="G1146" s="209"/>
      <c r="H1146" s="241"/>
      <c r="I1146" s="211"/>
      <c r="J1146" s="212"/>
      <c r="K1146" s="208"/>
      <c r="Z1146" s="175"/>
      <c r="AA1146" s="175"/>
      <c r="AB1146" s="175"/>
      <c r="AC1146" s="175"/>
      <c r="AD1146" s="175"/>
      <c r="AE1146" s="175"/>
      <c r="AF1146" s="175"/>
      <c r="AG1146" s="175"/>
      <c r="AH1146" s="175"/>
      <c r="AI1146" s="175"/>
      <c r="AJ1146" s="175"/>
      <c r="AK1146" s="175"/>
      <c r="AL1146" s="175"/>
      <c r="AM1146" s="157" t="str">
        <f ca="1">IF('MASTER 2018-19 '!H1155="","",'MASTER 2018-19 '!H1155)</f>
        <v/>
      </c>
      <c r="AN1146" s="216"/>
    </row>
    <row r="1147" spans="1:40" x14ac:dyDescent="0.2">
      <c r="A1147" s="152"/>
      <c r="B1147" s="247">
        <v>584</v>
      </c>
      <c r="C1147" s="86" t="str">
        <f ca="1">VLOOKUP(B1147,'GSP List'!$D$2:$E$485,2,FALSE)</f>
        <v>LATHERON</v>
      </c>
      <c r="D1147" s="117" t="s">
        <v>30</v>
      </c>
      <c r="E1147" s="117" t="s">
        <v>538</v>
      </c>
      <c r="F1147" s="214"/>
      <c r="G1147" s="284">
        <f ca="1">IF(AND(VLOOKUP(C1147,SubstationLoad_Max_Primaries!$B$3:$Z$495,3,FALSE),ISNUMBER(VLOOKUP(C1147,'Manual Calculation'!$B$2:$G$222,3,FALSE))),VLOOKUP(C1147,'Manual Calculation'!$B$2:$G$222,4,FALSE),VLOOKUP(C1147,SubstationLoad_Max_Primaries!$B$3:$Z$500,23,FALSE))</f>
        <v>43823.836111111108</v>
      </c>
      <c r="H1147" s="282">
        <f ca="1">IF(AND(VLOOKUP(C1147,SubstationLoad_Max_Primaries!$B$3:$Z$495,3,FALSE),ISNUMBER(VLOOKUP(C1147,'Manual Calculation'!$B$2:$G$222,3,FALSE))),VLOOKUP(C1147,'Manual Calculation'!$B$2:$G$222,3,FALSE),VLOOKUP(C1147,SubstationLoad_Max_Primaries!$B$3:$Z$500,22,FALSE))</f>
        <v>1.9452472539978027</v>
      </c>
      <c r="I1147" s="136">
        <v>1</v>
      </c>
      <c r="J1147" s="89">
        <v>0</v>
      </c>
      <c r="K1147" s="90">
        <v>0</v>
      </c>
      <c r="L1147" s="143">
        <f ca="1">IF(OR($B1147="",ISNA($I1147)),,$H1147*$I1147)</f>
        <v>1.9452472539978027</v>
      </c>
      <c r="M1147" s="143">
        <f ca="1">IF($B1147 ="",,VLOOKUP($K1147,'Growth Rates'!$C$5:$D$8,2,FALSE))^COLUMNS($M1147:M1147)*$L1147+SUM($L1148:M1148)*IFERROR($L$5/$L$6,1)</f>
        <v>1.9452827679267271</v>
      </c>
      <c r="N1147" s="143">
        <f ca="1">IF($B1147 ="",,VLOOKUP($K1147,'Growth Rates'!$C$5:$D$8,2,FALSE))^COLUMNS($M1147:N1147)*$L1147+SUM($L1148:N1148)*IFERROR($L$5/$L$6,1)</f>
        <v>1.9453182825040209</v>
      </c>
      <c r="O1147" s="143">
        <f ca="1">IF($B1147 ="",,VLOOKUP($K1147,'Growth Rates'!$C$5:$D$8,2,FALSE))^COLUMNS($M1147:O1147)*$L1147+SUM($L1148:O1148)*IFERROR($L$5/$L$6,1)</f>
        <v>1.945353797729696</v>
      </c>
      <c r="P1147" s="143">
        <f ca="1">IF($B1147 ="",,VLOOKUP($K1147,'Growth Rates'!$C$5:$D$8,2,FALSE))^COLUMNS($M1147:P1147)*$L1147+SUM($L1148:P1148)*IFERROR($L$5/$L$6,1)</f>
        <v>1.945389313603765</v>
      </c>
      <c r="Q1147" s="143">
        <f ca="1">IF($B1147 ="",,VLOOKUP($K1147,'Growth Rates'!$C$5:$D$8,2,FALSE))^COLUMNS($M1147:Q1147)*$L1147+SUM($L1148:Q1148)*IFERROR($L$5/$L$6,1)</f>
        <v>1.9454248301262385</v>
      </c>
      <c r="R1147" s="143">
        <f ca="1">IF($B1147 ="",,VLOOKUP($K1147,'Growth Rates'!$C$5:$D$8,2,FALSE))^COLUMNS($M1147:R1147)*$L1147+SUM($L1148:R1148)*IFERROR($L$5/$L$6,1)</f>
        <v>1.945460347297129</v>
      </c>
      <c r="S1147" s="143">
        <f ca="1">IF($B1147 ="",,VLOOKUP($K1147,'Growth Rates'!$C$5:$D$8,2,FALSE))^COLUMNS($M1147:S1147)*$L1147+SUM($L1148:S1148)*IFERROR($L$5/$L$6,1)</f>
        <v>1.9454958651164482</v>
      </c>
      <c r="T1147" s="143">
        <f ca="1">IF($B1147 ="",,VLOOKUP($K1147,'Growth Rates'!$C$5:$D$8,2,FALSE))^COLUMNS($M1147:T1147)*$L1147+SUM($L1148:T1148)*IFERROR($L$5/$L$6,1)</f>
        <v>1.9455313835842085</v>
      </c>
      <c r="U1147" s="143">
        <f ca="1">IF($B1147 ="",,VLOOKUP($K1147,'Growth Rates'!$C$5:$D$8,2,FALSE))^COLUMNS($M1147:U1147)*$L1147+SUM($L1148:U1148)*IFERROR($L$5/$L$6,1)</f>
        <v>1.9455669027004208</v>
      </c>
      <c r="V1147" s="143">
        <f ca="1">IF($B1147 ="",,VLOOKUP($K1147,'Growth Rates'!$C$5:$D$8,2,FALSE))^COLUMNS($M1147:V1147)*$L1147+SUM($L1148:V1148)*IFERROR($L$5/$L$6,1)</f>
        <v>1.9456024224650976</v>
      </c>
      <c r="W1147" s="143">
        <f ca="1">IF($B1147 ="",,VLOOKUP($K1147,'Growth Rates'!$C$5:$D$8,2,FALSE))^COLUMNS($M1147:W1147)*$L1147+SUM($L1148:W1148)*IFERROR($L$5/$L$6,1)</f>
        <v>1.94563794287825</v>
      </c>
      <c r="X1147" s="143">
        <f ca="1">IF($B1147 ="",,VLOOKUP($K1147,'Growth Rates'!$C$5:$D$8,2,FALSE))^COLUMNS($M1147:X1147)*$L1147+SUM($L1148:X1148)*IFERROR($L$5/$L$6,1)</f>
        <v>1.9456734639398914</v>
      </c>
      <c r="Y1147" s="143">
        <f ca="1">IF($B1147 ="",,VLOOKUP($K1147,'Growth Rates'!$C$5:$D$8,2,FALSE))^COLUMNS($M1147:Y1147)*$L1147+SUM($L1148:Y1148)*IFERROR($L$5/$L$6,1)</f>
        <v>1.9457089856500318</v>
      </c>
      <c r="Z1147" s="237"/>
      <c r="AA1147" s="173">
        <f ca="1">IFERROR(IF($H1147="",,AA1148/$L1147),0)</f>
        <v>0.90686275645304504</v>
      </c>
      <c r="AB1147" s="173">
        <f ca="1">IFERROR(IF($H1147="",,AB1148/$L1147),0)</f>
        <v>0.71568627377722283</v>
      </c>
      <c r="AC1147" s="174">
        <f ca="1">IFERROR(IF($H1147="",,AC1148/$L1147),0)</f>
        <v>0</v>
      </c>
      <c r="AD1147" s="175"/>
      <c r="AE1147" s="42">
        <v>84427</v>
      </c>
      <c r="AF1147" s="43"/>
      <c r="AG1147" s="43"/>
      <c r="AH1147" s="43"/>
      <c r="AI1147" s="43"/>
      <c r="AJ1147" s="43"/>
      <c r="AK1147" s="43"/>
      <c r="AL1147" s="44"/>
      <c r="AM1147" s="157">
        <f ca="1">IF('MASTER 2018-19 '!H1156="","",'MASTER 2018-19 '!H1156)</f>
        <v>1.96</v>
      </c>
      <c r="AN1147" s="216">
        <f t="shared" ca="1" si="181"/>
        <v>-1.4752746002197226E-2</v>
      </c>
    </row>
    <row r="1148" spans="1:40" x14ac:dyDescent="0.2">
      <c r="A1148" s="152"/>
      <c r="C1148" s="217" t="str">
        <f ca="1">IFERROR(IF(H1147="","No PI or No Data",""),"Substation was not found in SubstationLoad")</f>
        <v/>
      </c>
      <c r="D1148" s="139"/>
      <c r="E1148" s="139"/>
      <c r="F1148" s="139"/>
      <c r="G1148" s="285">
        <f ca="1">IF(AND(VLOOKUP(C1147,SubstationLoad_Max_Primaries!$B$3:$Z$495,3,FALSE),ISNUMBER(VLOOKUP(C1147,'Manual Calculation'!$B$2:$G$222,3,FALSE))),VLOOKUP(C1147,'Manual Calculation'!$B$2:$G$222,4,FALSE),VLOOKUP(C1147,SubstationLoad_Max_Primaries!$B$3:$Z$500,23,FALSE))</f>
        <v>43823.836111111108</v>
      </c>
      <c r="H1148" s="248"/>
      <c r="I1148" s="220"/>
      <c r="J1148" s="220"/>
      <c r="K1148" s="220"/>
      <c r="L1148" s="220" t="s">
        <v>32</v>
      </c>
      <c r="M1148" s="235"/>
      <c r="N1148" s="221"/>
      <c r="O1148" s="221"/>
      <c r="P1148" s="221"/>
      <c r="Q1148" s="221"/>
      <c r="R1148" s="221"/>
      <c r="S1148" s="221"/>
      <c r="T1148" s="221"/>
      <c r="U1148" s="221"/>
      <c r="V1148" s="221"/>
      <c r="W1148" s="221"/>
      <c r="X1148" s="221"/>
      <c r="Y1148" s="221"/>
      <c r="Z1148" s="222"/>
      <c r="AA1148" s="419">
        <f ca="1">IF(AND(VLOOKUP(C1147,SubstationLoad_Min_Primaries!$B$3:$Z$495,3,FALSE),ISNUMBER(VLOOKUP(C1147,'Manual Calculation'!$B$2:$G$222,5,FALSE))),"Manual Calculation",MAX(VLOOKUP(C1147,SubstationLoad_Max_Primaries!$B$3:$Z$500,5,FALSE),VLOOKUP(C1147,SubstationLoad_Max_Primaries!$B$3:$Z$500,7,FALSE)))</f>
        <v>1.764072286743164</v>
      </c>
      <c r="AB1148" s="419">
        <f ca="1">IF(AND(VLOOKUP(C1147,SubstationLoad_Min_Primaries!$B$3:$Z$495,3,FALSE),ISNUMBER(VLOOKUP(C1147,'Manual Calculation'!$B$2:$G$222,5,FALSE))),"Manual Calculation",VLOOKUP(C1147,SubstationLoad_Max_Primaries!$B$3:$Z$500,6,FALSE))</f>
        <v>1.3921867587890624</v>
      </c>
      <c r="AC1148" s="282">
        <f ca="1">IF(AND(VLOOKUP(C1147,SubstationLoad_Min_Primaries!$B$3:$Z$495,3,FALSE),ISNUMBER(VLOOKUP(C1147,'Manual Calculation'!$B$2:$G$222,5,FALSE))),VLOOKUP(C1147,'Manual Calculation'!$B$2:$G$222,5,FALSE),VLOOKUP(C1147,SubstationLoad_Min_Primaries!$B$3:$Z$500,22,FALSE))</f>
        <v>0</v>
      </c>
      <c r="AD1148" s="175"/>
      <c r="AE1148" s="186">
        <v>1</v>
      </c>
      <c r="AF1148" s="187">
        <v>0</v>
      </c>
      <c r="AG1148" s="187">
        <v>0</v>
      </c>
      <c r="AH1148" s="187">
        <v>0</v>
      </c>
      <c r="AI1148" s="187">
        <v>0</v>
      </c>
      <c r="AJ1148" s="187">
        <v>0</v>
      </c>
      <c r="AK1148" s="187">
        <v>0</v>
      </c>
      <c r="AL1148" s="188">
        <v>0</v>
      </c>
      <c r="AM1148" s="157" t="str">
        <f ca="1">IF('MASTER 2018-19 '!H1157="","",'MASTER 2018-19 '!H1157)</f>
        <v/>
      </c>
      <c r="AN1148" s="216"/>
    </row>
    <row r="1149" spans="1:40" x14ac:dyDescent="0.2">
      <c r="A1149" s="152"/>
      <c r="C1149" s="223" t="s">
        <v>33</v>
      </c>
      <c r="D1149" s="224"/>
      <c r="E1149" s="225"/>
      <c r="F1149" s="225"/>
      <c r="G1149" s="226"/>
      <c r="H1149" s="249"/>
      <c r="I1149" s="228"/>
      <c r="J1149" s="228"/>
      <c r="K1149" s="228"/>
      <c r="L1149" s="228"/>
      <c r="M1149" s="229"/>
      <c r="N1149" s="229"/>
      <c r="O1149" s="230"/>
      <c r="P1149" s="230"/>
      <c r="Q1149" s="230"/>
      <c r="R1149" s="231" t="s">
        <v>34</v>
      </c>
      <c r="S1149" s="283">
        <f ca="1">VLOOKUP(C1147,SubstationLoad_Max_Primaries!$B$3:$Z$500,24,FALSE)</f>
        <v>0</v>
      </c>
      <c r="T1149" s="233"/>
      <c r="U1149" s="233"/>
      <c r="V1149" s="233"/>
      <c r="W1149" s="233"/>
      <c r="X1149" s="233"/>
      <c r="Y1149" s="233"/>
      <c r="Z1149" s="234"/>
      <c r="AA1149" s="418">
        <f ca="1">IF(AND(VLOOKUP(C1147,SubstationLoad_Min_Primaries!$B$3:$Z$495,3,FALSE),ISNUMBER(VLOOKUP(C1147,'Manual Calculation'!$B$2:$G$222,5,FALSE))),"",IF(AA1148=VLOOKUP(C1147,SubstationLoad_Max_Primaries!$B$3:$Z$500,5,FALSE),VLOOKUP(C1147,SubstationLoad_Max_Primaries!$B$3:$Z$500,10,FALSE),IF(AA1148=VLOOKUP(C1147,SubstationLoad_Max_Primaries!$B$3:$Z$500,7,FALSE),VLOOKUP(C1147,SubstationLoad_Max_Primaries!$B$3:$Z$500,12,FALSE),"")))</f>
        <v>43767.731944444444</v>
      </c>
      <c r="AB1149" s="418">
        <f ca="1">IF(AND(VLOOKUP(C1147,SubstationLoad_Min_Primaries!$B$3:$Z$495,3,FALSE),ISNUMBER(VLOOKUP(C1147,'Manual Calculation'!$B$2:$G$222,5,FALSE))),"",VLOOKUP(C1147,SubstationLoad_Max_Primaries!$B$3:$Z$500,11,FALSE))</f>
        <v>43622.487500000003</v>
      </c>
      <c r="AC1149" s="418">
        <f ca="1">IF(AND(VLOOKUP(C1147,SubstationLoad_Min_Primaries!$B$3:$Z$495,3,FALSE),ISNUMBER(VLOOKUP(C1147,'Manual Calculation'!$B$2:$G$222,5,FALSE))),VLOOKUP(C1147,'Manual Calculation'!$B$2:$G$222,6,FALSE),VLOOKUP(C1147,SubstationLoad_Min_Primaries!$B$3:$Z$500,23,FALSE))</f>
        <v>0</v>
      </c>
      <c r="AD1149" s="175"/>
      <c r="AE1149" s="175"/>
      <c r="AF1149" s="175"/>
      <c r="AG1149" s="175"/>
      <c r="AH1149" s="175"/>
      <c r="AI1149" s="175"/>
      <c r="AJ1149" s="175"/>
      <c r="AK1149" s="175"/>
      <c r="AL1149" s="175"/>
      <c r="AM1149" s="157" t="str">
        <f ca="1">IF('MASTER 2018-19 '!H1158="","",'MASTER 2018-19 '!H1158)</f>
        <v/>
      </c>
      <c r="AN1149" s="216"/>
    </row>
    <row r="1150" spans="1:40" x14ac:dyDescent="0.2">
      <c r="A1150" s="152"/>
      <c r="B1150" s="213">
        <v>594</v>
      </c>
      <c r="C1150" s="86" t="str">
        <f ca="1">VLOOKUP(B1150,'GSP List'!$D$2:$E$485,2,FALSE)</f>
        <v>WICK</v>
      </c>
      <c r="D1150" s="117" t="s">
        <v>30</v>
      </c>
      <c r="E1150" s="117" t="s">
        <v>545</v>
      </c>
      <c r="F1150" s="214"/>
      <c r="G1150" s="284">
        <f ca="1">IF(AND(VLOOKUP(C1150,SubstationLoad_Max_Primaries!$B$3:$Z$495,3,FALSE),ISNUMBER(VLOOKUP(C1150,'Manual Calculation'!$B$2:$G$222,3,FALSE))),VLOOKUP(C1150,'Manual Calculation'!$B$2:$G$222,4,FALSE),VLOOKUP(C1150,SubstationLoad_Max_Primaries!$B$3:$Z$500,23,FALSE))</f>
        <v>43815.705555555556</v>
      </c>
      <c r="H1150" s="282">
        <f ca="1">IF(AND(VLOOKUP(C1150,SubstationLoad_Max_Primaries!$B$3:$Z$495,3,FALSE),ISNUMBER(VLOOKUP(C1150,'Manual Calculation'!$B$2:$G$222,3,FALSE))),VLOOKUP(C1150,'Manual Calculation'!$B$2:$G$222,3,FALSE),VLOOKUP(C1150,SubstationLoad_Max_Primaries!$B$3:$Z$500,22,FALSE))</f>
        <v>8.8308959007263184</v>
      </c>
      <c r="I1150" s="136">
        <v>1</v>
      </c>
      <c r="J1150" s="89">
        <v>0</v>
      </c>
      <c r="K1150" s="90">
        <v>0</v>
      </c>
      <c r="L1150" s="143">
        <f ca="1">IF(OR($B1150="",ISNA($I1150)),,$H1150*$I1150)</f>
        <v>8.8308959007263184</v>
      </c>
      <c r="M1150" s="143">
        <f ca="1">IF($B1150 ="",,VLOOKUP($K1150,'Growth Rates'!$C$5:$D$8,2,FALSE))^COLUMNS($M1150:M1150)*$L1150+SUM($L1151:M1151)*IFERROR($L$5/$L$6,1)</f>
        <v>8.8310571243490283</v>
      </c>
      <c r="N1150" s="143">
        <f ca="1">IF($B1150 ="",,VLOOKUP($K1150,'Growth Rates'!$C$5:$D$8,2,FALSE))^COLUMNS($M1150:N1150)*$L1150+SUM($L1151:N1151)*IFERROR($L$5/$L$6,1)</f>
        <v>8.8312183509151598</v>
      </c>
      <c r="O1150" s="143">
        <f ca="1">IF($B1150 ="",,VLOOKUP($K1150,'Growth Rates'!$C$5:$D$8,2,FALSE))^COLUMNS($M1150:O1150)*$L1150+SUM($L1151:O1151)*IFERROR($L$5/$L$6,1)</f>
        <v>8.8313795804247679</v>
      </c>
      <c r="P1150" s="143">
        <f ca="1">IF($B1150 ="",,VLOOKUP($K1150,'Growth Rates'!$C$5:$D$8,2,FALSE))^COLUMNS($M1150:P1150)*$L1150+SUM($L1151:P1151)*IFERROR($L$5/$L$6,1)</f>
        <v>8.8315408128779076</v>
      </c>
      <c r="Q1150" s="143">
        <f ca="1">IF($B1150 ="",,VLOOKUP($K1150,'Growth Rates'!$C$5:$D$8,2,FALSE))^COLUMNS($M1150:Q1150)*$L1150+SUM($L1151:Q1151)*IFERROR($L$5/$L$6,1)</f>
        <v>8.8317020482746287</v>
      </c>
      <c r="R1150" s="143">
        <f ca="1">IF($B1150 ="",,VLOOKUP($K1150,'Growth Rates'!$C$5:$D$8,2,FALSE))^COLUMNS($M1150:R1150)*$L1150+SUM($L1151:R1151)*IFERROR($L$5/$L$6,1)</f>
        <v>8.831863286614988</v>
      </c>
      <c r="S1150" s="143">
        <f ca="1">IF($B1150 ="",,VLOOKUP($K1150,'Growth Rates'!$C$5:$D$8,2,FALSE))^COLUMNS($M1150:S1150)*$L1150+SUM($L1151:S1151)*IFERROR($L$5/$L$6,1)</f>
        <v>8.8320245278990388</v>
      </c>
      <c r="T1150" s="143">
        <f ca="1">IF($B1150 ="",,VLOOKUP($K1150,'Growth Rates'!$C$5:$D$8,2,FALSE))^COLUMNS($M1150:T1150)*$L1150+SUM($L1151:T1151)*IFERROR($L$5/$L$6,1)</f>
        <v>8.8321857721268344</v>
      </c>
      <c r="U1150" s="143">
        <f ca="1">IF($B1150 ="",,VLOOKUP($K1150,'Growth Rates'!$C$5:$D$8,2,FALSE))^COLUMNS($M1150:U1150)*$L1150+SUM($L1151:U1151)*IFERROR($L$5/$L$6,1)</f>
        <v>8.8323470192984281</v>
      </c>
      <c r="V1150" s="143">
        <f ca="1">IF($B1150 ="",,VLOOKUP($K1150,'Growth Rates'!$C$5:$D$8,2,FALSE))^COLUMNS($M1150:V1150)*$L1150+SUM($L1151:V1151)*IFERROR($L$5/$L$6,1)</f>
        <v>8.832508269413875</v>
      </c>
      <c r="W1150" s="143">
        <f ca="1">IF($B1150 ="",,VLOOKUP($K1150,'Growth Rates'!$C$5:$D$8,2,FALSE))^COLUMNS($M1150:W1150)*$L1150+SUM($L1151:W1151)*IFERROR($L$5/$L$6,1)</f>
        <v>8.8326695224732248</v>
      </c>
      <c r="X1150" s="143">
        <f ca="1">IF($B1150 ="",,VLOOKUP($K1150,'Growth Rates'!$C$5:$D$8,2,FALSE))^COLUMNS($M1150:X1150)*$L1150+SUM($L1151:X1151)*IFERROR($L$5/$L$6,1)</f>
        <v>8.8328307784765396</v>
      </c>
      <c r="Y1150" s="143">
        <f ca="1">IF($B1150 ="",,VLOOKUP($K1150,'Growth Rates'!$C$5:$D$8,2,FALSE))^COLUMNS($M1150:Y1150)*$L1150+SUM($L1151:Y1151)*IFERROR($L$5/$L$6,1)</f>
        <v>8.832992037423864</v>
      </c>
      <c r="Z1150" s="215"/>
      <c r="AA1150" s="173">
        <f ca="1">IFERROR(IF($H1150="",,AA1151/$L1150),0)</f>
        <v>0.8768116016371944</v>
      </c>
      <c r="AB1150" s="173">
        <f ca="1">IFERROR(IF($H1150="",,AB1151/$L1150),0)</f>
        <v>0.70471015480732413</v>
      </c>
      <c r="AC1150" s="174">
        <f ca="1">IFERROR(IF($H1150="",,AC1151/$L1150),0)</f>
        <v>0</v>
      </c>
      <c r="AD1150" s="175"/>
      <c r="AE1150" s="42">
        <v>84401</v>
      </c>
      <c r="AF1150" s="43"/>
      <c r="AG1150" s="43"/>
      <c r="AH1150" s="43"/>
      <c r="AI1150" s="43"/>
      <c r="AJ1150" s="43"/>
      <c r="AK1150" s="43"/>
      <c r="AL1150" s="44"/>
      <c r="AM1150" s="157">
        <f ca="1">IF('MASTER 2018-19 '!H1159="","",'MASTER 2018-19 '!H1159)</f>
        <v>8.44</v>
      </c>
      <c r="AN1150" s="216">
        <f t="shared" ca="1" si="181"/>
        <v>0.39089590072631886</v>
      </c>
    </row>
    <row r="1151" spans="1:40" x14ac:dyDescent="0.2">
      <c r="C1151" s="217" t="str">
        <f ca="1">IFERROR(IF(H1150="","No PI or No Data",""),"Substation was not found in SubstationLoad")</f>
        <v/>
      </c>
      <c r="D1151" s="139"/>
      <c r="E1151" s="139"/>
      <c r="F1151" s="139"/>
      <c r="G1151" s="285">
        <f ca="1">IF(AND(VLOOKUP(C1150,SubstationLoad_Max_Primaries!$B$3:$Z$495,3,FALSE),ISNUMBER(VLOOKUP(C1150,'Manual Calculation'!$B$2:$G$222,3,FALSE))),VLOOKUP(C1150,'Manual Calculation'!$B$2:$G$222,4,FALSE),VLOOKUP(C1150,SubstationLoad_Max_Primaries!$B$3:$Z$500,23,FALSE))</f>
        <v>43815.705555555556</v>
      </c>
      <c r="H1151" s="250"/>
      <c r="I1151" s="220"/>
      <c r="J1151" s="220"/>
      <c r="K1151" s="220"/>
      <c r="L1151" s="220" t="s">
        <v>32</v>
      </c>
      <c r="M1151" s="235"/>
      <c r="N1151" s="221"/>
      <c r="O1151" s="221"/>
      <c r="P1151" s="221"/>
      <c r="Q1151" s="221"/>
      <c r="R1151" s="221"/>
      <c r="S1151" s="221"/>
      <c r="T1151" s="221"/>
      <c r="U1151" s="221"/>
      <c r="V1151" s="221"/>
      <c r="W1151" s="221"/>
      <c r="X1151" s="221"/>
      <c r="Y1151" s="221"/>
      <c r="Z1151" s="222"/>
      <c r="AA1151" s="419">
        <f ca="1">IF(AND(VLOOKUP(C1150,SubstationLoad_Min_Primaries!$B$3:$Z$495,3,FALSE),ISNUMBER(VLOOKUP(C1150,'Manual Calculation'!$B$2:$G$222,5,FALSE))),"Manual Calculation",MAX(VLOOKUP(C1150,SubstationLoad_Max_Primaries!$B$3:$Z$500,5,FALSE),VLOOKUP(C1150,SubstationLoad_Max_Primaries!$B$3:$Z$500,7,FALSE)))</f>
        <v>7.7430319786071777</v>
      </c>
      <c r="AB1151" s="419">
        <f ca="1">IF(AND(VLOOKUP(C1150,SubstationLoad_Min_Primaries!$B$3:$Z$495,3,FALSE),ISNUMBER(VLOOKUP(C1150,'Manual Calculation'!$B$2:$G$222,5,FALSE))),"Manual Calculation",VLOOKUP(C1150,SubstationLoad_Max_Primaries!$B$3:$Z$500,6,FALSE))</f>
        <v>6.223222017288208</v>
      </c>
      <c r="AC1151" s="282">
        <f ca="1">IF(AND(VLOOKUP(C1150,SubstationLoad_Min_Primaries!$B$3:$Z$495,3,FALSE),ISNUMBER(VLOOKUP(C1150,'Manual Calculation'!$B$2:$G$222,5,FALSE))),VLOOKUP(C1150,'Manual Calculation'!$B$2:$G$222,5,FALSE),VLOOKUP(C1150,SubstationLoad_Min_Primaries!$B$3:$Z$500,22,FALSE))</f>
        <v>0</v>
      </c>
      <c r="AD1151" s="175"/>
      <c r="AE1151" s="186">
        <v>1</v>
      </c>
      <c r="AF1151" s="187">
        <v>0</v>
      </c>
      <c r="AG1151" s="187">
        <v>0</v>
      </c>
      <c r="AH1151" s="187">
        <v>0</v>
      </c>
      <c r="AI1151" s="187">
        <v>0</v>
      </c>
      <c r="AJ1151" s="187">
        <v>0</v>
      </c>
      <c r="AK1151" s="187">
        <v>0</v>
      </c>
      <c r="AL1151" s="188">
        <v>0</v>
      </c>
      <c r="AM1151" s="157" t="str">
        <f ca="1">IF('MASTER 2018-19 '!H1160="","",'MASTER 2018-19 '!H1160)</f>
        <v/>
      </c>
      <c r="AN1151" s="216"/>
    </row>
    <row r="1152" spans="1:40" x14ac:dyDescent="0.2">
      <c r="C1152" s="223" t="s">
        <v>33</v>
      </c>
      <c r="D1152" s="224"/>
      <c r="E1152" s="225"/>
      <c r="F1152" s="225"/>
      <c r="G1152" s="226"/>
      <c r="H1152" s="249"/>
      <c r="I1152" s="228"/>
      <c r="J1152" s="228"/>
      <c r="K1152" s="228"/>
      <c r="L1152" s="228"/>
      <c r="M1152" s="229"/>
      <c r="N1152" s="229"/>
      <c r="O1152" s="230"/>
      <c r="P1152" s="230"/>
      <c r="Q1152" s="230"/>
      <c r="R1152" s="231" t="s">
        <v>34</v>
      </c>
      <c r="S1152" s="283">
        <f ca="1">VLOOKUP(C1150,SubstationLoad_Max_Primaries!$B$3:$Z$500,24,FALSE)</f>
        <v>0</v>
      </c>
      <c r="T1152" s="233"/>
      <c r="U1152" s="233"/>
      <c r="V1152" s="233"/>
      <c r="W1152" s="233"/>
      <c r="X1152" s="233"/>
      <c r="Y1152" s="233"/>
      <c r="Z1152" s="234"/>
      <c r="AA1152" s="418">
        <f ca="1">IF(AND(VLOOKUP(C1150,SubstationLoad_Min_Primaries!$B$3:$Z$495,3,FALSE),ISNUMBER(VLOOKUP(C1150,'Manual Calculation'!$B$2:$G$222,5,FALSE))),"",IF(AA1151=VLOOKUP(C1150,SubstationLoad_Max_Primaries!$B$3:$Z$500,5,FALSE),VLOOKUP(C1150,SubstationLoad_Max_Primaries!$B$3:$Z$500,10,FALSE),IF(AA1151=VLOOKUP(C1150,SubstationLoad_Max_Primaries!$B$3:$Z$500,7,FALSE),VLOOKUP(C1150,SubstationLoad_Max_Primaries!$B$3:$Z$500,12,FALSE),"")))</f>
        <v>43766.732638888891</v>
      </c>
      <c r="AB1152" s="418">
        <f ca="1">IF(AND(VLOOKUP(C1150,SubstationLoad_Min_Primaries!$B$3:$Z$495,3,FALSE),ISNUMBER(VLOOKUP(C1150,'Manual Calculation'!$B$2:$G$222,5,FALSE))),"",VLOOKUP(C1150,SubstationLoad_Max_Primaries!$B$3:$Z$500,11,FALSE))</f>
        <v>43629.724305555559</v>
      </c>
      <c r="AC1152" s="418">
        <f ca="1">IF(AND(VLOOKUP(C1150,SubstationLoad_Min_Primaries!$B$3:$Z$495,3,FALSE),ISNUMBER(VLOOKUP(C1150,'Manual Calculation'!$B$2:$G$222,5,FALSE))),VLOOKUP(C1150,'Manual Calculation'!$B$2:$G$222,6,FALSE),VLOOKUP(C1150,SubstationLoad_Min_Primaries!$B$3:$Z$500,23,FALSE))</f>
        <v>0</v>
      </c>
      <c r="AD1152" s="175"/>
      <c r="AE1152" s="175"/>
      <c r="AF1152" s="175"/>
      <c r="AG1152" s="175"/>
      <c r="AH1152" s="175"/>
      <c r="AI1152" s="175"/>
      <c r="AJ1152" s="175"/>
      <c r="AK1152" s="175"/>
      <c r="AL1152" s="175"/>
      <c r="AM1152" s="157" t="str">
        <f ca="1">IF('MASTER 2018-19 '!H1161="","",'MASTER 2018-19 '!H1161)</f>
        <v/>
      </c>
      <c r="AN1152" s="216"/>
    </row>
    <row r="1153" spans="1:40" x14ac:dyDescent="0.2">
      <c r="A1153" s="246"/>
      <c r="B1153" s="246"/>
      <c r="C1153" s="246"/>
      <c r="D1153" s="246"/>
      <c r="E1153" s="246"/>
      <c r="F1153" s="246"/>
      <c r="G1153" s="246"/>
      <c r="H1153" s="246"/>
      <c r="I1153" s="246"/>
      <c r="J1153" s="246"/>
      <c r="K1153" s="246"/>
      <c r="L1153" s="246"/>
      <c r="M1153" s="246"/>
      <c r="N1153" s="246"/>
      <c r="O1153" s="246"/>
      <c r="P1153" s="246"/>
      <c r="Q1153" s="246"/>
      <c r="R1153" s="246"/>
      <c r="S1153" s="246"/>
      <c r="T1153" s="246"/>
      <c r="U1153" s="246"/>
      <c r="V1153" s="246"/>
      <c r="W1153" s="246"/>
      <c r="X1153" s="246"/>
      <c r="Y1153" s="246"/>
      <c r="Z1153" s="246"/>
      <c r="AA1153" s="246"/>
      <c r="AB1153" s="246"/>
      <c r="AC1153" s="246"/>
      <c r="AD1153" s="246"/>
      <c r="AE1153" s="246"/>
      <c r="AF1153" s="246"/>
      <c r="AG1153" s="246"/>
      <c r="AH1153" s="246"/>
      <c r="AI1153" s="246"/>
      <c r="AJ1153" s="246"/>
      <c r="AK1153" s="246"/>
      <c r="AL1153" s="246"/>
      <c r="AM1153" s="157" t="str">
        <f ca="1">IF('MASTER 2018-19 '!H1162="","",'MASTER 2018-19 '!H1162)</f>
        <v/>
      </c>
      <c r="AN1153" s="216"/>
    </row>
    <row r="1154" spans="1:40" x14ac:dyDescent="0.2">
      <c r="A1154" s="152"/>
      <c r="B1154" s="25"/>
      <c r="C1154" s="158"/>
      <c r="D1154" s="152"/>
      <c r="E1154" s="152"/>
      <c r="F1154" s="152"/>
      <c r="G1154" s="152"/>
      <c r="H1154" s="152"/>
      <c r="I1154" s="152"/>
      <c r="J1154" s="152"/>
      <c r="K1154" s="152"/>
      <c r="L1154" s="7" t="s">
        <v>0</v>
      </c>
      <c r="M1154" s="159"/>
      <c r="N1154" s="159"/>
      <c r="O1154" s="159"/>
      <c r="P1154" s="159"/>
      <c r="Q1154" s="159"/>
      <c r="R1154" s="159"/>
      <c r="S1154" s="159"/>
      <c r="T1154" s="159"/>
      <c r="U1154" s="159"/>
      <c r="V1154" s="159"/>
      <c r="W1154" s="159"/>
      <c r="X1154" s="159"/>
      <c r="Y1154" s="159"/>
      <c r="Z1154" s="156"/>
      <c r="AA1154" s="152"/>
      <c r="AB1154" s="152"/>
      <c r="AC1154" s="152"/>
      <c r="AD1154" s="152"/>
      <c r="AE1154" s="152"/>
      <c r="AF1154" s="152"/>
      <c r="AG1154" s="152"/>
      <c r="AH1154" s="152"/>
      <c r="AI1154" s="152"/>
      <c r="AJ1154" s="152"/>
      <c r="AK1154" s="152"/>
      <c r="AL1154" s="152"/>
      <c r="AM1154" s="157" t="str">
        <f ca="1">IF('MASTER 2018-19 '!H1163="","",'MASTER 2018-19 '!H1163)</f>
        <v/>
      </c>
      <c r="AN1154" s="216"/>
    </row>
    <row r="1155" spans="1:40" ht="61.5" x14ac:dyDescent="0.2">
      <c r="A1155" s="20" t="s">
        <v>39</v>
      </c>
      <c r="B1155" s="21" t="s">
        <v>657</v>
      </c>
      <c r="C1155" s="20" t="s">
        <v>2</v>
      </c>
      <c r="D1155" s="18" t="s">
        <v>3</v>
      </c>
      <c r="E1155" s="18" t="s">
        <v>4</v>
      </c>
      <c r="F1155" s="18" t="s">
        <v>5</v>
      </c>
      <c r="G1155" s="22" t="s">
        <v>6</v>
      </c>
      <c r="H1155" s="22" t="str">
        <f ca="1">$L$1&amp;" Peak (MW)"</f>
        <v>2019 / 20 Peak (MW)</v>
      </c>
      <c r="I1155" s="16" t="s">
        <v>7</v>
      </c>
      <c r="J1155" s="24" t="s">
        <v>8</v>
      </c>
      <c r="K1155" s="17" t="s">
        <v>9</v>
      </c>
      <c r="L1155" s="22" t="str">
        <f ca="1">LEFTB($L$1,FIND(" / ",$L$1,1))&amp;" / "&amp;LEFTB($L$1,FIND(" / ",$L$1,1))+1</f>
        <v>2019  / 2020</v>
      </c>
      <c r="M1155" s="22" t="str">
        <f ca="1">LEFTB($L$1,FIND(" / ",$L$1,1))+1&amp;" / "&amp;LEFTB($L$1,FIND(" / ",$L$1,1))+2</f>
        <v>2020 / 2021</v>
      </c>
      <c r="N1155" s="22" t="str">
        <f ca="1">LEFTB($L$1,FIND(" / ",$L$1,1))+2&amp;" / "&amp;LEFTB($L$1,FIND(" / ",$L$1,1))+3</f>
        <v>2021 / 2022</v>
      </c>
      <c r="O1155" s="22" t="str">
        <f ca="1">LEFTB($L$1,FIND(" / ",$L$1,1))+3&amp;" / "&amp;LEFTB($L$1,FIND(" / ",$L$1,1))+4</f>
        <v>2022 / 2023</v>
      </c>
      <c r="P1155" s="22" t="str">
        <f ca="1">LEFTB($L$1,FIND(" / ",$L$1,1))+4&amp;" / "&amp;LEFTB($L$1,FIND(" / ",$L$1,1))+5</f>
        <v>2023 / 2024</v>
      </c>
      <c r="Q1155" s="22" t="str">
        <f ca="1">LEFTB($L$1,FIND(" / ",$L$1,1))+5&amp;" / "&amp;LEFTB($L$1,FIND(" / ",$L$1,1))+6</f>
        <v>2024 / 2025</v>
      </c>
      <c r="R1155" s="22" t="str">
        <f ca="1">LEFTB($L$1,FIND(" / ",$L$1,1))+6&amp;" / "&amp;LEFTB($L$1,FIND(" / ",$L$1,1))+7</f>
        <v>2025 / 2026</v>
      </c>
      <c r="S1155" s="22" t="str">
        <f ca="1">LEFTB($L$1,FIND(" / ",$L$1,1))+7&amp;" / "&amp;LEFTB($L$1,FIND(" / ",$L$1,1))+8</f>
        <v>2026 / 2027</v>
      </c>
      <c r="T1155" s="22" t="str">
        <f ca="1">LEFTB($L$1,FIND(" / ",$L$1,1))+8&amp;" / "&amp;LEFTB($L$1,FIND(" / ",$L$1,1))+9</f>
        <v>2027 / 2028</v>
      </c>
      <c r="U1155" s="22" t="str">
        <f ca="1">LEFTB($L$1,FIND(" / ",$L$1,1))+9&amp;" / "&amp;LEFTB($L$1,FIND(" / ",$L$1,1))+10</f>
        <v>2028 / 2029</v>
      </c>
      <c r="V1155" s="22" t="str">
        <f ca="1">LEFTB($L$1,FIND(" / ",$L$1,1))+10&amp;" / "&amp;LEFTB($L$1,FIND(" / ",$L$1,1))+11</f>
        <v>2029 / 2030</v>
      </c>
      <c r="W1155" s="22" t="str">
        <f ca="1">LEFTB($L$1,FIND(" / ",$L$1,1))+11&amp;" / "&amp;LEFTB($L$1,FIND(" / ",$L$1,1))+12</f>
        <v>2030 / 2031</v>
      </c>
      <c r="X1155" s="22" t="str">
        <f ca="1">LEFTB($L$1,FIND(" / ",$L$1,1))+12&amp;" / "&amp;LEFTB($L$1,FIND(" / ",$L$1,1))+13</f>
        <v>2031 / 2032</v>
      </c>
      <c r="Y1155" s="22" t="str">
        <f ca="1">LEFTB($L$1,FIND(" / ",$L$1,1))+13&amp;" / "&amp;LEFTB($L$1,FIND(" / ",$L$1,1))+14</f>
        <v>2032 / 2033</v>
      </c>
      <c r="Z1155" s="23" t="s">
        <v>11</v>
      </c>
      <c r="AA1155" s="19" t="s">
        <v>12</v>
      </c>
      <c r="AB1155" s="19" t="s">
        <v>13</v>
      </c>
      <c r="AC1155" s="19" t="s">
        <v>14</v>
      </c>
      <c r="AD1155" s="160"/>
      <c r="AE1155" s="19" t="s">
        <v>15</v>
      </c>
      <c r="AF1155" s="19" t="s">
        <v>16</v>
      </c>
      <c r="AG1155" s="19" t="s">
        <v>17</v>
      </c>
      <c r="AH1155" s="19" t="s">
        <v>18</v>
      </c>
      <c r="AI1155" s="19" t="s">
        <v>19</v>
      </c>
      <c r="AJ1155" s="19" t="s">
        <v>20</v>
      </c>
      <c r="AK1155" s="19" t="s">
        <v>21</v>
      </c>
      <c r="AL1155" s="19" t="s">
        <v>22</v>
      </c>
      <c r="AM1155" s="19" t="str">
        <f ca="1">IF('MASTER 2018-19 '!H1164="","",'MASTER 2018-19 '!H1164)</f>
        <v>2018/19 Peak (MW)</v>
      </c>
      <c r="AN1155" s="19" t="s">
        <v>825</v>
      </c>
    </row>
    <row r="1156" spans="1:40" x14ac:dyDescent="0.2">
      <c r="A1156" s="6"/>
      <c r="B1156" s="161"/>
      <c r="C1156" s="162"/>
      <c r="D1156" s="161"/>
      <c r="E1156" s="161"/>
      <c r="F1156" s="161"/>
      <c r="G1156" s="163"/>
      <c r="H1156" s="161"/>
      <c r="I1156" s="164"/>
      <c r="J1156" s="165"/>
      <c r="K1156" s="161"/>
      <c r="L1156" s="161"/>
      <c r="M1156" s="161"/>
      <c r="N1156" s="161"/>
      <c r="O1156" s="161"/>
      <c r="P1156" s="161"/>
      <c r="Q1156" s="161"/>
      <c r="R1156" s="161"/>
      <c r="S1156" s="161"/>
      <c r="T1156" s="161"/>
      <c r="U1156" s="161"/>
      <c r="V1156" s="161"/>
      <c r="W1156" s="161"/>
      <c r="X1156" s="161"/>
      <c r="Y1156" s="161"/>
      <c r="Z1156" s="160"/>
      <c r="AA1156" s="160"/>
      <c r="AB1156" s="160"/>
      <c r="AC1156" s="160"/>
      <c r="AD1156" s="160"/>
      <c r="AE1156" s="160"/>
      <c r="AF1156" s="160"/>
      <c r="AG1156" s="160"/>
      <c r="AH1156" s="160"/>
      <c r="AI1156" s="160"/>
      <c r="AJ1156" s="160"/>
      <c r="AK1156" s="160"/>
      <c r="AL1156" s="160"/>
      <c r="AM1156" s="157" t="str">
        <f ca="1">IF('MASTER 2018-19 '!H1165="","",'MASTER 2018-19 '!H1165)</f>
        <v/>
      </c>
      <c r="AN1156" s="157"/>
    </row>
    <row r="1157" spans="1:40" x14ac:dyDescent="0.2">
      <c r="A1157" s="142" t="s">
        <v>617</v>
      </c>
      <c r="B1157" s="166">
        <v>733</v>
      </c>
      <c r="C1157" s="167"/>
      <c r="D1157" s="168" t="s">
        <v>23</v>
      </c>
      <c r="E1157" s="169" t="s">
        <v>839</v>
      </c>
      <c r="F1157" s="170"/>
      <c r="G1157" s="284">
        <f ca="1">VLOOKUP(A1157,SubstationLoad_Max_GSPs!$A$3:$Z$100,19,FALSE)</f>
        <v>43815.743055555555</v>
      </c>
      <c r="H1157" s="282">
        <f ca="1">VLOOKUP(A1157,SubstationLoad_Max_GSPs!$A$3:$Z$100,18,FALSE)</f>
        <v>28.849501344375611</v>
      </c>
      <c r="I1157" s="136">
        <v>1</v>
      </c>
      <c r="J1157" s="171"/>
      <c r="K1157" s="172" t="s">
        <v>24</v>
      </c>
      <c r="L1157" s="37">
        <f ca="1">IF(OR($A1157="",ISNA($I1157)),,$H1157*$I1157)</f>
        <v>28.849501344375611</v>
      </c>
      <c r="M1157" s="37">
        <f t="shared" ref="M1157:Y1157" ca="1" si="190">M1158/IFERROR($L1158/$L1157,1)</f>
        <v>28.929434533147226</v>
      </c>
      <c r="N1157" s="37">
        <f t="shared" ca="1" si="190"/>
        <v>29.009974283133197</v>
      </c>
      <c r="O1157" s="37">
        <f t="shared" ca="1" si="190"/>
        <v>29.091126204205349</v>
      </c>
      <c r="P1157" s="37">
        <f t="shared" ca="1" si="190"/>
        <v>29.172895967914339</v>
      </c>
      <c r="Q1157" s="37">
        <f t="shared" ca="1" si="190"/>
        <v>29.255289308247576</v>
      </c>
      <c r="R1157" s="37">
        <f t="shared" ca="1" si="190"/>
        <v>29.338312022397105</v>
      </c>
      <c r="S1157" s="37">
        <f t="shared" ca="1" si="190"/>
        <v>29.421969971537422</v>
      </c>
      <c r="T1157" s="37">
        <f t="shared" ca="1" si="190"/>
        <v>29.506269081613482</v>
      </c>
      <c r="U1157" s="37">
        <f t="shared" ca="1" si="190"/>
        <v>29.591215344138881</v>
      </c>
      <c r="V1157" s="37">
        <f t="shared" ca="1" si="190"/>
        <v>29.676814817004523</v>
      </c>
      <c r="W1157" s="37">
        <f t="shared" ca="1" si="190"/>
        <v>29.763073625297753</v>
      </c>
      <c r="X1157" s="37">
        <f t="shared" ca="1" si="190"/>
        <v>29.849997962132306</v>
      </c>
      <c r="Y1157" s="37">
        <f t="shared" ca="1" si="190"/>
        <v>29.937594089488819</v>
      </c>
      <c r="Z1157" s="38" t="str">
        <f ca="1">"Diversity/Losses: "&amp;ROUND(L1158/L1157,3)</f>
        <v>Diversity/Losses: 0.948</v>
      </c>
      <c r="AA1157" s="173">
        <f ca="1">IFERROR(IF($H1157="",,AA1158/$L1157),0)</f>
        <v>0.91828154498437542</v>
      </c>
      <c r="AB1157" s="173">
        <f ca="1">IFERROR(IF($H1157="",,AB1158/$L1157),0)</f>
        <v>0.78422210109448642</v>
      </c>
      <c r="AC1157" s="174">
        <f ca="1">IFERROR(IF($H1157="",,AC1158/$L1157),0)</f>
        <v>0.27451484029186474</v>
      </c>
      <c r="AD1157" s="175"/>
      <c r="AE1157" s="42"/>
      <c r="AF1157" s="43"/>
      <c r="AG1157" s="43"/>
      <c r="AH1157" s="43"/>
      <c r="AI1157" s="43"/>
      <c r="AJ1157" s="43"/>
      <c r="AK1157" s="43"/>
      <c r="AL1157" s="44"/>
      <c r="AM1157" s="157">
        <f ca="1">IF('MASTER 2018-19 '!H1166="","",'MASTER 2018-19 '!H1166)</f>
        <v>31.3</v>
      </c>
      <c r="AN1157" s="216">
        <f ca="1">H1157-AM1157</f>
        <v>-2.45049865562439</v>
      </c>
    </row>
    <row r="1158" spans="1:40" x14ac:dyDescent="0.2">
      <c r="A1158" s="217" t="str">
        <f ca="1">IFERROR(IF(H1157="","No PI or No Data",""),"Substation was not found in SubstationLoad")</f>
        <v/>
      </c>
      <c r="B1158" s="176"/>
      <c r="C1158" s="177"/>
      <c r="D1158" s="178"/>
      <c r="E1158" s="178"/>
      <c r="F1158" s="178"/>
      <c r="G1158" s="329">
        <f ca="1">VLOOKUP(A1157,SubstationLoad_Max_GSPs!$A$3:$Z$100,19,FALSE)</f>
        <v>43815.743055555555</v>
      </c>
      <c r="H1158" s="180"/>
      <c r="I1158" s="181"/>
      <c r="J1158" s="182"/>
      <c r="K1158" s="183" t="s">
        <v>25</v>
      </c>
      <c r="L1158" s="53">
        <f ca="1">L1162+L1165+L1168+L1171+L1174</f>
        <v>27.362600167224365</v>
      </c>
      <c r="M1158" s="53">
        <f t="shared" ref="M1158:Y1158" ca="1" si="191">M1162+M1165+M1168+M1171+M1174</f>
        <v>27.438413605326492</v>
      </c>
      <c r="N1158" s="53">
        <f t="shared" ca="1" si="191"/>
        <v>27.5148023425226</v>
      </c>
      <c r="O1158" s="53">
        <f t="shared" ca="1" si="191"/>
        <v>27.59177169955214</v>
      </c>
      <c r="P1158" s="53">
        <f t="shared" ca="1" si="191"/>
        <v>27.669327055654463</v>
      </c>
      <c r="Q1158" s="53">
        <f t="shared" ca="1" si="191"/>
        <v>27.74747384928769</v>
      </c>
      <c r="R1158" s="53">
        <f t="shared" ca="1" si="191"/>
        <v>27.826217578857012</v>
      </c>
      <c r="S1158" s="53">
        <f t="shared" ca="1" si="191"/>
        <v>27.905563803452427</v>
      </c>
      <c r="T1158" s="53">
        <f t="shared" ca="1" si="191"/>
        <v>27.985518143596117</v>
      </c>
      <c r="U1158" s="53">
        <f t="shared" ca="1" si="191"/>
        <v>28.06608628199951</v>
      </c>
      <c r="V1158" s="53">
        <f t="shared" ca="1" si="191"/>
        <v>28.14727396433026</v>
      </c>
      <c r="W1158" s="53">
        <f t="shared" ca="1" si="191"/>
        <v>28.229086999989164</v>
      </c>
      <c r="X1158" s="53">
        <f t="shared" ca="1" si="191"/>
        <v>28.311531262897322</v>
      </c>
      <c r="Y1158" s="53">
        <f t="shared" ca="1" si="191"/>
        <v>28.394612692293357</v>
      </c>
      <c r="Z1158" s="184"/>
      <c r="AA1158" s="419">
        <f ca="1">MAX(VLOOKUP(A1157,SubstationLoad_Max_GSPs!$A$3:$Z$100,3,FALSE),VLOOKUP(A1157,SubstationLoad_Max_GSPs!$A$3:$Z$100,5,FALSE))</f>
        <v>26.491964666542053</v>
      </c>
      <c r="AB1158" s="282">
        <f ca="1">VLOOKUP(A1157,SubstationLoad_Max_GSPs!$A$3:$Z$100,4,FALSE)</f>
        <v>22.624416559814453</v>
      </c>
      <c r="AC1158" s="282">
        <f ca="1">VLOOKUP(A1157,SubstationLoad_Min_GSPs!$A$3:$Z$100,18,FALSE)</f>
        <v>7.9196162540512081</v>
      </c>
      <c r="AD1158" s="175"/>
      <c r="AE1158" s="186">
        <v>1</v>
      </c>
      <c r="AF1158" s="187">
        <v>0</v>
      </c>
      <c r="AG1158" s="187">
        <v>0</v>
      </c>
      <c r="AH1158" s="187">
        <v>0</v>
      </c>
      <c r="AI1158" s="187">
        <v>0</v>
      </c>
      <c r="AJ1158" s="187">
        <v>0</v>
      </c>
      <c r="AK1158" s="187">
        <v>0</v>
      </c>
      <c r="AL1158" s="188">
        <v>0</v>
      </c>
      <c r="AM1158" s="157" t="str">
        <f ca="1">IF('MASTER 2018-19 '!H1167="","",'MASTER 2018-19 '!H1167)</f>
        <v/>
      </c>
      <c r="AN1158" s="216"/>
    </row>
    <row r="1159" spans="1:40" x14ac:dyDescent="0.2">
      <c r="A1159" s="11"/>
      <c r="B1159" s="176"/>
      <c r="C1159" s="189"/>
      <c r="D1159" s="190" t="s">
        <v>26</v>
      </c>
      <c r="E1159" s="63"/>
      <c r="F1159" s="191"/>
      <c r="G1159" s="192"/>
      <c r="H1159" s="193"/>
      <c r="I1159" s="194"/>
      <c r="J1159" s="194"/>
      <c r="K1159" s="194"/>
      <c r="L1159" s="194"/>
      <c r="M1159" s="194"/>
      <c r="N1159" s="195"/>
      <c r="O1159" s="195"/>
      <c r="P1159" s="195"/>
      <c r="Q1159" s="195"/>
      <c r="R1159" s="196" t="s">
        <v>27</v>
      </c>
      <c r="S1159" s="330">
        <f ca="1">VLOOKUP(A1157,SubstationLoad_Max_GSPs!$A$3:$Z$100,20,FALSE)</f>
        <v>0.18982193153381346</v>
      </c>
      <c r="T1159" s="185"/>
      <c r="U1159" s="185"/>
      <c r="V1159" s="185"/>
      <c r="W1159" s="185"/>
      <c r="X1159" s="185"/>
      <c r="Y1159" s="185"/>
      <c r="Z1159" s="184"/>
      <c r="AA1159" s="418">
        <f ca="1">IF(AA1158=VLOOKUP(A1157,SubstationLoad_Max_GSPs!$A$3:$Z$100,3,FALSE),VLOOKUP(A1157,SubstationLoad_Max_GSPs!$A$3:$Z$100,8,FALSE),IF(AA1158=VLOOKUP(A1157,SubstationLoad_Max_GSPs!$A$3:$Z$100,5,FALSE),VLOOKUP(A1157,SubstationLoad_Max_GSPs!$A$3:$Z$100,10,FALSE),""))</f>
        <v>43766.700694444444</v>
      </c>
      <c r="AB1159" s="418">
        <f ca="1">VLOOKUP(A1157,SubstationLoad_Max_GSPs!$A$3:$Z$100,9,FALSE)</f>
        <v>43621.674305555556</v>
      </c>
      <c r="AC1159" s="418">
        <f ca="1">VLOOKUP(A1157,SubstationLoad_Min_GSPs!$A$3:$Z$100,19,FALSE)</f>
        <v>43671.090277777781</v>
      </c>
      <c r="AD1159" s="175"/>
      <c r="AE1159" s="175"/>
      <c r="AF1159" s="175"/>
      <c r="AG1159" s="175"/>
      <c r="AH1159" s="175"/>
      <c r="AI1159" s="175"/>
      <c r="AJ1159" s="175"/>
      <c r="AK1159" s="175"/>
      <c r="AL1159" s="175"/>
      <c r="AM1159" s="157" t="str">
        <f ca="1">IF('MASTER 2018-19 '!H1168="","",'MASTER 2018-19 '!H1168)</f>
        <v/>
      </c>
      <c r="AN1159" s="216"/>
    </row>
    <row r="1160" spans="1:40" x14ac:dyDescent="0.2">
      <c r="A1160" s="14"/>
      <c r="B1160" s="197"/>
      <c r="C1160" s="198"/>
      <c r="D1160" s="198"/>
      <c r="E1160" s="198"/>
      <c r="F1160" s="199"/>
      <c r="G1160" s="200" t="s">
        <v>28</v>
      </c>
      <c r="H1160" s="201">
        <v>0.98</v>
      </c>
      <c r="I1160" s="197"/>
      <c r="J1160" s="202"/>
      <c r="K1160" s="203" t="s">
        <v>29</v>
      </c>
      <c r="L1160" s="78">
        <f ca="1">L1157*$H1160</f>
        <v>28.2725113174881</v>
      </c>
      <c r="M1160" s="78">
        <f t="shared" ref="M1160:T1160" ca="1" si="192">M1157*$H1160</f>
        <v>28.350845842484283</v>
      </c>
      <c r="N1160" s="78">
        <f t="shared" ca="1" si="192"/>
        <v>28.429774797470532</v>
      </c>
      <c r="O1160" s="78">
        <f t="shared" ca="1" si="192"/>
        <v>28.509303680121242</v>
      </c>
      <c r="P1160" s="78">
        <f t="shared" ca="1" si="192"/>
        <v>28.589438048556051</v>
      </c>
      <c r="Q1160" s="78">
        <f t="shared" ca="1" si="192"/>
        <v>28.670183522082624</v>
      </c>
      <c r="R1160" s="78">
        <f t="shared" ca="1" si="192"/>
        <v>28.751545781949162</v>
      </c>
      <c r="S1160" s="78">
        <f t="shared" ca="1" si="192"/>
        <v>28.833530572106675</v>
      </c>
      <c r="T1160" s="78">
        <f t="shared" ca="1" si="192"/>
        <v>28.916143699981212</v>
      </c>
      <c r="U1160" s="78">
        <f ca="1">U1157*$H1160</f>
        <v>28.999391037256103</v>
      </c>
      <c r="V1160" s="78">
        <f ca="1">V1157*$H1160</f>
        <v>29.083278520664432</v>
      </c>
      <c r="W1160" s="78">
        <f t="shared" ref="W1160" ca="1" si="193">W1157*$H1160</f>
        <v>29.167812152791797</v>
      </c>
      <c r="X1160" s="78">
        <f ca="1">X1157*$H1160</f>
        <v>29.252998002889658</v>
      </c>
      <c r="Y1160" s="78">
        <f ca="1">Y1157*$H1160</f>
        <v>29.338842207699042</v>
      </c>
      <c r="Z1160" s="204"/>
      <c r="AA1160" s="205"/>
      <c r="AB1160" s="198"/>
      <c r="AC1160" s="206"/>
      <c r="AD1160" s="175"/>
      <c r="AE1160" s="175"/>
      <c r="AF1160" s="175"/>
      <c r="AG1160" s="175"/>
      <c r="AH1160" s="175"/>
      <c r="AI1160" s="175"/>
      <c r="AJ1160" s="175"/>
      <c r="AK1160" s="175"/>
      <c r="AL1160" s="175"/>
      <c r="AM1160" s="157"/>
      <c r="AN1160" s="216"/>
    </row>
    <row r="1161" spans="1:40" x14ac:dyDescent="0.2">
      <c r="A1161" s="2"/>
      <c r="C1161" s="207"/>
      <c r="D1161" s="208"/>
      <c r="E1161" s="208"/>
      <c r="F1161" s="208"/>
      <c r="G1161" s="209"/>
      <c r="H1161" s="241"/>
      <c r="I1161" s="211"/>
      <c r="J1161" s="212"/>
      <c r="K1161" s="208"/>
      <c r="Z1161" s="175"/>
      <c r="AA1161" s="175"/>
      <c r="AB1161" s="175"/>
      <c r="AC1161" s="175"/>
      <c r="AD1161" s="175"/>
      <c r="AE1161" s="175"/>
      <c r="AF1161" s="175"/>
      <c r="AG1161" s="175"/>
      <c r="AH1161" s="175"/>
      <c r="AI1161" s="175"/>
      <c r="AJ1161" s="175"/>
      <c r="AK1161" s="175"/>
      <c r="AL1161" s="175"/>
      <c r="AM1161" s="157" t="str">
        <f ca="1">IF('MASTER 2018-19 '!H1170="","",'MASTER 2018-19 '!H1170)</f>
        <v/>
      </c>
      <c r="AN1161" s="216"/>
    </row>
    <row r="1162" spans="1:40" x14ac:dyDescent="0.2">
      <c r="A1162" s="152"/>
      <c r="B1162" s="247">
        <v>779</v>
      </c>
      <c r="C1162" s="86" t="str">
        <f ca="1">VLOOKUP(B1162,'GSP List'!$D$2:$E$485,2,FALSE)</f>
        <v>ARDERSIER</v>
      </c>
      <c r="D1162" s="117" t="s">
        <v>30</v>
      </c>
      <c r="E1162" s="117" t="s">
        <v>533</v>
      </c>
      <c r="F1162" s="214"/>
      <c r="G1162" s="284">
        <f ca="1">IF(AND(VLOOKUP(C1162,SubstationLoad_Max_Primaries!$B$3:$Z$495,3,FALSE),ISNUMBER(VLOOKUP(C1162,'Manual Calculation'!$B$2:$G$222,3,FALSE))),VLOOKUP(C1162,'Manual Calculation'!$B$2:$G$222,4,FALSE),VLOOKUP(C1162,SubstationLoad_Max_Primaries!$B$3:$Z$500,23,FALSE))</f>
        <v>43874.305555555555</v>
      </c>
      <c r="H1162" s="282">
        <f ca="1">IF(AND(VLOOKUP(C1162,SubstationLoad_Max_Primaries!$B$3:$Z$495,3,FALSE),ISNUMBER(VLOOKUP(C1162,'Manual Calculation'!$B$2:$G$222,3,FALSE))),VLOOKUP(C1162,'Manual Calculation'!$B$2:$G$222,3,FALSE),VLOOKUP(C1162,SubstationLoad_Max_Primaries!$B$3:$Z$500,22,FALSE))</f>
        <v>2.6847804783325193</v>
      </c>
      <c r="I1162" s="136">
        <v>1</v>
      </c>
      <c r="J1162" s="89">
        <v>0</v>
      </c>
      <c r="K1162" s="90">
        <v>0</v>
      </c>
      <c r="L1162" s="143">
        <f ca="1">IF(OR($B1162="",ISNA($I1162)),,$H1162*$I1162)</f>
        <v>2.6847804783325193</v>
      </c>
      <c r="M1162" s="143">
        <f ca="1">IF($B1162 ="",,VLOOKUP($K1162,'Growth Rates'!$C$5:$D$8,2,FALSE))^COLUMNS($M1162:M1162)*$L1162+SUM($L1163:M1163)*IFERROR($L$5/$L$6,1)</f>
        <v>2.684829493748369</v>
      </c>
      <c r="N1162" s="143">
        <f ca="1">IF($B1162 ="",,VLOOKUP($K1162,'Growth Rates'!$C$5:$D$8,2,FALSE))^COLUMNS($M1162:N1162)*$L1162+SUM($L1163:N1163)*IFERROR($L$5/$L$6,1)</f>
        <v>2.6848785100590815</v>
      </c>
      <c r="O1162" s="143">
        <f ca="1">IF($B1162 ="",,VLOOKUP($K1162,'Growth Rates'!$C$5:$D$8,2,FALSE))^COLUMNS($M1162:O1162)*$L1162+SUM($L1163:O1163)*IFERROR($L$5/$L$6,1)</f>
        <v>2.6849275272646733</v>
      </c>
      <c r="P1162" s="143">
        <f ca="1">IF($B1162 ="",,VLOOKUP($K1162,'Growth Rates'!$C$5:$D$8,2,FALSE))^COLUMNS($M1162:P1162)*$L1162+SUM($L1163:P1163)*IFERROR($L$5/$L$6,1)</f>
        <v>2.6849765453651617</v>
      </c>
      <c r="Q1162" s="143">
        <f ca="1">IF($B1162 ="",,VLOOKUP($K1162,'Growth Rates'!$C$5:$D$8,2,FALSE))^COLUMNS($M1162:Q1162)*$L1162+SUM($L1163:Q1163)*IFERROR($L$5/$L$6,1)</f>
        <v>2.6850255643605614</v>
      </c>
      <c r="R1162" s="143">
        <f ca="1">IF($B1162 ="",,VLOOKUP($K1162,'Growth Rates'!$C$5:$D$8,2,FALSE))^COLUMNS($M1162:R1162)*$L1162+SUM($L1163:R1163)*IFERROR($L$5/$L$6,1)</f>
        <v>2.6850745842508896</v>
      </c>
      <c r="S1162" s="143">
        <f ca="1">IF($B1162 ="",,VLOOKUP($K1162,'Growth Rates'!$C$5:$D$8,2,FALSE))^COLUMNS($M1162:S1162)*$L1162+SUM($L1163:S1163)*IFERROR($L$5/$L$6,1)</f>
        <v>2.6851236050361629</v>
      </c>
      <c r="T1162" s="143">
        <f ca="1">IF($B1162 ="",,VLOOKUP($K1162,'Growth Rates'!$C$5:$D$8,2,FALSE))^COLUMNS($M1162:T1162)*$L1162+SUM($L1163:T1163)*IFERROR($L$5/$L$6,1)</f>
        <v>2.6851726267163976</v>
      </c>
      <c r="U1162" s="143">
        <f ca="1">IF($B1162 ="",,VLOOKUP($K1162,'Growth Rates'!$C$5:$D$8,2,FALSE))^COLUMNS($M1162:U1162)*$L1162+SUM($L1163:U1163)*IFERROR($L$5/$L$6,1)</f>
        <v>2.6852216492916092</v>
      </c>
      <c r="V1162" s="143">
        <f ca="1">IF($B1162 ="",,VLOOKUP($K1162,'Growth Rates'!$C$5:$D$8,2,FALSE))^COLUMNS($M1162:V1162)*$L1162+SUM($L1163:V1163)*IFERROR($L$5/$L$6,1)</f>
        <v>2.6852706727618152</v>
      </c>
      <c r="W1162" s="143">
        <f ca="1">IF($B1162 ="",,VLOOKUP($K1162,'Growth Rates'!$C$5:$D$8,2,FALSE))^COLUMNS($M1162:W1162)*$L1162+SUM($L1163:W1163)*IFERROR($L$5/$L$6,1)</f>
        <v>2.6853196971270301</v>
      </c>
      <c r="X1162" s="143">
        <f ca="1">IF($B1162 ="",,VLOOKUP($K1162,'Growth Rates'!$C$5:$D$8,2,FALSE))^COLUMNS($M1162:X1162)*$L1162+SUM($L1163:X1163)*IFERROR($L$5/$L$6,1)</f>
        <v>2.6853687223872735</v>
      </c>
      <c r="Y1162" s="143">
        <f ca="1">IF($B1162 ="",,VLOOKUP($K1162,'Growth Rates'!$C$5:$D$8,2,FALSE))^COLUMNS($M1162:Y1162)*$L1162+SUM($L1163:Y1163)*IFERROR($L$5/$L$6,1)</f>
        <v>2.6854177485425583</v>
      </c>
      <c r="Z1162" s="237"/>
      <c r="AA1162" s="173">
        <f ca="1">IFERROR(IF($H1162="",,AA1163/$L1162),0)</f>
        <v>0.7006237196460211</v>
      </c>
      <c r="AB1162" s="173">
        <f ca="1">IFERROR(IF($H1162="",,AB1163/$L1162),0)</f>
        <v>0.50103949664973479</v>
      </c>
      <c r="AC1162" s="174">
        <f ca="1">IFERROR(IF($H1162="",,AC1163/$L1162),0)</f>
        <v>0</v>
      </c>
      <c r="AD1162" s="175"/>
      <c r="AE1162" s="42">
        <v>84526</v>
      </c>
      <c r="AF1162" s="43"/>
      <c r="AG1162" s="43"/>
      <c r="AH1162" s="43"/>
      <c r="AI1162" s="43"/>
      <c r="AJ1162" s="43"/>
      <c r="AK1162" s="43"/>
      <c r="AL1162" s="44"/>
      <c r="AM1162" s="157">
        <f ca="1">IF('MASTER 2018-19 '!H1171="","",'MASTER 2018-19 '!H1171)</f>
        <v>2.2000000000000002</v>
      </c>
      <c r="AN1162" s="216">
        <f t="shared" ref="AN1162:AN1213" ca="1" si="194">H1162-AM1162</f>
        <v>0.48478047833251914</v>
      </c>
    </row>
    <row r="1163" spans="1:40" x14ac:dyDescent="0.2">
      <c r="A1163" s="152"/>
      <c r="C1163" s="217" t="str">
        <f ca="1">IFERROR(IF(H1162="","No PI or No Data",""),"Substation was not found in SubstationLoad")</f>
        <v/>
      </c>
      <c r="D1163" s="139"/>
      <c r="E1163" s="139"/>
      <c r="F1163" s="139"/>
      <c r="G1163" s="285">
        <f ca="1">IF(AND(VLOOKUP(C1162,SubstationLoad_Max_Primaries!$B$3:$Z$495,3,FALSE),ISNUMBER(VLOOKUP(C1162,'Manual Calculation'!$B$2:$G$222,3,FALSE))),VLOOKUP(C1162,'Manual Calculation'!$B$2:$G$222,4,FALSE),VLOOKUP(C1162,SubstationLoad_Max_Primaries!$B$3:$Z$500,23,FALSE))</f>
        <v>43874.305555555555</v>
      </c>
      <c r="H1163" s="248"/>
      <c r="I1163" s="220"/>
      <c r="J1163" s="220"/>
      <c r="K1163" s="220"/>
      <c r="L1163" s="220" t="s">
        <v>32</v>
      </c>
      <c r="M1163" s="235"/>
      <c r="N1163" s="221"/>
      <c r="O1163" s="221"/>
      <c r="P1163" s="221"/>
      <c r="Q1163" s="221"/>
      <c r="R1163" s="221"/>
      <c r="S1163" s="221"/>
      <c r="T1163" s="221"/>
      <c r="U1163" s="221"/>
      <c r="V1163" s="221"/>
      <c r="W1163" s="221"/>
      <c r="X1163" s="221"/>
      <c r="Y1163" s="221"/>
      <c r="Z1163" s="222"/>
      <c r="AA1163" s="419">
        <f ca="1">IF(AND(VLOOKUP(C1162,SubstationLoad_Min_Primaries!$B$3:$Z$495,3,FALSE),ISNUMBER(VLOOKUP(C1162,'Manual Calculation'!$B$2:$G$222,5,FALSE))),"Manual Calculation",MAX(VLOOKUP(C1162,SubstationLoad_Max_Primaries!$B$3:$Z$500,5,FALSE),VLOOKUP(C1162,SubstationLoad_Max_Primaries!$B$3:$Z$500,7,FALSE)))</f>
        <v>1.8810208851623533</v>
      </c>
      <c r="AB1163" s="419">
        <f ca="1">IF(AND(VLOOKUP(C1162,SubstationLoad_Min_Primaries!$B$3:$Z$495,3,FALSE),ISNUMBER(VLOOKUP(C1162,'Manual Calculation'!$B$2:$G$222,5,FALSE))),"Manual Calculation",VLOOKUP(C1162,SubstationLoad_Max_Primaries!$B$3:$Z$500,6,FALSE))</f>
        <v>1.3451810594787597</v>
      </c>
      <c r="AC1163" s="282">
        <f ca="1">IF(AND(VLOOKUP(C1162,SubstationLoad_Min_Primaries!$B$3:$Z$495,3,FALSE),ISNUMBER(VLOOKUP(C1162,'Manual Calculation'!$B$2:$G$222,5,FALSE))),VLOOKUP(C1162,'Manual Calculation'!$B$2:$G$222,5,FALSE),VLOOKUP(C1162,SubstationLoad_Min_Primaries!$B$3:$Z$500,22,FALSE))</f>
        <v>0</v>
      </c>
      <c r="AD1163" s="175"/>
      <c r="AE1163" s="186">
        <v>1</v>
      </c>
      <c r="AF1163" s="187">
        <v>0</v>
      </c>
      <c r="AG1163" s="187">
        <v>0</v>
      </c>
      <c r="AH1163" s="187">
        <v>0</v>
      </c>
      <c r="AI1163" s="187">
        <v>0</v>
      </c>
      <c r="AJ1163" s="187">
        <v>0</v>
      </c>
      <c r="AK1163" s="187">
        <v>0</v>
      </c>
      <c r="AL1163" s="188">
        <v>0</v>
      </c>
      <c r="AM1163" s="157" t="str">
        <f ca="1">IF('MASTER 2018-19 '!H1172="","",'MASTER 2018-19 '!H1172)</f>
        <v/>
      </c>
      <c r="AN1163" s="216"/>
    </row>
    <row r="1164" spans="1:40" x14ac:dyDescent="0.2">
      <c r="A1164" s="152"/>
      <c r="C1164" s="223" t="s">
        <v>33</v>
      </c>
      <c r="D1164" s="224"/>
      <c r="E1164" s="225"/>
      <c r="F1164" s="225"/>
      <c r="G1164" s="226"/>
      <c r="H1164" s="249"/>
      <c r="I1164" s="228"/>
      <c r="J1164" s="228"/>
      <c r="K1164" s="228"/>
      <c r="L1164" s="228"/>
      <c r="M1164" s="229"/>
      <c r="N1164" s="229"/>
      <c r="O1164" s="230"/>
      <c r="P1164" s="230"/>
      <c r="Q1164" s="230"/>
      <c r="R1164" s="231" t="s">
        <v>34</v>
      </c>
      <c r="S1164" s="283">
        <f ca="1">VLOOKUP(C1162,SubstationLoad_Max_Primaries!$B$3:$Z$500,24,FALSE)</f>
        <v>0</v>
      </c>
      <c r="T1164" s="233"/>
      <c r="U1164" s="233"/>
      <c r="V1164" s="233"/>
      <c r="W1164" s="233"/>
      <c r="X1164" s="233"/>
      <c r="Y1164" s="233"/>
      <c r="Z1164" s="234"/>
      <c r="AA1164" s="418">
        <f ca="1">IF(AND(VLOOKUP(C1162,SubstationLoad_Min_Primaries!$B$3:$Z$495,3,FALSE),ISNUMBER(VLOOKUP(C1162,'Manual Calculation'!$B$2:$G$222,5,FALSE))),"",IF(AA1163=VLOOKUP(C1162,SubstationLoad_Max_Primaries!$B$3:$Z$500,5,FALSE),VLOOKUP(C1162,SubstationLoad_Max_Primaries!$B$3:$Z$500,10,FALSE),IF(AA1163=VLOOKUP(C1162,SubstationLoad_Max_Primaries!$B$3:$Z$500,7,FALSE),VLOOKUP(C1162,SubstationLoad_Max_Primaries!$B$3:$Z$500,12,FALSE),"")))</f>
        <v>43558.486805555556</v>
      </c>
      <c r="AB1164" s="418">
        <f ca="1">IF(AND(VLOOKUP(C1162,SubstationLoad_Min_Primaries!$B$3:$Z$495,3,FALSE),ISNUMBER(VLOOKUP(C1162,'Manual Calculation'!$B$2:$G$222,5,FALSE))),"",VLOOKUP(C1162,SubstationLoad_Max_Primaries!$B$3:$Z$500,11,FALSE))</f>
        <v>43621.693055555559</v>
      </c>
      <c r="AC1164" s="418">
        <f ca="1">IF(AND(VLOOKUP(C1162,SubstationLoad_Min_Primaries!$B$3:$Z$495,3,FALSE),ISNUMBER(VLOOKUP(C1162,'Manual Calculation'!$B$2:$G$222,5,FALSE))),VLOOKUP(C1162,'Manual Calculation'!$B$2:$G$222,6,FALSE),VLOOKUP(C1162,SubstationLoad_Min_Primaries!$B$3:$Z$500,23,FALSE))</f>
        <v>0</v>
      </c>
      <c r="AD1164" s="175"/>
      <c r="AE1164" s="175"/>
      <c r="AF1164" s="175"/>
      <c r="AG1164" s="175"/>
      <c r="AH1164" s="175"/>
      <c r="AI1164" s="175"/>
      <c r="AJ1164" s="175"/>
      <c r="AK1164" s="175"/>
      <c r="AL1164" s="175"/>
      <c r="AM1164" s="157" t="str">
        <f ca="1">IF('MASTER 2018-19 '!H1173="","",'MASTER 2018-19 '!H1173)</f>
        <v/>
      </c>
      <c r="AN1164" s="216"/>
    </row>
    <row r="1165" spans="1:40" x14ac:dyDescent="0.2">
      <c r="A1165" s="152"/>
      <c r="B1165" s="213">
        <v>752</v>
      </c>
      <c r="C1165" s="86" t="str">
        <f ca="1">VLOOKUP(B1165,'GSP List'!$D$2:$E$485,2,FALSE)</f>
        <v>DALCROSS</v>
      </c>
      <c r="D1165" s="117" t="s">
        <v>30</v>
      </c>
      <c r="E1165" s="117" t="s">
        <v>532</v>
      </c>
      <c r="F1165" s="214"/>
      <c r="G1165" s="284">
        <f ca="1">IF(AND(VLOOKUP(C1165,SubstationLoad_Max_Primaries!$B$3:$Z$495,3,FALSE),ISNUMBER(VLOOKUP(C1165,'Manual Calculation'!$B$2:$G$222,3,FALSE))),VLOOKUP(C1165,'Manual Calculation'!$B$2:$G$222,4,FALSE),VLOOKUP(C1165,SubstationLoad_Max_Primaries!$B$3:$Z$500,23,FALSE))</f>
        <v>43896.354166666672</v>
      </c>
      <c r="H1165" s="282">
        <f ca="1">IF(AND(VLOOKUP(C1165,SubstationLoad_Max_Primaries!$B$3:$Z$495,3,FALSE),ISNUMBER(VLOOKUP(C1165,'Manual Calculation'!$B$2:$G$222,3,FALSE))),VLOOKUP(C1165,'Manual Calculation'!$B$2:$G$222,3,FALSE),VLOOKUP(C1165,SubstationLoad_Max_Primaries!$B$3:$Z$500,22,FALSE))</f>
        <v>3.107179006</v>
      </c>
      <c r="I1165" s="136">
        <v>1</v>
      </c>
      <c r="J1165" s="89">
        <v>0</v>
      </c>
      <c r="K1165" s="90">
        <v>0</v>
      </c>
      <c r="L1165" s="143">
        <f ca="1">IF(OR($B1165="",ISNA($I1165)),,$H1165*$I1165)</f>
        <v>3.107179006</v>
      </c>
      <c r="M1165" s="143">
        <f ca="1">IF($B1165 ="",,VLOOKUP($K1165,'Growth Rates'!$C$5:$D$8,2,FALSE))^COLUMNS($M1165:M1165)*$L1165+SUM($L1166:M1166)*IFERROR($L$5/$L$6,1)</f>
        <v>3.1072357330480127</v>
      </c>
      <c r="N1165" s="143">
        <f ca="1">IF($B1165 ="",,VLOOKUP($K1165,'Growth Rates'!$C$5:$D$8,2,FALSE))^COLUMNS($M1165:N1165)*$L1165+SUM($L1166:N1166)*IFERROR($L$5/$L$6,1)</f>
        <v>3.1072924611316779</v>
      </c>
      <c r="O1165" s="143">
        <f ca="1">IF($B1165 ="",,VLOOKUP($K1165,'Growth Rates'!$C$5:$D$8,2,FALSE))^COLUMNS($M1165:O1165)*$L1165+SUM($L1166:O1166)*IFERROR($L$5/$L$6,1)</f>
        <v>3.1073491902510146</v>
      </c>
      <c r="P1165" s="143">
        <f ca="1">IF($B1165 ="",,VLOOKUP($K1165,'Growth Rates'!$C$5:$D$8,2,FALSE))^COLUMNS($M1165:P1165)*$L1165+SUM($L1166:P1166)*IFERROR($L$5/$L$6,1)</f>
        <v>3.107405920406042</v>
      </c>
      <c r="Q1165" s="143">
        <f ca="1">IF($B1165 ="",,VLOOKUP($K1165,'Growth Rates'!$C$5:$D$8,2,FALSE))^COLUMNS($M1165:Q1165)*$L1165+SUM($L1166:Q1166)*IFERROR($L$5/$L$6,1)</f>
        <v>3.1074626515967783</v>
      </c>
      <c r="R1165" s="143">
        <f ca="1">IF($B1165 ="",,VLOOKUP($K1165,'Growth Rates'!$C$5:$D$8,2,FALSE))^COLUMNS($M1165:R1165)*$L1165+SUM($L1166:R1166)*IFERROR($L$5/$L$6,1)</f>
        <v>3.1075193838232433</v>
      </c>
      <c r="S1165" s="143">
        <f ca="1">IF($B1165 ="",,VLOOKUP($K1165,'Growth Rates'!$C$5:$D$8,2,FALSE))^COLUMNS($M1165:S1165)*$L1165+SUM($L1166:S1166)*IFERROR($L$5/$L$6,1)</f>
        <v>3.107576117085455</v>
      </c>
      <c r="T1165" s="143">
        <f ca="1">IF($B1165 ="",,VLOOKUP($K1165,'Growth Rates'!$C$5:$D$8,2,FALSE))^COLUMNS($M1165:T1165)*$L1165+SUM($L1166:T1166)*IFERROR($L$5/$L$6,1)</f>
        <v>3.1076328513834333</v>
      </c>
      <c r="U1165" s="143">
        <f ca="1">IF($B1165 ="",,VLOOKUP($K1165,'Growth Rates'!$C$5:$D$8,2,FALSE))^COLUMNS($M1165:U1165)*$L1165+SUM($L1166:U1166)*IFERROR($L$5/$L$6,1)</f>
        <v>3.1076895867171959</v>
      </c>
      <c r="V1165" s="143">
        <f ca="1">IF($B1165 ="",,VLOOKUP($K1165,'Growth Rates'!$C$5:$D$8,2,FALSE))^COLUMNS($M1165:V1165)*$L1165+SUM($L1166:V1166)*IFERROR($L$5/$L$6,1)</f>
        <v>3.1077463230867632</v>
      </c>
      <c r="W1165" s="143">
        <f ca="1">IF($B1165 ="",,VLOOKUP($K1165,'Growth Rates'!$C$5:$D$8,2,FALSE))^COLUMNS($M1165:W1165)*$L1165+SUM($L1166:W1166)*IFERROR($L$5/$L$6,1)</f>
        <v>3.1078030604921518</v>
      </c>
      <c r="X1165" s="143">
        <f ca="1">IF($B1165 ="",,VLOOKUP($K1165,'Growth Rates'!$C$5:$D$8,2,FALSE))^COLUMNS($M1165:X1165)*$L1165+SUM($L1166:X1166)*IFERROR($L$5/$L$6,1)</f>
        <v>3.1078597989333843</v>
      </c>
      <c r="Y1165" s="143">
        <f ca="1">IF($B1165 ="",,VLOOKUP($K1165,'Growth Rates'!$C$5:$D$8,2,FALSE))^COLUMNS($M1165:Y1165)*$L1165+SUM($L1166:Y1166)*IFERROR($L$5/$L$6,1)</f>
        <v>3.1079165384104752</v>
      </c>
      <c r="Z1165" s="215"/>
      <c r="AA1165" s="173">
        <f ca="1">IFERROR(IF($H1165="",,AA1166/$L1165),0)</f>
        <v>0</v>
      </c>
      <c r="AB1165" s="173">
        <f ca="1">IFERROR(IF($H1165="",,AB1166/$L1165),0)</f>
        <v>0</v>
      </c>
      <c r="AC1165" s="174">
        <f ca="1">IFERROR(IF($H1165="",,AC1166/$L1165),0)</f>
        <v>3.5927978653444853E-2</v>
      </c>
      <c r="AD1165" s="175"/>
      <c r="AE1165" s="42">
        <v>84530</v>
      </c>
      <c r="AF1165" s="43"/>
      <c r="AG1165" s="43"/>
      <c r="AH1165" s="43"/>
      <c r="AI1165" s="43"/>
      <c r="AJ1165" s="43"/>
      <c r="AK1165" s="43"/>
      <c r="AL1165" s="44"/>
      <c r="AM1165" s="157">
        <f ca="1">IF('MASTER 2018-19 '!H1174="","",'MASTER 2018-19 '!H1174)</f>
        <v>7.77</v>
      </c>
      <c r="AN1165" s="216">
        <f t="shared" ca="1" si="194"/>
        <v>-4.6628209939999996</v>
      </c>
    </row>
    <row r="1166" spans="1:40" x14ac:dyDescent="0.2">
      <c r="A1166" s="152"/>
      <c r="C1166" s="217" t="str">
        <f ca="1">IFERROR(IF(H1165="","No PI or No Data",""),"Substation was not found in SubstationLoad")</f>
        <v/>
      </c>
      <c r="D1166" s="139"/>
      <c r="E1166" s="139"/>
      <c r="F1166" s="139"/>
      <c r="G1166" s="285">
        <f ca="1">IF(AND(VLOOKUP(C1165,SubstationLoad_Max_Primaries!$B$3:$Z$495,3,FALSE),ISNUMBER(VLOOKUP(C1165,'Manual Calculation'!$B$2:$G$222,3,FALSE))),VLOOKUP(C1165,'Manual Calculation'!$B$2:$G$222,4,FALSE),VLOOKUP(C1165,SubstationLoad_Max_Primaries!$B$3:$Z$500,23,FALSE))</f>
        <v>43896.354166666672</v>
      </c>
      <c r="H1166" s="250"/>
      <c r="I1166" s="220"/>
      <c r="J1166" s="220"/>
      <c r="K1166" s="220"/>
      <c r="L1166" s="220" t="s">
        <v>32</v>
      </c>
      <c r="M1166" s="221"/>
      <c r="N1166" s="221"/>
      <c r="O1166" s="221"/>
      <c r="P1166" s="221"/>
      <c r="Q1166" s="221"/>
      <c r="R1166" s="221"/>
      <c r="S1166" s="221"/>
      <c r="T1166" s="221"/>
      <c r="U1166" s="221"/>
      <c r="V1166" s="221"/>
      <c r="W1166" s="221"/>
      <c r="X1166" s="221"/>
      <c r="Y1166" s="221"/>
      <c r="Z1166" s="222"/>
      <c r="AA1166" s="419" t="str">
        <f ca="1">IF(AND(VLOOKUP(C1165,SubstationLoad_Min_Primaries!$B$3:$Z$495,3,FALSE),ISNUMBER(VLOOKUP(C1165,'Manual Calculation'!$B$2:$G$222,5,FALSE))),"Manual Calculation",MAX(VLOOKUP(C1165,SubstationLoad_Max_Primaries!$B$3:$Z$500,5,FALSE),VLOOKUP(C1165,SubstationLoad_Max_Primaries!$B$3:$Z$500,7,FALSE)))</f>
        <v>Manual Calculation</v>
      </c>
      <c r="AB1166" s="419" t="str">
        <f ca="1">IF(AND(VLOOKUP(C1165,SubstationLoad_Min_Primaries!$B$3:$Z$495,3,FALSE),ISNUMBER(VLOOKUP(C1165,'Manual Calculation'!$B$2:$G$222,5,FALSE))),"Manual Calculation",VLOOKUP(C1165,SubstationLoad_Max_Primaries!$B$3:$Z$500,6,FALSE))</f>
        <v>Manual Calculation</v>
      </c>
      <c r="AC1166" s="282">
        <f ca="1">IF(AND(VLOOKUP(C1165,SubstationLoad_Min_Primaries!$B$3:$Z$495,3,FALSE),ISNUMBER(VLOOKUP(C1165,'Manual Calculation'!$B$2:$G$222,5,FALSE))),VLOOKUP(C1165,'Manual Calculation'!$B$2:$G$222,5,FALSE),VLOOKUP(C1165,SubstationLoad_Min_Primaries!$B$3:$Z$500,22,FALSE))</f>
        <v>0.111634661</v>
      </c>
      <c r="AD1166" s="175"/>
      <c r="AE1166" s="186">
        <v>1</v>
      </c>
      <c r="AF1166" s="187">
        <v>0</v>
      </c>
      <c r="AG1166" s="187">
        <v>0</v>
      </c>
      <c r="AH1166" s="187">
        <v>0</v>
      </c>
      <c r="AI1166" s="187">
        <v>0</v>
      </c>
      <c r="AJ1166" s="187">
        <v>0</v>
      </c>
      <c r="AK1166" s="187">
        <v>0</v>
      </c>
      <c r="AL1166" s="188">
        <v>0</v>
      </c>
      <c r="AM1166" s="157" t="str">
        <f ca="1">IF('MASTER 2018-19 '!H1175="","",'MASTER 2018-19 '!H1175)</f>
        <v/>
      </c>
      <c r="AN1166" s="216"/>
    </row>
    <row r="1167" spans="1:40" x14ac:dyDescent="0.2">
      <c r="A1167" s="152"/>
      <c r="C1167" s="223" t="s">
        <v>33</v>
      </c>
      <c r="D1167" s="224"/>
      <c r="E1167" s="225"/>
      <c r="F1167" s="225"/>
      <c r="G1167" s="226"/>
      <c r="H1167" s="249"/>
      <c r="I1167" s="228"/>
      <c r="J1167" s="228"/>
      <c r="K1167" s="228"/>
      <c r="L1167" s="228"/>
      <c r="M1167" s="229"/>
      <c r="N1167" s="229"/>
      <c r="O1167" s="230"/>
      <c r="P1167" s="230"/>
      <c r="Q1167" s="230"/>
      <c r="R1167" s="231" t="s">
        <v>34</v>
      </c>
      <c r="S1167" s="283">
        <f ca="1">VLOOKUP(C1165,SubstationLoad_Max_Primaries!$B$3:$Z$500,24,FALSE)</f>
        <v>0.54062030464935307</v>
      </c>
      <c r="T1167" s="233"/>
      <c r="U1167" s="233"/>
      <c r="V1167" s="233"/>
      <c r="W1167" s="233"/>
      <c r="X1167" s="233"/>
      <c r="Y1167" s="233"/>
      <c r="Z1167" s="234"/>
      <c r="AA1167" s="418" t="str">
        <f ca="1">IF(AND(VLOOKUP(C1165,SubstationLoad_Min_Primaries!$B$3:$Z$495,3,FALSE),ISNUMBER(VLOOKUP(C1165,'Manual Calculation'!$B$2:$G$222,5,FALSE))),"",IF(AA1166=VLOOKUP(C1165,SubstationLoad_Max_Primaries!$B$3:$Z$500,5,FALSE),VLOOKUP(C1165,SubstationLoad_Max_Primaries!$B$3:$Z$500,10,FALSE),IF(AA1166=VLOOKUP(C1165,SubstationLoad_Max_Primaries!$B$3:$Z$500,7,FALSE),VLOOKUP(C1165,SubstationLoad_Max_Primaries!$B$3:$Z$500,12,FALSE),"")))</f>
        <v/>
      </c>
      <c r="AB1167" s="418" t="str">
        <f ca="1">IF(AND(VLOOKUP(C1165,SubstationLoad_Min_Primaries!$B$3:$Z$495,3,FALSE),ISNUMBER(VLOOKUP(C1165,'Manual Calculation'!$B$2:$G$222,5,FALSE))),"",VLOOKUP(C1165,SubstationLoad_Max_Primaries!$B$3:$Z$500,11,FALSE))</f>
        <v/>
      </c>
      <c r="AC1167" s="418">
        <f ca="1">IF(AND(VLOOKUP(C1165,SubstationLoad_Min_Primaries!$B$3:$Z$495,3,FALSE),ISNUMBER(VLOOKUP(C1165,'Manual Calculation'!$B$2:$G$222,5,FALSE))),VLOOKUP(C1165,'Manual Calculation'!$B$2:$G$222,6,FALSE),VLOOKUP(C1165,SubstationLoad_Min_Primaries!$B$3:$Z$500,23,FALSE))</f>
        <v>43599.020833333328</v>
      </c>
      <c r="AD1167" s="175"/>
      <c r="AE1167" s="175"/>
      <c r="AF1167" s="175"/>
      <c r="AG1167" s="175"/>
      <c r="AH1167" s="175"/>
      <c r="AI1167" s="175"/>
      <c r="AJ1167" s="175"/>
      <c r="AK1167" s="175"/>
      <c r="AL1167" s="175"/>
      <c r="AM1167" s="157" t="str">
        <f ca="1">IF('MASTER 2018-19 '!H1176="","",'MASTER 2018-19 '!H1176)</f>
        <v/>
      </c>
      <c r="AN1167" s="216"/>
    </row>
    <row r="1168" spans="1:40" x14ac:dyDescent="0.2">
      <c r="A1168" s="152"/>
      <c r="B1168" s="213">
        <v>452</v>
      </c>
      <c r="C1168" s="86" t="str">
        <f ca="1">VLOOKUP(B1168,'GSP List'!$D$2:$E$485,2,FALSE)</f>
        <v>FORRES</v>
      </c>
      <c r="D1168" s="117" t="s">
        <v>30</v>
      </c>
      <c r="E1168" s="117" t="s">
        <v>532</v>
      </c>
      <c r="F1168" s="214"/>
      <c r="G1168" s="284">
        <f ca="1">IF(AND(VLOOKUP(C1168,SubstationLoad_Max_Primaries!$B$3:$Z$495,3,FALSE),ISNUMBER(VLOOKUP(C1168,'Manual Calculation'!$B$2:$G$222,3,FALSE))),VLOOKUP(C1168,'Manual Calculation'!$B$2:$G$222,4,FALSE),VLOOKUP(C1168,SubstationLoad_Max_Primaries!$B$3:$Z$500,23,FALSE))</f>
        <v>43815.746527777781</v>
      </c>
      <c r="H1168" s="282">
        <f ca="1">IF(AND(VLOOKUP(C1168,SubstationLoad_Max_Primaries!$B$3:$Z$495,3,FALSE),ISNUMBER(VLOOKUP(C1168,'Manual Calculation'!$B$2:$G$222,3,FALSE))),VLOOKUP(C1168,'Manual Calculation'!$B$2:$G$222,3,FALSE),VLOOKUP(C1168,SubstationLoad_Max_Primaries!$B$3:$Z$500,22,FALSE))</f>
        <v>10.120200157165527</v>
      </c>
      <c r="I1168" s="136">
        <v>1</v>
      </c>
      <c r="J1168" s="89" t="s">
        <v>31</v>
      </c>
      <c r="K1168" s="90" t="s">
        <v>31</v>
      </c>
      <c r="L1168" s="143">
        <f ca="1">IF(OR($B1168="",ISNA($I1168)),,$H1168*$I1168)</f>
        <v>10.120200157165527</v>
      </c>
      <c r="M1168" s="143">
        <f ca="1">IF($B1168 ="",,VLOOKUP($K1168,'Growth Rates'!$C$5:$D$8,2,FALSE))^COLUMNS($M1168:M1168)*$L1168+SUM($L1169:M1169)*IFERROR($L$5/$L$6,1)</f>
        <v>10.176284179429436</v>
      </c>
      <c r="N1168" s="143">
        <f ca="1">IF($B1168 ="",,VLOOKUP($K1168,'Growth Rates'!$C$5:$D$8,2,FALSE))^COLUMNS($M1168:N1168)*$L1168+SUM($L1169:N1169)*IFERROR($L$5/$L$6,1)</f>
        <v>10.232679007557305</v>
      </c>
      <c r="O1168" s="143">
        <f ca="1">IF($B1168 ="",,VLOOKUP($K1168,'Growth Rates'!$C$5:$D$8,2,FALSE))^COLUMNS($M1168:O1168)*$L1168+SUM($L1169:O1169)*IFERROR($L$5/$L$6,1)</f>
        <v>10.289386363969907</v>
      </c>
      <c r="P1168" s="143">
        <f ca="1">IF($B1168 ="",,VLOOKUP($K1168,'Growth Rates'!$C$5:$D$8,2,FALSE))^COLUMNS($M1168:P1168)*$L1168+SUM($L1169:P1169)*IFERROR($L$5/$L$6,1)</f>
        <v>10.346407980633314</v>
      </c>
      <c r="Q1168" s="143">
        <f ca="1">IF($B1168 ="",,VLOOKUP($K1168,'Growth Rates'!$C$5:$D$8,2,FALSE))^COLUMNS($M1168:Q1168)*$L1168+SUM($L1169:Q1169)*IFERROR($L$5/$L$6,1)</f>
        <v>10.403745599111785</v>
      </c>
      <c r="R1168" s="143">
        <f ca="1">IF($B1168 ="",,VLOOKUP($K1168,'Growth Rates'!$C$5:$D$8,2,FALSE))^COLUMNS($M1168:R1168)*$L1168+SUM($L1169:R1169)*IFERROR($L$5/$L$6,1)</f>
        <v>10.461400970620964</v>
      </c>
      <c r="S1168" s="143">
        <f ca="1">IF($B1168 ="",,VLOOKUP($K1168,'Growth Rates'!$C$5:$D$8,2,FALSE))^COLUMNS($M1168:S1168)*$L1168+SUM($L1169:S1169)*IFERROR($L$5/$L$6,1)</f>
        <v>10.519375856081361</v>
      </c>
      <c r="T1168" s="143">
        <f ca="1">IF($B1168 ="",,VLOOKUP($K1168,'Growth Rates'!$C$5:$D$8,2,FALSE))^COLUMNS($M1168:T1168)*$L1168+SUM($L1169:T1169)*IFERROR($L$5/$L$6,1)</f>
        <v>10.577672026172145</v>
      </c>
      <c r="U1168" s="143">
        <f ca="1">IF($B1168 ="",,VLOOKUP($K1168,'Growth Rates'!$C$5:$D$8,2,FALSE))^COLUMNS($M1168:U1168)*$L1168+SUM($L1169:U1169)*IFERROR($L$5/$L$6,1)</f>
        <v>10.636291261385207</v>
      </c>
      <c r="V1168" s="143">
        <f ca="1">IF($B1168 ="",,VLOOKUP($K1168,'Growth Rates'!$C$5:$D$8,2,FALSE))^COLUMNS($M1168:V1168)*$L1168+SUM($L1169:V1169)*IFERROR($L$5/$L$6,1)</f>
        <v>10.695235352079559</v>
      </c>
      <c r="W1168" s="143">
        <f ca="1">IF($B1168 ="",,VLOOKUP($K1168,'Growth Rates'!$C$5:$D$8,2,FALSE))^COLUMNS($M1168:W1168)*$L1168+SUM($L1169:W1169)*IFERROR($L$5/$L$6,1)</f>
        <v>10.754506098535996</v>
      </c>
      <c r="X1168" s="143">
        <f ca="1">IF($B1168 ="",,VLOOKUP($K1168,'Growth Rates'!$C$5:$D$8,2,FALSE))^COLUMNS($M1168:X1168)*$L1168+SUM($L1169:X1169)*IFERROR($L$5/$L$6,1)</f>
        <v>10.814105311012103</v>
      </c>
      <c r="Y1168" s="143">
        <f ca="1">IF($B1168 ="",,VLOOKUP($K1168,'Growth Rates'!$C$5:$D$8,2,FALSE))^COLUMNS($M1168:Y1168)*$L1168+SUM($L1169:Y1169)*IFERROR($L$5/$L$6,1)</f>
        <v>10.874034809797521</v>
      </c>
      <c r="Z1168" s="215"/>
      <c r="AA1168" s="173">
        <f ca="1">IFERROR(IF($H1168="",,AA1169/$L1168),0)</f>
        <v>0.78443110824093065</v>
      </c>
      <c r="AB1168" s="173">
        <f ca="1">IFERROR(IF($H1168="",,AB1169/$L1168),0)</f>
        <v>0.64670655748379702</v>
      </c>
      <c r="AC1168" s="174">
        <f ca="1">IFERROR(IF($H1168="",,AC1169/$L1168),0)</f>
        <v>0</v>
      </c>
      <c r="AD1168" s="175"/>
      <c r="AE1168" s="42">
        <v>84504</v>
      </c>
      <c r="AF1168" s="43"/>
      <c r="AG1168" s="43"/>
      <c r="AH1168" s="43"/>
      <c r="AI1168" s="43"/>
      <c r="AJ1168" s="43"/>
      <c r="AK1168" s="43"/>
      <c r="AL1168" s="44"/>
      <c r="AM1168" s="157">
        <f ca="1">IF('MASTER 2018-19 '!H1177="","",'MASTER 2018-19 '!H1177)</f>
        <v>9.57</v>
      </c>
      <c r="AN1168" s="216">
        <f t="shared" ca="1" si="194"/>
        <v>0.55020015716552706</v>
      </c>
    </row>
    <row r="1169" spans="1:40" x14ac:dyDescent="0.2">
      <c r="C1169" s="217" t="str">
        <f ca="1">IFERROR(IF(H1168="","No PI or No Data",""),"Substation was not found in SubstationLoad")</f>
        <v/>
      </c>
      <c r="D1169" s="139"/>
      <c r="E1169" s="139"/>
      <c r="F1169" s="139"/>
      <c r="G1169" s="285">
        <f ca="1">IF(AND(VLOOKUP(C1168,SubstationLoad_Max_Primaries!$B$3:$Z$495,3,FALSE),ISNUMBER(VLOOKUP(C1168,'Manual Calculation'!$B$2:$G$222,3,FALSE))),VLOOKUP(C1168,'Manual Calculation'!$B$2:$G$222,4,FALSE),VLOOKUP(C1168,SubstationLoad_Max_Primaries!$B$3:$Z$500,23,FALSE))</f>
        <v>43815.746527777781</v>
      </c>
      <c r="H1169" s="250"/>
      <c r="I1169" s="220"/>
      <c r="J1169" s="220"/>
      <c r="K1169" s="220"/>
      <c r="L1169" s="220" t="s">
        <v>32</v>
      </c>
      <c r="M1169" s="235"/>
      <c r="N1169" s="221"/>
      <c r="O1169" s="221"/>
      <c r="P1169" s="221"/>
      <c r="Q1169" s="221"/>
      <c r="R1169" s="221"/>
      <c r="S1169" s="221"/>
      <c r="T1169" s="221"/>
      <c r="U1169" s="221"/>
      <c r="V1169" s="221"/>
      <c r="W1169" s="221"/>
      <c r="X1169" s="221"/>
      <c r="Y1169" s="221"/>
      <c r="Z1169" s="222"/>
      <c r="AA1169" s="419">
        <f ca="1">IF(AND(VLOOKUP(C1168,SubstationLoad_Min_Primaries!$B$3:$Z$495,3,FALSE),ISNUMBER(VLOOKUP(C1168,'Manual Calculation'!$B$2:$G$222,5,FALSE))),"Manual Calculation",MAX(VLOOKUP(C1168,SubstationLoad_Max_Primaries!$B$3:$Z$500,5,FALSE),VLOOKUP(C1168,SubstationLoad_Max_Primaries!$B$3:$Z$500,7,FALSE)))</f>
        <v>7.9385998249053955</v>
      </c>
      <c r="AB1169" s="419">
        <f ca="1">IF(AND(VLOOKUP(C1168,SubstationLoad_Min_Primaries!$B$3:$Z$495,3,FALSE),ISNUMBER(VLOOKUP(C1168,'Manual Calculation'!$B$2:$G$222,5,FALSE))),"Manual Calculation",VLOOKUP(C1168,SubstationLoad_Max_Primaries!$B$3:$Z$500,6,FALSE))</f>
        <v>6.5447998046875</v>
      </c>
      <c r="AC1169" s="282">
        <f ca="1">IF(AND(VLOOKUP(C1168,SubstationLoad_Min_Primaries!$B$3:$Z$495,3,FALSE),ISNUMBER(VLOOKUP(C1168,'Manual Calculation'!$B$2:$G$222,5,FALSE))),VLOOKUP(C1168,'Manual Calculation'!$B$2:$G$222,5,FALSE),VLOOKUP(C1168,SubstationLoad_Min_Primaries!$B$3:$Z$500,22,FALSE))</f>
        <v>0</v>
      </c>
      <c r="AD1169" s="175"/>
      <c r="AE1169" s="186">
        <v>1</v>
      </c>
      <c r="AF1169" s="187">
        <v>0</v>
      </c>
      <c r="AG1169" s="187">
        <v>0</v>
      </c>
      <c r="AH1169" s="187">
        <v>0</v>
      </c>
      <c r="AI1169" s="187">
        <v>0</v>
      </c>
      <c r="AJ1169" s="187">
        <v>0</v>
      </c>
      <c r="AK1169" s="187">
        <v>0</v>
      </c>
      <c r="AL1169" s="188">
        <v>0</v>
      </c>
      <c r="AM1169" s="157" t="str">
        <f ca="1">IF('MASTER 2018-19 '!H1178="","",'MASTER 2018-19 '!H1178)</f>
        <v/>
      </c>
      <c r="AN1169" s="216"/>
    </row>
    <row r="1170" spans="1:40" x14ac:dyDescent="0.2">
      <c r="C1170" s="223" t="s">
        <v>33</v>
      </c>
      <c r="D1170" s="224"/>
      <c r="E1170" s="225"/>
      <c r="F1170" s="225"/>
      <c r="G1170" s="226"/>
      <c r="H1170" s="249"/>
      <c r="I1170" s="228"/>
      <c r="J1170" s="228"/>
      <c r="K1170" s="228"/>
      <c r="L1170" s="228"/>
      <c r="M1170" s="229"/>
      <c r="N1170" s="229"/>
      <c r="O1170" s="230"/>
      <c r="P1170" s="230"/>
      <c r="Q1170" s="230"/>
      <c r="R1170" s="231" t="s">
        <v>34</v>
      </c>
      <c r="S1170" s="283">
        <f ca="1">VLOOKUP(C1168,SubstationLoad_Max_Primaries!$B$3:$Z$500,24,FALSE)</f>
        <v>0</v>
      </c>
      <c r="T1170" s="233"/>
      <c r="U1170" s="233"/>
      <c r="V1170" s="233"/>
      <c r="W1170" s="233"/>
      <c r="X1170" s="233"/>
      <c r="Y1170" s="233"/>
      <c r="Z1170" s="234"/>
      <c r="AA1170" s="418">
        <f ca="1">IF(AND(VLOOKUP(C1168,SubstationLoad_Min_Primaries!$B$3:$Z$495,3,FALSE),ISNUMBER(VLOOKUP(C1168,'Manual Calculation'!$B$2:$G$222,5,FALSE))),"",IF(AA1169=VLOOKUP(C1168,SubstationLoad_Max_Primaries!$B$3:$Z$500,5,FALSE),VLOOKUP(C1168,SubstationLoad_Max_Primaries!$B$3:$Z$500,10,FALSE),IF(AA1169=VLOOKUP(C1168,SubstationLoad_Max_Primaries!$B$3:$Z$500,7,FALSE),VLOOKUP(C1168,SubstationLoad_Max_Primaries!$B$3:$Z$500,12,FALSE),"")))</f>
        <v>43769.746527777781</v>
      </c>
      <c r="AB1170" s="418">
        <f ca="1">IF(AND(VLOOKUP(C1168,SubstationLoad_Min_Primaries!$B$3:$Z$495,3,FALSE),ISNUMBER(VLOOKUP(C1168,'Manual Calculation'!$B$2:$G$222,5,FALSE))),"",VLOOKUP(C1168,SubstationLoad_Max_Primaries!$B$3:$Z$500,11,FALSE))</f>
        <v>43629.745833333334</v>
      </c>
      <c r="AC1170" s="418">
        <f ca="1">IF(AND(VLOOKUP(C1168,SubstationLoad_Min_Primaries!$B$3:$Z$495,3,FALSE),ISNUMBER(VLOOKUP(C1168,'Manual Calculation'!$B$2:$G$222,5,FALSE))),VLOOKUP(C1168,'Manual Calculation'!$B$2:$G$222,6,FALSE),VLOOKUP(C1168,SubstationLoad_Min_Primaries!$B$3:$Z$500,23,FALSE))</f>
        <v>0</v>
      </c>
      <c r="AD1170" s="175"/>
      <c r="AE1170" s="175"/>
      <c r="AF1170" s="175"/>
      <c r="AG1170" s="175"/>
      <c r="AH1170" s="175"/>
      <c r="AI1170" s="175"/>
      <c r="AJ1170" s="175"/>
      <c r="AK1170" s="175"/>
      <c r="AL1170" s="175"/>
      <c r="AM1170" s="157" t="str">
        <f ca="1">IF('MASTER 2018-19 '!H1179="","",'MASTER 2018-19 '!H1179)</f>
        <v/>
      </c>
      <c r="AN1170" s="216"/>
    </row>
    <row r="1171" spans="1:40" x14ac:dyDescent="0.2">
      <c r="B1171" s="213">
        <v>703</v>
      </c>
      <c r="C1171" s="86" t="str">
        <f ca="1">VLOOKUP(B1171,'GSP List'!$D$2:$E$485,2,FALSE)</f>
        <v>LETHEN</v>
      </c>
      <c r="D1171" s="117" t="s">
        <v>30</v>
      </c>
      <c r="E1171" s="117" t="s">
        <v>530</v>
      </c>
      <c r="F1171" s="214"/>
      <c r="G1171" s="284">
        <f ca="1">IF(AND(VLOOKUP(C1171,SubstationLoad_Max_Primaries!$B$3:$Z$495,3,FALSE),ISNUMBER(VLOOKUP(C1171,'Manual Calculation'!$B$2:$G$222,3,FALSE))),VLOOKUP(C1171,'Manual Calculation'!$B$2:$G$222,4,FALSE),VLOOKUP(C1171,SubstationLoad_Max_Primaries!$B$3:$Z$500,23,FALSE))</f>
        <v>43779.474999999999</v>
      </c>
      <c r="H1171" s="282">
        <f ca="1">IF(AND(VLOOKUP(C1171,SubstationLoad_Max_Primaries!$B$3:$Z$495,3,FALSE),ISNUMBER(VLOOKUP(C1171,'Manual Calculation'!$B$2:$G$222,3,FALSE))),VLOOKUP(C1171,'Manual Calculation'!$B$2:$G$222,3,FALSE),VLOOKUP(C1171,SubstationLoad_Max_Primaries!$B$3:$Z$500,22,FALSE))</f>
        <v>1.4289547989196776</v>
      </c>
      <c r="I1171" s="136">
        <v>1</v>
      </c>
      <c r="J1171" s="89" t="s">
        <v>35</v>
      </c>
      <c r="K1171" s="90" t="s">
        <v>35</v>
      </c>
      <c r="L1171" s="143">
        <f ca="1">IF(OR($B1171="",ISNA($I1171)),,$H1171*$I1171)</f>
        <v>1.4289547989196776</v>
      </c>
      <c r="M1171" s="143">
        <f ca="1">IF($B1171 ="",,VLOOKUP($K1171,'Growth Rates'!$C$5:$D$8,2,FALSE))^COLUMNS($M1171:M1171)*$L1171+SUM($L1172:M1172)*IFERROR($L$5/$L$6,1)</f>
        <v>1.44839551234841</v>
      </c>
      <c r="N1171" s="143">
        <f ca="1">IF($B1171 ="",,VLOOKUP($K1171,'Growth Rates'!$C$5:$D$8,2,FALSE))^COLUMNS($M1171:N1171)*$L1171+SUM($L1172:N1172)*IFERROR($L$5/$L$6,1)</f>
        <v>1.4681007137363866</v>
      </c>
      <c r="O1171" s="143">
        <f ca="1">IF($B1171 ="",,VLOOKUP($K1171,'Growth Rates'!$C$5:$D$8,2,FALSE))^COLUMNS($M1171:O1171)*$L1171+SUM($L1172:O1172)*IFERROR($L$5/$L$6,1)</f>
        <v>1.4880740014021994</v>
      </c>
      <c r="P1171" s="143">
        <f ca="1">IF($B1171 ="",,VLOOKUP($K1171,'Growth Rates'!$C$5:$D$8,2,FALSE))^COLUMNS($M1171:P1171)*$L1171+SUM($L1172:P1172)*IFERROR($L$5/$L$6,1)</f>
        <v>1.5083190226190208</v>
      </c>
      <c r="Q1171" s="143">
        <f ca="1">IF($B1171 ="",,VLOOKUP($K1171,'Growth Rates'!$C$5:$D$8,2,FALSE))^COLUMNS($M1171:Q1171)*$L1171+SUM($L1172:Q1172)*IFERROR($L$5/$L$6,1)</f>
        <v>1.5288394742806204</v>
      </c>
      <c r="R1171" s="143">
        <f ca="1">IF($B1171 ="",,VLOOKUP($K1171,'Growth Rates'!$C$5:$D$8,2,FALSE))^COLUMNS($M1171:R1171)*$L1171+SUM($L1172:R1172)*IFERROR($L$5/$L$6,1)</f>
        <v>1.5496391035764485</v>
      </c>
      <c r="S1171" s="143">
        <f ca="1">IF($B1171 ="",,VLOOKUP($K1171,'Growth Rates'!$C$5:$D$8,2,FALSE))^COLUMNS($M1171:S1171)*$L1171+SUM($L1172:S1172)*IFERROR($L$5/$L$6,1)</f>
        <v>1.5707217086758984</v>
      </c>
      <c r="T1171" s="143">
        <f ca="1">IF($B1171 ="",,VLOOKUP($K1171,'Growth Rates'!$C$5:$D$8,2,FALSE))^COLUMNS($M1171:T1171)*$L1171+SUM($L1172:T1172)*IFERROR($L$5/$L$6,1)</f>
        <v>1.5920911394218837</v>
      </c>
      <c r="U1171" s="143">
        <f ca="1">IF($B1171 ="",,VLOOKUP($K1171,'Growth Rates'!$C$5:$D$8,2,FALSE))^COLUMNS($M1171:U1171)*$L1171+SUM($L1172:U1172)*IFERROR($L$5/$L$6,1)</f>
        <v>1.6137512980338462</v>
      </c>
      <c r="V1171" s="143">
        <f ca="1">IF($B1171 ="",,VLOOKUP($K1171,'Growth Rates'!$C$5:$D$8,2,FALSE))^COLUMNS($M1171:V1171)*$L1171+SUM($L1172:V1172)*IFERROR($L$5/$L$6,1)</f>
        <v>1.6357061398203319</v>
      </c>
      <c r="W1171" s="143">
        <f ca="1">IF($B1171 ="",,VLOOKUP($K1171,'Growth Rates'!$C$5:$D$8,2,FALSE))^COLUMNS($M1171:W1171)*$L1171+SUM($L1172:W1172)*IFERROR($L$5/$L$6,1)</f>
        <v>1.6579596739012603</v>
      </c>
      <c r="X1171" s="143">
        <f ca="1">IF($B1171 ="",,VLOOKUP($K1171,'Growth Rates'!$C$5:$D$8,2,FALSE))^COLUMNS($M1171:X1171)*$L1171+SUM($L1172:X1172)*IFERROR($L$5/$L$6,1)</f>
        <v>1.6805159639400196</v>
      </c>
      <c r="Y1171" s="143">
        <f ca="1">IF($B1171 ="",,VLOOKUP($K1171,'Growth Rates'!$C$5:$D$8,2,FALSE))^COLUMNS($M1171:Y1171)*$L1171+SUM($L1172:Y1172)*IFERROR($L$5/$L$6,1)</f>
        <v>1.703379128885522</v>
      </c>
      <c r="Z1171" s="215"/>
      <c r="AA1171" s="173">
        <f ca="1">IFERROR(IF($H1171="",,AA1172/$L1171),0)</f>
        <v>0.94921876470191535</v>
      </c>
      <c r="AB1171" s="173">
        <f ca="1">IFERROR(IF($H1171="",,AB1172/$L1171),0)</f>
        <v>0.73958335134649067</v>
      </c>
      <c r="AC1171" s="174">
        <f ca="1">IFERROR(IF($H1171="",,AC1172/$L1171),0)</f>
        <v>0</v>
      </c>
      <c r="AD1171" s="175"/>
      <c r="AE1171" s="42">
        <v>84502</v>
      </c>
      <c r="AF1171" s="43"/>
      <c r="AG1171" s="43"/>
      <c r="AH1171" s="43"/>
      <c r="AI1171" s="43"/>
      <c r="AJ1171" s="43"/>
      <c r="AK1171" s="43"/>
      <c r="AL1171" s="44"/>
      <c r="AM1171" s="157">
        <f ca="1">IF('MASTER 2018-19 '!H1180="","",'MASTER 2018-19 '!H1180)</f>
        <v>1.54</v>
      </c>
      <c r="AN1171" s="216">
        <f t="shared" ca="1" si="194"/>
        <v>-0.11104520108032245</v>
      </c>
    </row>
    <row r="1172" spans="1:40" x14ac:dyDescent="0.2">
      <c r="C1172" s="217" t="str">
        <f ca="1">IFERROR(IF(H1171="","No PI or No Data",""),"Substation was not found in SubstationLoad")</f>
        <v/>
      </c>
      <c r="D1172" s="139"/>
      <c r="E1172" s="139"/>
      <c r="F1172" s="139"/>
      <c r="G1172" s="285">
        <f ca="1">IF(AND(VLOOKUP(C1171,SubstationLoad_Max_Primaries!$B$3:$Z$495,3,FALSE),ISNUMBER(VLOOKUP(C1171,'Manual Calculation'!$B$2:$G$222,3,FALSE))),VLOOKUP(C1171,'Manual Calculation'!$B$2:$G$222,4,FALSE),VLOOKUP(C1171,SubstationLoad_Max_Primaries!$B$3:$Z$500,23,FALSE))</f>
        <v>43779.474999999999</v>
      </c>
      <c r="H1172" s="250"/>
      <c r="I1172" s="220"/>
      <c r="J1172" s="220"/>
      <c r="K1172" s="220"/>
      <c r="L1172" s="220" t="s">
        <v>32</v>
      </c>
      <c r="M1172" s="235"/>
      <c r="N1172" s="221"/>
      <c r="O1172" s="221"/>
      <c r="P1172" s="221"/>
      <c r="Q1172" s="221"/>
      <c r="R1172" s="221"/>
      <c r="S1172" s="221"/>
      <c r="T1172" s="221"/>
      <c r="U1172" s="221"/>
      <c r="V1172" s="221"/>
      <c r="W1172" s="221"/>
      <c r="X1172" s="221"/>
      <c r="Y1172" s="221"/>
      <c r="Z1172" s="222"/>
      <c r="AA1172" s="419">
        <f ca="1">IF(AND(VLOOKUP(C1171,SubstationLoad_Min_Primaries!$B$3:$Z$495,3,FALSE),ISNUMBER(VLOOKUP(C1171,'Manual Calculation'!$B$2:$G$222,5,FALSE))),"Manual Calculation",MAX(VLOOKUP(C1171,SubstationLoad_Max_Primaries!$B$3:$Z$500,5,FALSE),VLOOKUP(C1171,SubstationLoad_Max_Primaries!$B$3:$Z$500,7,FALSE)))</f>
        <v>1.3563907090454101</v>
      </c>
      <c r="AB1172" s="419">
        <f ca="1">IF(AND(VLOOKUP(C1171,SubstationLoad_Min_Primaries!$B$3:$Z$495,3,FALSE),ISNUMBER(VLOOKUP(C1171,'Manual Calculation'!$B$2:$G$222,5,FALSE))),"Manual Calculation",VLOOKUP(C1171,SubstationLoad_Max_Primaries!$B$3:$Z$500,6,FALSE))</f>
        <v>1.0568311791076659</v>
      </c>
      <c r="AC1172" s="282">
        <f ca="1">IF(AND(VLOOKUP(C1171,SubstationLoad_Min_Primaries!$B$3:$Z$495,3,FALSE),ISNUMBER(VLOOKUP(C1171,'Manual Calculation'!$B$2:$G$222,5,FALSE))),VLOOKUP(C1171,'Manual Calculation'!$B$2:$G$222,5,FALSE),VLOOKUP(C1171,SubstationLoad_Min_Primaries!$B$3:$Z$500,22,FALSE))</f>
        <v>0</v>
      </c>
      <c r="AD1172" s="175"/>
      <c r="AE1172" s="186">
        <v>1</v>
      </c>
      <c r="AF1172" s="187">
        <v>0</v>
      </c>
      <c r="AG1172" s="187">
        <v>0</v>
      </c>
      <c r="AH1172" s="187">
        <v>0</v>
      </c>
      <c r="AI1172" s="187">
        <v>0</v>
      </c>
      <c r="AJ1172" s="187">
        <v>0</v>
      </c>
      <c r="AK1172" s="187">
        <v>0</v>
      </c>
      <c r="AL1172" s="188">
        <v>0</v>
      </c>
      <c r="AM1172" s="157" t="str">
        <f ca="1">IF('MASTER 2018-19 '!H1181="","",'MASTER 2018-19 '!H1181)</f>
        <v/>
      </c>
      <c r="AN1172" s="216"/>
    </row>
    <row r="1173" spans="1:40" x14ac:dyDescent="0.2">
      <c r="C1173" s="223" t="s">
        <v>33</v>
      </c>
      <c r="D1173" s="224"/>
      <c r="E1173" s="225"/>
      <c r="F1173" s="225"/>
      <c r="G1173" s="226"/>
      <c r="H1173" s="249"/>
      <c r="I1173" s="228"/>
      <c r="J1173" s="228"/>
      <c r="K1173" s="228"/>
      <c r="L1173" s="228"/>
      <c r="M1173" s="229"/>
      <c r="N1173" s="229"/>
      <c r="O1173" s="230"/>
      <c r="P1173" s="230"/>
      <c r="Q1173" s="230"/>
      <c r="R1173" s="231" t="s">
        <v>34</v>
      </c>
      <c r="S1173" s="283">
        <f ca="1">VLOOKUP(C1171,SubstationLoad_Max_Primaries!$B$3:$Z$500,24,FALSE)</f>
        <v>0</v>
      </c>
      <c r="T1173" s="233"/>
      <c r="U1173" s="233"/>
      <c r="V1173" s="233"/>
      <c r="W1173" s="233"/>
      <c r="X1173" s="233"/>
      <c r="Y1173" s="233"/>
      <c r="Z1173" s="234"/>
      <c r="AA1173" s="418">
        <f ca="1">IF(AND(VLOOKUP(C1171,SubstationLoad_Min_Primaries!$B$3:$Z$495,3,FALSE),ISNUMBER(VLOOKUP(C1171,'Manual Calculation'!$B$2:$G$222,5,FALSE))),"",IF(AA1172=VLOOKUP(C1171,SubstationLoad_Max_Primaries!$B$3:$Z$500,5,FALSE),VLOOKUP(C1171,SubstationLoad_Max_Primaries!$B$3:$Z$500,10,FALSE),IF(AA1172=VLOOKUP(C1171,SubstationLoad_Max_Primaries!$B$3:$Z$500,7,FALSE),VLOOKUP(C1171,SubstationLoad_Max_Primaries!$B$3:$Z$500,12,FALSE),"")))</f>
        <v>43768.709722222222</v>
      </c>
      <c r="AB1173" s="418">
        <f ca="1">IF(AND(VLOOKUP(C1171,SubstationLoad_Min_Primaries!$B$3:$Z$495,3,FALSE),ISNUMBER(VLOOKUP(C1171,'Manual Calculation'!$B$2:$G$222,5,FALSE))),"",VLOOKUP(C1171,SubstationLoad_Max_Primaries!$B$3:$Z$500,11,FALSE))</f>
        <v>43621.709027777775</v>
      </c>
      <c r="AC1173" s="418">
        <f ca="1">IF(AND(VLOOKUP(C1171,SubstationLoad_Min_Primaries!$B$3:$Z$495,3,FALSE),ISNUMBER(VLOOKUP(C1171,'Manual Calculation'!$B$2:$G$222,5,FALSE))),VLOOKUP(C1171,'Manual Calculation'!$B$2:$G$222,6,FALSE),VLOOKUP(C1171,SubstationLoad_Min_Primaries!$B$3:$Z$500,23,FALSE))</f>
        <v>0</v>
      </c>
      <c r="AD1173" s="175"/>
      <c r="AE1173" s="175"/>
      <c r="AF1173" s="175"/>
      <c r="AG1173" s="175"/>
      <c r="AH1173" s="175"/>
      <c r="AI1173" s="175"/>
      <c r="AJ1173" s="175"/>
      <c r="AK1173" s="175"/>
      <c r="AL1173" s="175"/>
      <c r="AM1173" s="157" t="str">
        <f ca="1">IF('MASTER 2018-19 '!H1182="","",'MASTER 2018-19 '!H1182)</f>
        <v/>
      </c>
      <c r="AN1173" s="216"/>
    </row>
    <row r="1174" spans="1:40" x14ac:dyDescent="0.2">
      <c r="B1174" s="236">
        <v>723</v>
      </c>
      <c r="C1174" s="86" t="str">
        <f ca="1">VLOOKUP(B1174,'GSP List'!$D$2:$E$485,2,FALSE)</f>
        <v>NAIRN CENTRAL</v>
      </c>
      <c r="D1174" s="117" t="s">
        <v>30</v>
      </c>
      <c r="E1174" s="117" t="s">
        <v>532</v>
      </c>
      <c r="F1174" s="214"/>
      <c r="G1174" s="284">
        <f ca="1">IF(AND(VLOOKUP(C1174,SubstationLoad_Max_Primaries!$B$3:$Z$495,3,FALSE),ISNUMBER(VLOOKUP(C1174,'Manual Calculation'!$B$2:$G$222,3,FALSE))),VLOOKUP(C1174,'Manual Calculation'!$B$2:$G$222,4,FALSE),VLOOKUP(C1174,SubstationLoad_Max_Primaries!$B$3:$Z$500,23,FALSE))</f>
        <v>43873.462500000001</v>
      </c>
      <c r="H1174" s="282">
        <f ca="1">IF(AND(VLOOKUP(C1174,SubstationLoad_Max_Primaries!$B$3:$Z$495,3,FALSE),ISNUMBER(VLOOKUP(C1174,'Manual Calculation'!$B$2:$G$222,3,FALSE))),VLOOKUP(C1174,'Manual Calculation'!$B$2:$G$222,3,FALSE),VLOOKUP(C1174,SubstationLoad_Max_Primaries!$B$3:$Z$500,22,FALSE))</f>
        <v>10.02148572680664</v>
      </c>
      <c r="I1174" s="136">
        <v>1</v>
      </c>
      <c r="J1174" s="89">
        <v>0</v>
      </c>
      <c r="K1174" s="90">
        <v>0</v>
      </c>
      <c r="L1174" s="143">
        <f ca="1">IF(OR($B1174="",ISNA($I1174)),,$H1174*$I1174)</f>
        <v>10.02148572680664</v>
      </c>
      <c r="M1174" s="143">
        <f ca="1">IF($B1174 ="",,VLOOKUP($K1174,'Growth Rates'!$C$5:$D$8,2,FALSE))^COLUMNS($M1174:M1174)*$L1174+SUM($L1175:M1175)*IFERROR($L$5/$L$6,1)</f>
        <v>10.021668686752264</v>
      </c>
      <c r="N1174" s="143">
        <f ca="1">IF($B1174 ="",,VLOOKUP($K1174,'Growth Rates'!$C$5:$D$8,2,FALSE))^COLUMNS($M1174:N1174)*$L1174+SUM($L1175:N1175)*IFERROR($L$5/$L$6,1)</f>
        <v>10.021851650038146</v>
      </c>
      <c r="O1174" s="143">
        <f ca="1">IF($B1174 ="",,VLOOKUP($K1174,'Growth Rates'!$C$5:$D$8,2,FALSE))^COLUMNS($M1174:O1174)*$L1174+SUM($L1175:O1175)*IFERROR($L$5/$L$6,1)</f>
        <v>10.022034616664346</v>
      </c>
      <c r="P1174" s="143">
        <f ca="1">IF($B1174 ="",,VLOOKUP($K1174,'Growth Rates'!$C$5:$D$8,2,FALSE))^COLUMNS($M1174:P1174)*$L1174+SUM($L1175:P1175)*IFERROR($L$5/$L$6,1)</f>
        <v>10.022217586630926</v>
      </c>
      <c r="Q1174" s="143">
        <f ca="1">IF($B1174 ="",,VLOOKUP($K1174,'Growth Rates'!$C$5:$D$8,2,FALSE))^COLUMNS($M1174:Q1174)*$L1174+SUM($L1175:Q1175)*IFERROR($L$5/$L$6,1)</f>
        <v>10.022400559937946</v>
      </c>
      <c r="R1174" s="143">
        <f ca="1">IF($B1174 ="",,VLOOKUP($K1174,'Growth Rates'!$C$5:$D$8,2,FALSE))^COLUMNS($M1174:R1174)*$L1174+SUM($L1175:R1175)*IFERROR($L$5/$L$6,1)</f>
        <v>10.022583536585467</v>
      </c>
      <c r="S1174" s="143">
        <f ca="1">IF($B1174 ="",,VLOOKUP($K1174,'Growth Rates'!$C$5:$D$8,2,FALSE))^COLUMNS($M1174:S1174)*$L1174+SUM($L1175:S1175)*IFERROR($L$5/$L$6,1)</f>
        <v>10.022766516573551</v>
      </c>
      <c r="T1174" s="143">
        <f ca="1">IF($B1174 ="",,VLOOKUP($K1174,'Growth Rates'!$C$5:$D$8,2,FALSE))^COLUMNS($M1174:T1174)*$L1174+SUM($L1175:T1175)*IFERROR($L$5/$L$6,1)</f>
        <v>10.022949499902259</v>
      </c>
      <c r="U1174" s="143">
        <f ca="1">IF($B1174 ="",,VLOOKUP($K1174,'Growth Rates'!$C$5:$D$8,2,FALSE))^COLUMNS($M1174:U1174)*$L1174+SUM($L1175:U1175)*IFERROR($L$5/$L$6,1)</f>
        <v>10.023132486571649</v>
      </c>
      <c r="V1174" s="143">
        <f ca="1">IF($B1174 ="",,VLOOKUP($K1174,'Growth Rates'!$C$5:$D$8,2,FALSE))^COLUMNS($M1174:V1174)*$L1174+SUM($L1175:V1175)*IFERROR($L$5/$L$6,1)</f>
        <v>10.023315476581788</v>
      </c>
      <c r="W1174" s="143">
        <f ca="1">IF($B1174 ="",,VLOOKUP($K1174,'Growth Rates'!$C$5:$D$8,2,FALSE))^COLUMNS($M1174:W1174)*$L1174+SUM($L1175:W1175)*IFERROR($L$5/$L$6,1)</f>
        <v>10.023498469932727</v>
      </c>
      <c r="X1174" s="143">
        <f ca="1">IF($B1174 ="",,VLOOKUP($K1174,'Growth Rates'!$C$5:$D$8,2,FALSE))^COLUMNS($M1174:X1174)*$L1174+SUM($L1175:X1175)*IFERROR($L$5/$L$6,1)</f>
        <v>10.023681466624542</v>
      </c>
      <c r="Y1174" s="143">
        <f ca="1">IF($B1174 ="",,VLOOKUP($K1174,'Growth Rates'!$C$5:$D$8,2,FALSE))^COLUMNS($M1174:Y1174)*$L1174+SUM($L1175:Y1175)*IFERROR($L$5/$L$6,1)</f>
        <v>10.023864466657278</v>
      </c>
      <c r="Z1174" s="111"/>
      <c r="AA1174" s="173">
        <f ca="1">IFERROR(IF($H1174="",,AA1175/$L1174),0)</f>
        <v>0.84792121789271624</v>
      </c>
      <c r="AB1174" s="173">
        <f ca="1">IFERROR(IF($H1174="",,AB1175/$L1174),0)</f>
        <v>0.75601748134942526</v>
      </c>
      <c r="AC1174" s="174">
        <f ca="1">IFERROR(IF($H1174="",,AC1175/$L1174),0)</f>
        <v>0</v>
      </c>
      <c r="AD1174" s="175"/>
      <c r="AE1174" s="42">
        <v>84516</v>
      </c>
      <c r="AF1174" s="43"/>
      <c r="AG1174" s="43"/>
      <c r="AH1174" s="43"/>
      <c r="AI1174" s="43"/>
      <c r="AJ1174" s="43"/>
      <c r="AK1174" s="43"/>
      <c r="AL1174" s="44"/>
      <c r="AM1174" s="157">
        <f ca="1">IF('MASTER 2018-19 '!H1183="","",'MASTER 2018-19 '!H1183)</f>
        <v>9.5</v>
      </c>
      <c r="AN1174" s="216">
        <f t="shared" ca="1" si="194"/>
        <v>0.52148572680663996</v>
      </c>
    </row>
    <row r="1175" spans="1:40" x14ac:dyDescent="0.2">
      <c r="C1175" s="217" t="str">
        <f ca="1">IFERROR(IF(H1174="","No PI or No Data",""),"Substation was not found in SubstationLoad")</f>
        <v/>
      </c>
      <c r="D1175" s="139"/>
      <c r="E1175" s="139"/>
      <c r="F1175" s="139"/>
      <c r="G1175" s="285">
        <f ca="1">IF(AND(VLOOKUP(C1174,SubstationLoad_Max_Primaries!$B$3:$Z$495,3,FALSE),ISNUMBER(VLOOKUP(C1174,'Manual Calculation'!$B$2:$G$222,3,FALSE))),VLOOKUP(C1174,'Manual Calculation'!$B$2:$G$222,4,FALSE),VLOOKUP(C1174,SubstationLoad_Max_Primaries!$B$3:$Z$500,23,FALSE))</f>
        <v>43873.462500000001</v>
      </c>
      <c r="H1175" s="250"/>
      <c r="I1175" s="220"/>
      <c r="J1175" s="220"/>
      <c r="K1175" s="220"/>
      <c r="L1175" s="220" t="s">
        <v>32</v>
      </c>
      <c r="M1175" s="235"/>
      <c r="N1175" s="221"/>
      <c r="O1175" s="221"/>
      <c r="P1175" s="221"/>
      <c r="Q1175" s="221"/>
      <c r="R1175" s="221"/>
      <c r="S1175" s="221"/>
      <c r="T1175" s="221"/>
      <c r="U1175" s="221"/>
      <c r="V1175" s="221"/>
      <c r="W1175" s="221"/>
      <c r="X1175" s="221"/>
      <c r="Y1175" s="221"/>
      <c r="Z1175" s="222"/>
      <c r="AA1175" s="419">
        <f ca="1">IF(AND(VLOOKUP(C1174,SubstationLoad_Min_Primaries!$B$3:$Z$495,3,FALSE),ISNUMBER(VLOOKUP(C1174,'Manual Calculation'!$B$2:$G$222,5,FALSE))),"Manual Calculation",MAX(VLOOKUP(C1174,SubstationLoad_Max_Primaries!$B$3:$Z$500,5,FALSE),VLOOKUP(C1174,SubstationLoad_Max_Primaries!$B$3:$Z$500,7,FALSE)))</f>
        <v>8.4974303825683588</v>
      </c>
      <c r="AB1175" s="419">
        <f ca="1">IF(AND(VLOOKUP(C1174,SubstationLoad_Min_Primaries!$B$3:$Z$495,3,FALSE),ISNUMBER(VLOOKUP(C1174,'Manual Calculation'!$B$2:$G$222,5,FALSE))),"Manual Calculation",VLOOKUP(C1174,SubstationLoad_Max_Primaries!$B$3:$Z$500,6,FALSE))</f>
        <v>7.5764183985595706</v>
      </c>
      <c r="AC1175" s="282">
        <f ca="1">IF(AND(VLOOKUP(C1174,SubstationLoad_Min_Primaries!$B$3:$Z$495,3,FALSE),ISNUMBER(VLOOKUP(C1174,'Manual Calculation'!$B$2:$G$222,5,FALSE))),VLOOKUP(C1174,'Manual Calculation'!$B$2:$G$222,5,FALSE),VLOOKUP(C1174,SubstationLoad_Min_Primaries!$B$3:$Z$500,22,FALSE))</f>
        <v>0</v>
      </c>
      <c r="AD1175" s="175"/>
      <c r="AE1175" s="186">
        <v>1</v>
      </c>
      <c r="AF1175" s="187">
        <v>0</v>
      </c>
      <c r="AG1175" s="187">
        <v>0</v>
      </c>
      <c r="AH1175" s="187">
        <v>0</v>
      </c>
      <c r="AI1175" s="187">
        <v>0</v>
      </c>
      <c r="AJ1175" s="187">
        <v>0</v>
      </c>
      <c r="AK1175" s="187">
        <v>0</v>
      </c>
      <c r="AL1175" s="188">
        <v>0</v>
      </c>
      <c r="AM1175" s="157" t="str">
        <f ca="1">IF('MASTER 2018-19 '!H1184="","",'MASTER 2018-19 '!H1184)</f>
        <v/>
      </c>
      <c r="AN1175" s="216"/>
    </row>
    <row r="1176" spans="1:40" x14ac:dyDescent="0.2">
      <c r="C1176" s="223" t="s">
        <v>33</v>
      </c>
      <c r="D1176" s="224"/>
      <c r="E1176" s="225"/>
      <c r="F1176" s="225"/>
      <c r="G1176" s="226"/>
      <c r="H1176" s="249"/>
      <c r="I1176" s="228"/>
      <c r="J1176" s="228"/>
      <c r="K1176" s="228"/>
      <c r="L1176" s="228"/>
      <c r="M1176" s="229"/>
      <c r="N1176" s="229"/>
      <c r="O1176" s="230"/>
      <c r="P1176" s="230"/>
      <c r="Q1176" s="230"/>
      <c r="R1176" s="231" t="s">
        <v>34</v>
      </c>
      <c r="S1176" s="283">
        <f ca="1">VLOOKUP(C1174,SubstationLoad_Max_Primaries!$B$3:$Z$500,24,FALSE)</f>
        <v>0</v>
      </c>
      <c r="T1176" s="233"/>
      <c r="U1176" s="233"/>
      <c r="V1176" s="233"/>
      <c r="W1176" s="233"/>
      <c r="X1176" s="233"/>
      <c r="Y1176" s="233"/>
      <c r="Z1176" s="239"/>
      <c r="AA1176" s="418">
        <f ca="1">IF(AND(VLOOKUP(C1174,SubstationLoad_Min_Primaries!$B$3:$Z$495,3,FALSE),ISNUMBER(VLOOKUP(C1174,'Manual Calculation'!$B$2:$G$222,5,FALSE))),"",IF(AA1175=VLOOKUP(C1174,SubstationLoad_Max_Primaries!$B$3:$Z$500,5,FALSE),VLOOKUP(C1174,SubstationLoad_Max_Primaries!$B$3:$Z$500,10,FALSE),IF(AA1175=VLOOKUP(C1174,SubstationLoad_Max_Primaries!$B$3:$Z$500,7,FALSE),VLOOKUP(C1174,SubstationLoad_Max_Primaries!$B$3:$Z$500,12,FALSE),"")))</f>
        <v>43769.701388888891</v>
      </c>
      <c r="AB1176" s="418">
        <f ca="1">IF(AND(VLOOKUP(C1174,SubstationLoad_Min_Primaries!$B$3:$Z$495,3,FALSE),ISNUMBER(VLOOKUP(C1174,'Manual Calculation'!$B$2:$G$222,5,FALSE))),"",VLOOKUP(C1174,SubstationLoad_Max_Primaries!$B$3:$Z$500,11,FALSE))</f>
        <v>43629.704861111109</v>
      </c>
      <c r="AC1176" s="418">
        <f ca="1">IF(AND(VLOOKUP(C1174,SubstationLoad_Min_Primaries!$B$3:$Z$495,3,FALSE),ISNUMBER(VLOOKUP(C1174,'Manual Calculation'!$B$2:$G$222,5,FALSE))),VLOOKUP(C1174,'Manual Calculation'!$B$2:$G$222,6,FALSE),VLOOKUP(C1174,SubstationLoad_Min_Primaries!$B$3:$Z$500,23,FALSE))</f>
        <v>0</v>
      </c>
      <c r="AD1176" s="175"/>
      <c r="AE1176" s="175"/>
      <c r="AF1176" s="175"/>
      <c r="AG1176" s="175"/>
      <c r="AH1176" s="175"/>
      <c r="AI1176" s="175"/>
      <c r="AJ1176" s="175"/>
      <c r="AK1176" s="175"/>
      <c r="AL1176" s="175"/>
      <c r="AM1176" s="157" t="str">
        <f ca="1">IF('MASTER 2018-19 '!H1185="","",'MASTER 2018-19 '!H1185)</f>
        <v/>
      </c>
      <c r="AN1176" s="216"/>
    </row>
    <row r="1177" spans="1:40" x14ac:dyDescent="0.2">
      <c r="A1177" s="246"/>
      <c r="B1177" s="246"/>
      <c r="C1177" s="246"/>
      <c r="D1177" s="246"/>
      <c r="E1177" s="246"/>
      <c r="F1177" s="246"/>
      <c r="G1177" s="246"/>
      <c r="H1177" s="246"/>
      <c r="I1177" s="246"/>
      <c r="J1177" s="246"/>
      <c r="K1177" s="246"/>
      <c r="L1177" s="246"/>
      <c r="M1177" s="246"/>
      <c r="N1177" s="246"/>
      <c r="O1177" s="246"/>
      <c r="P1177" s="246"/>
      <c r="Q1177" s="246"/>
      <c r="R1177" s="246"/>
      <c r="S1177" s="246"/>
      <c r="T1177" s="246"/>
      <c r="U1177" s="246"/>
      <c r="V1177" s="246"/>
      <c r="W1177" s="246"/>
      <c r="X1177" s="246"/>
      <c r="Y1177" s="246"/>
      <c r="Z1177" s="246"/>
      <c r="AA1177" s="246"/>
      <c r="AB1177" s="246"/>
      <c r="AC1177" s="246"/>
      <c r="AD1177" s="246"/>
      <c r="AE1177" s="246"/>
      <c r="AF1177" s="246"/>
      <c r="AG1177" s="246"/>
      <c r="AH1177" s="246"/>
      <c r="AI1177" s="246"/>
      <c r="AJ1177" s="246"/>
      <c r="AK1177" s="246"/>
      <c r="AL1177" s="246"/>
      <c r="AM1177" s="157" t="str">
        <f ca="1">IF('MASTER 2018-19 '!H1186="","",'MASTER 2018-19 '!H1186)</f>
        <v/>
      </c>
      <c r="AN1177" s="216"/>
    </row>
    <row r="1178" spans="1:40" x14ac:dyDescent="0.2">
      <c r="A1178" s="152"/>
      <c r="B1178" s="25"/>
      <c r="C1178" s="158"/>
      <c r="D1178" s="152"/>
      <c r="E1178" s="152"/>
      <c r="F1178" s="152"/>
      <c r="G1178" s="152"/>
      <c r="H1178" s="152"/>
      <c r="I1178" s="152"/>
      <c r="J1178" s="152"/>
      <c r="K1178" s="152"/>
      <c r="L1178" s="7" t="s">
        <v>0</v>
      </c>
      <c r="M1178" s="159"/>
      <c r="N1178" s="159"/>
      <c r="O1178" s="159"/>
      <c r="P1178" s="159"/>
      <c r="Q1178" s="159"/>
      <c r="R1178" s="159"/>
      <c r="S1178" s="159"/>
      <c r="T1178" s="159"/>
      <c r="U1178" s="159"/>
      <c r="V1178" s="159"/>
      <c r="W1178" s="159"/>
      <c r="X1178" s="159"/>
      <c r="Y1178" s="159"/>
      <c r="Z1178" s="156"/>
      <c r="AA1178" s="152"/>
      <c r="AB1178" s="152"/>
      <c r="AC1178" s="152"/>
      <c r="AD1178" s="152"/>
      <c r="AE1178" s="152"/>
      <c r="AF1178" s="152"/>
      <c r="AG1178" s="152"/>
      <c r="AH1178" s="152"/>
      <c r="AI1178" s="152"/>
      <c r="AJ1178" s="152"/>
      <c r="AK1178" s="152"/>
      <c r="AL1178" s="152"/>
      <c r="AM1178" s="157" t="str">
        <f ca="1">IF('MASTER 2018-19 '!H1187="","",'MASTER 2018-19 '!H1187)</f>
        <v/>
      </c>
      <c r="AN1178" s="216"/>
    </row>
    <row r="1179" spans="1:40" ht="61.5" x14ac:dyDescent="0.2">
      <c r="A1179" s="20" t="s">
        <v>39</v>
      </c>
      <c r="B1179" s="21" t="s">
        <v>657</v>
      </c>
      <c r="C1179" s="20" t="s">
        <v>2</v>
      </c>
      <c r="D1179" s="18" t="s">
        <v>3</v>
      </c>
      <c r="E1179" s="18" t="s">
        <v>4</v>
      </c>
      <c r="F1179" s="18" t="s">
        <v>5</v>
      </c>
      <c r="G1179" s="22" t="s">
        <v>6</v>
      </c>
      <c r="H1179" s="22" t="str">
        <f ca="1">$L$1&amp;" Peak (MW)"</f>
        <v>2019 / 20 Peak (MW)</v>
      </c>
      <c r="I1179" s="16" t="s">
        <v>7</v>
      </c>
      <c r="J1179" s="24" t="s">
        <v>8</v>
      </c>
      <c r="K1179" s="17" t="s">
        <v>9</v>
      </c>
      <c r="L1179" s="22" t="str">
        <f ca="1">LEFTB($L$1,FIND(" / ",$L$1,1))&amp;" / "&amp;LEFTB($L$1,FIND(" / ",$L$1,1))+1</f>
        <v>2019  / 2020</v>
      </c>
      <c r="M1179" s="22" t="str">
        <f ca="1">LEFTB($L$1,FIND(" / ",$L$1,1))+1&amp;" / "&amp;LEFTB($L$1,FIND(" / ",$L$1,1))+2</f>
        <v>2020 / 2021</v>
      </c>
      <c r="N1179" s="22" t="str">
        <f ca="1">LEFTB($L$1,FIND(" / ",$L$1,1))+2&amp;" / "&amp;LEFTB($L$1,FIND(" / ",$L$1,1))+3</f>
        <v>2021 / 2022</v>
      </c>
      <c r="O1179" s="22" t="str">
        <f ca="1">LEFTB($L$1,FIND(" / ",$L$1,1))+3&amp;" / "&amp;LEFTB($L$1,FIND(" / ",$L$1,1))+4</f>
        <v>2022 / 2023</v>
      </c>
      <c r="P1179" s="22" t="str">
        <f ca="1">LEFTB($L$1,FIND(" / ",$L$1,1))+4&amp;" / "&amp;LEFTB($L$1,FIND(" / ",$L$1,1))+5</f>
        <v>2023 / 2024</v>
      </c>
      <c r="Q1179" s="22" t="str">
        <f ca="1">LEFTB($L$1,FIND(" / ",$L$1,1))+5&amp;" / "&amp;LEFTB($L$1,FIND(" / ",$L$1,1))+6</f>
        <v>2024 / 2025</v>
      </c>
      <c r="R1179" s="22" t="str">
        <f ca="1">LEFTB($L$1,FIND(" / ",$L$1,1))+6&amp;" / "&amp;LEFTB($L$1,FIND(" / ",$L$1,1))+7</f>
        <v>2025 / 2026</v>
      </c>
      <c r="S1179" s="22" t="str">
        <f ca="1">LEFTB($L$1,FIND(" / ",$L$1,1))+7&amp;" / "&amp;LEFTB($L$1,FIND(" / ",$L$1,1))+8</f>
        <v>2026 / 2027</v>
      </c>
      <c r="T1179" s="22" t="str">
        <f ca="1">LEFTB($L$1,FIND(" / ",$L$1,1))+8&amp;" / "&amp;LEFTB($L$1,FIND(" / ",$L$1,1))+9</f>
        <v>2027 / 2028</v>
      </c>
      <c r="U1179" s="22" t="str">
        <f ca="1">LEFTB($L$1,FIND(" / ",$L$1,1))+9&amp;" / "&amp;LEFTB($L$1,FIND(" / ",$L$1,1))+10</f>
        <v>2028 / 2029</v>
      </c>
      <c r="V1179" s="22" t="str">
        <f ca="1">LEFTB($L$1,FIND(" / ",$L$1,1))+10&amp;" / "&amp;LEFTB($L$1,FIND(" / ",$L$1,1))+11</f>
        <v>2029 / 2030</v>
      </c>
      <c r="W1179" s="22" t="str">
        <f ca="1">LEFTB($L$1,FIND(" / ",$L$1,1))+11&amp;" / "&amp;LEFTB($L$1,FIND(" / ",$L$1,1))+12</f>
        <v>2030 / 2031</v>
      </c>
      <c r="X1179" s="22" t="str">
        <f ca="1">LEFTB($L$1,FIND(" / ",$L$1,1))+12&amp;" / "&amp;LEFTB($L$1,FIND(" / ",$L$1,1))+13</f>
        <v>2031 / 2032</v>
      </c>
      <c r="Y1179" s="22" t="str">
        <f ca="1">LEFTB($L$1,FIND(" / ",$L$1,1))+13&amp;" / "&amp;LEFTB($L$1,FIND(" / ",$L$1,1))+14</f>
        <v>2032 / 2033</v>
      </c>
      <c r="Z1179" s="23" t="s">
        <v>11</v>
      </c>
      <c r="AA1179" s="19" t="s">
        <v>12</v>
      </c>
      <c r="AB1179" s="19" t="s">
        <v>13</v>
      </c>
      <c r="AC1179" s="19" t="s">
        <v>14</v>
      </c>
      <c r="AD1179" s="160"/>
      <c r="AE1179" s="19" t="s">
        <v>15</v>
      </c>
      <c r="AF1179" s="19" t="s">
        <v>16</v>
      </c>
      <c r="AG1179" s="19" t="s">
        <v>17</v>
      </c>
      <c r="AH1179" s="19" t="s">
        <v>18</v>
      </c>
      <c r="AI1179" s="19" t="s">
        <v>19</v>
      </c>
      <c r="AJ1179" s="19" t="s">
        <v>20</v>
      </c>
      <c r="AK1179" s="19" t="s">
        <v>21</v>
      </c>
      <c r="AL1179" s="19" t="s">
        <v>22</v>
      </c>
      <c r="AM1179" s="19" t="str">
        <f ca="1">IF('MASTER 2018-19 '!H1188="","",'MASTER 2018-19 '!H1188)</f>
        <v>2018/19 Peak (MW)</v>
      </c>
      <c r="AN1179" s="19" t="s">
        <v>825</v>
      </c>
    </row>
    <row r="1180" spans="1:40" x14ac:dyDescent="0.2">
      <c r="A1180" s="6"/>
      <c r="B1180" s="161"/>
      <c r="C1180" s="162"/>
      <c r="D1180" s="161"/>
      <c r="E1180" s="161"/>
      <c r="F1180" s="161"/>
      <c r="G1180" s="163"/>
      <c r="H1180" s="161"/>
      <c r="I1180" s="164"/>
      <c r="J1180" s="165"/>
      <c r="K1180" s="161"/>
      <c r="L1180" s="161"/>
      <c r="M1180" s="161"/>
      <c r="N1180" s="161"/>
      <c r="O1180" s="161"/>
      <c r="P1180" s="161"/>
      <c r="Q1180" s="161"/>
      <c r="R1180" s="161"/>
      <c r="S1180" s="161"/>
      <c r="T1180" s="161"/>
      <c r="U1180" s="161"/>
      <c r="V1180" s="161"/>
      <c r="W1180" s="161"/>
      <c r="X1180" s="161"/>
      <c r="Y1180" s="161"/>
      <c r="Z1180" s="160"/>
      <c r="AA1180" s="160"/>
      <c r="AB1180" s="160"/>
      <c r="AC1180" s="160"/>
      <c r="AD1180" s="160"/>
      <c r="AE1180" s="160"/>
      <c r="AF1180" s="160"/>
      <c r="AG1180" s="160"/>
      <c r="AH1180" s="160"/>
      <c r="AI1180" s="160"/>
      <c r="AJ1180" s="160"/>
      <c r="AK1180" s="160"/>
      <c r="AL1180" s="160"/>
      <c r="AM1180" s="157" t="str">
        <f ca="1">IF('MASTER 2018-19 '!H1189="","",'MASTER 2018-19 '!H1189)</f>
        <v/>
      </c>
      <c r="AN1180" s="157"/>
    </row>
    <row r="1181" spans="1:40" x14ac:dyDescent="0.2">
      <c r="A1181" s="142" t="s">
        <v>618</v>
      </c>
      <c r="B1181" s="166">
        <v>925</v>
      </c>
      <c r="C1181" s="167"/>
      <c r="D1181" s="168" t="s">
        <v>23</v>
      </c>
      <c r="E1181" s="169" t="s">
        <v>840</v>
      </c>
      <c r="F1181" s="170"/>
      <c r="G1181" s="284">
        <f ca="1">VLOOKUP(A1181,SubstationLoad_Max_GSPs!$A$3:$Z$100,19,FALSE)</f>
        <v>43788.706250000003</v>
      </c>
      <c r="H1181" s="282">
        <f ca="1">VLOOKUP(A1181,SubstationLoad_Max_GSPs!$A$3:$Z$100,18,FALSE)</f>
        <v>38.358932495117187</v>
      </c>
      <c r="I1181" s="136">
        <v>1</v>
      </c>
      <c r="J1181" s="171"/>
      <c r="K1181" s="172" t="s">
        <v>24</v>
      </c>
      <c r="L1181" s="37">
        <f ca="1">IF(OR($A1181="",ISNA($I1181)),,$H1181*$I1181)</f>
        <v>38.358932495117187</v>
      </c>
      <c r="M1181" s="37">
        <f t="shared" ref="M1181:Y1181" ca="1" si="195">M1182/IFERROR($L1182/$L1181,1)</f>
        <v>38.35963280527028</v>
      </c>
      <c r="N1181" s="37">
        <f t="shared" ca="1" si="195"/>
        <v>38.360333128208772</v>
      </c>
      <c r="O1181" s="37">
        <f t="shared" ca="1" si="195"/>
        <v>38.361033463932898</v>
      </c>
      <c r="P1181" s="37">
        <f t="shared" ca="1" si="195"/>
        <v>38.361733812442885</v>
      </c>
      <c r="Q1181" s="37">
        <f t="shared" ca="1" si="195"/>
        <v>38.362434173738976</v>
      </c>
      <c r="R1181" s="37">
        <f t="shared" ca="1" si="195"/>
        <v>38.363134547821403</v>
      </c>
      <c r="S1181" s="37">
        <f t="shared" ca="1" si="195"/>
        <v>38.363834934690402</v>
      </c>
      <c r="T1181" s="37">
        <f t="shared" ca="1" si="195"/>
        <v>38.364535334346193</v>
      </c>
      <c r="U1181" s="37">
        <f t="shared" ca="1" si="195"/>
        <v>38.365235746789018</v>
      </c>
      <c r="V1181" s="37">
        <f t="shared" ca="1" si="195"/>
        <v>38.365936172019119</v>
      </c>
      <c r="W1181" s="37">
        <f t="shared" ca="1" si="195"/>
        <v>38.3666366100367</v>
      </c>
      <c r="X1181" s="37">
        <f t="shared" ca="1" si="195"/>
        <v>38.367337060842054</v>
      </c>
      <c r="Y1181" s="37">
        <f t="shared" ca="1" si="195"/>
        <v>38.368037524435351</v>
      </c>
      <c r="Z1181" s="38" t="str">
        <f ca="1">"Diversity/Losses: "&amp;ROUND(L1182/L1181,3)</f>
        <v>Diversity/Losses: 1.152</v>
      </c>
      <c r="AA1181" s="173">
        <f ca="1">IFERROR(IF($H1181="",,AA1182/$L1181),0)</f>
        <v>0.92933544055808304</v>
      </c>
      <c r="AB1181" s="173">
        <f ca="1">IFERROR(IF($H1181="",,AB1182/$L1181),0)</f>
        <v>0.79946530100151514</v>
      </c>
      <c r="AC1181" s="174">
        <f ca="1">IFERROR(IF($H1181="",,AC1182/$L1181),0)</f>
        <v>0.29067994097596117</v>
      </c>
      <c r="AD1181" s="175"/>
      <c r="AE1181" s="42">
        <v>18430</v>
      </c>
      <c r="AF1181" s="43"/>
      <c r="AG1181" s="43"/>
      <c r="AH1181" s="43"/>
      <c r="AI1181" s="43"/>
      <c r="AJ1181" s="43"/>
      <c r="AK1181" s="43"/>
      <c r="AL1181" s="44"/>
      <c r="AM1181" s="157">
        <f ca="1">IF('MASTER 2018-19 '!H1190="","",'MASTER 2018-19 '!H1190)</f>
        <v>43.1</v>
      </c>
      <c r="AN1181" s="216">
        <f ca="1">H1181-AM1181</f>
        <v>-4.7410675048828139</v>
      </c>
    </row>
    <row r="1182" spans="1:40" x14ac:dyDescent="0.2">
      <c r="A1182" s="217" t="str">
        <f ca="1">IFERROR(IF(H1181="","No PI or No Data",""),"Substation was not found in SubstationLoad")</f>
        <v/>
      </c>
      <c r="B1182" s="176"/>
      <c r="C1182" s="177"/>
      <c r="D1182" s="178"/>
      <c r="E1182" s="178"/>
      <c r="F1182" s="178"/>
      <c r="G1182" s="329">
        <f ca="1">VLOOKUP(A1181,SubstationLoad_Max_GSPs!$A$3:$Z$100,19,FALSE)</f>
        <v>43788.706250000003</v>
      </c>
      <c r="H1182" s="180"/>
      <c r="I1182" s="181"/>
      <c r="J1182" s="182"/>
      <c r="K1182" s="183" t="s">
        <v>25</v>
      </c>
      <c r="L1182" s="53">
        <f ca="1">L1186+L1189+L1192+L1195+L1198</f>
        <v>44.17758607995605</v>
      </c>
      <c r="M1182" s="53">
        <f t="shared" ref="M1182:Y1182" ca="1" si="196">M1186+M1189+M1192+M1195+M1198</f>
        <v>44.17839261992102</v>
      </c>
      <c r="N1182" s="53">
        <f t="shared" ca="1" si="196"/>
        <v>44.179199174610801</v>
      </c>
      <c r="O1182" s="53">
        <f t="shared" ca="1" si="196"/>
        <v>44.180005744025664</v>
      </c>
      <c r="P1182" s="53">
        <f t="shared" ca="1" si="196"/>
        <v>44.180812328165878</v>
      </c>
      <c r="Q1182" s="53">
        <f t="shared" ca="1" si="196"/>
        <v>44.181618927031707</v>
      </c>
      <c r="R1182" s="53">
        <f t="shared" ca="1" si="196"/>
        <v>44.182425540623434</v>
      </c>
      <c r="S1182" s="53">
        <f t="shared" ca="1" si="196"/>
        <v>44.183232168941316</v>
      </c>
      <c r="T1182" s="53">
        <f t="shared" ca="1" si="196"/>
        <v>44.184038811985623</v>
      </c>
      <c r="U1182" s="53">
        <f t="shared" ca="1" si="196"/>
        <v>44.184845469756624</v>
      </c>
      <c r="V1182" s="53">
        <f t="shared" ca="1" si="196"/>
        <v>44.18565214225459</v>
      </c>
      <c r="W1182" s="53">
        <f t="shared" ca="1" si="196"/>
        <v>44.186458829479776</v>
      </c>
      <c r="X1182" s="53">
        <f t="shared" ca="1" si="196"/>
        <v>44.187265531432502</v>
      </c>
      <c r="Y1182" s="53">
        <f t="shared" ca="1" si="196"/>
        <v>44.188072248112967</v>
      </c>
      <c r="Z1182" s="184"/>
      <c r="AA1182" s="419">
        <f ca="1">MAX(VLOOKUP(A1181,SubstationLoad_Max_GSPs!$A$3:$Z$100,3,FALSE),VLOOKUP(A1181,SubstationLoad_Max_GSPs!$A$3:$Z$100,5,FALSE))</f>
        <v>35.6483154296875</v>
      </c>
      <c r="AB1182" s="282">
        <f ca="1">VLOOKUP(A1181,SubstationLoad_Max_GSPs!$A$3:$Z$100,4,FALSE)</f>
        <v>30.666635513305664</v>
      </c>
      <c r="AC1182" s="282">
        <f ca="1">VLOOKUP(A1181,SubstationLoad_Min_GSPs!$A$3:$Z$100,18,FALSE)</f>
        <v>11.150172233581543</v>
      </c>
      <c r="AD1182" s="175"/>
      <c r="AE1182" s="186">
        <v>1</v>
      </c>
      <c r="AF1182" s="187">
        <v>0</v>
      </c>
      <c r="AG1182" s="187">
        <v>0</v>
      </c>
      <c r="AH1182" s="187">
        <v>0</v>
      </c>
      <c r="AI1182" s="187">
        <v>0</v>
      </c>
      <c r="AJ1182" s="187">
        <v>0</v>
      </c>
      <c r="AK1182" s="187">
        <v>0</v>
      </c>
      <c r="AL1182" s="188">
        <v>0</v>
      </c>
      <c r="AM1182" s="157" t="str">
        <f ca="1">IF('MASTER 2018-19 '!H1191="","",'MASTER 2018-19 '!H1191)</f>
        <v/>
      </c>
      <c r="AN1182" s="216"/>
    </row>
    <row r="1183" spans="1:40" x14ac:dyDescent="0.2">
      <c r="A1183" s="11"/>
      <c r="B1183" s="176"/>
      <c r="C1183" s="189"/>
      <c r="D1183" s="190" t="s">
        <v>26</v>
      </c>
      <c r="E1183" s="63"/>
      <c r="F1183" s="191"/>
      <c r="G1183" s="192"/>
      <c r="H1183" s="193"/>
      <c r="I1183" s="194"/>
      <c r="J1183" s="194"/>
      <c r="K1183" s="194"/>
      <c r="L1183" s="194"/>
      <c r="M1183" s="194"/>
      <c r="N1183" s="195"/>
      <c r="O1183" s="195"/>
      <c r="P1183" s="195"/>
      <c r="Q1183" s="195"/>
      <c r="R1183" s="196" t="s">
        <v>27</v>
      </c>
      <c r="S1183" s="330">
        <f ca="1">VLOOKUP(A1181,SubstationLoad_Max_GSPs!$A$3:$Z$100,20,FALSE)</f>
        <v>0</v>
      </c>
      <c r="T1183" s="185"/>
      <c r="U1183" s="185"/>
      <c r="V1183" s="185"/>
      <c r="W1183" s="185"/>
      <c r="X1183" s="185"/>
      <c r="Y1183" s="185"/>
      <c r="Z1183" s="184"/>
      <c r="AA1183" s="418">
        <f ca="1">IF(AA1182=VLOOKUP(A1181,SubstationLoad_Max_GSPs!$A$3:$Z$100,3,FALSE),VLOOKUP(A1181,SubstationLoad_Max_GSPs!$A$3:$Z$100,8,FALSE),IF(AA1182=VLOOKUP(A1181,SubstationLoad_Max_GSPs!$A$3:$Z$100,5,FALSE),VLOOKUP(A1181,SubstationLoad_Max_GSPs!$A$3:$Z$100,10,FALSE),""))</f>
        <v>43558.440972222219</v>
      </c>
      <c r="AB1183" s="418">
        <f ca="1">VLOOKUP(A1181,SubstationLoad_Max_GSPs!$A$3:$Z$100,9,FALSE)</f>
        <v>43629.506944444445</v>
      </c>
      <c r="AC1183" s="418">
        <f ca="1">VLOOKUP(A1181,SubstationLoad_Min_GSPs!$A$3:$Z$100,19,FALSE)</f>
        <v>43688.234722222223</v>
      </c>
      <c r="AD1183" s="175"/>
      <c r="AE1183" s="175"/>
      <c r="AF1183" s="175"/>
      <c r="AG1183" s="175"/>
      <c r="AH1183" s="175"/>
      <c r="AI1183" s="175"/>
      <c r="AJ1183" s="175"/>
      <c r="AK1183" s="175"/>
      <c r="AL1183" s="175"/>
      <c r="AM1183" s="157" t="str">
        <f ca="1">IF('MASTER 2018-19 '!H1192="","",'MASTER 2018-19 '!H1192)</f>
        <v/>
      </c>
      <c r="AN1183" s="216"/>
    </row>
    <row r="1184" spans="1:40" x14ac:dyDescent="0.2">
      <c r="A1184" s="14"/>
      <c r="B1184" s="197"/>
      <c r="C1184" s="198"/>
      <c r="D1184" s="198"/>
      <c r="E1184" s="198"/>
      <c r="F1184" s="199"/>
      <c r="G1184" s="200" t="s">
        <v>28</v>
      </c>
      <c r="H1184" s="201">
        <v>0.98</v>
      </c>
      <c r="I1184" s="197"/>
      <c r="J1184" s="202"/>
      <c r="K1184" s="203" t="s">
        <v>29</v>
      </c>
      <c r="L1184" s="78">
        <f ca="1">L1181*$H1184</f>
        <v>37.591753845214846</v>
      </c>
      <c r="M1184" s="78">
        <f t="shared" ref="M1184:T1184" ca="1" si="197">M1181*$H1184</f>
        <v>37.592440149164872</v>
      </c>
      <c r="N1184" s="78">
        <f t="shared" ca="1" si="197"/>
        <v>37.593126465644595</v>
      </c>
      <c r="O1184" s="78">
        <f t="shared" ca="1" si="197"/>
        <v>37.593812794654241</v>
      </c>
      <c r="P1184" s="78">
        <f t="shared" ca="1" si="197"/>
        <v>37.594499136194024</v>
      </c>
      <c r="Q1184" s="78">
        <f t="shared" ca="1" si="197"/>
        <v>37.595185490264193</v>
      </c>
      <c r="R1184" s="78">
        <f t="shared" ca="1" si="197"/>
        <v>37.595871856864974</v>
      </c>
      <c r="S1184" s="78">
        <f t="shared" ca="1" si="197"/>
        <v>37.596558235996596</v>
      </c>
      <c r="T1184" s="78">
        <f t="shared" ca="1" si="197"/>
        <v>37.597244627659272</v>
      </c>
      <c r="U1184" s="78">
        <f ca="1">U1181*$H1184</f>
        <v>37.597931031853236</v>
      </c>
      <c r="V1184" s="78">
        <f ca="1">V1181*$H1184</f>
        <v>37.598617448578736</v>
      </c>
      <c r="W1184" s="78">
        <f t="shared" ref="W1184" ca="1" si="198">W1181*$H1184</f>
        <v>37.599303877835965</v>
      </c>
      <c r="X1184" s="78">
        <f ca="1">X1181*$H1184</f>
        <v>37.599990319625213</v>
      </c>
      <c r="Y1184" s="78">
        <f ca="1">Y1181*$H1184</f>
        <v>37.600676773946645</v>
      </c>
      <c r="Z1184" s="204"/>
      <c r="AA1184" s="205"/>
      <c r="AB1184" s="198"/>
      <c r="AC1184" s="206"/>
      <c r="AD1184" s="175"/>
      <c r="AE1184" s="175"/>
      <c r="AF1184" s="175"/>
      <c r="AG1184" s="175"/>
      <c r="AH1184" s="175"/>
      <c r="AI1184" s="175"/>
      <c r="AJ1184" s="175"/>
      <c r="AK1184" s="175"/>
      <c r="AL1184" s="175"/>
      <c r="AM1184" s="157"/>
      <c r="AN1184" s="216"/>
    </row>
    <row r="1185" spans="1:40" x14ac:dyDescent="0.2">
      <c r="A1185" s="2"/>
      <c r="C1185" s="207"/>
      <c r="D1185" s="208"/>
      <c r="E1185" s="208"/>
      <c r="F1185" s="208"/>
      <c r="G1185" s="209"/>
      <c r="H1185" s="241"/>
      <c r="I1185" s="211"/>
      <c r="J1185" s="212"/>
      <c r="K1185" s="208"/>
      <c r="Z1185" s="175"/>
      <c r="AA1185" s="175"/>
      <c r="AB1185" s="175"/>
      <c r="AC1185" s="175"/>
      <c r="AD1185" s="175"/>
      <c r="AE1185" s="175"/>
      <c r="AF1185" s="175"/>
      <c r="AG1185" s="175"/>
      <c r="AH1185" s="175"/>
      <c r="AI1185" s="175"/>
      <c r="AJ1185" s="175"/>
      <c r="AK1185" s="175"/>
      <c r="AL1185" s="175"/>
      <c r="AM1185" s="157" t="str">
        <f ca="1">IF('MASTER 2018-19 '!H1194="","",'MASTER 2018-19 '!H1194)</f>
        <v/>
      </c>
      <c r="AN1185" s="216"/>
    </row>
    <row r="1186" spans="1:40" x14ac:dyDescent="0.2">
      <c r="A1186" s="152"/>
      <c r="B1186" s="247">
        <v>814</v>
      </c>
      <c r="C1186" s="86" t="str">
        <f ca="1">VLOOKUP(B1186,'GSP List'!$D$2:$E$485,2,FALSE)</f>
        <v>BRIDGE OF DON</v>
      </c>
      <c r="D1186" s="117" t="s">
        <v>30</v>
      </c>
      <c r="E1186" s="117" t="s">
        <v>545</v>
      </c>
      <c r="F1186" s="214"/>
      <c r="G1186" s="284">
        <f ca="1">IF(AND(VLOOKUP(C1186,SubstationLoad_Max_Primaries!$B$3:$Z$495,3,FALSE),ISNUMBER(VLOOKUP(C1186,'Manual Calculation'!$B$2:$G$222,3,FALSE))),VLOOKUP(C1186,'Manual Calculation'!$B$2:$G$222,4,FALSE),VLOOKUP(C1186,SubstationLoad_Max_Primaries!$B$3:$Z$500,23,FALSE))</f>
        <v>43889.395138888889</v>
      </c>
      <c r="H1186" s="282">
        <f ca="1">IF(AND(VLOOKUP(C1186,SubstationLoad_Max_Primaries!$B$3:$Z$495,3,FALSE),ISNUMBER(VLOOKUP(C1186,'Manual Calculation'!$B$2:$G$222,3,FALSE))),VLOOKUP(C1186,'Manual Calculation'!$B$2:$G$222,3,FALSE),VLOOKUP(C1186,SubstationLoad_Max_Primaries!$B$3:$Z$500,22,FALSE))</f>
        <v>13.843944977661133</v>
      </c>
      <c r="I1186" s="136">
        <v>1</v>
      </c>
      <c r="J1186" s="89">
        <v>0</v>
      </c>
      <c r="K1186" s="90">
        <v>0</v>
      </c>
      <c r="L1186" s="143">
        <f ca="1">IF(OR($B1186="",ISNA($I1186)),,$H1186*$I1186)</f>
        <v>13.843944977661133</v>
      </c>
      <c r="M1186" s="143">
        <f ca="1">IF($B1186 ="",,VLOOKUP($K1186,'Growth Rates'!$C$5:$D$8,2,FALSE))^COLUMNS($M1186:M1186)*$L1186+SUM($L1187:M1187)*IFERROR($L$5/$L$6,1)</f>
        <v>13.844197723360661</v>
      </c>
      <c r="N1186" s="143">
        <f ca="1">IF($B1186 ="",,VLOOKUP($K1186,'Growth Rates'!$C$5:$D$8,2,FALSE))^COLUMNS($M1186:N1186)*$L1186+SUM($L1187:N1187)*IFERROR($L$5/$L$6,1)</f>
        <v>13.844450473674511</v>
      </c>
      <c r="O1186" s="143">
        <f ca="1">IF($B1186 ="",,VLOOKUP($K1186,'Growth Rates'!$C$5:$D$8,2,FALSE))^COLUMNS($M1186:O1186)*$L1186+SUM($L1187:O1187)*IFERROR($L$5/$L$6,1)</f>
        <v>13.844703228602762</v>
      </c>
      <c r="P1186" s="143">
        <f ca="1">IF($B1186 ="",,VLOOKUP($K1186,'Growth Rates'!$C$5:$D$8,2,FALSE))^COLUMNS($M1186:P1186)*$L1186+SUM($L1187:P1187)*IFERROR($L$5/$L$6,1)</f>
        <v>13.844955988145506</v>
      </c>
      <c r="Q1186" s="143">
        <f ca="1">IF($B1186 ="",,VLOOKUP($K1186,'Growth Rates'!$C$5:$D$8,2,FALSE))^COLUMNS($M1186:Q1186)*$L1186+SUM($L1187:Q1187)*IFERROR($L$5/$L$6,1)</f>
        <v>13.845208752302817</v>
      </c>
      <c r="R1186" s="143">
        <f ca="1">IF($B1186 ="",,VLOOKUP($K1186,'Growth Rates'!$C$5:$D$8,2,FALSE))^COLUMNS($M1186:R1186)*$L1186+SUM($L1187:R1187)*IFERROR($L$5/$L$6,1)</f>
        <v>13.845461521074787</v>
      </c>
      <c r="S1186" s="143">
        <f ca="1">IF($B1186 ="",,VLOOKUP($K1186,'Growth Rates'!$C$5:$D$8,2,FALSE))^COLUMNS($M1186:S1186)*$L1186+SUM($L1187:S1187)*IFERROR($L$5/$L$6,1)</f>
        <v>13.845714294461498</v>
      </c>
      <c r="T1186" s="143">
        <f ca="1">IF($B1186 ="",,VLOOKUP($K1186,'Growth Rates'!$C$5:$D$8,2,FALSE))^COLUMNS($M1186:T1186)*$L1186+SUM($L1187:T1187)*IFERROR($L$5/$L$6,1)</f>
        <v>13.845967072463036</v>
      </c>
      <c r="U1186" s="143">
        <f ca="1">IF($B1186 ="",,VLOOKUP($K1186,'Growth Rates'!$C$5:$D$8,2,FALSE))^COLUMNS($M1186:U1186)*$L1186+SUM($L1187:U1187)*IFERROR($L$5/$L$6,1)</f>
        <v>13.846219855079482</v>
      </c>
      <c r="V1186" s="143">
        <f ca="1">IF($B1186 ="",,VLOOKUP($K1186,'Growth Rates'!$C$5:$D$8,2,FALSE))^COLUMNS($M1186:V1186)*$L1186+SUM($L1187:V1187)*IFERROR($L$5/$L$6,1)</f>
        <v>13.846472642310923</v>
      </c>
      <c r="W1186" s="143">
        <f ca="1">IF($B1186 ="",,VLOOKUP($K1186,'Growth Rates'!$C$5:$D$8,2,FALSE))^COLUMNS($M1186:W1186)*$L1186+SUM($L1187:W1187)*IFERROR($L$5/$L$6,1)</f>
        <v>13.846725434157436</v>
      </c>
      <c r="X1186" s="143">
        <f ca="1">IF($B1186 ="",,VLOOKUP($K1186,'Growth Rates'!$C$5:$D$8,2,FALSE))^COLUMNS($M1186:X1186)*$L1186+SUM($L1187:X1187)*IFERROR($L$5/$L$6,1)</f>
        <v>13.846978230619122</v>
      </c>
      <c r="Y1186" s="143">
        <f ca="1">IF($B1186 ="",,VLOOKUP($K1186,'Growth Rates'!$C$5:$D$8,2,FALSE))^COLUMNS($M1186:Y1186)*$L1186+SUM($L1187:Y1187)*IFERROR($L$5/$L$6,1)</f>
        <v>13.847231031696046</v>
      </c>
      <c r="Z1186" s="237"/>
      <c r="AA1186" s="173">
        <f ca="1">IFERROR(IF($H1186="",,AA1187/$L1186),0)</f>
        <v>0.96048388488811598</v>
      </c>
      <c r="AB1186" s="173">
        <f ca="1">IFERROR(IF($H1186="",,AB1187/$L1186),0)</f>
        <v>0.83024197814253586</v>
      </c>
      <c r="AC1186" s="174">
        <f ca="1">IFERROR(IF($H1186="",,AC1187/$L1186),0)</f>
        <v>0</v>
      </c>
      <c r="AD1186" s="175"/>
      <c r="AE1186" s="42">
        <v>84607</v>
      </c>
      <c r="AF1186" s="43"/>
      <c r="AG1186" s="43"/>
      <c r="AH1186" s="43"/>
      <c r="AI1186" s="43"/>
      <c r="AJ1186" s="43"/>
      <c r="AK1186" s="43"/>
      <c r="AL1186" s="44"/>
      <c r="AM1186" s="157">
        <f ca="1">IF('MASTER 2018-19 '!H1195="","",'MASTER 2018-19 '!H1195)</f>
        <v>14.12</v>
      </c>
      <c r="AN1186" s="240">
        <f t="shared" ca="1" si="194"/>
        <v>-0.27605502233886625</v>
      </c>
    </row>
    <row r="1187" spans="1:40" x14ac:dyDescent="0.2">
      <c r="A1187" s="152"/>
      <c r="C1187" s="217" t="str">
        <f ca="1">IFERROR(IF(H1186="","No PI or No Data",""),"Substation was not found in SubstationLoad")</f>
        <v/>
      </c>
      <c r="D1187" s="139"/>
      <c r="E1187" s="139"/>
      <c r="F1187" s="139"/>
      <c r="G1187" s="285">
        <f ca="1">IF(AND(VLOOKUP(C1186,SubstationLoad_Max_Primaries!$B$3:$Z$495,3,FALSE),ISNUMBER(VLOOKUP(C1186,'Manual Calculation'!$B$2:$G$222,3,FALSE))),VLOOKUP(C1186,'Manual Calculation'!$B$2:$G$222,4,FALSE),VLOOKUP(C1186,SubstationLoad_Max_Primaries!$B$3:$Z$500,23,FALSE))</f>
        <v>43889.395138888889</v>
      </c>
      <c r="H1187" s="248"/>
      <c r="I1187" s="220"/>
      <c r="J1187" s="220"/>
      <c r="K1187" s="220"/>
      <c r="L1187" s="220" t="s">
        <v>32</v>
      </c>
      <c r="M1187" s="235"/>
      <c r="N1187" s="221"/>
      <c r="O1187" s="221"/>
      <c r="P1187" s="221"/>
      <c r="Q1187" s="221"/>
      <c r="R1187" s="221"/>
      <c r="S1187" s="221"/>
      <c r="T1187" s="221"/>
      <c r="U1187" s="221"/>
      <c r="V1187" s="221"/>
      <c r="W1187" s="221"/>
      <c r="X1187" s="221"/>
      <c r="Y1187" s="221"/>
      <c r="Z1187" s="222"/>
      <c r="AA1187" s="419">
        <f ca="1">IF(AND(VLOOKUP(C1186,SubstationLoad_Min_Primaries!$B$3:$Z$495,3,FALSE),ISNUMBER(VLOOKUP(C1186,'Manual Calculation'!$B$2:$G$222,5,FALSE))),"Manual Calculation",MAX(VLOOKUP(C1186,SubstationLoad_Max_Primaries!$B$3:$Z$500,5,FALSE),VLOOKUP(C1186,SubstationLoad_Max_Primaries!$B$3:$Z$500,7,FALSE)))</f>
        <v>13.296886054321288</v>
      </c>
      <c r="AB1187" s="419">
        <f ca="1">IF(AND(VLOOKUP(C1186,SubstationLoad_Min_Primaries!$B$3:$Z$495,3,FALSE),ISNUMBER(VLOOKUP(C1186,'Manual Calculation'!$B$2:$G$222,5,FALSE))),"Manual Calculation",VLOOKUP(C1186,SubstationLoad_Max_Primaries!$B$3:$Z$500,6,FALSE))</f>
        <v>11.493824263549804</v>
      </c>
      <c r="AC1187" s="282">
        <f ca="1">IF(AND(VLOOKUP(C1186,SubstationLoad_Min_Primaries!$B$3:$Z$495,3,FALSE),ISNUMBER(VLOOKUP(C1186,'Manual Calculation'!$B$2:$G$222,5,FALSE))),VLOOKUP(C1186,'Manual Calculation'!$B$2:$G$222,5,FALSE),VLOOKUP(C1186,SubstationLoad_Min_Primaries!$B$3:$Z$500,22,FALSE))</f>
        <v>0</v>
      </c>
      <c r="AD1187" s="175"/>
      <c r="AE1187" s="186">
        <v>1</v>
      </c>
      <c r="AF1187" s="187">
        <v>0</v>
      </c>
      <c r="AG1187" s="187">
        <v>0</v>
      </c>
      <c r="AH1187" s="187">
        <v>0</v>
      </c>
      <c r="AI1187" s="187">
        <v>0</v>
      </c>
      <c r="AJ1187" s="187">
        <v>0</v>
      </c>
      <c r="AK1187" s="187">
        <v>0</v>
      </c>
      <c r="AL1187" s="188">
        <v>0</v>
      </c>
      <c r="AM1187" s="157" t="str">
        <f ca="1">IF('MASTER 2018-19 '!H1196="","",'MASTER 2018-19 '!H1196)</f>
        <v/>
      </c>
      <c r="AN1187" s="216"/>
    </row>
    <row r="1188" spans="1:40" x14ac:dyDescent="0.2">
      <c r="A1188" s="152"/>
      <c r="C1188" s="223" t="s">
        <v>33</v>
      </c>
      <c r="D1188" s="224"/>
      <c r="E1188" s="225"/>
      <c r="F1188" s="225"/>
      <c r="G1188" s="226"/>
      <c r="H1188" s="249"/>
      <c r="I1188" s="228"/>
      <c r="J1188" s="228"/>
      <c r="K1188" s="228"/>
      <c r="L1188" s="228"/>
      <c r="M1188" s="229"/>
      <c r="N1188" s="229"/>
      <c r="O1188" s="230"/>
      <c r="P1188" s="230"/>
      <c r="Q1188" s="230"/>
      <c r="R1188" s="231" t="s">
        <v>34</v>
      </c>
      <c r="S1188" s="283">
        <f ca="1">VLOOKUP(C1186,SubstationLoad_Max_Primaries!$B$3:$Z$500,24,FALSE)</f>
        <v>0</v>
      </c>
      <c r="T1188" s="233"/>
      <c r="U1188" s="233"/>
      <c r="V1188" s="233"/>
      <c r="W1188" s="233"/>
      <c r="X1188" s="233"/>
      <c r="Y1188" s="233"/>
      <c r="Z1188" s="234"/>
      <c r="AA1188" s="418">
        <f ca="1">IF(AND(VLOOKUP(C1186,SubstationLoad_Min_Primaries!$B$3:$Z$495,3,FALSE),ISNUMBER(VLOOKUP(C1186,'Manual Calculation'!$B$2:$G$222,5,FALSE))),"",IF(AA1187=VLOOKUP(C1186,SubstationLoad_Max_Primaries!$B$3:$Z$500,5,FALSE),VLOOKUP(C1186,SubstationLoad_Max_Primaries!$B$3:$Z$500,10,FALSE),IF(AA1187=VLOOKUP(C1186,SubstationLoad_Max_Primaries!$B$3:$Z$500,7,FALSE),VLOOKUP(C1186,SubstationLoad_Max_Primaries!$B$3:$Z$500,12,FALSE),"")))</f>
        <v>43557.497916666667</v>
      </c>
      <c r="AB1188" s="418">
        <f ca="1">IF(AND(VLOOKUP(C1186,SubstationLoad_Min_Primaries!$B$3:$Z$495,3,FALSE),ISNUMBER(VLOOKUP(C1186,'Manual Calculation'!$B$2:$G$222,5,FALSE))),"",VLOOKUP(C1186,SubstationLoad_Max_Primaries!$B$3:$Z$500,11,FALSE))</f>
        <v>43629.381249999999</v>
      </c>
      <c r="AC1188" s="418">
        <f ca="1">IF(AND(VLOOKUP(C1186,SubstationLoad_Min_Primaries!$B$3:$Z$495,3,FALSE),ISNUMBER(VLOOKUP(C1186,'Manual Calculation'!$B$2:$G$222,5,FALSE))),VLOOKUP(C1186,'Manual Calculation'!$B$2:$G$222,6,FALSE),VLOOKUP(C1186,SubstationLoad_Min_Primaries!$B$3:$Z$500,23,FALSE))</f>
        <v>0</v>
      </c>
      <c r="AD1188" s="175"/>
      <c r="AE1188" s="175"/>
      <c r="AF1188" s="175"/>
      <c r="AG1188" s="175"/>
      <c r="AH1188" s="175"/>
      <c r="AI1188" s="175"/>
      <c r="AJ1188" s="175"/>
      <c r="AK1188" s="175"/>
      <c r="AL1188" s="175"/>
      <c r="AM1188" s="157" t="str">
        <f ca="1">IF('MASTER 2018-19 '!H1197="","",'MASTER 2018-19 '!H1197)</f>
        <v/>
      </c>
      <c r="AN1188" s="216"/>
    </row>
    <row r="1189" spans="1:40" x14ac:dyDescent="0.2">
      <c r="A1189" s="152"/>
      <c r="B1189" s="213">
        <v>865</v>
      </c>
      <c r="C1189" s="86" t="str">
        <f ca="1">VLOOKUP(B1189,'GSP List'!$D$2:$E$485,2,FALSE)</f>
        <v>HAUDAGAIN</v>
      </c>
      <c r="D1189" s="117" t="s">
        <v>30</v>
      </c>
      <c r="E1189" s="117" t="s">
        <v>582</v>
      </c>
      <c r="F1189" s="214"/>
      <c r="G1189" s="284">
        <f ca="1">IF(AND(VLOOKUP(C1189,SubstationLoad_Max_Primaries!$B$3:$Z$495,3,FALSE),ISNUMBER(VLOOKUP(C1189,'Manual Calculation'!$B$2:$G$222,3,FALSE))),VLOOKUP(C1189,'Manual Calculation'!$B$2:$G$222,4,FALSE),VLOOKUP(C1189,SubstationLoad_Max_Primaries!$B$3:$Z$500,23,FALSE))</f>
        <v>43886.78402777778</v>
      </c>
      <c r="H1189" s="282">
        <f ca="1">IF(AND(VLOOKUP(C1189,SubstationLoad_Max_Primaries!$B$3:$Z$495,3,FALSE),ISNUMBER(VLOOKUP(C1189,'Manual Calculation'!$B$2:$G$222,3,FALSE))),VLOOKUP(C1189,'Manual Calculation'!$B$2:$G$222,3,FALSE),VLOOKUP(C1189,SubstationLoad_Max_Primaries!$B$3:$Z$500,22,FALSE))</f>
        <v>6.0733413017578126</v>
      </c>
      <c r="I1189" s="136">
        <v>1</v>
      </c>
      <c r="J1189" s="89">
        <v>0</v>
      </c>
      <c r="K1189" s="90">
        <v>0</v>
      </c>
      <c r="L1189" s="143">
        <f ca="1">IF(OR($B1189="",ISNA($I1189)),,$H1189*$I1189)</f>
        <v>6.0733413017578126</v>
      </c>
      <c r="M1189" s="143">
        <f ca="1">IF($B1189 ="",,VLOOKUP($K1189,'Growth Rates'!$C$5:$D$8,2,FALSE))^COLUMNS($M1189:M1189)*$L1189+SUM($L1190:M1190)*IFERROR($L$5/$L$6,1)</f>
        <v>6.0734521813443951</v>
      </c>
      <c r="N1189" s="143">
        <f ca="1">IF($B1189 ="",,VLOOKUP($K1189,'Growth Rates'!$C$5:$D$8,2,FALSE))^COLUMNS($M1189:N1189)*$L1189+SUM($L1190:N1190)*IFERROR($L$5/$L$6,1)</f>
        <v>6.0735630629552801</v>
      </c>
      <c r="O1189" s="143">
        <f ca="1">IF($B1189 ="",,VLOOKUP($K1189,'Growth Rates'!$C$5:$D$8,2,FALSE))^COLUMNS($M1189:O1189)*$L1189+SUM($L1190:O1190)*IFERROR($L$5/$L$6,1)</f>
        <v>6.073673946590505</v>
      </c>
      <c r="P1189" s="143">
        <f ca="1">IF($B1189 ="",,VLOOKUP($K1189,'Growth Rates'!$C$5:$D$8,2,FALSE))^COLUMNS($M1189:P1189)*$L1189+SUM($L1190:P1190)*IFERROR($L$5/$L$6,1)</f>
        <v>6.0737848322501078</v>
      </c>
      <c r="Q1189" s="143">
        <f ca="1">IF($B1189 ="",,VLOOKUP($K1189,'Growth Rates'!$C$5:$D$8,2,FALSE))^COLUMNS($M1189:Q1189)*$L1189+SUM($L1190:Q1190)*IFERROR($L$5/$L$6,1)</f>
        <v>6.0738957199341232</v>
      </c>
      <c r="R1189" s="143">
        <f ca="1">IF($B1189 ="",,VLOOKUP($K1189,'Growth Rates'!$C$5:$D$8,2,FALSE))^COLUMNS($M1189:R1189)*$L1189+SUM($L1190:R1190)*IFERROR($L$5/$L$6,1)</f>
        <v>6.0740066096425895</v>
      </c>
      <c r="S1189" s="143">
        <f ca="1">IF($B1189 ="",,VLOOKUP($K1189,'Growth Rates'!$C$5:$D$8,2,FALSE))^COLUMNS($M1189:S1189)*$L1189+SUM($L1190:S1190)*IFERROR($L$5/$L$6,1)</f>
        <v>6.074117501375544</v>
      </c>
      <c r="T1189" s="143">
        <f ca="1">IF($B1189 ="",,VLOOKUP($K1189,'Growth Rates'!$C$5:$D$8,2,FALSE))^COLUMNS($M1189:T1189)*$L1189+SUM($L1190:T1190)*IFERROR($L$5/$L$6,1)</f>
        <v>6.0742283951330238</v>
      </c>
      <c r="U1189" s="143">
        <f ca="1">IF($B1189 ="",,VLOOKUP($K1189,'Growth Rates'!$C$5:$D$8,2,FALSE))^COLUMNS($M1189:U1189)*$L1189+SUM($L1190:U1190)*IFERROR($L$5/$L$6,1)</f>
        <v>6.0743392909150637</v>
      </c>
      <c r="V1189" s="143">
        <f ca="1">IF($B1189 ="",,VLOOKUP($K1189,'Growth Rates'!$C$5:$D$8,2,FALSE))^COLUMNS($M1189:V1189)*$L1189+SUM($L1190:V1190)*IFERROR($L$5/$L$6,1)</f>
        <v>6.0744501887217046</v>
      </c>
      <c r="W1189" s="143">
        <f ca="1">IF($B1189 ="",,VLOOKUP($K1189,'Growth Rates'!$C$5:$D$8,2,FALSE))^COLUMNS($M1189:W1189)*$L1189+SUM($L1190:W1190)*IFERROR($L$5/$L$6,1)</f>
        <v>6.0745610885529775</v>
      </c>
      <c r="X1189" s="143">
        <f ca="1">IF($B1189 ="",,VLOOKUP($K1189,'Growth Rates'!$C$5:$D$8,2,FALSE))^COLUMNS($M1189:X1189)*$L1189+SUM($L1190:X1190)*IFERROR($L$5/$L$6,1)</f>
        <v>6.0746719904089277</v>
      </c>
      <c r="Y1189" s="143">
        <f ca="1">IF($B1189 ="",,VLOOKUP($K1189,'Growth Rates'!$C$5:$D$8,2,FALSE))^COLUMNS($M1189:Y1189)*$L1189+SUM($L1190:Y1190)*IFERROR($L$5/$L$6,1)</f>
        <v>6.0747828942895836</v>
      </c>
      <c r="Z1189" s="215"/>
      <c r="AA1189" s="173">
        <f ca="1">IFERROR(IF($H1189="",,AA1190/$L1189),0)</f>
        <v>0.90809882508457074</v>
      </c>
      <c r="AB1189" s="173">
        <f ca="1">IFERROR(IF($H1189="",,AB1190/$L1189),0)</f>
        <v>0.74083861206652912</v>
      </c>
      <c r="AC1189" s="174">
        <f ca="1">IFERROR(IF($H1189="",,AC1190/$L1189),0)</f>
        <v>0</v>
      </c>
      <c r="AD1189" s="175"/>
      <c r="AE1189" s="42">
        <v>84619</v>
      </c>
      <c r="AF1189" s="43"/>
      <c r="AG1189" s="43"/>
      <c r="AH1189" s="43"/>
      <c r="AI1189" s="43"/>
      <c r="AJ1189" s="43"/>
      <c r="AK1189" s="43"/>
      <c r="AL1189" s="44"/>
      <c r="AM1189" s="157">
        <f ca="1">IF('MASTER 2018-19 '!H1198="","",'MASTER 2018-19 '!H1198)</f>
        <v>5.88</v>
      </c>
      <c r="AN1189" s="216">
        <f t="shared" ca="1" si="194"/>
        <v>0.19334130175781272</v>
      </c>
    </row>
    <row r="1190" spans="1:40" x14ac:dyDescent="0.2">
      <c r="A1190" s="152"/>
      <c r="C1190" s="217" t="str">
        <f ca="1">IFERROR(IF(H1189="","No PI or No Data",""),"Substation was not found in SubstationLoad")</f>
        <v/>
      </c>
      <c r="D1190" s="139"/>
      <c r="E1190" s="139"/>
      <c r="F1190" s="139"/>
      <c r="G1190" s="285">
        <f ca="1">IF(AND(VLOOKUP(C1189,SubstationLoad_Max_Primaries!$B$3:$Z$495,3,FALSE),ISNUMBER(VLOOKUP(C1189,'Manual Calculation'!$B$2:$G$222,3,FALSE))),VLOOKUP(C1189,'Manual Calculation'!$B$2:$G$222,4,FALSE),VLOOKUP(C1189,SubstationLoad_Max_Primaries!$B$3:$Z$500,23,FALSE))</f>
        <v>43886.78402777778</v>
      </c>
      <c r="H1190" s="250"/>
      <c r="I1190" s="220"/>
      <c r="J1190" s="220"/>
      <c r="K1190" s="220"/>
      <c r="L1190" s="220" t="s">
        <v>32</v>
      </c>
      <c r="M1190" s="221"/>
      <c r="N1190" s="221"/>
      <c r="O1190" s="221"/>
      <c r="P1190" s="221"/>
      <c r="Q1190" s="221"/>
      <c r="R1190" s="221"/>
      <c r="S1190" s="221"/>
      <c r="T1190" s="221"/>
      <c r="U1190" s="221"/>
      <c r="V1190" s="221"/>
      <c r="W1190" s="221"/>
      <c r="X1190" s="221"/>
      <c r="Y1190" s="221"/>
      <c r="Z1190" s="222"/>
      <c r="AA1190" s="419">
        <f ca="1">IF(AND(VLOOKUP(C1189,SubstationLoad_Min_Primaries!$B$3:$Z$495,3,FALSE),ISNUMBER(VLOOKUP(C1189,'Manual Calculation'!$B$2:$G$222,5,FALSE))),"Manual Calculation",MAX(VLOOKUP(C1189,SubstationLoad_Max_Primaries!$B$3:$Z$500,5,FALSE),VLOOKUP(C1189,SubstationLoad_Max_Primaries!$B$3:$Z$500,7,FALSE)))</f>
        <v>5.5151941004638667</v>
      </c>
      <c r="AB1190" s="419">
        <f ca="1">IF(AND(VLOOKUP(C1189,SubstationLoad_Min_Primaries!$B$3:$Z$495,3,FALSE),ISNUMBER(VLOOKUP(C1189,'Manual Calculation'!$B$2:$G$222,5,FALSE))),"Manual Calculation",VLOOKUP(C1189,SubstationLoad_Max_Primaries!$B$3:$Z$500,6,FALSE))</f>
        <v>4.4993657406005854</v>
      </c>
      <c r="AC1190" s="282">
        <f ca="1">IF(AND(VLOOKUP(C1189,SubstationLoad_Min_Primaries!$B$3:$Z$495,3,FALSE),ISNUMBER(VLOOKUP(C1189,'Manual Calculation'!$B$2:$G$222,5,FALSE))),VLOOKUP(C1189,'Manual Calculation'!$B$2:$G$222,5,FALSE),VLOOKUP(C1189,SubstationLoad_Min_Primaries!$B$3:$Z$500,22,FALSE))</f>
        <v>0</v>
      </c>
      <c r="AD1190" s="175"/>
      <c r="AE1190" s="186">
        <v>1</v>
      </c>
      <c r="AF1190" s="187">
        <v>0</v>
      </c>
      <c r="AG1190" s="187">
        <v>0</v>
      </c>
      <c r="AH1190" s="187">
        <v>0</v>
      </c>
      <c r="AI1190" s="187">
        <v>0</v>
      </c>
      <c r="AJ1190" s="187">
        <v>0</v>
      </c>
      <c r="AK1190" s="187">
        <v>0</v>
      </c>
      <c r="AL1190" s="188">
        <v>0</v>
      </c>
      <c r="AM1190" s="157" t="str">
        <f ca="1">IF('MASTER 2018-19 '!H1199="","",'MASTER 2018-19 '!H1199)</f>
        <v/>
      </c>
      <c r="AN1190" s="216"/>
    </row>
    <row r="1191" spans="1:40" x14ac:dyDescent="0.2">
      <c r="A1191" s="152"/>
      <c r="C1191" s="223" t="s">
        <v>33</v>
      </c>
      <c r="D1191" s="224"/>
      <c r="E1191" s="225"/>
      <c r="F1191" s="225"/>
      <c r="G1191" s="226"/>
      <c r="H1191" s="249"/>
      <c r="I1191" s="228"/>
      <c r="J1191" s="228"/>
      <c r="K1191" s="228"/>
      <c r="L1191" s="228"/>
      <c r="M1191" s="229"/>
      <c r="N1191" s="229"/>
      <c r="O1191" s="230"/>
      <c r="P1191" s="230"/>
      <c r="Q1191" s="230"/>
      <c r="R1191" s="231" t="s">
        <v>34</v>
      </c>
      <c r="S1191" s="283">
        <f ca="1">VLOOKUP(C1189,SubstationLoad_Max_Primaries!$B$3:$Z$500,24,FALSE)</f>
        <v>0</v>
      </c>
      <c r="T1191" s="233"/>
      <c r="U1191" s="233"/>
      <c r="V1191" s="233"/>
      <c r="W1191" s="233"/>
      <c r="X1191" s="233"/>
      <c r="Y1191" s="233"/>
      <c r="Z1191" s="234"/>
      <c r="AA1191" s="418">
        <f ca="1">IF(AND(VLOOKUP(C1189,SubstationLoad_Min_Primaries!$B$3:$Z$495,3,FALSE),ISNUMBER(VLOOKUP(C1189,'Manual Calculation'!$B$2:$G$222,5,FALSE))),"",IF(AA1190=VLOOKUP(C1189,SubstationLoad_Max_Primaries!$B$3:$Z$500,5,FALSE),VLOOKUP(C1189,SubstationLoad_Max_Primaries!$B$3:$Z$500,10,FALSE),IF(AA1190=VLOOKUP(C1189,SubstationLoad_Max_Primaries!$B$3:$Z$500,7,FALSE),VLOOKUP(C1189,SubstationLoad_Max_Primaries!$B$3:$Z$500,12,FALSE),"")))</f>
        <v>43766.757638888892</v>
      </c>
      <c r="AB1191" s="418">
        <f ca="1">IF(AND(VLOOKUP(C1189,SubstationLoad_Min_Primaries!$B$3:$Z$495,3,FALSE),ISNUMBER(VLOOKUP(C1189,'Manual Calculation'!$B$2:$G$222,5,FALSE))),"",VLOOKUP(C1189,SubstationLoad_Max_Primaries!$B$3:$Z$500,11,FALSE))</f>
        <v>43629.775694444441</v>
      </c>
      <c r="AC1191" s="418">
        <f ca="1">IF(AND(VLOOKUP(C1189,SubstationLoad_Min_Primaries!$B$3:$Z$495,3,FALSE),ISNUMBER(VLOOKUP(C1189,'Manual Calculation'!$B$2:$G$222,5,FALSE))),VLOOKUP(C1189,'Manual Calculation'!$B$2:$G$222,6,FALSE),VLOOKUP(C1189,SubstationLoad_Min_Primaries!$B$3:$Z$500,23,FALSE))</f>
        <v>0</v>
      </c>
      <c r="AD1191" s="175"/>
      <c r="AE1191" s="175"/>
      <c r="AF1191" s="175"/>
      <c r="AG1191" s="175"/>
      <c r="AH1191" s="175"/>
      <c r="AI1191" s="175"/>
      <c r="AJ1191" s="175"/>
      <c r="AK1191" s="175"/>
      <c r="AL1191" s="175"/>
      <c r="AM1191" s="157" t="str">
        <f ca="1">IF('MASTER 2018-19 '!H1200="","",'MASTER 2018-19 '!H1200)</f>
        <v/>
      </c>
      <c r="AN1191" s="216"/>
    </row>
    <row r="1192" spans="1:40" x14ac:dyDescent="0.2">
      <c r="B1192" s="213">
        <v>956</v>
      </c>
      <c r="C1192" s="86" t="str">
        <f ca="1">VLOOKUP(B1192,'GSP List'!$D$2:$E$485,2,FALSE)</f>
        <v>ST MACHAR</v>
      </c>
      <c r="D1192" s="117" t="s">
        <v>30</v>
      </c>
      <c r="E1192" s="117" t="s">
        <v>545</v>
      </c>
      <c r="F1192" s="214"/>
      <c r="G1192" s="284">
        <f ca="1">IF(AND(VLOOKUP(C1192,SubstationLoad_Max_Primaries!$B$3:$Z$495,3,FALSE),ISNUMBER(VLOOKUP(C1192,'Manual Calculation'!$B$2:$G$222,3,FALSE))),VLOOKUP(C1192,'Manual Calculation'!$B$2:$G$222,4,FALSE),VLOOKUP(C1192,SubstationLoad_Max_Primaries!$B$3:$Z$500,23,FALSE))</f>
        <v>43770.408333333333</v>
      </c>
      <c r="H1192" s="282">
        <f ca="1">IF(AND(VLOOKUP(C1192,SubstationLoad_Max_Primaries!$B$3:$Z$495,3,FALSE),ISNUMBER(VLOOKUP(C1192,'Manual Calculation'!$B$2:$G$222,3,FALSE))),VLOOKUP(C1192,'Manual Calculation'!$B$2:$G$222,3,FALSE),VLOOKUP(C1192,SubstationLoad_Max_Primaries!$B$3:$Z$500,22,FALSE))</f>
        <v>7.8143303067016596</v>
      </c>
      <c r="I1192" s="136">
        <v>1</v>
      </c>
      <c r="J1192" s="89">
        <v>0</v>
      </c>
      <c r="K1192" s="90">
        <v>0</v>
      </c>
      <c r="L1192" s="143">
        <f ca="1">IF(OR($B1192="",ISNA($I1192)),,$H1192*$I1192)</f>
        <v>7.8143303067016596</v>
      </c>
      <c r="M1192" s="143">
        <f ca="1">IF($B1192 ="",,VLOOKUP($K1192,'Growth Rates'!$C$5:$D$8,2,FALSE))^COLUMNS($M1192:M1192)*$L1192+SUM($L1193:M1193)*IFERROR($L$5/$L$6,1)</f>
        <v>7.8144729711215852</v>
      </c>
      <c r="N1192" s="143">
        <f ca="1">IF($B1192 ="",,VLOOKUP($K1192,'Growth Rates'!$C$5:$D$8,2,FALSE))^COLUMNS($M1192:N1192)*$L1192+SUM($L1193:N1193)*IFERROR($L$5/$L$6,1)</f>
        <v>7.8146156381461021</v>
      </c>
      <c r="O1192" s="143">
        <f ca="1">IF($B1192 ="",,VLOOKUP($K1192,'Growth Rates'!$C$5:$D$8,2,FALSE))^COLUMNS($M1192:O1192)*$L1192+SUM($L1193:O1193)*IFERROR($L$5/$L$6,1)</f>
        <v>7.8147583077752563</v>
      </c>
      <c r="P1192" s="143">
        <f ca="1">IF($B1192 ="",,VLOOKUP($K1192,'Growth Rates'!$C$5:$D$8,2,FALSE))^COLUMNS($M1192:P1192)*$L1192+SUM($L1193:P1193)*IFERROR($L$5/$L$6,1)</f>
        <v>7.8149009800091003</v>
      </c>
      <c r="Q1192" s="143">
        <f ca="1">IF($B1192 ="",,VLOOKUP($K1192,'Growth Rates'!$C$5:$D$8,2,FALSE))^COLUMNS($M1192:Q1192)*$L1192+SUM($L1193:Q1193)*IFERROR($L$5/$L$6,1)</f>
        <v>7.8150436548476749</v>
      </c>
      <c r="R1192" s="143">
        <f ca="1">IF($B1192 ="",,VLOOKUP($K1192,'Growth Rates'!$C$5:$D$8,2,FALSE))^COLUMNS($M1192:R1192)*$L1192+SUM($L1193:R1193)*IFERROR($L$5/$L$6,1)</f>
        <v>7.8151863322910327</v>
      </c>
      <c r="S1192" s="143">
        <f ca="1">IF($B1192 ="",,VLOOKUP($K1192,'Growth Rates'!$C$5:$D$8,2,FALSE))^COLUMNS($M1192:S1192)*$L1192+SUM($L1193:S1193)*IFERROR($L$5/$L$6,1)</f>
        <v>7.8153290123392187</v>
      </c>
      <c r="T1192" s="143">
        <f ca="1">IF($B1192 ="",,VLOOKUP($K1192,'Growth Rates'!$C$5:$D$8,2,FALSE))^COLUMNS($M1192:T1192)*$L1192+SUM($L1193:T1193)*IFERROR($L$5/$L$6,1)</f>
        <v>7.8154716949922829</v>
      </c>
      <c r="U1192" s="143">
        <f ca="1">IF($B1192 ="",,VLOOKUP($K1192,'Growth Rates'!$C$5:$D$8,2,FALSE))^COLUMNS($M1192:U1192)*$L1192+SUM($L1193:U1193)*IFERROR($L$5/$L$6,1)</f>
        <v>7.8156143802502704</v>
      </c>
      <c r="V1192" s="143">
        <f ca="1">IF($B1192 ="",,VLOOKUP($K1192,'Growth Rates'!$C$5:$D$8,2,FALSE))^COLUMNS($M1192:V1192)*$L1192+SUM($L1193:V1193)*IFERROR($L$5/$L$6,1)</f>
        <v>7.8157570681132302</v>
      </c>
      <c r="W1192" s="143">
        <f ca="1">IF($B1192 ="",,VLOOKUP($K1192,'Growth Rates'!$C$5:$D$8,2,FALSE))^COLUMNS($M1192:W1192)*$L1192+SUM($L1193:W1193)*IFERROR($L$5/$L$6,1)</f>
        <v>7.8158997585812067</v>
      </c>
      <c r="X1192" s="143">
        <f ca="1">IF($B1192 ="",,VLOOKUP($K1192,'Growth Rates'!$C$5:$D$8,2,FALSE))^COLUMNS($M1192:X1192)*$L1192+SUM($L1193:X1193)*IFERROR($L$5/$L$6,1)</f>
        <v>7.8160424516542548</v>
      </c>
      <c r="Y1192" s="143">
        <f ca="1">IF($B1192 ="",,VLOOKUP($K1192,'Growth Rates'!$C$5:$D$8,2,FALSE))^COLUMNS($M1192:Y1192)*$L1192+SUM($L1193:Y1193)*IFERROR($L$5/$L$6,1)</f>
        <v>7.8161851473324129</v>
      </c>
      <c r="Z1192" s="215"/>
      <c r="AA1192" s="173">
        <f ca="1">IFERROR(IF($H1192="",,AA1193/$L1192),0)</f>
        <v>0.97571427800811117</v>
      </c>
      <c r="AB1192" s="173">
        <f ca="1">IFERROR(IF($H1192="",,AB1193/$L1192),0)</f>
        <v>0.81999998883933345</v>
      </c>
      <c r="AC1192" s="174">
        <f ca="1">IFERROR(IF($H1192="",,AC1193/$L1192),0)</f>
        <v>0</v>
      </c>
      <c r="AD1192" s="175"/>
      <c r="AE1192" s="42">
        <v>84603</v>
      </c>
      <c r="AF1192" s="43"/>
      <c r="AG1192" s="43"/>
      <c r="AH1192" s="43"/>
      <c r="AI1192" s="43"/>
      <c r="AJ1192" s="43"/>
      <c r="AK1192" s="43"/>
      <c r="AL1192" s="44"/>
      <c r="AM1192" s="157">
        <f ca="1">IF('MASTER 2018-19 '!H1201="","",'MASTER 2018-19 '!H1201)</f>
        <v>7.36</v>
      </c>
      <c r="AN1192" s="216">
        <f t="shared" ca="1" si="194"/>
        <v>0.4543303067016593</v>
      </c>
    </row>
    <row r="1193" spans="1:40" x14ac:dyDescent="0.2">
      <c r="C1193" s="217" t="str">
        <f ca="1">IFERROR(IF(H1192="","No PI or No Data",""),"Substation was not found in SubstationLoad")</f>
        <v/>
      </c>
      <c r="D1193" s="139"/>
      <c r="E1193" s="139"/>
      <c r="F1193" s="139"/>
      <c r="G1193" s="285">
        <f ca="1">IF(AND(VLOOKUP(C1192,SubstationLoad_Max_Primaries!$B$3:$Z$495,3,FALSE),ISNUMBER(VLOOKUP(C1192,'Manual Calculation'!$B$2:$G$222,3,FALSE))),VLOOKUP(C1192,'Manual Calculation'!$B$2:$G$222,4,FALSE),VLOOKUP(C1192,SubstationLoad_Max_Primaries!$B$3:$Z$500,23,FALSE))</f>
        <v>43770.408333333333</v>
      </c>
      <c r="H1193" s="250"/>
      <c r="I1193" s="220"/>
      <c r="J1193" s="220"/>
      <c r="K1193" s="220"/>
      <c r="L1193" s="220" t="s">
        <v>32</v>
      </c>
      <c r="M1193" s="235"/>
      <c r="N1193" s="221"/>
      <c r="O1193" s="221"/>
      <c r="P1193" s="221"/>
      <c r="Q1193" s="221"/>
      <c r="R1193" s="221"/>
      <c r="S1193" s="221"/>
      <c r="T1193" s="221"/>
      <c r="U1193" s="221"/>
      <c r="V1193" s="221"/>
      <c r="W1193" s="221"/>
      <c r="X1193" s="221"/>
      <c r="Y1193" s="221"/>
      <c r="Z1193" s="222"/>
      <c r="AA1193" s="419">
        <f ca="1">IF(AND(VLOOKUP(C1192,SubstationLoad_Min_Primaries!$B$3:$Z$495,3,FALSE),ISNUMBER(VLOOKUP(C1192,'Manual Calculation'!$B$2:$G$222,5,FALSE))),"Manual Calculation",MAX(VLOOKUP(C1192,SubstationLoad_Max_Primaries!$B$3:$Z$500,5,FALSE),VLOOKUP(C1192,SubstationLoad_Max_Primaries!$B$3:$Z$500,7,FALSE)))</f>
        <v>7.6245536533203113</v>
      </c>
      <c r="AB1193" s="419">
        <f ca="1">IF(AND(VLOOKUP(C1192,SubstationLoad_Min_Primaries!$B$3:$Z$495,3,FALSE),ISNUMBER(VLOOKUP(C1192,'Manual Calculation'!$B$2:$G$222,5,FALSE))),"Manual Calculation",VLOOKUP(C1192,SubstationLoad_Max_Primaries!$B$3:$Z$500,6,FALSE))</f>
        <v>6.407750764282226</v>
      </c>
      <c r="AC1193" s="282">
        <f ca="1">IF(AND(VLOOKUP(C1192,SubstationLoad_Min_Primaries!$B$3:$Z$495,3,FALSE),ISNUMBER(VLOOKUP(C1192,'Manual Calculation'!$B$2:$G$222,5,FALSE))),VLOOKUP(C1192,'Manual Calculation'!$B$2:$G$222,5,FALSE),VLOOKUP(C1192,SubstationLoad_Min_Primaries!$B$3:$Z$500,22,FALSE))</f>
        <v>0</v>
      </c>
      <c r="AD1193" s="175"/>
      <c r="AE1193" s="186">
        <v>1</v>
      </c>
      <c r="AF1193" s="187">
        <v>0</v>
      </c>
      <c r="AG1193" s="187">
        <v>0</v>
      </c>
      <c r="AH1193" s="187">
        <v>0</v>
      </c>
      <c r="AI1193" s="187">
        <v>0</v>
      </c>
      <c r="AJ1193" s="187">
        <v>0</v>
      </c>
      <c r="AK1193" s="187">
        <v>0</v>
      </c>
      <c r="AL1193" s="188">
        <v>0</v>
      </c>
      <c r="AM1193" s="157" t="str">
        <f ca="1">IF('MASTER 2018-19 '!H1202="","",'MASTER 2018-19 '!H1202)</f>
        <v/>
      </c>
      <c r="AN1193" s="216"/>
    </row>
    <row r="1194" spans="1:40" x14ac:dyDescent="0.2">
      <c r="C1194" s="223" t="s">
        <v>33</v>
      </c>
      <c r="D1194" s="224"/>
      <c r="E1194" s="225"/>
      <c r="F1194" s="225"/>
      <c r="G1194" s="226"/>
      <c r="H1194" s="249"/>
      <c r="I1194" s="228"/>
      <c r="J1194" s="228"/>
      <c r="K1194" s="228"/>
      <c r="L1194" s="228"/>
      <c r="M1194" s="229"/>
      <c r="N1194" s="229"/>
      <c r="O1194" s="230"/>
      <c r="P1194" s="230"/>
      <c r="Q1194" s="230"/>
      <c r="R1194" s="231" t="s">
        <v>34</v>
      </c>
      <c r="S1194" s="283">
        <f ca="1">VLOOKUP(C1192,SubstationLoad_Max_Primaries!$B$3:$Z$500,24,FALSE)</f>
        <v>0</v>
      </c>
      <c r="T1194" s="233"/>
      <c r="U1194" s="233"/>
      <c r="V1194" s="233"/>
      <c r="W1194" s="233"/>
      <c r="X1194" s="233"/>
      <c r="Y1194" s="233"/>
      <c r="Z1194" s="234"/>
      <c r="AA1194" s="418">
        <f ca="1">IF(AND(VLOOKUP(C1192,SubstationLoad_Min_Primaries!$B$3:$Z$495,3,FALSE),ISNUMBER(VLOOKUP(C1192,'Manual Calculation'!$B$2:$G$222,5,FALSE))),"",IF(AA1193=VLOOKUP(C1192,SubstationLoad_Max_Primaries!$B$3:$Z$500,5,FALSE),VLOOKUP(C1192,SubstationLoad_Max_Primaries!$B$3:$Z$500,10,FALSE),IF(AA1193=VLOOKUP(C1192,SubstationLoad_Max_Primaries!$B$3:$Z$500,7,FALSE),VLOOKUP(C1192,SubstationLoad_Max_Primaries!$B$3:$Z$500,12,FALSE),"")))</f>
        <v>43766.757638888892</v>
      </c>
      <c r="AB1194" s="418">
        <f ca="1">IF(AND(VLOOKUP(C1192,SubstationLoad_Min_Primaries!$B$3:$Z$495,3,FALSE),ISNUMBER(VLOOKUP(C1192,'Manual Calculation'!$B$2:$G$222,5,FALSE))),"",VLOOKUP(C1192,SubstationLoad_Max_Primaries!$B$3:$Z$500,11,FALSE))</f>
        <v>43657.376388888886</v>
      </c>
      <c r="AC1194" s="418">
        <f ca="1">IF(AND(VLOOKUP(C1192,SubstationLoad_Min_Primaries!$B$3:$Z$495,3,FALSE),ISNUMBER(VLOOKUP(C1192,'Manual Calculation'!$B$2:$G$222,5,FALSE))),VLOOKUP(C1192,'Manual Calculation'!$B$2:$G$222,6,FALSE),VLOOKUP(C1192,SubstationLoad_Min_Primaries!$B$3:$Z$500,23,FALSE))</f>
        <v>0</v>
      </c>
      <c r="AD1194" s="175"/>
      <c r="AE1194" s="175"/>
      <c r="AF1194" s="175"/>
      <c r="AG1194" s="175"/>
      <c r="AH1194" s="175"/>
      <c r="AI1194" s="175"/>
      <c r="AJ1194" s="175"/>
      <c r="AK1194" s="175"/>
      <c r="AL1194" s="175"/>
      <c r="AM1194" s="157" t="str">
        <f ca="1">IF('MASTER 2018-19 '!H1203="","",'MASTER 2018-19 '!H1203)</f>
        <v/>
      </c>
      <c r="AN1194" s="216"/>
    </row>
    <row r="1195" spans="1:40" x14ac:dyDescent="0.2">
      <c r="A1195" s="272"/>
      <c r="B1195" s="236">
        <v>947</v>
      </c>
      <c r="C1195" s="86" t="str">
        <f ca="1">VLOOKUP(B1195,'GSP List'!$D$187:$E$485,2,FALSE)</f>
        <v>STONEYWOOD T1&amp;T2</v>
      </c>
      <c r="D1195" s="117" t="s">
        <v>30</v>
      </c>
      <c r="E1195" s="117" t="s">
        <v>668</v>
      </c>
      <c r="F1195" s="214"/>
      <c r="G1195" s="284">
        <f ca="1">IF(AND(VLOOKUP(C1195,SubstationLoad_Max_Primaries!$B$3:$Z$495,3,FALSE),ISNUMBER(VLOOKUP(C1195,'Manual Calculation'!$B$2:$G$222,3,FALSE))),VLOOKUP(C1195,'Manual Calculation'!$B$2:$G$222,4,FALSE),VLOOKUP(C1195,SubstationLoad_Max_Primaries!$B$3:$Z$500,23,FALSE))</f>
        <v>43558.384027777778</v>
      </c>
      <c r="H1195" s="282">
        <f ca="1">IF(AND(VLOOKUP(C1195,SubstationLoad_Max_Primaries!$B$3:$Z$495,3,FALSE),ISNUMBER(VLOOKUP(C1195,'Manual Calculation'!$B$2:$G$222,3,FALSE))),VLOOKUP(C1195,'Manual Calculation'!$B$2:$G$222,3,FALSE),VLOOKUP(C1195,SubstationLoad_Max_Primaries!$B$3:$Z$500,22,FALSE))</f>
        <v>9.4005616389770505</v>
      </c>
      <c r="I1195" s="136">
        <v>1</v>
      </c>
      <c r="J1195" s="89">
        <v>0</v>
      </c>
      <c r="K1195" s="90">
        <v>0</v>
      </c>
      <c r="L1195" s="143">
        <f ca="1">IF(OR($B1195="",ISNA($I1195)),,$H1195*$I1195)</f>
        <v>9.4005616389770505</v>
      </c>
      <c r="M1195" s="143">
        <f ca="1">IF($B1195 ="",,VLOOKUP($K1195,'Growth Rates'!$C$5:$D$8,2,FALSE))^COLUMNS($M1195:M1195)*$L1195+SUM($L1196:M1196)*IFERROR($L$5/$L$6,1)</f>
        <v>9.4007332628553044</v>
      </c>
      <c r="N1195" s="143">
        <f ca="1">IF($B1195 ="",,VLOOKUP($K1195,'Growth Rates'!$C$5:$D$8,2,FALSE))^COLUMNS($M1195:N1195)*$L1195+SUM($L1196:N1196)*IFERROR($L$5/$L$6,1)</f>
        <v>9.4009048898668564</v>
      </c>
      <c r="O1195" s="143">
        <f ca="1">IF($B1195 ="",,VLOOKUP($K1195,'Growth Rates'!$C$5:$D$8,2,FALSE))^COLUMNS($M1195:O1195)*$L1195+SUM($L1196:O1196)*IFERROR($L$5/$L$6,1)</f>
        <v>9.4010765200117632</v>
      </c>
      <c r="P1195" s="143">
        <f ca="1">IF($B1195 ="",,VLOOKUP($K1195,'Growth Rates'!$C$5:$D$8,2,FALSE))^COLUMNS($M1195:P1195)*$L1195+SUM($L1196:P1196)*IFERROR($L$5/$L$6,1)</f>
        <v>9.4012481532900836</v>
      </c>
      <c r="Q1195" s="143">
        <f ca="1">IF($B1195 ="",,VLOOKUP($K1195,'Growth Rates'!$C$5:$D$8,2,FALSE))^COLUMNS($M1195:Q1195)*$L1195+SUM($L1196:Q1196)*IFERROR($L$5/$L$6,1)</f>
        <v>9.401419789701869</v>
      </c>
      <c r="R1195" s="143">
        <f ca="1">IF($B1195 ="",,VLOOKUP($K1195,'Growth Rates'!$C$5:$D$8,2,FALSE))^COLUMNS($M1195:R1195)*$L1195+SUM($L1196:R1196)*IFERROR($L$5/$L$6,1)</f>
        <v>9.4015914292471834</v>
      </c>
      <c r="S1195" s="143">
        <f ca="1">IF($B1195 ="",,VLOOKUP($K1195,'Growth Rates'!$C$5:$D$8,2,FALSE))^COLUMNS($M1195:S1195)*$L1195+SUM($L1196:S1196)*IFERROR($L$5/$L$6,1)</f>
        <v>9.4017630719260801</v>
      </c>
      <c r="T1195" s="143">
        <f ca="1">IF($B1195 ="",,VLOOKUP($K1195,'Growth Rates'!$C$5:$D$8,2,FALSE))^COLUMNS($M1195:T1195)*$L1195+SUM($L1196:T1196)*IFERROR($L$5/$L$6,1)</f>
        <v>9.4019347177386194</v>
      </c>
      <c r="U1195" s="143">
        <f ca="1">IF($B1195 ="",,VLOOKUP($K1195,'Growth Rates'!$C$5:$D$8,2,FALSE))^COLUMNS($M1195:U1195)*$L1195+SUM($L1196:U1196)*IFERROR($L$5/$L$6,1)</f>
        <v>9.4021063666848548</v>
      </c>
      <c r="V1195" s="143">
        <f ca="1">IF($B1195 ="",,VLOOKUP($K1195,'Growth Rates'!$C$5:$D$8,2,FALSE))^COLUMNS($M1195:V1195)*$L1195+SUM($L1196:V1196)*IFERROR($L$5/$L$6,1)</f>
        <v>9.4022780187648465</v>
      </c>
      <c r="W1195" s="143">
        <f ca="1">IF($B1195 ="",,VLOOKUP($K1195,'Growth Rates'!$C$5:$D$8,2,FALSE))^COLUMNS($M1195:W1195)*$L1195+SUM($L1196:W1196)*IFERROR($L$5/$L$6,1)</f>
        <v>9.4024496739786461</v>
      </c>
      <c r="X1195" s="143">
        <f ca="1">IF($B1195 ="",,VLOOKUP($K1195,'Growth Rates'!$C$5:$D$8,2,FALSE))^COLUMNS($M1195:X1195)*$L1195+SUM($L1196:X1196)*IFERROR($L$5/$L$6,1)</f>
        <v>9.4026213323263228</v>
      </c>
      <c r="Y1195" s="143">
        <f ca="1">IF($B1195 ="",,VLOOKUP($K1195,'Growth Rates'!$C$5:$D$8,2,FALSE))^COLUMNS($M1195:Y1195)*$L1195+SUM($L1196:Y1196)*IFERROR($L$5/$L$6,1)</f>
        <v>9.4027929938079211</v>
      </c>
      <c r="Z1195" s="215"/>
      <c r="AA1195" s="173">
        <f ca="1">IFERROR(IF($H1195="",,AA1196/$L1195),0)</f>
        <v>1</v>
      </c>
      <c r="AB1195" s="173">
        <f ca="1">IFERROR(IF($H1195="",,AB1196/$L1195),0)</f>
        <v>0.88961038499175127</v>
      </c>
      <c r="AC1195" s="174">
        <f ca="1">IFERROR(IF($H1195="",,AC1196/$L1195),0)</f>
        <v>0</v>
      </c>
      <c r="AD1195" s="175"/>
      <c r="AE1195" s="42">
        <v>82401</v>
      </c>
      <c r="AF1195" s="43"/>
      <c r="AG1195" s="43"/>
      <c r="AH1195" s="43"/>
      <c r="AI1195" s="43"/>
      <c r="AJ1195" s="43"/>
      <c r="AK1195" s="43"/>
      <c r="AL1195" s="44"/>
      <c r="AM1195" s="157">
        <f ca="1">IF('MASTER 2018-19 '!H1204="","",'MASTER 2018-19 '!H1204)</f>
        <v>10.59</v>
      </c>
      <c r="AN1195" s="253">
        <f t="shared" ca="1" si="194"/>
        <v>-1.1894383610229493</v>
      </c>
    </row>
    <row r="1196" spans="1:40" x14ac:dyDescent="0.2">
      <c r="C1196" s="217" t="str">
        <f ca="1">IFERROR(IF(H1195="","No PI or No Data",""),"Substation was not found in SubstationLoad")</f>
        <v/>
      </c>
      <c r="D1196" s="139"/>
      <c r="E1196" s="139"/>
      <c r="F1196" s="139"/>
      <c r="G1196" s="285">
        <f ca="1">IF(AND(VLOOKUP(C1195,SubstationLoad_Max_Primaries!$B$3:$Z$495,3,FALSE),ISNUMBER(VLOOKUP(C1195,'Manual Calculation'!$B$2:$G$222,3,FALSE))),VLOOKUP(C1195,'Manual Calculation'!$B$2:$G$222,4,FALSE),VLOOKUP(C1195,SubstationLoad_Max_Primaries!$B$3:$Z$500,23,FALSE))</f>
        <v>43558.384027777778</v>
      </c>
      <c r="H1196" s="250"/>
      <c r="I1196" s="220"/>
      <c r="J1196" s="220"/>
      <c r="K1196" s="220"/>
      <c r="L1196" s="220" t="s">
        <v>32</v>
      </c>
      <c r="M1196" s="235"/>
      <c r="N1196" s="221"/>
      <c r="O1196" s="221"/>
      <c r="P1196" s="221"/>
      <c r="Q1196" s="221"/>
      <c r="R1196" s="221"/>
      <c r="S1196" s="221"/>
      <c r="T1196" s="221"/>
      <c r="U1196" s="221"/>
      <c r="V1196" s="221"/>
      <c r="W1196" s="221"/>
      <c r="X1196" s="221"/>
      <c r="Y1196" s="221"/>
      <c r="Z1196" s="222"/>
      <c r="AA1196" s="419">
        <f ca="1">IF(AND(VLOOKUP(C1195,SubstationLoad_Min_Primaries!$B$3:$Z$495,3,FALSE),ISNUMBER(VLOOKUP(C1195,'Manual Calculation'!$B$2:$G$222,5,FALSE))),"Manual Calculation",MAX(VLOOKUP(C1195,SubstationLoad_Max_Primaries!$B$3:$Z$500,5,FALSE),VLOOKUP(C1195,SubstationLoad_Max_Primaries!$B$3:$Z$500,7,FALSE)))</f>
        <v>9.4005616389770505</v>
      </c>
      <c r="AB1196" s="419">
        <f ca="1">IF(AND(VLOOKUP(C1195,SubstationLoad_Min_Primaries!$B$3:$Z$495,3,FALSE),ISNUMBER(VLOOKUP(C1195,'Manual Calculation'!$B$2:$G$222,5,FALSE))),"Manual Calculation",VLOOKUP(C1195,SubstationLoad_Max_Primaries!$B$3:$Z$500,6,FALSE))</f>
        <v>8.362837258789062</v>
      </c>
      <c r="AC1196" s="282">
        <f ca="1">IF(AND(VLOOKUP(C1195,SubstationLoad_Min_Primaries!$B$3:$Z$495,3,FALSE),ISNUMBER(VLOOKUP(C1195,'Manual Calculation'!$B$2:$G$222,5,FALSE))),VLOOKUP(C1195,'Manual Calculation'!$B$2:$G$222,5,FALSE),VLOOKUP(C1195,SubstationLoad_Min_Primaries!$B$3:$Z$500,22,FALSE))</f>
        <v>0</v>
      </c>
      <c r="AD1196" s="175"/>
      <c r="AE1196" s="186">
        <v>1</v>
      </c>
      <c r="AF1196" s="187">
        <v>0</v>
      </c>
      <c r="AG1196" s="187">
        <v>0</v>
      </c>
      <c r="AH1196" s="187">
        <v>0</v>
      </c>
      <c r="AI1196" s="187">
        <v>0</v>
      </c>
      <c r="AJ1196" s="187">
        <v>0</v>
      </c>
      <c r="AK1196" s="187">
        <v>0</v>
      </c>
      <c r="AL1196" s="188">
        <v>0</v>
      </c>
      <c r="AM1196" s="157" t="str">
        <f ca="1">IF('MASTER 2018-19 '!H1205="","",'MASTER 2018-19 '!H1205)</f>
        <v/>
      </c>
      <c r="AN1196" s="216"/>
    </row>
    <row r="1197" spans="1:40" x14ac:dyDescent="0.2">
      <c r="C1197" s="223" t="s">
        <v>33</v>
      </c>
      <c r="D1197" s="224"/>
      <c r="E1197" s="225"/>
      <c r="F1197" s="225"/>
      <c r="G1197" s="226"/>
      <c r="H1197" s="249"/>
      <c r="I1197" s="228"/>
      <c r="J1197" s="228"/>
      <c r="K1197" s="228"/>
      <c r="L1197" s="228"/>
      <c r="M1197" s="229"/>
      <c r="N1197" s="229"/>
      <c r="O1197" s="230"/>
      <c r="P1197" s="230"/>
      <c r="Q1197" s="230"/>
      <c r="R1197" s="231" t="s">
        <v>34</v>
      </c>
      <c r="S1197" s="283">
        <f ca="1">VLOOKUP(C1195,SubstationLoad_Max_Primaries!$B$3:$Z$500,24,FALSE)</f>
        <v>0</v>
      </c>
      <c r="T1197" s="233"/>
      <c r="U1197" s="233"/>
      <c r="V1197" s="233"/>
      <c r="W1197" s="233"/>
      <c r="X1197" s="233"/>
      <c r="Y1197" s="233"/>
      <c r="Z1197" s="234"/>
      <c r="AA1197" s="418">
        <f ca="1">IF(AND(VLOOKUP(C1195,SubstationLoad_Min_Primaries!$B$3:$Z$495,3,FALSE),ISNUMBER(VLOOKUP(C1195,'Manual Calculation'!$B$2:$G$222,5,FALSE))),"",IF(AA1196=VLOOKUP(C1195,SubstationLoad_Max_Primaries!$B$3:$Z$500,5,FALSE),VLOOKUP(C1195,SubstationLoad_Max_Primaries!$B$3:$Z$500,10,FALSE),IF(AA1196=VLOOKUP(C1195,SubstationLoad_Max_Primaries!$B$3:$Z$500,7,FALSE),VLOOKUP(C1195,SubstationLoad_Max_Primaries!$B$3:$Z$500,12,FALSE),"")))</f>
        <v>43558.384027777778</v>
      </c>
      <c r="AB1197" s="418">
        <f ca="1">IF(AND(VLOOKUP(C1195,SubstationLoad_Min_Primaries!$B$3:$Z$495,3,FALSE),ISNUMBER(VLOOKUP(C1195,'Manual Calculation'!$B$2:$G$222,5,FALSE))),"",VLOOKUP(C1195,SubstationLoad_Max_Primaries!$B$3:$Z$500,11,FALSE))</f>
        <v>43629.373611111114</v>
      </c>
      <c r="AC1197" s="418">
        <f ca="1">IF(AND(VLOOKUP(C1195,SubstationLoad_Min_Primaries!$B$3:$Z$495,3,FALSE),ISNUMBER(VLOOKUP(C1195,'Manual Calculation'!$B$2:$G$222,5,FALSE))),VLOOKUP(C1195,'Manual Calculation'!$B$2:$G$222,6,FALSE),VLOOKUP(C1195,SubstationLoad_Min_Primaries!$B$3:$Z$500,23,FALSE))</f>
        <v>0</v>
      </c>
      <c r="AD1197" s="175"/>
      <c r="AE1197" s="175"/>
      <c r="AF1197" s="175"/>
      <c r="AG1197" s="175"/>
      <c r="AH1197" s="175"/>
      <c r="AI1197" s="175"/>
      <c r="AJ1197" s="175"/>
      <c r="AK1197" s="175"/>
      <c r="AL1197" s="175"/>
      <c r="AM1197" s="157" t="str">
        <f ca="1">IF('MASTER 2018-19 '!H1206="","",'MASTER 2018-19 '!H1206)</f>
        <v/>
      </c>
      <c r="AN1197" s="216"/>
    </row>
    <row r="1198" spans="1:40" x14ac:dyDescent="0.2">
      <c r="B1198" s="236">
        <v>982</v>
      </c>
      <c r="C1198" s="86" t="str">
        <f ca="1">VLOOKUP(B1198,'GSP List'!$D$2:$E$485,2,FALSE)</f>
        <v>WHITESTRIPES</v>
      </c>
      <c r="D1198" s="117" t="s">
        <v>30</v>
      </c>
      <c r="E1198" s="117" t="s">
        <v>532</v>
      </c>
      <c r="F1198" s="214"/>
      <c r="G1198" s="284">
        <f ca="1">IF(AND(VLOOKUP(C1198,SubstationLoad_Max_Primaries!$B$3:$Z$495,3,FALSE),ISNUMBER(VLOOKUP(C1198,'Manual Calculation'!$B$2:$G$222,3,FALSE))),VLOOKUP(C1198,'Manual Calculation'!$B$2:$G$222,4,FALSE),VLOOKUP(C1198,SubstationLoad_Max_Primaries!$B$3:$Z$500,23,FALSE))</f>
        <v>43865.46597222222</v>
      </c>
      <c r="H1198" s="282">
        <f ca="1">IF(AND(VLOOKUP(C1198,SubstationLoad_Max_Primaries!$B$3:$Z$495,3,FALSE),ISNUMBER(VLOOKUP(C1198,'Manual Calculation'!$B$2:$G$222,3,FALSE))),VLOOKUP(C1198,'Manual Calculation'!$B$2:$G$222,3,FALSE),VLOOKUP(C1198,SubstationLoad_Max_Primaries!$B$3:$Z$500,22,FALSE))</f>
        <v>7.0454078548583983</v>
      </c>
      <c r="I1198" s="136">
        <v>1</v>
      </c>
      <c r="J1198" s="89">
        <v>0</v>
      </c>
      <c r="K1198" s="90">
        <v>0</v>
      </c>
      <c r="L1198" s="143">
        <f ca="1">IF(OR($B1198="",ISNA($I1198)),,$H1198*$I1198)</f>
        <v>7.0454078548583983</v>
      </c>
      <c r="M1198" s="143">
        <f ca="1">IF($B1198 ="",,VLOOKUP($K1198,'Growth Rates'!$C$5:$D$8,2,FALSE))^COLUMNS($M1198:M1198)*$L1198+SUM($L1199:M1199)*IFERROR($L$5/$L$6,1)</f>
        <v>7.0455364812390737</v>
      </c>
      <c r="N1198" s="143">
        <f ca="1">IF($B1198 ="",,VLOOKUP($K1198,'Growth Rates'!$C$5:$D$8,2,FALSE))^COLUMNS($M1198:N1198)*$L1198+SUM($L1199:N1199)*IFERROR($L$5/$L$6,1)</f>
        <v>7.0456651099680503</v>
      </c>
      <c r="O1198" s="143">
        <f ca="1">IF($B1198 ="",,VLOOKUP($K1198,'Growth Rates'!$C$5:$D$8,2,FALSE))^COLUMNS($M1198:O1198)*$L1198+SUM($L1199:O1199)*IFERROR($L$5/$L$6,1)</f>
        <v>7.0457937410453724</v>
      </c>
      <c r="P1198" s="143">
        <f ca="1">IF($B1198 ="",,VLOOKUP($K1198,'Growth Rates'!$C$5:$D$8,2,FALSE))^COLUMNS($M1198:P1198)*$L1198+SUM($L1199:P1199)*IFERROR($L$5/$L$6,1)</f>
        <v>7.0459223744710835</v>
      </c>
      <c r="Q1198" s="143">
        <f ca="1">IF($B1198 ="",,VLOOKUP($K1198,'Growth Rates'!$C$5:$D$8,2,FALSE))^COLUMNS($M1198:Q1198)*$L1198+SUM($L1199:Q1199)*IFERROR($L$5/$L$6,1)</f>
        <v>7.0460510102452236</v>
      </c>
      <c r="R1198" s="143">
        <f ca="1">IF($B1198 ="",,VLOOKUP($K1198,'Growth Rates'!$C$5:$D$8,2,FALSE))^COLUMNS($M1198:R1198)*$L1198+SUM($L1199:R1199)*IFERROR($L$5/$L$6,1)</f>
        <v>7.0461796483678381</v>
      </c>
      <c r="S1198" s="143">
        <f ca="1">IF($B1198 ="",,VLOOKUP($K1198,'Growth Rates'!$C$5:$D$8,2,FALSE))^COLUMNS($M1198:S1198)*$L1198+SUM($L1199:S1199)*IFERROR($L$5/$L$6,1)</f>
        <v>7.0463082888389685</v>
      </c>
      <c r="T1198" s="143">
        <f ca="1">IF($B1198 ="",,VLOOKUP($K1198,'Growth Rates'!$C$5:$D$8,2,FALSE))^COLUMNS($M1198:T1198)*$L1198+SUM($L1199:T1199)*IFERROR($L$5/$L$6,1)</f>
        <v>7.0464369316586595</v>
      </c>
      <c r="U1198" s="143">
        <f ca="1">IF($B1198 ="",,VLOOKUP($K1198,'Growth Rates'!$C$5:$D$8,2,FALSE))^COLUMNS($M1198:U1198)*$L1198+SUM($L1199:U1199)*IFERROR($L$5/$L$6,1)</f>
        <v>7.0465655768269508</v>
      </c>
      <c r="V1198" s="143">
        <f ca="1">IF($B1198 ="",,VLOOKUP($K1198,'Growth Rates'!$C$5:$D$8,2,FALSE))^COLUMNS($M1198:V1198)*$L1198+SUM($L1199:V1199)*IFERROR($L$5/$L$6,1)</f>
        <v>7.0466942243438888</v>
      </c>
      <c r="W1198" s="143">
        <f ca="1">IF($B1198 ="",,VLOOKUP($K1198,'Growth Rates'!$C$5:$D$8,2,FALSE))^COLUMNS($M1198:W1198)*$L1198+SUM($L1199:W1199)*IFERROR($L$5/$L$6,1)</f>
        <v>7.0468228742095125</v>
      </c>
      <c r="X1198" s="143">
        <f ca="1">IF($B1198 ="",,VLOOKUP($K1198,'Growth Rates'!$C$5:$D$8,2,FALSE))^COLUMNS($M1198:X1198)*$L1198+SUM($L1199:X1199)*IFERROR($L$5/$L$6,1)</f>
        <v>7.0469515264238716</v>
      </c>
      <c r="Y1198" s="143">
        <f ca="1">IF($B1198 ="",,VLOOKUP($K1198,'Growth Rates'!$C$5:$D$8,2,FALSE))^COLUMNS($M1198:Y1198)*$L1198+SUM($L1199:Y1199)*IFERROR($L$5/$L$6,1)</f>
        <v>7.0470801809869998</v>
      </c>
      <c r="Z1198" s="237"/>
      <c r="AA1198" s="173">
        <f ca="1">IFERROR(IF($H1198="",,AA1199/$L1198),0)</f>
        <v>0.86680529733315315</v>
      </c>
      <c r="AB1198" s="173">
        <f ca="1">IFERROR(IF($H1198="",,AB1199/$L1198),0)</f>
        <v>0.74559319612704489</v>
      </c>
      <c r="AC1198" s="174">
        <f ca="1">IFERROR(IF($H1198="",,AC1199/$L1198),0)</f>
        <v>0</v>
      </c>
      <c r="AD1198" s="175"/>
      <c r="AE1198" s="42">
        <v>84611</v>
      </c>
      <c r="AF1198" s="43"/>
      <c r="AG1198" s="43"/>
      <c r="AH1198" s="43"/>
      <c r="AI1198" s="43"/>
      <c r="AJ1198" s="43"/>
      <c r="AK1198" s="43"/>
      <c r="AL1198" s="44"/>
      <c r="AM1198" s="157">
        <f ca="1">IF('MASTER 2018-19 '!H1207="","",'MASTER 2018-19 '!H1207)</f>
        <v>6.77</v>
      </c>
      <c r="AN1198" s="216">
        <f t="shared" ca="1" si="194"/>
        <v>0.27540785485839869</v>
      </c>
    </row>
    <row r="1199" spans="1:40" x14ac:dyDescent="0.2">
      <c r="C1199" s="217" t="str">
        <f ca="1">IFERROR(IF(H1198="","No PI or No Data",""),"Substation was not found in SubstationLoad")</f>
        <v/>
      </c>
      <c r="D1199" s="139"/>
      <c r="E1199" s="139"/>
      <c r="F1199" s="139"/>
      <c r="G1199" s="285">
        <f ca="1">IF(AND(VLOOKUP(C1198,SubstationLoad_Max_Primaries!$B$3:$Z$495,3,FALSE),ISNUMBER(VLOOKUP(C1198,'Manual Calculation'!$B$2:$G$222,3,FALSE))),VLOOKUP(C1198,'Manual Calculation'!$B$2:$G$222,4,FALSE),VLOOKUP(C1198,SubstationLoad_Max_Primaries!$B$3:$Z$500,23,FALSE))</f>
        <v>43865.46597222222</v>
      </c>
      <c r="H1199" s="250"/>
      <c r="I1199" s="220"/>
      <c r="J1199" s="220"/>
      <c r="K1199" s="220"/>
      <c r="L1199" s="220" t="s">
        <v>32</v>
      </c>
      <c r="M1199" s="235"/>
      <c r="N1199" s="221"/>
      <c r="O1199" s="221"/>
      <c r="P1199" s="221"/>
      <c r="Q1199" s="221"/>
      <c r="R1199" s="221"/>
      <c r="S1199" s="221"/>
      <c r="T1199" s="221"/>
      <c r="U1199" s="221"/>
      <c r="V1199" s="221"/>
      <c r="W1199" s="221"/>
      <c r="X1199" s="221"/>
      <c r="Y1199" s="221"/>
      <c r="Z1199" s="222"/>
      <c r="AA1199" s="419">
        <f ca="1">IF(AND(VLOOKUP(C1198,SubstationLoad_Min_Primaries!$B$3:$Z$495,3,FALSE),ISNUMBER(VLOOKUP(C1198,'Manual Calculation'!$B$2:$G$222,5,FALSE))),"Manual Calculation",MAX(VLOOKUP(C1198,SubstationLoad_Max_Primaries!$B$3:$Z$500,5,FALSE),VLOOKUP(C1198,SubstationLoad_Max_Primaries!$B$3:$Z$500,7,FALSE)))</f>
        <v>6.106996850463867</v>
      </c>
      <c r="AB1199" s="419">
        <f ca="1">IF(AND(VLOOKUP(C1198,SubstationLoad_Min_Primaries!$B$3:$Z$495,3,FALSE),ISNUMBER(VLOOKUP(C1198,'Manual Calculation'!$B$2:$G$222,5,FALSE))),"Manual Calculation",VLOOKUP(C1198,SubstationLoad_Max_Primaries!$B$3:$Z$500,6,FALSE))</f>
        <v>5.2530081605224606</v>
      </c>
      <c r="AC1199" s="282">
        <f ca="1">IF(AND(VLOOKUP(C1198,SubstationLoad_Min_Primaries!$B$3:$Z$495,3,FALSE),ISNUMBER(VLOOKUP(C1198,'Manual Calculation'!$B$2:$G$222,5,FALSE))),VLOOKUP(C1198,'Manual Calculation'!$B$2:$G$222,5,FALSE),VLOOKUP(C1198,SubstationLoad_Min_Primaries!$B$3:$Z$500,22,FALSE))</f>
        <v>0</v>
      </c>
      <c r="AD1199" s="175"/>
      <c r="AE1199" s="186">
        <v>1</v>
      </c>
      <c r="AF1199" s="187">
        <v>0</v>
      </c>
      <c r="AG1199" s="187">
        <v>0</v>
      </c>
      <c r="AH1199" s="187">
        <v>0</v>
      </c>
      <c r="AI1199" s="187">
        <v>0</v>
      </c>
      <c r="AJ1199" s="187">
        <v>0</v>
      </c>
      <c r="AK1199" s="187">
        <v>0</v>
      </c>
      <c r="AL1199" s="188">
        <v>0</v>
      </c>
      <c r="AM1199" s="157" t="str">
        <f ca="1">IF('MASTER 2018-19 '!H1208="","",'MASTER 2018-19 '!H1208)</f>
        <v/>
      </c>
      <c r="AN1199" s="216"/>
    </row>
    <row r="1200" spans="1:40" x14ac:dyDescent="0.2">
      <c r="C1200" s="223" t="s">
        <v>33</v>
      </c>
      <c r="D1200" s="224"/>
      <c r="E1200" s="225"/>
      <c r="F1200" s="225"/>
      <c r="G1200" s="226"/>
      <c r="H1200" s="249"/>
      <c r="I1200" s="228"/>
      <c r="J1200" s="228"/>
      <c r="K1200" s="228"/>
      <c r="L1200" s="228"/>
      <c r="M1200" s="229"/>
      <c r="N1200" s="229"/>
      <c r="O1200" s="230"/>
      <c r="P1200" s="230"/>
      <c r="Q1200" s="230"/>
      <c r="R1200" s="231" t="s">
        <v>34</v>
      </c>
      <c r="S1200" s="283">
        <f ca="1">VLOOKUP(C1198,SubstationLoad_Max_Primaries!$B$3:$Z$500,24,FALSE)</f>
        <v>0</v>
      </c>
      <c r="T1200" s="233"/>
      <c r="U1200" s="233"/>
      <c r="V1200" s="233"/>
      <c r="W1200" s="233"/>
      <c r="X1200" s="233"/>
      <c r="Y1200" s="233"/>
      <c r="Z1200" s="234"/>
      <c r="AA1200" s="418">
        <f ca="1">IF(AND(VLOOKUP(C1198,SubstationLoad_Min_Primaries!$B$3:$Z$495,3,FALSE),ISNUMBER(VLOOKUP(C1198,'Manual Calculation'!$B$2:$G$222,5,FALSE))),"",IF(AA1199=VLOOKUP(C1198,SubstationLoad_Max_Primaries!$B$3:$Z$500,5,FALSE),VLOOKUP(C1198,SubstationLoad_Max_Primaries!$B$3:$Z$500,10,FALSE),IF(AA1199=VLOOKUP(C1198,SubstationLoad_Max_Primaries!$B$3:$Z$500,7,FALSE),VLOOKUP(C1198,SubstationLoad_Max_Primaries!$B$3:$Z$500,12,FALSE),"")))</f>
        <v>43767.719444444447</v>
      </c>
      <c r="AB1200" s="418">
        <f ca="1">IF(AND(VLOOKUP(C1198,SubstationLoad_Min_Primaries!$B$3:$Z$495,3,FALSE),ISNUMBER(VLOOKUP(C1198,'Manual Calculation'!$B$2:$G$222,5,FALSE))),"",VLOOKUP(C1198,SubstationLoad_Max_Primaries!$B$3:$Z$500,11,FALSE))</f>
        <v>43629.729861111111</v>
      </c>
      <c r="AC1200" s="418">
        <f ca="1">IF(AND(VLOOKUP(C1198,SubstationLoad_Min_Primaries!$B$3:$Z$495,3,FALSE),ISNUMBER(VLOOKUP(C1198,'Manual Calculation'!$B$2:$G$222,5,FALSE))),VLOOKUP(C1198,'Manual Calculation'!$B$2:$G$222,6,FALSE),VLOOKUP(C1198,SubstationLoad_Min_Primaries!$B$3:$Z$500,23,FALSE))</f>
        <v>0</v>
      </c>
      <c r="AD1200" s="175"/>
      <c r="AE1200" s="175"/>
      <c r="AF1200" s="175"/>
      <c r="AG1200" s="175"/>
      <c r="AH1200" s="175"/>
      <c r="AI1200" s="175"/>
      <c r="AJ1200" s="175"/>
      <c r="AK1200" s="175"/>
      <c r="AL1200" s="175"/>
      <c r="AM1200" s="157" t="str">
        <f ca="1">IF('MASTER 2018-19 '!H1209="","",'MASTER 2018-19 '!H1209)</f>
        <v/>
      </c>
      <c r="AN1200" s="216"/>
    </row>
    <row r="1201" spans="1:40" x14ac:dyDescent="0.2">
      <c r="A1201" s="246"/>
      <c r="B1201" s="246"/>
      <c r="C1201" s="246"/>
      <c r="D1201" s="246"/>
      <c r="E1201" s="246"/>
      <c r="F1201" s="246"/>
      <c r="G1201" s="246"/>
      <c r="H1201" s="246"/>
      <c r="I1201" s="246"/>
      <c r="J1201" s="246"/>
      <c r="K1201" s="246"/>
      <c r="L1201" s="246"/>
      <c r="M1201" s="246"/>
      <c r="N1201" s="246"/>
      <c r="O1201" s="246"/>
      <c r="P1201" s="246"/>
      <c r="Q1201" s="246"/>
      <c r="R1201" s="246"/>
      <c r="S1201" s="246"/>
      <c r="T1201" s="246"/>
      <c r="U1201" s="246"/>
      <c r="V1201" s="246"/>
      <c r="W1201" s="246"/>
      <c r="X1201" s="246"/>
      <c r="Y1201" s="246"/>
      <c r="Z1201" s="246"/>
      <c r="AA1201" s="246"/>
      <c r="AB1201" s="246"/>
      <c r="AC1201" s="246"/>
      <c r="AD1201" s="246"/>
      <c r="AE1201" s="246"/>
      <c r="AF1201" s="246"/>
      <c r="AG1201" s="246"/>
      <c r="AH1201" s="246"/>
      <c r="AI1201" s="246"/>
      <c r="AJ1201" s="246"/>
      <c r="AK1201" s="246"/>
      <c r="AL1201" s="246"/>
      <c r="AM1201" s="157" t="str">
        <f ca="1">IF('MASTER 2018-19 '!H1210="","",'MASTER 2018-19 '!H1210)</f>
        <v/>
      </c>
      <c r="AN1201" s="216"/>
    </row>
    <row r="1202" spans="1:40" x14ac:dyDescent="0.2">
      <c r="A1202" s="152"/>
      <c r="B1202" s="25"/>
      <c r="C1202" s="158"/>
      <c r="D1202" s="152"/>
      <c r="E1202" s="152"/>
      <c r="F1202" s="152"/>
      <c r="G1202" s="152"/>
      <c r="H1202" s="152"/>
      <c r="I1202" s="152"/>
      <c r="J1202" s="152"/>
      <c r="K1202" s="152"/>
      <c r="L1202" s="7" t="s">
        <v>0</v>
      </c>
      <c r="M1202" s="159"/>
      <c r="N1202" s="159"/>
      <c r="O1202" s="159"/>
      <c r="P1202" s="159"/>
      <c r="Q1202" s="159"/>
      <c r="R1202" s="159"/>
      <c r="S1202" s="159"/>
      <c r="T1202" s="159"/>
      <c r="U1202" s="159"/>
      <c r="V1202" s="159"/>
      <c r="W1202" s="159"/>
      <c r="X1202" s="159"/>
      <c r="Y1202" s="159"/>
      <c r="Z1202" s="156"/>
      <c r="AA1202" s="152"/>
      <c r="AB1202" s="152"/>
      <c r="AC1202" s="152"/>
      <c r="AD1202" s="152"/>
      <c r="AE1202" s="152"/>
      <c r="AF1202" s="152"/>
      <c r="AG1202" s="152"/>
      <c r="AH1202" s="152"/>
      <c r="AI1202" s="152"/>
      <c r="AJ1202" s="152"/>
      <c r="AK1202" s="152"/>
      <c r="AL1202" s="152"/>
      <c r="AM1202" s="157" t="str">
        <f ca="1">IF('MASTER 2018-19 '!H1211="","",'MASTER 2018-19 '!H1211)</f>
        <v/>
      </c>
      <c r="AN1202" s="216"/>
    </row>
    <row r="1203" spans="1:40" ht="61.5" x14ac:dyDescent="0.2">
      <c r="A1203" s="20" t="s">
        <v>39</v>
      </c>
      <c r="B1203" s="21" t="s">
        <v>657</v>
      </c>
      <c r="C1203" s="20" t="s">
        <v>2</v>
      </c>
      <c r="D1203" s="18" t="s">
        <v>3</v>
      </c>
      <c r="E1203" s="18" t="s">
        <v>4</v>
      </c>
      <c r="F1203" s="18" t="s">
        <v>5</v>
      </c>
      <c r="G1203" s="22" t="s">
        <v>6</v>
      </c>
      <c r="H1203" s="22" t="str">
        <f ca="1">$L$1&amp;" Peak (MW)"</f>
        <v>2019 / 20 Peak (MW)</v>
      </c>
      <c r="I1203" s="16" t="s">
        <v>7</v>
      </c>
      <c r="J1203" s="24" t="s">
        <v>8</v>
      </c>
      <c r="K1203" s="17" t="s">
        <v>9</v>
      </c>
      <c r="L1203" s="22" t="str">
        <f ca="1">LEFTB($L$1,FIND(" / ",$L$1,1))&amp;" / "&amp;LEFTB($L$1,FIND(" / ",$L$1,1))+1</f>
        <v>2019  / 2020</v>
      </c>
      <c r="M1203" s="22" t="str">
        <f ca="1">LEFTB($L$1,FIND(" / ",$L$1,1))+1&amp;" / "&amp;LEFTB($L$1,FIND(" / ",$L$1,1))+2</f>
        <v>2020 / 2021</v>
      </c>
      <c r="N1203" s="22" t="str">
        <f ca="1">LEFTB($L$1,FIND(" / ",$L$1,1))+2&amp;" / "&amp;LEFTB($L$1,FIND(" / ",$L$1,1))+3</f>
        <v>2021 / 2022</v>
      </c>
      <c r="O1203" s="22" t="str">
        <f ca="1">LEFTB($L$1,FIND(" / ",$L$1,1))+3&amp;" / "&amp;LEFTB($L$1,FIND(" / ",$L$1,1))+4</f>
        <v>2022 / 2023</v>
      </c>
      <c r="P1203" s="22" t="str">
        <f ca="1">LEFTB($L$1,FIND(" / ",$L$1,1))+4&amp;" / "&amp;LEFTB($L$1,FIND(" / ",$L$1,1))+5</f>
        <v>2023 / 2024</v>
      </c>
      <c r="Q1203" s="22" t="str">
        <f ca="1">LEFTB($L$1,FIND(" / ",$L$1,1))+5&amp;" / "&amp;LEFTB($L$1,FIND(" / ",$L$1,1))+6</f>
        <v>2024 / 2025</v>
      </c>
      <c r="R1203" s="22" t="str">
        <f ca="1">LEFTB($L$1,FIND(" / ",$L$1,1))+6&amp;" / "&amp;LEFTB($L$1,FIND(" / ",$L$1,1))+7</f>
        <v>2025 / 2026</v>
      </c>
      <c r="S1203" s="22" t="str">
        <f ca="1">LEFTB($L$1,FIND(" / ",$L$1,1))+7&amp;" / "&amp;LEFTB($L$1,FIND(" / ",$L$1,1))+8</f>
        <v>2026 / 2027</v>
      </c>
      <c r="T1203" s="22" t="str">
        <f ca="1">LEFTB($L$1,FIND(" / ",$L$1,1))+8&amp;" / "&amp;LEFTB($L$1,FIND(" / ",$L$1,1))+9</f>
        <v>2027 / 2028</v>
      </c>
      <c r="U1203" s="22" t="str">
        <f ca="1">LEFTB($L$1,FIND(" / ",$L$1,1))+9&amp;" / "&amp;LEFTB($L$1,FIND(" / ",$L$1,1))+10</f>
        <v>2028 / 2029</v>
      </c>
      <c r="V1203" s="22" t="str">
        <f ca="1">LEFTB($L$1,FIND(" / ",$L$1,1))+10&amp;" / "&amp;LEFTB($L$1,FIND(" / ",$L$1,1))+11</f>
        <v>2029 / 2030</v>
      </c>
      <c r="W1203" s="22" t="str">
        <f ca="1">LEFTB($L$1,FIND(" / ",$L$1,1))+11&amp;" / "&amp;LEFTB($L$1,FIND(" / ",$L$1,1))+12</f>
        <v>2030 / 2031</v>
      </c>
      <c r="X1203" s="22" t="str">
        <f ca="1">LEFTB($L$1,FIND(" / ",$L$1,1))+12&amp;" / "&amp;LEFTB($L$1,FIND(" / ",$L$1,1))+13</f>
        <v>2031 / 2032</v>
      </c>
      <c r="Y1203" s="22" t="str">
        <f ca="1">LEFTB($L$1,FIND(" / ",$L$1,1))+13&amp;" / "&amp;LEFTB($L$1,FIND(" / ",$L$1,1))+14</f>
        <v>2032 / 2033</v>
      </c>
      <c r="Z1203" s="23" t="s">
        <v>11</v>
      </c>
      <c r="AA1203" s="19" t="s">
        <v>12</v>
      </c>
      <c r="AB1203" s="19" t="s">
        <v>13</v>
      </c>
      <c r="AC1203" s="19" t="s">
        <v>14</v>
      </c>
      <c r="AD1203" s="160"/>
      <c r="AE1203" s="19" t="s">
        <v>15</v>
      </c>
      <c r="AF1203" s="19" t="s">
        <v>16</v>
      </c>
      <c r="AG1203" s="19" t="s">
        <v>17</v>
      </c>
      <c r="AH1203" s="19" t="s">
        <v>18</v>
      </c>
      <c r="AI1203" s="19" t="s">
        <v>19</v>
      </c>
      <c r="AJ1203" s="19" t="s">
        <v>20</v>
      </c>
      <c r="AK1203" s="19" t="s">
        <v>21</v>
      </c>
      <c r="AL1203" s="19" t="s">
        <v>22</v>
      </c>
      <c r="AM1203" s="19" t="str">
        <f ca="1">IF('MASTER 2018-19 '!H1212="","",'MASTER 2018-19 '!H1212)</f>
        <v>2018/19 Peak (MW)</v>
      </c>
      <c r="AN1203" s="19" t="s">
        <v>825</v>
      </c>
    </row>
    <row r="1204" spans="1:40" x14ac:dyDescent="0.2">
      <c r="A1204" s="6"/>
      <c r="B1204" s="161"/>
      <c r="C1204" s="162"/>
      <c r="D1204" s="161"/>
      <c r="E1204" s="161"/>
      <c r="F1204" s="161"/>
      <c r="G1204" s="163"/>
      <c r="H1204" s="161"/>
      <c r="I1204" s="164"/>
      <c r="J1204" s="165"/>
      <c r="K1204" s="161"/>
      <c r="L1204" s="161"/>
      <c r="M1204" s="161"/>
      <c r="N1204" s="161"/>
      <c r="O1204" s="161"/>
      <c r="P1204" s="161"/>
      <c r="Q1204" s="161"/>
      <c r="R1204" s="161"/>
      <c r="S1204" s="161"/>
      <c r="T1204" s="161"/>
      <c r="U1204" s="161"/>
      <c r="V1204" s="161"/>
      <c r="W1204" s="161"/>
      <c r="X1204" s="161"/>
      <c r="Y1204" s="161"/>
      <c r="Z1204" s="160"/>
      <c r="AA1204" s="160"/>
      <c r="AB1204" s="160"/>
      <c r="AC1204" s="160"/>
      <c r="AD1204" s="160"/>
      <c r="AE1204" s="160"/>
      <c r="AF1204" s="160"/>
      <c r="AG1204" s="160"/>
      <c r="AH1204" s="160"/>
      <c r="AI1204" s="160"/>
      <c r="AJ1204" s="160"/>
      <c r="AK1204" s="160"/>
      <c r="AL1204" s="160"/>
      <c r="AM1204" s="157" t="str">
        <f ca="1">IF('MASTER 2018-19 '!H1213="","",'MASTER 2018-19 '!H1213)</f>
        <v/>
      </c>
      <c r="AN1204" s="157"/>
    </row>
    <row r="1205" spans="1:40" x14ac:dyDescent="0.2">
      <c r="A1205" s="142" t="s">
        <v>619</v>
      </c>
      <c r="B1205" s="166">
        <v>927</v>
      </c>
      <c r="C1205" s="167"/>
      <c r="D1205" s="168" t="s">
        <v>23</v>
      </c>
      <c r="E1205" s="169" t="s">
        <v>841</v>
      </c>
      <c r="F1205" s="170"/>
      <c r="G1205" s="284">
        <f ca="1">VLOOKUP(A1205,SubstationLoad_Max_GSPs!$A$3:$Z$100,19,FALSE)</f>
        <v>43917.351388888892</v>
      </c>
      <c r="H1205" s="282">
        <f ca="1">VLOOKUP(A1205,SubstationLoad_Max_GSPs!$A$3:$Z$100,18,FALSE)</f>
        <v>11.476494224974886</v>
      </c>
      <c r="I1205" s="136">
        <v>1</v>
      </c>
      <c r="J1205" s="171"/>
      <c r="K1205" s="172" t="s">
        <v>24</v>
      </c>
      <c r="L1205" s="37">
        <f ca="1">IF(OR($A1205="",ISNA($I1205)),,$H1205*$I1205)</f>
        <v>11.476494224974886</v>
      </c>
      <c r="M1205" s="37">
        <f t="shared" ref="M1205:Y1205" ca="1" si="199">M1206/IFERROR($L1206/$L1205,1)</f>
        <v>11.476703748673929</v>
      </c>
      <c r="N1205" s="37">
        <f t="shared" ca="1" si="199"/>
        <v>11.476913276198193</v>
      </c>
      <c r="O1205" s="37">
        <f t="shared" ca="1" si="199"/>
        <v>11.477122807547753</v>
      </c>
      <c r="P1205" s="37">
        <f t="shared" ca="1" si="199"/>
        <v>11.477332342722685</v>
      </c>
      <c r="Q1205" s="37">
        <f t="shared" ca="1" si="199"/>
        <v>11.477541881723043</v>
      </c>
      <c r="R1205" s="37">
        <f t="shared" ca="1" si="199"/>
        <v>11.477751424548911</v>
      </c>
      <c r="S1205" s="37">
        <f t="shared" ca="1" si="199"/>
        <v>11.477960971200353</v>
      </c>
      <c r="T1205" s="37">
        <f t="shared" ca="1" si="199"/>
        <v>11.478170521677443</v>
      </c>
      <c r="U1205" s="37">
        <f t="shared" ca="1" si="199"/>
        <v>11.478380075980242</v>
      </c>
      <c r="V1205" s="37">
        <f t="shared" ca="1" si="199"/>
        <v>11.478589634108829</v>
      </c>
      <c r="W1205" s="37">
        <f t="shared" ca="1" si="199"/>
        <v>11.478799196063266</v>
      </c>
      <c r="X1205" s="37">
        <f t="shared" ca="1" si="199"/>
        <v>11.479008761843636</v>
      </c>
      <c r="Y1205" s="37">
        <f t="shared" ca="1" si="199"/>
        <v>11.479218331449992</v>
      </c>
      <c r="Z1205" s="38" t="str">
        <f ca="1">"Diversity/Losses: "&amp;ROUND(L1206/L1205,3)</f>
        <v>Diversity/Losses: 2.184</v>
      </c>
      <c r="AA1205" s="173">
        <f ca="1">IFERROR(IF($H1205="",,AA1206/$L1205),0)</f>
        <v>0.48769806428075468</v>
      </c>
      <c r="AB1205" s="173">
        <f ca="1">IFERROR(IF($H1205="",,AB1206/$L1205),0)</f>
        <v>0.62739069303213768</v>
      </c>
      <c r="AC1205" s="174">
        <f ca="1">IFERROR(IF($H1205="",,AC1206/$L1205),0)</f>
        <v>-2.9952676195868166</v>
      </c>
      <c r="AD1205" s="175"/>
      <c r="AE1205" s="42">
        <v>18330</v>
      </c>
      <c r="AF1205" s="43"/>
      <c r="AG1205" s="43"/>
      <c r="AH1205" s="43"/>
      <c r="AI1205" s="43"/>
      <c r="AJ1205" s="43"/>
      <c r="AK1205" s="43"/>
      <c r="AL1205" s="44"/>
      <c r="AM1205" s="157">
        <f ca="1">IF('MASTER 2018-19 '!H1214="","",'MASTER 2018-19 '!H1214)</f>
        <v>24.4</v>
      </c>
      <c r="AN1205" s="216">
        <f ca="1">H1205-AM1205</f>
        <v>-12.923505775025113</v>
      </c>
    </row>
    <row r="1206" spans="1:40" x14ac:dyDescent="0.2">
      <c r="A1206" s="217" t="str">
        <f ca="1">IFERROR(IF(H1205="","No PI or No Data",""),"Substation was not found in SubstationLoad")</f>
        <v/>
      </c>
      <c r="B1206" s="176"/>
      <c r="C1206" s="177"/>
      <c r="D1206" s="178"/>
      <c r="E1206" s="178"/>
      <c r="F1206" s="178"/>
      <c r="G1206" s="329">
        <f ca="1">VLOOKUP(A1205,SubstationLoad_Max_GSPs!$A$3:$Z$100,19,FALSE)</f>
        <v>43917.351388888892</v>
      </c>
      <c r="H1206" s="180"/>
      <c r="I1206" s="181"/>
      <c r="J1206" s="182"/>
      <c r="K1206" s="183" t="s">
        <v>25</v>
      </c>
      <c r="L1206" s="53">
        <f ca="1">L1210+L1213</f>
        <v>25.065941038591383</v>
      </c>
      <c r="M1206" s="53">
        <f t="shared" ref="M1206:Y1206" ca="1" si="200">M1210+M1213</f>
        <v>25.066398661675873</v>
      </c>
      <c r="N1206" s="53">
        <f t="shared" ca="1" si="200"/>
        <v>25.066856293115077</v>
      </c>
      <c r="O1206" s="53">
        <f t="shared" ca="1" si="200"/>
        <v>25.067313932909151</v>
      </c>
      <c r="P1206" s="53">
        <f t="shared" ca="1" si="200"/>
        <v>25.06777158105826</v>
      </c>
      <c r="Q1206" s="53">
        <f t="shared" ca="1" si="200"/>
        <v>25.068229237562534</v>
      </c>
      <c r="R1206" s="53">
        <f t="shared" ca="1" si="200"/>
        <v>25.06868690242214</v>
      </c>
      <c r="S1206" s="53">
        <f t="shared" ca="1" si="200"/>
        <v>25.069144575637228</v>
      </c>
      <c r="T1206" s="53">
        <f t="shared" ca="1" si="200"/>
        <v>25.069602257207954</v>
      </c>
      <c r="U1206" s="53">
        <f t="shared" ca="1" si="200"/>
        <v>25.07005994713446</v>
      </c>
      <c r="V1206" s="53">
        <f t="shared" ca="1" si="200"/>
        <v>25.07051764541691</v>
      </c>
      <c r="W1206" s="53">
        <f t="shared" ca="1" si="200"/>
        <v>25.070975352055441</v>
      </c>
      <c r="X1206" s="53">
        <f t="shared" ca="1" si="200"/>
        <v>25.071433067050236</v>
      </c>
      <c r="Y1206" s="53">
        <f t="shared" ca="1" si="200"/>
        <v>25.071890790401412</v>
      </c>
      <c r="Z1206" s="184"/>
      <c r="AA1206" s="419">
        <f ca="1">MAX(VLOOKUP(A1205,SubstationLoad_Max_GSPs!$A$3:$Z$100,3,FALSE),VLOOKUP(A1205,SubstationLoad_Max_GSPs!$A$3:$Z$100,5,FALSE))</f>
        <v>5.5970640182495117</v>
      </c>
      <c r="AB1206" s="282">
        <f ca="1">VLOOKUP(A1205,SubstationLoad_Max_GSPs!$A$3:$Z$100,4,FALSE)</f>
        <v>7.2002456653863192</v>
      </c>
      <c r="AC1206" s="282">
        <f ca="1">VLOOKUP(A1205,SubstationLoad_Min_GSPs!$A$3:$Z$100,18,FALSE)</f>
        <v>-34.375171538442373</v>
      </c>
      <c r="AD1206" s="175"/>
      <c r="AE1206" s="186">
        <v>1</v>
      </c>
      <c r="AF1206" s="187">
        <v>0</v>
      </c>
      <c r="AG1206" s="187">
        <v>0</v>
      </c>
      <c r="AH1206" s="187">
        <v>0</v>
      </c>
      <c r="AI1206" s="187">
        <v>0</v>
      </c>
      <c r="AJ1206" s="187">
        <v>0</v>
      </c>
      <c r="AK1206" s="187">
        <v>0</v>
      </c>
      <c r="AL1206" s="188">
        <v>0</v>
      </c>
      <c r="AM1206" s="157" t="str">
        <f ca="1">IF('MASTER 2018-19 '!H1215="","",'MASTER 2018-19 '!H1215)</f>
        <v/>
      </c>
      <c r="AN1206" s="216"/>
    </row>
    <row r="1207" spans="1:40" x14ac:dyDescent="0.2">
      <c r="A1207" s="11"/>
      <c r="B1207" s="176"/>
      <c r="C1207" s="189"/>
      <c r="D1207" s="190" t="s">
        <v>26</v>
      </c>
      <c r="E1207" s="63"/>
      <c r="F1207" s="191"/>
      <c r="G1207" s="192"/>
      <c r="H1207" s="193"/>
      <c r="I1207" s="194"/>
      <c r="J1207" s="194"/>
      <c r="K1207" s="194"/>
      <c r="L1207" s="194"/>
      <c r="M1207" s="194"/>
      <c r="N1207" s="195"/>
      <c r="O1207" s="195"/>
      <c r="P1207" s="195"/>
      <c r="Q1207" s="195"/>
      <c r="R1207" s="196" t="s">
        <v>27</v>
      </c>
      <c r="S1207" s="330">
        <f ca="1">VLOOKUP(A1205,SubstationLoad_Max_GSPs!$A$3:$Z$100,20,FALSE)</f>
        <v>0.22825530171394348</v>
      </c>
      <c r="T1207" s="185"/>
      <c r="U1207" s="185"/>
      <c r="V1207" s="185"/>
      <c r="W1207" s="185"/>
      <c r="X1207" s="185"/>
      <c r="Y1207" s="185"/>
      <c r="Z1207" s="184"/>
      <c r="AA1207" s="418">
        <f ca="1">IF(AA1206=VLOOKUP(A1205,SubstationLoad_Max_GSPs!$A$3:$Z$100,3,FALSE),VLOOKUP(A1205,SubstationLoad_Max_GSPs!$A$3:$Z$100,8,FALSE),IF(AA1206=VLOOKUP(A1205,SubstationLoad_Max_GSPs!$A$3:$Z$100,5,FALSE),VLOOKUP(A1205,SubstationLoad_Max_GSPs!$A$3:$Z$100,10,FALSE),""))</f>
        <v>43601.996527777781</v>
      </c>
      <c r="AB1207" s="418">
        <f ca="1">VLOOKUP(A1205,SubstationLoad_Max_GSPs!$A$3:$Z$100,9,FALSE)</f>
        <v>43667</v>
      </c>
      <c r="AC1207" s="418">
        <f ca="1">VLOOKUP(A1205,SubstationLoad_Min_GSPs!$A$3:$Z$100,19,FALSE)</f>
        <v>43767.032638888886</v>
      </c>
      <c r="AD1207" s="175"/>
      <c r="AE1207" s="175"/>
      <c r="AF1207" s="175"/>
      <c r="AG1207" s="175"/>
      <c r="AH1207" s="175"/>
      <c r="AI1207" s="175"/>
      <c r="AJ1207" s="175"/>
      <c r="AK1207" s="175"/>
      <c r="AL1207" s="175"/>
      <c r="AM1207" s="157" t="str">
        <f ca="1">IF('MASTER 2018-19 '!H1216="","",'MASTER 2018-19 '!H1216)</f>
        <v/>
      </c>
      <c r="AN1207" s="216"/>
    </row>
    <row r="1208" spans="1:40" x14ac:dyDescent="0.2">
      <c r="A1208" s="14"/>
      <c r="B1208" s="197"/>
      <c r="C1208" s="198"/>
      <c r="D1208" s="198"/>
      <c r="E1208" s="198"/>
      <c r="F1208" s="199"/>
      <c r="G1208" s="200" t="s">
        <v>28</v>
      </c>
      <c r="H1208" s="201">
        <v>0.98</v>
      </c>
      <c r="I1208" s="197"/>
      <c r="J1208" s="202"/>
      <c r="K1208" s="203" t="s">
        <v>29</v>
      </c>
      <c r="L1208" s="78">
        <f ca="1">L1205*$H1208</f>
        <v>11.246964340475389</v>
      </c>
      <c r="M1208" s="78">
        <f t="shared" ref="M1208:T1208" ca="1" si="201">M1205*$H1208</f>
        <v>11.24716967370045</v>
      </c>
      <c r="N1208" s="78">
        <f t="shared" ca="1" si="201"/>
        <v>11.247375010674229</v>
      </c>
      <c r="O1208" s="78">
        <f t="shared" ca="1" si="201"/>
        <v>11.247580351396797</v>
      </c>
      <c r="P1208" s="78">
        <f t="shared" ca="1" si="201"/>
        <v>11.247785695868231</v>
      </c>
      <c r="Q1208" s="78">
        <f t="shared" ca="1" si="201"/>
        <v>11.247991044088582</v>
      </c>
      <c r="R1208" s="78">
        <f t="shared" ca="1" si="201"/>
        <v>11.248196396057933</v>
      </c>
      <c r="S1208" s="78">
        <f t="shared" ca="1" si="201"/>
        <v>11.248401751776345</v>
      </c>
      <c r="T1208" s="78">
        <f t="shared" ca="1" si="201"/>
        <v>11.248607111243894</v>
      </c>
      <c r="U1208" s="78">
        <f ca="1">U1205*$H1208</f>
        <v>11.248812474460637</v>
      </c>
      <c r="V1208" s="78">
        <f ca="1">V1205*$H1208</f>
        <v>11.249017841426651</v>
      </c>
      <c r="W1208" s="78">
        <f t="shared" ref="W1208" ca="1" si="202">W1205*$H1208</f>
        <v>11.249223212142001</v>
      </c>
      <c r="X1208" s="78">
        <f ca="1">X1205*$H1208</f>
        <v>11.249428586606763</v>
      </c>
      <c r="Y1208" s="78">
        <f ca="1">Y1205*$H1208</f>
        <v>11.249633964820992</v>
      </c>
      <c r="Z1208" s="204"/>
      <c r="AA1208" s="205"/>
      <c r="AB1208" s="198"/>
      <c r="AC1208" s="206"/>
      <c r="AD1208" s="175"/>
      <c r="AE1208" s="175"/>
      <c r="AF1208" s="175"/>
      <c r="AG1208" s="175"/>
      <c r="AH1208" s="175"/>
      <c r="AI1208" s="175"/>
      <c r="AJ1208" s="175"/>
      <c r="AK1208" s="175"/>
      <c r="AL1208" s="175"/>
      <c r="AM1208" s="157"/>
      <c r="AN1208" s="216"/>
    </row>
    <row r="1209" spans="1:40" x14ac:dyDescent="0.2">
      <c r="A1209" s="2"/>
      <c r="C1209" s="207"/>
      <c r="D1209" s="208"/>
      <c r="E1209" s="208"/>
      <c r="F1209" s="208"/>
      <c r="G1209" s="209"/>
      <c r="H1209" s="241"/>
      <c r="I1209" s="211"/>
      <c r="J1209" s="212"/>
      <c r="K1209" s="208"/>
      <c r="Z1209" s="175"/>
      <c r="AA1209" s="175"/>
      <c r="AB1209" s="175"/>
      <c r="AC1209" s="175"/>
      <c r="AD1209" s="175"/>
      <c r="AE1209" s="175"/>
      <c r="AF1209" s="175"/>
      <c r="AG1209" s="175"/>
      <c r="AH1209" s="175"/>
      <c r="AI1209" s="175"/>
      <c r="AJ1209" s="175"/>
      <c r="AK1209" s="175"/>
      <c r="AL1209" s="175"/>
      <c r="AM1209" s="157" t="str">
        <f ca="1">IF('MASTER 2018-19 '!H1218="","",'MASTER 2018-19 '!H1218)</f>
        <v/>
      </c>
      <c r="AN1209" s="216"/>
    </row>
    <row r="1210" spans="1:40" x14ac:dyDescent="0.2">
      <c r="A1210" s="152"/>
      <c r="B1210" s="247">
        <v>929</v>
      </c>
      <c r="C1210" s="86" t="s">
        <v>397</v>
      </c>
      <c r="D1210" s="117" t="s">
        <v>30</v>
      </c>
      <c r="E1210" s="117" t="s">
        <v>545</v>
      </c>
      <c r="F1210" s="214"/>
      <c r="G1210" s="284">
        <f ca="1">IF(AND(VLOOKUP(C1210,SubstationLoad_Max_Primaries!$B$3:$Z$495,3,FALSE),ISNUMBER(VLOOKUP(C1210,'Manual Calculation'!$B$2:$G$222,3,FALSE))),VLOOKUP(C1210,'Manual Calculation'!$B$2:$G$222,4,FALSE),VLOOKUP(C1210,SubstationLoad_Max_Primaries!$B$3:$Z$500,23,FALSE))</f>
        <v>43878.7</v>
      </c>
      <c r="H1210" s="282">
        <f ca="1">IF(AND(VLOOKUP(C1210,SubstationLoad_Max_Primaries!$B$3:$Z$495,3,FALSE),ISNUMBER(VLOOKUP(C1210,'Manual Calculation'!$B$2:$G$222,3,FALSE))),VLOOKUP(C1210,'Manual Calculation'!$B$2:$G$222,3,FALSE),VLOOKUP(C1210,SubstationLoad_Max_Primaries!$B$3:$Z$500,22,FALSE))</f>
        <v>12.011741790039062</v>
      </c>
      <c r="I1210" s="136">
        <v>1</v>
      </c>
      <c r="J1210" s="89">
        <v>0</v>
      </c>
      <c r="K1210" s="90">
        <v>0</v>
      </c>
      <c r="L1210" s="143">
        <f ca="1">IF(OR($B1210="",ISNA($I1210)),,$H1210*$I1210)</f>
        <v>12.011741790039062</v>
      </c>
      <c r="M1210" s="143">
        <f ca="1">IF($B1210 ="",,VLOOKUP($K1210,'Growth Rates'!$C$5:$D$8,2,FALSE))^COLUMNS($M1210:M1210)*$L1210+SUM($L1211:M1211)*IFERROR($L$5/$L$6,1)</f>
        <v>12.011961085629025</v>
      </c>
      <c r="N1210" s="143">
        <f ca="1">IF($B1210 ="",,VLOOKUP($K1210,'Growth Rates'!$C$5:$D$8,2,FALSE))^COLUMNS($M1210:N1210)*$L1210+SUM($L1211:N1211)*IFERROR($L$5/$L$6,1)</f>
        <v>12.012180385222615</v>
      </c>
      <c r="O1210" s="143">
        <f ca="1">IF($B1210 ="",,VLOOKUP($K1210,'Growth Rates'!$C$5:$D$8,2,FALSE))^COLUMNS($M1210:O1210)*$L1210+SUM($L1211:O1211)*IFERROR($L$5/$L$6,1)</f>
        <v>12.012399688819908</v>
      </c>
      <c r="P1210" s="143">
        <f ca="1">IF($B1210 ="",,VLOOKUP($K1210,'Growth Rates'!$C$5:$D$8,2,FALSE))^COLUMNS($M1210:P1210)*$L1210+SUM($L1211:P1211)*IFERROR($L$5/$L$6,1)</f>
        <v>12.012618996420979</v>
      </c>
      <c r="Q1210" s="143">
        <f ca="1">IF($B1210 ="",,VLOOKUP($K1210,'Growth Rates'!$C$5:$D$8,2,FALSE))^COLUMNS($M1210:Q1210)*$L1210+SUM($L1211:Q1211)*IFERROR($L$5/$L$6,1)</f>
        <v>12.012838308025895</v>
      </c>
      <c r="R1210" s="143">
        <f ca="1">IF($B1210 ="",,VLOOKUP($K1210,'Growth Rates'!$C$5:$D$8,2,FALSE))^COLUMNS($M1210:R1210)*$L1210+SUM($L1211:R1211)*IFERROR($L$5/$L$6,1)</f>
        <v>12.013057623634731</v>
      </c>
      <c r="S1210" s="143">
        <f ca="1">IF($B1210 ="",,VLOOKUP($K1210,'Growth Rates'!$C$5:$D$8,2,FALSE))^COLUMNS($M1210:S1210)*$L1210+SUM($L1211:S1211)*IFERROR($L$5/$L$6,1)</f>
        <v>12.013276943247563</v>
      </c>
      <c r="T1210" s="143">
        <f ca="1">IF($B1210 ="",,VLOOKUP($K1210,'Growth Rates'!$C$5:$D$8,2,FALSE))^COLUMNS($M1210:T1210)*$L1210+SUM($L1211:T1211)*IFERROR($L$5/$L$6,1)</f>
        <v>12.013496266864465</v>
      </c>
      <c r="U1210" s="143">
        <f ca="1">IF($B1210 ="",,VLOOKUP($K1210,'Growth Rates'!$C$5:$D$8,2,FALSE))^COLUMNS($M1210:U1210)*$L1210+SUM($L1211:U1211)*IFERROR($L$5/$L$6,1)</f>
        <v>12.013715594485504</v>
      </c>
      <c r="V1210" s="143">
        <f ca="1">IF($B1210 ="",,VLOOKUP($K1210,'Growth Rates'!$C$5:$D$8,2,FALSE))^COLUMNS($M1210:V1210)*$L1210+SUM($L1211:V1211)*IFERROR($L$5/$L$6,1)</f>
        <v>12.013934926110759</v>
      </c>
      <c r="W1210" s="143">
        <f ca="1">IF($B1210 ="",,VLOOKUP($K1210,'Growth Rates'!$C$5:$D$8,2,FALSE))^COLUMNS($M1210:W1210)*$L1210+SUM($L1211:W1211)*IFERROR($L$5/$L$6,1)</f>
        <v>12.014154261740295</v>
      </c>
      <c r="X1210" s="143">
        <f ca="1">IF($B1210 ="",,VLOOKUP($K1210,'Growth Rates'!$C$5:$D$8,2,FALSE))^COLUMNS($M1210:X1210)*$L1210+SUM($L1211:X1211)*IFERROR($L$5/$L$6,1)</f>
        <v>12.014373601374201</v>
      </c>
      <c r="Y1210" s="143">
        <f ca="1">IF($B1210 ="",,VLOOKUP($K1210,'Growth Rates'!$C$5:$D$8,2,FALSE))^COLUMNS($M1210:Y1210)*$L1210+SUM($L1211:Y1211)*IFERROR($L$5/$L$6,1)</f>
        <v>12.014592945012531</v>
      </c>
      <c r="Z1210" s="237"/>
      <c r="AA1210" s="173">
        <f ca="1">IFERROR(IF($H1210="",,AA1211/$L1210),0)</f>
        <v>0.81737918557503042</v>
      </c>
      <c r="AB1210" s="173">
        <f ca="1">IFERROR(IF($H1210="",,AB1211/$L1210),0)</f>
        <v>0.78578066194730423</v>
      </c>
      <c r="AC1210" s="174">
        <f ca="1">IFERROR(IF($H1210="",,AC1211/$L1210),0)</f>
        <v>0</v>
      </c>
      <c r="AD1210" s="175"/>
      <c r="AE1210" s="42">
        <v>84702</v>
      </c>
      <c r="AF1210" s="43"/>
      <c r="AG1210" s="43"/>
      <c r="AH1210" s="43"/>
      <c r="AI1210" s="43"/>
      <c r="AJ1210" s="43"/>
      <c r="AK1210" s="43"/>
      <c r="AL1210" s="44"/>
      <c r="AM1210" s="157">
        <f ca="1">IF('MASTER 2018-19 '!H1219="","",'MASTER 2018-19 '!H1219)</f>
        <v>13.21766856</v>
      </c>
      <c r="AN1210" s="216"/>
    </row>
    <row r="1211" spans="1:40" x14ac:dyDescent="0.2">
      <c r="A1211" s="152"/>
      <c r="C1211" s="217" t="str">
        <f ca="1">IFERROR(IF(H1210="","No PI or No Data",""),"Substation was not found in SubstationLoad")</f>
        <v/>
      </c>
      <c r="D1211" s="139"/>
      <c r="E1211" s="139"/>
      <c r="F1211" s="139"/>
      <c r="G1211" s="285">
        <f ca="1">IF(AND(VLOOKUP(C1210,SubstationLoad_Max_Primaries!$B$3:$Z$495,3,FALSE),ISNUMBER(VLOOKUP(C1210,'Manual Calculation'!$B$2:$G$222,3,FALSE))),VLOOKUP(C1210,'Manual Calculation'!$B$2:$G$222,4,FALSE),VLOOKUP(C1210,SubstationLoad_Max_Primaries!$B$3:$Z$500,23,FALSE))</f>
        <v>43878.7</v>
      </c>
      <c r="H1211" s="248"/>
      <c r="I1211" s="220"/>
      <c r="J1211" s="220"/>
      <c r="K1211" s="220"/>
      <c r="L1211" s="220" t="s">
        <v>32</v>
      </c>
      <c r="M1211" s="235"/>
      <c r="N1211" s="221"/>
      <c r="O1211" s="221"/>
      <c r="P1211" s="221"/>
      <c r="Q1211" s="221"/>
      <c r="R1211" s="221"/>
      <c r="S1211" s="221"/>
      <c r="T1211" s="221"/>
      <c r="U1211" s="221"/>
      <c r="V1211" s="221"/>
      <c r="W1211" s="221"/>
      <c r="X1211" s="221"/>
      <c r="Y1211" s="221"/>
      <c r="Z1211" s="222"/>
      <c r="AA1211" s="419">
        <f ca="1">IF(AND(VLOOKUP(C1210,SubstationLoad_Min_Primaries!$B$3:$Z$495,3,FALSE),ISNUMBER(VLOOKUP(C1210,'Manual Calculation'!$B$2:$G$222,5,FALSE))),"Manual Calculation",MAX(VLOOKUP(C1210,SubstationLoad_Max_Primaries!$B$3:$Z$500,5,FALSE),VLOOKUP(C1210,SubstationLoad_Max_Primaries!$B$3:$Z$500,7,FALSE)))</f>
        <v>9.8181477216796864</v>
      </c>
      <c r="AB1211" s="419">
        <f ca="1">IF(AND(VLOOKUP(C1210,SubstationLoad_Min_Primaries!$B$3:$Z$495,3,FALSE),ISNUMBER(VLOOKUP(C1210,'Manual Calculation'!$B$2:$G$222,5,FALSE))),"Manual Calculation",VLOOKUP(C1210,SubstationLoad_Max_Primaries!$B$3:$Z$500,6,FALSE))</f>
        <v>9.4385944149169916</v>
      </c>
      <c r="AC1211" s="282">
        <f ca="1">IF(AND(VLOOKUP(C1210,SubstationLoad_Min_Primaries!$B$3:$Z$495,3,FALSE),ISNUMBER(VLOOKUP(C1210,'Manual Calculation'!$B$2:$G$222,5,FALSE))),VLOOKUP(C1210,'Manual Calculation'!$B$2:$G$222,5,FALSE),VLOOKUP(C1210,SubstationLoad_Min_Primaries!$B$3:$Z$500,22,FALSE))</f>
        <v>0</v>
      </c>
      <c r="AD1211" s="175"/>
      <c r="AE1211" s="186">
        <v>1</v>
      </c>
      <c r="AF1211" s="187">
        <v>0</v>
      </c>
      <c r="AG1211" s="187">
        <v>0</v>
      </c>
      <c r="AH1211" s="187">
        <v>0</v>
      </c>
      <c r="AI1211" s="187">
        <v>0</v>
      </c>
      <c r="AJ1211" s="187">
        <v>0</v>
      </c>
      <c r="AK1211" s="187">
        <v>0</v>
      </c>
      <c r="AL1211" s="188">
        <v>0</v>
      </c>
      <c r="AM1211" s="157" t="str">
        <f ca="1">IF('MASTER 2018-19 '!H1220="","",'MASTER 2018-19 '!H1220)</f>
        <v/>
      </c>
      <c r="AN1211" s="216"/>
    </row>
    <row r="1212" spans="1:40" x14ac:dyDescent="0.2">
      <c r="A1212" s="152"/>
      <c r="C1212" s="223" t="s">
        <v>33</v>
      </c>
      <c r="D1212" s="224"/>
      <c r="E1212" s="225"/>
      <c r="F1212" s="225"/>
      <c r="G1212" s="226"/>
      <c r="H1212" s="249"/>
      <c r="I1212" s="228"/>
      <c r="J1212" s="228"/>
      <c r="K1212" s="228"/>
      <c r="L1212" s="228"/>
      <c r="M1212" s="229"/>
      <c r="N1212" s="229"/>
      <c r="O1212" s="230"/>
      <c r="P1212" s="230"/>
      <c r="Q1212" s="230"/>
      <c r="R1212" s="231" t="s">
        <v>34</v>
      </c>
      <c r="S1212" s="283">
        <f ca="1">VLOOKUP(C1210,SubstationLoad_Max_Primaries!$B$3:$Z$500,24,FALSE)</f>
        <v>0</v>
      </c>
      <c r="T1212" s="233"/>
      <c r="U1212" s="233"/>
      <c r="V1212" s="233"/>
      <c r="W1212" s="233"/>
      <c r="X1212" s="233"/>
      <c r="Y1212" s="233"/>
      <c r="Z1212" s="234"/>
      <c r="AA1212" s="418">
        <f ca="1">IF(AND(VLOOKUP(C1210,SubstationLoad_Min_Primaries!$B$3:$Z$495,3,FALSE),ISNUMBER(VLOOKUP(C1210,'Manual Calculation'!$B$2:$G$222,5,FALSE))),"",IF(AA1211=VLOOKUP(C1210,SubstationLoad_Max_Primaries!$B$3:$Z$500,5,FALSE),VLOOKUP(C1210,SubstationLoad_Max_Primaries!$B$3:$Z$500,10,FALSE),IF(AA1211=VLOOKUP(C1210,SubstationLoad_Max_Primaries!$B$3:$Z$500,7,FALSE),VLOOKUP(C1210,SubstationLoad_Max_Primaries!$B$3:$Z$500,12,FALSE),"")))</f>
        <v>43756.547222222223</v>
      </c>
      <c r="AB1212" s="418">
        <f ca="1">IF(AND(VLOOKUP(C1210,SubstationLoad_Min_Primaries!$B$3:$Z$495,3,FALSE),ISNUMBER(VLOOKUP(C1210,'Manual Calculation'!$B$2:$G$222,5,FALSE))),"",VLOOKUP(C1210,SubstationLoad_Max_Primaries!$B$3:$Z$500,11,FALSE))</f>
        <v>43698.595833333333</v>
      </c>
      <c r="AC1212" s="418">
        <f ca="1">IF(AND(VLOOKUP(C1210,SubstationLoad_Min_Primaries!$B$3:$Z$495,3,FALSE),ISNUMBER(VLOOKUP(C1210,'Manual Calculation'!$B$2:$G$222,5,FALSE))),VLOOKUP(C1210,'Manual Calculation'!$B$2:$G$222,6,FALSE),VLOOKUP(C1210,SubstationLoad_Min_Primaries!$B$3:$Z$500,23,FALSE))</f>
        <v>0</v>
      </c>
      <c r="AD1212" s="175"/>
      <c r="AE1212" s="175"/>
      <c r="AF1212" s="175"/>
      <c r="AG1212" s="175"/>
      <c r="AH1212" s="175"/>
      <c r="AI1212" s="175"/>
      <c r="AJ1212" s="175"/>
      <c r="AK1212" s="175"/>
      <c r="AL1212" s="175"/>
      <c r="AM1212" s="157" t="str">
        <f ca="1">IF('MASTER 2018-19 '!H1221="","",'MASTER 2018-19 '!H1221)</f>
        <v/>
      </c>
      <c r="AN1212" s="216"/>
    </row>
    <row r="1213" spans="1:40" x14ac:dyDescent="0.2">
      <c r="A1213" s="152"/>
      <c r="B1213" s="213">
        <v>928</v>
      </c>
      <c r="C1213" s="86" t="str">
        <f ca="1">VLOOKUP(B1213,'GSP List'!$D$2:$E$485,2,FALSE)</f>
        <v>PETERHEAD GRANGE 11kV</v>
      </c>
      <c r="D1213" s="117" t="s">
        <v>30</v>
      </c>
      <c r="E1213" s="117" t="s">
        <v>545</v>
      </c>
      <c r="F1213" s="214"/>
      <c r="G1213" s="284">
        <f ca="1">IF(AND(VLOOKUP(C1213,SubstationLoad_Max_Primaries!$B$3:$Z$495,3,FALSE),ISNUMBER(VLOOKUP(C1213,'Manual Calculation'!$B$2:$G$222,3,FALSE))),VLOOKUP(C1213,'Manual Calculation'!$B$2:$G$222,4,FALSE),VLOOKUP(C1213,SubstationLoad_Max_Primaries!$B$3:$Z$500,23,FALSE))</f>
        <v>43815.710416666669</v>
      </c>
      <c r="H1213" s="282">
        <f ca="1">IF(AND(VLOOKUP(C1213,SubstationLoad_Max_Primaries!$B$3:$Z$495,3,FALSE),ISNUMBER(VLOOKUP(C1213,'Manual Calculation'!$B$2:$G$222,3,FALSE))),VLOOKUP(C1213,'Manual Calculation'!$B$2:$G$222,3,FALSE),VLOOKUP(C1213,SubstationLoad_Max_Primaries!$B$3:$Z$500,22,FALSE))</f>
        <v>13.054199248552322</v>
      </c>
      <c r="I1213" s="136">
        <v>1</v>
      </c>
      <c r="J1213" s="89">
        <v>0</v>
      </c>
      <c r="K1213" s="90">
        <v>0</v>
      </c>
      <c r="L1213" s="143">
        <f ca="1">IF(OR($B1213="",ISNA($I1213)),,$H1213*$I1213)</f>
        <v>13.054199248552322</v>
      </c>
      <c r="M1213" s="143">
        <f ca="1">IF($B1213 ="",,VLOOKUP($K1213,'Growth Rates'!$C$5:$D$8,2,FALSE))^COLUMNS($M1213:M1213)*$L1213+SUM($L1214:M1214)*IFERROR($L$5/$L$6,1)</f>
        <v>13.054437576046848</v>
      </c>
      <c r="N1213" s="143">
        <f ca="1">IF($B1213 ="",,VLOOKUP($K1213,'Growth Rates'!$C$5:$D$8,2,FALSE))^COLUMNS($M1213:N1213)*$L1213+SUM($L1214:N1214)*IFERROR($L$5/$L$6,1)</f>
        <v>13.054675907892461</v>
      </c>
      <c r="O1213" s="143">
        <f ca="1">IF($B1213 ="",,VLOOKUP($K1213,'Growth Rates'!$C$5:$D$8,2,FALSE))^COLUMNS($M1213:O1213)*$L1213+SUM($L1214:O1214)*IFERROR($L$5/$L$6,1)</f>
        <v>13.054914244089245</v>
      </c>
      <c r="P1213" s="143">
        <f ca="1">IF($B1213 ="",,VLOOKUP($K1213,'Growth Rates'!$C$5:$D$8,2,FALSE))^COLUMNS($M1213:P1213)*$L1213+SUM($L1214:P1214)*IFERROR($L$5/$L$6,1)</f>
        <v>13.05515258463728</v>
      </c>
      <c r="Q1213" s="143">
        <f ca="1">IF($B1213 ="",,VLOOKUP($K1213,'Growth Rates'!$C$5:$D$8,2,FALSE))^COLUMNS($M1213:Q1213)*$L1213+SUM($L1214:Q1214)*IFERROR($L$5/$L$6,1)</f>
        <v>13.055390929536641</v>
      </c>
      <c r="R1213" s="143">
        <f ca="1">IF($B1213 ="",,VLOOKUP($K1213,'Growth Rates'!$C$5:$D$8,2,FALSE))^COLUMNS($M1213:R1213)*$L1213+SUM($L1214:R1214)*IFERROR($L$5/$L$6,1)</f>
        <v>13.055629278787409</v>
      </c>
      <c r="S1213" s="143">
        <f ca="1">IF($B1213 ="",,VLOOKUP($K1213,'Growth Rates'!$C$5:$D$8,2,FALSE))^COLUMNS($M1213:S1213)*$L1213+SUM($L1214:S1214)*IFERROR($L$5/$L$6,1)</f>
        <v>13.055867632389665</v>
      </c>
      <c r="T1213" s="143">
        <f ca="1">IF($B1213 ="",,VLOOKUP($K1213,'Growth Rates'!$C$5:$D$8,2,FALSE))^COLUMNS($M1213:T1213)*$L1213+SUM($L1214:T1214)*IFERROR($L$5/$L$6,1)</f>
        <v>13.05610599034349</v>
      </c>
      <c r="U1213" s="143">
        <f ca="1">IF($B1213 ="",,VLOOKUP($K1213,'Growth Rates'!$C$5:$D$8,2,FALSE))^COLUMNS($M1213:U1213)*$L1213+SUM($L1214:U1214)*IFERROR($L$5/$L$6,1)</f>
        <v>13.056344352648956</v>
      </c>
      <c r="V1213" s="143">
        <f ca="1">IF($B1213 ="",,VLOOKUP($K1213,'Growth Rates'!$C$5:$D$8,2,FALSE))^COLUMNS($M1213:V1213)*$L1213+SUM($L1214:V1214)*IFERROR($L$5/$L$6,1)</f>
        <v>13.056582719306151</v>
      </c>
      <c r="W1213" s="143">
        <f ca="1">IF($B1213 ="",,VLOOKUP($K1213,'Growth Rates'!$C$5:$D$8,2,FALSE))^COLUMNS($M1213:W1213)*$L1213+SUM($L1214:W1214)*IFERROR($L$5/$L$6,1)</f>
        <v>13.056821090315147</v>
      </c>
      <c r="X1213" s="143">
        <f ca="1">IF($B1213 ="",,VLOOKUP($K1213,'Growth Rates'!$C$5:$D$8,2,FALSE))^COLUMNS($M1213:X1213)*$L1213+SUM($L1214:X1214)*IFERROR($L$5/$L$6,1)</f>
        <v>13.057059465676035</v>
      </c>
      <c r="Y1213" s="143">
        <f ca="1">IF($B1213 ="",,VLOOKUP($K1213,'Growth Rates'!$C$5:$D$8,2,FALSE))^COLUMNS($M1213:Y1213)*$L1213+SUM($L1214:Y1214)*IFERROR($L$5/$L$6,1)</f>
        <v>13.057297845388881</v>
      </c>
      <c r="Z1213" s="215"/>
      <c r="AA1213" s="173">
        <f ca="1">IFERROR(IF($H1213="",,AA1214/$L1213),0)</f>
        <v>0.89578541982259918</v>
      </c>
      <c r="AB1213" s="173">
        <f ca="1">IFERROR(IF($H1213="",,AB1214/$L1213),0)</f>
        <v>0.78887707095155513</v>
      </c>
      <c r="AC1213" s="174">
        <f ca="1">IFERROR(IF($H1213="",,AC1214/$L1213),0)</f>
        <v>0</v>
      </c>
      <c r="AD1213" s="175"/>
      <c r="AE1213" s="42">
        <v>84700</v>
      </c>
      <c r="AF1213" s="43"/>
      <c r="AG1213" s="43"/>
      <c r="AH1213" s="43"/>
      <c r="AI1213" s="43"/>
      <c r="AJ1213" s="43"/>
      <c r="AK1213" s="43"/>
      <c r="AL1213" s="44"/>
      <c r="AM1213" s="157">
        <f ca="1">IF('MASTER 2018-19 '!H1222="","",'MASTER 2018-19 '!H1222)</f>
        <v>13.429694619999999</v>
      </c>
      <c r="AN1213" s="216">
        <f t="shared" ca="1" si="194"/>
        <v>-0.37549537144767697</v>
      </c>
    </row>
    <row r="1214" spans="1:40" x14ac:dyDescent="0.2">
      <c r="A1214" s="152"/>
      <c r="C1214" s="217" t="str">
        <f ca="1">IFERROR(IF(H1213="","No PI or No Data",""),"Substation was not found in SubstationLoad")</f>
        <v/>
      </c>
      <c r="D1214" s="139"/>
      <c r="E1214" s="139"/>
      <c r="F1214" s="139"/>
      <c r="G1214" s="285">
        <f ca="1">IF(AND(VLOOKUP(C1213,SubstationLoad_Max_Primaries!$B$3:$Z$495,3,FALSE),ISNUMBER(VLOOKUP(C1213,'Manual Calculation'!$B$2:$G$222,3,FALSE))),VLOOKUP(C1213,'Manual Calculation'!$B$2:$G$222,4,FALSE),VLOOKUP(C1213,SubstationLoad_Max_Primaries!$B$3:$Z$500,23,FALSE))</f>
        <v>43815.710416666669</v>
      </c>
      <c r="H1214" s="250"/>
      <c r="I1214" s="220"/>
      <c r="J1214" s="220"/>
      <c r="K1214" s="220"/>
      <c r="L1214" s="220" t="s">
        <v>32</v>
      </c>
      <c r="M1214" s="221"/>
      <c r="N1214" s="221"/>
      <c r="O1214" s="221"/>
      <c r="P1214" s="221"/>
      <c r="Q1214" s="221"/>
      <c r="R1214" s="221"/>
      <c r="S1214" s="221"/>
      <c r="T1214" s="221"/>
      <c r="U1214" s="221"/>
      <c r="V1214" s="221"/>
      <c r="W1214" s="221"/>
      <c r="X1214" s="221"/>
      <c r="Y1214" s="221"/>
      <c r="Z1214" s="222"/>
      <c r="AA1214" s="419">
        <f ca="1">IF(AND(VLOOKUP(C1213,SubstationLoad_Min_Primaries!$B$3:$Z$495,3,FALSE),ISNUMBER(VLOOKUP(C1213,'Manual Calculation'!$B$2:$G$222,5,FALSE))),"Manual Calculation",MAX(VLOOKUP(C1213,SubstationLoad_Max_Primaries!$B$3:$Z$500,5,FALSE),VLOOKUP(C1213,SubstationLoad_Max_Primaries!$B$3:$Z$500,7,FALSE)))</f>
        <v>11.693761354312301</v>
      </c>
      <c r="AB1214" s="419">
        <f ca="1">IF(AND(VLOOKUP(C1213,SubstationLoad_Min_Primaries!$B$3:$Z$495,3,FALSE),ISNUMBER(VLOOKUP(C1213,'Manual Calculation'!$B$2:$G$222,5,FALSE))),"Manual Calculation",VLOOKUP(C1213,SubstationLoad_Max_Primaries!$B$3:$Z$500,6,FALSE))</f>
        <v>10.298158466815948</v>
      </c>
      <c r="AC1214" s="282">
        <f ca="1">IF(AND(VLOOKUP(C1213,SubstationLoad_Min_Primaries!$B$3:$Z$495,3,FALSE),ISNUMBER(VLOOKUP(C1213,'Manual Calculation'!$B$2:$G$222,5,FALSE))),VLOOKUP(C1213,'Manual Calculation'!$B$2:$G$222,5,FALSE),VLOOKUP(C1213,SubstationLoad_Min_Primaries!$B$3:$Z$500,22,FALSE))</f>
        <v>0</v>
      </c>
      <c r="AD1214" s="175"/>
      <c r="AE1214" s="186">
        <v>1</v>
      </c>
      <c r="AF1214" s="187">
        <v>0</v>
      </c>
      <c r="AG1214" s="187">
        <v>0</v>
      </c>
      <c r="AH1214" s="187">
        <v>0</v>
      </c>
      <c r="AI1214" s="187">
        <v>0</v>
      </c>
      <c r="AJ1214" s="187">
        <v>0</v>
      </c>
      <c r="AK1214" s="187">
        <v>0</v>
      </c>
      <c r="AL1214" s="188">
        <v>0</v>
      </c>
      <c r="AM1214" s="157" t="str">
        <f ca="1">IF('MASTER 2018-19 '!H1223="","",'MASTER 2018-19 '!H1223)</f>
        <v/>
      </c>
      <c r="AN1214" s="216"/>
    </row>
    <row r="1215" spans="1:40" x14ac:dyDescent="0.2">
      <c r="A1215" s="152"/>
      <c r="C1215" s="223" t="s">
        <v>33</v>
      </c>
      <c r="D1215" s="224"/>
      <c r="E1215" s="225"/>
      <c r="F1215" s="225"/>
      <c r="G1215" s="226"/>
      <c r="H1215" s="249"/>
      <c r="I1215" s="228"/>
      <c r="J1215" s="228"/>
      <c r="K1215" s="228"/>
      <c r="L1215" s="228"/>
      <c r="M1215" s="229"/>
      <c r="N1215" s="229"/>
      <c r="O1215" s="230"/>
      <c r="P1215" s="230"/>
      <c r="Q1215" s="230"/>
      <c r="R1215" s="231" t="s">
        <v>34</v>
      </c>
      <c r="S1215" s="283">
        <f ca="1">VLOOKUP(C1213,SubstationLoad_Max_Primaries!$B$3:$Z$500,24,FALSE)</f>
        <v>0.15311339497566223</v>
      </c>
      <c r="T1215" s="233"/>
      <c r="U1215" s="233"/>
      <c r="V1215" s="233"/>
      <c r="W1215" s="233"/>
      <c r="X1215" s="233"/>
      <c r="Y1215" s="233"/>
      <c r="Z1215" s="234"/>
      <c r="AA1215" s="418">
        <f ca="1">IF(AND(VLOOKUP(C1213,SubstationLoad_Min_Primaries!$B$3:$Z$495,3,FALSE),ISNUMBER(VLOOKUP(C1213,'Manual Calculation'!$B$2:$G$222,5,FALSE))),"",IF(AA1214=VLOOKUP(C1213,SubstationLoad_Max_Primaries!$B$3:$Z$500,5,FALSE),VLOOKUP(C1213,SubstationLoad_Max_Primaries!$B$3:$Z$500,10,FALSE),IF(AA1214=VLOOKUP(C1213,SubstationLoad_Max_Primaries!$B$3:$Z$500,7,FALSE),VLOOKUP(C1213,SubstationLoad_Max_Primaries!$B$3:$Z$500,12,FALSE),"")))</f>
        <v>43768.711805555555</v>
      </c>
      <c r="AB1215" s="418">
        <f ca="1">IF(AND(VLOOKUP(C1213,SubstationLoad_Min_Primaries!$B$3:$Z$495,3,FALSE),ISNUMBER(VLOOKUP(C1213,'Manual Calculation'!$B$2:$G$222,5,FALSE))),"",VLOOKUP(C1213,SubstationLoad_Max_Primaries!$B$3:$Z$500,11,FALSE))</f>
        <v>43640.708333333336</v>
      </c>
      <c r="AC1215" s="418">
        <f ca="1">IF(AND(VLOOKUP(C1213,SubstationLoad_Min_Primaries!$B$3:$Z$495,3,FALSE),ISNUMBER(VLOOKUP(C1213,'Manual Calculation'!$B$2:$G$222,5,FALSE))),VLOOKUP(C1213,'Manual Calculation'!$B$2:$G$222,6,FALSE),VLOOKUP(C1213,SubstationLoad_Min_Primaries!$B$3:$Z$500,23,FALSE))</f>
        <v>0</v>
      </c>
      <c r="AD1215" s="175"/>
      <c r="AE1215" s="175"/>
      <c r="AF1215" s="175"/>
      <c r="AG1215" s="175"/>
      <c r="AH1215" s="175"/>
      <c r="AI1215" s="175"/>
      <c r="AJ1215" s="175"/>
      <c r="AK1215" s="175"/>
      <c r="AL1215" s="175"/>
      <c r="AM1215" s="157" t="str">
        <f ca="1">IF('MASTER 2018-19 '!H1224="","",'MASTER 2018-19 '!H1224)</f>
        <v/>
      </c>
      <c r="AN1215" s="216"/>
    </row>
    <row r="1216" spans="1:40" x14ac:dyDescent="0.2">
      <c r="A1216" s="246"/>
      <c r="B1216" s="246"/>
      <c r="C1216" s="246"/>
      <c r="D1216" s="246"/>
      <c r="E1216" s="246"/>
      <c r="F1216" s="246"/>
      <c r="G1216" s="246"/>
      <c r="H1216" s="246"/>
      <c r="I1216" s="246"/>
      <c r="J1216" s="246"/>
      <c r="K1216" s="246"/>
      <c r="L1216" s="246"/>
      <c r="M1216" s="246"/>
      <c r="N1216" s="246"/>
      <c r="O1216" s="246"/>
      <c r="P1216" s="246"/>
      <c r="Q1216" s="246"/>
      <c r="R1216" s="246"/>
      <c r="S1216" s="246"/>
      <c r="T1216" s="246"/>
      <c r="U1216" s="246"/>
      <c r="V1216" s="246"/>
      <c r="W1216" s="246"/>
      <c r="X1216" s="246"/>
      <c r="Y1216" s="246"/>
      <c r="Z1216" s="246"/>
      <c r="AA1216" s="246"/>
      <c r="AB1216" s="246"/>
      <c r="AC1216" s="246"/>
      <c r="AD1216" s="246"/>
      <c r="AE1216" s="246"/>
      <c r="AF1216" s="246"/>
      <c r="AG1216" s="246"/>
      <c r="AH1216" s="246"/>
      <c r="AI1216" s="246"/>
      <c r="AJ1216" s="246"/>
      <c r="AK1216" s="246"/>
      <c r="AL1216" s="246"/>
      <c r="AM1216" s="157" t="str">
        <f ca="1">IF('MASTER 2018-19 '!H1225="","",'MASTER 2018-19 '!H1225)</f>
        <v/>
      </c>
      <c r="AN1216" s="216"/>
    </row>
    <row r="1217" spans="1:40" x14ac:dyDescent="0.2">
      <c r="A1217" s="152"/>
      <c r="B1217" s="25"/>
      <c r="C1217" s="158"/>
      <c r="D1217" s="152"/>
      <c r="E1217" s="152"/>
      <c r="F1217" s="152"/>
      <c r="G1217" s="152"/>
      <c r="H1217" s="152"/>
      <c r="I1217" s="152"/>
      <c r="J1217" s="152"/>
      <c r="K1217" s="152"/>
      <c r="L1217" s="7" t="s">
        <v>0</v>
      </c>
      <c r="M1217" s="159"/>
      <c r="N1217" s="159"/>
      <c r="O1217" s="159"/>
      <c r="P1217" s="159"/>
      <c r="Q1217" s="159"/>
      <c r="R1217" s="159"/>
      <c r="S1217" s="159"/>
      <c r="T1217" s="159"/>
      <c r="U1217" s="159"/>
      <c r="V1217" s="159"/>
      <c r="W1217" s="159"/>
      <c r="X1217" s="159"/>
      <c r="Y1217" s="159"/>
      <c r="Z1217" s="156"/>
      <c r="AA1217" s="152"/>
      <c r="AB1217" s="152"/>
      <c r="AC1217" s="152"/>
      <c r="AD1217" s="152"/>
      <c r="AE1217" s="152"/>
      <c r="AF1217" s="152"/>
      <c r="AG1217" s="152"/>
      <c r="AH1217" s="152"/>
      <c r="AI1217" s="152"/>
      <c r="AJ1217" s="152"/>
      <c r="AK1217" s="152"/>
      <c r="AL1217" s="152"/>
      <c r="AM1217" s="157" t="str">
        <f ca="1">IF('MASTER 2018-19 '!H1226="","",'MASTER 2018-19 '!H1226)</f>
        <v/>
      </c>
      <c r="AN1217" s="216"/>
    </row>
    <row r="1218" spans="1:40" ht="61.5" x14ac:dyDescent="0.2">
      <c r="A1218" s="20" t="s">
        <v>39</v>
      </c>
      <c r="B1218" s="21" t="s">
        <v>657</v>
      </c>
      <c r="C1218" s="20" t="s">
        <v>2</v>
      </c>
      <c r="D1218" s="18" t="s">
        <v>3</v>
      </c>
      <c r="E1218" s="18" t="s">
        <v>4</v>
      </c>
      <c r="F1218" s="18" t="s">
        <v>5</v>
      </c>
      <c r="G1218" s="22" t="s">
        <v>6</v>
      </c>
      <c r="H1218" s="22" t="str">
        <f ca="1">$L$1&amp;" Peak (MW)"</f>
        <v>2019 / 20 Peak (MW)</v>
      </c>
      <c r="I1218" s="16" t="s">
        <v>7</v>
      </c>
      <c r="J1218" s="24" t="s">
        <v>8</v>
      </c>
      <c r="K1218" s="17" t="s">
        <v>9</v>
      </c>
      <c r="L1218" s="22" t="str">
        <f ca="1">LEFTB($L$1,FIND(" / ",$L$1,1))&amp;" / "&amp;LEFTB($L$1,FIND(" / ",$L$1,1))+1</f>
        <v>2019  / 2020</v>
      </c>
      <c r="M1218" s="22" t="str">
        <f ca="1">LEFTB($L$1,FIND(" / ",$L$1,1))+1&amp;" / "&amp;LEFTB($L$1,FIND(" / ",$L$1,1))+2</f>
        <v>2020 / 2021</v>
      </c>
      <c r="N1218" s="22" t="str">
        <f ca="1">LEFTB($L$1,FIND(" / ",$L$1,1))+2&amp;" / "&amp;LEFTB($L$1,FIND(" / ",$L$1,1))+3</f>
        <v>2021 / 2022</v>
      </c>
      <c r="O1218" s="22" t="str">
        <f ca="1">LEFTB($L$1,FIND(" / ",$L$1,1))+3&amp;" / "&amp;LEFTB($L$1,FIND(" / ",$L$1,1))+4</f>
        <v>2022 / 2023</v>
      </c>
      <c r="P1218" s="22" t="str">
        <f ca="1">LEFTB($L$1,FIND(" / ",$L$1,1))+4&amp;" / "&amp;LEFTB($L$1,FIND(" / ",$L$1,1))+5</f>
        <v>2023 / 2024</v>
      </c>
      <c r="Q1218" s="22" t="str">
        <f ca="1">LEFTB($L$1,FIND(" / ",$L$1,1))+5&amp;" / "&amp;LEFTB($L$1,FIND(" / ",$L$1,1))+6</f>
        <v>2024 / 2025</v>
      </c>
      <c r="R1218" s="22" t="str">
        <f ca="1">LEFTB($L$1,FIND(" / ",$L$1,1))+6&amp;" / "&amp;LEFTB($L$1,FIND(" / ",$L$1,1))+7</f>
        <v>2025 / 2026</v>
      </c>
      <c r="S1218" s="22" t="str">
        <f ca="1">LEFTB($L$1,FIND(" / ",$L$1,1))+7&amp;" / "&amp;LEFTB($L$1,FIND(" / ",$L$1,1))+8</f>
        <v>2026 / 2027</v>
      </c>
      <c r="T1218" s="22" t="str">
        <f ca="1">LEFTB($L$1,FIND(" / ",$L$1,1))+8&amp;" / "&amp;LEFTB($L$1,FIND(" / ",$L$1,1))+9</f>
        <v>2027 / 2028</v>
      </c>
      <c r="U1218" s="22" t="str">
        <f ca="1">LEFTB($L$1,FIND(" / ",$L$1,1))+9&amp;" / "&amp;LEFTB($L$1,FIND(" / ",$L$1,1))+10</f>
        <v>2028 / 2029</v>
      </c>
      <c r="V1218" s="22" t="str">
        <f ca="1">LEFTB($L$1,FIND(" / ",$L$1,1))+10&amp;" / "&amp;LEFTB($L$1,FIND(" / ",$L$1,1))+11</f>
        <v>2029 / 2030</v>
      </c>
      <c r="W1218" s="22" t="str">
        <f ca="1">LEFTB($L$1,FIND(" / ",$L$1,1))+11&amp;" / "&amp;LEFTB($L$1,FIND(" / ",$L$1,1))+12</f>
        <v>2030 / 2031</v>
      </c>
      <c r="X1218" s="22" t="str">
        <f ca="1">LEFTB($L$1,FIND(" / ",$L$1,1))+12&amp;" / "&amp;LEFTB($L$1,FIND(" / ",$L$1,1))+13</f>
        <v>2031 / 2032</v>
      </c>
      <c r="Y1218" s="22" t="str">
        <f ca="1">LEFTB($L$1,FIND(" / ",$L$1,1))+13&amp;" / "&amp;LEFTB($L$1,FIND(" / ",$L$1,1))+14</f>
        <v>2032 / 2033</v>
      </c>
      <c r="Z1218" s="23" t="s">
        <v>11</v>
      </c>
      <c r="AA1218" s="19" t="s">
        <v>12</v>
      </c>
      <c r="AB1218" s="19" t="s">
        <v>13</v>
      </c>
      <c r="AC1218" s="19" t="s">
        <v>14</v>
      </c>
      <c r="AD1218" s="160"/>
      <c r="AE1218" s="19" t="s">
        <v>15</v>
      </c>
      <c r="AF1218" s="19" t="s">
        <v>16</v>
      </c>
      <c r="AG1218" s="19" t="s">
        <v>17</v>
      </c>
      <c r="AH1218" s="19" t="s">
        <v>18</v>
      </c>
      <c r="AI1218" s="19" t="s">
        <v>19</v>
      </c>
      <c r="AJ1218" s="19" t="s">
        <v>20</v>
      </c>
      <c r="AK1218" s="19" t="s">
        <v>21</v>
      </c>
      <c r="AL1218" s="19" t="s">
        <v>22</v>
      </c>
      <c r="AM1218" s="19" t="str">
        <f ca="1">IF('MASTER 2018-19 '!H1227="","",'MASTER 2018-19 '!H1227)</f>
        <v>2018/19 Peak (MW)</v>
      </c>
      <c r="AN1218" s="19" t="s">
        <v>825</v>
      </c>
    </row>
    <row r="1219" spans="1:40" x14ac:dyDescent="0.2">
      <c r="A1219" s="6"/>
      <c r="B1219" s="161"/>
      <c r="C1219" s="162"/>
      <c r="D1219" s="161"/>
      <c r="E1219" s="161"/>
      <c r="F1219" s="161"/>
      <c r="G1219" s="163"/>
      <c r="H1219" s="161"/>
      <c r="I1219" s="164"/>
      <c r="J1219" s="165"/>
      <c r="K1219" s="161"/>
      <c r="L1219" s="161"/>
      <c r="M1219" s="161"/>
      <c r="N1219" s="161"/>
      <c r="O1219" s="161"/>
      <c r="P1219" s="161"/>
      <c r="Q1219" s="161"/>
      <c r="R1219" s="161"/>
      <c r="S1219" s="161"/>
      <c r="T1219" s="161"/>
      <c r="U1219" s="161"/>
      <c r="V1219" s="161"/>
      <c r="W1219" s="161"/>
      <c r="X1219" s="161"/>
      <c r="Y1219" s="161"/>
      <c r="Z1219" s="160"/>
      <c r="AA1219" s="160"/>
      <c r="AB1219" s="160"/>
      <c r="AC1219" s="160"/>
      <c r="AD1219" s="160"/>
      <c r="AE1219" s="160"/>
      <c r="AF1219" s="160"/>
      <c r="AG1219" s="160"/>
      <c r="AH1219" s="160"/>
      <c r="AI1219" s="160"/>
      <c r="AJ1219" s="160"/>
      <c r="AK1219" s="160"/>
      <c r="AL1219" s="160"/>
      <c r="AM1219" s="157" t="str">
        <f ca="1">IF('MASTER 2018-19 '!H1228="","",'MASTER 2018-19 '!H1228)</f>
        <v/>
      </c>
      <c r="AN1219" s="157"/>
    </row>
    <row r="1220" spans="1:40" x14ac:dyDescent="0.2">
      <c r="A1220" s="142" t="s">
        <v>398</v>
      </c>
      <c r="B1220" s="166">
        <v>926</v>
      </c>
      <c r="C1220" s="167"/>
      <c r="D1220" s="168" t="s">
        <v>621</v>
      </c>
      <c r="E1220" s="169" t="s">
        <v>539</v>
      </c>
      <c r="F1220" s="170"/>
      <c r="G1220" s="284">
        <f ca="1">VLOOKUP(A1220,SubstationLoad_Max_GSPs!$A$3:$Z$100,19,FALSE)</f>
        <v>43556.301388888889</v>
      </c>
      <c r="H1220" s="282">
        <f ca="1">VLOOKUP(A1220,SubstationLoad_Max_GSPs!$A$3:$Z$100,18,FALSE)</f>
        <v>5.8218398094177246</v>
      </c>
      <c r="I1220" s="136">
        <v>1</v>
      </c>
      <c r="J1220" s="171"/>
      <c r="K1220" s="172" t="s">
        <v>24</v>
      </c>
      <c r="L1220" s="37">
        <f ca="1">IF(OR($A1220="",ISNA($I1220)),,$H1220*$I1220)</f>
        <v>5.8218398094177246</v>
      </c>
      <c r="M1220" s="37">
        <f t="shared" ref="M1220:Y1220" ca="1" si="203">M1221/IFERROR($L1221/$L1220,1)</f>
        <v>5.821946097399767</v>
      </c>
      <c r="N1220" s="37">
        <f t="shared" ca="1" si="203"/>
        <v>5.8220523873222838</v>
      </c>
      <c r="O1220" s="37">
        <f t="shared" ca="1" si="203"/>
        <v>5.8221586791853115</v>
      </c>
      <c r="P1220" s="37">
        <f t="shared" ca="1" si="203"/>
        <v>5.8222649729888856</v>
      </c>
      <c r="Q1220" s="37">
        <f t="shared" ca="1" si="203"/>
        <v>5.8223712687330398</v>
      </c>
      <c r="R1220" s="37">
        <f t="shared" ca="1" si="203"/>
        <v>5.8224775664178114</v>
      </c>
      <c r="S1220" s="37">
        <f t="shared" ca="1" si="203"/>
        <v>5.8225838660432352</v>
      </c>
      <c r="T1220" s="37">
        <f t="shared" ca="1" si="203"/>
        <v>5.8226901676093483</v>
      </c>
      <c r="U1220" s="37">
        <f t="shared" ca="1" si="203"/>
        <v>5.8227964711161819</v>
      </c>
      <c r="V1220" s="37">
        <f t="shared" ca="1" si="203"/>
        <v>5.8229027765637769</v>
      </c>
      <c r="W1220" s="37">
        <f t="shared" ca="1" si="203"/>
        <v>5.8230090839521624</v>
      </c>
      <c r="X1220" s="37">
        <f t="shared" ca="1" si="203"/>
        <v>5.8231153932813822</v>
      </c>
      <c r="Y1220" s="37">
        <f t="shared" ca="1" si="203"/>
        <v>5.8232217045514618</v>
      </c>
      <c r="Z1220" s="38" t="str">
        <f ca="1">"Diversity/Losses: "&amp;ROUND(L1221/L1220,3)</f>
        <v>Diversity/Losses: 1.669</v>
      </c>
      <c r="AA1220" s="173">
        <f ca="1">IFERROR(IF($H1220="",,AA1221/$L1220),0)</f>
        <v>1</v>
      </c>
      <c r="AB1220" s="173">
        <f ca="1">IFERROR(IF($H1220="",,AB1221/$L1220),0)</f>
        <v>-0.16031571018543841</v>
      </c>
      <c r="AC1220" s="174">
        <f ca="1">IFERROR(IF($H1220="",,AC1221/$L1220),0)</f>
        <v>-0.91854361963761511</v>
      </c>
      <c r="AD1220" s="175"/>
      <c r="AE1220" s="42">
        <v>21150</v>
      </c>
      <c r="AF1220" s="43"/>
      <c r="AG1220" s="43"/>
      <c r="AH1220" s="43"/>
      <c r="AI1220" s="43"/>
      <c r="AJ1220" s="43"/>
      <c r="AK1220" s="43"/>
      <c r="AL1220" s="44"/>
      <c r="AM1220" s="157">
        <f ca="1">IF('MASTER 2018-19 '!H1229="","",'MASTER 2018-19 '!H1229)</f>
        <v>8.6</v>
      </c>
      <c r="AN1220" s="216">
        <f ca="1">H1220-AM1220</f>
        <v>-2.778160190582275</v>
      </c>
    </row>
    <row r="1221" spans="1:40" x14ac:dyDescent="0.2">
      <c r="A1221" s="217" t="str">
        <f ca="1">IFERROR(IF(H1220="","No PI or No Data",""),"Substation was not found in SubstationLoad")</f>
        <v/>
      </c>
      <c r="B1221" s="176"/>
      <c r="C1221" s="177"/>
      <c r="D1221" s="178"/>
      <c r="E1221" s="178"/>
      <c r="F1221" s="178"/>
      <c r="G1221" s="329">
        <f ca="1">VLOOKUP(A1220,SubstationLoad_Max_GSPs!$A$3:$Z$100,19,FALSE)</f>
        <v>43556.301388888889</v>
      </c>
      <c r="H1221" s="180"/>
      <c r="I1221" s="181"/>
      <c r="J1221" s="182"/>
      <c r="K1221" s="183" t="s">
        <v>25</v>
      </c>
      <c r="L1221" s="53">
        <f ca="1">L1225+L1228</f>
        <v>9.7155763429501949</v>
      </c>
      <c r="M1221" s="53">
        <f t="shared" ref="M1221:Y1221" ca="1" si="204">M1225+M1228</f>
        <v>9.7157537179789966</v>
      </c>
      <c r="N1221" s="53">
        <f t="shared" ca="1" si="204"/>
        <v>9.7159310962460914</v>
      </c>
      <c r="O1221" s="53">
        <f t="shared" ca="1" si="204"/>
        <v>9.7161084777515399</v>
      </c>
      <c r="P1221" s="53">
        <f t="shared" ca="1" si="204"/>
        <v>9.716285862495404</v>
      </c>
      <c r="Q1221" s="53">
        <f t="shared" ca="1" si="204"/>
        <v>9.7164632504777373</v>
      </c>
      <c r="R1221" s="53">
        <f t="shared" ca="1" si="204"/>
        <v>9.7166406416986035</v>
      </c>
      <c r="S1221" s="53">
        <f t="shared" ca="1" si="204"/>
        <v>9.7168180361580596</v>
      </c>
      <c r="T1221" s="53">
        <f t="shared" ca="1" si="204"/>
        <v>9.7169954338561677</v>
      </c>
      <c r="U1221" s="53">
        <f t="shared" ca="1" si="204"/>
        <v>9.7171728347929811</v>
      </c>
      <c r="V1221" s="53">
        <f t="shared" ca="1" si="204"/>
        <v>9.7173502389685655</v>
      </c>
      <c r="W1221" s="53">
        <f t="shared" ca="1" si="204"/>
        <v>9.7175276463829725</v>
      </c>
      <c r="X1221" s="53">
        <f t="shared" ca="1" si="204"/>
        <v>9.7177050570362731</v>
      </c>
      <c r="Y1221" s="53">
        <f t="shared" ca="1" si="204"/>
        <v>9.7178824709285117</v>
      </c>
      <c r="Z1221" s="184"/>
      <c r="AA1221" s="419">
        <f ca="1">MAX(VLOOKUP(A1220,SubstationLoad_Max_GSPs!$A$3:$Z$100,3,FALSE),VLOOKUP(A1220,SubstationLoad_Max_GSPs!$A$3:$Z$100,5,FALSE))</f>
        <v>5.8218398094177246</v>
      </c>
      <c r="AB1221" s="282">
        <f ca="1">VLOOKUP(A1220,SubstationLoad_Max_GSPs!$A$3:$Z$100,4,FALSE)</f>
        <v>-0.93333238363265991</v>
      </c>
      <c r="AC1221" s="282">
        <f ca="1">VLOOKUP(A1220,SubstationLoad_Min_GSPs!$A$3:$Z$100,18,FALSE)</f>
        <v>-5.3476138114929199</v>
      </c>
      <c r="AD1221" s="175"/>
      <c r="AE1221" s="186">
        <v>1</v>
      </c>
      <c r="AF1221" s="187">
        <v>0</v>
      </c>
      <c r="AG1221" s="187">
        <v>0</v>
      </c>
      <c r="AH1221" s="187">
        <v>0</v>
      </c>
      <c r="AI1221" s="187">
        <v>0</v>
      </c>
      <c r="AJ1221" s="187">
        <v>0</v>
      </c>
      <c r="AK1221" s="187">
        <v>0</v>
      </c>
      <c r="AL1221" s="188">
        <v>0</v>
      </c>
      <c r="AM1221" s="157" t="str">
        <f ca="1">IF('MASTER 2018-19 '!H1230="","",'MASTER 2018-19 '!H1230)</f>
        <v/>
      </c>
      <c r="AN1221" s="216"/>
    </row>
    <row r="1222" spans="1:40" x14ac:dyDescent="0.2">
      <c r="A1222" s="11"/>
      <c r="B1222" s="176"/>
      <c r="C1222" s="189"/>
      <c r="D1222" s="190" t="s">
        <v>26</v>
      </c>
      <c r="E1222" s="63"/>
      <c r="F1222" s="191"/>
      <c r="G1222" s="192"/>
      <c r="H1222" s="193"/>
      <c r="I1222" s="194"/>
      <c r="J1222" s="194"/>
      <c r="K1222" s="194"/>
      <c r="L1222" s="194"/>
      <c r="M1222" s="194"/>
      <c r="N1222" s="195"/>
      <c r="O1222" s="195"/>
      <c r="P1222" s="195"/>
      <c r="Q1222" s="195"/>
      <c r="R1222" s="196" t="s">
        <v>27</v>
      </c>
      <c r="S1222" s="330">
        <f ca="1">VLOOKUP(A1220,SubstationLoad_Max_GSPs!$A$3:$Z$100,20,FALSE)</f>
        <v>0</v>
      </c>
      <c r="T1222" s="185"/>
      <c r="U1222" s="185"/>
      <c r="V1222" s="185"/>
      <c r="W1222" s="185"/>
      <c r="X1222" s="185"/>
      <c r="Y1222" s="185"/>
      <c r="Z1222" s="184"/>
      <c r="AA1222" s="418">
        <f ca="1">IF(AA1221=VLOOKUP(A1220,SubstationLoad_Max_GSPs!$A$3:$Z$100,3,FALSE),VLOOKUP(A1220,SubstationLoad_Max_GSPs!$A$3:$Z$100,8,FALSE),IF(AA1221=VLOOKUP(A1220,SubstationLoad_Max_GSPs!$A$3:$Z$100,5,FALSE),VLOOKUP(A1220,SubstationLoad_Max_GSPs!$A$3:$Z$100,10,FALSE),""))</f>
        <v>43556.301388888889</v>
      </c>
      <c r="AB1222" s="418">
        <f ca="1">VLOOKUP(A1220,SubstationLoad_Max_GSPs!$A$3:$Z$100,9,FALSE)</f>
        <v>43628.252083333333</v>
      </c>
      <c r="AC1222" s="418">
        <f ca="1">VLOOKUP(A1220,SubstationLoad_Min_GSPs!$A$3:$Z$100,19,FALSE)</f>
        <v>43569.427083333336</v>
      </c>
      <c r="AD1222" s="175"/>
      <c r="AE1222" s="175"/>
      <c r="AF1222" s="175"/>
      <c r="AG1222" s="175"/>
      <c r="AH1222" s="175"/>
      <c r="AI1222" s="175"/>
      <c r="AJ1222" s="175"/>
      <c r="AK1222" s="175"/>
      <c r="AL1222" s="175"/>
      <c r="AM1222" s="157" t="str">
        <f ca="1">IF('MASTER 2018-19 '!H1231="","",'MASTER 2018-19 '!H1231)</f>
        <v/>
      </c>
      <c r="AN1222" s="216"/>
    </row>
    <row r="1223" spans="1:40" x14ac:dyDescent="0.2">
      <c r="A1223" s="14"/>
      <c r="B1223" s="197"/>
      <c r="C1223" s="198"/>
      <c r="D1223" s="198"/>
      <c r="E1223" s="198"/>
      <c r="F1223" s="199"/>
      <c r="G1223" s="200" t="s">
        <v>28</v>
      </c>
      <c r="H1223" s="201">
        <v>0.98</v>
      </c>
      <c r="I1223" s="197"/>
      <c r="J1223" s="202"/>
      <c r="K1223" s="203" t="s">
        <v>29</v>
      </c>
      <c r="L1223" s="78">
        <f ca="1">L1220*$H1223</f>
        <v>5.70540301322937</v>
      </c>
      <c r="M1223" s="78">
        <f t="shared" ref="M1223:T1223" ca="1" si="205">M1220*$H1223</f>
        <v>5.7055071754517712</v>
      </c>
      <c r="N1223" s="78">
        <f t="shared" ca="1" si="205"/>
        <v>5.7056113395758379</v>
      </c>
      <c r="O1223" s="78">
        <f t="shared" ca="1" si="205"/>
        <v>5.7057155056016056</v>
      </c>
      <c r="P1223" s="78">
        <f t="shared" ca="1" si="205"/>
        <v>5.705819673529108</v>
      </c>
      <c r="Q1223" s="78">
        <f t="shared" ca="1" si="205"/>
        <v>5.705923843358379</v>
      </c>
      <c r="R1223" s="78">
        <f t="shared" ca="1" si="205"/>
        <v>5.7060280150894549</v>
      </c>
      <c r="S1223" s="78">
        <f t="shared" ca="1" si="205"/>
        <v>5.7061321887223704</v>
      </c>
      <c r="T1223" s="78">
        <f t="shared" ca="1" si="205"/>
        <v>5.706236364257161</v>
      </c>
      <c r="U1223" s="78">
        <f ca="1">U1220*$H1223</f>
        <v>5.7063405416938586</v>
      </c>
      <c r="V1223" s="78">
        <f ca="1">V1220*$H1223</f>
        <v>5.7064447210325016</v>
      </c>
      <c r="W1223" s="78">
        <f t="shared" ref="W1223" ca="1" si="206">W1220*$H1223</f>
        <v>5.7065489022731191</v>
      </c>
      <c r="X1223" s="78">
        <f ca="1">X1220*$H1223</f>
        <v>5.7066530854157547</v>
      </c>
      <c r="Y1223" s="78">
        <f ca="1">Y1220*$H1223</f>
        <v>5.7067572704604324</v>
      </c>
      <c r="Z1223" s="204"/>
      <c r="AA1223" s="205"/>
      <c r="AB1223" s="198"/>
      <c r="AC1223" s="206"/>
      <c r="AD1223" s="175"/>
      <c r="AE1223" s="175"/>
      <c r="AF1223" s="175"/>
      <c r="AG1223" s="175"/>
      <c r="AH1223" s="175"/>
      <c r="AI1223" s="175"/>
      <c r="AJ1223" s="175"/>
      <c r="AK1223" s="175"/>
      <c r="AL1223" s="175"/>
      <c r="AM1223" s="157"/>
      <c r="AN1223" s="216"/>
    </row>
    <row r="1224" spans="1:40" x14ac:dyDescent="0.2">
      <c r="A1224" s="2"/>
      <c r="C1224" s="207"/>
      <c r="D1224" s="208"/>
      <c r="E1224" s="208"/>
      <c r="F1224" s="208"/>
      <c r="G1224" s="209"/>
      <c r="H1224" s="241"/>
      <c r="I1224" s="211"/>
      <c r="J1224" s="212"/>
      <c r="K1224" s="208"/>
      <c r="Z1224" s="175"/>
      <c r="AA1224" s="175"/>
      <c r="AB1224" s="175"/>
      <c r="AC1224" s="175"/>
      <c r="AD1224" s="175"/>
      <c r="AE1224" s="175"/>
      <c r="AF1224" s="175"/>
      <c r="AG1224" s="175"/>
      <c r="AH1224" s="175"/>
      <c r="AI1224" s="175"/>
      <c r="AJ1224" s="175"/>
      <c r="AK1224" s="175"/>
      <c r="AL1224" s="175"/>
      <c r="AM1224" s="157" t="str">
        <f ca="1">IF('MASTER 2018-19 '!H1233="","",'MASTER 2018-19 '!H1233)</f>
        <v/>
      </c>
      <c r="AN1224" s="216"/>
    </row>
    <row r="1225" spans="1:40" x14ac:dyDescent="0.2">
      <c r="A1225" s="152"/>
      <c r="B1225" s="247">
        <v>812</v>
      </c>
      <c r="C1225" s="86" t="str">
        <f ca="1">VLOOKUP(B1225,'GSP List'!$D$2:$E$485,2,FALSE)</f>
        <v>BODDAM</v>
      </c>
      <c r="D1225" s="117" t="s">
        <v>30</v>
      </c>
      <c r="E1225" s="117" t="s">
        <v>539</v>
      </c>
      <c r="F1225" s="214"/>
      <c r="G1225" s="284">
        <f ca="1">IF(AND(VLOOKUP(C1225,SubstationLoad_Max_Primaries!$B$3:$Z$495,3,FALSE),ISNUMBER(VLOOKUP(C1225,'Manual Calculation'!$B$2:$G$222,3,FALSE))),VLOOKUP(C1225,'Manual Calculation'!$B$2:$G$222,4,FALSE),VLOOKUP(C1225,SubstationLoad_Max_Primaries!$B$3:$Z$500,23,FALSE))</f>
        <v>43878.432638888888</v>
      </c>
      <c r="H1225" s="282">
        <f ca="1">IF(AND(VLOOKUP(C1225,SubstationLoad_Max_Primaries!$B$3:$Z$495,3,FALSE),ISNUMBER(VLOOKUP(C1225,'Manual Calculation'!$B$2:$G$222,3,FALSE))),VLOOKUP(C1225,'Manual Calculation'!$B$2:$G$222,3,FALSE),VLOOKUP(C1225,SubstationLoad_Max_Primaries!$B$3:$Z$500,22,FALSE))</f>
        <v>7.0607399239501953</v>
      </c>
      <c r="I1225" s="136">
        <v>1</v>
      </c>
      <c r="J1225" s="89">
        <v>0</v>
      </c>
      <c r="K1225" s="90">
        <v>0</v>
      </c>
      <c r="L1225" s="143">
        <f ca="1">IF(OR($B1225="",ISNA($I1225)),,$H1225*$I1225)</f>
        <v>7.0607399239501953</v>
      </c>
      <c r="M1225" s="143">
        <f ca="1">IF($B1225 ="",,VLOOKUP($K1225,'Growth Rates'!$C$5:$D$8,2,FALSE))^COLUMNS($M1225:M1225)*$L1225+SUM($L1226:M1226)*IFERROR($L$5/$L$6,1)</f>
        <v>7.0608688302449076</v>
      </c>
      <c r="N1225" s="143">
        <f ca="1">IF($B1225 ="",,VLOOKUP($K1225,'Growth Rates'!$C$5:$D$8,2,FALSE))^COLUMNS($M1225:N1225)*$L1225+SUM($L1226:N1226)*IFERROR($L$5/$L$6,1)</f>
        <v>7.0609977388930325</v>
      </c>
      <c r="O1225" s="143">
        <f ca="1">IF($B1225 ="",,VLOOKUP($K1225,'Growth Rates'!$C$5:$D$8,2,FALSE))^COLUMNS($M1225:O1225)*$L1225+SUM($L1226:O1226)*IFERROR($L$5/$L$6,1)</f>
        <v>7.0611266498946117</v>
      </c>
      <c r="P1225" s="143">
        <f ca="1">IF($B1225 ="",,VLOOKUP($K1225,'Growth Rates'!$C$5:$D$8,2,FALSE))^COLUMNS($M1225:P1225)*$L1225+SUM($L1226:P1226)*IFERROR($L$5/$L$6,1)</f>
        <v>7.0612555632496914</v>
      </c>
      <c r="Q1225" s="143">
        <f ca="1">IF($B1225 ="",,VLOOKUP($K1225,'Growth Rates'!$C$5:$D$8,2,FALSE))^COLUMNS($M1225:Q1225)*$L1225+SUM($L1226:Q1226)*IFERROR($L$5/$L$6,1)</f>
        <v>7.0613844789583098</v>
      </c>
      <c r="R1225" s="143">
        <f ca="1">IF($B1225 ="",,VLOOKUP($K1225,'Growth Rates'!$C$5:$D$8,2,FALSE))^COLUMNS($M1225:R1225)*$L1225+SUM($L1226:R1226)*IFERROR($L$5/$L$6,1)</f>
        <v>7.0615133970205139</v>
      </c>
      <c r="S1225" s="143">
        <f ca="1">IF($B1225 ="",,VLOOKUP($K1225,'Growth Rates'!$C$5:$D$8,2,FALSE))^COLUMNS($M1225:S1225)*$L1225+SUM($L1226:S1226)*IFERROR($L$5/$L$6,1)</f>
        <v>7.0616423174363447</v>
      </c>
      <c r="T1225" s="143">
        <f ca="1">IF($B1225 ="",,VLOOKUP($K1225,'Growth Rates'!$C$5:$D$8,2,FALSE))^COLUMNS($M1225:T1225)*$L1225+SUM($L1226:T1226)*IFERROR($L$5/$L$6,1)</f>
        <v>7.0617712402058475</v>
      </c>
      <c r="U1225" s="143">
        <f ca="1">IF($B1225 ="",,VLOOKUP($K1225,'Growth Rates'!$C$5:$D$8,2,FALSE))^COLUMNS($M1225:U1225)*$L1225+SUM($L1226:U1226)*IFERROR($L$5/$L$6,1)</f>
        <v>7.0619001653290612</v>
      </c>
      <c r="V1225" s="143">
        <f ca="1">IF($B1225 ="",,VLOOKUP($K1225,'Growth Rates'!$C$5:$D$8,2,FALSE))^COLUMNS($M1225:V1225)*$L1225+SUM($L1226:V1226)*IFERROR($L$5/$L$6,1)</f>
        <v>7.062029092806033</v>
      </c>
      <c r="W1225" s="143">
        <f ca="1">IF($B1225 ="",,VLOOKUP($K1225,'Growth Rates'!$C$5:$D$8,2,FALSE))^COLUMNS($M1225:W1225)*$L1225+SUM($L1226:W1226)*IFERROR($L$5/$L$6,1)</f>
        <v>7.062158022636801</v>
      </c>
      <c r="X1225" s="143">
        <f ca="1">IF($B1225 ="",,VLOOKUP($K1225,'Growth Rates'!$C$5:$D$8,2,FALSE))^COLUMNS($M1225:X1225)*$L1225+SUM($L1226:X1226)*IFERROR($L$5/$L$6,1)</f>
        <v>7.0622869548214151</v>
      </c>
      <c r="Y1225" s="143">
        <f ca="1">IF($B1225 ="",,VLOOKUP($K1225,'Growth Rates'!$C$5:$D$8,2,FALSE))^COLUMNS($M1225:Y1225)*$L1225+SUM($L1226:Y1226)*IFERROR($L$5/$L$6,1)</f>
        <v>7.0624158893599107</v>
      </c>
      <c r="Z1225" s="237"/>
      <c r="AA1225" s="173">
        <f ca="1">IFERROR(IF($H1225="",,AA1226/$L1225),0)</f>
        <v>0.88478260636849382</v>
      </c>
      <c r="AB1225" s="173">
        <f ca="1">IFERROR(IF($H1225="",,AB1226/$L1225),0)</f>
        <v>0.92608691463288806</v>
      </c>
      <c r="AC1225" s="174">
        <f ca="1">IFERROR(IF($H1225="",,AC1226/$L1225),0)</f>
        <v>0</v>
      </c>
      <c r="AD1225" s="175"/>
      <c r="AE1225" s="42">
        <v>84801</v>
      </c>
      <c r="AF1225" s="43"/>
      <c r="AG1225" s="43"/>
      <c r="AH1225" s="43"/>
      <c r="AI1225" s="43"/>
      <c r="AJ1225" s="43"/>
      <c r="AK1225" s="43"/>
      <c r="AL1225" s="44"/>
      <c r="AM1225" s="157">
        <f ca="1">IF('MASTER 2018-19 '!H1234="","",'MASTER 2018-19 '!H1234)</f>
        <v>6.18</v>
      </c>
      <c r="AN1225" s="216">
        <f t="shared" ref="AN1225:AN1270" ca="1" si="207">H1225-AM1225</f>
        <v>0.88073992395019562</v>
      </c>
    </row>
    <row r="1226" spans="1:40" x14ac:dyDescent="0.2">
      <c r="A1226" s="152"/>
      <c r="C1226" s="217" t="str">
        <f ca="1">IFERROR(IF(H1225="","No PI or No Data",""),"Substation was not found in SubstationLoad")</f>
        <v/>
      </c>
      <c r="D1226" s="139"/>
      <c r="E1226" s="139"/>
      <c r="F1226" s="139"/>
      <c r="G1226" s="285">
        <f ca="1">IF(AND(VLOOKUP(C1225,SubstationLoad_Max_Primaries!$B$3:$Z$495,3,FALSE),ISNUMBER(VLOOKUP(C1225,'Manual Calculation'!$B$2:$G$222,3,FALSE))),VLOOKUP(C1225,'Manual Calculation'!$B$2:$G$222,4,FALSE),VLOOKUP(C1225,SubstationLoad_Max_Primaries!$B$3:$Z$500,23,FALSE))</f>
        <v>43878.432638888888</v>
      </c>
      <c r="H1226" s="248"/>
      <c r="I1226" s="220"/>
      <c r="J1226" s="220"/>
      <c r="K1226" s="220"/>
      <c r="L1226" s="220" t="s">
        <v>32</v>
      </c>
      <c r="M1226" s="235"/>
      <c r="N1226" s="221"/>
      <c r="O1226" s="221"/>
      <c r="P1226" s="221"/>
      <c r="Q1226" s="221"/>
      <c r="R1226" s="221"/>
      <c r="S1226" s="221"/>
      <c r="T1226" s="221"/>
      <c r="U1226" s="221"/>
      <c r="V1226" s="221"/>
      <c r="W1226" s="221"/>
      <c r="X1226" s="221"/>
      <c r="Y1226" s="221"/>
      <c r="Z1226" s="222"/>
      <c r="AA1226" s="419">
        <f ca="1">IF(AND(VLOOKUP(C1225,SubstationLoad_Min_Primaries!$B$3:$Z$495,3,FALSE),ISNUMBER(VLOOKUP(C1225,'Manual Calculation'!$B$2:$G$222,5,FALSE))),"Manual Calculation",MAX(VLOOKUP(C1225,SubstationLoad_Max_Primaries!$B$3:$Z$500,5,FALSE),VLOOKUP(C1225,SubstationLoad_Max_Primaries!$B$3:$Z$500,7,FALSE)))</f>
        <v>6.2472198728027344</v>
      </c>
      <c r="AB1226" s="419">
        <f ca="1">IF(AND(VLOOKUP(C1225,SubstationLoad_Min_Primaries!$B$3:$Z$495,3,FALSE),ISNUMBER(VLOOKUP(C1225,'Manual Calculation'!$B$2:$G$222,5,FALSE))),"Manual Calculation",VLOOKUP(C1225,SubstationLoad_Max_Primaries!$B$3:$Z$500,6,FALSE))</f>
        <v>6.5388588511962888</v>
      </c>
      <c r="AC1226" s="282">
        <f ca="1">IF(AND(VLOOKUP(C1225,SubstationLoad_Min_Primaries!$B$3:$Z$495,3,FALSE),ISNUMBER(VLOOKUP(C1225,'Manual Calculation'!$B$2:$G$222,5,FALSE))),VLOOKUP(C1225,'Manual Calculation'!$B$2:$G$222,5,FALSE),VLOOKUP(C1225,SubstationLoad_Min_Primaries!$B$3:$Z$500,22,FALSE))</f>
        <v>0</v>
      </c>
      <c r="AD1226" s="175"/>
      <c r="AE1226" s="186">
        <v>1</v>
      </c>
      <c r="AF1226" s="187">
        <v>0</v>
      </c>
      <c r="AG1226" s="187">
        <v>0</v>
      </c>
      <c r="AH1226" s="187">
        <v>0</v>
      </c>
      <c r="AI1226" s="187">
        <v>0</v>
      </c>
      <c r="AJ1226" s="187">
        <v>0</v>
      </c>
      <c r="AK1226" s="187">
        <v>0</v>
      </c>
      <c r="AL1226" s="188">
        <v>0</v>
      </c>
      <c r="AM1226" s="157" t="str">
        <f ca="1">IF('MASTER 2018-19 '!H1235="","",'MASTER 2018-19 '!H1235)</f>
        <v/>
      </c>
      <c r="AN1226" s="216"/>
    </row>
    <row r="1227" spans="1:40" x14ac:dyDescent="0.2">
      <c r="A1227" s="152"/>
      <c r="C1227" s="223" t="s">
        <v>33</v>
      </c>
      <c r="D1227" s="224"/>
      <c r="E1227" s="225"/>
      <c r="F1227" s="225"/>
      <c r="G1227" s="226"/>
      <c r="H1227" s="249"/>
      <c r="I1227" s="228"/>
      <c r="J1227" s="228"/>
      <c r="K1227" s="228"/>
      <c r="L1227" s="228"/>
      <c r="M1227" s="229"/>
      <c r="N1227" s="229"/>
      <c r="O1227" s="230"/>
      <c r="P1227" s="230"/>
      <c r="Q1227" s="230"/>
      <c r="R1227" s="231" t="s">
        <v>34</v>
      </c>
      <c r="S1227" s="283">
        <f ca="1">VLOOKUP(C1225,SubstationLoad_Max_Primaries!$B$3:$Z$500,24,FALSE)</f>
        <v>0</v>
      </c>
      <c r="T1227" s="233"/>
      <c r="U1227" s="233"/>
      <c r="V1227" s="233"/>
      <c r="W1227" s="233"/>
      <c r="X1227" s="233"/>
      <c r="Y1227" s="233"/>
      <c r="Z1227" s="234"/>
      <c r="AA1227" s="418">
        <f ca="1">IF(AND(VLOOKUP(C1225,SubstationLoad_Min_Primaries!$B$3:$Z$495,3,FALSE),ISNUMBER(VLOOKUP(C1225,'Manual Calculation'!$B$2:$G$222,5,FALSE))),"",IF(AA1226=VLOOKUP(C1225,SubstationLoad_Max_Primaries!$B$3:$Z$500,5,FALSE),VLOOKUP(C1225,SubstationLoad_Max_Primaries!$B$3:$Z$500,10,FALSE),IF(AA1226=VLOOKUP(C1225,SubstationLoad_Max_Primaries!$B$3:$Z$500,7,FALSE),VLOOKUP(C1225,SubstationLoad_Max_Primaries!$B$3:$Z$500,12,FALSE),"")))</f>
        <v>43768.414583333331</v>
      </c>
      <c r="AB1227" s="418">
        <f ca="1">IF(AND(VLOOKUP(C1225,SubstationLoad_Min_Primaries!$B$3:$Z$495,3,FALSE),ISNUMBER(VLOOKUP(C1225,'Manual Calculation'!$B$2:$G$222,5,FALSE))),"",VLOOKUP(C1225,SubstationLoad_Max_Primaries!$B$3:$Z$500,11,FALSE))</f>
        <v>43629.506249999999</v>
      </c>
      <c r="AC1227" s="418">
        <f ca="1">IF(AND(VLOOKUP(C1225,SubstationLoad_Min_Primaries!$B$3:$Z$495,3,FALSE),ISNUMBER(VLOOKUP(C1225,'Manual Calculation'!$B$2:$G$222,5,FALSE))),VLOOKUP(C1225,'Manual Calculation'!$B$2:$G$222,6,FALSE),VLOOKUP(C1225,SubstationLoad_Min_Primaries!$B$3:$Z$500,23,FALSE))</f>
        <v>0</v>
      </c>
      <c r="AD1227" s="175"/>
      <c r="AE1227" s="175"/>
      <c r="AF1227" s="175"/>
      <c r="AG1227" s="175"/>
      <c r="AH1227" s="175"/>
      <c r="AI1227" s="175"/>
      <c r="AJ1227" s="175"/>
      <c r="AK1227" s="175"/>
      <c r="AL1227" s="175"/>
      <c r="AM1227" s="157" t="str">
        <f ca="1">IF('MASTER 2018-19 '!H1236="","",'MASTER 2018-19 '!H1236)</f>
        <v/>
      </c>
      <c r="AN1227" s="216"/>
    </row>
    <row r="1228" spans="1:40" x14ac:dyDescent="0.2">
      <c r="A1228" s="152"/>
      <c r="B1228" s="213">
        <v>926</v>
      </c>
      <c r="C1228" s="86" t="str">
        <f ca="1">VLOOKUP(B1228,'GSP List'!$D$2:$E$485,2,FALSE)</f>
        <v>PETERHEAD SHELL</v>
      </c>
      <c r="D1228" s="117" t="s">
        <v>30</v>
      </c>
      <c r="E1228" s="117" t="s">
        <v>539</v>
      </c>
      <c r="F1228" s="214"/>
      <c r="G1228" s="284">
        <f ca="1">IF(AND(VLOOKUP(C1228,SubstationLoad_Max_Primaries!$B$3:$Z$495,3,FALSE),ISNUMBER(VLOOKUP(C1228,'Manual Calculation'!$B$2:$G$222,3,FALSE))),VLOOKUP(C1228,'Manual Calculation'!$B$2:$G$222,4,FALSE),VLOOKUP(C1228,SubstationLoad_Max_Primaries!$B$3:$Z$500,23,FALSE))</f>
        <v>43848.6875</v>
      </c>
      <c r="H1228" s="282">
        <f ca="1">IF(AND(VLOOKUP(C1228,SubstationLoad_Max_Primaries!$B$3:$Z$495,3,FALSE),ISNUMBER(VLOOKUP(C1228,'Manual Calculation'!$B$2:$G$222,3,FALSE))),VLOOKUP(C1228,'Manual Calculation'!$B$2:$G$222,3,FALSE),VLOOKUP(C1228,SubstationLoad_Max_Primaries!$B$3:$Z$500,22,FALSE))</f>
        <v>2.654836419</v>
      </c>
      <c r="I1228" s="136">
        <v>1</v>
      </c>
      <c r="J1228" s="89">
        <v>0</v>
      </c>
      <c r="K1228" s="90">
        <v>0</v>
      </c>
      <c r="L1228" s="143">
        <f ca="1">IF(OR($B1228="",ISNA($I1228)),,$H1228*$I1228)</f>
        <v>2.654836419</v>
      </c>
      <c r="M1228" s="143">
        <f ca="1">IF($B1228 ="",,VLOOKUP($K1228,'Growth Rates'!$C$5:$D$8,2,FALSE))^COLUMNS($M1228:M1228)*$L1228+SUM($L1229:M1229)*IFERROR($L$5/$L$6,1)</f>
        <v>2.6548848877340885</v>
      </c>
      <c r="N1228" s="143">
        <f ca="1">IF($B1228 ="",,VLOOKUP($K1228,'Growth Rates'!$C$5:$D$8,2,FALSE))^COLUMNS($M1228:N1228)*$L1228+SUM($L1229:N1229)*IFERROR($L$5/$L$6,1)</f>
        <v>2.6549333573530589</v>
      </c>
      <c r="O1228" s="143">
        <f ca="1">IF($B1228 ="",,VLOOKUP($K1228,'Growth Rates'!$C$5:$D$8,2,FALSE))^COLUMNS($M1228:O1228)*$L1228+SUM($L1229:O1229)*IFERROR($L$5/$L$6,1)</f>
        <v>2.6549818278569282</v>
      </c>
      <c r="P1228" s="143">
        <f ca="1">IF($B1228 ="",,VLOOKUP($K1228,'Growth Rates'!$C$5:$D$8,2,FALSE))^COLUMNS($M1228:P1228)*$L1228+SUM($L1229:P1229)*IFERROR($L$5/$L$6,1)</f>
        <v>2.6550302992457127</v>
      </c>
      <c r="Q1228" s="143">
        <f ca="1">IF($B1228 ="",,VLOOKUP($K1228,'Growth Rates'!$C$5:$D$8,2,FALSE))^COLUMNS($M1228:Q1228)*$L1228+SUM($L1229:Q1229)*IFERROR($L$5/$L$6,1)</f>
        <v>2.6550787715194275</v>
      </c>
      <c r="R1228" s="143">
        <f ca="1">IF($B1228 ="",,VLOOKUP($K1228,'Growth Rates'!$C$5:$D$8,2,FALSE))^COLUMNS($M1228:R1228)*$L1228+SUM($L1229:R1229)*IFERROR($L$5/$L$6,1)</f>
        <v>2.6551272446780896</v>
      </c>
      <c r="S1228" s="143">
        <f ca="1">IF($B1228 ="",,VLOOKUP($K1228,'Growth Rates'!$C$5:$D$8,2,FALSE))^COLUMNS($M1228:S1228)*$L1228+SUM($L1229:S1229)*IFERROR($L$5/$L$6,1)</f>
        <v>2.6551757187217149</v>
      </c>
      <c r="T1228" s="143">
        <f ca="1">IF($B1228 ="",,VLOOKUP($K1228,'Growth Rates'!$C$5:$D$8,2,FALSE))^COLUMNS($M1228:T1228)*$L1228+SUM($L1229:T1229)*IFERROR($L$5/$L$6,1)</f>
        <v>2.6552241936503203</v>
      </c>
      <c r="U1228" s="143">
        <f ca="1">IF($B1228 ="",,VLOOKUP($K1228,'Growth Rates'!$C$5:$D$8,2,FALSE))^COLUMNS($M1228:U1228)*$L1228+SUM($L1229:U1229)*IFERROR($L$5/$L$6,1)</f>
        <v>2.6552726694639204</v>
      </c>
      <c r="V1228" s="143">
        <f ca="1">IF($B1228 ="",,VLOOKUP($K1228,'Growth Rates'!$C$5:$D$8,2,FALSE))^COLUMNS($M1228:V1228)*$L1228+SUM($L1229:V1229)*IFERROR($L$5/$L$6,1)</f>
        <v>2.6553211461625326</v>
      </c>
      <c r="W1228" s="143">
        <f ca="1">IF($B1228 ="",,VLOOKUP($K1228,'Growth Rates'!$C$5:$D$8,2,FALSE))^COLUMNS($M1228:W1228)*$L1228+SUM($L1229:W1229)*IFERROR($L$5/$L$6,1)</f>
        <v>2.6553696237461719</v>
      </c>
      <c r="X1228" s="143">
        <f ca="1">IF($B1228 ="",,VLOOKUP($K1228,'Growth Rates'!$C$5:$D$8,2,FALSE))^COLUMNS($M1228:X1228)*$L1228+SUM($L1229:X1229)*IFERROR($L$5/$L$6,1)</f>
        <v>2.6554181022148571</v>
      </c>
      <c r="Y1228" s="143">
        <f ca="1">IF($B1228 ="",,VLOOKUP($K1228,'Growth Rates'!$C$5:$D$8,2,FALSE))^COLUMNS($M1228:Y1228)*$L1228+SUM($L1229:Y1229)*IFERROR($L$5/$L$6,1)</f>
        <v>2.6554665815686005</v>
      </c>
      <c r="Z1228" s="215"/>
      <c r="AA1228" s="173">
        <f ca="1">IFERROR(IF($H1228="",,AA1229/$L1228),0)</f>
        <v>0</v>
      </c>
      <c r="AB1228" s="173">
        <f ca="1">IFERROR(IF($H1228="",,AB1229/$L1228),0)</f>
        <v>0</v>
      </c>
      <c r="AC1228" s="174">
        <f ca="1">IFERROR(IF($H1228="",,AC1229/$L1228),0)</f>
        <v>0</v>
      </c>
      <c r="AD1228" s="175"/>
      <c r="AE1228" s="42">
        <v>21150</v>
      </c>
      <c r="AF1228" s="43"/>
      <c r="AG1228" s="43"/>
      <c r="AH1228" s="43"/>
      <c r="AI1228" s="43"/>
      <c r="AJ1228" s="43"/>
      <c r="AK1228" s="43"/>
      <c r="AL1228" s="44"/>
      <c r="AM1228" s="157">
        <f ca="1">IF('MASTER 2018-19 '!H1237="","",'MASTER 2018-19 '!H1237)</f>
        <v>2.4617684010000001</v>
      </c>
      <c r="AN1228" s="240">
        <f t="shared" ca="1" si="207"/>
        <v>0.19306801799999995</v>
      </c>
    </row>
    <row r="1229" spans="1:40" x14ac:dyDescent="0.2">
      <c r="A1229" s="152"/>
      <c r="C1229" s="217" t="str">
        <f ca="1">IFERROR(IF(H1228="","No PI or No Data",""),"Substation was not found in SubstationLoad")</f>
        <v/>
      </c>
      <c r="D1229" s="139"/>
      <c r="E1229" s="139"/>
      <c r="F1229" s="139"/>
      <c r="G1229" s="285">
        <f ca="1">IF(AND(VLOOKUP(C1228,SubstationLoad_Max_Primaries!$B$3:$Z$495,3,FALSE),ISNUMBER(VLOOKUP(C1228,'Manual Calculation'!$B$2:$G$222,3,FALSE))),VLOOKUP(C1228,'Manual Calculation'!$B$2:$G$222,4,FALSE),VLOOKUP(C1228,SubstationLoad_Max_Primaries!$B$3:$Z$500,23,FALSE))</f>
        <v>43848.6875</v>
      </c>
      <c r="H1229" s="250"/>
      <c r="I1229" s="220"/>
      <c r="J1229" s="220"/>
      <c r="K1229" s="220"/>
      <c r="L1229" s="220" t="s">
        <v>32</v>
      </c>
      <c r="M1229" s="221"/>
      <c r="N1229" s="221"/>
      <c r="O1229" s="221"/>
      <c r="P1229" s="221"/>
      <c r="Q1229" s="221"/>
      <c r="R1229" s="221"/>
      <c r="S1229" s="221"/>
      <c r="T1229" s="221"/>
      <c r="U1229" s="221"/>
      <c r="V1229" s="221"/>
      <c r="W1229" s="221"/>
      <c r="X1229" s="221"/>
      <c r="Y1229" s="221"/>
      <c r="Z1229" s="222"/>
      <c r="AA1229" s="419">
        <f ca="1">IF(AND(VLOOKUP(C1228,SubstationLoad_Min_Primaries!$B$3:$Z$495,3,FALSE),ISNUMBER(VLOOKUP(C1228,'Manual Calculation'!$B$2:$G$222,5,FALSE))),"Manual Calculation",MAX(VLOOKUP(C1228,SubstationLoad_Max_Primaries!$B$3:$Z$500,5,FALSE),VLOOKUP(C1228,SubstationLoad_Max_Primaries!$B$3:$Z$500,7,FALSE)))</f>
        <v>0</v>
      </c>
      <c r="AB1229" s="419">
        <f ca="1">IF(AND(VLOOKUP(C1228,SubstationLoad_Min_Primaries!$B$3:$Z$495,3,FALSE),ISNUMBER(VLOOKUP(C1228,'Manual Calculation'!$B$2:$G$222,5,FALSE))),"Manual Calculation",VLOOKUP(C1228,SubstationLoad_Max_Primaries!$B$3:$Z$500,6,FALSE))</f>
        <v>0</v>
      </c>
      <c r="AC1229" s="282">
        <f ca="1">IF(AND(VLOOKUP(C1228,SubstationLoad_Min_Primaries!$B$3:$Z$495,3,FALSE),ISNUMBER(VLOOKUP(C1228,'Manual Calculation'!$B$2:$G$222,5,FALSE))),VLOOKUP(C1228,'Manual Calculation'!$B$2:$G$222,5,FALSE),VLOOKUP(C1228,SubstationLoad_Min_Primaries!$B$3:$Z$500,22,FALSE))</f>
        <v>0</v>
      </c>
      <c r="AD1229" s="175"/>
      <c r="AE1229" s="186">
        <v>1</v>
      </c>
      <c r="AF1229" s="187">
        <v>0</v>
      </c>
      <c r="AG1229" s="187">
        <v>0</v>
      </c>
      <c r="AH1229" s="187">
        <v>0</v>
      </c>
      <c r="AI1229" s="187">
        <v>0</v>
      </c>
      <c r="AJ1229" s="187">
        <v>0</v>
      </c>
      <c r="AK1229" s="187">
        <v>0</v>
      </c>
      <c r="AL1229" s="188">
        <v>0</v>
      </c>
      <c r="AM1229" s="157" t="str">
        <f ca="1">IF('MASTER 2018-19 '!H1238="","",'MASTER 2018-19 '!H1238)</f>
        <v/>
      </c>
      <c r="AN1229" s="216"/>
    </row>
    <row r="1230" spans="1:40" x14ac:dyDescent="0.2">
      <c r="A1230" s="152"/>
      <c r="C1230" s="223" t="s">
        <v>33</v>
      </c>
      <c r="D1230" s="224"/>
      <c r="E1230" s="225"/>
      <c r="F1230" s="225"/>
      <c r="G1230" s="226"/>
      <c r="H1230" s="249"/>
      <c r="I1230" s="228"/>
      <c r="J1230" s="228"/>
      <c r="K1230" s="228"/>
      <c r="L1230" s="228"/>
      <c r="M1230" s="229"/>
      <c r="N1230" s="229"/>
      <c r="O1230" s="230"/>
      <c r="P1230" s="230"/>
      <c r="Q1230" s="230"/>
      <c r="R1230" s="231" t="s">
        <v>34</v>
      </c>
      <c r="S1230" s="283" t="str">
        <f ca="1">VLOOKUP(C1228,SubstationLoad_Max_Primaries!$B$3:$Z$500,24,FALSE)</f>
        <v/>
      </c>
      <c r="T1230" s="233"/>
      <c r="U1230" s="233"/>
      <c r="V1230" s="233"/>
      <c r="W1230" s="233"/>
      <c r="X1230" s="233"/>
      <c r="Y1230" s="233"/>
      <c r="Z1230" s="234"/>
      <c r="AA1230" s="418">
        <f ca="1">IF(AND(VLOOKUP(C1228,SubstationLoad_Min_Primaries!$B$3:$Z$495,3,FALSE),ISNUMBER(VLOOKUP(C1228,'Manual Calculation'!$B$2:$G$222,5,FALSE))),"",IF(AA1229=VLOOKUP(C1228,SubstationLoad_Max_Primaries!$B$3:$Z$500,5,FALSE),VLOOKUP(C1228,SubstationLoad_Max_Primaries!$B$3:$Z$500,10,FALSE),IF(AA1229=VLOOKUP(C1228,SubstationLoad_Max_Primaries!$B$3:$Z$500,7,FALSE),VLOOKUP(C1228,SubstationLoad_Max_Primaries!$B$3:$Z$500,12,FALSE),"")))</f>
        <v>0</v>
      </c>
      <c r="AB1230" s="418">
        <f ca="1">IF(AND(VLOOKUP(C1228,SubstationLoad_Min_Primaries!$B$3:$Z$495,3,FALSE),ISNUMBER(VLOOKUP(C1228,'Manual Calculation'!$B$2:$G$222,5,FALSE))),"",VLOOKUP(C1228,SubstationLoad_Max_Primaries!$B$3:$Z$500,11,FALSE))</f>
        <v>0</v>
      </c>
      <c r="AC1230" s="418">
        <f ca="1">IF(AND(VLOOKUP(C1228,SubstationLoad_Min_Primaries!$B$3:$Z$495,3,FALSE),ISNUMBER(VLOOKUP(C1228,'Manual Calculation'!$B$2:$G$222,5,FALSE))),VLOOKUP(C1228,'Manual Calculation'!$B$2:$G$222,6,FALSE),VLOOKUP(C1228,SubstationLoad_Min_Primaries!$B$3:$Z$500,23,FALSE))</f>
        <v>0</v>
      </c>
      <c r="AD1230" s="175"/>
      <c r="AE1230" s="175"/>
      <c r="AF1230" s="175"/>
      <c r="AG1230" s="175"/>
      <c r="AH1230" s="175"/>
      <c r="AI1230" s="175"/>
      <c r="AJ1230" s="175"/>
      <c r="AK1230" s="175"/>
      <c r="AL1230" s="175"/>
      <c r="AM1230" s="157" t="str">
        <f ca="1">IF('MASTER 2018-19 '!H1239="","",'MASTER 2018-19 '!H1239)</f>
        <v/>
      </c>
      <c r="AN1230" s="216"/>
    </row>
    <row r="1231" spans="1:40" x14ac:dyDescent="0.2">
      <c r="A1231" s="246"/>
      <c r="B1231" s="246"/>
      <c r="C1231" s="246"/>
      <c r="D1231" s="246"/>
      <c r="E1231" s="246"/>
      <c r="F1231" s="246"/>
      <c r="G1231" s="246"/>
      <c r="H1231" s="246"/>
      <c r="I1231" s="246"/>
      <c r="J1231" s="246"/>
      <c r="K1231" s="246"/>
      <c r="L1231" s="246"/>
      <c r="M1231" s="246"/>
      <c r="N1231" s="246"/>
      <c r="O1231" s="246"/>
      <c r="P1231" s="246"/>
      <c r="Q1231" s="246"/>
      <c r="R1231" s="246"/>
      <c r="S1231" s="246"/>
      <c r="T1231" s="246"/>
      <c r="U1231" s="246"/>
      <c r="V1231" s="246"/>
      <c r="W1231" s="246"/>
      <c r="X1231" s="246"/>
      <c r="Y1231" s="246"/>
      <c r="Z1231" s="246"/>
      <c r="AA1231" s="246"/>
      <c r="AB1231" s="246"/>
      <c r="AC1231" s="246"/>
      <c r="AD1231" s="246"/>
      <c r="AE1231" s="246"/>
      <c r="AF1231" s="246"/>
      <c r="AG1231" s="246"/>
      <c r="AH1231" s="246"/>
      <c r="AI1231" s="246"/>
      <c r="AJ1231" s="246"/>
      <c r="AK1231" s="246"/>
      <c r="AL1231" s="246"/>
      <c r="AM1231" s="157" t="str">
        <f ca="1">IF('MASTER 2018-19 '!H1240="","",'MASTER 2018-19 '!H1240)</f>
        <v/>
      </c>
      <c r="AN1231" s="216"/>
    </row>
    <row r="1232" spans="1:40" x14ac:dyDescent="0.2">
      <c r="A1232" s="152"/>
      <c r="B1232" s="25"/>
      <c r="C1232" s="158"/>
      <c r="D1232" s="152"/>
      <c r="E1232" s="152"/>
      <c r="F1232" s="152"/>
      <c r="G1232" s="152"/>
      <c r="H1232" s="152"/>
      <c r="I1232" s="152"/>
      <c r="J1232" s="152"/>
      <c r="K1232" s="152"/>
      <c r="L1232" s="7" t="s">
        <v>0</v>
      </c>
      <c r="M1232" s="159"/>
      <c r="N1232" s="159"/>
      <c r="O1232" s="159"/>
      <c r="P1232" s="159"/>
      <c r="Q1232" s="159"/>
      <c r="R1232" s="159"/>
      <c r="S1232" s="159"/>
      <c r="T1232" s="159"/>
      <c r="U1232" s="159"/>
      <c r="V1232" s="159"/>
      <c r="W1232" s="159"/>
      <c r="X1232" s="159"/>
      <c r="Y1232" s="159"/>
      <c r="Z1232" s="156"/>
      <c r="AA1232" s="152"/>
      <c r="AB1232" s="152"/>
      <c r="AC1232" s="152"/>
      <c r="AD1232" s="152"/>
      <c r="AE1232" s="152"/>
      <c r="AF1232" s="152"/>
      <c r="AG1232" s="152"/>
      <c r="AH1232" s="152"/>
      <c r="AI1232" s="152"/>
      <c r="AJ1232" s="152"/>
      <c r="AK1232" s="152"/>
      <c r="AL1232" s="152"/>
      <c r="AM1232" s="157" t="str">
        <f ca="1">IF('MASTER 2018-19 '!H1241="","",'MASTER 2018-19 '!H1241)</f>
        <v/>
      </c>
      <c r="AN1232" s="216"/>
    </row>
    <row r="1233" spans="1:40" ht="61.5" x14ac:dyDescent="0.2">
      <c r="A1233" s="20" t="s">
        <v>39</v>
      </c>
      <c r="B1233" s="21" t="s">
        <v>657</v>
      </c>
      <c r="C1233" s="20" t="s">
        <v>2</v>
      </c>
      <c r="D1233" s="18" t="s">
        <v>3</v>
      </c>
      <c r="E1233" s="18" t="s">
        <v>4</v>
      </c>
      <c r="F1233" s="18" t="s">
        <v>5</v>
      </c>
      <c r="G1233" s="22" t="s">
        <v>6</v>
      </c>
      <c r="H1233" s="22" t="str">
        <f ca="1">$L$1&amp;" Peak (MW)"</f>
        <v>2019 / 20 Peak (MW)</v>
      </c>
      <c r="I1233" s="16" t="s">
        <v>7</v>
      </c>
      <c r="J1233" s="24" t="s">
        <v>8</v>
      </c>
      <c r="K1233" s="17" t="s">
        <v>9</v>
      </c>
      <c r="L1233" s="22" t="str">
        <f ca="1">LEFTB($L$1,FIND(" / ",$L$1,1))&amp;" / "&amp;LEFTB($L$1,FIND(" / ",$L$1,1))+1</f>
        <v>2019  / 2020</v>
      </c>
      <c r="M1233" s="22" t="str">
        <f ca="1">LEFTB($L$1,FIND(" / ",$L$1,1))+1&amp;" / "&amp;LEFTB($L$1,FIND(" / ",$L$1,1))+2</f>
        <v>2020 / 2021</v>
      </c>
      <c r="N1233" s="22" t="str">
        <f ca="1">LEFTB($L$1,FIND(" / ",$L$1,1))+2&amp;" / "&amp;LEFTB($L$1,FIND(" / ",$L$1,1))+3</f>
        <v>2021 / 2022</v>
      </c>
      <c r="O1233" s="22" t="str">
        <f ca="1">LEFTB($L$1,FIND(" / ",$L$1,1))+3&amp;" / "&amp;LEFTB($L$1,FIND(" / ",$L$1,1))+4</f>
        <v>2022 / 2023</v>
      </c>
      <c r="P1233" s="22" t="str">
        <f ca="1">LEFTB($L$1,FIND(" / ",$L$1,1))+4&amp;" / "&amp;LEFTB($L$1,FIND(" / ",$L$1,1))+5</f>
        <v>2023 / 2024</v>
      </c>
      <c r="Q1233" s="22" t="str">
        <f ca="1">LEFTB($L$1,FIND(" / ",$L$1,1))+5&amp;" / "&amp;LEFTB($L$1,FIND(" / ",$L$1,1))+6</f>
        <v>2024 / 2025</v>
      </c>
      <c r="R1233" s="22" t="str">
        <f ca="1">LEFTB($L$1,FIND(" / ",$L$1,1))+6&amp;" / "&amp;LEFTB($L$1,FIND(" / ",$L$1,1))+7</f>
        <v>2025 / 2026</v>
      </c>
      <c r="S1233" s="22" t="str">
        <f ca="1">LEFTB($L$1,FIND(" / ",$L$1,1))+7&amp;" / "&amp;LEFTB($L$1,FIND(" / ",$L$1,1))+8</f>
        <v>2026 / 2027</v>
      </c>
      <c r="T1233" s="22" t="str">
        <f ca="1">LEFTB($L$1,FIND(" / ",$L$1,1))+8&amp;" / "&amp;LEFTB($L$1,FIND(" / ",$L$1,1))+9</f>
        <v>2027 / 2028</v>
      </c>
      <c r="U1233" s="22" t="str">
        <f ca="1">LEFTB($L$1,FIND(" / ",$L$1,1))+9&amp;" / "&amp;LEFTB($L$1,FIND(" / ",$L$1,1))+10</f>
        <v>2028 / 2029</v>
      </c>
      <c r="V1233" s="22" t="str">
        <f ca="1">LEFTB($L$1,FIND(" / ",$L$1,1))+10&amp;" / "&amp;LEFTB($L$1,FIND(" / ",$L$1,1))+11</f>
        <v>2029 / 2030</v>
      </c>
      <c r="W1233" s="22" t="str">
        <f ca="1">LEFTB($L$1,FIND(" / ",$L$1,1))+11&amp;" / "&amp;LEFTB($L$1,FIND(" / ",$L$1,1))+12</f>
        <v>2030 / 2031</v>
      </c>
      <c r="X1233" s="22" t="str">
        <f ca="1">LEFTB($L$1,FIND(" / ",$L$1,1))+12&amp;" / "&amp;LEFTB($L$1,FIND(" / ",$L$1,1))+13</f>
        <v>2031 / 2032</v>
      </c>
      <c r="Y1233" s="22" t="str">
        <f ca="1">LEFTB($L$1,FIND(" / ",$L$1,1))+13&amp;" / "&amp;LEFTB($L$1,FIND(" / ",$L$1,1))+14</f>
        <v>2032 / 2033</v>
      </c>
      <c r="Z1233" s="23" t="s">
        <v>11</v>
      </c>
      <c r="AA1233" s="19" t="s">
        <v>12</v>
      </c>
      <c r="AB1233" s="19" t="s">
        <v>13</v>
      </c>
      <c r="AC1233" s="19" t="s">
        <v>14</v>
      </c>
      <c r="AD1233" s="160"/>
      <c r="AE1233" s="19" t="s">
        <v>15</v>
      </c>
      <c r="AF1233" s="19" t="s">
        <v>16</v>
      </c>
      <c r="AG1233" s="19" t="s">
        <v>17</v>
      </c>
      <c r="AH1233" s="19" t="s">
        <v>18</v>
      </c>
      <c r="AI1233" s="19" t="s">
        <v>19</v>
      </c>
      <c r="AJ1233" s="19" t="s">
        <v>20</v>
      </c>
      <c r="AK1233" s="19" t="s">
        <v>21</v>
      </c>
      <c r="AL1233" s="19" t="s">
        <v>22</v>
      </c>
      <c r="AM1233" s="19" t="str">
        <f ca="1">IF('MASTER 2018-19 '!H1242="","",'MASTER 2018-19 '!H1242)</f>
        <v>2018/19 Peak (MW)</v>
      </c>
      <c r="AN1233" s="19" t="s">
        <v>825</v>
      </c>
    </row>
    <row r="1234" spans="1:40" x14ac:dyDescent="0.2">
      <c r="A1234" s="6"/>
      <c r="B1234" s="161"/>
      <c r="C1234" s="162"/>
      <c r="D1234" s="161"/>
      <c r="E1234" s="161"/>
      <c r="F1234" s="161"/>
      <c r="G1234" s="163"/>
      <c r="H1234" s="161"/>
      <c r="I1234" s="164"/>
      <c r="J1234" s="165"/>
      <c r="K1234" s="161"/>
      <c r="L1234" s="161"/>
      <c r="M1234" s="161"/>
      <c r="N1234" s="161"/>
      <c r="O1234" s="161"/>
      <c r="P1234" s="161"/>
      <c r="Q1234" s="161"/>
      <c r="R1234" s="161"/>
      <c r="S1234" s="161"/>
      <c r="T1234" s="161"/>
      <c r="U1234" s="161"/>
      <c r="V1234" s="161"/>
      <c r="W1234" s="161"/>
      <c r="X1234" s="161"/>
      <c r="Y1234" s="161"/>
      <c r="Z1234" s="160"/>
      <c r="AA1234" s="160"/>
      <c r="AB1234" s="160"/>
      <c r="AC1234" s="160"/>
      <c r="AD1234" s="160"/>
      <c r="AE1234" s="160"/>
      <c r="AF1234" s="160"/>
      <c r="AG1234" s="160"/>
      <c r="AH1234" s="160"/>
      <c r="AI1234" s="160"/>
      <c r="AJ1234" s="160"/>
      <c r="AK1234" s="160"/>
      <c r="AL1234" s="160"/>
      <c r="AM1234" s="157" t="str">
        <f ca="1">IF('MASTER 2018-19 '!H1243="","",'MASTER 2018-19 '!H1243)</f>
        <v/>
      </c>
      <c r="AN1234" s="157"/>
    </row>
    <row r="1235" spans="1:40" x14ac:dyDescent="0.2">
      <c r="A1235" s="142" t="s">
        <v>622</v>
      </c>
      <c r="B1235" s="166">
        <v>301</v>
      </c>
      <c r="C1235" s="167"/>
      <c r="D1235" s="168" t="s">
        <v>23</v>
      </c>
      <c r="E1235" s="169" t="s">
        <v>611</v>
      </c>
      <c r="F1235" s="170"/>
      <c r="G1235" s="284">
        <f ca="1">VLOOKUP(A1235,SubstationLoad_Max_GSPs!$A$3:$Z$100,19,FALSE)</f>
        <v>43767.148611111108</v>
      </c>
      <c r="H1235" s="282">
        <f ca="1">VLOOKUP(A1235,SubstationLoad_Max_GSPs!$A$3:$Z$100,18,FALSE)</f>
        <v>12.841139469199181</v>
      </c>
      <c r="I1235" s="136">
        <v>1</v>
      </c>
      <c r="J1235" s="171"/>
      <c r="K1235" s="172" t="s">
        <v>24</v>
      </c>
      <c r="L1235" s="37">
        <f ca="1">IF(OR($A1235="",ISNA($I1235)),,$H1235*$I1235)</f>
        <v>12.841139469199181</v>
      </c>
      <c r="M1235" s="37">
        <f t="shared" ref="M1235:Y1235" ca="1" si="208">M1236/IFERROR($L1236/$L1235,1)</f>
        <v>12.865178485867615</v>
      </c>
      <c r="N1235" s="37">
        <f t="shared" ca="1" si="208"/>
        <v>12.889535329631755</v>
      </c>
      <c r="O1235" s="37">
        <f t="shared" ca="1" si="208"/>
        <v>12.914214465824861</v>
      </c>
      <c r="P1235" s="37">
        <f t="shared" ca="1" si="208"/>
        <v>12.939220426068314</v>
      </c>
      <c r="Q1235" s="37">
        <f t="shared" ca="1" si="208"/>
        <v>12.964557809331509</v>
      </c>
      <c r="R1235" s="37">
        <f t="shared" ca="1" si="208"/>
        <v>12.990231283010466</v>
      </c>
      <c r="S1235" s="37">
        <f t="shared" ca="1" si="208"/>
        <v>13.016245584025476</v>
      </c>
      <c r="T1235" s="37">
        <f t="shared" ca="1" si="208"/>
        <v>13.042605519938251</v>
      </c>
      <c r="U1235" s="37">
        <f t="shared" ca="1" si="208"/>
        <v>13.069315970088857</v>
      </c>
      <c r="V1235" s="37">
        <f t="shared" ca="1" si="208"/>
        <v>13.096381886752965</v>
      </c>
      <c r="W1235" s="37">
        <f t="shared" ca="1" si="208"/>
        <v>13.123808296319648</v>
      </c>
      <c r="X1235" s="37">
        <f t="shared" ca="1" si="208"/>
        <v>13.151600300490291</v>
      </c>
      <c r="Y1235" s="37">
        <f t="shared" ca="1" si="208"/>
        <v>13.179763077498935</v>
      </c>
      <c r="Z1235" s="38" t="str">
        <f ca="1">"Diversity/Losses: "&amp;ROUND(L1236/L1235,3)</f>
        <v>Diversity/Losses: 2.256</v>
      </c>
      <c r="AA1235" s="173">
        <f ca="1">IFERROR(IF($H1235="",,AA1236/$L1235),0)</f>
        <v>1</v>
      </c>
      <c r="AB1235" s="173">
        <f ca="1">IFERROR(IF($H1235="",,AB1236/$L1235),0)</f>
        <v>0.66394120845830273</v>
      </c>
      <c r="AC1235" s="174">
        <f ca="1">IFERROR(IF($H1235="",,AC1236/$L1235),0)</f>
        <v>-2.7909964029814436</v>
      </c>
      <c r="AD1235" s="175"/>
      <c r="AE1235" s="42">
        <v>18530</v>
      </c>
      <c r="AF1235" s="43"/>
      <c r="AG1235" s="43"/>
      <c r="AH1235" s="43"/>
      <c r="AI1235" s="43"/>
      <c r="AJ1235" s="43"/>
      <c r="AK1235" s="43"/>
      <c r="AL1235" s="44"/>
      <c r="AM1235" s="157">
        <f ca="1">IF('MASTER 2018-19 '!H1244="","",'MASTER 2018-19 '!H1244)</f>
        <v>21.5</v>
      </c>
      <c r="AN1235" s="216">
        <f ca="1">H1235-AM1235</f>
        <v>-8.6588605308008191</v>
      </c>
    </row>
    <row r="1236" spans="1:40" x14ac:dyDescent="0.2">
      <c r="A1236" s="217" t="str">
        <f ca="1">IFERROR(IF(H1235="","No PI or No Data",""),"Substation was not found in SubstationLoad")</f>
        <v/>
      </c>
      <c r="B1236" s="176"/>
      <c r="C1236" s="177"/>
      <c r="D1236" s="178"/>
      <c r="E1236" s="178"/>
      <c r="F1236" s="178"/>
      <c r="G1236" s="329">
        <f ca="1">VLOOKUP(A1235,SubstationLoad_Max_GSPs!$A$3:$Z$100,19,FALSE)</f>
        <v>43767.148611111108</v>
      </c>
      <c r="H1236" s="180"/>
      <c r="I1236" s="181"/>
      <c r="J1236" s="182"/>
      <c r="K1236" s="183" t="s">
        <v>25</v>
      </c>
      <c r="L1236" s="53">
        <f ca="1">L1240+L1243+L1246+L1249+L1252+L1255+L1258+L1261+L1264+L1267+L1270</f>
        <v>28.974042498810544</v>
      </c>
      <c r="M1236" s="53">
        <f t="shared" ref="M1236:Y1236" ca="1" si="209">M1240+M1243+M1246+M1249+M1252+M1255+M1258+M1261+M1264+M1267+M1270</f>
        <v>29.02828281698881</v>
      </c>
      <c r="N1236" s="53">
        <f t="shared" ca="1" si="209"/>
        <v>29.0832402627865</v>
      </c>
      <c r="O1236" s="53">
        <f t="shared" ca="1" si="209"/>
        <v>29.138924911536566</v>
      </c>
      <c r="P1236" s="53">
        <f t="shared" ca="1" si="209"/>
        <v>29.195346988140845</v>
      </c>
      <c r="Q1236" s="53">
        <f t="shared" ca="1" si="209"/>
        <v>29.25251686946153</v>
      </c>
      <c r="R1236" s="53">
        <f t="shared" ca="1" si="209"/>
        <v>29.310445086754893</v>
      </c>
      <c r="S1236" s="53">
        <f t="shared" ca="1" si="209"/>
        <v>29.369142328147973</v>
      </c>
      <c r="T1236" s="53">
        <f t="shared" ca="1" si="209"/>
        <v>29.42861944115921</v>
      </c>
      <c r="U1236" s="53">
        <f t="shared" ca="1" si="209"/>
        <v>29.488887435263809</v>
      </c>
      <c r="V1236" s="53">
        <f t="shared" ca="1" si="209"/>
        <v>29.549957484504855</v>
      </c>
      <c r="W1236" s="53">
        <f t="shared" ca="1" si="209"/>
        <v>29.611840930150855</v>
      </c>
      <c r="X1236" s="53">
        <f t="shared" ca="1" si="209"/>
        <v>29.674549283400872</v>
      </c>
      <c r="Y1236" s="53">
        <f t="shared" ca="1" si="209"/>
        <v>29.738094228138078</v>
      </c>
      <c r="Z1236" s="184"/>
      <c r="AA1236" s="419">
        <f ca="1">MAX(VLOOKUP(A1235,SubstationLoad_Max_GSPs!$A$3:$Z$100,3,FALSE),VLOOKUP(A1235,SubstationLoad_Max_GSPs!$A$3:$Z$100,5,FALSE))</f>
        <v>12.841139469199181</v>
      </c>
      <c r="AB1236" s="282">
        <f ca="1">VLOOKUP(A1235,SubstationLoad_Max_GSPs!$A$3:$Z$100,4,FALSE)</f>
        <v>8.5257616571617127</v>
      </c>
      <c r="AC1236" s="282">
        <f ca="1">VLOOKUP(A1235,SubstationLoad_Min_GSPs!$A$3:$Z$100,18,FALSE)</f>
        <v>-35.839574068717958</v>
      </c>
      <c r="AD1236" s="175"/>
      <c r="AE1236" s="186">
        <v>1</v>
      </c>
      <c r="AF1236" s="187">
        <v>0</v>
      </c>
      <c r="AG1236" s="187">
        <v>0</v>
      </c>
      <c r="AH1236" s="187">
        <v>0</v>
      </c>
      <c r="AI1236" s="187">
        <v>0</v>
      </c>
      <c r="AJ1236" s="187">
        <v>0</v>
      </c>
      <c r="AK1236" s="187">
        <v>0</v>
      </c>
      <c r="AL1236" s="188">
        <v>0</v>
      </c>
      <c r="AM1236" s="157" t="str">
        <f ca="1">IF('MASTER 2018-19 '!H1245="","",'MASTER 2018-19 '!H1245)</f>
        <v/>
      </c>
      <c r="AN1236" s="216"/>
    </row>
    <row r="1237" spans="1:40" x14ac:dyDescent="0.2">
      <c r="A1237" s="11"/>
      <c r="B1237" s="176"/>
      <c r="C1237" s="189"/>
      <c r="D1237" s="190" t="s">
        <v>26</v>
      </c>
      <c r="E1237" s="63"/>
      <c r="F1237" s="191"/>
      <c r="G1237" s="192"/>
      <c r="H1237" s="193"/>
      <c r="I1237" s="194"/>
      <c r="J1237" s="194"/>
      <c r="K1237" s="194"/>
      <c r="L1237" s="194"/>
      <c r="M1237" s="194"/>
      <c r="N1237" s="195"/>
      <c r="O1237" s="195"/>
      <c r="P1237" s="195"/>
      <c r="Q1237" s="195"/>
      <c r="R1237" s="196" t="s">
        <v>27</v>
      </c>
      <c r="S1237" s="330">
        <f ca="1">VLOOKUP(A1235,SubstationLoad_Max_GSPs!$A$3:$Z$100,20,FALSE)</f>
        <v>1.466656003050804</v>
      </c>
      <c r="T1237" s="185"/>
      <c r="U1237" s="185"/>
      <c r="V1237" s="185"/>
      <c r="W1237" s="185"/>
      <c r="X1237" s="185"/>
      <c r="Y1237" s="185"/>
      <c r="Z1237" s="184"/>
      <c r="AA1237" s="418">
        <f ca="1">IF(AA1236=VLOOKUP(A1235,SubstationLoad_Max_GSPs!$A$3:$Z$100,3,FALSE),VLOOKUP(A1235,SubstationLoad_Max_GSPs!$A$3:$Z$100,8,FALSE),IF(AA1236=VLOOKUP(A1235,SubstationLoad_Max_GSPs!$A$3:$Z$100,5,FALSE),VLOOKUP(A1235,SubstationLoad_Max_GSPs!$A$3:$Z$100,10,FALSE),""))</f>
        <v>43767.148611111108</v>
      </c>
      <c r="AB1237" s="418">
        <f ca="1">VLOOKUP(A1235,SubstationLoad_Max_GSPs!$A$3:$Z$100,9,FALSE)</f>
        <v>43660.888194444444</v>
      </c>
      <c r="AC1237" s="418">
        <f ca="1">VLOOKUP(A1235,SubstationLoad_Min_GSPs!$A$3:$Z$100,19,FALSE)</f>
        <v>43852.400694444441</v>
      </c>
      <c r="AD1237" s="175"/>
      <c r="AE1237" s="175"/>
      <c r="AF1237" s="175"/>
      <c r="AG1237" s="175"/>
      <c r="AH1237" s="175"/>
      <c r="AI1237" s="175"/>
      <c r="AJ1237" s="175"/>
      <c r="AK1237" s="175"/>
      <c r="AL1237" s="175"/>
      <c r="AM1237" s="157" t="str">
        <f ca="1">IF('MASTER 2018-19 '!H1246="","",'MASTER 2018-19 '!H1246)</f>
        <v/>
      </c>
      <c r="AN1237" s="216"/>
    </row>
    <row r="1238" spans="1:40" x14ac:dyDescent="0.2">
      <c r="A1238" s="14"/>
      <c r="B1238" s="197"/>
      <c r="C1238" s="198"/>
      <c r="D1238" s="198"/>
      <c r="E1238" s="198"/>
      <c r="F1238" s="199"/>
      <c r="G1238" s="200" t="s">
        <v>28</v>
      </c>
      <c r="H1238" s="201">
        <v>0.98</v>
      </c>
      <c r="I1238" s="197"/>
      <c r="J1238" s="202"/>
      <c r="K1238" s="203" t="s">
        <v>29</v>
      </c>
      <c r="L1238" s="78">
        <f ca="1">L1235*$H1238</f>
        <v>12.584316679815197</v>
      </c>
      <c r="M1238" s="78">
        <f t="shared" ref="M1238:T1238" ca="1" si="210">M1235*$H1238</f>
        <v>12.607874916150262</v>
      </c>
      <c r="N1238" s="78">
        <f t="shared" ca="1" si="210"/>
        <v>12.63174462303912</v>
      </c>
      <c r="O1238" s="78">
        <f t="shared" ca="1" si="210"/>
        <v>12.655930176508363</v>
      </c>
      <c r="P1238" s="78">
        <f t="shared" ca="1" si="210"/>
        <v>12.680436017546947</v>
      </c>
      <c r="Q1238" s="78">
        <f t="shared" ca="1" si="210"/>
        <v>12.705266653144879</v>
      </c>
      <c r="R1238" s="78">
        <f t="shared" ca="1" si="210"/>
        <v>12.730426657350257</v>
      </c>
      <c r="S1238" s="78">
        <f t="shared" ca="1" si="210"/>
        <v>12.755920672344967</v>
      </c>
      <c r="T1238" s="78">
        <f t="shared" ca="1" si="210"/>
        <v>12.781753409539485</v>
      </c>
      <c r="U1238" s="78">
        <f ca="1">U1235*$H1238</f>
        <v>12.807929650687079</v>
      </c>
      <c r="V1238" s="78">
        <f ca="1">V1235*$H1238</f>
        <v>12.834454249017906</v>
      </c>
      <c r="W1238" s="78">
        <f t="shared" ref="W1238" ca="1" si="211">W1235*$H1238</f>
        <v>12.861332130393254</v>
      </c>
      <c r="X1238" s="78">
        <f ca="1">X1235*$H1238</f>
        <v>12.888568294480484</v>
      </c>
      <c r="Y1238" s="78">
        <f ca="1">Y1235*$H1238</f>
        <v>12.916167815948956</v>
      </c>
      <c r="Z1238" s="204"/>
      <c r="AA1238" s="205"/>
      <c r="AB1238" s="198"/>
      <c r="AC1238" s="206"/>
      <c r="AD1238" s="175"/>
      <c r="AE1238" s="175"/>
      <c r="AF1238" s="175"/>
      <c r="AG1238" s="175"/>
      <c r="AH1238" s="175"/>
      <c r="AI1238" s="175"/>
      <c r="AJ1238" s="175"/>
      <c r="AK1238" s="175"/>
      <c r="AL1238" s="175"/>
      <c r="AM1238" s="157"/>
      <c r="AN1238" s="216"/>
    </row>
    <row r="1239" spans="1:40" x14ac:dyDescent="0.2">
      <c r="A1239" s="2"/>
      <c r="C1239" s="207"/>
      <c r="D1239" s="208"/>
      <c r="E1239" s="208"/>
      <c r="F1239" s="208"/>
      <c r="G1239" s="209"/>
      <c r="H1239" s="241"/>
      <c r="I1239" s="211"/>
      <c r="J1239" s="212"/>
      <c r="K1239" s="208"/>
      <c r="Z1239" s="175"/>
      <c r="AA1239" s="175"/>
      <c r="AB1239" s="175"/>
      <c r="AC1239" s="175"/>
      <c r="AD1239" s="175"/>
      <c r="AE1239" s="175"/>
      <c r="AF1239" s="175"/>
      <c r="AG1239" s="175"/>
      <c r="AH1239" s="175"/>
      <c r="AI1239" s="175"/>
      <c r="AJ1239" s="175"/>
      <c r="AK1239" s="175"/>
      <c r="AL1239" s="175"/>
      <c r="AM1239" s="157" t="str">
        <f ca="1">IF('MASTER 2018-19 '!H1248="","",'MASTER 2018-19 '!H1248)</f>
        <v/>
      </c>
      <c r="AN1239" s="216"/>
    </row>
    <row r="1240" spans="1:40" x14ac:dyDescent="0.2">
      <c r="A1240" s="152"/>
      <c r="B1240" s="247">
        <v>319</v>
      </c>
      <c r="C1240" s="86" t="str">
        <f ca="1">VLOOKUP(B1240,'GSP List'!$D$2:$E$485,2,FALSE)</f>
        <v>AIRIGH-NA-BRODAIG</v>
      </c>
      <c r="D1240" s="117" t="s">
        <v>30</v>
      </c>
      <c r="E1240" s="117" t="s">
        <v>624</v>
      </c>
      <c r="F1240" s="214"/>
      <c r="G1240" s="284" t="str">
        <f ca="1">IF(AND(VLOOKUP(C1240,SubstationLoad_Max_Primaries!$B$3:$Z$495,3,FALSE),ISNUMBER(VLOOKUP(C1240,'Manual Calculation'!$B$2:$G$222,3,FALSE))),VLOOKUP(C1240,'Manual Calculation'!$B$2:$G$222,4,FALSE),VLOOKUP(C1240,SubstationLoad_Max_Primaries!$B$3:$Z$500,23,FALSE))</f>
        <v>No PI</v>
      </c>
      <c r="H1240" s="282">
        <f ca="1">IF(AND(VLOOKUP(C1240,SubstationLoad_Max_Primaries!$B$3:$Z$495,3,FALSE),ISNUMBER(VLOOKUP(C1240,'Manual Calculation'!$B$2:$G$222,3,FALSE))),VLOOKUP(C1240,'Manual Calculation'!$B$2:$G$222,3,FALSE),VLOOKUP(C1240,SubstationLoad_Max_Primaries!$B$3:$Z$500,22,FALSE))</f>
        <v>7.5854024777533169E-2</v>
      </c>
      <c r="I1240" s="136">
        <v>1</v>
      </c>
      <c r="J1240" s="89" t="s">
        <v>35</v>
      </c>
      <c r="K1240" s="90" t="s">
        <v>35</v>
      </c>
      <c r="L1240" s="143">
        <f ca="1">IF(OR($B1240="",ISNA($I1240)),,$H1240*$I1240)</f>
        <v>7.5854024777533169E-2</v>
      </c>
      <c r="M1240" s="143">
        <f ca="1">IF($B1240 ="",,VLOOKUP($K1240,'Growth Rates'!$C$5:$D$8,2,FALSE))^COLUMNS($M1240:M1240)*$L1240+SUM($L1241:M1241)*IFERROR($L$5/$L$6,1)</f>
        <v>7.6886007286168762E-2</v>
      </c>
      <c r="N1240" s="143">
        <f ca="1">IF($B1240 ="",,VLOOKUP($K1240,'Growth Rates'!$C$5:$D$8,2,FALSE))^COLUMNS($M1240:N1240)*$L1240+SUM($L1241:N1241)*IFERROR($L$5/$L$6,1)</f>
        <v>7.7932029760399493E-2</v>
      </c>
      <c r="O1240" s="143">
        <f ca="1">IF($B1240 ="",,VLOOKUP($K1240,'Growth Rates'!$C$5:$D$8,2,FALSE))^COLUMNS($M1240:O1240)*$L1240+SUM($L1241:O1241)*IFERROR($L$5/$L$6,1)</f>
        <v>7.8992283211829023E-2</v>
      </c>
      <c r="P1240" s="143">
        <f ca="1">IF($B1240 ="",,VLOOKUP($K1240,'Growth Rates'!$C$5:$D$8,2,FALSE))^COLUMNS($M1240:P1240)*$L1240+SUM($L1241:P1241)*IFERROR($L$5/$L$6,1)</f>
        <v>8.0066961250744917E-2</v>
      </c>
      <c r="Q1240" s="143">
        <f ca="1">IF($B1240 ="",,VLOOKUP($K1240,'Growth Rates'!$C$5:$D$8,2,FALSE))^COLUMNS($M1240:Q1240)*$L1240+SUM($L1241:Q1241)*IFERROR($L$5/$L$6,1)</f>
        <v>8.1156260121473325E-2</v>
      </c>
      <c r="R1240" s="143">
        <f ca="1">IF($B1240 ="",,VLOOKUP($K1240,'Growth Rates'!$C$5:$D$8,2,FALSE))^COLUMNS($M1240:R1240)*$L1240+SUM($L1241:R1241)*IFERROR($L$5/$L$6,1)</f>
        <v>8.2260378738214776E-2</v>
      </c>
      <c r="S1240" s="143">
        <f ca="1">IF($B1240 ="",,VLOOKUP($K1240,'Growth Rates'!$C$5:$D$8,2,FALSE))^COLUMNS($M1240:S1240)*$L1240+SUM($L1241:S1241)*IFERROR($L$5/$L$6,1)</f>
        <v>8.3379518721367243E-2</v>
      </c>
      <c r="T1240" s="143">
        <f ca="1">IF($B1240 ="",,VLOOKUP($K1240,'Growth Rates'!$C$5:$D$8,2,FALSE))^COLUMNS($M1240:T1240)*$L1240+SUM($L1241:T1241)*IFERROR($L$5/$L$6,1)</f>
        <v>8.4513884434343781E-2</v>
      </c>
      <c r="U1240" s="143">
        <f ca="1">IF($B1240 ="",,VLOOKUP($K1240,'Growth Rates'!$C$5:$D$8,2,FALSE))^COLUMNS($M1240:U1240)*$L1240+SUM($L1241:U1241)*IFERROR($L$5/$L$6,1)</f>
        <v>8.5663683020890571E-2</v>
      </c>
      <c r="V1240" s="143">
        <f ca="1">IF($B1240 ="",,VLOOKUP($K1240,'Growth Rates'!$C$5:$D$8,2,FALSE))^COLUMNS($M1240:V1240)*$L1240+SUM($L1241:V1241)*IFERROR($L$5/$L$6,1)</f>
        <v>8.682912444291313E-2</v>
      </c>
      <c r="W1240" s="143">
        <f ca="1">IF($B1240 ="",,VLOOKUP($K1240,'Growth Rates'!$C$5:$D$8,2,FALSE))^COLUMNS($M1240:W1240)*$L1240+SUM($L1241:W1241)*IFERROR($L$5/$L$6,1)</f>
        <v>8.8010421518816856E-2</v>
      </c>
      <c r="X1240" s="143">
        <f ca="1">IF($B1240 ="",,VLOOKUP($K1240,'Growth Rates'!$C$5:$D$8,2,FALSE))^COLUMNS($M1240:X1240)*$L1240+SUM($L1241:X1241)*IFERROR($L$5/$L$6,1)</f>
        <v>8.9207789962369319E-2</v>
      </c>
      <c r="Y1240" s="143">
        <f ca="1">IF($B1240 ="",,VLOOKUP($K1240,'Growth Rates'!$C$5:$D$8,2,FALSE))^COLUMNS($M1240:Y1240)*$L1240+SUM($L1241:Y1241)*IFERROR($L$5/$L$6,1)</f>
        <v>9.0421448422091141E-2</v>
      </c>
      <c r="Z1240" s="237"/>
      <c r="AA1240" s="173">
        <f ca="1">IFERROR(IF($H1240="",,AA1241/$L1240),0)</f>
        <v>0</v>
      </c>
      <c r="AB1240" s="173">
        <f ca="1">IFERROR(IF($H1240="",,AB1241/$L1240),0)</f>
        <v>0</v>
      </c>
      <c r="AC1240" s="174">
        <f ca="1">IFERROR(IF($H1240="",,AC1241/$L1240),0)</f>
        <v>0</v>
      </c>
      <c r="AD1240" s="175"/>
      <c r="AE1240" s="42">
        <v>84942</v>
      </c>
      <c r="AF1240" s="43"/>
      <c r="AG1240" s="43"/>
      <c r="AH1240" s="43"/>
      <c r="AI1240" s="43"/>
      <c r="AJ1240" s="43"/>
      <c r="AK1240" s="43"/>
      <c r="AL1240" s="44"/>
      <c r="AM1240" s="157">
        <f ca="1">IF('MASTER 2018-19 '!H1249="","",'MASTER 2018-19 '!H1249)</f>
        <v>7.5854024777533169E-2</v>
      </c>
      <c r="AN1240" s="216">
        <f t="shared" ca="1" si="207"/>
        <v>0</v>
      </c>
    </row>
    <row r="1241" spans="1:40" x14ac:dyDescent="0.2">
      <c r="A1241" s="152"/>
      <c r="C1241" s="217" t="str">
        <f ca="1">IFERROR(IF(H1240="","No PI or No Data",""),"Substation was not found in SubstationLoad")</f>
        <v/>
      </c>
      <c r="D1241" s="139"/>
      <c r="E1241" s="139"/>
      <c r="F1241" s="139"/>
      <c r="G1241" s="285" t="str">
        <f ca="1">IF(AND(VLOOKUP(C1240,SubstationLoad_Max_Primaries!$B$3:$Z$495,3,FALSE),ISNUMBER(VLOOKUP(C1240,'Manual Calculation'!$B$2:$G$222,3,FALSE))),VLOOKUP(C1240,'Manual Calculation'!$B$2:$G$222,4,FALSE),VLOOKUP(C1240,SubstationLoad_Max_Primaries!$B$3:$Z$500,23,FALSE))</f>
        <v>No PI</v>
      </c>
      <c r="H1241" s="248"/>
      <c r="I1241" s="220"/>
      <c r="J1241" s="220"/>
      <c r="K1241" s="220"/>
      <c r="L1241" s="220" t="s">
        <v>32</v>
      </c>
      <c r="M1241" s="235"/>
      <c r="N1241" s="221"/>
      <c r="O1241" s="221"/>
      <c r="P1241" s="221"/>
      <c r="Q1241" s="221"/>
      <c r="R1241" s="221"/>
      <c r="S1241" s="221"/>
      <c r="T1241" s="221"/>
      <c r="U1241" s="221"/>
      <c r="V1241" s="221"/>
      <c r="W1241" s="221"/>
      <c r="X1241" s="221"/>
      <c r="Y1241" s="221"/>
      <c r="Z1241" s="222"/>
      <c r="AA1241" s="419">
        <f ca="1">IF(AND(VLOOKUP(C1240,SubstationLoad_Min_Primaries!$B$3:$Z$495,3,FALSE),ISNUMBER(VLOOKUP(C1240,'Manual Calculation'!$B$2:$G$222,5,FALSE))),"Manual Calculation",MAX(VLOOKUP(C1240,SubstationLoad_Max_Primaries!$B$3:$Z$500,5,FALSE),VLOOKUP(C1240,SubstationLoad_Max_Primaries!$B$3:$Z$500,7,FALSE)))</f>
        <v>0</v>
      </c>
      <c r="AB1241" s="419">
        <f ca="1">IF(AND(VLOOKUP(C1240,SubstationLoad_Min_Primaries!$B$3:$Z$495,3,FALSE),ISNUMBER(VLOOKUP(C1240,'Manual Calculation'!$B$2:$G$222,5,FALSE))),"Manual Calculation",VLOOKUP(C1240,SubstationLoad_Max_Primaries!$B$3:$Z$500,6,FALSE))</f>
        <v>0</v>
      </c>
      <c r="AC1241" s="282">
        <f ca="1">IF(AND(VLOOKUP(C1240,SubstationLoad_Min_Primaries!$B$3:$Z$495,3,FALSE),ISNUMBER(VLOOKUP(C1240,'Manual Calculation'!$B$2:$G$222,5,FALSE))),VLOOKUP(C1240,'Manual Calculation'!$B$2:$G$222,5,FALSE),VLOOKUP(C1240,SubstationLoad_Min_Primaries!$B$3:$Z$500,22,FALSE))</f>
        <v>0</v>
      </c>
      <c r="AD1241" s="175"/>
      <c r="AE1241" s="186">
        <v>1</v>
      </c>
      <c r="AF1241" s="187">
        <v>0</v>
      </c>
      <c r="AG1241" s="187">
        <v>0</v>
      </c>
      <c r="AH1241" s="187">
        <v>0</v>
      </c>
      <c r="AI1241" s="187">
        <v>0</v>
      </c>
      <c r="AJ1241" s="187">
        <v>0</v>
      </c>
      <c r="AK1241" s="187">
        <v>0</v>
      </c>
      <c r="AL1241" s="188">
        <v>0</v>
      </c>
      <c r="AM1241" s="157" t="str">
        <f ca="1">IF('MASTER 2018-19 '!H1250="","",'MASTER 2018-19 '!H1250)</f>
        <v/>
      </c>
      <c r="AN1241" s="216"/>
    </row>
    <row r="1242" spans="1:40" x14ac:dyDescent="0.2">
      <c r="A1242" s="152"/>
      <c r="C1242" s="223" t="s">
        <v>33</v>
      </c>
      <c r="D1242" s="224"/>
      <c r="E1242" s="225"/>
      <c r="F1242" s="225"/>
      <c r="G1242" s="226"/>
      <c r="H1242" s="249"/>
      <c r="I1242" s="228"/>
      <c r="J1242" s="228"/>
      <c r="K1242" s="228"/>
      <c r="L1242" s="228"/>
      <c r="M1242" s="229"/>
      <c r="N1242" s="229"/>
      <c r="O1242" s="230"/>
      <c r="P1242" s="230"/>
      <c r="Q1242" s="230"/>
      <c r="R1242" s="231" t="s">
        <v>34</v>
      </c>
      <c r="S1242" s="283" t="str">
        <f ca="1">VLOOKUP(C1240,SubstationLoad_Max_Primaries!$B$3:$Z$500,24,FALSE)</f>
        <v/>
      </c>
      <c r="T1242" s="233"/>
      <c r="U1242" s="233"/>
      <c r="V1242" s="233"/>
      <c r="W1242" s="233"/>
      <c r="X1242" s="233"/>
      <c r="Y1242" s="233"/>
      <c r="Z1242" s="234"/>
      <c r="AA1242" s="418">
        <f ca="1">IF(AND(VLOOKUP(C1240,SubstationLoad_Min_Primaries!$B$3:$Z$495,3,FALSE),ISNUMBER(VLOOKUP(C1240,'Manual Calculation'!$B$2:$G$222,5,FALSE))),"",IF(AA1241=VLOOKUP(C1240,SubstationLoad_Max_Primaries!$B$3:$Z$500,5,FALSE),VLOOKUP(C1240,SubstationLoad_Max_Primaries!$B$3:$Z$500,10,FALSE),IF(AA1241=VLOOKUP(C1240,SubstationLoad_Max_Primaries!$B$3:$Z$500,7,FALSE),VLOOKUP(C1240,SubstationLoad_Max_Primaries!$B$3:$Z$500,12,FALSE),"")))</f>
        <v>0</v>
      </c>
      <c r="AB1242" s="418">
        <f ca="1">IF(AND(VLOOKUP(C1240,SubstationLoad_Min_Primaries!$B$3:$Z$495,3,FALSE),ISNUMBER(VLOOKUP(C1240,'Manual Calculation'!$B$2:$G$222,5,FALSE))),"",VLOOKUP(C1240,SubstationLoad_Max_Primaries!$B$3:$Z$500,11,FALSE))</f>
        <v>0</v>
      </c>
      <c r="AC1242" s="418">
        <f ca="1">IF(AND(VLOOKUP(C1240,SubstationLoad_Min_Primaries!$B$3:$Z$495,3,FALSE),ISNUMBER(VLOOKUP(C1240,'Manual Calculation'!$B$2:$G$222,5,FALSE))),VLOOKUP(C1240,'Manual Calculation'!$B$2:$G$222,6,FALSE),VLOOKUP(C1240,SubstationLoad_Min_Primaries!$B$3:$Z$500,23,FALSE))</f>
        <v>0</v>
      </c>
      <c r="AD1242" s="175"/>
      <c r="AE1242" s="175"/>
      <c r="AF1242" s="175"/>
      <c r="AG1242" s="175"/>
      <c r="AH1242" s="175"/>
      <c r="AI1242" s="175"/>
      <c r="AJ1242" s="175"/>
      <c r="AK1242" s="175"/>
      <c r="AL1242" s="175"/>
      <c r="AM1242" s="157" t="str">
        <f ca="1">IF('MASTER 2018-19 '!H1251="","",'MASTER 2018-19 '!H1251)</f>
        <v/>
      </c>
      <c r="AN1242" s="216"/>
    </row>
    <row r="1243" spans="1:40" x14ac:dyDescent="0.2">
      <c r="A1243" s="152"/>
      <c r="B1243" s="213">
        <v>313</v>
      </c>
      <c r="C1243" s="86" t="str">
        <f ca="1">VLOOKUP(B1243,'GSP List'!$D$2:$E$485,2,FALSE)</f>
        <v>BOWMORE</v>
      </c>
      <c r="D1243" s="117" t="s">
        <v>30</v>
      </c>
      <c r="E1243" s="117" t="s">
        <v>534</v>
      </c>
      <c r="F1243" s="214"/>
      <c r="G1243" s="284">
        <f ca="1">IF(AND(VLOOKUP(C1243,SubstationLoad_Max_Primaries!$B$3:$Z$495,3,FALSE),ISNUMBER(VLOOKUP(C1243,'Manual Calculation'!$B$2:$G$222,3,FALSE))),VLOOKUP(C1243,'Manual Calculation'!$B$2:$G$222,4,FALSE),VLOOKUP(C1243,SubstationLoad_Max_Primaries!$B$3:$Z$500,23,FALSE))</f>
        <v>43787.420138888891</v>
      </c>
      <c r="H1243" s="282">
        <f ca="1">IF(AND(VLOOKUP(C1243,SubstationLoad_Max_Primaries!$B$3:$Z$495,3,FALSE),ISNUMBER(VLOOKUP(C1243,'Manual Calculation'!$B$2:$G$222,3,FALSE))),VLOOKUP(C1243,'Manual Calculation'!$B$2:$G$222,3,FALSE),VLOOKUP(C1243,SubstationLoad_Max_Primaries!$B$3:$Z$500,22,FALSE))</f>
        <v>3.5360000133514404</v>
      </c>
      <c r="I1243" s="136">
        <v>1</v>
      </c>
      <c r="J1243" s="89">
        <v>0</v>
      </c>
      <c r="K1243" s="90">
        <v>0</v>
      </c>
      <c r="L1243" s="143">
        <f ca="1">IF(OR($B1243="",ISNA($I1243)),,$H1243*$I1243)</f>
        <v>3.5360000133514404</v>
      </c>
      <c r="M1243" s="143">
        <f ca="1">IF($B1243 ="",,VLOOKUP($K1243,'Growth Rates'!$C$5:$D$8,2,FALSE))^COLUMNS($M1243:M1243)*$L1243+SUM($L1244:M1244)*IFERROR($L$5/$L$6,1)</f>
        <v>3.5360645692853416</v>
      </c>
      <c r="N1243" s="143">
        <f ca="1">IF($B1243 ="",,VLOOKUP($K1243,'Growth Rates'!$C$5:$D$8,2,FALSE))^COLUMNS($M1243:N1243)*$L1243+SUM($L1244:N1244)*IFERROR($L$5/$L$6,1)</f>
        <v>3.5361291263978254</v>
      </c>
      <c r="O1243" s="143">
        <f ca="1">IF($B1243 ="",,VLOOKUP($K1243,'Growth Rates'!$C$5:$D$8,2,FALSE))^COLUMNS($M1243:O1243)*$L1243+SUM($L1244:O1244)*IFERROR($L$5/$L$6,1)</f>
        <v>3.536193684688913</v>
      </c>
      <c r="P1243" s="143">
        <f ca="1">IF($B1243 ="",,VLOOKUP($K1243,'Growth Rates'!$C$5:$D$8,2,FALSE))^COLUMNS($M1243:P1243)*$L1243+SUM($L1244:P1244)*IFERROR($L$5/$L$6,1)</f>
        <v>3.5362582441586277</v>
      </c>
      <c r="Q1243" s="143">
        <f ca="1">IF($B1243 ="",,VLOOKUP($K1243,'Growth Rates'!$C$5:$D$8,2,FALSE))^COLUMNS($M1243:Q1243)*$L1243+SUM($L1244:Q1244)*IFERROR($L$5/$L$6,1)</f>
        <v>3.5363228048069888</v>
      </c>
      <c r="R1243" s="143">
        <f ca="1">IF($B1243 ="",,VLOOKUP($K1243,'Growth Rates'!$C$5:$D$8,2,FALSE))^COLUMNS($M1243:R1243)*$L1243+SUM($L1244:R1244)*IFERROR($L$5/$L$6,1)</f>
        <v>3.5363873666340186</v>
      </c>
      <c r="S1243" s="143">
        <f ca="1">IF($B1243 ="",,VLOOKUP($K1243,'Growth Rates'!$C$5:$D$8,2,FALSE))^COLUMNS($M1243:S1243)*$L1243+SUM($L1244:S1244)*IFERROR($L$5/$L$6,1)</f>
        <v>3.536451929639739</v>
      </c>
      <c r="T1243" s="143">
        <f ca="1">IF($B1243 ="",,VLOOKUP($K1243,'Growth Rates'!$C$5:$D$8,2,FALSE))^COLUMNS($M1243:T1243)*$L1243+SUM($L1244:T1244)*IFERROR($L$5/$L$6,1)</f>
        <v>3.536516493824172</v>
      </c>
      <c r="U1243" s="143">
        <f ca="1">IF($B1243 ="",,VLOOKUP($K1243,'Growth Rates'!$C$5:$D$8,2,FALSE))^COLUMNS($M1243:U1243)*$L1243+SUM($L1244:U1244)*IFERROR($L$5/$L$6,1)</f>
        <v>3.5365810591873372</v>
      </c>
      <c r="V1243" s="143">
        <f ca="1">IF($B1243 ="",,VLOOKUP($K1243,'Growth Rates'!$C$5:$D$8,2,FALSE))^COLUMNS($M1243:V1243)*$L1243+SUM($L1244:V1244)*IFERROR($L$5/$L$6,1)</f>
        <v>3.5366456257292582</v>
      </c>
      <c r="W1243" s="143">
        <f ca="1">IF($B1243 ="",,VLOOKUP($K1243,'Growth Rates'!$C$5:$D$8,2,FALSE))^COLUMNS($M1243:W1243)*$L1243+SUM($L1244:W1244)*IFERROR($L$5/$L$6,1)</f>
        <v>3.5367101934499541</v>
      </c>
      <c r="X1243" s="143">
        <f ca="1">IF($B1243 ="",,VLOOKUP($K1243,'Growth Rates'!$C$5:$D$8,2,FALSE))^COLUMNS($M1243:X1243)*$L1243+SUM($L1244:X1244)*IFERROR($L$5/$L$6,1)</f>
        <v>3.5367747623494501</v>
      </c>
      <c r="Y1243" s="143">
        <f ca="1">IF($B1243 ="",,VLOOKUP($K1243,'Growth Rates'!$C$5:$D$8,2,FALSE))^COLUMNS($M1243:Y1243)*$L1243+SUM($L1244:Y1244)*IFERROR($L$5/$L$6,1)</f>
        <v>3.536839332427764</v>
      </c>
      <c r="Z1243" s="215"/>
      <c r="AA1243" s="173">
        <f ca="1">IFERROR(IF($H1243="",,AA1244/$L1243),0)</f>
        <v>0.78733029111407349</v>
      </c>
      <c r="AB1243" s="173">
        <f ca="1">IFERROR(IF($H1243="",,AB1244/$L1243),0)</f>
        <v>0.60180995841227525</v>
      </c>
      <c r="AC1243" s="174">
        <f ca="1">IFERROR(IF($H1243="",,AC1244/$L1243),0)</f>
        <v>0</v>
      </c>
      <c r="AD1243" s="175"/>
      <c r="AE1243" s="42">
        <v>84928</v>
      </c>
      <c r="AF1243" s="43"/>
      <c r="AG1243" s="43"/>
      <c r="AH1243" s="43"/>
      <c r="AI1243" s="43"/>
      <c r="AJ1243" s="43"/>
      <c r="AK1243" s="43"/>
      <c r="AL1243" s="44"/>
      <c r="AM1243" s="157">
        <f ca="1">IF('MASTER 2018-19 '!H1252="","",'MASTER 2018-19 '!H1252)</f>
        <v>2.82</v>
      </c>
      <c r="AN1243" s="216">
        <f t="shared" ca="1" si="207"/>
        <v>0.71600001335144059</v>
      </c>
    </row>
    <row r="1244" spans="1:40" x14ac:dyDescent="0.2">
      <c r="A1244" s="152"/>
      <c r="C1244" s="217" t="str">
        <f ca="1">IFERROR(IF(H1243="","No PI or No Data",""),"Substation was not found in SubstationLoad")</f>
        <v/>
      </c>
      <c r="D1244" s="139"/>
      <c r="E1244" s="139"/>
      <c r="F1244" s="139"/>
      <c r="G1244" s="285">
        <f ca="1">IF(AND(VLOOKUP(C1243,SubstationLoad_Max_Primaries!$B$3:$Z$495,3,FALSE),ISNUMBER(VLOOKUP(C1243,'Manual Calculation'!$B$2:$G$222,3,FALSE))),VLOOKUP(C1243,'Manual Calculation'!$B$2:$G$222,4,FALSE),VLOOKUP(C1243,SubstationLoad_Max_Primaries!$B$3:$Z$500,23,FALSE))</f>
        <v>43787.420138888891</v>
      </c>
      <c r="H1244" s="250"/>
      <c r="I1244" s="220"/>
      <c r="J1244" s="220"/>
      <c r="K1244" s="220"/>
      <c r="L1244" s="220" t="s">
        <v>32</v>
      </c>
      <c r="M1244" s="221"/>
      <c r="N1244" s="221"/>
      <c r="O1244" s="221"/>
      <c r="P1244" s="221"/>
      <c r="Q1244" s="221"/>
      <c r="R1244" s="221"/>
      <c r="S1244" s="221"/>
      <c r="T1244" s="221"/>
      <c r="U1244" s="221"/>
      <c r="V1244" s="221"/>
      <c r="W1244" s="221"/>
      <c r="X1244" s="221"/>
      <c r="Y1244" s="221"/>
      <c r="Z1244" s="222"/>
      <c r="AA1244" s="419">
        <f ca="1">IF(AND(VLOOKUP(C1243,SubstationLoad_Min_Primaries!$B$3:$Z$495,3,FALSE),ISNUMBER(VLOOKUP(C1243,'Manual Calculation'!$B$2:$G$222,5,FALSE))),"Manual Calculation",MAX(VLOOKUP(C1243,SubstationLoad_Max_Primaries!$B$3:$Z$500,5,FALSE),VLOOKUP(C1243,SubstationLoad_Max_Primaries!$B$3:$Z$500,7,FALSE)))</f>
        <v>2.7839999198913574</v>
      </c>
      <c r="AB1244" s="419">
        <f ca="1">IF(AND(VLOOKUP(C1243,SubstationLoad_Min_Primaries!$B$3:$Z$495,3,FALSE),ISNUMBER(VLOOKUP(C1243,'Manual Calculation'!$B$2:$G$222,5,FALSE))),"Manual Calculation",VLOOKUP(C1243,SubstationLoad_Max_Primaries!$B$3:$Z$500,6,FALSE))</f>
        <v>2.128000020980835</v>
      </c>
      <c r="AC1244" s="282">
        <f ca="1">IF(AND(VLOOKUP(C1243,SubstationLoad_Min_Primaries!$B$3:$Z$495,3,FALSE),ISNUMBER(VLOOKUP(C1243,'Manual Calculation'!$B$2:$G$222,5,FALSE))),VLOOKUP(C1243,'Manual Calculation'!$B$2:$G$222,5,FALSE),VLOOKUP(C1243,SubstationLoad_Min_Primaries!$B$3:$Z$500,22,FALSE))</f>
        <v>0</v>
      </c>
      <c r="AD1244" s="175"/>
      <c r="AE1244" s="186">
        <v>1</v>
      </c>
      <c r="AF1244" s="187">
        <v>0</v>
      </c>
      <c r="AG1244" s="187">
        <v>0</v>
      </c>
      <c r="AH1244" s="187">
        <v>0</v>
      </c>
      <c r="AI1244" s="187">
        <v>0</v>
      </c>
      <c r="AJ1244" s="187">
        <v>0</v>
      </c>
      <c r="AK1244" s="187">
        <v>0</v>
      </c>
      <c r="AL1244" s="188">
        <v>0</v>
      </c>
      <c r="AM1244" s="157" t="str">
        <f ca="1">IF('MASTER 2018-19 '!H1253="","",'MASTER 2018-19 '!H1253)</f>
        <v/>
      </c>
      <c r="AN1244" s="216"/>
    </row>
    <row r="1245" spans="1:40" x14ac:dyDescent="0.2">
      <c r="A1245" s="152"/>
      <c r="C1245" s="223" t="s">
        <v>33</v>
      </c>
      <c r="D1245" s="224"/>
      <c r="E1245" s="225"/>
      <c r="F1245" s="225"/>
      <c r="G1245" s="226"/>
      <c r="H1245" s="249"/>
      <c r="I1245" s="228"/>
      <c r="J1245" s="228"/>
      <c r="K1245" s="228"/>
      <c r="L1245" s="228"/>
      <c r="M1245" s="229"/>
      <c r="N1245" s="229"/>
      <c r="O1245" s="230"/>
      <c r="P1245" s="230"/>
      <c r="Q1245" s="230"/>
      <c r="R1245" s="231" t="s">
        <v>34</v>
      </c>
      <c r="S1245" s="283">
        <f ca="1">VLOOKUP(C1243,SubstationLoad_Max_Primaries!$B$3:$Z$500,24,FALSE)</f>
        <v>0</v>
      </c>
      <c r="T1245" s="233"/>
      <c r="U1245" s="233"/>
      <c r="V1245" s="233"/>
      <c r="W1245" s="233"/>
      <c r="X1245" s="233"/>
      <c r="Y1245" s="233"/>
      <c r="Z1245" s="234"/>
      <c r="AA1245" s="418">
        <f ca="1">IF(AND(VLOOKUP(C1243,SubstationLoad_Min_Primaries!$B$3:$Z$495,3,FALSE),ISNUMBER(VLOOKUP(C1243,'Manual Calculation'!$B$2:$G$222,5,FALSE))),"",IF(AA1244=VLOOKUP(C1243,SubstationLoad_Max_Primaries!$B$3:$Z$500,5,FALSE),VLOOKUP(C1243,SubstationLoad_Max_Primaries!$B$3:$Z$500,10,FALSE),IF(AA1244=VLOOKUP(C1243,SubstationLoad_Max_Primaries!$B$3:$Z$500,7,FALSE),VLOOKUP(C1243,SubstationLoad_Max_Primaries!$B$3:$Z$500,12,FALSE),"")))</f>
        <v>43571.380555555559</v>
      </c>
      <c r="AB1245" s="418">
        <f ca="1">IF(AND(VLOOKUP(C1243,SubstationLoad_Min_Primaries!$B$3:$Z$495,3,FALSE),ISNUMBER(VLOOKUP(C1243,'Manual Calculation'!$B$2:$G$222,5,FALSE))),"",VLOOKUP(C1243,SubstationLoad_Max_Primaries!$B$3:$Z$500,11,FALSE))</f>
        <v>43621.386805555558</v>
      </c>
      <c r="AC1245" s="418">
        <f ca="1">IF(AND(VLOOKUP(C1243,SubstationLoad_Min_Primaries!$B$3:$Z$495,3,FALSE),ISNUMBER(VLOOKUP(C1243,'Manual Calculation'!$B$2:$G$222,5,FALSE))),VLOOKUP(C1243,'Manual Calculation'!$B$2:$G$222,6,FALSE),VLOOKUP(C1243,SubstationLoad_Min_Primaries!$B$3:$Z$500,23,FALSE))</f>
        <v>0</v>
      </c>
      <c r="AD1245" s="175"/>
      <c r="AE1245" s="175"/>
      <c r="AF1245" s="175"/>
      <c r="AG1245" s="175"/>
      <c r="AH1245" s="175"/>
      <c r="AI1245" s="175"/>
      <c r="AJ1245" s="175"/>
      <c r="AK1245" s="175"/>
      <c r="AL1245" s="175"/>
      <c r="AM1245" s="157" t="str">
        <f ca="1">IF('MASTER 2018-19 '!H1254="","",'MASTER 2018-19 '!H1254)</f>
        <v/>
      </c>
      <c r="AN1245" s="216"/>
    </row>
    <row r="1246" spans="1:40" x14ac:dyDescent="0.2">
      <c r="A1246" s="152"/>
      <c r="B1246" s="213">
        <v>305</v>
      </c>
      <c r="C1246" s="86" t="str">
        <f ca="1">VLOOKUP(B1246,'GSP List'!$D$2:$E$485,2,FALSE)</f>
        <v>CRINAN</v>
      </c>
      <c r="D1246" s="117" t="s">
        <v>30</v>
      </c>
      <c r="E1246" s="117" t="s">
        <v>564</v>
      </c>
      <c r="F1246" s="214"/>
      <c r="G1246" s="284">
        <f ca="1">IF(AND(VLOOKUP(C1246,SubstationLoad_Max_Primaries!$B$3:$Z$495,3,FALSE),ISNUMBER(VLOOKUP(C1246,'Manual Calculation'!$B$2:$G$222,3,FALSE))),VLOOKUP(C1246,'Manual Calculation'!$B$2:$G$222,4,FALSE),VLOOKUP(C1246,SubstationLoad_Max_Primaries!$B$3:$Z$500,23,FALSE))</f>
        <v>43572.15</v>
      </c>
      <c r="H1246" s="282">
        <f ca="1">IF(AND(VLOOKUP(C1246,SubstationLoad_Max_Primaries!$B$3:$Z$495,3,FALSE),ISNUMBER(VLOOKUP(C1246,'Manual Calculation'!$B$2:$G$222,3,FALSE))),VLOOKUP(C1246,'Manual Calculation'!$B$2:$G$222,3,FALSE),VLOOKUP(C1246,SubstationLoad_Max_Primaries!$B$3:$Z$500,22,FALSE))</f>
        <v>0.89839747280883775</v>
      </c>
      <c r="I1246" s="136">
        <v>1</v>
      </c>
      <c r="J1246" s="89">
        <v>0</v>
      </c>
      <c r="K1246" s="90">
        <v>0</v>
      </c>
      <c r="L1246" s="143">
        <f ca="1">IF(OR($B1246="",ISNA($I1246)),,$H1246*$I1246)</f>
        <v>0.89839747280883775</v>
      </c>
      <c r="M1246" s="143">
        <f ca="1">IF($B1246 ="",,VLOOKUP($K1246,'Growth Rates'!$C$5:$D$8,2,FALSE))^COLUMNS($M1246:M1246)*$L1246+SUM($L1247:M1247)*IFERROR($L$5/$L$6,1)</f>
        <v>0.89841387464358113</v>
      </c>
      <c r="N1246" s="143">
        <f ca="1">IF($B1246 ="",,VLOOKUP($K1246,'Growth Rates'!$C$5:$D$8,2,FALSE))^COLUMNS($M1246:N1246)*$L1246+SUM($L1247:N1247)*IFERROR($L$5/$L$6,1)</f>
        <v>0.89843027677776899</v>
      </c>
      <c r="O1246" s="143">
        <f ca="1">IF($B1246 ="",,VLOOKUP($K1246,'Growth Rates'!$C$5:$D$8,2,FALSE))^COLUMNS($M1246:O1246)*$L1246+SUM($L1247:O1247)*IFERROR($L$5/$L$6,1)</f>
        <v>0.89844667921140675</v>
      </c>
      <c r="P1246" s="143">
        <f ca="1">IF($B1246 ="",,VLOOKUP($K1246,'Growth Rates'!$C$5:$D$8,2,FALSE))^COLUMNS($M1246:P1246)*$L1246+SUM($L1247:P1247)*IFERROR($L$5/$L$6,1)</f>
        <v>0.8984630819445002</v>
      </c>
      <c r="Q1246" s="143">
        <f ca="1">IF($B1246 ="",,VLOOKUP($K1246,'Growth Rates'!$C$5:$D$8,2,FALSE))^COLUMNS($M1246:Q1246)*$L1246+SUM($L1247:Q1247)*IFERROR($L$5/$L$6,1)</f>
        <v>0.89847948497705432</v>
      </c>
      <c r="R1246" s="143">
        <f ca="1">IF($B1246 ="",,VLOOKUP($K1246,'Growth Rates'!$C$5:$D$8,2,FALSE))^COLUMNS($M1246:R1246)*$L1246+SUM($L1247:R1247)*IFERROR($L$5/$L$6,1)</f>
        <v>0.8984958883090749</v>
      </c>
      <c r="S1246" s="143">
        <f ca="1">IF($B1246 ="",,VLOOKUP($K1246,'Growth Rates'!$C$5:$D$8,2,FALSE))^COLUMNS($M1246:S1246)*$L1246+SUM($L1247:S1247)*IFERROR($L$5/$L$6,1)</f>
        <v>0.89851229194056725</v>
      </c>
      <c r="T1246" s="143">
        <f ca="1">IF($B1246 ="",,VLOOKUP($K1246,'Growth Rates'!$C$5:$D$8,2,FALSE))^COLUMNS($M1246:T1246)*$L1246+SUM($L1247:T1247)*IFERROR($L$5/$L$6,1)</f>
        <v>0.89852869587153716</v>
      </c>
      <c r="U1246" s="143">
        <f ca="1">IF($B1246 ="",,VLOOKUP($K1246,'Growth Rates'!$C$5:$D$8,2,FALSE))^COLUMNS($M1246:U1246)*$L1246+SUM($L1247:U1247)*IFERROR($L$5/$L$6,1)</f>
        <v>0.89854510010198951</v>
      </c>
      <c r="V1246" s="143">
        <f ca="1">IF($B1246 ="",,VLOOKUP($K1246,'Growth Rates'!$C$5:$D$8,2,FALSE))^COLUMNS($M1246:V1246)*$L1246+SUM($L1247:V1247)*IFERROR($L$5/$L$6,1)</f>
        <v>0.8985615046319303</v>
      </c>
      <c r="W1246" s="143">
        <f ca="1">IF($B1246 ="",,VLOOKUP($K1246,'Growth Rates'!$C$5:$D$8,2,FALSE))^COLUMNS($M1246:W1246)*$L1246+SUM($L1247:W1247)*IFERROR($L$5/$L$6,1)</f>
        <v>0.89857790946136451</v>
      </c>
      <c r="X1246" s="143">
        <f ca="1">IF($B1246 ="",,VLOOKUP($K1246,'Growth Rates'!$C$5:$D$8,2,FALSE))^COLUMNS($M1246:X1246)*$L1246+SUM($L1247:X1247)*IFERROR($L$5/$L$6,1)</f>
        <v>0.89859431459029848</v>
      </c>
      <c r="Y1246" s="143">
        <f ca="1">IF($B1246 ="",,VLOOKUP($K1246,'Growth Rates'!$C$5:$D$8,2,FALSE))^COLUMNS($M1246:Y1246)*$L1246+SUM($L1247:Y1247)*IFERROR($L$5/$L$6,1)</f>
        <v>0.89861072001873654</v>
      </c>
      <c r="Z1246" s="215"/>
      <c r="AA1246" s="173">
        <f ca="1">IFERROR(IF($H1246="",,AA1247/$L1246),0)</f>
        <v>1</v>
      </c>
      <c r="AB1246" s="173">
        <f ca="1">IFERROR(IF($H1246="",,AB1247/$L1246),0)</f>
        <v>0.83324696236010698</v>
      </c>
      <c r="AC1246" s="174">
        <f ca="1">IFERROR(IF($H1246="",,AC1247/$L1246),0)</f>
        <v>0</v>
      </c>
      <c r="AD1246" s="175"/>
      <c r="AE1246" s="42">
        <v>84915</v>
      </c>
      <c r="AF1246" s="43"/>
      <c r="AG1246" s="43"/>
      <c r="AH1246" s="43"/>
      <c r="AI1246" s="43"/>
      <c r="AJ1246" s="43"/>
      <c r="AK1246" s="43"/>
      <c r="AL1246" s="44"/>
      <c r="AM1246" s="157">
        <f ca="1">IF('MASTER 2018-19 '!H1255="","",'MASTER 2018-19 '!H1255)</f>
        <v>0.73384772499999995</v>
      </c>
      <c r="AN1246" s="216">
        <f t="shared" ca="1" si="207"/>
        <v>0.1645497478088378</v>
      </c>
    </row>
    <row r="1247" spans="1:40" x14ac:dyDescent="0.2">
      <c r="C1247" s="217" t="str">
        <f ca="1">IFERROR(IF(H1246="","No PI or No Data",""),"Substation was not found in SubstationLoad")</f>
        <v/>
      </c>
      <c r="D1247" s="139"/>
      <c r="E1247" s="139"/>
      <c r="F1247" s="139"/>
      <c r="G1247" s="285">
        <f ca="1">IF(AND(VLOOKUP(C1246,SubstationLoad_Max_Primaries!$B$3:$Z$495,3,FALSE),ISNUMBER(VLOOKUP(C1246,'Manual Calculation'!$B$2:$G$222,3,FALSE))),VLOOKUP(C1246,'Manual Calculation'!$B$2:$G$222,4,FALSE),VLOOKUP(C1246,SubstationLoad_Max_Primaries!$B$3:$Z$500,23,FALSE))</f>
        <v>43572.15</v>
      </c>
      <c r="H1247" s="250"/>
      <c r="I1247" s="220"/>
      <c r="J1247" s="220"/>
      <c r="K1247" s="220"/>
      <c r="L1247" s="220" t="s">
        <v>32</v>
      </c>
      <c r="M1247" s="235"/>
      <c r="N1247" s="221"/>
      <c r="O1247" s="221"/>
      <c r="P1247" s="221"/>
      <c r="Q1247" s="221"/>
      <c r="R1247" s="221"/>
      <c r="S1247" s="221"/>
      <c r="T1247" s="221"/>
      <c r="U1247" s="221"/>
      <c r="V1247" s="221"/>
      <c r="W1247" s="221"/>
      <c r="X1247" s="221"/>
      <c r="Y1247" s="221"/>
      <c r="Z1247" s="222"/>
      <c r="AA1247" s="419">
        <f ca="1">IF(AND(VLOOKUP(C1246,SubstationLoad_Min_Primaries!$B$3:$Z$495,3,FALSE),ISNUMBER(VLOOKUP(C1246,'Manual Calculation'!$B$2:$G$222,5,FALSE))),"Manual Calculation",MAX(VLOOKUP(C1246,SubstationLoad_Max_Primaries!$B$3:$Z$500,5,FALSE),VLOOKUP(C1246,SubstationLoad_Max_Primaries!$B$3:$Z$500,7,FALSE)))</f>
        <v>0.89839747280883775</v>
      </c>
      <c r="AB1247" s="419">
        <f ca="1">IF(AND(VLOOKUP(C1246,SubstationLoad_Min_Primaries!$B$3:$Z$495,3,FALSE),ISNUMBER(VLOOKUP(C1246,'Manual Calculation'!$B$2:$G$222,5,FALSE))),"Manual Calculation",VLOOKUP(C1246,SubstationLoad_Max_Primaries!$B$3:$Z$500,6,FALSE))</f>
        <v>0.74858696520996082</v>
      </c>
      <c r="AC1247" s="282">
        <f ca="1">IF(AND(VLOOKUP(C1246,SubstationLoad_Min_Primaries!$B$3:$Z$495,3,FALSE),ISNUMBER(VLOOKUP(C1246,'Manual Calculation'!$B$2:$G$222,5,FALSE))),VLOOKUP(C1246,'Manual Calculation'!$B$2:$G$222,5,FALSE),VLOOKUP(C1246,SubstationLoad_Min_Primaries!$B$3:$Z$500,22,FALSE))</f>
        <v>0</v>
      </c>
      <c r="AD1247" s="175"/>
      <c r="AE1247" s="186">
        <v>1</v>
      </c>
      <c r="AF1247" s="187">
        <v>0</v>
      </c>
      <c r="AG1247" s="187">
        <v>0</v>
      </c>
      <c r="AH1247" s="187">
        <v>0</v>
      </c>
      <c r="AI1247" s="187">
        <v>0</v>
      </c>
      <c r="AJ1247" s="187">
        <v>0</v>
      </c>
      <c r="AK1247" s="187">
        <v>0</v>
      </c>
      <c r="AL1247" s="188">
        <v>0</v>
      </c>
      <c r="AM1247" s="157" t="str">
        <f ca="1">IF('MASTER 2018-19 '!H1256="","",'MASTER 2018-19 '!H1256)</f>
        <v/>
      </c>
      <c r="AN1247" s="216"/>
    </row>
    <row r="1248" spans="1:40" x14ac:dyDescent="0.2">
      <c r="C1248" s="223" t="s">
        <v>33</v>
      </c>
      <c r="D1248" s="224"/>
      <c r="E1248" s="225"/>
      <c r="F1248" s="225"/>
      <c r="G1248" s="226"/>
      <c r="H1248" s="249"/>
      <c r="I1248" s="228"/>
      <c r="J1248" s="228"/>
      <c r="K1248" s="228"/>
      <c r="L1248" s="228"/>
      <c r="M1248" s="229"/>
      <c r="N1248" s="229"/>
      <c r="O1248" s="230"/>
      <c r="P1248" s="230"/>
      <c r="Q1248" s="230"/>
      <c r="R1248" s="231" t="s">
        <v>34</v>
      </c>
      <c r="S1248" s="283">
        <f ca="1">VLOOKUP(C1246,SubstationLoad_Max_Primaries!$B$3:$Z$500,24,FALSE)</f>
        <v>0</v>
      </c>
      <c r="T1248" s="233"/>
      <c r="U1248" s="233"/>
      <c r="V1248" s="233"/>
      <c r="W1248" s="233"/>
      <c r="X1248" s="233"/>
      <c r="Y1248" s="233"/>
      <c r="Z1248" s="234"/>
      <c r="AA1248" s="418">
        <f ca="1">IF(AND(VLOOKUP(C1246,SubstationLoad_Min_Primaries!$B$3:$Z$495,3,FALSE),ISNUMBER(VLOOKUP(C1246,'Manual Calculation'!$B$2:$G$222,5,FALSE))),"",IF(AA1247=VLOOKUP(C1246,SubstationLoad_Max_Primaries!$B$3:$Z$500,5,FALSE),VLOOKUP(C1246,SubstationLoad_Max_Primaries!$B$3:$Z$500,10,FALSE),IF(AA1247=VLOOKUP(C1246,SubstationLoad_Max_Primaries!$B$3:$Z$500,7,FALSE),VLOOKUP(C1246,SubstationLoad_Max_Primaries!$B$3:$Z$500,12,FALSE),"")))</f>
        <v>43572.15</v>
      </c>
      <c r="AB1248" s="418">
        <f ca="1">IF(AND(VLOOKUP(C1246,SubstationLoad_Min_Primaries!$B$3:$Z$495,3,FALSE),ISNUMBER(VLOOKUP(C1246,'Manual Calculation'!$B$2:$G$222,5,FALSE))),"",VLOOKUP(C1246,SubstationLoad_Max_Primaries!$B$3:$Z$500,11,FALSE))</f>
        <v>43696.040972222225</v>
      </c>
      <c r="AC1248" s="418">
        <f ca="1">IF(AND(VLOOKUP(C1246,SubstationLoad_Min_Primaries!$B$3:$Z$495,3,FALSE),ISNUMBER(VLOOKUP(C1246,'Manual Calculation'!$B$2:$G$222,5,FALSE))),VLOOKUP(C1246,'Manual Calculation'!$B$2:$G$222,6,FALSE),VLOOKUP(C1246,SubstationLoad_Min_Primaries!$B$3:$Z$500,23,FALSE))</f>
        <v>0</v>
      </c>
      <c r="AD1248" s="175"/>
      <c r="AE1248" s="175"/>
      <c r="AF1248" s="175"/>
      <c r="AG1248" s="175"/>
      <c r="AH1248" s="175"/>
      <c r="AI1248" s="175"/>
      <c r="AJ1248" s="175"/>
      <c r="AK1248" s="175"/>
      <c r="AL1248" s="175"/>
      <c r="AM1248" s="157" t="str">
        <f ca="1">IF('MASTER 2018-19 '!H1257="","",'MASTER 2018-19 '!H1257)</f>
        <v/>
      </c>
      <c r="AN1248" s="216"/>
    </row>
    <row r="1249" spans="1:40" x14ac:dyDescent="0.2">
      <c r="B1249" s="213">
        <v>326</v>
      </c>
      <c r="C1249" s="86" t="s">
        <v>623</v>
      </c>
      <c r="D1249" s="117" t="s">
        <v>30</v>
      </c>
      <c r="E1249" s="117" t="s">
        <v>530</v>
      </c>
      <c r="F1249" s="214"/>
      <c r="G1249" s="284">
        <f ca="1">IF(AND(VLOOKUP(C1249,SubstationLoad_Max_Primaries!$B$3:$Z$495,3,FALSE),ISNUMBER(VLOOKUP(C1249,'Manual Calculation'!$B$2:$G$222,3,FALSE))),VLOOKUP(C1249,'Manual Calculation'!$B$2:$G$222,4,FALSE),VLOOKUP(C1249,SubstationLoad_Max_Primaries!$B$3:$Z$500,23,FALSE))</f>
        <v>43787.782638888886</v>
      </c>
      <c r="H1249" s="282">
        <f ca="1">IF(AND(VLOOKUP(C1249,SubstationLoad_Max_Primaries!$B$3:$Z$495,3,FALSE),ISNUMBER(VLOOKUP(C1249,'Manual Calculation'!$B$2:$G$222,3,FALSE))),VLOOKUP(C1249,'Manual Calculation'!$B$2:$G$222,3,FALSE),VLOOKUP(C1249,SubstationLoad_Max_Primaries!$B$3:$Z$500,22,FALSE))</f>
        <v>0.87999999523162842</v>
      </c>
      <c r="I1249" s="136">
        <v>1</v>
      </c>
      <c r="J1249" s="89" t="s">
        <v>1589</v>
      </c>
      <c r="K1249" s="90">
        <v>0</v>
      </c>
      <c r="L1249" s="37">
        <f ca="1">IF(OR($B1249="",ISNA($I1249)),,$H1249*$I1249)</f>
        <v>0.87999999523162842</v>
      </c>
      <c r="M1249" s="37">
        <f ca="1">IF($B1249 ="",,VLOOKUP($K1249,'Growth Rates'!$C$5:$D$8,2,FALSE))^COLUMNS($M1249:M1249)*$L1249+SUM($L1250:M1250)*IFERROR($L$5/$L$6,1)</f>
        <v>0.88001606118788145</v>
      </c>
      <c r="N1249" s="37">
        <f ca="1">IF($B1249 ="",,VLOOKUP($K1249,'Growth Rates'!$C$5:$D$8,2,FALSE))^COLUMNS($M1249:N1249)*$L1249+SUM($L1250:N1250)*IFERROR($L$5/$L$6,1)</f>
        <v>0.88003212743744685</v>
      </c>
      <c r="O1249" s="37">
        <f ca="1">IF($B1249 ="",,VLOOKUP($K1249,'Growth Rates'!$C$5:$D$8,2,FALSE))^COLUMNS($M1249:O1249)*$L1249+SUM($L1250:O1250)*IFERROR($L$5/$L$6,1)</f>
        <v>0.88004819398033007</v>
      </c>
      <c r="P1249" s="37">
        <f ca="1">IF($B1249 ="",,VLOOKUP($K1249,'Growth Rates'!$C$5:$D$8,2,FALSE))^COLUMNS($M1249:P1249)*$L1249+SUM($L1250:P1250)*IFERROR($L$5/$L$6,1)</f>
        <v>0.88006426081653666</v>
      </c>
      <c r="Q1249" s="37">
        <f ca="1">IF($B1249 ="",,VLOOKUP($K1249,'Growth Rates'!$C$5:$D$8,2,FALSE))^COLUMNS($M1249:Q1249)*$L1249+SUM($L1250:Q1250)*IFERROR($L$5/$L$6,1)</f>
        <v>0.88008032794607149</v>
      </c>
      <c r="R1249" s="37">
        <f ca="1">IF($B1249 ="",,VLOOKUP($K1249,'Growth Rates'!$C$5:$D$8,2,FALSE))^COLUMNS($M1249:R1249)*$L1249+SUM($L1250:R1250)*IFERROR($L$5/$L$6,1)</f>
        <v>0.88009639536894024</v>
      </c>
      <c r="S1249" s="37">
        <f ca="1">IF($B1249 ="",,VLOOKUP($K1249,'Growth Rates'!$C$5:$D$8,2,FALSE))^COLUMNS($M1249:S1249)*$L1249+SUM($L1250:S1250)*IFERROR($L$5/$L$6,1)</f>
        <v>0.88011246308514834</v>
      </c>
      <c r="T1249" s="37">
        <f ca="1">IF($B1249 ="",,VLOOKUP($K1249,'Growth Rates'!$C$5:$D$8,2,FALSE))^COLUMNS($M1249:T1249)*$L1249+SUM($L1250:T1250)*IFERROR($L$5/$L$6,1)</f>
        <v>0.88012853109470102</v>
      </c>
      <c r="U1249" s="37">
        <f ca="1">IF($B1249 ="",,VLOOKUP($K1249,'Growth Rates'!$C$5:$D$8,2,FALSE))^COLUMNS($M1249:U1249)*$L1249+SUM($L1250:U1250)*IFERROR($L$5/$L$6,1)</f>
        <v>0.88014459939760348</v>
      </c>
      <c r="V1249" s="37">
        <f ca="1">IF($B1249 ="",,VLOOKUP($K1249,'Growth Rates'!$C$5:$D$8,2,FALSE))^COLUMNS($M1249:V1249)*$L1249+SUM($L1250:V1250)*IFERROR($L$5/$L$6,1)</f>
        <v>0.88016066799386139</v>
      </c>
      <c r="W1249" s="37">
        <f ca="1">IF($B1249 ="",,VLOOKUP($K1249,'Growth Rates'!$C$5:$D$8,2,FALSE))^COLUMNS($M1249:W1249)*$L1249+SUM($L1250:W1250)*IFERROR($L$5/$L$6,1)</f>
        <v>0.88017673688347964</v>
      </c>
      <c r="X1249" s="37">
        <f ca="1">IF($B1249 ="",,VLOOKUP($K1249,'Growth Rates'!$C$5:$D$8,2,FALSE))^COLUMNS($M1249:X1249)*$L1249+SUM($L1250:X1250)*IFERROR($L$5/$L$6,1)</f>
        <v>0.88019280606646444</v>
      </c>
      <c r="Y1249" s="37">
        <f ca="1">IF($B1249 ="",,VLOOKUP($K1249,'Growth Rates'!$C$5:$D$8,2,FALSE))^COLUMNS($M1249:Y1249)*$L1249+SUM($L1250:Y1250)*IFERROR($L$5/$L$6,1)</f>
        <v>0.88020887554282012</v>
      </c>
      <c r="Z1249" s="215"/>
      <c r="AA1249" s="173">
        <f ca="1">IFERROR(IF($H1249="",,AA1250/$L1249),0)</f>
        <v>0.9</v>
      </c>
      <c r="AB1249" s="173">
        <f ca="1">IFERROR(IF($H1249="",,AB1250/$L1249),0)</f>
        <v>0.61818185512684609</v>
      </c>
      <c r="AC1249" s="174">
        <f ca="1">IFERROR(IF($H1249="",,AC1250/$L1249),0)</f>
        <v>0</v>
      </c>
      <c r="AD1249" s="175"/>
      <c r="AE1249" s="42">
        <v>84952</v>
      </c>
      <c r="AF1249" s="43"/>
      <c r="AG1249" s="43"/>
      <c r="AH1249" s="43"/>
      <c r="AI1249" s="43"/>
      <c r="AJ1249" s="43"/>
      <c r="AK1249" s="43"/>
      <c r="AL1249" s="44"/>
      <c r="AM1249" s="157">
        <f ca="1">IF('MASTER 2018-19 '!H1258="","",'MASTER 2018-19 '!H1258)</f>
        <v>0.91</v>
      </c>
      <c r="AN1249" s="216">
        <f t="shared" ca="1" si="207"/>
        <v>-3.0000004768371613E-2</v>
      </c>
    </row>
    <row r="1250" spans="1:40" x14ac:dyDescent="0.2">
      <c r="C1250" s="217" t="str">
        <f ca="1">IFERROR(IF(H1249="","No PI or No Data",""),"Substation was not found in SubstationLoad")</f>
        <v/>
      </c>
      <c r="D1250" s="139"/>
      <c r="E1250" s="139"/>
      <c r="F1250" s="139"/>
      <c r="G1250" s="285">
        <f ca="1">IF(AND(VLOOKUP(C1249,SubstationLoad_Max_Primaries!$B$3:$Z$495,3,FALSE),ISNUMBER(VLOOKUP(C1249,'Manual Calculation'!$B$2:$G$222,3,FALSE))),VLOOKUP(C1249,'Manual Calculation'!$B$2:$G$222,4,FALSE),VLOOKUP(C1249,SubstationLoad_Max_Primaries!$B$3:$Z$500,23,FALSE))</f>
        <v>43787.782638888886</v>
      </c>
      <c r="H1250" s="250"/>
      <c r="I1250" s="220"/>
      <c r="J1250" s="220"/>
      <c r="K1250" s="220"/>
      <c r="L1250" s="220" t="s">
        <v>32</v>
      </c>
      <c r="M1250" s="235"/>
      <c r="N1250" s="221"/>
      <c r="O1250" s="221"/>
      <c r="P1250" s="221"/>
      <c r="Q1250" s="221"/>
      <c r="R1250" s="221"/>
      <c r="S1250" s="221"/>
      <c r="T1250" s="221"/>
      <c r="U1250" s="221"/>
      <c r="V1250" s="221"/>
      <c r="W1250" s="221"/>
      <c r="X1250" s="221"/>
      <c r="Y1250" s="221"/>
      <c r="Z1250" s="222"/>
      <c r="AA1250" s="419">
        <f ca="1">IF(AND(VLOOKUP(C1249,SubstationLoad_Min_Primaries!$B$3:$Z$495,3,FALSE),ISNUMBER(VLOOKUP(C1249,'Manual Calculation'!$B$2:$G$222,5,FALSE))),"Manual Calculation",MAX(VLOOKUP(C1249,SubstationLoad_Max_Primaries!$B$3:$Z$500,5,FALSE),VLOOKUP(C1249,SubstationLoad_Max_Primaries!$B$3:$Z$500,7,FALSE)))</f>
        <v>0.79199999570846558</v>
      </c>
      <c r="AB1250" s="419">
        <f ca="1">IF(AND(VLOOKUP(C1249,SubstationLoad_Min_Primaries!$B$3:$Z$495,3,FALSE),ISNUMBER(VLOOKUP(C1249,'Manual Calculation'!$B$2:$G$222,5,FALSE))),"Manual Calculation",VLOOKUP(C1249,SubstationLoad_Max_Primaries!$B$3:$Z$500,6,FALSE))</f>
        <v>0.54400002956390381</v>
      </c>
      <c r="AC1250" s="282">
        <f ca="1">IF(AND(VLOOKUP(C1249,SubstationLoad_Min_Primaries!$B$3:$Z$495,3,FALSE),ISNUMBER(VLOOKUP(C1249,'Manual Calculation'!$B$2:$G$222,5,FALSE))),VLOOKUP(C1249,'Manual Calculation'!$B$2:$G$222,5,FALSE),VLOOKUP(C1249,SubstationLoad_Min_Primaries!$B$3:$Z$500,22,FALSE))</f>
        <v>0</v>
      </c>
      <c r="AD1250" s="175"/>
      <c r="AE1250" s="186">
        <v>1</v>
      </c>
      <c r="AF1250" s="187">
        <v>0</v>
      </c>
      <c r="AG1250" s="187">
        <v>0</v>
      </c>
      <c r="AH1250" s="187">
        <v>0</v>
      </c>
      <c r="AI1250" s="187">
        <v>0</v>
      </c>
      <c r="AJ1250" s="187">
        <v>0</v>
      </c>
      <c r="AK1250" s="187">
        <v>0</v>
      </c>
      <c r="AL1250" s="188">
        <v>0</v>
      </c>
      <c r="AM1250" s="157" t="str">
        <f ca="1">IF('MASTER 2018-19 '!H1259="","",'MASTER 2018-19 '!H1259)</f>
        <v/>
      </c>
      <c r="AN1250" s="216"/>
    </row>
    <row r="1251" spans="1:40" x14ac:dyDescent="0.2">
      <c r="C1251" s="223" t="s">
        <v>33</v>
      </c>
      <c r="D1251" s="224"/>
      <c r="E1251" s="225"/>
      <c r="F1251" s="225"/>
      <c r="G1251" s="226"/>
      <c r="H1251" s="249"/>
      <c r="I1251" s="228"/>
      <c r="J1251" s="228"/>
      <c r="K1251" s="228"/>
      <c r="L1251" s="228"/>
      <c r="M1251" s="229"/>
      <c r="N1251" s="229"/>
      <c r="O1251" s="230"/>
      <c r="P1251" s="230"/>
      <c r="Q1251" s="230"/>
      <c r="R1251" s="231" t="s">
        <v>34</v>
      </c>
      <c r="S1251" s="283">
        <f ca="1">VLOOKUP(C1249,SubstationLoad_Max_Primaries!$B$3:$Z$500,24,FALSE)</f>
        <v>0</v>
      </c>
      <c r="T1251" s="233"/>
      <c r="U1251" s="233"/>
      <c r="V1251" s="233"/>
      <c r="W1251" s="233"/>
      <c r="X1251" s="233"/>
      <c r="Y1251" s="233"/>
      <c r="Z1251" s="234"/>
      <c r="AA1251" s="418">
        <f ca="1">IF(AND(VLOOKUP(C1249,SubstationLoad_Min_Primaries!$B$3:$Z$495,3,FALSE),ISNUMBER(VLOOKUP(C1249,'Manual Calculation'!$B$2:$G$222,5,FALSE))),"",IF(AA1250=VLOOKUP(C1249,SubstationLoad_Max_Primaries!$B$3:$Z$500,5,FALSE),VLOOKUP(C1249,SubstationLoad_Max_Primaries!$B$3:$Z$500,10,FALSE),IF(AA1250=VLOOKUP(C1249,SubstationLoad_Max_Primaries!$B$3:$Z$500,7,FALSE),VLOOKUP(C1249,SubstationLoad_Max_Primaries!$B$3:$Z$500,12,FALSE),"")))</f>
        <v>43558.555555555555</v>
      </c>
      <c r="AB1251" s="418">
        <f ca="1">IF(AND(VLOOKUP(C1249,SubstationLoad_Min_Primaries!$B$3:$Z$495,3,FALSE),ISNUMBER(VLOOKUP(C1249,'Manual Calculation'!$B$2:$G$222,5,FALSE))),"",VLOOKUP(C1249,SubstationLoad_Max_Primaries!$B$3:$Z$500,11,FALSE))</f>
        <v>43708.887499999997</v>
      </c>
      <c r="AC1251" s="418">
        <f ca="1">IF(AND(VLOOKUP(C1249,SubstationLoad_Min_Primaries!$B$3:$Z$495,3,FALSE),ISNUMBER(VLOOKUP(C1249,'Manual Calculation'!$B$2:$G$222,5,FALSE))),VLOOKUP(C1249,'Manual Calculation'!$B$2:$G$222,6,FALSE),VLOOKUP(C1249,SubstationLoad_Min_Primaries!$B$3:$Z$500,23,FALSE))</f>
        <v>0</v>
      </c>
      <c r="AD1251" s="175"/>
      <c r="AE1251" s="175"/>
      <c r="AF1251" s="175"/>
      <c r="AG1251" s="175"/>
      <c r="AH1251" s="175"/>
      <c r="AI1251" s="175"/>
      <c r="AJ1251" s="175"/>
      <c r="AK1251" s="175"/>
      <c r="AL1251" s="175"/>
      <c r="AM1251" s="157" t="str">
        <f ca="1">IF('MASTER 2018-19 '!H1260="","",'MASTER 2018-19 '!H1260)</f>
        <v/>
      </c>
      <c r="AN1251" s="216"/>
    </row>
    <row r="1252" spans="1:40" x14ac:dyDescent="0.2">
      <c r="B1252" s="236">
        <v>309</v>
      </c>
      <c r="C1252" s="86" t="str">
        <f ca="1">VLOOKUP(B1252,'GSP List'!$D$2:$E$485,2,FALSE)</f>
        <v>INVERNEIL</v>
      </c>
      <c r="D1252" s="117" t="s">
        <v>30</v>
      </c>
      <c r="E1252" s="117" t="s">
        <v>530</v>
      </c>
      <c r="F1252" s="214"/>
      <c r="G1252" s="284">
        <f ca="1">IF(AND(VLOOKUP(C1252,SubstationLoad_Max_Primaries!$B$3:$Z$495,3,FALSE),ISNUMBER(VLOOKUP(C1252,'Manual Calculation'!$B$2:$G$222,3,FALSE))),VLOOKUP(C1252,'Manual Calculation'!$B$2:$G$222,4,FALSE),VLOOKUP(C1252,SubstationLoad_Max_Primaries!$B$3:$Z$500,23,FALSE))</f>
        <v>43920.149305555555</v>
      </c>
      <c r="H1252" s="282">
        <f ca="1">IF(AND(VLOOKUP(C1252,SubstationLoad_Max_Primaries!$B$3:$Z$495,3,FALSE),ISNUMBER(VLOOKUP(C1252,'Manual Calculation'!$B$2:$G$222,3,FALSE))),VLOOKUP(C1252,'Manual Calculation'!$B$2:$G$222,3,FALSE),VLOOKUP(C1252,SubstationLoad_Max_Primaries!$B$3:$Z$500,22,FALSE))</f>
        <v>0.7507082066802977</v>
      </c>
      <c r="I1252" s="136">
        <v>1</v>
      </c>
      <c r="J1252" s="89" t="s">
        <v>31</v>
      </c>
      <c r="K1252" s="90" t="s">
        <v>31</v>
      </c>
      <c r="L1252" s="143">
        <f ca="1">IF(OR($B1252="",ISNA($I1252)),,$H1252*$I1252)</f>
        <v>0.7507082066802977</v>
      </c>
      <c r="M1252" s="143">
        <f ca="1">IF($B1252 ="",,VLOOKUP($K1252,'Growth Rates'!$C$5:$D$8,2,FALSE))^COLUMNS($M1252:M1252)*$L1252+SUM($L1253:M1253)*IFERROR($L$5/$L$6,1)</f>
        <v>0.75486847378206501</v>
      </c>
      <c r="N1252" s="143">
        <f ca="1">IF($B1252 ="",,VLOOKUP($K1252,'Growth Rates'!$C$5:$D$8,2,FALSE))^COLUMNS($M1252:N1252)*$L1252+SUM($L1253:N1253)*IFERROR($L$5/$L$6,1)</f>
        <v>0.75905179620972874</v>
      </c>
      <c r="O1252" s="143">
        <f ca="1">IF($B1252 ="",,VLOOKUP($K1252,'Growth Rates'!$C$5:$D$8,2,FALSE))^COLUMNS($M1252:O1252)*$L1252+SUM($L1253:O1253)*IFERROR($L$5/$L$6,1)</f>
        <v>0.76325830173105913</v>
      </c>
      <c r="P1252" s="143">
        <f ca="1">IF($B1252 ="",,VLOOKUP($K1252,'Growth Rates'!$C$5:$D$8,2,FALSE))^COLUMNS($M1252:P1252)*$L1252+SUM($L1253:P1253)*IFERROR($L$5/$L$6,1)</f>
        <v>0.76748811882188894</v>
      </c>
      <c r="Q1252" s="143">
        <f ca="1">IF($B1252 ="",,VLOOKUP($K1252,'Growth Rates'!$C$5:$D$8,2,FALSE))^COLUMNS($M1252:Q1252)*$L1252+SUM($L1253:Q1253)*IFERROR($L$5/$L$6,1)</f>
        <v>0.77174137667003684</v>
      </c>
      <c r="R1252" s="143">
        <f ca="1">IF($B1252 ="",,VLOOKUP($K1252,'Growth Rates'!$C$5:$D$8,2,FALSE))^COLUMNS($M1252:R1252)*$L1252+SUM($L1253:R1253)*IFERROR($L$5/$L$6,1)</f>
        <v>0.77601820517925335</v>
      </c>
      <c r="S1252" s="143">
        <f ca="1">IF($B1252 ="",,VLOOKUP($K1252,'Growth Rates'!$C$5:$D$8,2,FALSE))^COLUMNS($M1252:S1252)*$L1252+SUM($L1253:S1253)*IFERROR($L$5/$L$6,1)</f>
        <v>0.78031873497318771</v>
      </c>
      <c r="T1252" s="143">
        <f ca="1">IF($B1252 ="",,VLOOKUP($K1252,'Growth Rates'!$C$5:$D$8,2,FALSE))^COLUMNS($M1252:T1252)*$L1252+SUM($L1253:T1253)*IFERROR($L$5/$L$6,1)</f>
        <v>0.78464309739937899</v>
      </c>
      <c r="U1252" s="143">
        <f ca="1">IF($B1252 ="",,VLOOKUP($K1252,'Growth Rates'!$C$5:$D$8,2,FALSE))^COLUMNS($M1252:U1252)*$L1252+SUM($L1253:U1253)*IFERROR($L$5/$L$6,1)</f>
        <v>0.78899142453326576</v>
      </c>
      <c r="V1252" s="143">
        <f ca="1">IF($B1252 ="",,VLOOKUP($K1252,'Growth Rates'!$C$5:$D$8,2,FALSE))^COLUMNS($M1252:V1252)*$L1252+SUM($L1253:V1253)*IFERROR($L$5/$L$6,1)</f>
        <v>0.79336384918222169</v>
      </c>
      <c r="W1252" s="143">
        <f ca="1">IF($B1252 ="",,VLOOKUP($K1252,'Growth Rates'!$C$5:$D$8,2,FALSE))^COLUMNS($M1252:W1252)*$L1252+SUM($L1253:W1253)*IFERROR($L$5/$L$6,1)</f>
        <v>0.79776050488961003</v>
      </c>
      <c r="X1252" s="143">
        <f ca="1">IF($B1252 ="",,VLOOKUP($K1252,'Growth Rates'!$C$5:$D$8,2,FALSE))^COLUMNS($M1252:X1252)*$L1252+SUM($L1253:X1253)*IFERROR($L$5/$L$6,1)</f>
        <v>0.80218152593886449</v>
      </c>
      <c r="Y1252" s="143">
        <f ca="1">IF($B1252 ="",,VLOOKUP($K1252,'Growth Rates'!$C$5:$D$8,2,FALSE))^COLUMNS($M1252:Y1252)*$L1252+SUM($L1253:Y1253)*IFERROR($L$5/$L$6,1)</f>
        <v>0.80662704735758817</v>
      </c>
      <c r="Z1252" s="237"/>
      <c r="AA1252" s="173">
        <f ca="1">IFERROR(IF($H1252="",,AA1253/$L1252),0)</f>
        <v>0.7565056014009095</v>
      </c>
      <c r="AB1252" s="173">
        <f ca="1">IFERROR(IF($H1252="",,AB1253/$L1252),0)</f>
        <v>0.76115243534139965</v>
      </c>
      <c r="AC1252" s="174">
        <f ca="1">IFERROR(IF($H1252="",,AC1253/$L1252),0)</f>
        <v>0</v>
      </c>
      <c r="AD1252" s="175"/>
      <c r="AE1252" s="42">
        <v>84907</v>
      </c>
      <c r="AF1252" s="43"/>
      <c r="AG1252" s="43"/>
      <c r="AH1252" s="43"/>
      <c r="AI1252" s="43"/>
      <c r="AJ1252" s="43"/>
      <c r="AK1252" s="43"/>
      <c r="AL1252" s="44"/>
      <c r="AM1252" s="157">
        <f ca="1">IF('MASTER 2018-19 '!H1261="","",'MASTER 2018-19 '!H1261)</f>
        <v>1.58</v>
      </c>
      <c r="AN1252" s="216">
        <f t="shared" ca="1" si="207"/>
        <v>-0.82929179331970237</v>
      </c>
    </row>
    <row r="1253" spans="1:40" x14ac:dyDescent="0.2">
      <c r="C1253" s="217" t="str">
        <f ca="1">IFERROR(IF(H1252="","No PI or No Data",""),"Substation was not found in SubstationLoad")</f>
        <v/>
      </c>
      <c r="D1253" s="139"/>
      <c r="E1253" s="139"/>
      <c r="F1253" s="139"/>
      <c r="G1253" s="285">
        <f ca="1">IF(AND(VLOOKUP(C1252,SubstationLoad_Max_Primaries!$B$3:$Z$495,3,FALSE),ISNUMBER(VLOOKUP(C1252,'Manual Calculation'!$B$2:$G$222,3,FALSE))),VLOOKUP(C1252,'Manual Calculation'!$B$2:$G$222,4,FALSE),VLOOKUP(C1252,SubstationLoad_Max_Primaries!$B$3:$Z$500,23,FALSE))</f>
        <v>43920.149305555555</v>
      </c>
      <c r="H1253" s="250"/>
      <c r="I1253" s="220"/>
      <c r="J1253" s="220"/>
      <c r="K1253" s="220"/>
      <c r="L1253" s="220" t="s">
        <v>32</v>
      </c>
      <c r="M1253" s="235"/>
      <c r="N1253" s="221"/>
      <c r="O1253" s="221"/>
      <c r="P1253" s="221"/>
      <c r="Q1253" s="221"/>
      <c r="R1253" s="221"/>
      <c r="S1253" s="221"/>
      <c r="T1253" s="221"/>
      <c r="U1253" s="221"/>
      <c r="V1253" s="221"/>
      <c r="W1253" s="221"/>
      <c r="X1253" s="221"/>
      <c r="Y1253" s="221"/>
      <c r="Z1253" s="222"/>
      <c r="AA1253" s="419">
        <f ca="1">IF(AND(VLOOKUP(C1252,SubstationLoad_Min_Primaries!$B$3:$Z$495,3,FALSE),ISNUMBER(VLOOKUP(C1252,'Manual Calculation'!$B$2:$G$222,5,FALSE))),"Manual Calculation",MAX(VLOOKUP(C1252,SubstationLoad_Max_Primaries!$B$3:$Z$500,5,FALSE),VLOOKUP(C1252,SubstationLoad_Max_Primaries!$B$3:$Z$500,7,FALSE)))</f>
        <v>0.56791496337127689</v>
      </c>
      <c r="AB1253" s="419">
        <f ca="1">IF(AND(VLOOKUP(C1252,SubstationLoad_Min_Primaries!$B$3:$Z$495,3,FALSE),ISNUMBER(VLOOKUP(C1252,'Manual Calculation'!$B$2:$G$222,5,FALSE))),"Manual Calculation",VLOOKUP(C1252,SubstationLoad_Max_Primaries!$B$3:$Z$500,6,FALSE))</f>
        <v>0.57140337974548339</v>
      </c>
      <c r="AC1253" s="282">
        <f ca="1">IF(AND(VLOOKUP(C1252,SubstationLoad_Min_Primaries!$B$3:$Z$495,3,FALSE),ISNUMBER(VLOOKUP(C1252,'Manual Calculation'!$B$2:$G$222,5,FALSE))),VLOOKUP(C1252,'Manual Calculation'!$B$2:$G$222,5,FALSE),VLOOKUP(C1252,SubstationLoad_Min_Primaries!$B$3:$Z$500,22,FALSE))</f>
        <v>0</v>
      </c>
      <c r="AD1253" s="175"/>
      <c r="AE1253" s="186">
        <v>1</v>
      </c>
      <c r="AF1253" s="187">
        <v>0</v>
      </c>
      <c r="AG1253" s="187">
        <v>0</v>
      </c>
      <c r="AH1253" s="187">
        <v>0</v>
      </c>
      <c r="AI1253" s="187">
        <v>0</v>
      </c>
      <c r="AJ1253" s="187">
        <v>0</v>
      </c>
      <c r="AK1253" s="187">
        <v>0</v>
      </c>
      <c r="AL1253" s="188">
        <v>0</v>
      </c>
      <c r="AM1253" s="157" t="str">
        <f ca="1">IF('MASTER 2018-19 '!H1262="","",'MASTER 2018-19 '!H1262)</f>
        <v/>
      </c>
      <c r="AN1253" s="216"/>
    </row>
    <row r="1254" spans="1:40" x14ac:dyDescent="0.2">
      <c r="C1254" s="223" t="s">
        <v>33</v>
      </c>
      <c r="D1254" s="224"/>
      <c r="E1254" s="225"/>
      <c r="F1254" s="225"/>
      <c r="G1254" s="226"/>
      <c r="H1254" s="249"/>
      <c r="I1254" s="228"/>
      <c r="J1254" s="228"/>
      <c r="K1254" s="228"/>
      <c r="L1254" s="228"/>
      <c r="M1254" s="229"/>
      <c r="N1254" s="229"/>
      <c r="O1254" s="230"/>
      <c r="P1254" s="230"/>
      <c r="Q1254" s="230"/>
      <c r="R1254" s="231" t="s">
        <v>34</v>
      </c>
      <c r="S1254" s="283">
        <f ca="1">VLOOKUP(C1252,SubstationLoad_Max_Primaries!$B$3:$Z$500,24,FALSE)</f>
        <v>0</v>
      </c>
      <c r="T1254" s="233"/>
      <c r="U1254" s="233"/>
      <c r="V1254" s="233"/>
      <c r="W1254" s="233"/>
      <c r="X1254" s="233"/>
      <c r="Y1254" s="233"/>
      <c r="Z1254" s="234"/>
      <c r="AA1254" s="418">
        <f ca="1">IF(AND(VLOOKUP(C1252,SubstationLoad_Min_Primaries!$B$3:$Z$495,3,FALSE),ISNUMBER(VLOOKUP(C1252,'Manual Calculation'!$B$2:$G$222,5,FALSE))),"",IF(AA1253=VLOOKUP(C1252,SubstationLoad_Max_Primaries!$B$3:$Z$500,5,FALSE),VLOOKUP(C1252,SubstationLoad_Max_Primaries!$B$3:$Z$500,10,FALSE),IF(AA1253=VLOOKUP(C1252,SubstationLoad_Max_Primaries!$B$3:$Z$500,7,FALSE),VLOOKUP(C1252,SubstationLoad_Max_Primaries!$B$3:$Z$500,12,FALSE),"")))</f>
        <v>43711.398611111108</v>
      </c>
      <c r="AB1254" s="418">
        <f ca="1">IF(AND(VLOOKUP(C1252,SubstationLoad_Min_Primaries!$B$3:$Z$495,3,FALSE),ISNUMBER(VLOOKUP(C1252,'Manual Calculation'!$B$2:$G$222,5,FALSE))),"",VLOOKUP(C1252,SubstationLoad_Max_Primaries!$B$3:$Z$500,11,FALSE))</f>
        <v>43693.665277777778</v>
      </c>
      <c r="AC1254" s="418">
        <f ca="1">IF(AND(VLOOKUP(C1252,SubstationLoad_Min_Primaries!$B$3:$Z$495,3,FALSE),ISNUMBER(VLOOKUP(C1252,'Manual Calculation'!$B$2:$G$222,5,FALSE))),VLOOKUP(C1252,'Manual Calculation'!$B$2:$G$222,6,FALSE),VLOOKUP(C1252,SubstationLoad_Min_Primaries!$B$3:$Z$500,23,FALSE))</f>
        <v>0</v>
      </c>
      <c r="AD1254" s="175"/>
      <c r="AE1254" s="175"/>
      <c r="AF1254" s="175"/>
      <c r="AG1254" s="175"/>
      <c r="AH1254" s="175"/>
      <c r="AI1254" s="175"/>
      <c r="AJ1254" s="175"/>
      <c r="AK1254" s="175"/>
      <c r="AL1254" s="175"/>
      <c r="AM1254" s="157" t="str">
        <f ca="1">IF('MASTER 2018-19 '!H1263="","",'MASTER 2018-19 '!H1263)</f>
        <v/>
      </c>
      <c r="AN1254" s="216"/>
    </row>
    <row r="1255" spans="1:40" x14ac:dyDescent="0.2">
      <c r="B1255" s="236">
        <v>308</v>
      </c>
      <c r="C1255" s="86" t="str">
        <f ca="1">VLOOKUP(B1255,'GSP List'!$D$2:$E$485,2,FALSE)</f>
        <v>LOCHGILPHEAD</v>
      </c>
      <c r="D1255" s="117" t="s">
        <v>30</v>
      </c>
      <c r="E1255" s="117" t="s">
        <v>545</v>
      </c>
      <c r="F1255" s="214"/>
      <c r="G1255" s="284">
        <f ca="1">IF(AND(VLOOKUP(C1255,SubstationLoad_Max_Primaries!$B$3:$Z$495,3,FALSE),ISNUMBER(VLOOKUP(C1255,'Manual Calculation'!$B$2:$G$222,3,FALSE))),VLOOKUP(C1255,'Manual Calculation'!$B$2:$G$222,4,FALSE),VLOOKUP(C1255,SubstationLoad_Max_Primaries!$B$3:$Z$500,23,FALSE))</f>
        <v>43560.150694444441</v>
      </c>
      <c r="H1255" s="282">
        <f ca="1">IF(AND(VLOOKUP(C1255,SubstationLoad_Max_Primaries!$B$3:$Z$495,3,FALSE),ISNUMBER(VLOOKUP(C1255,'Manual Calculation'!$B$2:$G$222,3,FALSE))),VLOOKUP(C1255,'Manual Calculation'!$B$2:$G$222,3,FALSE),VLOOKUP(C1255,SubstationLoad_Max_Primaries!$B$3:$Z$500,22,FALSE))</f>
        <v>17.955599546432495</v>
      </c>
      <c r="I1255" s="136">
        <v>1</v>
      </c>
      <c r="J1255" s="89">
        <v>0</v>
      </c>
      <c r="K1255" s="90">
        <v>0</v>
      </c>
      <c r="L1255" s="143">
        <f ca="1">IF(OR($B1255="",ISNA($I1255)),,$H1255*$I1255)</f>
        <v>17.955599546432495</v>
      </c>
      <c r="M1255" s="143">
        <f ca="1">IF($B1255 ="",,VLOOKUP($K1255,'Growth Rates'!$C$5:$D$8,2,FALSE))^COLUMNS($M1255:M1255)*$L1255+SUM($L1256:M1256)*IFERROR($L$5/$L$6,1)</f>
        <v>17.95592735765792</v>
      </c>
      <c r="N1255" s="143">
        <f ca="1">IF($B1255 ="",,VLOOKUP($K1255,'Growth Rates'!$C$5:$D$8,2,FALSE))^COLUMNS($M1255:N1255)*$L1255+SUM($L1256:N1256)*IFERROR($L$5/$L$6,1)</f>
        <v>17.956255174868115</v>
      </c>
      <c r="O1255" s="143">
        <f ca="1">IF($B1255 ="",,VLOOKUP($K1255,'Growth Rates'!$C$5:$D$8,2,FALSE))^COLUMNS($M1255:O1255)*$L1255+SUM($L1256:O1256)*IFERROR($L$5/$L$6,1)</f>
        <v>17.956582998063194</v>
      </c>
      <c r="P1255" s="143">
        <f ca="1">IF($B1255 ="",,VLOOKUP($K1255,'Growth Rates'!$C$5:$D$8,2,FALSE))^COLUMNS($M1255:P1255)*$L1255+SUM($L1256:P1256)*IFERROR($L$5/$L$6,1)</f>
        <v>17.95691082724327</v>
      </c>
      <c r="Q1255" s="143">
        <f ca="1">IF($B1255 ="",,VLOOKUP($K1255,'Growth Rates'!$C$5:$D$8,2,FALSE))^COLUMNS($M1255:Q1255)*$L1255+SUM($L1256:Q1256)*IFERROR($L$5/$L$6,1)</f>
        <v>17.957238662408443</v>
      </c>
      <c r="R1255" s="143">
        <f ca="1">IF($B1255 ="",,VLOOKUP($K1255,'Growth Rates'!$C$5:$D$8,2,FALSE))^COLUMNS($M1255:R1255)*$L1255+SUM($L1256:R1256)*IFERROR($L$5/$L$6,1)</f>
        <v>17.957566503558827</v>
      </c>
      <c r="S1255" s="143">
        <f ca="1">IF($B1255 ="",,VLOOKUP($K1255,'Growth Rates'!$C$5:$D$8,2,FALSE))^COLUMNS($M1255:S1255)*$L1255+SUM($L1256:S1256)*IFERROR($L$5/$L$6,1)</f>
        <v>17.957894350694531</v>
      </c>
      <c r="T1255" s="143">
        <f ca="1">IF($B1255 ="",,VLOOKUP($K1255,'Growth Rates'!$C$5:$D$8,2,FALSE))^COLUMNS($M1255:T1255)*$L1255+SUM($L1256:T1256)*IFERROR($L$5/$L$6,1)</f>
        <v>17.958222203815669</v>
      </c>
      <c r="U1255" s="143">
        <f ca="1">IF($B1255 ="",,VLOOKUP($K1255,'Growth Rates'!$C$5:$D$8,2,FALSE))^COLUMNS($M1255:U1255)*$L1255+SUM($L1256:U1256)*IFERROR($L$5/$L$6,1)</f>
        <v>17.958550062922338</v>
      </c>
      <c r="V1255" s="143">
        <f ca="1">IF($B1255 ="",,VLOOKUP($K1255,'Growth Rates'!$C$5:$D$8,2,FALSE))^COLUMNS($M1255:V1255)*$L1255+SUM($L1256:V1256)*IFERROR($L$5/$L$6,1)</f>
        <v>17.958877928014662</v>
      </c>
      <c r="W1255" s="143">
        <f ca="1">IF($B1255 ="",,VLOOKUP($K1255,'Growth Rates'!$C$5:$D$8,2,FALSE))^COLUMNS($M1255:W1255)*$L1255+SUM($L1256:W1256)*IFERROR($L$5/$L$6,1)</f>
        <v>17.959205799092736</v>
      </c>
      <c r="X1255" s="143">
        <f ca="1">IF($B1255 ="",,VLOOKUP($K1255,'Growth Rates'!$C$5:$D$8,2,FALSE))^COLUMNS($M1255:X1255)*$L1255+SUM($L1256:X1256)*IFERROR($L$5/$L$6,1)</f>
        <v>17.959533676156685</v>
      </c>
      <c r="Y1255" s="143">
        <f ca="1">IF($B1255 ="",,VLOOKUP($K1255,'Growth Rates'!$C$5:$D$8,2,FALSE))^COLUMNS($M1255:Y1255)*$L1255+SUM($L1256:Y1256)*IFERROR($L$5/$L$6,1)</f>
        <v>17.959861559206601</v>
      </c>
      <c r="Z1255" s="215"/>
      <c r="AA1255" s="173">
        <f ca="1">IFERROR(IF($H1255="",,AA1256/$L1255),0)</f>
        <v>1</v>
      </c>
      <c r="AB1255" s="173">
        <f ca="1">IFERROR(IF($H1255="",,AB1256/$L1255),0)</f>
        <v>0.77352750637776624</v>
      </c>
      <c r="AC1255" s="174">
        <f ca="1">IFERROR(IF($H1255="",,AC1256/$L1255),0)</f>
        <v>0</v>
      </c>
      <c r="AD1255" s="175"/>
      <c r="AE1255" s="42">
        <v>84911</v>
      </c>
      <c r="AF1255" s="43"/>
      <c r="AG1255" s="43"/>
      <c r="AH1255" s="43"/>
      <c r="AI1255" s="43"/>
      <c r="AJ1255" s="43"/>
      <c r="AK1255" s="43"/>
      <c r="AL1255" s="44"/>
      <c r="AM1255" s="157">
        <f ca="1">IF('MASTER 2018-19 '!H1264="","",'MASTER 2018-19 '!H1264)</f>
        <v>8.91</v>
      </c>
      <c r="AN1255" s="216">
        <f t="shared" ca="1" si="207"/>
        <v>9.045599546432495</v>
      </c>
    </row>
    <row r="1256" spans="1:40" x14ac:dyDescent="0.2">
      <c r="C1256" s="217" t="str">
        <f ca="1">IFERROR(IF(H1255="","No PI or No Data",""),"Substation was not found in SubstationLoad")</f>
        <v/>
      </c>
      <c r="D1256" s="139"/>
      <c r="E1256" s="139"/>
      <c r="F1256" s="139"/>
      <c r="G1256" s="285">
        <f ca="1">IF(AND(VLOOKUP(C1255,SubstationLoad_Max_Primaries!$B$3:$Z$495,3,FALSE),ISNUMBER(VLOOKUP(C1255,'Manual Calculation'!$B$2:$G$222,3,FALSE))),VLOOKUP(C1255,'Manual Calculation'!$B$2:$G$222,4,FALSE),VLOOKUP(C1255,SubstationLoad_Max_Primaries!$B$3:$Z$500,23,FALSE))</f>
        <v>43560.150694444441</v>
      </c>
      <c r="H1256" s="250"/>
      <c r="I1256" s="220"/>
      <c r="J1256" s="220"/>
      <c r="K1256" s="220"/>
      <c r="L1256" s="220" t="s">
        <v>32</v>
      </c>
      <c r="M1256" s="235"/>
      <c r="N1256" s="221"/>
      <c r="O1256" s="221"/>
      <c r="P1256" s="221"/>
      <c r="Q1256" s="221"/>
      <c r="R1256" s="221"/>
      <c r="S1256" s="221"/>
      <c r="T1256" s="221"/>
      <c r="U1256" s="221"/>
      <c r="V1256" s="221"/>
      <c r="W1256" s="221"/>
      <c r="X1256" s="221"/>
      <c r="Y1256" s="221"/>
      <c r="Z1256" s="222"/>
      <c r="AA1256" s="419">
        <f ca="1">IF(AND(VLOOKUP(C1255,SubstationLoad_Min_Primaries!$B$3:$Z$495,3,FALSE),ISNUMBER(VLOOKUP(C1255,'Manual Calculation'!$B$2:$G$222,5,FALSE))),"Manual Calculation",MAX(VLOOKUP(C1255,SubstationLoad_Max_Primaries!$B$3:$Z$500,5,FALSE),VLOOKUP(C1255,SubstationLoad_Max_Primaries!$B$3:$Z$500,7,FALSE)))</f>
        <v>17.955599546432495</v>
      </c>
      <c r="AB1256" s="419">
        <f ca="1">IF(AND(VLOOKUP(C1255,SubstationLoad_Min_Primaries!$B$3:$Z$495,3,FALSE),ISNUMBER(VLOOKUP(C1255,'Manual Calculation'!$B$2:$G$222,5,FALSE))),"Manual Calculation",VLOOKUP(C1255,SubstationLoad_Max_Primaries!$B$3:$Z$500,6,FALSE))</f>
        <v>13.889150142669678</v>
      </c>
      <c r="AC1256" s="282">
        <f ca="1">IF(AND(VLOOKUP(C1255,SubstationLoad_Min_Primaries!$B$3:$Z$495,3,FALSE),ISNUMBER(VLOOKUP(C1255,'Manual Calculation'!$B$2:$G$222,5,FALSE))),VLOOKUP(C1255,'Manual Calculation'!$B$2:$G$222,5,FALSE),VLOOKUP(C1255,SubstationLoad_Min_Primaries!$B$3:$Z$500,22,FALSE))</f>
        <v>0</v>
      </c>
      <c r="AD1256" s="175"/>
      <c r="AE1256" s="186">
        <v>1</v>
      </c>
      <c r="AF1256" s="187">
        <v>0</v>
      </c>
      <c r="AG1256" s="187">
        <v>0</v>
      </c>
      <c r="AH1256" s="187">
        <v>0</v>
      </c>
      <c r="AI1256" s="187">
        <v>0</v>
      </c>
      <c r="AJ1256" s="187">
        <v>0</v>
      </c>
      <c r="AK1256" s="187">
        <v>0</v>
      </c>
      <c r="AL1256" s="188">
        <v>0</v>
      </c>
      <c r="AM1256" s="157" t="str">
        <f ca="1">IF('MASTER 2018-19 '!H1265="","",'MASTER 2018-19 '!H1265)</f>
        <v/>
      </c>
      <c r="AN1256" s="216"/>
    </row>
    <row r="1257" spans="1:40" x14ac:dyDescent="0.2">
      <c r="C1257" s="223" t="s">
        <v>33</v>
      </c>
      <c r="D1257" s="224"/>
      <c r="E1257" s="225"/>
      <c r="F1257" s="225"/>
      <c r="G1257" s="226"/>
      <c r="H1257" s="249"/>
      <c r="I1257" s="228"/>
      <c r="J1257" s="228"/>
      <c r="K1257" s="228"/>
      <c r="L1257" s="228"/>
      <c r="M1257" s="229"/>
      <c r="N1257" s="229"/>
      <c r="O1257" s="230"/>
      <c r="P1257" s="230"/>
      <c r="Q1257" s="230"/>
      <c r="R1257" s="231" t="s">
        <v>34</v>
      </c>
      <c r="S1257" s="283">
        <f ca="1">VLOOKUP(C1255,SubstationLoad_Max_Primaries!$B$3:$Z$500,24,FALSE)</f>
        <v>9.6479997634887695</v>
      </c>
      <c r="T1257" s="233"/>
      <c r="U1257" s="233"/>
      <c r="V1257" s="233"/>
      <c r="W1257" s="233"/>
      <c r="X1257" s="233"/>
      <c r="Y1257" s="233"/>
      <c r="Z1257" s="234"/>
      <c r="AA1257" s="418">
        <f ca="1">IF(AND(VLOOKUP(C1255,SubstationLoad_Min_Primaries!$B$3:$Z$495,3,FALSE),ISNUMBER(VLOOKUP(C1255,'Manual Calculation'!$B$2:$G$222,5,FALSE))),"",IF(AA1256=VLOOKUP(C1255,SubstationLoad_Max_Primaries!$B$3:$Z$500,5,FALSE),VLOOKUP(C1255,SubstationLoad_Max_Primaries!$B$3:$Z$500,10,FALSE),IF(AA1256=VLOOKUP(C1255,SubstationLoad_Max_Primaries!$B$3:$Z$500,7,FALSE),VLOOKUP(C1255,SubstationLoad_Max_Primaries!$B$3:$Z$500,12,FALSE),"")))</f>
        <v>43560.150694444441</v>
      </c>
      <c r="AB1257" s="418">
        <f ca="1">IF(AND(VLOOKUP(C1255,SubstationLoad_Min_Primaries!$B$3:$Z$495,3,FALSE),ISNUMBER(VLOOKUP(C1255,'Manual Calculation'!$B$2:$G$222,5,FALSE))),"",VLOOKUP(C1255,SubstationLoad_Max_Primaries!$B$3:$Z$500,11,FALSE))</f>
        <v>43706.888194444444</v>
      </c>
      <c r="AC1257" s="418">
        <f ca="1">IF(AND(VLOOKUP(C1255,SubstationLoad_Min_Primaries!$B$3:$Z$495,3,FALSE),ISNUMBER(VLOOKUP(C1255,'Manual Calculation'!$B$2:$G$222,5,FALSE))),VLOOKUP(C1255,'Manual Calculation'!$B$2:$G$222,6,FALSE),VLOOKUP(C1255,SubstationLoad_Min_Primaries!$B$3:$Z$500,23,FALSE))</f>
        <v>0</v>
      </c>
      <c r="AD1257" s="175"/>
      <c r="AE1257" s="175"/>
      <c r="AF1257" s="175"/>
      <c r="AG1257" s="175"/>
      <c r="AH1257" s="175"/>
      <c r="AI1257" s="175"/>
      <c r="AJ1257" s="175"/>
      <c r="AK1257" s="175"/>
      <c r="AL1257" s="175"/>
      <c r="AM1257" s="157" t="str">
        <f ca="1">IF('MASTER 2018-19 '!H1266="","",'MASTER 2018-19 '!H1266)</f>
        <v/>
      </c>
      <c r="AN1257" s="216"/>
    </row>
    <row r="1258" spans="1:40" x14ac:dyDescent="0.2">
      <c r="B1258" s="236">
        <v>339</v>
      </c>
      <c r="C1258" s="86" t="str">
        <f ca="1">VLOOKUP(B1258,'GSP List'!$D$2:$E$485,2,FALSE)</f>
        <v>LUSSAGIVEN</v>
      </c>
      <c r="D1258" s="117" t="s">
        <v>30</v>
      </c>
      <c r="E1258" s="117" t="s">
        <v>541</v>
      </c>
      <c r="F1258" s="214"/>
      <c r="G1258" s="284" t="str">
        <f ca="1">IF(AND(VLOOKUP(C1258,SubstationLoad_Max_Primaries!$B$3:$Z$495,3,FALSE),ISNUMBER(VLOOKUP(C1258,'Manual Calculation'!$B$2:$G$222,3,FALSE))),VLOOKUP(C1258,'Manual Calculation'!$B$2:$G$222,4,FALSE),VLOOKUP(C1258,SubstationLoad_Max_Primaries!$B$3:$Z$500,23,FALSE))</f>
        <v>No PI</v>
      </c>
      <c r="H1258" s="282">
        <f ca="1">IF(AND(VLOOKUP(C1258,SubstationLoad_Max_Primaries!$B$3:$Z$495,3,FALSE),ISNUMBER(VLOOKUP(C1258,'Manual Calculation'!$B$2:$G$222,3,FALSE))),VLOOKUP(C1258,'Manual Calculation'!$B$2:$G$222,3,FALSE),VLOOKUP(C1258,SubstationLoad_Max_Primaries!$B$3:$Z$500,22,FALSE))</f>
        <v>3.6522308226219671E-2</v>
      </c>
      <c r="I1258" s="136">
        <v>1</v>
      </c>
      <c r="J1258" s="89">
        <v>0</v>
      </c>
      <c r="K1258" s="90">
        <v>0</v>
      </c>
      <c r="L1258" s="143">
        <f ca="1">IF(OR($B1258="",ISNA($I1258)),,$H1258*$I1258)</f>
        <v>3.6522308226219671E-2</v>
      </c>
      <c r="M1258" s="143">
        <f ca="1">IF($B1258 ="",,VLOOKUP($K1258,'Growth Rates'!$C$5:$D$8,2,FALSE))^COLUMNS($M1258:M1258)*$L1258+SUM($L1259:M1259)*IFERROR($L$5/$L$6,1)</f>
        <v>3.6522975005548533E-2</v>
      </c>
      <c r="N1258" s="143">
        <f ca="1">IF($B1258 ="",,VLOOKUP($K1258,'Growth Rates'!$C$5:$D$8,2,FALSE))^COLUMNS($M1258:N1258)*$L1258+SUM($L1259:N1259)*IFERROR($L$5/$L$6,1)</f>
        <v>3.6523641797050636E-2</v>
      </c>
      <c r="O1258" s="143">
        <f ca="1">IF($B1258 ="",,VLOOKUP($K1258,'Growth Rates'!$C$5:$D$8,2,FALSE))^COLUMNS($M1258:O1258)*$L1258+SUM($L1259:O1259)*IFERROR($L$5/$L$6,1)</f>
        <v>3.6524308600726189E-2</v>
      </c>
      <c r="P1258" s="143">
        <f ca="1">IF($B1258 ="",,VLOOKUP($K1258,'Growth Rates'!$C$5:$D$8,2,FALSE))^COLUMNS($M1258:P1258)*$L1258+SUM($L1259:P1259)*IFERROR($L$5/$L$6,1)</f>
        <v>3.6524975416575435E-2</v>
      </c>
      <c r="Q1258" s="143">
        <f ca="1">IF($B1258 ="",,VLOOKUP($K1258,'Growth Rates'!$C$5:$D$8,2,FALSE))^COLUMNS($M1258:Q1258)*$L1258+SUM($L1259:Q1259)*IFERROR($L$5/$L$6,1)</f>
        <v>3.6525642244598575E-2</v>
      </c>
      <c r="R1258" s="143">
        <f ca="1">IF($B1258 ="",,VLOOKUP($K1258,'Growth Rates'!$C$5:$D$8,2,FALSE))^COLUMNS($M1258:R1258)*$L1258+SUM($L1259:R1259)*IFERROR($L$5/$L$6,1)</f>
        <v>3.6526309084795844E-2</v>
      </c>
      <c r="S1258" s="143">
        <f ca="1">IF($B1258 ="",,VLOOKUP($K1258,'Growth Rates'!$C$5:$D$8,2,FALSE))^COLUMNS($M1258:S1258)*$L1258+SUM($L1259:S1259)*IFERROR($L$5/$L$6,1)</f>
        <v>3.6526975937167458E-2</v>
      </c>
      <c r="T1258" s="143">
        <f ca="1">IF($B1258 ="",,VLOOKUP($K1258,'Growth Rates'!$C$5:$D$8,2,FALSE))^COLUMNS($M1258:T1258)*$L1258+SUM($L1259:T1259)*IFERROR($L$5/$L$6,1)</f>
        <v>3.6527642801713646E-2</v>
      </c>
      <c r="U1258" s="143">
        <f ca="1">IF($B1258 ="",,VLOOKUP($K1258,'Growth Rates'!$C$5:$D$8,2,FALSE))^COLUMNS($M1258:U1258)*$L1258+SUM($L1259:U1259)*IFERROR($L$5/$L$6,1)</f>
        <v>3.6528309678434616E-2</v>
      </c>
      <c r="V1258" s="143">
        <f ca="1">IF($B1258 ="",,VLOOKUP($K1258,'Growth Rates'!$C$5:$D$8,2,FALSE))^COLUMNS($M1258:V1258)*$L1258+SUM($L1259:V1259)*IFERROR($L$5/$L$6,1)</f>
        <v>3.6528976567330611E-2</v>
      </c>
      <c r="W1258" s="143">
        <f ca="1">IF($B1258 ="",,VLOOKUP($K1258,'Growth Rates'!$C$5:$D$8,2,FALSE))^COLUMNS($M1258:W1258)*$L1258+SUM($L1259:W1259)*IFERROR($L$5/$L$6,1)</f>
        <v>3.6529643468401825E-2</v>
      </c>
      <c r="X1258" s="143">
        <f ca="1">IF($B1258 ="",,VLOOKUP($K1258,'Growth Rates'!$C$5:$D$8,2,FALSE))^COLUMNS($M1258:X1258)*$L1258+SUM($L1259:X1259)*IFERROR($L$5/$L$6,1)</f>
        <v>3.6530310381648529E-2</v>
      </c>
      <c r="Y1258" s="143">
        <f ca="1">IF($B1258 ="",,VLOOKUP($K1258,'Growth Rates'!$C$5:$D$8,2,FALSE))^COLUMNS($M1258:Y1258)*$L1258+SUM($L1259:Y1259)*IFERROR($L$5/$L$6,1)</f>
        <v>3.6530977307070889E-2</v>
      </c>
      <c r="Z1258" s="215"/>
      <c r="AA1258" s="173">
        <f ca="1">IFERROR(IF($H1258="",,AA1259/$L1258),0)</f>
        <v>0</v>
      </c>
      <c r="AB1258" s="173">
        <f ca="1">IFERROR(IF($H1258="",,AB1259/$L1258),0)</f>
        <v>0</v>
      </c>
      <c r="AC1258" s="174">
        <f ca="1">IFERROR(IF($H1258="",,AC1259/$L1258),0)</f>
        <v>0</v>
      </c>
      <c r="AD1258" s="175"/>
      <c r="AE1258" s="42">
        <v>84918</v>
      </c>
      <c r="AF1258" s="43"/>
      <c r="AG1258" s="43"/>
      <c r="AH1258" s="43"/>
      <c r="AI1258" s="43"/>
      <c r="AJ1258" s="43"/>
      <c r="AK1258" s="43"/>
      <c r="AL1258" s="44"/>
      <c r="AM1258" s="157">
        <f ca="1">IF('MASTER 2018-19 '!H1267="","",'MASTER 2018-19 '!H1267)</f>
        <v>3.6522308226219671E-2</v>
      </c>
      <c r="AN1258" s="216">
        <f t="shared" ca="1" si="207"/>
        <v>0</v>
      </c>
    </row>
    <row r="1259" spans="1:40" x14ac:dyDescent="0.2">
      <c r="C1259" s="217" t="str">
        <f ca="1">IFERROR(IF(H1258="","No PI or No Data",""),"Substation was not found in SubstationLoad")</f>
        <v/>
      </c>
      <c r="D1259" s="139"/>
      <c r="E1259" s="139"/>
      <c r="F1259" s="139"/>
      <c r="G1259" s="285" t="str">
        <f ca="1">IF(AND(VLOOKUP(C1258,SubstationLoad_Max_Primaries!$B$3:$Z$495,3,FALSE),ISNUMBER(VLOOKUP(C1258,'Manual Calculation'!$B$2:$G$222,3,FALSE))),VLOOKUP(C1258,'Manual Calculation'!$B$2:$G$222,4,FALSE),VLOOKUP(C1258,SubstationLoad_Max_Primaries!$B$3:$Z$500,23,FALSE))</f>
        <v>No PI</v>
      </c>
      <c r="H1259" s="250"/>
      <c r="I1259" s="220"/>
      <c r="J1259" s="220"/>
      <c r="K1259" s="220"/>
      <c r="L1259" s="220" t="s">
        <v>32</v>
      </c>
      <c r="M1259" s="235"/>
      <c r="N1259" s="221"/>
      <c r="O1259" s="221"/>
      <c r="P1259" s="221"/>
      <c r="Q1259" s="221"/>
      <c r="R1259" s="221"/>
      <c r="S1259" s="221"/>
      <c r="T1259" s="221"/>
      <c r="U1259" s="221"/>
      <c r="V1259" s="221"/>
      <c r="W1259" s="221"/>
      <c r="X1259" s="221"/>
      <c r="Y1259" s="221"/>
      <c r="Z1259" s="222"/>
      <c r="AA1259" s="419">
        <f ca="1">IF(AND(VLOOKUP(C1258,SubstationLoad_Min_Primaries!$B$3:$Z$495,3,FALSE),ISNUMBER(VLOOKUP(C1258,'Manual Calculation'!$B$2:$G$222,5,FALSE))),"Manual Calculation",MAX(VLOOKUP(C1258,SubstationLoad_Max_Primaries!$B$3:$Z$500,5,FALSE),VLOOKUP(C1258,SubstationLoad_Max_Primaries!$B$3:$Z$500,7,FALSE)))</f>
        <v>0</v>
      </c>
      <c r="AB1259" s="419">
        <f ca="1">IF(AND(VLOOKUP(C1258,SubstationLoad_Min_Primaries!$B$3:$Z$495,3,FALSE),ISNUMBER(VLOOKUP(C1258,'Manual Calculation'!$B$2:$G$222,5,FALSE))),"Manual Calculation",VLOOKUP(C1258,SubstationLoad_Max_Primaries!$B$3:$Z$500,6,FALSE))</f>
        <v>0</v>
      </c>
      <c r="AC1259" s="282">
        <f ca="1">IF(AND(VLOOKUP(C1258,SubstationLoad_Min_Primaries!$B$3:$Z$495,3,FALSE),ISNUMBER(VLOOKUP(C1258,'Manual Calculation'!$B$2:$G$222,5,FALSE))),VLOOKUP(C1258,'Manual Calculation'!$B$2:$G$222,5,FALSE),VLOOKUP(C1258,SubstationLoad_Min_Primaries!$B$3:$Z$500,22,FALSE))</f>
        <v>0</v>
      </c>
      <c r="AD1259" s="175"/>
      <c r="AE1259" s="186">
        <v>1</v>
      </c>
      <c r="AF1259" s="187">
        <v>0</v>
      </c>
      <c r="AG1259" s="187">
        <v>0</v>
      </c>
      <c r="AH1259" s="187">
        <v>0</v>
      </c>
      <c r="AI1259" s="187">
        <v>0</v>
      </c>
      <c r="AJ1259" s="187">
        <v>0</v>
      </c>
      <c r="AK1259" s="187">
        <v>0</v>
      </c>
      <c r="AL1259" s="188">
        <v>0</v>
      </c>
      <c r="AM1259" s="157" t="str">
        <f ca="1">IF('MASTER 2018-19 '!H1268="","",'MASTER 2018-19 '!H1268)</f>
        <v/>
      </c>
      <c r="AN1259" s="216"/>
    </row>
    <row r="1260" spans="1:40" x14ac:dyDescent="0.2">
      <c r="C1260" s="223" t="s">
        <v>33</v>
      </c>
      <c r="D1260" s="224"/>
      <c r="E1260" s="225"/>
      <c r="F1260" s="225"/>
      <c r="G1260" s="226"/>
      <c r="H1260" s="249"/>
      <c r="I1260" s="228"/>
      <c r="J1260" s="228"/>
      <c r="K1260" s="228"/>
      <c r="L1260" s="228"/>
      <c r="M1260" s="229"/>
      <c r="N1260" s="229"/>
      <c r="O1260" s="230"/>
      <c r="P1260" s="230"/>
      <c r="Q1260" s="230"/>
      <c r="R1260" s="231" t="s">
        <v>34</v>
      </c>
      <c r="S1260" s="283" t="str">
        <f ca="1">VLOOKUP(C1258,SubstationLoad_Max_Primaries!$B$3:$Z$500,24,FALSE)</f>
        <v/>
      </c>
      <c r="T1260" s="245"/>
      <c r="U1260" s="245"/>
      <c r="V1260" s="245"/>
      <c r="W1260" s="245"/>
      <c r="X1260" s="245"/>
      <c r="Y1260" s="245"/>
      <c r="Z1260" s="234"/>
      <c r="AA1260" s="418">
        <f ca="1">IF(AND(VLOOKUP(C1258,SubstationLoad_Min_Primaries!$B$3:$Z$495,3,FALSE),ISNUMBER(VLOOKUP(C1258,'Manual Calculation'!$B$2:$G$222,5,FALSE))),"",IF(AA1259=VLOOKUP(C1258,SubstationLoad_Max_Primaries!$B$3:$Z$500,5,FALSE),VLOOKUP(C1258,SubstationLoad_Max_Primaries!$B$3:$Z$500,10,FALSE),IF(AA1259=VLOOKUP(C1258,SubstationLoad_Max_Primaries!$B$3:$Z$500,7,FALSE),VLOOKUP(C1258,SubstationLoad_Max_Primaries!$B$3:$Z$500,12,FALSE),"")))</f>
        <v>0</v>
      </c>
      <c r="AB1260" s="418">
        <f ca="1">IF(AND(VLOOKUP(C1258,SubstationLoad_Min_Primaries!$B$3:$Z$495,3,FALSE),ISNUMBER(VLOOKUP(C1258,'Manual Calculation'!$B$2:$G$222,5,FALSE))),"",VLOOKUP(C1258,SubstationLoad_Max_Primaries!$B$3:$Z$500,11,FALSE))</f>
        <v>0</v>
      </c>
      <c r="AC1260" s="418">
        <f ca="1">IF(AND(VLOOKUP(C1258,SubstationLoad_Min_Primaries!$B$3:$Z$495,3,FALSE),ISNUMBER(VLOOKUP(C1258,'Manual Calculation'!$B$2:$G$222,5,FALSE))),VLOOKUP(C1258,'Manual Calculation'!$B$2:$G$222,6,FALSE),VLOOKUP(C1258,SubstationLoad_Min_Primaries!$B$3:$Z$500,23,FALSE))</f>
        <v>0</v>
      </c>
      <c r="AD1260" s="175"/>
      <c r="AE1260" s="175"/>
      <c r="AF1260" s="175"/>
      <c r="AG1260" s="175"/>
      <c r="AH1260" s="175"/>
      <c r="AI1260" s="175"/>
      <c r="AJ1260" s="175"/>
      <c r="AK1260" s="175"/>
      <c r="AL1260" s="175"/>
      <c r="AM1260" s="157" t="str">
        <f ca="1">IF('MASTER 2018-19 '!H1269="","",'MASTER 2018-19 '!H1269)</f>
        <v/>
      </c>
      <c r="AN1260" s="216"/>
    </row>
    <row r="1261" spans="1:40" x14ac:dyDescent="0.2">
      <c r="A1261" s="152"/>
      <c r="B1261" s="213">
        <v>334</v>
      </c>
      <c r="C1261" s="86" t="str">
        <f ca="1">VLOOKUP(B1261,'GSP List'!$D$2:$E$485,2,FALSE)</f>
        <v>PORT ASKAIG</v>
      </c>
      <c r="D1261" s="117" t="s">
        <v>30</v>
      </c>
      <c r="E1261" s="117" t="s">
        <v>530</v>
      </c>
      <c r="F1261" s="214"/>
      <c r="G1261" s="284">
        <f ca="1">IF(AND(VLOOKUP(C1261,SubstationLoad_Max_Primaries!$B$3:$Z$495,3,FALSE),ISNUMBER(VLOOKUP(C1261,'Manual Calculation'!$B$2:$G$222,3,FALSE))),VLOOKUP(C1261,'Manual Calculation'!$B$2:$G$222,4,FALSE),VLOOKUP(C1261,SubstationLoad_Max_Primaries!$B$3:$Z$500,23,FALSE))</f>
        <v>43885.558333333334</v>
      </c>
      <c r="H1261" s="282">
        <f ca="1">IF(AND(VLOOKUP(C1261,SubstationLoad_Max_Primaries!$B$3:$Z$495,3,FALSE),ISNUMBER(VLOOKUP(C1261,'Manual Calculation'!$B$2:$G$222,3,FALSE))),VLOOKUP(C1261,'Manual Calculation'!$B$2:$G$222,3,FALSE),VLOOKUP(C1261,SubstationLoad_Max_Primaries!$B$3:$Z$500,22,FALSE))</f>
        <v>1.2952556097717285</v>
      </c>
      <c r="I1261" s="136">
        <v>1</v>
      </c>
      <c r="J1261" s="89">
        <v>0</v>
      </c>
      <c r="K1261" s="90">
        <v>0</v>
      </c>
      <c r="L1261" s="143">
        <f ca="1">IF(OR($B1261="",ISNA($I1261)),,$H1261*$I1261)</f>
        <v>1.2952556097717285</v>
      </c>
      <c r="M1261" s="143">
        <f ca="1">IF($B1261 ="",,VLOOKUP($K1261,'Growth Rates'!$C$5:$D$8,2,FALSE))^COLUMNS($M1261:M1261)*$L1261+SUM($L1262:M1262)*IFERROR($L$5/$L$6,1)</f>
        <v>1.2952792569536329</v>
      </c>
      <c r="N1261" s="143">
        <f ca="1">IF($B1261 ="",,VLOOKUP($K1261,'Growth Rates'!$C$5:$D$8,2,FALSE))^COLUMNS($M1261:N1261)*$L1261+SUM($L1262:N1262)*IFERROR($L$5/$L$6,1)</f>
        <v>1.2953029045672584</v>
      </c>
      <c r="O1261" s="143">
        <f ca="1">IF($B1261 ="",,VLOOKUP($K1261,'Growth Rates'!$C$5:$D$8,2,FALSE))^COLUMNS($M1261:O1261)*$L1261+SUM($L1262:O1262)*IFERROR($L$5/$L$6,1)</f>
        <v>1.2953265526126128</v>
      </c>
      <c r="P1261" s="143">
        <f ca="1">IF($B1261 ="",,VLOOKUP($K1261,'Growth Rates'!$C$5:$D$8,2,FALSE))^COLUMNS($M1261:P1261)*$L1261+SUM($L1262:P1262)*IFERROR($L$5/$L$6,1)</f>
        <v>1.2953502010897042</v>
      </c>
      <c r="Q1261" s="143">
        <f ca="1">IF($B1261 ="",,VLOOKUP($K1261,'Growth Rates'!$C$5:$D$8,2,FALSE))^COLUMNS($M1261:Q1261)*$L1261+SUM($L1262:Q1262)*IFERROR($L$5/$L$6,1)</f>
        <v>1.2953738499985403</v>
      </c>
      <c r="R1261" s="143">
        <f ca="1">IF($B1261 ="",,VLOOKUP($K1261,'Growth Rates'!$C$5:$D$8,2,FALSE))^COLUMNS($M1261:R1261)*$L1261+SUM($L1262:R1262)*IFERROR($L$5/$L$6,1)</f>
        <v>1.2953974993391291</v>
      </c>
      <c r="S1261" s="143">
        <f ca="1">IF($B1261 ="",,VLOOKUP($K1261,'Growth Rates'!$C$5:$D$8,2,FALSE))^COLUMNS($M1261:S1261)*$L1261+SUM($L1262:S1262)*IFERROR($L$5/$L$6,1)</f>
        <v>1.2954211491114784</v>
      </c>
      <c r="T1261" s="143">
        <f ca="1">IF($B1261 ="",,VLOOKUP($K1261,'Growth Rates'!$C$5:$D$8,2,FALSE))^COLUMNS($M1261:T1261)*$L1261+SUM($L1262:T1262)*IFERROR($L$5/$L$6,1)</f>
        <v>1.2954447993155964</v>
      </c>
      <c r="U1261" s="143">
        <f ca="1">IF($B1261 ="",,VLOOKUP($K1261,'Growth Rates'!$C$5:$D$8,2,FALSE))^COLUMNS($M1261:U1261)*$L1261+SUM($L1262:U1262)*IFERROR($L$5/$L$6,1)</f>
        <v>1.2954684499514904</v>
      </c>
      <c r="V1261" s="143">
        <f ca="1">IF($B1261 ="",,VLOOKUP($K1261,'Growth Rates'!$C$5:$D$8,2,FALSE))^COLUMNS($M1261:V1261)*$L1261+SUM($L1262:V1262)*IFERROR($L$5/$L$6,1)</f>
        <v>1.2954921010191687</v>
      </c>
      <c r="W1261" s="143">
        <f ca="1">IF($B1261 ="",,VLOOKUP($K1261,'Growth Rates'!$C$5:$D$8,2,FALSE))^COLUMNS($M1261:W1261)*$L1261+SUM($L1262:W1262)*IFERROR($L$5/$L$6,1)</f>
        <v>1.2955157525186387</v>
      </c>
      <c r="X1261" s="143">
        <f ca="1">IF($B1261 ="",,VLOOKUP($K1261,'Growth Rates'!$C$5:$D$8,2,FALSE))^COLUMNS($M1261:X1261)*$L1261+SUM($L1262:X1262)*IFERROR($L$5/$L$6,1)</f>
        <v>1.2955394044499096</v>
      </c>
      <c r="Y1261" s="143">
        <f ca="1">IF($B1261 ="",,VLOOKUP($K1261,'Growth Rates'!$C$5:$D$8,2,FALSE))^COLUMNS($M1261:Y1261)*$L1261+SUM($L1262:Y1262)*IFERROR($L$5/$L$6,1)</f>
        <v>1.2955630568129874</v>
      </c>
      <c r="Z1261" s="215"/>
      <c r="AA1261" s="173">
        <f ca="1">IFERROR(IF($H1261="",,AA1262/$L1261),0)</f>
        <v>0.90660918169711546</v>
      </c>
      <c r="AB1261" s="173">
        <f ca="1">IFERROR(IF($H1261="",,AB1262/$L1261),0)</f>
        <v>0.74066086205907844</v>
      </c>
      <c r="AC1261" s="174">
        <f ca="1">IFERROR(IF($H1261="",,AC1262/$L1261),0)</f>
        <v>0</v>
      </c>
      <c r="AD1261" s="175"/>
      <c r="AE1261" s="42">
        <v>84925</v>
      </c>
      <c r="AF1261" s="43"/>
      <c r="AG1261" s="43"/>
      <c r="AH1261" s="43"/>
      <c r="AI1261" s="43"/>
      <c r="AJ1261" s="43"/>
      <c r="AK1261" s="43"/>
      <c r="AL1261" s="44"/>
      <c r="AM1261" s="157">
        <f ca="1">IF('MASTER 2018-19 '!H1270="","",'MASTER 2018-19 '!H1270)</f>
        <v>1.158445545</v>
      </c>
      <c r="AN1261" s="216">
        <f t="shared" ca="1" si="207"/>
        <v>0.13681006477172852</v>
      </c>
    </row>
    <row r="1262" spans="1:40" x14ac:dyDescent="0.2">
      <c r="A1262" s="152"/>
      <c r="C1262" s="217" t="str">
        <f ca="1">IFERROR(IF(H1261="","No PI or No Data",""),"Substation was not found in SubstationLoad")</f>
        <v/>
      </c>
      <c r="D1262" s="139"/>
      <c r="E1262" s="139"/>
      <c r="F1262" s="139"/>
      <c r="G1262" s="285">
        <f ca="1">IF(AND(VLOOKUP(C1261,SubstationLoad_Max_Primaries!$B$3:$Z$495,3,FALSE),ISNUMBER(VLOOKUP(C1261,'Manual Calculation'!$B$2:$G$222,3,FALSE))),VLOOKUP(C1261,'Manual Calculation'!$B$2:$G$222,4,FALSE),VLOOKUP(C1261,SubstationLoad_Max_Primaries!$B$3:$Z$500,23,FALSE))</f>
        <v>43885.558333333334</v>
      </c>
      <c r="H1262" s="250"/>
      <c r="I1262" s="220"/>
      <c r="J1262" s="220"/>
      <c r="K1262" s="220"/>
      <c r="L1262" s="220" t="s">
        <v>32</v>
      </c>
      <c r="M1262" s="221"/>
      <c r="N1262" s="221"/>
      <c r="O1262" s="221"/>
      <c r="P1262" s="221"/>
      <c r="Q1262" s="221"/>
      <c r="R1262" s="221"/>
      <c r="S1262" s="221"/>
      <c r="T1262" s="221"/>
      <c r="U1262" s="221"/>
      <c r="V1262" s="221"/>
      <c r="W1262" s="221"/>
      <c r="X1262" s="221"/>
      <c r="Y1262" s="221"/>
      <c r="Z1262" s="222"/>
      <c r="AA1262" s="419">
        <f ca="1">IF(AND(VLOOKUP(C1261,SubstationLoad_Min_Primaries!$B$3:$Z$495,3,FALSE),ISNUMBER(VLOOKUP(C1261,'Manual Calculation'!$B$2:$G$222,5,FALSE))),"Manual Calculation",MAX(VLOOKUP(C1261,SubstationLoad_Max_Primaries!$B$3:$Z$500,5,FALSE),VLOOKUP(C1261,SubstationLoad_Max_Primaries!$B$3:$Z$500,7,FALSE)))</f>
        <v>1.1742906284637451</v>
      </c>
      <c r="AB1262" s="419">
        <f ca="1">IF(AND(VLOOKUP(C1261,SubstationLoad_Min_Primaries!$B$3:$Z$495,3,FALSE),ISNUMBER(VLOOKUP(C1261,'Manual Calculation'!$B$2:$G$222,5,FALSE))),"Manual Calculation",VLOOKUP(C1261,SubstationLoad_Max_Primaries!$B$3:$Z$500,6,FALSE))</f>
        <v>0.95934513652038567</v>
      </c>
      <c r="AC1262" s="282">
        <f ca="1">IF(AND(VLOOKUP(C1261,SubstationLoad_Min_Primaries!$B$3:$Z$495,3,FALSE),ISNUMBER(VLOOKUP(C1261,'Manual Calculation'!$B$2:$G$222,5,FALSE))),VLOOKUP(C1261,'Manual Calculation'!$B$2:$G$222,5,FALSE),VLOOKUP(C1261,SubstationLoad_Min_Primaries!$B$3:$Z$500,22,FALSE))</f>
        <v>0</v>
      </c>
      <c r="AD1262" s="175"/>
      <c r="AE1262" s="186">
        <v>1</v>
      </c>
      <c r="AF1262" s="187">
        <v>0</v>
      </c>
      <c r="AG1262" s="187">
        <v>0</v>
      </c>
      <c r="AH1262" s="187">
        <v>0</v>
      </c>
      <c r="AI1262" s="187">
        <v>0</v>
      </c>
      <c r="AJ1262" s="187">
        <v>0</v>
      </c>
      <c r="AK1262" s="187">
        <v>0</v>
      </c>
      <c r="AL1262" s="188">
        <v>0</v>
      </c>
      <c r="AM1262" s="157" t="str">
        <f ca="1">IF('MASTER 2018-19 '!H1271="","",'MASTER 2018-19 '!H1271)</f>
        <v/>
      </c>
      <c r="AN1262" s="216"/>
    </row>
    <row r="1263" spans="1:40" x14ac:dyDescent="0.2">
      <c r="A1263" s="152"/>
      <c r="C1263" s="223" t="s">
        <v>33</v>
      </c>
      <c r="D1263" s="224"/>
      <c r="E1263" s="225"/>
      <c r="F1263" s="225"/>
      <c r="G1263" s="226"/>
      <c r="H1263" s="249"/>
      <c r="I1263" s="228"/>
      <c r="J1263" s="228"/>
      <c r="K1263" s="228"/>
      <c r="L1263" s="228"/>
      <c r="M1263" s="229"/>
      <c r="N1263" s="229"/>
      <c r="O1263" s="230"/>
      <c r="P1263" s="230"/>
      <c r="Q1263" s="230"/>
      <c r="R1263" s="231" t="s">
        <v>34</v>
      </c>
      <c r="S1263" s="283">
        <f ca="1">VLOOKUP(C1261,SubstationLoad_Max_Primaries!$B$3:$Z$500,24,FALSE)</f>
        <v>0</v>
      </c>
      <c r="T1263" s="233"/>
      <c r="U1263" s="233"/>
      <c r="V1263" s="233"/>
      <c r="W1263" s="233"/>
      <c r="X1263" s="233"/>
      <c r="Y1263" s="233"/>
      <c r="Z1263" s="234"/>
      <c r="AA1263" s="418">
        <f ca="1">IF(AND(VLOOKUP(C1261,SubstationLoad_Min_Primaries!$B$3:$Z$495,3,FALSE),ISNUMBER(VLOOKUP(C1261,'Manual Calculation'!$B$2:$G$222,5,FALSE))),"",IF(AA1262=VLOOKUP(C1261,SubstationLoad_Max_Primaries!$B$3:$Z$500,5,FALSE),VLOOKUP(C1261,SubstationLoad_Max_Primaries!$B$3:$Z$500,10,FALSE),IF(AA1262=VLOOKUP(C1261,SubstationLoad_Max_Primaries!$B$3:$Z$500,7,FALSE),VLOOKUP(C1261,SubstationLoad_Max_Primaries!$B$3:$Z$500,12,FALSE),"")))</f>
        <v>43557.415277777778</v>
      </c>
      <c r="AB1263" s="418">
        <f ca="1">IF(AND(VLOOKUP(C1261,SubstationLoad_Min_Primaries!$B$3:$Z$495,3,FALSE),ISNUMBER(VLOOKUP(C1261,'Manual Calculation'!$B$2:$G$222,5,FALSE))),"",VLOOKUP(C1261,SubstationLoad_Max_Primaries!$B$3:$Z$500,11,FALSE))</f>
        <v>43692.724305555559</v>
      </c>
      <c r="AC1263" s="418">
        <f ca="1">IF(AND(VLOOKUP(C1261,SubstationLoad_Min_Primaries!$B$3:$Z$495,3,FALSE),ISNUMBER(VLOOKUP(C1261,'Manual Calculation'!$B$2:$G$222,5,FALSE))),VLOOKUP(C1261,'Manual Calculation'!$B$2:$G$222,6,FALSE),VLOOKUP(C1261,SubstationLoad_Min_Primaries!$B$3:$Z$500,23,FALSE))</f>
        <v>0</v>
      </c>
      <c r="AD1263" s="175"/>
      <c r="AE1263" s="175"/>
      <c r="AF1263" s="175"/>
      <c r="AG1263" s="175"/>
      <c r="AH1263" s="175"/>
      <c r="AI1263" s="175"/>
      <c r="AJ1263" s="175"/>
      <c r="AK1263" s="175"/>
      <c r="AL1263" s="175"/>
      <c r="AM1263" s="157" t="str">
        <f ca="1">IF('MASTER 2018-19 '!H1272="","",'MASTER 2018-19 '!H1272)</f>
        <v/>
      </c>
      <c r="AN1263" s="216"/>
    </row>
    <row r="1264" spans="1:40" x14ac:dyDescent="0.2">
      <c r="A1264" s="152"/>
      <c r="B1264" s="213">
        <v>331</v>
      </c>
      <c r="C1264" s="86" t="str">
        <f ca="1">VLOOKUP(B1264,'GSP List'!$D$2:$E$485,2,FALSE)</f>
        <v>PORT ELLEN</v>
      </c>
      <c r="D1264" s="117" t="s">
        <v>30</v>
      </c>
      <c r="E1264" s="117" t="s">
        <v>538</v>
      </c>
      <c r="F1264" s="214"/>
      <c r="G1264" s="284">
        <f ca="1">IF(AND(VLOOKUP(C1264,SubstationLoad_Max_Primaries!$B$3:$Z$495,3,FALSE),ISNUMBER(VLOOKUP(C1264,'Manual Calculation'!$B$2:$G$222,3,FALSE))),VLOOKUP(C1264,'Manual Calculation'!$B$2:$G$222,4,FALSE),VLOOKUP(C1264,SubstationLoad_Max_Primaries!$B$3:$Z$500,23,FALSE))</f>
        <v>43888.783333333333</v>
      </c>
      <c r="H1264" s="282">
        <f ca="1">IF(AND(VLOOKUP(C1264,SubstationLoad_Max_Primaries!$B$3:$Z$495,3,FALSE),ISNUMBER(VLOOKUP(C1264,'Manual Calculation'!$B$2:$G$222,3,FALSE))),VLOOKUP(C1264,'Manual Calculation'!$B$2:$G$222,3,FALSE),VLOOKUP(C1264,SubstationLoad_Max_Primaries!$B$3:$Z$500,22,FALSE))</f>
        <v>3.4670418884277341</v>
      </c>
      <c r="I1264" s="136">
        <v>1</v>
      </c>
      <c r="J1264" s="89" t="s">
        <v>35</v>
      </c>
      <c r="K1264" s="90" t="s">
        <v>35</v>
      </c>
      <c r="L1264" s="143">
        <f ca="1">IF(OR($B1264="",ISNA($I1264)),,$H1264*$I1264)</f>
        <v>3.4670418884277341</v>
      </c>
      <c r="M1264" s="143">
        <f ca="1">IF($B1264 ="",,VLOOKUP($K1264,'Growth Rates'!$C$5:$D$8,2,FALSE))^COLUMNS($M1264:M1264)*$L1264+SUM($L1265:M1265)*IFERROR($L$5/$L$6,1)</f>
        <v>3.5142104677622887</v>
      </c>
      <c r="N1264" s="143">
        <f ca="1">IF($B1264 ="",,VLOOKUP($K1264,'Growth Rates'!$C$5:$D$8,2,FALSE))^COLUMNS($M1264:N1264)*$L1264+SUM($L1265:N1265)*IFERROR($L$5/$L$6,1)</f>
        <v>3.5620207684685594</v>
      </c>
      <c r="O1264" s="143">
        <f ca="1">IF($B1264 ="",,VLOOKUP($K1264,'Growth Rates'!$C$5:$D$8,2,FALSE))^COLUMNS($M1264:O1264)*$L1264+SUM($L1265:O1265)*IFERROR($L$5/$L$6,1)</f>
        <v>3.6104815210685324</v>
      </c>
      <c r="P1264" s="143">
        <f ca="1">IF($B1264 ="",,VLOOKUP($K1264,'Growth Rates'!$C$5:$D$8,2,FALSE))^COLUMNS($M1264:P1264)*$L1264+SUM($L1265:P1265)*IFERROR($L$5/$L$6,1)</f>
        <v>3.6596015748616217</v>
      </c>
      <c r="Q1264" s="143">
        <f ca="1">IF($B1264 ="",,VLOOKUP($K1264,'Growth Rates'!$C$5:$D$8,2,FALSE))^COLUMNS($M1264:Q1264)*$L1264+SUM($L1265:Q1265)*IFERROR($L$5/$L$6,1)</f>
        <v>3.7093898995406178</v>
      </c>
      <c r="R1264" s="143">
        <f ca="1">IF($B1264 ="",,VLOOKUP($K1264,'Growth Rates'!$C$5:$D$8,2,FALSE))^COLUMNS($M1264:R1264)*$L1264+SUM($L1265:R1265)*IFERROR($L$5/$L$6,1)</f>
        <v>3.7598555868296235</v>
      </c>
      <c r="S1264" s="143">
        <f ca="1">IF($B1264 ="",,VLOOKUP($K1264,'Growth Rates'!$C$5:$D$8,2,FALSE))^COLUMNS($M1264:S1264)*$L1264+SUM($L1265:S1265)*IFERROR($L$5/$L$6,1)</f>
        <v>3.8110078521442672</v>
      </c>
      <c r="T1264" s="143">
        <f ca="1">IF($B1264 ="",,VLOOKUP($K1264,'Growth Rates'!$C$5:$D$8,2,FALSE))^COLUMNS($M1264:T1264)*$L1264+SUM($L1265:T1265)*IFERROR($L$5/$L$6,1)</f>
        <v>3.8628560362745135</v>
      </c>
      <c r="U1264" s="143">
        <f ca="1">IF($B1264 ="",,VLOOKUP($K1264,'Growth Rates'!$C$5:$D$8,2,FALSE))^COLUMNS($M1264:U1264)*$L1264+SUM($L1265:U1265)*IFERROR($L$5/$L$6,1)</f>
        <v>3.9154096070903557</v>
      </c>
      <c r="V1264" s="143">
        <f ca="1">IF($B1264 ="",,VLOOKUP($K1264,'Growth Rates'!$C$5:$D$8,2,FALSE))^COLUMNS($M1264:V1264)*$L1264+SUM($L1265:V1265)*IFERROR($L$5/$L$6,1)</f>
        <v>3.968678161270724</v>
      </c>
      <c r="W1264" s="143">
        <f ca="1">IF($B1264 ="",,VLOOKUP($K1264,'Growth Rates'!$C$5:$D$8,2,FALSE))^COLUMNS($M1264:W1264)*$L1264+SUM($L1265:W1265)*IFERROR($L$5/$L$6,1)</f>
        <v>4.0226714260559095</v>
      </c>
      <c r="X1264" s="143">
        <f ca="1">IF($B1264 ="",,VLOOKUP($K1264,'Growth Rates'!$C$5:$D$8,2,FALSE))^COLUMNS($M1264:X1264)*$L1264+SUM($L1265:X1265)*IFERROR($L$5/$L$6,1)</f>
        <v>4.077399261023837</v>
      </c>
      <c r="Y1264" s="143">
        <f ca="1">IF($B1264 ="",,VLOOKUP($K1264,'Growth Rates'!$C$5:$D$8,2,FALSE))^COLUMNS($M1264:Y1264)*$L1264+SUM($L1265:Y1265)*IFERROR($L$5/$L$6,1)</f>
        <v>4.1328716598904895</v>
      </c>
      <c r="Z1264" s="215"/>
      <c r="AA1264" s="173">
        <f ca="1">IFERROR(IF($H1264="",,AA1265/$L1264),0)</f>
        <v>0.88030060120240483</v>
      </c>
      <c r="AB1264" s="173">
        <f ca="1">IFERROR(IF($H1264="",,AB1265/$L1264),0)</f>
        <v>0.79227048238736886</v>
      </c>
      <c r="AC1264" s="174">
        <f ca="1">IFERROR(IF($H1264="",,AC1265/$L1264),0)</f>
        <v>0</v>
      </c>
      <c r="AD1264" s="175"/>
      <c r="AE1264" s="42">
        <v>84930</v>
      </c>
      <c r="AF1264" s="43"/>
      <c r="AG1264" s="43"/>
      <c r="AH1264" s="43"/>
      <c r="AI1264" s="43"/>
      <c r="AJ1264" s="43"/>
      <c r="AK1264" s="43"/>
      <c r="AL1264" s="44"/>
      <c r="AM1264" s="157">
        <f ca="1">IF('MASTER 2018-19 '!H1273="","",'MASTER 2018-19 '!H1273)</f>
        <v>3.0771451779999999</v>
      </c>
      <c r="AN1264" s="216">
        <f t="shared" ca="1" si="207"/>
        <v>0.38989671042773422</v>
      </c>
    </row>
    <row r="1265" spans="1:40" x14ac:dyDescent="0.2">
      <c r="C1265" s="217" t="str">
        <f ca="1">IFERROR(IF(H1264="","No PI or No Data",""),"Substation was not found in SubstationLoad")</f>
        <v/>
      </c>
      <c r="D1265" s="139"/>
      <c r="E1265" s="139"/>
      <c r="F1265" s="139"/>
      <c r="G1265" s="285">
        <f ca="1">IF(AND(VLOOKUP(C1264,SubstationLoad_Max_Primaries!$B$3:$Z$495,3,FALSE),ISNUMBER(VLOOKUP(C1264,'Manual Calculation'!$B$2:$G$222,3,FALSE))),VLOOKUP(C1264,'Manual Calculation'!$B$2:$G$222,4,FALSE),VLOOKUP(C1264,SubstationLoad_Max_Primaries!$B$3:$Z$500,23,FALSE))</f>
        <v>43888.783333333333</v>
      </c>
      <c r="H1265" s="250"/>
      <c r="I1265" s="220"/>
      <c r="J1265" s="220"/>
      <c r="K1265" s="220"/>
      <c r="L1265" s="220" t="s">
        <v>32</v>
      </c>
      <c r="M1265" s="235"/>
      <c r="N1265" s="221"/>
      <c r="O1265" s="221"/>
      <c r="P1265" s="221"/>
      <c r="Q1265" s="221"/>
      <c r="R1265" s="221"/>
      <c r="S1265" s="221"/>
      <c r="T1265" s="221"/>
      <c r="U1265" s="221"/>
      <c r="V1265" s="221"/>
      <c r="W1265" s="221"/>
      <c r="X1265" s="221"/>
      <c r="Y1265" s="221"/>
      <c r="Z1265" s="222"/>
      <c r="AA1265" s="419">
        <f ca="1">IF(AND(VLOOKUP(C1264,SubstationLoad_Min_Primaries!$B$3:$Z$495,3,FALSE),ISNUMBER(VLOOKUP(C1264,'Manual Calculation'!$B$2:$G$222,5,FALSE))),"Manual Calculation",MAX(VLOOKUP(C1264,SubstationLoad_Max_Primaries!$B$3:$Z$500,5,FALSE),VLOOKUP(C1264,SubstationLoad_Max_Primaries!$B$3:$Z$500,7,FALSE)))</f>
        <v>3.0520390587768551</v>
      </c>
      <c r="AB1265" s="419">
        <f ca="1">IF(AND(VLOOKUP(C1264,SubstationLoad_Min_Primaries!$B$3:$Z$495,3,FALSE),ISNUMBER(VLOOKUP(C1264,'Manual Calculation'!$B$2:$G$222,5,FALSE))),"Manual Calculation",VLOOKUP(C1264,SubstationLoad_Max_Primaries!$B$3:$Z$500,6,FALSE))</f>
        <v>2.7468349494018551</v>
      </c>
      <c r="AC1265" s="282">
        <f ca="1">IF(AND(VLOOKUP(C1264,SubstationLoad_Min_Primaries!$B$3:$Z$495,3,FALSE),ISNUMBER(VLOOKUP(C1264,'Manual Calculation'!$B$2:$G$222,5,FALSE))),VLOOKUP(C1264,'Manual Calculation'!$B$2:$G$222,5,FALSE),VLOOKUP(C1264,SubstationLoad_Min_Primaries!$B$3:$Z$500,22,FALSE))</f>
        <v>0</v>
      </c>
      <c r="AD1265" s="175"/>
      <c r="AE1265" s="186">
        <v>1</v>
      </c>
      <c r="AF1265" s="187">
        <v>0</v>
      </c>
      <c r="AG1265" s="187">
        <v>0</v>
      </c>
      <c r="AH1265" s="187">
        <v>0</v>
      </c>
      <c r="AI1265" s="187">
        <v>0</v>
      </c>
      <c r="AJ1265" s="187">
        <v>0</v>
      </c>
      <c r="AK1265" s="187">
        <v>0</v>
      </c>
      <c r="AL1265" s="188">
        <v>0</v>
      </c>
      <c r="AM1265" s="157" t="str">
        <f ca="1">IF('MASTER 2018-19 '!H1274="","",'MASTER 2018-19 '!H1274)</f>
        <v/>
      </c>
      <c r="AN1265" s="216"/>
    </row>
    <row r="1266" spans="1:40" x14ac:dyDescent="0.2">
      <c r="C1266" s="223" t="s">
        <v>33</v>
      </c>
      <c r="D1266" s="224"/>
      <c r="E1266" s="225"/>
      <c r="F1266" s="225"/>
      <c r="G1266" s="226"/>
      <c r="H1266" s="249"/>
      <c r="I1266" s="228"/>
      <c r="J1266" s="228"/>
      <c r="K1266" s="228"/>
      <c r="L1266" s="228"/>
      <c r="M1266" s="229"/>
      <c r="N1266" s="229"/>
      <c r="O1266" s="230"/>
      <c r="P1266" s="230"/>
      <c r="Q1266" s="230"/>
      <c r="R1266" s="231" t="s">
        <v>34</v>
      </c>
      <c r="S1266" s="283">
        <f ca="1">VLOOKUP(C1264,SubstationLoad_Max_Primaries!$B$3:$Z$500,24,FALSE)</f>
        <v>0</v>
      </c>
      <c r="T1266" s="233"/>
      <c r="U1266" s="233"/>
      <c r="V1266" s="233"/>
      <c r="W1266" s="233"/>
      <c r="X1266" s="233"/>
      <c r="Y1266" s="233"/>
      <c r="Z1266" s="234"/>
      <c r="AA1266" s="418">
        <f ca="1">IF(AND(VLOOKUP(C1264,SubstationLoad_Min_Primaries!$B$3:$Z$495,3,FALSE),ISNUMBER(VLOOKUP(C1264,'Manual Calculation'!$B$2:$G$222,5,FALSE))),"",IF(AA1265=VLOOKUP(C1264,SubstationLoad_Max_Primaries!$B$3:$Z$500,5,FALSE),VLOOKUP(C1264,SubstationLoad_Max_Primaries!$B$3:$Z$500,10,FALSE),IF(AA1265=VLOOKUP(C1264,SubstationLoad_Max_Primaries!$B$3:$Z$500,7,FALSE),VLOOKUP(C1264,SubstationLoad_Max_Primaries!$B$3:$Z$500,12,FALSE),"")))</f>
        <v>43565.348611111112</v>
      </c>
      <c r="AB1266" s="418">
        <f ca="1">IF(AND(VLOOKUP(C1264,SubstationLoad_Min_Primaries!$B$3:$Z$495,3,FALSE),ISNUMBER(VLOOKUP(C1264,'Manual Calculation'!$B$2:$G$222,5,FALSE))),"",VLOOKUP(C1264,SubstationLoad_Max_Primaries!$B$3:$Z$500,11,FALSE))</f>
        <v>43635.370833333334</v>
      </c>
      <c r="AC1266" s="418">
        <f ca="1">IF(AND(VLOOKUP(C1264,SubstationLoad_Min_Primaries!$B$3:$Z$495,3,FALSE),ISNUMBER(VLOOKUP(C1264,'Manual Calculation'!$B$2:$G$222,5,FALSE))),VLOOKUP(C1264,'Manual Calculation'!$B$2:$G$222,6,FALSE),VLOOKUP(C1264,SubstationLoad_Min_Primaries!$B$3:$Z$500,23,FALSE))</f>
        <v>0</v>
      </c>
      <c r="AD1266" s="175"/>
      <c r="AE1266" s="175"/>
      <c r="AF1266" s="175"/>
      <c r="AG1266" s="175"/>
      <c r="AH1266" s="175"/>
      <c r="AI1266" s="175"/>
      <c r="AJ1266" s="175"/>
      <c r="AK1266" s="175"/>
      <c r="AL1266" s="175"/>
      <c r="AM1266" s="157" t="str">
        <f ca="1">IF('MASTER 2018-19 '!H1275="","",'MASTER 2018-19 '!H1275)</f>
        <v/>
      </c>
      <c r="AN1266" s="216"/>
    </row>
    <row r="1267" spans="1:40" x14ac:dyDescent="0.2">
      <c r="B1267" s="213">
        <v>397</v>
      </c>
      <c r="C1267" s="86" t="str">
        <f ca="1">VLOOKUP(B1267,'GSP List'!$D$2:$E$485,2,FALSE)</f>
        <v>STONEFIELD</v>
      </c>
      <c r="D1267" s="117" t="s">
        <v>30</v>
      </c>
      <c r="E1267" s="117" t="s">
        <v>624</v>
      </c>
      <c r="F1267" s="214"/>
      <c r="G1267" s="284" t="str">
        <f ca="1">IF(AND(VLOOKUP(C1267,SubstationLoad_Max_Primaries!$B$3:$Z$495,3,FALSE),ISNUMBER(VLOOKUP(C1267,'Manual Calculation'!$B$2:$G$222,3,FALSE))),VLOOKUP(C1267,'Manual Calculation'!$B$2:$G$222,4,FALSE),VLOOKUP(C1267,SubstationLoad_Max_Primaries!$B$3:$Z$500,23,FALSE))</f>
        <v>No PI</v>
      </c>
      <c r="H1267" s="282">
        <f ca="1">IF(AND(VLOOKUP(C1267,SubstationLoad_Max_Primaries!$B$3:$Z$495,3,FALSE),ISNUMBER(VLOOKUP(C1267,'Manual Calculation'!$B$2:$G$222,3,FALSE))),VLOOKUP(C1267,'Manual Calculation'!$B$2:$G$222,3,FALSE),VLOOKUP(C1267,SubstationLoad_Max_Primaries!$B$3:$Z$500,22,FALSE))</f>
        <v>5.3378758176782601E-2</v>
      </c>
      <c r="I1267" s="136">
        <v>1</v>
      </c>
      <c r="J1267" s="89" t="s">
        <v>829</v>
      </c>
      <c r="K1267" s="90" t="s">
        <v>829</v>
      </c>
      <c r="L1267" s="143">
        <f ca="1">IF(OR($B1267="",ISNA($I1267)),,$H1267*$I1267)</f>
        <v>5.3378758176782601E-2</v>
      </c>
      <c r="M1267" s="143">
        <f ca="1">IF($B1267 ="",,VLOOKUP($K1267,'Growth Rates'!$C$5:$D$8,2,FALSE))^COLUMNS($M1267:M1267)*$L1267+SUM($L1268:M1268)*IFERROR($L$5/$L$6,1)</f>
        <v>5.4808636882074824E-2</v>
      </c>
      <c r="N1267" s="143">
        <f ca="1">IF($B1267 ="",,VLOOKUP($K1267,'Growth Rates'!$C$5:$D$8,2,FALSE))^COLUMNS($M1267:N1267)*$L1267+SUM($L1268:N1268)*IFERROR($L$5/$L$6,1)</f>
        <v>5.6276818335158164E-2</v>
      </c>
      <c r="O1267" s="143">
        <f ca="1">IF($B1267 ="",,VLOOKUP($K1267,'Growth Rates'!$C$5:$D$8,2,FALSE))^COLUMNS($M1267:O1267)*$L1267+SUM($L1268:O1268)*IFERROR($L$5/$L$6,1)</f>
        <v>5.7784328567459568E-2</v>
      </c>
      <c r="P1267" s="143">
        <f ca="1">IF($B1267 ="",,VLOOKUP($K1267,'Growth Rates'!$C$5:$D$8,2,FALSE))^COLUMNS($M1267:P1267)*$L1267+SUM($L1268:P1268)*IFERROR($L$5/$L$6,1)</f>
        <v>5.9332221095130942E-2</v>
      </c>
      <c r="Q1267" s="143">
        <f ca="1">IF($B1267 ="",,VLOOKUP($K1267,'Growth Rates'!$C$5:$D$8,2,FALSE))^COLUMNS($M1267:Q1267)*$L1267+SUM($L1268:Q1268)*IFERROR($L$5/$L$6,1)</f>
        <v>6.0921577655293831E-2</v>
      </c>
      <c r="R1267" s="143">
        <f ca="1">IF($B1267 ="",,VLOOKUP($K1267,'Growth Rates'!$C$5:$D$8,2,FALSE))^COLUMNS($M1267:R1267)*$L1267+SUM($L1268:R1268)*IFERROR($L$5/$L$6,1)</f>
        <v>6.2553508962006024E-2</v>
      </c>
      <c r="S1267" s="143">
        <f ca="1">IF($B1267 ="",,VLOOKUP($K1267,'Growth Rates'!$C$5:$D$8,2,FALSE))^COLUMNS($M1267:S1267)*$L1267+SUM($L1268:S1268)*IFERROR($L$5/$L$6,1)</f>
        <v>6.422915548247872E-2</v>
      </c>
      <c r="T1267" s="143">
        <f ca="1">IF($B1267 ="",,VLOOKUP($K1267,'Growth Rates'!$C$5:$D$8,2,FALSE))^COLUMNS($M1267:T1267)*$L1267+SUM($L1268:T1268)*IFERROR($L$5/$L$6,1)</f>
        <v>6.5949688234086368E-2</v>
      </c>
      <c r="U1267" s="143">
        <f ca="1">IF($B1267 ="",,VLOOKUP($K1267,'Growth Rates'!$C$5:$D$8,2,FALSE))^COLUMNS($M1267:U1267)*$L1267+SUM($L1268:U1268)*IFERROR($L$5/$L$6,1)</f>
        <v>6.7716309602726565E-2</v>
      </c>
      <c r="V1267" s="143">
        <f ca="1">IF($B1267 ="",,VLOOKUP($K1267,'Growth Rates'!$C$5:$D$8,2,FALSE))^COLUMNS($M1267:V1267)*$L1267+SUM($L1268:V1268)*IFERROR($L$5/$L$6,1)</f>
        <v>6.9530254183101395E-2</v>
      </c>
      <c r="W1267" s="143">
        <f ca="1">IF($B1267 ="",,VLOOKUP($K1267,'Growth Rates'!$C$5:$D$8,2,FALSE))^COLUMNS($M1267:W1267)*$L1267+SUM($L1268:W1268)*IFERROR($L$5/$L$6,1)</f>
        <v>7.1392789641508067E-2</v>
      </c>
      <c r="X1267" s="143">
        <f ca="1">IF($B1267 ="",,VLOOKUP($K1267,'Growth Rates'!$C$5:$D$8,2,FALSE))^COLUMNS($M1267:X1267)*$L1267+SUM($L1268:X1268)*IFERROR($L$5/$L$6,1)</f>
        <v>7.3305217601741149E-2</v>
      </c>
      <c r="Y1267" s="143">
        <f ca="1">IF($B1267 ="",,VLOOKUP($K1267,'Growth Rates'!$C$5:$D$8,2,FALSE))^COLUMNS($M1267:Y1267)*$L1267+SUM($L1268:Y1268)*IFERROR($L$5/$L$6,1)</f>
        <v>7.5268874554726112E-2</v>
      </c>
      <c r="Z1267" s="215"/>
      <c r="AA1267" s="173">
        <f ca="1">IFERROR(IF($H1267="",,AA1268/$L1267),0)</f>
        <v>0</v>
      </c>
      <c r="AB1267" s="173">
        <f ca="1">IFERROR(IF($H1267="",,AB1268/$L1267),0)</f>
        <v>0</v>
      </c>
      <c r="AC1267" s="174">
        <f ca="1">IFERROR(IF($H1267="",,AC1268/$L1267),0)</f>
        <v>0</v>
      </c>
      <c r="AD1267" s="175"/>
      <c r="AE1267" s="42">
        <v>84955</v>
      </c>
      <c r="AF1267" s="43"/>
      <c r="AG1267" s="43"/>
      <c r="AH1267" s="43"/>
      <c r="AI1267" s="43"/>
      <c r="AJ1267" s="43"/>
      <c r="AK1267" s="43"/>
      <c r="AL1267" s="44"/>
      <c r="AM1267" s="157">
        <f ca="1">IF('MASTER 2018-19 '!H1276="","",'MASTER 2018-19 '!H1276)</f>
        <v>5.3378758176782601E-2</v>
      </c>
      <c r="AN1267" s="216">
        <f t="shared" ca="1" si="207"/>
        <v>0</v>
      </c>
    </row>
    <row r="1268" spans="1:40" x14ac:dyDescent="0.2">
      <c r="C1268" s="217" t="str">
        <f ca="1">IFERROR(IF(H1267="","No PI or No Data",""),"Substation was not found in SubstationLoad")</f>
        <v/>
      </c>
      <c r="D1268" s="139"/>
      <c r="E1268" s="139"/>
      <c r="F1268" s="139"/>
      <c r="G1268" s="285" t="str">
        <f ca="1">IF(AND(VLOOKUP(C1267,SubstationLoad_Max_Primaries!$B$3:$Z$495,3,FALSE),ISNUMBER(VLOOKUP(C1267,'Manual Calculation'!$B$2:$G$222,3,FALSE))),VLOOKUP(C1267,'Manual Calculation'!$B$2:$G$222,4,FALSE),VLOOKUP(C1267,SubstationLoad_Max_Primaries!$B$3:$Z$500,23,FALSE))</f>
        <v>No PI</v>
      </c>
      <c r="H1268" s="250"/>
      <c r="I1268" s="220"/>
      <c r="J1268" s="220"/>
      <c r="K1268" s="220"/>
      <c r="L1268" s="220" t="s">
        <v>32</v>
      </c>
      <c r="M1268" s="235"/>
      <c r="N1268" s="221"/>
      <c r="O1268" s="221"/>
      <c r="P1268" s="221"/>
      <c r="Q1268" s="221"/>
      <c r="R1268" s="221"/>
      <c r="S1268" s="221"/>
      <c r="T1268" s="221"/>
      <c r="U1268" s="221"/>
      <c r="V1268" s="221"/>
      <c r="W1268" s="221"/>
      <c r="X1268" s="221"/>
      <c r="Y1268" s="221"/>
      <c r="Z1268" s="222"/>
      <c r="AA1268" s="419">
        <f ca="1">IF(AND(VLOOKUP(C1267,SubstationLoad_Min_Primaries!$B$3:$Z$495,3,FALSE),ISNUMBER(VLOOKUP(C1267,'Manual Calculation'!$B$2:$G$222,5,FALSE))),"Manual Calculation",MAX(VLOOKUP(C1267,SubstationLoad_Max_Primaries!$B$3:$Z$500,5,FALSE),VLOOKUP(C1267,SubstationLoad_Max_Primaries!$B$3:$Z$500,7,FALSE)))</f>
        <v>0</v>
      </c>
      <c r="AB1268" s="419">
        <f ca="1">IF(AND(VLOOKUP(C1267,SubstationLoad_Min_Primaries!$B$3:$Z$495,3,FALSE),ISNUMBER(VLOOKUP(C1267,'Manual Calculation'!$B$2:$G$222,5,FALSE))),"Manual Calculation",VLOOKUP(C1267,SubstationLoad_Max_Primaries!$B$3:$Z$500,6,FALSE))</f>
        <v>0</v>
      </c>
      <c r="AC1268" s="282">
        <f ca="1">IF(AND(VLOOKUP(C1267,SubstationLoad_Min_Primaries!$B$3:$Z$495,3,FALSE),ISNUMBER(VLOOKUP(C1267,'Manual Calculation'!$B$2:$G$222,5,FALSE))),VLOOKUP(C1267,'Manual Calculation'!$B$2:$G$222,5,FALSE),VLOOKUP(C1267,SubstationLoad_Min_Primaries!$B$3:$Z$500,22,FALSE))</f>
        <v>0</v>
      </c>
      <c r="AD1268" s="175"/>
      <c r="AE1268" s="186">
        <v>1</v>
      </c>
      <c r="AF1268" s="187">
        <v>0</v>
      </c>
      <c r="AG1268" s="187">
        <v>0</v>
      </c>
      <c r="AH1268" s="187">
        <v>0</v>
      </c>
      <c r="AI1268" s="187">
        <v>0</v>
      </c>
      <c r="AJ1268" s="187">
        <v>0</v>
      </c>
      <c r="AK1268" s="187">
        <v>0</v>
      </c>
      <c r="AL1268" s="188">
        <v>0</v>
      </c>
      <c r="AM1268" s="157" t="str">
        <f ca="1">IF('MASTER 2018-19 '!H1277="","",'MASTER 2018-19 '!H1277)</f>
        <v/>
      </c>
      <c r="AN1268" s="216"/>
    </row>
    <row r="1269" spans="1:40" x14ac:dyDescent="0.2">
      <c r="C1269" s="223" t="s">
        <v>33</v>
      </c>
      <c r="D1269" s="224"/>
      <c r="E1269" s="225"/>
      <c r="F1269" s="225"/>
      <c r="G1269" s="226"/>
      <c r="H1269" s="249"/>
      <c r="I1269" s="228"/>
      <c r="J1269" s="228"/>
      <c r="K1269" s="228"/>
      <c r="L1269" s="228"/>
      <c r="M1269" s="229"/>
      <c r="N1269" s="229"/>
      <c r="O1269" s="230"/>
      <c r="P1269" s="230"/>
      <c r="Q1269" s="230"/>
      <c r="R1269" s="231" t="s">
        <v>34</v>
      </c>
      <c r="S1269" s="283" t="str">
        <f ca="1">VLOOKUP(C1267,SubstationLoad_Max_Primaries!$B$3:$Z$500,24,FALSE)</f>
        <v/>
      </c>
      <c r="T1269" s="233"/>
      <c r="U1269" s="233"/>
      <c r="V1269" s="233"/>
      <c r="W1269" s="233"/>
      <c r="X1269" s="233"/>
      <c r="Y1269" s="233"/>
      <c r="Z1269" s="234"/>
      <c r="AA1269" s="418">
        <f ca="1">IF(AND(VLOOKUP(C1267,SubstationLoad_Min_Primaries!$B$3:$Z$495,3,FALSE),ISNUMBER(VLOOKUP(C1267,'Manual Calculation'!$B$2:$G$222,5,FALSE))),"",IF(AA1268=VLOOKUP(C1267,SubstationLoad_Max_Primaries!$B$3:$Z$500,5,FALSE),VLOOKUP(C1267,SubstationLoad_Max_Primaries!$B$3:$Z$500,10,FALSE),IF(AA1268=VLOOKUP(C1267,SubstationLoad_Max_Primaries!$B$3:$Z$500,7,FALSE),VLOOKUP(C1267,SubstationLoad_Max_Primaries!$B$3:$Z$500,12,FALSE),"")))</f>
        <v>0</v>
      </c>
      <c r="AB1269" s="418">
        <f ca="1">IF(AND(VLOOKUP(C1267,SubstationLoad_Min_Primaries!$B$3:$Z$495,3,FALSE),ISNUMBER(VLOOKUP(C1267,'Manual Calculation'!$B$2:$G$222,5,FALSE))),"",VLOOKUP(C1267,SubstationLoad_Max_Primaries!$B$3:$Z$500,11,FALSE))</f>
        <v>0</v>
      </c>
      <c r="AC1269" s="418">
        <f ca="1">IF(AND(VLOOKUP(C1267,SubstationLoad_Min_Primaries!$B$3:$Z$495,3,FALSE),ISNUMBER(VLOOKUP(C1267,'Manual Calculation'!$B$2:$G$222,5,FALSE))),VLOOKUP(C1267,'Manual Calculation'!$B$2:$G$222,6,FALSE),VLOOKUP(C1267,SubstationLoad_Min_Primaries!$B$3:$Z$500,23,FALSE))</f>
        <v>0</v>
      </c>
      <c r="AD1269" s="175"/>
      <c r="AE1269" s="175"/>
      <c r="AF1269" s="175"/>
      <c r="AG1269" s="175"/>
      <c r="AH1269" s="175"/>
      <c r="AI1269" s="175"/>
      <c r="AJ1269" s="175"/>
      <c r="AK1269" s="175"/>
      <c r="AL1269" s="175"/>
      <c r="AM1269" s="157" t="str">
        <f ca="1">IF('MASTER 2018-19 '!H1278="","",'MASTER 2018-19 '!H1278)</f>
        <v/>
      </c>
      <c r="AN1269" s="216"/>
    </row>
    <row r="1270" spans="1:40" x14ac:dyDescent="0.2">
      <c r="B1270" s="236">
        <v>341</v>
      </c>
      <c r="C1270" s="86" t="str">
        <f ca="1">VLOOKUP(B1270,'GSP List'!$D$2:$E$485,2,FALSE)</f>
        <v>TARBERT JURA</v>
      </c>
      <c r="D1270" s="117" t="s">
        <v>30</v>
      </c>
      <c r="E1270" s="117" t="s">
        <v>578</v>
      </c>
      <c r="F1270" s="214"/>
      <c r="G1270" s="284" t="str">
        <f ca="1">IF(AND(VLOOKUP(C1270,SubstationLoad_Max_Primaries!$B$3:$Z$495,3,FALSE),ISNUMBER(VLOOKUP(C1270,'Manual Calculation'!$B$2:$G$222,3,FALSE))),VLOOKUP(C1270,'Manual Calculation'!$B$2:$G$222,4,FALSE),VLOOKUP(C1270,SubstationLoad_Max_Primaries!$B$3:$Z$500,23,FALSE))</f>
        <v>No PI</v>
      </c>
      <c r="H1270" s="282">
        <f ca="1">IF(AND(VLOOKUP(C1270,SubstationLoad_Max_Primaries!$B$3:$Z$495,3,FALSE),ISNUMBER(VLOOKUP(C1270,'Manual Calculation'!$B$2:$G$222,3,FALSE))),VLOOKUP(C1270,'Manual Calculation'!$B$2:$G$222,3,FALSE),VLOOKUP(C1270,SubstationLoad_Max_Primaries!$B$3:$Z$500,22,FALSE))</f>
        <v>2.5284674925844387E-2</v>
      </c>
      <c r="I1270" s="136">
        <v>1</v>
      </c>
      <c r="J1270" s="89">
        <v>0</v>
      </c>
      <c r="K1270" s="90">
        <v>0</v>
      </c>
      <c r="L1270" s="143">
        <f ca="1">IF(OR($B1270="",ISNA($I1270)),,$H1270*$I1270)</f>
        <v>2.5284674925844387E-2</v>
      </c>
      <c r="M1270" s="143">
        <f ca="1">IF($B1270 ="",,VLOOKUP($K1270,'Growth Rates'!$C$5:$D$8,2,FALSE))^COLUMNS($M1270:M1270)*$L1270+SUM($L1271:M1271)*IFERROR($L$5/$L$6,1)</f>
        <v>2.5285136542302831E-2</v>
      </c>
      <c r="N1270" s="143">
        <f ca="1">IF($B1270 ="",,VLOOKUP($K1270,'Growth Rates'!$C$5:$D$8,2,FALSE))^COLUMNS($M1270:N1270)*$L1270+SUM($L1271:N1271)*IFERROR($L$5/$L$6,1)</f>
        <v>2.5285598167188901E-2</v>
      </c>
      <c r="O1270" s="143">
        <f ca="1">IF($B1270 ="",,VLOOKUP($K1270,'Growth Rates'!$C$5:$D$8,2,FALSE))^COLUMNS($M1270:O1270)*$L1270+SUM($L1271:O1271)*IFERROR($L$5/$L$6,1)</f>
        <v>2.5286059800502747E-2</v>
      </c>
      <c r="P1270" s="143">
        <f ca="1">IF($B1270 ="",,VLOOKUP($K1270,'Growth Rates'!$C$5:$D$8,2,FALSE))^COLUMNS($M1270:P1270)*$L1270+SUM($L1271:P1271)*IFERROR($L$5/$L$6,1)</f>
        <v>2.5286521442244535E-2</v>
      </c>
      <c r="Q1270" s="143">
        <f ca="1">IF($B1270 ="",,VLOOKUP($K1270,'Growth Rates'!$C$5:$D$8,2,FALSE))^COLUMNS($M1270:Q1270)*$L1270+SUM($L1271:Q1271)*IFERROR($L$5/$L$6,1)</f>
        <v>2.5286983092414398E-2</v>
      </c>
      <c r="R1270" s="143">
        <f ca="1">IF($B1270 ="",,VLOOKUP($K1270,'Growth Rates'!$C$5:$D$8,2,FALSE))^COLUMNS($M1270:R1270)*$L1270+SUM($L1271:R1271)*IFERROR($L$5/$L$6,1)</f>
        <v>2.5287444751012508E-2</v>
      </c>
      <c r="S1270" s="143">
        <f ca="1">IF($B1270 ="",,VLOOKUP($K1270,'Growth Rates'!$C$5:$D$8,2,FALSE))^COLUMNS($M1270:S1270)*$L1270+SUM($L1271:S1271)*IFERROR($L$5/$L$6,1)</f>
        <v>2.5287906418039009E-2</v>
      </c>
      <c r="T1270" s="143">
        <f ca="1">IF($B1270 ="",,VLOOKUP($K1270,'Growth Rates'!$C$5:$D$8,2,FALSE))^COLUMNS($M1270:T1270)*$L1270+SUM($L1271:T1271)*IFERROR($L$5/$L$6,1)</f>
        <v>2.5288368093494062E-2</v>
      </c>
      <c r="U1270" s="143">
        <f ca="1">IF($B1270 ="",,VLOOKUP($K1270,'Growth Rates'!$C$5:$D$8,2,FALSE))^COLUMNS($M1270:U1270)*$L1270+SUM($L1271:U1271)*IFERROR($L$5/$L$6,1)</f>
        <v>2.5288829777377814E-2</v>
      </c>
      <c r="V1270" s="143">
        <f ca="1">IF($B1270 ="",,VLOOKUP($K1270,'Growth Rates'!$C$5:$D$8,2,FALSE))^COLUMNS($M1270:V1270)*$L1270+SUM($L1271:V1271)*IFERROR($L$5/$L$6,1)</f>
        <v>2.5289291469690424E-2</v>
      </c>
      <c r="W1270" s="143">
        <f ca="1">IF($B1270 ="",,VLOOKUP($K1270,'Growth Rates'!$C$5:$D$8,2,FALSE))^COLUMNS($M1270:W1270)*$L1270+SUM($L1271:W1271)*IFERROR($L$5/$L$6,1)</f>
        <v>2.5289753170432035E-2</v>
      </c>
      <c r="X1270" s="143">
        <f ca="1">IF($B1270 ="",,VLOOKUP($K1270,'Growth Rates'!$C$5:$D$8,2,FALSE))^COLUMNS($M1270:X1270)*$L1270+SUM($L1271:X1271)*IFERROR($L$5/$L$6,1)</f>
        <v>2.5290214879602826E-2</v>
      </c>
      <c r="Y1270" s="143">
        <f ca="1">IF($B1270 ="",,VLOOKUP($K1270,'Growth Rates'!$C$5:$D$8,2,FALSE))^COLUMNS($M1270:Y1270)*$L1270+SUM($L1271:Y1271)*IFERROR($L$5/$L$6,1)</f>
        <v>2.5290676597202921E-2</v>
      </c>
      <c r="Z1270" s="215"/>
      <c r="AA1270" s="173">
        <f ca="1">IFERROR(IF($H1270="",,AA1271/$L1270),0)</f>
        <v>0</v>
      </c>
      <c r="AB1270" s="173">
        <f ca="1">IFERROR(IF($H1270="",,AB1271/$L1270),0)</f>
        <v>0</v>
      </c>
      <c r="AC1270" s="174">
        <f ca="1">IFERROR(IF($H1270="",,AC1271/$L1270),0)</f>
        <v>0</v>
      </c>
      <c r="AD1270" s="175"/>
      <c r="AE1270" s="42">
        <v>84921</v>
      </c>
      <c r="AF1270" s="43"/>
      <c r="AG1270" s="43"/>
      <c r="AH1270" s="43"/>
      <c r="AI1270" s="43"/>
      <c r="AJ1270" s="43"/>
      <c r="AK1270" s="43"/>
      <c r="AL1270" s="44"/>
      <c r="AM1270" s="157">
        <f ca="1">IF('MASTER 2018-19 '!H1279="","",'MASTER 2018-19 '!H1279)</f>
        <v>2.5284674925844387E-2</v>
      </c>
      <c r="AN1270" s="216">
        <f t="shared" ca="1" si="207"/>
        <v>0</v>
      </c>
    </row>
    <row r="1271" spans="1:40" x14ac:dyDescent="0.2">
      <c r="C1271" s="217" t="str">
        <f ca="1">IFERROR(IF(H1270="","No PI or No Data",""),"Substation was not found in SubstationLoad")</f>
        <v/>
      </c>
      <c r="D1271" s="139"/>
      <c r="E1271" s="139"/>
      <c r="F1271" s="139"/>
      <c r="G1271" s="285" t="str">
        <f ca="1">IF(AND(VLOOKUP(C1270,SubstationLoad_Max_Primaries!$B$3:$Z$495,3,FALSE),ISNUMBER(VLOOKUP(C1270,'Manual Calculation'!$B$2:$G$222,3,FALSE))),VLOOKUP(C1270,'Manual Calculation'!$B$2:$G$222,4,FALSE),VLOOKUP(C1270,SubstationLoad_Max_Primaries!$B$3:$Z$500,23,FALSE))</f>
        <v>No PI</v>
      </c>
      <c r="H1271" s="250"/>
      <c r="I1271" s="220"/>
      <c r="J1271" s="220"/>
      <c r="K1271" s="220"/>
      <c r="L1271" s="220" t="s">
        <v>32</v>
      </c>
      <c r="M1271" s="235"/>
      <c r="N1271" s="221"/>
      <c r="O1271" s="221"/>
      <c r="P1271" s="221"/>
      <c r="Q1271" s="221"/>
      <c r="R1271" s="221"/>
      <c r="S1271" s="221"/>
      <c r="T1271" s="221"/>
      <c r="U1271" s="221"/>
      <c r="V1271" s="221"/>
      <c r="W1271" s="221"/>
      <c r="X1271" s="221"/>
      <c r="Y1271" s="221"/>
      <c r="Z1271" s="222"/>
      <c r="AA1271" s="419">
        <f ca="1">IF(AND(VLOOKUP(C1270,SubstationLoad_Min_Primaries!$B$3:$Z$495,3,FALSE),ISNUMBER(VLOOKUP(C1270,'Manual Calculation'!$B$2:$G$222,5,FALSE))),"Manual Calculation",MAX(VLOOKUP(C1270,SubstationLoad_Max_Primaries!$B$3:$Z$500,5,FALSE),VLOOKUP(C1270,SubstationLoad_Max_Primaries!$B$3:$Z$500,7,FALSE)))</f>
        <v>0</v>
      </c>
      <c r="AB1271" s="419">
        <f ca="1">IF(AND(VLOOKUP(C1270,SubstationLoad_Min_Primaries!$B$3:$Z$495,3,FALSE),ISNUMBER(VLOOKUP(C1270,'Manual Calculation'!$B$2:$G$222,5,FALSE))),"Manual Calculation",VLOOKUP(C1270,SubstationLoad_Max_Primaries!$B$3:$Z$500,6,FALSE))</f>
        <v>0</v>
      </c>
      <c r="AC1271" s="282">
        <f ca="1">IF(AND(VLOOKUP(C1270,SubstationLoad_Min_Primaries!$B$3:$Z$495,3,FALSE),ISNUMBER(VLOOKUP(C1270,'Manual Calculation'!$B$2:$G$222,5,FALSE))),VLOOKUP(C1270,'Manual Calculation'!$B$2:$G$222,5,FALSE),VLOOKUP(C1270,SubstationLoad_Min_Primaries!$B$3:$Z$500,22,FALSE))</f>
        <v>0</v>
      </c>
      <c r="AD1271" s="175"/>
      <c r="AE1271" s="186">
        <v>1</v>
      </c>
      <c r="AF1271" s="187">
        <v>0</v>
      </c>
      <c r="AG1271" s="187">
        <v>0</v>
      </c>
      <c r="AH1271" s="187">
        <v>0</v>
      </c>
      <c r="AI1271" s="187">
        <v>0</v>
      </c>
      <c r="AJ1271" s="187">
        <v>0</v>
      </c>
      <c r="AK1271" s="187">
        <v>0</v>
      </c>
      <c r="AL1271" s="188">
        <v>0</v>
      </c>
      <c r="AM1271" s="157" t="str">
        <f ca="1">IF('MASTER 2018-19 '!H1280="","",'MASTER 2018-19 '!H1280)</f>
        <v/>
      </c>
      <c r="AN1271" s="216"/>
    </row>
    <row r="1272" spans="1:40" x14ac:dyDescent="0.2">
      <c r="C1272" s="223" t="s">
        <v>33</v>
      </c>
      <c r="D1272" s="224"/>
      <c r="E1272" s="225"/>
      <c r="F1272" s="225"/>
      <c r="G1272" s="226"/>
      <c r="H1272" s="249"/>
      <c r="I1272" s="228"/>
      <c r="J1272" s="228"/>
      <c r="K1272" s="228"/>
      <c r="L1272" s="228"/>
      <c r="M1272" s="229"/>
      <c r="N1272" s="229"/>
      <c r="O1272" s="230"/>
      <c r="P1272" s="230"/>
      <c r="Q1272" s="230"/>
      <c r="R1272" s="231" t="s">
        <v>34</v>
      </c>
      <c r="S1272" s="283" t="str">
        <f ca="1">VLOOKUP(C1270,SubstationLoad_Max_Primaries!$B$3:$Z$500,24,FALSE)</f>
        <v/>
      </c>
      <c r="T1272" s="233"/>
      <c r="U1272" s="233"/>
      <c r="V1272" s="233"/>
      <c r="W1272" s="233"/>
      <c r="X1272" s="233"/>
      <c r="Y1272" s="233"/>
      <c r="Z1272" s="234"/>
      <c r="AA1272" s="418">
        <f ca="1">IF(AND(VLOOKUP(C1270,SubstationLoad_Min_Primaries!$B$3:$Z$495,3,FALSE),ISNUMBER(VLOOKUP(C1270,'Manual Calculation'!$B$2:$G$222,5,FALSE))),"",IF(AA1271=VLOOKUP(C1270,SubstationLoad_Max_Primaries!$B$3:$Z$500,5,FALSE),VLOOKUP(C1270,SubstationLoad_Max_Primaries!$B$3:$Z$500,10,FALSE),IF(AA1271=VLOOKUP(C1270,SubstationLoad_Max_Primaries!$B$3:$Z$500,7,FALSE),VLOOKUP(C1270,SubstationLoad_Max_Primaries!$B$3:$Z$500,12,FALSE),"")))</f>
        <v>0</v>
      </c>
      <c r="AB1272" s="418">
        <f ca="1">IF(AND(VLOOKUP(C1270,SubstationLoad_Min_Primaries!$B$3:$Z$495,3,FALSE),ISNUMBER(VLOOKUP(C1270,'Manual Calculation'!$B$2:$G$222,5,FALSE))),"",VLOOKUP(C1270,SubstationLoad_Max_Primaries!$B$3:$Z$500,11,FALSE))</f>
        <v>0</v>
      </c>
      <c r="AC1272" s="418">
        <f ca="1">IF(AND(VLOOKUP(C1270,SubstationLoad_Min_Primaries!$B$3:$Z$495,3,FALSE),ISNUMBER(VLOOKUP(C1270,'Manual Calculation'!$B$2:$G$222,5,FALSE))),VLOOKUP(C1270,'Manual Calculation'!$B$2:$G$222,6,FALSE),VLOOKUP(C1270,SubstationLoad_Min_Primaries!$B$3:$Z$500,23,FALSE))</f>
        <v>0</v>
      </c>
      <c r="AD1272" s="175"/>
      <c r="AE1272" s="175"/>
      <c r="AF1272" s="175"/>
      <c r="AG1272" s="175"/>
      <c r="AH1272" s="175"/>
      <c r="AI1272" s="175"/>
      <c r="AJ1272" s="175"/>
      <c r="AK1272" s="175"/>
      <c r="AL1272" s="175"/>
      <c r="AM1272" s="157" t="str">
        <f ca="1">IF('MASTER 2018-19 '!H1281="","",'MASTER 2018-19 '!H1281)</f>
        <v/>
      </c>
      <c r="AN1272" s="216"/>
    </row>
    <row r="1273" spans="1:40" x14ac:dyDescent="0.2">
      <c r="A1273" s="246"/>
      <c r="B1273" s="246"/>
      <c r="C1273" s="246"/>
      <c r="D1273" s="246"/>
      <c r="E1273" s="246"/>
      <c r="F1273" s="246"/>
      <c r="G1273" s="246"/>
      <c r="H1273" s="246"/>
      <c r="I1273" s="246"/>
      <c r="J1273" s="246"/>
      <c r="K1273" s="246"/>
      <c r="L1273" s="246"/>
      <c r="M1273" s="246"/>
      <c r="N1273" s="246"/>
      <c r="O1273" s="246"/>
      <c r="P1273" s="246"/>
      <c r="Q1273" s="246"/>
      <c r="R1273" s="246"/>
      <c r="S1273" s="246"/>
      <c r="T1273" s="246"/>
      <c r="U1273" s="246"/>
      <c r="V1273" s="246"/>
      <c r="W1273" s="246"/>
      <c r="X1273" s="246"/>
      <c r="Y1273" s="246"/>
      <c r="Z1273" s="246"/>
      <c r="AA1273" s="246"/>
      <c r="AB1273" s="246"/>
      <c r="AC1273" s="246"/>
      <c r="AD1273" s="246"/>
      <c r="AE1273" s="246"/>
      <c r="AF1273" s="246"/>
      <c r="AG1273" s="246"/>
      <c r="AH1273" s="246"/>
      <c r="AI1273" s="246"/>
      <c r="AJ1273" s="246"/>
      <c r="AK1273" s="246"/>
      <c r="AL1273" s="246"/>
      <c r="AM1273" s="157" t="str">
        <f ca="1">IF('MASTER 2018-19 '!H1282="","",'MASTER 2018-19 '!H1282)</f>
        <v/>
      </c>
      <c r="AN1273" s="216"/>
    </row>
    <row r="1274" spans="1:40" x14ac:dyDescent="0.2">
      <c r="A1274" s="152"/>
      <c r="B1274" s="25"/>
      <c r="C1274" s="158"/>
      <c r="D1274" s="152"/>
      <c r="E1274" s="152"/>
      <c r="F1274" s="152"/>
      <c r="G1274" s="152"/>
      <c r="H1274" s="152"/>
      <c r="I1274" s="152"/>
      <c r="J1274" s="152"/>
      <c r="K1274" s="152"/>
      <c r="L1274" s="7" t="s">
        <v>0</v>
      </c>
      <c r="M1274" s="159"/>
      <c r="N1274" s="159"/>
      <c r="O1274" s="159"/>
      <c r="P1274" s="159"/>
      <c r="Q1274" s="159"/>
      <c r="R1274" s="159"/>
      <c r="S1274" s="159"/>
      <c r="T1274" s="159"/>
      <c r="U1274" s="159"/>
      <c r="V1274" s="159"/>
      <c r="W1274" s="159"/>
      <c r="X1274" s="159"/>
      <c r="Y1274" s="159"/>
      <c r="Z1274" s="156"/>
      <c r="AA1274" s="152"/>
      <c r="AB1274" s="152"/>
      <c r="AC1274" s="152"/>
      <c r="AD1274" s="152"/>
      <c r="AE1274" s="152"/>
      <c r="AF1274" s="152"/>
      <c r="AG1274" s="152"/>
      <c r="AH1274" s="152"/>
      <c r="AI1274" s="152"/>
      <c r="AJ1274" s="152"/>
      <c r="AK1274" s="152"/>
      <c r="AL1274" s="152"/>
      <c r="AM1274" s="157" t="str">
        <f ca="1">IF('MASTER 2018-19 '!H1283="","",'MASTER 2018-19 '!H1283)</f>
        <v/>
      </c>
      <c r="AN1274" s="216"/>
    </row>
    <row r="1275" spans="1:40" ht="61.5" x14ac:dyDescent="0.2">
      <c r="A1275" s="20" t="s">
        <v>39</v>
      </c>
      <c r="B1275" s="21" t="s">
        <v>657</v>
      </c>
      <c r="C1275" s="20" t="s">
        <v>2</v>
      </c>
      <c r="D1275" s="18" t="s">
        <v>3</v>
      </c>
      <c r="E1275" s="18" t="s">
        <v>4</v>
      </c>
      <c r="F1275" s="18" t="s">
        <v>5</v>
      </c>
      <c r="G1275" s="22" t="s">
        <v>6</v>
      </c>
      <c r="H1275" s="22" t="str">
        <f ca="1">$L$1&amp;" Peak (MW)"</f>
        <v>2019 / 20 Peak (MW)</v>
      </c>
      <c r="I1275" s="16" t="s">
        <v>7</v>
      </c>
      <c r="J1275" s="24" t="s">
        <v>8</v>
      </c>
      <c r="K1275" s="17" t="s">
        <v>9</v>
      </c>
      <c r="L1275" s="22" t="str">
        <f ca="1">LEFTB($L$1,FIND(" / ",$L$1,1))&amp;" / "&amp;LEFTB($L$1,FIND(" / ",$L$1,1))+1</f>
        <v>2019  / 2020</v>
      </c>
      <c r="M1275" s="22" t="str">
        <f ca="1">LEFTB($L$1,FIND(" / ",$L$1,1))+1&amp;" / "&amp;LEFTB($L$1,FIND(" / ",$L$1,1))+2</f>
        <v>2020 / 2021</v>
      </c>
      <c r="N1275" s="22" t="str">
        <f ca="1">LEFTB($L$1,FIND(" / ",$L$1,1))+2&amp;" / "&amp;LEFTB($L$1,FIND(" / ",$L$1,1))+3</f>
        <v>2021 / 2022</v>
      </c>
      <c r="O1275" s="22" t="str">
        <f ca="1">LEFTB($L$1,FIND(" / ",$L$1,1))+3&amp;" / "&amp;LEFTB($L$1,FIND(" / ",$L$1,1))+4</f>
        <v>2022 / 2023</v>
      </c>
      <c r="P1275" s="22" t="str">
        <f ca="1">LEFTB($L$1,FIND(" / ",$L$1,1))+4&amp;" / "&amp;LEFTB($L$1,FIND(" / ",$L$1,1))+5</f>
        <v>2023 / 2024</v>
      </c>
      <c r="Q1275" s="22" t="str">
        <f ca="1">LEFTB($L$1,FIND(" / ",$L$1,1))+5&amp;" / "&amp;LEFTB($L$1,FIND(" / ",$L$1,1))+6</f>
        <v>2024 / 2025</v>
      </c>
      <c r="R1275" s="22" t="str">
        <f ca="1">LEFTB($L$1,FIND(" / ",$L$1,1))+6&amp;" / "&amp;LEFTB($L$1,FIND(" / ",$L$1,1))+7</f>
        <v>2025 / 2026</v>
      </c>
      <c r="S1275" s="22" t="str">
        <f ca="1">LEFTB($L$1,FIND(" / ",$L$1,1))+7&amp;" / "&amp;LEFTB($L$1,FIND(" / ",$L$1,1))+8</f>
        <v>2026 / 2027</v>
      </c>
      <c r="T1275" s="22" t="str">
        <f ca="1">LEFTB($L$1,FIND(" / ",$L$1,1))+8&amp;" / "&amp;LEFTB($L$1,FIND(" / ",$L$1,1))+9</f>
        <v>2027 / 2028</v>
      </c>
      <c r="U1275" s="22" t="str">
        <f ca="1">LEFTB($L$1,FIND(" / ",$L$1,1))+9&amp;" / "&amp;LEFTB($L$1,FIND(" / ",$L$1,1))+10</f>
        <v>2028 / 2029</v>
      </c>
      <c r="V1275" s="22" t="str">
        <f ca="1">LEFTB($L$1,FIND(" / ",$L$1,1))+10&amp;" / "&amp;LEFTB($L$1,FIND(" / ",$L$1,1))+11</f>
        <v>2029 / 2030</v>
      </c>
      <c r="W1275" s="22" t="str">
        <f ca="1">LEFTB($L$1,FIND(" / ",$L$1,1))+11&amp;" / "&amp;LEFTB($L$1,FIND(" / ",$L$1,1))+12</f>
        <v>2030 / 2031</v>
      </c>
      <c r="X1275" s="22" t="str">
        <f ca="1">LEFTB($L$1,FIND(" / ",$L$1,1))+12&amp;" / "&amp;LEFTB($L$1,FIND(" / ",$L$1,1))+13</f>
        <v>2031 / 2032</v>
      </c>
      <c r="Y1275" s="22" t="str">
        <f ca="1">LEFTB($L$1,FIND(" / ",$L$1,1))+13&amp;" / "&amp;LEFTB($L$1,FIND(" / ",$L$1,1))+14</f>
        <v>2032 / 2033</v>
      </c>
      <c r="Z1275" s="23" t="s">
        <v>11</v>
      </c>
      <c r="AA1275" s="19" t="s">
        <v>12</v>
      </c>
      <c r="AB1275" s="19" t="s">
        <v>13</v>
      </c>
      <c r="AC1275" s="19" t="s">
        <v>14</v>
      </c>
      <c r="AD1275" s="160"/>
      <c r="AE1275" s="19" t="s">
        <v>15</v>
      </c>
      <c r="AF1275" s="19" t="s">
        <v>16</v>
      </c>
      <c r="AG1275" s="19" t="s">
        <v>17</v>
      </c>
      <c r="AH1275" s="19" t="s">
        <v>18</v>
      </c>
      <c r="AI1275" s="19" t="s">
        <v>19</v>
      </c>
      <c r="AJ1275" s="19" t="s">
        <v>20</v>
      </c>
      <c r="AK1275" s="19" t="s">
        <v>21</v>
      </c>
      <c r="AL1275" s="19" t="s">
        <v>22</v>
      </c>
      <c r="AM1275" s="19" t="str">
        <f ca="1">IF('MASTER 2018-19 '!H1284="","",'MASTER 2018-19 '!H1284)</f>
        <v>2018/19 Peak (MW)</v>
      </c>
      <c r="AN1275" s="19" t="s">
        <v>825</v>
      </c>
    </row>
    <row r="1276" spans="1:40" x14ac:dyDescent="0.2">
      <c r="A1276" s="6"/>
      <c r="B1276" s="161"/>
      <c r="C1276" s="162"/>
      <c r="D1276" s="161"/>
      <c r="E1276" s="161"/>
      <c r="F1276" s="161"/>
      <c r="G1276" s="163"/>
      <c r="H1276" s="161"/>
      <c r="I1276" s="164"/>
      <c r="J1276" s="165"/>
      <c r="K1276" s="161"/>
      <c r="L1276" s="161"/>
      <c r="M1276" s="161"/>
      <c r="N1276" s="161"/>
      <c r="O1276" s="161"/>
      <c r="P1276" s="161"/>
      <c r="Q1276" s="161"/>
      <c r="R1276" s="161"/>
      <c r="S1276" s="161"/>
      <c r="T1276" s="161"/>
      <c r="U1276" s="161"/>
      <c r="V1276" s="161"/>
      <c r="W1276" s="161"/>
      <c r="X1276" s="161"/>
      <c r="Y1276" s="161"/>
      <c r="Z1276" s="160"/>
      <c r="AA1276" s="160"/>
      <c r="AB1276" s="160"/>
      <c r="AC1276" s="160"/>
      <c r="AD1276" s="160"/>
      <c r="AE1276" s="160"/>
      <c r="AF1276" s="160"/>
      <c r="AG1276" s="160"/>
      <c r="AH1276" s="160"/>
      <c r="AI1276" s="160"/>
      <c r="AJ1276" s="160"/>
      <c r="AK1276" s="160"/>
      <c r="AL1276" s="160"/>
      <c r="AM1276" s="157" t="str">
        <f ca="1">IF('MASTER 2018-19 '!H1285="","",'MASTER 2018-19 '!H1285)</f>
        <v/>
      </c>
      <c r="AN1276" s="157"/>
    </row>
    <row r="1277" spans="1:40" x14ac:dyDescent="0.2">
      <c r="A1277" s="142" t="s">
        <v>625</v>
      </c>
      <c r="B1277" s="166">
        <v>748</v>
      </c>
      <c r="C1277" s="167"/>
      <c r="D1277" s="168" t="s">
        <v>23</v>
      </c>
      <c r="E1277" s="169" t="s">
        <v>842</v>
      </c>
      <c r="F1277" s="170"/>
      <c r="G1277" s="284" t="e">
        <f ca="1">VLOOKUP(A1277,SubstationLoad_Max_GSPs!$A$3:$Z$100,19,FALSE)</f>
        <v>#N/A</v>
      </c>
      <c r="H1277" s="282" t="e">
        <f ca="1">VLOOKUP(A1277,SubstationLoad_Max_GSPs!$A$3:$Z$100,18,FALSE)</f>
        <v>#N/A</v>
      </c>
      <c r="I1277" s="136">
        <v>1</v>
      </c>
      <c r="J1277" s="171"/>
      <c r="K1277" s="172" t="s">
        <v>24</v>
      </c>
      <c r="L1277" s="37" t="e">
        <f ca="1">IF(OR($A1277="",ISNA($I1277)),,$H1277*$I1277)</f>
        <v>#N/A</v>
      </c>
      <c r="M1277" s="37">
        <f t="shared" ref="M1277:Y1277" ca="1" si="212">M1278/IFERROR($L1278/$L1277,1)</f>
        <v>0.10234072237677302</v>
      </c>
      <c r="N1277" s="37">
        <f t="shared" ca="1" si="212"/>
        <v>0.10234259078765656</v>
      </c>
      <c r="O1277" s="37">
        <f t="shared" ca="1" si="212"/>
        <v>0.10234445923265124</v>
      </c>
      <c r="P1277" s="37">
        <f t="shared" ca="1" si="212"/>
        <v>0.10234632771175772</v>
      </c>
      <c r="Q1277" s="37">
        <f t="shared" ca="1" si="212"/>
        <v>0.10234819622497655</v>
      </c>
      <c r="R1277" s="37">
        <f t="shared" ca="1" si="212"/>
        <v>0.10235006477230842</v>
      </c>
      <c r="S1277" s="37">
        <f t="shared" ca="1" si="212"/>
        <v>0.10235193335375391</v>
      </c>
      <c r="T1277" s="37">
        <f t="shared" ca="1" si="212"/>
        <v>0.10235380196931368</v>
      </c>
      <c r="U1277" s="37">
        <f t="shared" ca="1" si="212"/>
        <v>0.1023556706189883</v>
      </c>
      <c r="V1277" s="37">
        <f t="shared" ca="1" si="212"/>
        <v>0.10235753930277845</v>
      </c>
      <c r="W1277" s="37">
        <f t="shared" ca="1" si="212"/>
        <v>0.1023594080206847</v>
      </c>
      <c r="X1277" s="37">
        <f t="shared" ca="1" si="212"/>
        <v>0.10236127677270776</v>
      </c>
      <c r="Y1277" s="37">
        <f t="shared" ca="1" si="212"/>
        <v>0.10236314555884814</v>
      </c>
      <c r="Z1277" s="38" t="e">
        <f ca="1">"Diversity/Losses: "&amp;ROUND(L1278/L1277,3)</f>
        <v>#N/A</v>
      </c>
      <c r="AA1277" s="173">
        <f ca="1">IFERROR(IF($H1277="",,AA1278/$L1277),0)</f>
        <v>0</v>
      </c>
      <c r="AB1277" s="173">
        <f ca="1">IFERROR(IF($H1277="",,AB1278/$L1277),0)</f>
        <v>0</v>
      </c>
      <c r="AC1277" s="174">
        <f ca="1">IFERROR(IF($H1277="",,AC1278/$L1277),0)</f>
        <v>0</v>
      </c>
      <c r="AD1277" s="175"/>
      <c r="AE1277" s="42">
        <v>18650</v>
      </c>
      <c r="AF1277" s="43"/>
      <c r="AG1277" s="43"/>
      <c r="AH1277" s="43"/>
      <c r="AI1277" s="43"/>
      <c r="AJ1277" s="43"/>
      <c r="AK1277" s="43"/>
      <c r="AL1277" s="44"/>
      <c r="AM1277" s="157">
        <f ca="1">IF('MASTER 2018-19 '!H1286="","",'MASTER 2018-19 '!H1286)</f>
        <v>0.12</v>
      </c>
      <c r="AN1277" s="216" t="e">
        <f ca="1">H1277-AM1277</f>
        <v>#N/A</v>
      </c>
    </row>
    <row r="1278" spans="1:40" x14ac:dyDescent="0.2">
      <c r="A1278" s="217" t="str">
        <f ca="1">IFERROR(IF(H1277="","No PI or No Data",""),"Substation was not found in SubstationLoad")</f>
        <v>Substation was not found in SubstationLoad</v>
      </c>
      <c r="B1278" s="176"/>
      <c r="C1278" s="177"/>
      <c r="D1278" s="178"/>
      <c r="E1278" s="178"/>
      <c r="F1278" s="178"/>
      <c r="G1278" s="329" t="e">
        <f ca="1">VLOOKUP(A1277,SubstationLoad_Max_GSPs!$A$3:$Z$100,19,FALSE)</f>
        <v>#N/A</v>
      </c>
      <c r="H1278" s="180"/>
      <c r="I1278" s="181"/>
      <c r="J1278" s="182"/>
      <c r="K1278" s="183" t="s">
        <v>25</v>
      </c>
      <c r="L1278" s="53">
        <f ca="1">L1282</f>
        <v>0.10233885400000001</v>
      </c>
      <c r="M1278" s="53">
        <f t="shared" ref="M1278:Y1278" ca="1" si="213">M1282</f>
        <v>0.10234072237677302</v>
      </c>
      <c r="N1278" s="53">
        <f t="shared" ca="1" si="213"/>
        <v>0.10234259078765656</v>
      </c>
      <c r="O1278" s="53">
        <f t="shared" ca="1" si="213"/>
        <v>0.10234445923265124</v>
      </c>
      <c r="P1278" s="53">
        <f t="shared" ca="1" si="213"/>
        <v>0.10234632771175772</v>
      </c>
      <c r="Q1278" s="53">
        <f t="shared" ca="1" si="213"/>
        <v>0.10234819622497655</v>
      </c>
      <c r="R1278" s="53">
        <f t="shared" ca="1" si="213"/>
        <v>0.10235006477230842</v>
      </c>
      <c r="S1278" s="53">
        <f t="shared" ca="1" si="213"/>
        <v>0.10235193335375391</v>
      </c>
      <c r="T1278" s="53">
        <f t="shared" ca="1" si="213"/>
        <v>0.10235380196931368</v>
      </c>
      <c r="U1278" s="53">
        <f t="shared" ca="1" si="213"/>
        <v>0.1023556706189883</v>
      </c>
      <c r="V1278" s="53">
        <f t="shared" ca="1" si="213"/>
        <v>0.10235753930277845</v>
      </c>
      <c r="W1278" s="53">
        <f t="shared" ca="1" si="213"/>
        <v>0.1023594080206847</v>
      </c>
      <c r="X1278" s="53">
        <f t="shared" ca="1" si="213"/>
        <v>0.10236127677270776</v>
      </c>
      <c r="Y1278" s="53">
        <f t="shared" ca="1" si="213"/>
        <v>0.10236314555884814</v>
      </c>
      <c r="Z1278" s="184"/>
      <c r="AA1278" s="419" t="e">
        <f ca="1">MAX(VLOOKUP(A1277,SubstationLoad_Max_GSPs!$A$3:$Z$100,3,FALSE),VLOOKUP(A1277,SubstationLoad_Max_GSPs!$A$3:$Z$100,5,FALSE))</f>
        <v>#N/A</v>
      </c>
      <c r="AB1278" s="282" t="e">
        <f ca="1">VLOOKUP(A1277,SubstationLoad_Max_GSPs!$A$3:$Z$100,4,FALSE)</f>
        <v>#N/A</v>
      </c>
      <c r="AC1278" s="282" t="str">
        <f ca="1">VLOOKUP(A1277,SubstationLoad_Min_GSPs!$A$3:$Z$100,18,FALSE)</f>
        <v/>
      </c>
      <c r="AD1278" s="175"/>
      <c r="AE1278" s="186">
        <v>1</v>
      </c>
      <c r="AF1278" s="187">
        <v>0</v>
      </c>
      <c r="AG1278" s="187">
        <v>0</v>
      </c>
      <c r="AH1278" s="187">
        <v>0</v>
      </c>
      <c r="AI1278" s="187">
        <v>0</v>
      </c>
      <c r="AJ1278" s="187">
        <v>0</v>
      </c>
      <c r="AK1278" s="187">
        <v>0</v>
      </c>
      <c r="AL1278" s="188">
        <v>0</v>
      </c>
      <c r="AM1278" s="157" t="str">
        <f ca="1">IF('MASTER 2018-19 '!H1287="","",'MASTER 2018-19 '!H1287)</f>
        <v/>
      </c>
      <c r="AN1278" s="216"/>
    </row>
    <row r="1279" spans="1:40" x14ac:dyDescent="0.2">
      <c r="A1279" s="11"/>
      <c r="B1279" s="176"/>
      <c r="C1279" s="189"/>
      <c r="D1279" s="190" t="s">
        <v>26</v>
      </c>
      <c r="E1279" s="63"/>
      <c r="F1279" s="191"/>
      <c r="G1279" s="192"/>
      <c r="H1279" s="193"/>
      <c r="I1279" s="194"/>
      <c r="J1279" s="194"/>
      <c r="K1279" s="194"/>
      <c r="L1279" s="194"/>
      <c r="M1279" s="194"/>
      <c r="N1279" s="195"/>
      <c r="O1279" s="195"/>
      <c r="P1279" s="195"/>
      <c r="Q1279" s="195"/>
      <c r="R1279" s="196" t="s">
        <v>27</v>
      </c>
      <c r="S1279" s="330" t="e">
        <f ca="1">VLOOKUP(A1277,SubstationLoad_Max_GSPs!$A$3:$Z$100,20,FALSE)</f>
        <v>#N/A</v>
      </c>
      <c r="T1279" s="185"/>
      <c r="U1279" s="185"/>
      <c r="V1279" s="185"/>
      <c r="W1279" s="185"/>
      <c r="X1279" s="185"/>
      <c r="Y1279" s="185"/>
      <c r="Z1279" s="184"/>
      <c r="AA1279" s="418" t="e">
        <f ca="1">IF(AA1278=VLOOKUP(A1277,SubstationLoad_Max_GSPs!$A$3:$Z$100,3,FALSE),VLOOKUP(A1277,SubstationLoad_Max_GSPs!$A$3:$Z$100,8,FALSE),IF(AA1278=VLOOKUP(A1277,SubstationLoad_Max_GSPs!$A$3:$Z$100,5,FALSE),VLOOKUP(A1277,SubstationLoad_Max_GSPs!$A$3:$Z$100,10,FALSE),""))</f>
        <v>#N/A</v>
      </c>
      <c r="AB1279" s="418" t="e">
        <f ca="1">VLOOKUP(A1277,SubstationLoad_Max_GSPs!$A$3:$Z$100,9,FALSE)</f>
        <v>#N/A</v>
      </c>
      <c r="AC1279" s="418" t="str">
        <f ca="1">VLOOKUP(A1277,SubstationLoad_Min_GSPs!$A$3:$Z$100,19,FALSE)</f>
        <v/>
      </c>
      <c r="AD1279" s="175"/>
      <c r="AE1279" s="175"/>
      <c r="AF1279" s="175"/>
      <c r="AG1279" s="175"/>
      <c r="AH1279" s="175"/>
      <c r="AI1279" s="175"/>
      <c r="AJ1279" s="175"/>
      <c r="AK1279" s="175"/>
      <c r="AL1279" s="175"/>
      <c r="AM1279" s="157" t="str">
        <f ca="1">IF('MASTER 2018-19 '!H1288="","",'MASTER 2018-19 '!H1288)</f>
        <v/>
      </c>
      <c r="AN1279" s="216"/>
    </row>
    <row r="1280" spans="1:40" x14ac:dyDescent="0.2">
      <c r="A1280" s="14"/>
      <c r="B1280" s="197"/>
      <c r="C1280" s="198"/>
      <c r="D1280" s="198"/>
      <c r="E1280" s="198"/>
      <c r="F1280" s="199"/>
      <c r="G1280" s="200" t="s">
        <v>28</v>
      </c>
      <c r="H1280" s="201">
        <v>0.98</v>
      </c>
      <c r="I1280" s="197"/>
      <c r="J1280" s="202"/>
      <c r="K1280" s="203" t="s">
        <v>29</v>
      </c>
      <c r="L1280" s="78" t="e">
        <f ca="1">L1277*$H1280</f>
        <v>#N/A</v>
      </c>
      <c r="M1280" s="78">
        <f t="shared" ref="M1280:T1280" ca="1" si="214">M1277*$H1280</f>
        <v>0.10029390792923756</v>
      </c>
      <c r="N1280" s="78">
        <f t="shared" ca="1" si="214"/>
        <v>0.10029573897190343</v>
      </c>
      <c r="O1280" s="78">
        <f t="shared" ca="1" si="214"/>
        <v>0.10029757004799822</v>
      </c>
      <c r="P1280" s="78">
        <f t="shared" ca="1" si="214"/>
        <v>0.10029940115752256</v>
      </c>
      <c r="Q1280" s="78">
        <f t="shared" ca="1" si="214"/>
        <v>0.10030123230047702</v>
      </c>
      <c r="R1280" s="78">
        <f t="shared" ca="1" si="214"/>
        <v>0.10030306347686224</v>
      </c>
      <c r="S1280" s="78">
        <f t="shared" ca="1" si="214"/>
        <v>0.10030489468667883</v>
      </c>
      <c r="T1280" s="78">
        <f t="shared" ca="1" si="214"/>
        <v>0.1003067259299274</v>
      </c>
      <c r="U1280" s="78">
        <f ca="1">U1277*$H1280</f>
        <v>0.10030855720660853</v>
      </c>
      <c r="V1280" s="78">
        <f ca="1">V1277*$H1280</f>
        <v>0.10031038851672289</v>
      </c>
      <c r="W1280" s="78">
        <f t="shared" ref="W1280" ca="1" si="215">W1277*$H1280</f>
        <v>0.100312219860271</v>
      </c>
      <c r="X1280" s="78">
        <f ca="1">X1277*$H1280</f>
        <v>0.10031405123725361</v>
      </c>
      <c r="Y1280" s="78">
        <f ca="1">Y1277*$H1280</f>
        <v>0.10031588264767118</v>
      </c>
      <c r="Z1280" s="204"/>
      <c r="AA1280" s="205"/>
      <c r="AB1280" s="198"/>
      <c r="AC1280" s="206"/>
      <c r="AD1280" s="175"/>
      <c r="AE1280" s="175"/>
      <c r="AF1280" s="175"/>
      <c r="AG1280" s="175"/>
      <c r="AH1280" s="175"/>
      <c r="AI1280" s="175"/>
      <c r="AJ1280" s="175"/>
      <c r="AK1280" s="175"/>
      <c r="AL1280" s="175"/>
      <c r="AM1280" s="157"/>
      <c r="AN1280" s="216"/>
    </row>
    <row r="1281" spans="1:40" x14ac:dyDescent="0.2">
      <c r="A1281" s="2"/>
      <c r="C1281" s="207"/>
      <c r="D1281" s="208"/>
      <c r="E1281" s="208"/>
      <c r="F1281" s="208"/>
      <c r="G1281" s="209"/>
      <c r="H1281" s="241"/>
      <c r="I1281" s="211"/>
      <c r="J1281" s="212"/>
      <c r="K1281" s="208"/>
      <c r="Z1281" s="175"/>
      <c r="AA1281" s="175"/>
      <c r="AB1281" s="175"/>
      <c r="AC1281" s="175"/>
      <c r="AD1281" s="175"/>
      <c r="AE1281" s="175"/>
      <c r="AF1281" s="175"/>
      <c r="AG1281" s="175"/>
      <c r="AH1281" s="175"/>
      <c r="AI1281" s="175"/>
      <c r="AJ1281" s="175"/>
      <c r="AK1281" s="175"/>
      <c r="AL1281" s="175"/>
      <c r="AM1281" s="157" t="str">
        <f ca="1">IF('MASTER 2018-19 '!H1290="","",'MASTER 2018-19 '!H1290)</f>
        <v/>
      </c>
      <c r="AN1281" s="216"/>
    </row>
    <row r="1282" spans="1:40" x14ac:dyDescent="0.2">
      <c r="A1282" s="152"/>
      <c r="B1282" s="247">
        <v>748</v>
      </c>
      <c r="C1282" s="86" t="str">
        <f ca="1">VLOOKUP(B1282,'GSP List'!$D$2:$E$485,2,FALSE)</f>
        <v>QUOICH PRIMARY</v>
      </c>
      <c r="D1282" s="117" t="s">
        <v>30</v>
      </c>
      <c r="E1282" s="117" t="s">
        <v>538</v>
      </c>
      <c r="F1282" s="214"/>
      <c r="G1282" s="284">
        <f ca="1">IF(AND(VLOOKUP(C1282,SubstationLoad_Max_Primaries!$B$3:$Z$495,3,FALSE),ISNUMBER(VLOOKUP(C1282,'Manual Calculation'!$B$2:$G$222,3,FALSE))),VLOOKUP(C1282,'Manual Calculation'!$B$2:$G$222,4,FALSE),VLOOKUP(C1282,SubstationLoad_Max_Primaries!$B$3:$Z$500,23,FALSE))</f>
        <v>43873.291666666664</v>
      </c>
      <c r="H1282" s="282">
        <f ca="1">IF(AND(VLOOKUP(C1282,SubstationLoad_Max_Primaries!$B$3:$Z$495,3,FALSE),ISNUMBER(VLOOKUP(C1282,'Manual Calculation'!$B$2:$G$222,3,FALSE))),VLOOKUP(C1282,'Manual Calculation'!$B$2:$G$222,3,FALSE),VLOOKUP(C1282,SubstationLoad_Max_Primaries!$B$3:$Z$500,22,FALSE))</f>
        <v>0.10233885400000001</v>
      </c>
      <c r="I1282" s="136">
        <v>1</v>
      </c>
      <c r="J1282" s="89" t="s">
        <v>1589</v>
      </c>
      <c r="K1282" s="90">
        <v>0</v>
      </c>
      <c r="L1282" s="37">
        <f ca="1">IF(OR($B1282="",ISNA($I1282)),,$H1282*$I1282)</f>
        <v>0.10233885400000001</v>
      </c>
      <c r="M1282" s="37">
        <f ca="1">IF($B1282 ="",,VLOOKUP($K1282,'Growth Rates'!$C$5:$D$8,2,FALSE))^COLUMNS($M1282:M1282)*$L1282+SUM($L1283:M1283)*IFERROR($L$5/$L$6,1)</f>
        <v>0.10234072237677302</v>
      </c>
      <c r="N1282" s="37">
        <f ca="1">IF($B1282 ="",,VLOOKUP($K1282,'Growth Rates'!$C$5:$D$8,2,FALSE))^COLUMNS($M1282:N1282)*$L1282+SUM($L1283:N1283)*IFERROR($L$5/$L$6,1)</f>
        <v>0.10234259078765656</v>
      </c>
      <c r="O1282" s="37">
        <f ca="1">IF($B1282 ="",,VLOOKUP($K1282,'Growth Rates'!$C$5:$D$8,2,FALSE))^COLUMNS($M1282:O1282)*$L1282+SUM($L1283:O1283)*IFERROR($L$5/$L$6,1)</f>
        <v>0.10234445923265124</v>
      </c>
      <c r="P1282" s="37">
        <f ca="1">IF($B1282 ="",,VLOOKUP($K1282,'Growth Rates'!$C$5:$D$8,2,FALSE))^COLUMNS($M1282:P1282)*$L1282+SUM($L1283:P1283)*IFERROR($L$5/$L$6,1)</f>
        <v>0.10234632771175772</v>
      </c>
      <c r="Q1282" s="37">
        <f ca="1">IF($B1282 ="",,VLOOKUP($K1282,'Growth Rates'!$C$5:$D$8,2,FALSE))^COLUMNS($M1282:Q1282)*$L1282+SUM($L1283:Q1283)*IFERROR($L$5/$L$6,1)</f>
        <v>0.10234819622497655</v>
      </c>
      <c r="R1282" s="37">
        <f ca="1">IF($B1282 ="",,VLOOKUP($K1282,'Growth Rates'!$C$5:$D$8,2,FALSE))^COLUMNS($M1282:R1282)*$L1282+SUM($L1283:R1283)*IFERROR($L$5/$L$6,1)</f>
        <v>0.10235006477230842</v>
      </c>
      <c r="S1282" s="37">
        <f ca="1">IF($B1282 ="",,VLOOKUP($K1282,'Growth Rates'!$C$5:$D$8,2,FALSE))^COLUMNS($M1282:S1282)*$L1282+SUM($L1283:S1283)*IFERROR($L$5/$L$6,1)</f>
        <v>0.10235193335375391</v>
      </c>
      <c r="T1282" s="37">
        <f ca="1">IF($B1282 ="",,VLOOKUP($K1282,'Growth Rates'!$C$5:$D$8,2,FALSE))^COLUMNS($M1282:T1282)*$L1282+SUM($L1283:T1283)*IFERROR($L$5/$L$6,1)</f>
        <v>0.10235380196931368</v>
      </c>
      <c r="U1282" s="37">
        <f ca="1">IF($B1282 ="",,VLOOKUP($K1282,'Growth Rates'!$C$5:$D$8,2,FALSE))^COLUMNS($M1282:U1282)*$L1282+SUM($L1283:U1283)*IFERROR($L$5/$L$6,1)</f>
        <v>0.1023556706189883</v>
      </c>
      <c r="V1282" s="37">
        <f ca="1">IF($B1282 ="",,VLOOKUP($K1282,'Growth Rates'!$C$5:$D$8,2,FALSE))^COLUMNS($M1282:V1282)*$L1282+SUM($L1283:V1283)*IFERROR($L$5/$L$6,1)</f>
        <v>0.10235753930277845</v>
      </c>
      <c r="W1282" s="37">
        <f ca="1">IF($B1282 ="",,VLOOKUP($K1282,'Growth Rates'!$C$5:$D$8,2,FALSE))^COLUMNS($M1282:W1282)*$L1282+SUM($L1283:W1283)*IFERROR($L$5/$L$6,1)</f>
        <v>0.1023594080206847</v>
      </c>
      <c r="X1282" s="37">
        <f ca="1">IF($B1282 ="",,VLOOKUP($K1282,'Growth Rates'!$C$5:$D$8,2,FALSE))^COLUMNS($M1282:X1282)*$L1282+SUM($L1283:X1283)*IFERROR($L$5/$L$6,1)</f>
        <v>0.10236127677270776</v>
      </c>
      <c r="Y1282" s="37">
        <f ca="1">IF($B1282 ="",,VLOOKUP($K1282,'Growth Rates'!$C$5:$D$8,2,FALSE))^COLUMNS($M1282:Y1282)*$L1282+SUM($L1283:Y1283)*IFERROR($L$5/$L$6,1)</f>
        <v>0.10236314555884814</v>
      </c>
      <c r="Z1282" s="237"/>
      <c r="AA1282" s="173">
        <f ca="1">IFERROR(IF($H1282="",,AA1283/$L1282),0)</f>
        <v>0</v>
      </c>
      <c r="AB1282" s="173">
        <f ca="1">IFERROR(IF($H1282="",,AB1283/$L1282),0)</f>
        <v>0</v>
      </c>
      <c r="AC1282" s="174">
        <f ca="1">IFERROR(IF($H1282="",,AC1283/$L1282),0)</f>
        <v>0.2</v>
      </c>
      <c r="AD1282" s="175"/>
      <c r="AE1282" s="42">
        <v>82824</v>
      </c>
      <c r="AF1282" s="43"/>
      <c r="AG1282" s="43"/>
      <c r="AH1282" s="43"/>
      <c r="AI1282" s="43"/>
      <c r="AJ1282" s="43"/>
      <c r="AK1282" s="43"/>
      <c r="AL1282" s="44"/>
      <c r="AM1282" s="157">
        <f ca="1">IF('MASTER 2018-19 '!H1291="","",'MASTER 2018-19 '!H1291)</f>
        <v>0.119886666</v>
      </c>
      <c r="AN1282" s="216">
        <f t="shared" ref="AN1282:AN1345" ca="1" si="216">H1282-AM1282</f>
        <v>-1.7547811999999996E-2</v>
      </c>
    </row>
    <row r="1283" spans="1:40" x14ac:dyDescent="0.2">
      <c r="A1283" s="152"/>
      <c r="C1283" s="217" t="str">
        <f ca="1">IFERROR(IF(H1282="","No PI or No Data",""),"Substation was not found in SubstationLoad")</f>
        <v/>
      </c>
      <c r="D1283" s="139"/>
      <c r="E1283" s="139"/>
      <c r="F1283" s="139"/>
      <c r="G1283" s="285">
        <f ca="1">IF(AND(VLOOKUP(C1282,SubstationLoad_Max_Primaries!$B$3:$Z$495,3,FALSE),ISNUMBER(VLOOKUP(C1282,'Manual Calculation'!$B$2:$G$222,3,FALSE))),VLOOKUP(C1282,'Manual Calculation'!$B$2:$G$222,4,FALSE),VLOOKUP(C1282,SubstationLoad_Max_Primaries!$B$3:$Z$500,23,FALSE))</f>
        <v>43873.291666666664</v>
      </c>
      <c r="H1283" s="248"/>
      <c r="I1283" s="220"/>
      <c r="J1283" s="220"/>
      <c r="K1283" s="220"/>
      <c r="L1283" s="220" t="s">
        <v>32</v>
      </c>
      <c r="M1283" s="235"/>
      <c r="N1283" s="221"/>
      <c r="O1283" s="221"/>
      <c r="P1283" s="221"/>
      <c r="Q1283" s="221"/>
      <c r="R1283" s="221"/>
      <c r="S1283" s="221"/>
      <c r="T1283" s="221"/>
      <c r="U1283" s="221"/>
      <c r="V1283" s="221"/>
      <c r="W1283" s="221"/>
      <c r="X1283" s="221"/>
      <c r="Y1283" s="221"/>
      <c r="Z1283" s="222"/>
      <c r="AA1283" s="419" t="str">
        <f ca="1">IF(AND(VLOOKUP(C1282,SubstationLoad_Min_Primaries!$B$3:$Z$495,3,FALSE),ISNUMBER(VLOOKUP(C1282,'Manual Calculation'!$B$2:$G$222,5,FALSE))),"Manual Calculation",MAX(VLOOKUP(C1282,SubstationLoad_Max_Primaries!$B$3:$Z$500,5,FALSE),VLOOKUP(C1282,SubstationLoad_Max_Primaries!$B$3:$Z$500,7,FALSE)))</f>
        <v>Manual Calculation</v>
      </c>
      <c r="AB1283" s="419" t="str">
        <f ca="1">IF(AND(VLOOKUP(C1282,SubstationLoad_Min_Primaries!$B$3:$Z$495,3,FALSE),ISNUMBER(VLOOKUP(C1282,'Manual Calculation'!$B$2:$G$222,5,FALSE))),"Manual Calculation",VLOOKUP(C1282,SubstationLoad_Max_Primaries!$B$3:$Z$500,6,FALSE))</f>
        <v>Manual Calculation</v>
      </c>
      <c r="AC1283" s="282">
        <f ca="1">IF(AND(VLOOKUP(C1282,SubstationLoad_Min_Primaries!$B$3:$Z$495,3,FALSE),ISNUMBER(VLOOKUP(C1282,'Manual Calculation'!$B$2:$G$222,5,FALSE))),VLOOKUP(C1282,'Manual Calculation'!$B$2:$G$222,5,FALSE),VLOOKUP(C1282,SubstationLoad_Min_Primaries!$B$3:$Z$500,22,FALSE))</f>
        <v>2.0467770800000003E-2</v>
      </c>
      <c r="AD1283" s="175"/>
      <c r="AE1283" s="186">
        <v>1</v>
      </c>
      <c r="AF1283" s="187">
        <v>0</v>
      </c>
      <c r="AG1283" s="187">
        <v>0</v>
      </c>
      <c r="AH1283" s="187">
        <v>0</v>
      </c>
      <c r="AI1283" s="187">
        <v>0</v>
      </c>
      <c r="AJ1283" s="187">
        <v>0</v>
      </c>
      <c r="AK1283" s="187">
        <v>0</v>
      </c>
      <c r="AL1283" s="188">
        <v>0</v>
      </c>
      <c r="AM1283" s="157" t="str">
        <f ca="1">IF('MASTER 2018-19 '!H1292="","",'MASTER 2018-19 '!H1292)</f>
        <v/>
      </c>
      <c r="AN1283" s="216"/>
    </row>
    <row r="1284" spans="1:40" x14ac:dyDescent="0.2">
      <c r="A1284" s="152"/>
      <c r="C1284" s="223" t="s">
        <v>33</v>
      </c>
      <c r="D1284" s="224"/>
      <c r="E1284" s="225"/>
      <c r="F1284" s="225"/>
      <c r="G1284" s="226"/>
      <c r="H1284" s="249"/>
      <c r="I1284" s="228"/>
      <c r="J1284" s="228"/>
      <c r="K1284" s="228"/>
      <c r="L1284" s="228"/>
      <c r="M1284" s="229"/>
      <c r="N1284" s="229"/>
      <c r="O1284" s="230"/>
      <c r="P1284" s="230"/>
      <c r="Q1284" s="230"/>
      <c r="R1284" s="231" t="s">
        <v>34</v>
      </c>
      <c r="S1284" s="283" t="str">
        <f ca="1">VLOOKUP(C1282,SubstationLoad_Max_Primaries!$B$3:$Z$500,24,FALSE)</f>
        <v/>
      </c>
      <c r="T1284" s="233"/>
      <c r="U1284" s="233"/>
      <c r="V1284" s="233"/>
      <c r="W1284" s="233"/>
      <c r="X1284" s="233"/>
      <c r="Y1284" s="233"/>
      <c r="Z1284" s="234"/>
      <c r="AA1284" s="418" t="str">
        <f ca="1">IF(AND(VLOOKUP(C1282,SubstationLoad_Min_Primaries!$B$3:$Z$495,3,FALSE),ISNUMBER(VLOOKUP(C1282,'Manual Calculation'!$B$2:$G$222,5,FALSE))),"",IF(AA1283=VLOOKUP(C1282,SubstationLoad_Max_Primaries!$B$3:$Z$500,5,FALSE),VLOOKUP(C1282,SubstationLoad_Max_Primaries!$B$3:$Z$500,10,FALSE),IF(AA1283=VLOOKUP(C1282,SubstationLoad_Max_Primaries!$B$3:$Z$500,7,FALSE),VLOOKUP(C1282,SubstationLoad_Max_Primaries!$B$3:$Z$500,12,FALSE),"")))</f>
        <v/>
      </c>
      <c r="AB1284" s="418" t="str">
        <f ca="1">IF(AND(VLOOKUP(C1282,SubstationLoad_Min_Primaries!$B$3:$Z$495,3,FALSE),ISNUMBER(VLOOKUP(C1282,'Manual Calculation'!$B$2:$G$222,5,FALSE))),"",VLOOKUP(C1282,SubstationLoad_Max_Primaries!$B$3:$Z$500,11,FALSE))</f>
        <v/>
      </c>
      <c r="AC1284" s="418" t="str">
        <f ca="1">IF(AND(VLOOKUP(C1282,SubstationLoad_Min_Primaries!$B$3:$Z$495,3,FALSE),ISNUMBER(VLOOKUP(C1282,'Manual Calculation'!$B$2:$G$222,5,FALSE))),VLOOKUP(C1282,'Manual Calculation'!$B$2:$G$222,6,FALSE),VLOOKUP(C1282,SubstationLoad_Min_Primaries!$B$3:$Z$500,23,FALSE))</f>
        <v>No PI, assumed 20% of max</v>
      </c>
      <c r="AD1284" s="175"/>
      <c r="AE1284" s="175"/>
      <c r="AF1284" s="175"/>
      <c r="AG1284" s="175"/>
      <c r="AH1284" s="175"/>
      <c r="AI1284" s="175"/>
      <c r="AJ1284" s="175"/>
      <c r="AK1284" s="175"/>
      <c r="AL1284" s="175"/>
      <c r="AM1284" s="157" t="str">
        <f ca="1">IF('MASTER 2018-19 '!H1293="","",'MASTER 2018-19 '!H1293)</f>
        <v/>
      </c>
      <c r="AN1284" s="216"/>
    </row>
    <row r="1285" spans="1:40" x14ac:dyDescent="0.2">
      <c r="A1285" s="246"/>
      <c r="B1285" s="246"/>
      <c r="C1285" s="246"/>
      <c r="D1285" s="246"/>
      <c r="E1285" s="246"/>
      <c r="F1285" s="246"/>
      <c r="G1285" s="246"/>
      <c r="H1285" s="246"/>
      <c r="I1285" s="246"/>
      <c r="J1285" s="246"/>
      <c r="K1285" s="246"/>
      <c r="L1285" s="246"/>
      <c r="M1285" s="246"/>
      <c r="N1285" s="246"/>
      <c r="O1285" s="246"/>
      <c r="P1285" s="246"/>
      <c r="Q1285" s="246"/>
      <c r="R1285" s="246"/>
      <c r="S1285" s="246"/>
      <c r="T1285" s="246"/>
      <c r="U1285" s="246"/>
      <c r="V1285" s="246"/>
      <c r="W1285" s="246"/>
      <c r="X1285" s="246"/>
      <c r="Y1285" s="246"/>
      <c r="Z1285" s="246"/>
      <c r="AA1285" s="246"/>
      <c r="AB1285" s="246"/>
      <c r="AC1285" s="246"/>
      <c r="AD1285" s="246"/>
      <c r="AE1285" s="246"/>
      <c r="AF1285" s="246"/>
      <c r="AG1285" s="246"/>
      <c r="AH1285" s="246"/>
      <c r="AI1285" s="246"/>
      <c r="AJ1285" s="246"/>
      <c r="AK1285" s="246"/>
      <c r="AL1285" s="246"/>
      <c r="AM1285" s="157" t="str">
        <f ca="1">IF('MASTER 2018-19 '!H1294="","",'MASTER 2018-19 '!H1294)</f>
        <v/>
      </c>
      <c r="AN1285" s="216"/>
    </row>
    <row r="1286" spans="1:40" x14ac:dyDescent="0.2">
      <c r="A1286" s="152"/>
      <c r="B1286" s="25"/>
      <c r="C1286" s="158"/>
      <c r="D1286" s="152"/>
      <c r="E1286" s="152"/>
      <c r="F1286" s="152"/>
      <c r="G1286" s="152"/>
      <c r="H1286" s="152"/>
      <c r="I1286" s="152"/>
      <c r="J1286" s="152"/>
      <c r="K1286" s="152"/>
      <c r="L1286" s="7" t="s">
        <v>0</v>
      </c>
      <c r="M1286" s="159"/>
      <c r="N1286" s="159"/>
      <c r="O1286" s="159"/>
      <c r="P1286" s="159"/>
      <c r="Q1286" s="159"/>
      <c r="R1286" s="159"/>
      <c r="S1286" s="159"/>
      <c r="T1286" s="159"/>
      <c r="U1286" s="159"/>
      <c r="V1286" s="159"/>
      <c r="W1286" s="159"/>
      <c r="X1286" s="159"/>
      <c r="Y1286" s="159"/>
      <c r="Z1286" s="156"/>
      <c r="AA1286" s="152"/>
      <c r="AB1286" s="152"/>
      <c r="AC1286" s="152"/>
      <c r="AD1286" s="152"/>
      <c r="AE1286" s="152"/>
      <c r="AF1286" s="152"/>
      <c r="AG1286" s="152"/>
      <c r="AH1286" s="152"/>
      <c r="AI1286" s="152"/>
      <c r="AJ1286" s="152"/>
      <c r="AK1286" s="152"/>
      <c r="AL1286" s="152"/>
      <c r="AM1286" s="157" t="str">
        <f ca="1">IF('MASTER 2018-19 '!H1295="","",'MASTER 2018-19 '!H1295)</f>
        <v/>
      </c>
      <c r="AN1286" s="216"/>
    </row>
    <row r="1287" spans="1:40" ht="61.5" x14ac:dyDescent="0.2">
      <c r="A1287" s="20" t="s">
        <v>39</v>
      </c>
      <c r="B1287" s="21" t="s">
        <v>657</v>
      </c>
      <c r="C1287" s="20" t="s">
        <v>2</v>
      </c>
      <c r="D1287" s="18" t="s">
        <v>3</v>
      </c>
      <c r="E1287" s="18" t="s">
        <v>4</v>
      </c>
      <c r="F1287" s="18" t="s">
        <v>5</v>
      </c>
      <c r="G1287" s="22" t="s">
        <v>6</v>
      </c>
      <c r="H1287" s="22" t="str">
        <f ca="1">$L$1&amp;" Peak (MW)"</f>
        <v>2019 / 20 Peak (MW)</v>
      </c>
      <c r="I1287" s="16" t="s">
        <v>7</v>
      </c>
      <c r="J1287" s="24" t="s">
        <v>8</v>
      </c>
      <c r="K1287" s="17" t="s">
        <v>9</v>
      </c>
      <c r="L1287" s="22" t="str">
        <f ca="1">LEFTB($L$1,FIND(" / ",$L$1,1))&amp;" / "&amp;LEFTB($L$1,FIND(" / ",$L$1,1))+1</f>
        <v>2019  / 2020</v>
      </c>
      <c r="M1287" s="22" t="str">
        <f ca="1">LEFTB($L$1,FIND(" / ",$L$1,1))+1&amp;" / "&amp;LEFTB($L$1,FIND(" / ",$L$1,1))+2</f>
        <v>2020 / 2021</v>
      </c>
      <c r="N1287" s="22" t="str">
        <f ca="1">LEFTB($L$1,FIND(" / ",$L$1,1))+2&amp;" / "&amp;LEFTB($L$1,FIND(" / ",$L$1,1))+3</f>
        <v>2021 / 2022</v>
      </c>
      <c r="O1287" s="22" t="str">
        <f ca="1">LEFTB($L$1,FIND(" / ",$L$1,1))+3&amp;" / "&amp;LEFTB($L$1,FIND(" / ",$L$1,1))+4</f>
        <v>2022 / 2023</v>
      </c>
      <c r="P1287" s="22" t="str">
        <f ca="1">LEFTB($L$1,FIND(" / ",$L$1,1))+4&amp;" / "&amp;LEFTB($L$1,FIND(" / ",$L$1,1))+5</f>
        <v>2023 / 2024</v>
      </c>
      <c r="Q1287" s="22" t="str">
        <f ca="1">LEFTB($L$1,FIND(" / ",$L$1,1))+5&amp;" / "&amp;LEFTB($L$1,FIND(" / ",$L$1,1))+6</f>
        <v>2024 / 2025</v>
      </c>
      <c r="R1287" s="22" t="str">
        <f ca="1">LEFTB($L$1,FIND(" / ",$L$1,1))+6&amp;" / "&amp;LEFTB($L$1,FIND(" / ",$L$1,1))+7</f>
        <v>2025 / 2026</v>
      </c>
      <c r="S1287" s="22" t="str">
        <f ca="1">LEFTB($L$1,FIND(" / ",$L$1,1))+7&amp;" / "&amp;LEFTB($L$1,FIND(" / ",$L$1,1))+8</f>
        <v>2026 / 2027</v>
      </c>
      <c r="T1287" s="22" t="str">
        <f ca="1">LEFTB($L$1,FIND(" / ",$L$1,1))+8&amp;" / "&amp;LEFTB($L$1,FIND(" / ",$L$1,1))+9</f>
        <v>2027 / 2028</v>
      </c>
      <c r="U1287" s="22" t="str">
        <f ca="1">LEFTB($L$1,FIND(" / ",$L$1,1))+9&amp;" / "&amp;LEFTB($L$1,FIND(" / ",$L$1,1))+10</f>
        <v>2028 / 2029</v>
      </c>
      <c r="V1287" s="22" t="str">
        <f ca="1">LEFTB($L$1,FIND(" / ",$L$1,1))+10&amp;" / "&amp;LEFTB($L$1,FIND(" / ",$L$1,1))+11</f>
        <v>2029 / 2030</v>
      </c>
      <c r="W1287" s="22" t="str">
        <f ca="1">LEFTB($L$1,FIND(" / ",$L$1,1))+11&amp;" / "&amp;LEFTB($L$1,FIND(" / ",$L$1,1))+12</f>
        <v>2030 / 2031</v>
      </c>
      <c r="X1287" s="22" t="str">
        <f ca="1">LEFTB($L$1,FIND(" / ",$L$1,1))+12&amp;" / "&amp;LEFTB($L$1,FIND(" / ",$L$1,1))+13</f>
        <v>2031 / 2032</v>
      </c>
      <c r="Y1287" s="22" t="str">
        <f ca="1">LEFTB($L$1,FIND(" / ",$L$1,1))+13&amp;" / "&amp;LEFTB($L$1,FIND(" / ",$L$1,1))+14</f>
        <v>2032 / 2033</v>
      </c>
      <c r="Z1287" s="23" t="s">
        <v>11</v>
      </c>
      <c r="AA1287" s="19" t="s">
        <v>12</v>
      </c>
      <c r="AB1287" s="19" t="s">
        <v>13</v>
      </c>
      <c r="AC1287" s="19" t="s">
        <v>14</v>
      </c>
      <c r="AD1287" s="160"/>
      <c r="AE1287" s="19" t="s">
        <v>15</v>
      </c>
      <c r="AF1287" s="19" t="s">
        <v>16</v>
      </c>
      <c r="AG1287" s="19" t="s">
        <v>17</v>
      </c>
      <c r="AH1287" s="19" t="s">
        <v>18</v>
      </c>
      <c r="AI1287" s="19" t="s">
        <v>19</v>
      </c>
      <c r="AJ1287" s="19" t="s">
        <v>20</v>
      </c>
      <c r="AK1287" s="19" t="s">
        <v>21</v>
      </c>
      <c r="AL1287" s="19" t="s">
        <v>22</v>
      </c>
      <c r="AM1287" s="19" t="str">
        <f ca="1">IF('MASTER 2018-19 '!H1296="","",'MASTER 2018-19 '!H1296)</f>
        <v>2018/19 Peak (MW)</v>
      </c>
      <c r="AN1287" s="216"/>
    </row>
    <row r="1288" spans="1:40" x14ac:dyDescent="0.2">
      <c r="A1288" s="6"/>
      <c r="B1288" s="161"/>
      <c r="C1288" s="162"/>
      <c r="D1288" s="161"/>
      <c r="E1288" s="161"/>
      <c r="F1288" s="161"/>
      <c r="G1288" s="163"/>
      <c r="H1288" s="161"/>
      <c r="I1288" s="164"/>
      <c r="J1288" s="165"/>
      <c r="K1288" s="161"/>
      <c r="L1288" s="161"/>
      <c r="M1288" s="161"/>
      <c r="N1288" s="161"/>
      <c r="O1288" s="161"/>
      <c r="P1288" s="161"/>
      <c r="Q1288" s="161"/>
      <c r="R1288" s="161"/>
      <c r="S1288" s="161"/>
      <c r="T1288" s="161"/>
      <c r="U1288" s="161"/>
      <c r="V1288" s="161"/>
      <c r="W1288" s="161"/>
      <c r="X1288" s="161"/>
      <c r="Y1288" s="161"/>
      <c r="Z1288" s="160"/>
      <c r="AA1288" s="160"/>
      <c r="AB1288" s="160"/>
      <c r="AC1288" s="160"/>
      <c r="AD1288" s="160"/>
      <c r="AE1288" s="160"/>
      <c r="AF1288" s="160"/>
      <c r="AG1288" s="160"/>
      <c r="AH1288" s="160"/>
      <c r="AI1288" s="160"/>
      <c r="AJ1288" s="160"/>
      <c r="AK1288" s="160"/>
      <c r="AL1288" s="160"/>
      <c r="AM1288" s="157" t="str">
        <f ca="1">IF('MASTER 2018-19 '!H1297="","",'MASTER 2018-19 '!H1297)</f>
        <v/>
      </c>
      <c r="AN1288" s="216"/>
    </row>
    <row r="1289" spans="1:40" x14ac:dyDescent="0.2">
      <c r="A1289" s="142" t="s">
        <v>626</v>
      </c>
      <c r="B1289" s="166">
        <v>261</v>
      </c>
      <c r="C1289" s="167"/>
      <c r="D1289" s="168" t="s">
        <v>23</v>
      </c>
      <c r="E1289" s="169" t="s">
        <v>840</v>
      </c>
      <c r="F1289" s="170"/>
      <c r="G1289" s="284">
        <f ca="1">VLOOKUP(A1289,SubstationLoad_Max_GSPs!$A$3:$Z$100,19,FALSE)</f>
        <v>43907.92083333333</v>
      </c>
      <c r="H1289" s="282">
        <f ca="1">VLOOKUP(A1289,SubstationLoad_Max_GSPs!$A$3:$Z$100,18,FALSE)</f>
        <v>66.034214496612549</v>
      </c>
      <c r="I1289" s="136">
        <v>1</v>
      </c>
      <c r="J1289" s="171"/>
      <c r="K1289" s="172" t="s">
        <v>24</v>
      </c>
      <c r="L1289" s="37">
        <f ca="1">IF(OR($A1289="",ISNA($I1289)),,$H1289*$I1289)</f>
        <v>66.034214496612549</v>
      </c>
      <c r="M1289" s="37">
        <f t="shared" ref="M1289:Y1289" ca="1" si="217">M1290/IFERROR($L1290/$L1289,1)</f>
        <v>66.035420067984219</v>
      </c>
      <c r="N1289" s="37">
        <f t="shared" ca="1" si="217"/>
        <v>66.03662566136569</v>
      </c>
      <c r="O1289" s="37">
        <f t="shared" ca="1" si="217"/>
        <v>66.037831276757416</v>
      </c>
      <c r="P1289" s="37">
        <f t="shared" ca="1" si="217"/>
        <v>66.039036914159794</v>
      </c>
      <c r="Q1289" s="37">
        <f t="shared" ca="1" si="217"/>
        <v>66.040242573573209</v>
      </c>
      <c r="R1289" s="37">
        <f t="shared" ca="1" si="217"/>
        <v>66.041448254998073</v>
      </c>
      <c r="S1289" s="37">
        <f t="shared" ca="1" si="217"/>
        <v>66.042653958434769</v>
      </c>
      <c r="T1289" s="37">
        <f t="shared" ca="1" si="217"/>
        <v>66.043859683883724</v>
      </c>
      <c r="U1289" s="37">
        <f t="shared" ca="1" si="217"/>
        <v>66.045065431345336</v>
      </c>
      <c r="V1289" s="37">
        <f t="shared" ca="1" si="217"/>
        <v>66.046271200820001</v>
      </c>
      <c r="W1289" s="37">
        <f t="shared" ca="1" si="217"/>
        <v>66.047476992308091</v>
      </c>
      <c r="X1289" s="37">
        <f t="shared" ca="1" si="217"/>
        <v>66.048682805810074</v>
      </c>
      <c r="Y1289" s="37">
        <f t="shared" ca="1" si="217"/>
        <v>66.049888641326291</v>
      </c>
      <c r="Z1289" s="38" t="str">
        <f ca="1">"Diversity/Losses: "&amp;ROUND(L1290/L1289,3)</f>
        <v>Diversity/Losses: 0.024</v>
      </c>
      <c r="AA1289" s="173">
        <f ca="1">IFERROR(IF($H1289="",,AA1290/$L1289),0)</f>
        <v>0.87156218686541531</v>
      </c>
      <c r="AB1289" s="173">
        <f ca="1">IFERROR(IF($H1289="",,AB1290/$L1289),0)</f>
        <v>0.83043125229426684</v>
      </c>
      <c r="AC1289" s="174">
        <f ca="1">IFERROR(IF($H1289="",,AC1290/$L1289),0)</f>
        <v>-0.62685233599731549</v>
      </c>
      <c r="AD1289" s="175"/>
      <c r="AE1289" s="42">
        <v>18731</v>
      </c>
      <c r="AF1289" s="43"/>
      <c r="AG1289" s="43"/>
      <c r="AH1289" s="43"/>
      <c r="AI1289" s="43"/>
      <c r="AJ1289" s="43"/>
      <c r="AK1289" s="43"/>
      <c r="AL1289" s="44"/>
      <c r="AM1289" s="157">
        <f ca="1">IF('MASTER 2018-19 '!H1298="","",'MASTER 2018-19 '!H1298)</f>
        <v>2</v>
      </c>
      <c r="AN1289" s="216"/>
    </row>
    <row r="1290" spans="1:40" x14ac:dyDescent="0.2">
      <c r="A1290" s="217" t="str">
        <f ca="1">IFERROR(IF(H1289="","No PI or No Data",""),"Substation was not found in SubstationLoad")</f>
        <v/>
      </c>
      <c r="B1290" s="176"/>
      <c r="C1290" s="177"/>
      <c r="D1290" s="178"/>
      <c r="E1290" s="178"/>
      <c r="F1290" s="178"/>
      <c r="G1290" s="329">
        <f ca="1">VLOOKUP(A1289,SubstationLoad_Max_GSPs!$A$3:$Z$100,19,FALSE)</f>
        <v>43907.92083333333</v>
      </c>
      <c r="H1290" s="180"/>
      <c r="I1290" s="181"/>
      <c r="J1290" s="182"/>
      <c r="K1290" s="183" t="s">
        <v>25</v>
      </c>
      <c r="L1290" s="53">
        <f ca="1">L1294+L1297+L1300+L1303</f>
        <v>1.5866807847962825</v>
      </c>
      <c r="M1290" s="53">
        <f t="shared" ref="M1290:Y1290" ca="1" si="218">M1294+M1297+M1300+M1303</f>
        <v>1.5867097524601625</v>
      </c>
      <c r="N1290" s="53">
        <f t="shared" ca="1" si="218"/>
        <v>1.586738720652898</v>
      </c>
      <c r="O1290" s="53">
        <f t="shared" ca="1" si="218"/>
        <v>1.5867676893744991</v>
      </c>
      <c r="P1290" s="53">
        <f t="shared" ca="1" si="218"/>
        <v>1.5867966586249758</v>
      </c>
      <c r="Q1290" s="53">
        <f t="shared" ca="1" si="218"/>
        <v>1.5868256284043372</v>
      </c>
      <c r="R1290" s="53">
        <f t="shared" ca="1" si="218"/>
        <v>1.5868545987125933</v>
      </c>
      <c r="S1290" s="53">
        <f t="shared" ca="1" si="218"/>
        <v>1.5868835695497534</v>
      </c>
      <c r="T1290" s="53">
        <f t="shared" ca="1" si="218"/>
        <v>1.5869125409158276</v>
      </c>
      <c r="U1290" s="53">
        <f t="shared" ca="1" si="218"/>
        <v>1.5869415128108251</v>
      </c>
      <c r="V1290" s="53">
        <f t="shared" ca="1" si="218"/>
        <v>1.5869704852347561</v>
      </c>
      <c r="W1290" s="53">
        <f t="shared" ca="1" si="218"/>
        <v>1.5869994581876292</v>
      </c>
      <c r="X1290" s="53">
        <f t="shared" ca="1" si="218"/>
        <v>1.5870284316694558</v>
      </c>
      <c r="Y1290" s="53">
        <f t="shared" ca="1" si="218"/>
        <v>1.587057405680244</v>
      </c>
      <c r="Z1290" s="184"/>
      <c r="AA1290" s="419">
        <f ca="1">MAX(VLOOKUP(A1289,SubstationLoad_Max_GSPs!$A$3:$Z$100,3,FALSE),VLOOKUP(A1289,SubstationLoad_Max_GSPs!$A$3:$Z$100,5,FALSE))</f>
        <v>57.552924394607544</v>
      </c>
      <c r="AB1290" s="282">
        <f ca="1">VLOOKUP(A1289,SubstationLoad_Max_GSPs!$A$3:$Z$100,4,FALSE)</f>
        <v>54.836875438690186</v>
      </c>
      <c r="AC1290" s="282">
        <f ca="1">VLOOKUP(A1289,SubstationLoad_Min_GSPs!$A$3:$Z$100,18,FALSE)</f>
        <v>-41.393701612949371</v>
      </c>
      <c r="AD1290" s="175"/>
      <c r="AE1290" s="186">
        <v>1</v>
      </c>
      <c r="AF1290" s="187">
        <v>0</v>
      </c>
      <c r="AG1290" s="187">
        <v>0</v>
      </c>
      <c r="AH1290" s="187">
        <v>0</v>
      </c>
      <c r="AI1290" s="187">
        <v>0</v>
      </c>
      <c r="AJ1290" s="187">
        <v>0</v>
      </c>
      <c r="AK1290" s="187">
        <v>0</v>
      </c>
      <c r="AL1290" s="188">
        <v>0</v>
      </c>
      <c r="AM1290" s="157" t="str">
        <f ca="1">IF('MASTER 2018-19 '!H1299="","",'MASTER 2018-19 '!H1299)</f>
        <v/>
      </c>
      <c r="AN1290" s="216"/>
    </row>
    <row r="1291" spans="1:40" x14ac:dyDescent="0.2">
      <c r="A1291" s="11"/>
      <c r="B1291" s="176"/>
      <c r="C1291" s="189"/>
      <c r="D1291" s="190" t="s">
        <v>26</v>
      </c>
      <c r="E1291" s="63"/>
      <c r="F1291" s="191"/>
      <c r="G1291" s="192"/>
      <c r="H1291" s="193"/>
      <c r="I1291" s="194"/>
      <c r="J1291" s="194"/>
      <c r="K1291" s="194"/>
      <c r="L1291" s="194"/>
      <c r="M1291" s="194"/>
      <c r="N1291" s="195"/>
      <c r="O1291" s="195"/>
      <c r="P1291" s="195"/>
      <c r="Q1291" s="195"/>
      <c r="R1291" s="196" t="s">
        <v>27</v>
      </c>
      <c r="S1291" s="330">
        <f ca="1">VLOOKUP(A1289,SubstationLoad_Max_GSPs!$A$3:$Z$100,20,FALSE)</f>
        <v>4.6219601631164551</v>
      </c>
      <c r="T1291" s="185"/>
      <c r="U1291" s="185"/>
      <c r="V1291" s="185"/>
      <c r="W1291" s="185"/>
      <c r="X1291" s="185"/>
      <c r="Y1291" s="185"/>
      <c r="Z1291" s="184"/>
      <c r="AA1291" s="418">
        <f ca="1">IF(AA1290=VLOOKUP(A1289,SubstationLoad_Max_GSPs!$A$3:$Z$100,3,FALSE),VLOOKUP(A1289,SubstationLoad_Max_GSPs!$A$3:$Z$100,8,FALSE),IF(AA1290=VLOOKUP(A1289,SubstationLoad_Max_GSPs!$A$3:$Z$100,5,FALSE),VLOOKUP(A1289,SubstationLoad_Max_GSPs!$A$3:$Z$100,10,FALSE),""))</f>
        <v>43765.630555555559</v>
      </c>
      <c r="AB1291" s="418">
        <f ca="1">VLOOKUP(A1289,SubstationLoad_Max_GSPs!$A$3:$Z$100,9,FALSE)</f>
        <v>43684.788888888892</v>
      </c>
      <c r="AC1291" s="418">
        <f ca="1">VLOOKUP(A1289,SubstationLoad_Min_GSPs!$A$3:$Z$100,19,FALSE)</f>
        <v>43786.871527777781</v>
      </c>
      <c r="AD1291" s="175"/>
      <c r="AE1291" s="175"/>
      <c r="AF1291" s="175"/>
      <c r="AG1291" s="175"/>
      <c r="AH1291" s="175"/>
      <c r="AI1291" s="175"/>
      <c r="AJ1291" s="175"/>
      <c r="AK1291" s="175"/>
      <c r="AL1291" s="175"/>
      <c r="AM1291" s="157" t="str">
        <f ca="1">IF('MASTER 2018-19 '!H1300="","",'MASTER 2018-19 '!H1300)</f>
        <v/>
      </c>
      <c r="AN1291" s="216"/>
    </row>
    <row r="1292" spans="1:40" x14ac:dyDescent="0.2">
      <c r="A1292" s="14"/>
      <c r="B1292" s="197"/>
      <c r="C1292" s="198"/>
      <c r="D1292" s="198"/>
      <c r="E1292" s="198"/>
      <c r="F1292" s="199"/>
      <c r="G1292" s="200" t="s">
        <v>28</v>
      </c>
      <c r="H1292" s="201">
        <v>0.98</v>
      </c>
      <c r="I1292" s="197"/>
      <c r="J1292" s="202"/>
      <c r="K1292" s="203" t="s">
        <v>29</v>
      </c>
      <c r="L1292" s="78">
        <f ca="1">L1289*$H1292</f>
        <v>64.713530206680304</v>
      </c>
      <c r="M1292" s="78">
        <f t="shared" ref="M1292:T1292" ca="1" si="219">M1289*$H1292</f>
        <v>64.714711666624538</v>
      </c>
      <c r="N1292" s="78">
        <f t="shared" ca="1" si="219"/>
        <v>64.715893148138377</v>
      </c>
      <c r="O1292" s="78">
        <f t="shared" ca="1" si="219"/>
        <v>64.717074651222262</v>
      </c>
      <c r="P1292" s="78">
        <f t="shared" ca="1" si="219"/>
        <v>64.718256175876604</v>
      </c>
      <c r="Q1292" s="78">
        <f t="shared" ca="1" si="219"/>
        <v>64.719437722101745</v>
      </c>
      <c r="R1292" s="78">
        <f t="shared" ca="1" si="219"/>
        <v>64.72061928989811</v>
      </c>
      <c r="S1292" s="78">
        <f t="shared" ca="1" si="219"/>
        <v>64.72180087926607</v>
      </c>
      <c r="T1292" s="78">
        <f t="shared" ca="1" si="219"/>
        <v>64.72298249020605</v>
      </c>
      <c r="U1292" s="78">
        <f ca="1">U1289*$H1292</f>
        <v>64.724164122718435</v>
      </c>
      <c r="V1292" s="78">
        <f ca="1">V1289*$H1292</f>
        <v>64.725345776803607</v>
      </c>
      <c r="W1292" s="78">
        <f t="shared" ref="W1292" ca="1" si="220">W1289*$H1292</f>
        <v>64.726527452461923</v>
      </c>
      <c r="X1292" s="78">
        <f ca="1">X1289*$H1292</f>
        <v>64.727709149693865</v>
      </c>
      <c r="Y1292" s="78">
        <f ca="1">Y1289*$H1292</f>
        <v>64.728890868499761</v>
      </c>
      <c r="Z1292" s="204"/>
      <c r="AA1292" s="205"/>
      <c r="AB1292" s="198"/>
      <c r="AC1292" s="206"/>
      <c r="AD1292" s="175"/>
      <c r="AE1292" s="175"/>
      <c r="AF1292" s="175"/>
      <c r="AG1292" s="175"/>
      <c r="AH1292" s="175"/>
      <c r="AI1292" s="175"/>
      <c r="AJ1292" s="175"/>
      <c r="AK1292" s="175"/>
      <c r="AL1292" s="175"/>
      <c r="AM1292" s="157"/>
      <c r="AN1292" s="216"/>
    </row>
    <row r="1293" spans="1:40" x14ac:dyDescent="0.2">
      <c r="A1293" s="2"/>
      <c r="C1293" s="207"/>
      <c r="D1293" s="208"/>
      <c r="E1293" s="208"/>
      <c r="F1293" s="208"/>
      <c r="G1293" s="209"/>
      <c r="H1293" s="241"/>
      <c r="I1293" s="211"/>
      <c r="J1293" s="212"/>
      <c r="K1293" s="208"/>
      <c r="Z1293" s="175"/>
      <c r="AA1293" s="175"/>
      <c r="AB1293" s="175"/>
      <c r="AC1293" s="175"/>
      <c r="AD1293" s="175"/>
      <c r="AE1293" s="175"/>
      <c r="AF1293" s="175"/>
      <c r="AG1293" s="175"/>
      <c r="AH1293" s="175"/>
      <c r="AI1293" s="175"/>
      <c r="AJ1293" s="175"/>
      <c r="AK1293" s="175"/>
      <c r="AL1293" s="175"/>
      <c r="AM1293" s="157" t="str">
        <f ca="1">IF('MASTER 2018-19 '!H1302="","",'MASTER 2018-19 '!H1302)</f>
        <v/>
      </c>
      <c r="AN1293" s="216"/>
    </row>
    <row r="1294" spans="1:40" x14ac:dyDescent="0.2">
      <c r="A1294" s="152"/>
      <c r="B1294" s="247">
        <v>343</v>
      </c>
      <c r="C1294" s="86" t="str">
        <f ca="1">VLOOKUP(B1294,'GSP List'!$D$2:$E$485,2,FALSE)</f>
        <v>BLACKMOUNT</v>
      </c>
      <c r="D1294" s="117" t="s">
        <v>30</v>
      </c>
      <c r="E1294" s="117" t="s">
        <v>627</v>
      </c>
      <c r="F1294" s="214"/>
      <c r="G1294" s="284" t="str">
        <f ca="1">IF(AND(VLOOKUP(C1294,SubstationLoad_Max_Primaries!$B$3:$Z$495,3,FALSE),ISNUMBER(VLOOKUP(C1294,'Manual Calculation'!$B$2:$G$222,3,FALSE))),VLOOKUP(C1294,'Manual Calculation'!$B$2:$G$222,4,FALSE),VLOOKUP(C1294,SubstationLoad_Max_Primaries!$B$3:$Z$500,23,FALSE))</f>
        <v>No PI</v>
      </c>
      <c r="H1294" s="282">
        <f ca="1">IF(AND(VLOOKUP(C1294,SubstationLoad_Max_Primaries!$B$3:$Z$495,3,FALSE),ISNUMBER(VLOOKUP(C1294,'Manual Calculation'!$B$2:$G$222,3,FALSE))),VLOOKUP(C1294,'Manual Calculation'!$B$2:$G$222,3,FALSE),VLOOKUP(C1294,SubstationLoad_Max_Primaries!$B$3:$Z$500,22,FALSE))</f>
        <v>3.9331716551313498E-2</v>
      </c>
      <c r="I1294" s="136">
        <v>1</v>
      </c>
      <c r="J1294" s="89">
        <v>0</v>
      </c>
      <c r="K1294" s="90">
        <v>0</v>
      </c>
      <c r="L1294" s="143">
        <f ca="1">IF(OR($B1294="",ISNA($I1294)),,$H1294*$I1294)</f>
        <v>3.9331716551313498E-2</v>
      </c>
      <c r="M1294" s="143">
        <f ca="1">IF($B1294 ="",,VLOOKUP($K1294,'Growth Rates'!$C$5:$D$8,2,FALSE))^COLUMNS($M1294:M1294)*$L1294+SUM($L1295:M1295)*IFERROR($L$5/$L$6,1)</f>
        <v>3.933243462135997E-2</v>
      </c>
      <c r="N1294" s="143">
        <f ca="1">IF($B1294 ="",,VLOOKUP($K1294,'Growth Rates'!$C$5:$D$8,2,FALSE))^COLUMNS($M1294:N1294)*$L1294+SUM($L1295:N1295)*IFERROR($L$5/$L$6,1)</f>
        <v>3.9333152704516074E-2</v>
      </c>
      <c r="O1294" s="143">
        <f ca="1">IF($B1294 ="",,VLOOKUP($K1294,'Growth Rates'!$C$5:$D$8,2,FALSE))^COLUMNS($M1294:O1294)*$L1294+SUM($L1295:O1295)*IFERROR($L$5/$L$6,1)</f>
        <v>3.9333870800782059E-2</v>
      </c>
      <c r="P1294" s="143">
        <f ca="1">IF($B1294 ="",,VLOOKUP($K1294,'Growth Rates'!$C$5:$D$8,2,FALSE))^COLUMNS($M1294:P1294)*$L1294+SUM($L1295:P1295)*IFERROR($L$5/$L$6,1)</f>
        <v>3.9334588910158168E-2</v>
      </c>
      <c r="Q1294" s="143">
        <f ca="1">IF($B1294 ="",,VLOOKUP($K1294,'Growth Rates'!$C$5:$D$8,2,FALSE))^COLUMNS($M1294:Q1294)*$L1294+SUM($L1295:Q1295)*IFERROR($L$5/$L$6,1)</f>
        <v>3.933530703264463E-2</v>
      </c>
      <c r="R1294" s="143">
        <f ca="1">IF($B1294 ="",,VLOOKUP($K1294,'Growth Rates'!$C$5:$D$8,2,FALSE))^COLUMNS($M1294:R1294)*$L1294+SUM($L1295:R1295)*IFERROR($L$5/$L$6,1)</f>
        <v>3.9336025168241681E-2</v>
      </c>
      <c r="S1294" s="143">
        <f ca="1">IF($B1294 ="",,VLOOKUP($K1294,'Growth Rates'!$C$5:$D$8,2,FALSE))^COLUMNS($M1294:S1294)*$L1294+SUM($L1295:S1295)*IFERROR($L$5/$L$6,1)</f>
        <v>3.9336743316949578E-2</v>
      </c>
      <c r="T1294" s="143">
        <f ca="1">IF($B1294 ="",,VLOOKUP($K1294,'Growth Rates'!$C$5:$D$8,2,FALSE))^COLUMNS($M1294:T1294)*$L1294+SUM($L1295:T1295)*IFERROR($L$5/$L$6,1)</f>
        <v>3.933746147876855E-2</v>
      </c>
      <c r="U1294" s="143">
        <f ca="1">IF($B1294 ="",,VLOOKUP($K1294,'Growth Rates'!$C$5:$D$8,2,FALSE))^COLUMNS($M1294:U1294)*$L1294+SUM($L1295:U1295)*IFERROR($L$5/$L$6,1)</f>
        <v>3.9338179653698825E-2</v>
      </c>
      <c r="V1294" s="143">
        <f ca="1">IF($B1294 ="",,VLOOKUP($K1294,'Growth Rates'!$C$5:$D$8,2,FALSE))^COLUMNS($M1294:V1294)*$L1294+SUM($L1295:V1295)*IFERROR($L$5/$L$6,1)</f>
        <v>3.9338897841740661E-2</v>
      </c>
      <c r="W1294" s="143">
        <f ca="1">IF($B1294 ="",,VLOOKUP($K1294,'Growth Rates'!$C$5:$D$8,2,FALSE))^COLUMNS($M1294:W1294)*$L1294+SUM($L1295:W1295)*IFERROR($L$5/$L$6,1)</f>
        <v>3.9339616042894279E-2</v>
      </c>
      <c r="X1294" s="143">
        <f ca="1">IF($B1294 ="",,VLOOKUP($K1294,'Growth Rates'!$C$5:$D$8,2,FALSE))^COLUMNS($M1294:X1294)*$L1294+SUM($L1295:X1295)*IFERROR($L$5/$L$6,1)</f>
        <v>3.9340334257159958E-2</v>
      </c>
      <c r="Y1294" s="143">
        <f ca="1">IF($B1294 ="",,VLOOKUP($K1294,'Growth Rates'!$C$5:$D$8,2,FALSE))^COLUMNS($M1294:Y1294)*$L1294+SUM($L1295:Y1295)*IFERROR($L$5/$L$6,1)</f>
        <v>3.9341052484537883E-2</v>
      </c>
      <c r="Z1294" s="237"/>
      <c r="AA1294" s="173">
        <f ca="1">IFERROR(IF($H1294="",,AA1295/$L1294),0)</f>
        <v>0</v>
      </c>
      <c r="AB1294" s="173">
        <f ca="1">IFERROR(IF($H1294="",,AB1295/$L1294),0)</f>
        <v>0</v>
      </c>
      <c r="AC1294" s="174">
        <f ca="1">IFERROR(IF($H1294="",,AC1295/$L1294),0)</f>
        <v>0</v>
      </c>
      <c r="AD1294" s="175"/>
      <c r="AE1294" s="42">
        <v>85007</v>
      </c>
      <c r="AF1294" s="43"/>
      <c r="AG1294" s="43"/>
      <c r="AH1294" s="43"/>
      <c r="AI1294" s="43"/>
      <c r="AJ1294" s="43"/>
      <c r="AK1294" s="43"/>
      <c r="AL1294" s="44"/>
      <c r="AM1294" s="157">
        <f ca="1">IF('MASTER 2018-19 '!H1303="","",'MASTER 2018-19 '!H1303)</f>
        <v>3.9331716551313498E-2</v>
      </c>
      <c r="AN1294" s="216">
        <f t="shared" ca="1" si="216"/>
        <v>0</v>
      </c>
    </row>
    <row r="1295" spans="1:40" x14ac:dyDescent="0.2">
      <c r="A1295" s="152"/>
      <c r="C1295" s="217" t="str">
        <f ca="1">IFERROR(IF(H1294="","No PI or No Data",""),"Substation was not found in SubstationLoad")</f>
        <v/>
      </c>
      <c r="D1295" s="139"/>
      <c r="E1295" s="139"/>
      <c r="F1295" s="139"/>
      <c r="G1295" s="285" t="str">
        <f ca="1">IF(AND(VLOOKUP(C1294,SubstationLoad_Max_Primaries!$B$3:$Z$495,3,FALSE),ISNUMBER(VLOOKUP(C1294,'Manual Calculation'!$B$2:$G$222,3,FALSE))),VLOOKUP(C1294,'Manual Calculation'!$B$2:$G$222,4,FALSE),VLOOKUP(C1294,SubstationLoad_Max_Primaries!$B$3:$Z$500,23,FALSE))</f>
        <v>No PI</v>
      </c>
      <c r="H1295" s="248"/>
      <c r="I1295" s="220"/>
      <c r="J1295" s="220"/>
      <c r="K1295" s="220"/>
      <c r="L1295" s="220" t="s">
        <v>32</v>
      </c>
      <c r="M1295" s="235"/>
      <c r="N1295" s="221"/>
      <c r="O1295" s="221"/>
      <c r="P1295" s="221"/>
      <c r="Q1295" s="221"/>
      <c r="R1295" s="221"/>
      <c r="S1295" s="221"/>
      <c r="T1295" s="221"/>
      <c r="U1295" s="221"/>
      <c r="V1295" s="221"/>
      <c r="W1295" s="221"/>
      <c r="X1295" s="221"/>
      <c r="Y1295" s="221"/>
      <c r="Z1295" s="222"/>
      <c r="AA1295" s="419">
        <f ca="1">IF(AND(VLOOKUP(C1294,SubstationLoad_Min_Primaries!$B$3:$Z$495,3,FALSE),ISNUMBER(VLOOKUP(C1294,'Manual Calculation'!$B$2:$G$222,5,FALSE))),"Manual Calculation",MAX(VLOOKUP(C1294,SubstationLoad_Max_Primaries!$B$3:$Z$500,5,FALSE),VLOOKUP(C1294,SubstationLoad_Max_Primaries!$B$3:$Z$500,7,FALSE)))</f>
        <v>0</v>
      </c>
      <c r="AB1295" s="419">
        <f ca="1">IF(AND(VLOOKUP(C1294,SubstationLoad_Min_Primaries!$B$3:$Z$495,3,FALSE),ISNUMBER(VLOOKUP(C1294,'Manual Calculation'!$B$2:$G$222,5,FALSE))),"Manual Calculation",VLOOKUP(C1294,SubstationLoad_Max_Primaries!$B$3:$Z$500,6,FALSE))</f>
        <v>0</v>
      </c>
      <c r="AC1295" s="282">
        <f ca="1">IF(AND(VLOOKUP(C1294,SubstationLoad_Min_Primaries!$B$3:$Z$495,3,FALSE),ISNUMBER(VLOOKUP(C1294,'Manual Calculation'!$B$2:$G$222,5,FALSE))),VLOOKUP(C1294,'Manual Calculation'!$B$2:$G$222,5,FALSE),VLOOKUP(C1294,SubstationLoad_Min_Primaries!$B$3:$Z$500,22,FALSE))</f>
        <v>0</v>
      </c>
      <c r="AD1295" s="175"/>
      <c r="AE1295" s="186">
        <v>1</v>
      </c>
      <c r="AF1295" s="187">
        <v>0</v>
      </c>
      <c r="AG1295" s="187">
        <v>0</v>
      </c>
      <c r="AH1295" s="187">
        <v>0</v>
      </c>
      <c r="AI1295" s="187">
        <v>0</v>
      </c>
      <c r="AJ1295" s="187">
        <v>0</v>
      </c>
      <c r="AK1295" s="187">
        <v>0</v>
      </c>
      <c r="AL1295" s="188">
        <v>0</v>
      </c>
      <c r="AM1295" s="157" t="str">
        <f ca="1">IF('MASTER 2018-19 '!H1304="","",'MASTER 2018-19 '!H1304)</f>
        <v/>
      </c>
      <c r="AN1295" s="216"/>
    </row>
    <row r="1296" spans="1:40" x14ac:dyDescent="0.2">
      <c r="A1296" s="152"/>
      <c r="C1296" s="223" t="s">
        <v>33</v>
      </c>
      <c r="D1296" s="224"/>
      <c r="E1296" s="225"/>
      <c r="F1296" s="225"/>
      <c r="G1296" s="226"/>
      <c r="H1296" s="249"/>
      <c r="I1296" s="228"/>
      <c r="J1296" s="228"/>
      <c r="K1296" s="228"/>
      <c r="L1296" s="228"/>
      <c r="M1296" s="229"/>
      <c r="N1296" s="229"/>
      <c r="O1296" s="230"/>
      <c r="P1296" s="230"/>
      <c r="Q1296" s="230"/>
      <c r="R1296" s="231" t="s">
        <v>34</v>
      </c>
      <c r="S1296" s="283" t="str">
        <f ca="1">VLOOKUP(C1294,SubstationLoad_Max_Primaries!$B$3:$Z$500,24,FALSE)</f>
        <v/>
      </c>
      <c r="T1296" s="233"/>
      <c r="U1296" s="233"/>
      <c r="V1296" s="233"/>
      <c r="W1296" s="233"/>
      <c r="X1296" s="233"/>
      <c r="Y1296" s="233"/>
      <c r="Z1296" s="234"/>
      <c r="AA1296" s="418">
        <f ca="1">IF(AND(VLOOKUP(C1294,SubstationLoad_Min_Primaries!$B$3:$Z$495,3,FALSE),ISNUMBER(VLOOKUP(C1294,'Manual Calculation'!$B$2:$G$222,5,FALSE))),"",IF(AA1295=VLOOKUP(C1294,SubstationLoad_Max_Primaries!$B$3:$Z$500,5,FALSE),VLOOKUP(C1294,SubstationLoad_Max_Primaries!$B$3:$Z$500,10,FALSE),IF(AA1295=VLOOKUP(C1294,SubstationLoad_Max_Primaries!$B$3:$Z$500,7,FALSE),VLOOKUP(C1294,SubstationLoad_Max_Primaries!$B$3:$Z$500,12,FALSE),"")))</f>
        <v>0</v>
      </c>
      <c r="AB1296" s="418">
        <f ca="1">IF(AND(VLOOKUP(C1294,SubstationLoad_Min_Primaries!$B$3:$Z$495,3,FALSE),ISNUMBER(VLOOKUP(C1294,'Manual Calculation'!$B$2:$G$222,5,FALSE))),"",VLOOKUP(C1294,SubstationLoad_Max_Primaries!$B$3:$Z$500,11,FALSE))</f>
        <v>0</v>
      </c>
      <c r="AC1296" s="418">
        <f ca="1">IF(AND(VLOOKUP(C1294,SubstationLoad_Min_Primaries!$B$3:$Z$495,3,FALSE),ISNUMBER(VLOOKUP(C1294,'Manual Calculation'!$B$2:$G$222,5,FALSE))),VLOOKUP(C1294,'Manual Calculation'!$B$2:$G$222,6,FALSE),VLOOKUP(C1294,SubstationLoad_Min_Primaries!$B$3:$Z$500,23,FALSE))</f>
        <v>0</v>
      </c>
      <c r="AD1296" s="175"/>
      <c r="AE1296" s="175"/>
      <c r="AF1296" s="175"/>
      <c r="AG1296" s="175"/>
      <c r="AH1296" s="175"/>
      <c r="AI1296" s="175"/>
      <c r="AJ1296" s="175"/>
      <c r="AK1296" s="175"/>
      <c r="AL1296" s="175"/>
      <c r="AM1296" s="157" t="str">
        <f ca="1">IF('MASTER 2018-19 '!H1305="","",'MASTER 2018-19 '!H1305)</f>
        <v/>
      </c>
      <c r="AN1296" s="216"/>
    </row>
    <row r="1297" spans="1:40" x14ac:dyDescent="0.2">
      <c r="A1297" s="152"/>
      <c r="B1297" s="213">
        <v>274</v>
      </c>
      <c r="C1297" s="86" t="str">
        <f ca="1">VLOOKUP(B1297,'GSP List'!$D$2:$E$485,2,FALSE)</f>
        <v>BRIDGE OF GAUR</v>
      </c>
      <c r="D1297" s="117" t="s">
        <v>30</v>
      </c>
      <c r="E1297" s="117" t="s">
        <v>540</v>
      </c>
      <c r="F1297" s="214"/>
      <c r="G1297" s="284" t="str">
        <f ca="1">IF(AND(VLOOKUP(C1297,SubstationLoad_Max_Primaries!$B$3:$Z$495,3,FALSE),ISNUMBER(VLOOKUP(C1297,'Manual Calculation'!$B$2:$G$222,3,FALSE))),VLOOKUP(C1297,'Manual Calculation'!$B$2:$G$222,4,FALSE),VLOOKUP(C1297,SubstationLoad_Max_Primaries!$B$3:$Z$500,23,FALSE))</f>
        <v>No PI</v>
      </c>
      <c r="H1297" s="282">
        <f ca="1">IF(AND(VLOOKUP(C1297,SubstationLoad_Max_Primaries!$B$3:$Z$495,3,FALSE),ISNUMBER(VLOOKUP(C1297,'Manual Calculation'!$B$2:$G$222,3,FALSE))),VLOOKUP(C1297,'Manual Calculation'!$B$2:$G$222,3,FALSE),VLOOKUP(C1297,SubstationLoad_Max_Primaries!$B$3:$Z$500,22,FALSE))</f>
        <v>0.33431959068616468</v>
      </c>
      <c r="I1297" s="136">
        <v>1</v>
      </c>
      <c r="J1297" s="89">
        <v>0</v>
      </c>
      <c r="K1297" s="90">
        <v>0</v>
      </c>
      <c r="L1297" s="143">
        <f ca="1">IF(OR($B1297="",ISNA($I1297)),,$H1297*$I1297)</f>
        <v>0.33431959068616468</v>
      </c>
      <c r="M1297" s="143">
        <f ca="1">IF($B1297 ="",,VLOOKUP($K1297,'Growth Rates'!$C$5:$D$8,2,FALSE))^COLUMNS($M1297:M1297)*$L1297+SUM($L1298:M1298)*IFERROR($L$5/$L$6,1)</f>
        <v>0.33432569428155967</v>
      </c>
      <c r="N1297" s="143">
        <f ca="1">IF($B1297 ="",,VLOOKUP($K1297,'Growth Rates'!$C$5:$D$8,2,FALSE))^COLUMNS($M1297:N1297)*$L1297+SUM($L1298:N1298)*IFERROR($L$5/$L$6,1)</f>
        <v>0.33433179798838658</v>
      </c>
      <c r="O1297" s="143">
        <f ca="1">IF($B1297 ="",,VLOOKUP($K1297,'Growth Rates'!$C$5:$D$8,2,FALSE))^COLUMNS($M1297:O1297)*$L1297+SUM($L1298:O1298)*IFERROR($L$5/$L$6,1)</f>
        <v>0.33433790180664746</v>
      </c>
      <c r="P1297" s="143">
        <f ca="1">IF($B1297 ="",,VLOOKUP($K1297,'Growth Rates'!$C$5:$D$8,2,FALSE))^COLUMNS($M1297:P1297)*$L1297+SUM($L1298:P1298)*IFERROR($L$5/$L$6,1)</f>
        <v>0.33434400573634437</v>
      </c>
      <c r="Q1297" s="143">
        <f ca="1">IF($B1297 ="",,VLOOKUP($K1297,'Growth Rates'!$C$5:$D$8,2,FALSE))^COLUMNS($M1297:Q1297)*$L1297+SUM($L1298:Q1298)*IFERROR($L$5/$L$6,1)</f>
        <v>0.33435010977747925</v>
      </c>
      <c r="R1297" s="143">
        <f ca="1">IF($B1297 ="",,VLOOKUP($K1297,'Growth Rates'!$C$5:$D$8,2,FALSE))^COLUMNS($M1297:R1297)*$L1297+SUM($L1298:R1298)*IFERROR($L$5/$L$6,1)</f>
        <v>0.33435621393005427</v>
      </c>
      <c r="S1297" s="143">
        <f ca="1">IF($B1297 ="",,VLOOKUP($K1297,'Growth Rates'!$C$5:$D$8,2,FALSE))^COLUMNS($M1297:S1297)*$L1297+SUM($L1298:S1298)*IFERROR($L$5/$L$6,1)</f>
        <v>0.33436231819407136</v>
      </c>
      <c r="T1297" s="143">
        <f ca="1">IF($B1297 ="",,VLOOKUP($K1297,'Growth Rates'!$C$5:$D$8,2,FALSE))^COLUMNS($M1297:T1297)*$L1297+SUM($L1298:T1298)*IFERROR($L$5/$L$6,1)</f>
        <v>0.33436842256953259</v>
      </c>
      <c r="U1297" s="143">
        <f ca="1">IF($B1297 ="",,VLOOKUP($K1297,'Growth Rates'!$C$5:$D$8,2,FALSE))^COLUMNS($M1297:U1297)*$L1297+SUM($L1298:U1298)*IFERROR($L$5/$L$6,1)</f>
        <v>0.33437452705644</v>
      </c>
      <c r="V1297" s="143">
        <f ca="1">IF($B1297 ="",,VLOOKUP($K1297,'Growth Rates'!$C$5:$D$8,2,FALSE))^COLUMNS($M1297:V1297)*$L1297+SUM($L1298:V1298)*IFERROR($L$5/$L$6,1)</f>
        <v>0.33438063165479559</v>
      </c>
      <c r="W1297" s="143">
        <f ca="1">IF($B1297 ="",,VLOOKUP($K1297,'Growth Rates'!$C$5:$D$8,2,FALSE))^COLUMNS($M1297:W1297)*$L1297+SUM($L1298:W1298)*IFERROR($L$5/$L$6,1)</f>
        <v>0.33438673636460137</v>
      </c>
      <c r="X1297" s="143">
        <f ca="1">IF($B1297 ="",,VLOOKUP($K1297,'Growth Rates'!$C$5:$D$8,2,FALSE))^COLUMNS($M1297:X1297)*$L1297+SUM($L1298:X1298)*IFERROR($L$5/$L$6,1)</f>
        <v>0.3343928411858596</v>
      </c>
      <c r="Y1297" s="143">
        <f ca="1">IF($B1297 ="",,VLOOKUP($K1297,'Growth Rates'!$C$5:$D$8,2,FALSE))^COLUMNS($M1297:Y1297)*$L1297+SUM($L1298:Y1298)*IFERROR($L$5/$L$6,1)</f>
        <v>0.33439894611857196</v>
      </c>
      <c r="Z1297" s="215"/>
      <c r="AA1297" s="173">
        <f ca="1">IFERROR(IF($H1297="",,AA1298/$L1297),0)</f>
        <v>0</v>
      </c>
      <c r="AB1297" s="173">
        <f ca="1">IFERROR(IF($H1297="",,AB1298/$L1297),0)</f>
        <v>0</v>
      </c>
      <c r="AC1297" s="174">
        <f ca="1">IFERROR(IF($H1297="",,AC1298/$L1297),0)</f>
        <v>0</v>
      </c>
      <c r="AD1297" s="175"/>
      <c r="AE1297" s="42">
        <v>85020</v>
      </c>
      <c r="AF1297" s="43"/>
      <c r="AG1297" s="43"/>
      <c r="AH1297" s="43"/>
      <c r="AI1297" s="43"/>
      <c r="AJ1297" s="43"/>
      <c r="AK1297" s="43"/>
      <c r="AL1297" s="44"/>
      <c r="AM1297" s="157">
        <f ca="1">IF('MASTER 2018-19 '!H1306="","",'MASTER 2018-19 '!H1306)</f>
        <v>0.32870077403597708</v>
      </c>
      <c r="AN1297" s="216">
        <f t="shared" ca="1" si="216"/>
        <v>5.6188166501875969E-3</v>
      </c>
    </row>
    <row r="1298" spans="1:40" x14ac:dyDescent="0.2">
      <c r="A1298" s="152"/>
      <c r="C1298" s="217" t="str">
        <f ca="1">IFERROR(IF(H1297="","No PI or No Data",""),"Substation was not found in SubstationLoad")</f>
        <v/>
      </c>
      <c r="D1298" s="139"/>
      <c r="E1298" s="139"/>
      <c r="F1298" s="139"/>
      <c r="G1298" s="285" t="str">
        <f ca="1">IF(AND(VLOOKUP(C1297,SubstationLoad_Max_Primaries!$B$3:$Z$495,3,FALSE),ISNUMBER(VLOOKUP(C1297,'Manual Calculation'!$B$2:$G$222,3,FALSE))),VLOOKUP(C1297,'Manual Calculation'!$B$2:$G$222,4,FALSE),VLOOKUP(C1297,SubstationLoad_Max_Primaries!$B$3:$Z$500,23,FALSE))</f>
        <v>No PI</v>
      </c>
      <c r="H1298" s="250"/>
      <c r="I1298" s="220"/>
      <c r="J1298" s="220"/>
      <c r="K1298" s="220"/>
      <c r="L1298" s="220" t="s">
        <v>32</v>
      </c>
      <c r="M1298" s="221"/>
      <c r="N1298" s="221"/>
      <c r="O1298" s="221"/>
      <c r="P1298" s="221"/>
      <c r="Q1298" s="221"/>
      <c r="R1298" s="221"/>
      <c r="S1298" s="221"/>
      <c r="T1298" s="221"/>
      <c r="U1298" s="221"/>
      <c r="V1298" s="221"/>
      <c r="W1298" s="221"/>
      <c r="X1298" s="221"/>
      <c r="Y1298" s="221"/>
      <c r="Z1298" s="222"/>
      <c r="AA1298" s="419">
        <f ca="1">IF(AND(VLOOKUP(C1297,SubstationLoad_Min_Primaries!$B$3:$Z$495,3,FALSE),ISNUMBER(VLOOKUP(C1297,'Manual Calculation'!$B$2:$G$222,5,FALSE))),"Manual Calculation",MAX(VLOOKUP(C1297,SubstationLoad_Max_Primaries!$B$3:$Z$500,5,FALSE),VLOOKUP(C1297,SubstationLoad_Max_Primaries!$B$3:$Z$500,7,FALSE)))</f>
        <v>0</v>
      </c>
      <c r="AB1298" s="419">
        <f ca="1">IF(AND(VLOOKUP(C1297,SubstationLoad_Min_Primaries!$B$3:$Z$495,3,FALSE),ISNUMBER(VLOOKUP(C1297,'Manual Calculation'!$B$2:$G$222,5,FALSE))),"Manual Calculation",VLOOKUP(C1297,SubstationLoad_Max_Primaries!$B$3:$Z$500,6,FALSE))</f>
        <v>0</v>
      </c>
      <c r="AC1298" s="282">
        <f ca="1">IF(AND(VLOOKUP(C1297,SubstationLoad_Min_Primaries!$B$3:$Z$495,3,FALSE),ISNUMBER(VLOOKUP(C1297,'Manual Calculation'!$B$2:$G$222,5,FALSE))),VLOOKUP(C1297,'Manual Calculation'!$B$2:$G$222,5,FALSE),VLOOKUP(C1297,SubstationLoad_Min_Primaries!$B$3:$Z$500,22,FALSE))</f>
        <v>0</v>
      </c>
      <c r="AD1298" s="175"/>
      <c r="AE1298" s="186">
        <v>1</v>
      </c>
      <c r="AF1298" s="187">
        <v>0</v>
      </c>
      <c r="AG1298" s="187">
        <v>0</v>
      </c>
      <c r="AH1298" s="187">
        <v>0</v>
      </c>
      <c r="AI1298" s="187">
        <v>0</v>
      </c>
      <c r="AJ1298" s="187">
        <v>0</v>
      </c>
      <c r="AK1298" s="187">
        <v>0</v>
      </c>
      <c r="AL1298" s="188">
        <v>0</v>
      </c>
      <c r="AM1298" s="157" t="str">
        <f ca="1">IF('MASTER 2018-19 '!H1307="","",'MASTER 2018-19 '!H1307)</f>
        <v/>
      </c>
      <c r="AN1298" s="216"/>
    </row>
    <row r="1299" spans="1:40" x14ac:dyDescent="0.2">
      <c r="A1299" s="152"/>
      <c r="C1299" s="223" t="s">
        <v>33</v>
      </c>
      <c r="D1299" s="224"/>
      <c r="E1299" s="225"/>
      <c r="F1299" s="225"/>
      <c r="G1299" s="226"/>
      <c r="H1299" s="249"/>
      <c r="I1299" s="228"/>
      <c r="J1299" s="228"/>
      <c r="K1299" s="228"/>
      <c r="L1299" s="228"/>
      <c r="M1299" s="229"/>
      <c r="N1299" s="229"/>
      <c r="O1299" s="230"/>
      <c r="P1299" s="230"/>
      <c r="Q1299" s="230"/>
      <c r="R1299" s="231" t="s">
        <v>34</v>
      </c>
      <c r="S1299" s="283" t="str">
        <f ca="1">VLOOKUP(C1297,SubstationLoad_Max_Primaries!$B$3:$Z$500,24,FALSE)</f>
        <v/>
      </c>
      <c r="T1299" s="233"/>
      <c r="U1299" s="233"/>
      <c r="V1299" s="233"/>
      <c r="W1299" s="233"/>
      <c r="X1299" s="233"/>
      <c r="Y1299" s="233"/>
      <c r="Z1299" s="234"/>
      <c r="AA1299" s="418">
        <f ca="1">IF(AND(VLOOKUP(C1297,SubstationLoad_Min_Primaries!$B$3:$Z$495,3,FALSE),ISNUMBER(VLOOKUP(C1297,'Manual Calculation'!$B$2:$G$222,5,FALSE))),"",IF(AA1298=VLOOKUP(C1297,SubstationLoad_Max_Primaries!$B$3:$Z$500,5,FALSE),VLOOKUP(C1297,SubstationLoad_Max_Primaries!$B$3:$Z$500,10,FALSE),IF(AA1298=VLOOKUP(C1297,SubstationLoad_Max_Primaries!$B$3:$Z$500,7,FALSE),VLOOKUP(C1297,SubstationLoad_Max_Primaries!$B$3:$Z$500,12,FALSE),"")))</f>
        <v>0</v>
      </c>
      <c r="AB1299" s="418">
        <f ca="1">IF(AND(VLOOKUP(C1297,SubstationLoad_Min_Primaries!$B$3:$Z$495,3,FALSE),ISNUMBER(VLOOKUP(C1297,'Manual Calculation'!$B$2:$G$222,5,FALSE))),"",VLOOKUP(C1297,SubstationLoad_Max_Primaries!$B$3:$Z$500,11,FALSE))</f>
        <v>0</v>
      </c>
      <c r="AC1299" s="418">
        <f ca="1">IF(AND(VLOOKUP(C1297,SubstationLoad_Min_Primaries!$B$3:$Z$495,3,FALSE),ISNUMBER(VLOOKUP(C1297,'Manual Calculation'!$B$2:$G$222,5,FALSE))),VLOOKUP(C1297,'Manual Calculation'!$B$2:$G$222,6,FALSE),VLOOKUP(C1297,SubstationLoad_Min_Primaries!$B$3:$Z$500,23,FALSE))</f>
        <v>0</v>
      </c>
      <c r="AD1299" s="175"/>
      <c r="AE1299" s="175"/>
      <c r="AF1299" s="175"/>
      <c r="AG1299" s="175"/>
      <c r="AH1299" s="175"/>
      <c r="AI1299" s="175"/>
      <c r="AJ1299" s="175"/>
      <c r="AK1299" s="175"/>
      <c r="AL1299" s="175"/>
      <c r="AM1299" s="157" t="str">
        <f ca="1">IF('MASTER 2018-19 '!H1308="","",'MASTER 2018-19 '!H1308)</f>
        <v/>
      </c>
      <c r="AN1299" s="216"/>
    </row>
    <row r="1300" spans="1:40" x14ac:dyDescent="0.2">
      <c r="A1300" s="152"/>
      <c r="B1300" s="213">
        <v>345</v>
      </c>
      <c r="C1300" s="86" t="str">
        <f ca="1">VLOOKUP(B1300,'GSP List'!$D$2:$E$485,2,FALSE)</f>
        <v>GLENETIVE</v>
      </c>
      <c r="D1300" s="117" t="s">
        <v>30</v>
      </c>
      <c r="E1300" s="117" t="s">
        <v>574</v>
      </c>
      <c r="F1300" s="214"/>
      <c r="G1300" s="284" t="str">
        <f ca="1">IF(AND(VLOOKUP(C1300,SubstationLoad_Max_Primaries!$B$3:$Z$495,3,FALSE),ISNUMBER(VLOOKUP(C1300,'Manual Calculation'!$B$2:$G$222,3,FALSE))),VLOOKUP(C1300,'Manual Calculation'!$B$2:$G$222,4,FALSE),VLOOKUP(C1300,SubstationLoad_Max_Primaries!$B$3:$Z$500,23,FALSE))</f>
        <v>No PI</v>
      </c>
      <c r="H1300" s="282">
        <f ca="1">IF(AND(VLOOKUP(C1300,SubstationLoad_Max_Primaries!$B$3:$Z$495,3,FALSE),ISNUMBER(VLOOKUP(C1300,'Manual Calculation'!$B$2:$G$222,3,FALSE))),VLOOKUP(C1300,'Manual Calculation'!$B$2:$G$222,3,FALSE),VLOOKUP(C1300,SubstationLoad_Max_Primaries!$B$3:$Z$500,22,FALSE))</f>
        <v>8.7091658077908446E-2</v>
      </c>
      <c r="I1300" s="136">
        <v>1</v>
      </c>
      <c r="J1300" s="89">
        <v>0</v>
      </c>
      <c r="K1300" s="90">
        <v>0</v>
      </c>
      <c r="L1300" s="143">
        <f ca="1">IF(OR($B1300="",ISNA($I1300)),,$H1300*$I1300)</f>
        <v>8.7091658077908446E-2</v>
      </c>
      <c r="M1300" s="143">
        <f ca="1">IF($B1300 ="",,VLOOKUP($K1300,'Growth Rates'!$C$5:$D$8,2,FALSE))^COLUMNS($M1300:M1300)*$L1300+SUM($L1301:M1301)*IFERROR($L$5/$L$6,1)</f>
        <v>8.7093248090154202E-2</v>
      </c>
      <c r="N1300" s="143">
        <f ca="1">IF($B1300 ="",,VLOOKUP($K1300,'Growth Rates'!$C$5:$D$8,2,FALSE))^COLUMNS($M1300:N1300)*$L1300+SUM($L1301:N1301)*IFERROR($L$5/$L$6,1)</f>
        <v>8.7094838131428445E-2</v>
      </c>
      <c r="O1300" s="143">
        <f ca="1">IF($B1300 ="",,VLOOKUP($K1300,'Growth Rates'!$C$5:$D$8,2,FALSE))^COLUMNS($M1300:O1300)*$L1300+SUM($L1301:O1301)*IFERROR($L$5/$L$6,1)</f>
        <v>8.709642820173169E-2</v>
      </c>
      <c r="P1300" s="143">
        <f ca="1">IF($B1300 ="",,VLOOKUP($K1300,'Growth Rates'!$C$5:$D$8,2,FALSE))^COLUMNS($M1300:P1300)*$L1300+SUM($L1301:P1301)*IFERROR($L$5/$L$6,1)</f>
        <v>8.7098018301064506E-2</v>
      </c>
      <c r="Q1300" s="143">
        <f ca="1">IF($B1300 ="",,VLOOKUP($K1300,'Growth Rates'!$C$5:$D$8,2,FALSE))^COLUMNS($M1300:Q1300)*$L1300+SUM($L1301:Q1301)*IFERROR($L$5/$L$6,1)</f>
        <v>8.7099608429427378E-2</v>
      </c>
      <c r="R1300" s="143">
        <f ca="1">IF($B1300 ="",,VLOOKUP($K1300,'Growth Rates'!$C$5:$D$8,2,FALSE))^COLUMNS($M1300:R1300)*$L1300+SUM($L1301:R1301)*IFERROR($L$5/$L$6,1)</f>
        <v>8.710119858682086E-2</v>
      </c>
      <c r="S1300" s="143">
        <f ca="1">IF($B1300 ="",,VLOOKUP($K1300,'Growth Rates'!$C$5:$D$8,2,FALSE))^COLUMNS($M1300:S1300)*$L1300+SUM($L1301:S1301)*IFERROR($L$5/$L$6,1)</f>
        <v>8.7102788773245482E-2</v>
      </c>
      <c r="T1300" s="143">
        <f ca="1">IF($B1300 ="",,VLOOKUP($K1300,'Growth Rates'!$C$5:$D$8,2,FALSE))^COLUMNS($M1300:T1300)*$L1300+SUM($L1301:T1301)*IFERROR($L$5/$L$6,1)</f>
        <v>8.7104378988701769E-2</v>
      </c>
      <c r="U1300" s="143">
        <f ca="1">IF($B1300 ="",,VLOOKUP($K1300,'Growth Rates'!$C$5:$D$8,2,FALSE))^COLUMNS($M1300:U1300)*$L1300+SUM($L1301:U1301)*IFERROR($L$5/$L$6,1)</f>
        <v>8.710596923319025E-2</v>
      </c>
      <c r="V1300" s="143">
        <f ca="1">IF($B1300 ="",,VLOOKUP($K1300,'Growth Rates'!$C$5:$D$8,2,FALSE))^COLUMNS($M1300:V1300)*$L1300+SUM($L1301:V1301)*IFERROR($L$5/$L$6,1)</f>
        <v>8.7107559506711452E-2</v>
      </c>
      <c r="W1300" s="143">
        <f ca="1">IF($B1300 ="",,VLOOKUP($K1300,'Growth Rates'!$C$5:$D$8,2,FALSE))^COLUMNS($M1300:W1300)*$L1300+SUM($L1301:W1301)*IFERROR($L$5/$L$6,1)</f>
        <v>8.7109149809265901E-2</v>
      </c>
      <c r="X1300" s="143">
        <f ca="1">IF($B1300 ="",,VLOOKUP($K1300,'Growth Rates'!$C$5:$D$8,2,FALSE))^COLUMNS($M1300:X1300)*$L1300+SUM($L1301:X1301)*IFERROR($L$5/$L$6,1)</f>
        <v>8.7110740140854181E-2</v>
      </c>
      <c r="Y1300" s="143">
        <f ca="1">IF($B1300 ="",,VLOOKUP($K1300,'Growth Rates'!$C$5:$D$8,2,FALSE))^COLUMNS($M1300:Y1300)*$L1300+SUM($L1301:Y1301)*IFERROR($L$5/$L$6,1)</f>
        <v>8.7112330501476723E-2</v>
      </c>
      <c r="Z1300" s="215"/>
      <c r="AA1300" s="173">
        <f ca="1">IFERROR(IF($H1300="",,AA1301/$L1300),0)</f>
        <v>0</v>
      </c>
      <c r="AB1300" s="173">
        <f ca="1">IFERROR(IF($H1300="",,AB1301/$L1300),0)</f>
        <v>0</v>
      </c>
      <c r="AC1300" s="174">
        <f ca="1">IFERROR(IF($H1300="",,AC1301/$L1300),0)</f>
        <v>0</v>
      </c>
      <c r="AD1300" s="175"/>
      <c r="AE1300" s="42">
        <v>85002</v>
      </c>
      <c r="AF1300" s="43"/>
      <c r="AG1300" s="43"/>
      <c r="AH1300" s="43"/>
      <c r="AI1300" s="43"/>
      <c r="AJ1300" s="43"/>
      <c r="AK1300" s="43"/>
      <c r="AL1300" s="44"/>
      <c r="AM1300" s="157">
        <f ca="1">IF('MASTER 2018-19 '!H1309="","",'MASTER 2018-19 '!H1309)</f>
        <v>8.7091658077908446E-2</v>
      </c>
      <c r="AN1300" s="216">
        <f t="shared" ca="1" si="216"/>
        <v>0</v>
      </c>
    </row>
    <row r="1301" spans="1:40" x14ac:dyDescent="0.2">
      <c r="C1301" s="217" t="str">
        <f ca="1">IFERROR(IF(H1300="","No PI or No Data",""),"Substation was not found in SubstationLoad")</f>
        <v/>
      </c>
      <c r="D1301" s="139"/>
      <c r="E1301" s="139"/>
      <c r="F1301" s="139"/>
      <c r="G1301" s="285" t="str">
        <f ca="1">IF(AND(VLOOKUP(C1300,SubstationLoad_Max_Primaries!$B$3:$Z$495,3,FALSE),ISNUMBER(VLOOKUP(C1300,'Manual Calculation'!$B$2:$G$222,3,FALSE))),VLOOKUP(C1300,'Manual Calculation'!$B$2:$G$222,4,FALSE),VLOOKUP(C1300,SubstationLoad_Max_Primaries!$B$3:$Z$500,23,FALSE))</f>
        <v>No PI</v>
      </c>
      <c r="H1301" s="250"/>
      <c r="I1301" s="220"/>
      <c r="J1301" s="220"/>
      <c r="K1301" s="220"/>
      <c r="L1301" s="220" t="s">
        <v>32</v>
      </c>
      <c r="M1301" s="235"/>
      <c r="N1301" s="221"/>
      <c r="O1301" s="221"/>
      <c r="P1301" s="221"/>
      <c r="Q1301" s="221"/>
      <c r="R1301" s="221"/>
      <c r="S1301" s="221"/>
      <c r="T1301" s="221"/>
      <c r="U1301" s="221"/>
      <c r="V1301" s="221"/>
      <c r="W1301" s="221"/>
      <c r="X1301" s="221"/>
      <c r="Y1301" s="221"/>
      <c r="Z1301" s="222"/>
      <c r="AA1301" s="419">
        <f ca="1">IF(AND(VLOOKUP(C1300,SubstationLoad_Min_Primaries!$B$3:$Z$495,3,FALSE),ISNUMBER(VLOOKUP(C1300,'Manual Calculation'!$B$2:$G$222,5,FALSE))),"Manual Calculation",MAX(VLOOKUP(C1300,SubstationLoad_Max_Primaries!$B$3:$Z$500,5,FALSE),VLOOKUP(C1300,SubstationLoad_Max_Primaries!$B$3:$Z$500,7,FALSE)))</f>
        <v>0</v>
      </c>
      <c r="AB1301" s="419">
        <f ca="1">IF(AND(VLOOKUP(C1300,SubstationLoad_Min_Primaries!$B$3:$Z$495,3,FALSE),ISNUMBER(VLOOKUP(C1300,'Manual Calculation'!$B$2:$G$222,5,FALSE))),"Manual Calculation",VLOOKUP(C1300,SubstationLoad_Max_Primaries!$B$3:$Z$500,6,FALSE))</f>
        <v>0</v>
      </c>
      <c r="AC1301" s="282">
        <f ca="1">IF(AND(VLOOKUP(C1300,SubstationLoad_Min_Primaries!$B$3:$Z$495,3,FALSE),ISNUMBER(VLOOKUP(C1300,'Manual Calculation'!$B$2:$G$222,5,FALSE))),VLOOKUP(C1300,'Manual Calculation'!$B$2:$G$222,5,FALSE),VLOOKUP(C1300,SubstationLoad_Min_Primaries!$B$3:$Z$500,22,FALSE))</f>
        <v>0</v>
      </c>
      <c r="AD1301" s="175"/>
      <c r="AE1301" s="186">
        <v>1</v>
      </c>
      <c r="AF1301" s="187">
        <v>0</v>
      </c>
      <c r="AG1301" s="187">
        <v>0</v>
      </c>
      <c r="AH1301" s="187">
        <v>0</v>
      </c>
      <c r="AI1301" s="187">
        <v>0</v>
      </c>
      <c r="AJ1301" s="187">
        <v>0</v>
      </c>
      <c r="AK1301" s="187">
        <v>0</v>
      </c>
      <c r="AL1301" s="188">
        <v>0</v>
      </c>
      <c r="AM1301" s="157" t="str">
        <f ca="1">IF('MASTER 2018-19 '!H1310="","",'MASTER 2018-19 '!H1310)</f>
        <v/>
      </c>
      <c r="AN1301" s="216"/>
    </row>
    <row r="1302" spans="1:40" x14ac:dyDescent="0.2">
      <c r="C1302" s="223" t="s">
        <v>33</v>
      </c>
      <c r="D1302" s="224"/>
      <c r="E1302" s="225"/>
      <c r="F1302" s="225"/>
      <c r="G1302" s="226"/>
      <c r="H1302" s="249"/>
      <c r="I1302" s="228"/>
      <c r="J1302" s="228"/>
      <c r="K1302" s="228"/>
      <c r="L1302" s="228"/>
      <c r="M1302" s="229"/>
      <c r="N1302" s="229"/>
      <c r="O1302" s="230"/>
      <c r="P1302" s="230"/>
      <c r="Q1302" s="230"/>
      <c r="R1302" s="231" t="s">
        <v>34</v>
      </c>
      <c r="S1302" s="283" t="str">
        <f ca="1">VLOOKUP(C1300,SubstationLoad_Max_Primaries!$B$3:$Z$500,24,FALSE)</f>
        <v/>
      </c>
      <c r="T1302" s="233"/>
      <c r="U1302" s="233"/>
      <c r="V1302" s="233"/>
      <c r="W1302" s="233"/>
      <c r="X1302" s="233"/>
      <c r="Y1302" s="233"/>
      <c r="Z1302" s="234"/>
      <c r="AA1302" s="418">
        <f ca="1">IF(AND(VLOOKUP(C1300,SubstationLoad_Min_Primaries!$B$3:$Z$495,3,FALSE),ISNUMBER(VLOOKUP(C1300,'Manual Calculation'!$B$2:$G$222,5,FALSE))),"",IF(AA1301=VLOOKUP(C1300,SubstationLoad_Max_Primaries!$B$3:$Z$500,5,FALSE),VLOOKUP(C1300,SubstationLoad_Max_Primaries!$B$3:$Z$500,10,FALSE),IF(AA1301=VLOOKUP(C1300,SubstationLoad_Max_Primaries!$B$3:$Z$500,7,FALSE),VLOOKUP(C1300,SubstationLoad_Max_Primaries!$B$3:$Z$500,12,FALSE),"")))</f>
        <v>0</v>
      </c>
      <c r="AB1302" s="418">
        <f ca="1">IF(AND(VLOOKUP(C1300,SubstationLoad_Min_Primaries!$B$3:$Z$495,3,FALSE),ISNUMBER(VLOOKUP(C1300,'Manual Calculation'!$B$2:$G$222,5,FALSE))),"",VLOOKUP(C1300,SubstationLoad_Max_Primaries!$B$3:$Z$500,11,FALSE))</f>
        <v>0</v>
      </c>
      <c r="AC1302" s="418">
        <f ca="1">IF(AND(VLOOKUP(C1300,SubstationLoad_Min_Primaries!$B$3:$Z$495,3,FALSE),ISNUMBER(VLOOKUP(C1300,'Manual Calculation'!$B$2:$G$222,5,FALSE))),VLOOKUP(C1300,'Manual Calculation'!$B$2:$G$222,6,FALSE),VLOOKUP(C1300,SubstationLoad_Min_Primaries!$B$3:$Z$500,23,FALSE))</f>
        <v>0</v>
      </c>
      <c r="AD1302" s="175"/>
      <c r="AE1302" s="175"/>
      <c r="AF1302" s="175"/>
      <c r="AG1302" s="175"/>
      <c r="AH1302" s="175"/>
      <c r="AI1302" s="175"/>
      <c r="AJ1302" s="175"/>
      <c r="AK1302" s="175"/>
      <c r="AL1302" s="175"/>
      <c r="AM1302" s="157" t="str">
        <f ca="1">IF('MASTER 2018-19 '!H1311="","",'MASTER 2018-19 '!H1311)</f>
        <v/>
      </c>
      <c r="AN1302" s="216"/>
    </row>
    <row r="1303" spans="1:40" x14ac:dyDescent="0.2">
      <c r="B1303" s="236">
        <v>218</v>
      </c>
      <c r="C1303" s="86" t="str">
        <f ca="1">VLOOKUP(B1303,'GSP List'!$D$2:$E$485,2,FALSE)</f>
        <v>TYNDRUM</v>
      </c>
      <c r="D1303" s="117" t="s">
        <v>30</v>
      </c>
      <c r="E1303" s="117" t="s">
        <v>530</v>
      </c>
      <c r="F1303" s="214"/>
      <c r="G1303" s="284">
        <f ca="1">IF(AND(VLOOKUP(C1303,SubstationLoad_Max_Primaries!$B$3:$Z$495,3,FALSE),ISNUMBER(VLOOKUP(C1303,'Manual Calculation'!$B$2:$G$222,3,FALSE))),VLOOKUP(C1303,'Manual Calculation'!$B$2:$G$222,4,FALSE),VLOOKUP(C1303,SubstationLoad_Max_Primaries!$B$3:$Z$500,23,FALSE))</f>
        <v>43610.794444444444</v>
      </c>
      <c r="H1303" s="282">
        <f ca="1">IF(AND(VLOOKUP(C1303,SubstationLoad_Max_Primaries!$B$3:$Z$495,3,FALSE),ISNUMBER(VLOOKUP(C1303,'Manual Calculation'!$B$2:$G$222,3,FALSE))),VLOOKUP(C1303,'Manual Calculation'!$B$2:$G$222,3,FALSE),VLOOKUP(C1303,SubstationLoad_Max_Primaries!$B$3:$Z$500,22,FALSE))</f>
        <v>1.125937819480896</v>
      </c>
      <c r="I1303" s="136">
        <v>1</v>
      </c>
      <c r="J1303" s="89">
        <v>0</v>
      </c>
      <c r="K1303" s="90">
        <v>0</v>
      </c>
      <c r="L1303" s="143">
        <f ca="1">IF(OR($B1303="",ISNA($I1303)),,$H1303*$I1303)</f>
        <v>1.125937819480896</v>
      </c>
      <c r="M1303" s="143">
        <f ca="1">IF($B1303 ="",,VLOOKUP($K1303,'Growth Rates'!$C$5:$D$8,2,FALSE))^COLUMNS($M1303:M1303)*$L1303+SUM($L1304:M1304)*IFERROR($L$5/$L$6,1)</f>
        <v>1.1259583754670885</v>
      </c>
      <c r="N1303" s="143">
        <f ca="1">IF($B1303 ="",,VLOOKUP($K1303,'Growth Rates'!$C$5:$D$8,2,FALSE))^COLUMNS($M1303:N1303)*$L1303+SUM($L1304:N1304)*IFERROR($L$5/$L$6,1)</f>
        <v>1.1259789318285669</v>
      </c>
      <c r="O1303" s="143">
        <f ca="1">IF($B1303 ="",,VLOOKUP($K1303,'Growth Rates'!$C$5:$D$8,2,FALSE))^COLUMNS($M1303:O1303)*$L1303+SUM($L1304:O1304)*IFERROR($L$5/$L$6,1)</f>
        <v>1.1259994885653379</v>
      </c>
      <c r="P1303" s="143">
        <f ca="1">IF($B1303 ="",,VLOOKUP($K1303,'Growth Rates'!$C$5:$D$8,2,FALSE))^COLUMNS($M1303:P1303)*$L1303+SUM($L1304:P1304)*IFERROR($L$5/$L$6,1)</f>
        <v>1.1260200456774088</v>
      </c>
      <c r="Q1303" s="143">
        <f ca="1">IF($B1303 ="",,VLOOKUP($K1303,'Growth Rates'!$C$5:$D$8,2,FALSE))^COLUMNS($M1303:Q1303)*$L1303+SUM($L1304:Q1304)*IFERROR($L$5/$L$6,1)</f>
        <v>1.1260406031647858</v>
      </c>
      <c r="R1303" s="143">
        <f ca="1">IF($B1303 ="",,VLOOKUP($K1303,'Growth Rates'!$C$5:$D$8,2,FALSE))^COLUMNS($M1303:R1303)*$L1303+SUM($L1304:R1304)*IFERROR($L$5/$L$6,1)</f>
        <v>1.1260611610274764</v>
      </c>
      <c r="S1303" s="143">
        <f ca="1">IF($B1303 ="",,VLOOKUP($K1303,'Growth Rates'!$C$5:$D$8,2,FALSE))^COLUMNS($M1303:S1303)*$L1303+SUM($L1304:S1304)*IFERROR($L$5/$L$6,1)</f>
        <v>1.1260817192654871</v>
      </c>
      <c r="T1303" s="143">
        <f ca="1">IF($B1303 ="",,VLOOKUP($K1303,'Growth Rates'!$C$5:$D$8,2,FALSE))^COLUMNS($M1303:T1303)*$L1303+SUM($L1304:T1304)*IFERROR($L$5/$L$6,1)</f>
        <v>1.1261022778788248</v>
      </c>
      <c r="U1303" s="143">
        <f ca="1">IF($B1303 ="",,VLOOKUP($K1303,'Growth Rates'!$C$5:$D$8,2,FALSE))^COLUMNS($M1303:U1303)*$L1303+SUM($L1304:U1304)*IFERROR($L$5/$L$6,1)</f>
        <v>1.126122836867496</v>
      </c>
      <c r="V1303" s="143">
        <f ca="1">IF($B1303 ="",,VLOOKUP($K1303,'Growth Rates'!$C$5:$D$8,2,FALSE))^COLUMNS($M1303:V1303)*$L1303+SUM($L1304:V1304)*IFERROR($L$5/$L$6,1)</f>
        <v>1.1261433962315084</v>
      </c>
      <c r="W1303" s="143">
        <f ca="1">IF($B1303 ="",,VLOOKUP($K1303,'Growth Rates'!$C$5:$D$8,2,FALSE))^COLUMNS($M1303:W1303)*$L1303+SUM($L1304:W1304)*IFERROR($L$5/$L$6,1)</f>
        <v>1.1261639559708676</v>
      </c>
      <c r="X1303" s="143">
        <f ca="1">IF($B1303 ="",,VLOOKUP($K1303,'Growth Rates'!$C$5:$D$8,2,FALSE))^COLUMNS($M1303:X1303)*$L1303+SUM($L1304:X1304)*IFERROR($L$5/$L$6,1)</f>
        <v>1.1261845160855821</v>
      </c>
      <c r="Y1303" s="143">
        <f ca="1">IF($B1303 ="",,VLOOKUP($K1303,'Growth Rates'!$C$5:$D$8,2,FALSE))^COLUMNS($M1303:Y1303)*$L1303+SUM($L1304:Y1304)*IFERROR($L$5/$L$6,1)</f>
        <v>1.1262050765756575</v>
      </c>
      <c r="Z1303" s="215"/>
      <c r="AA1303" s="173">
        <f ca="1">IFERROR(IF($H1303="",,AA1304/$L1303),0)</f>
        <v>1</v>
      </c>
      <c r="AB1303" s="173">
        <f ca="1">IFERROR(IF($H1303="",,AB1304/$L1303),0)</f>
        <v>0.58689455461913331</v>
      </c>
      <c r="AC1303" s="174">
        <f ca="1">IFERROR(IF($H1303="",,AC1304/$L1303),0)</f>
        <v>0</v>
      </c>
      <c r="AD1303" s="175"/>
      <c r="AE1303" s="42">
        <v>85011</v>
      </c>
      <c r="AF1303" s="43"/>
      <c r="AG1303" s="43"/>
      <c r="AH1303" s="43"/>
      <c r="AI1303" s="43"/>
      <c r="AJ1303" s="43"/>
      <c r="AK1303" s="43"/>
      <c r="AL1303" s="44"/>
      <c r="AM1303" s="157">
        <f ca="1">IF('MASTER 2018-19 '!H1312="","",'MASTER 2018-19 '!H1312)</f>
        <v>1.71</v>
      </c>
      <c r="AN1303" s="216">
        <f t="shared" ca="1" si="216"/>
        <v>-0.58406218051910397</v>
      </c>
    </row>
    <row r="1304" spans="1:40" x14ac:dyDescent="0.2">
      <c r="C1304" s="217" t="str">
        <f ca="1">IFERROR(IF(H1303="","No PI or No Data",""),"Substation was not found in SubstationLoad")</f>
        <v/>
      </c>
      <c r="D1304" s="139"/>
      <c r="E1304" s="139"/>
      <c r="F1304" s="139"/>
      <c r="G1304" s="285">
        <f ca="1">IF(AND(VLOOKUP(C1303,SubstationLoad_Max_Primaries!$B$3:$Z$495,3,FALSE),ISNUMBER(VLOOKUP(C1303,'Manual Calculation'!$B$2:$G$222,3,FALSE))),VLOOKUP(C1303,'Manual Calculation'!$B$2:$G$222,4,FALSE),VLOOKUP(C1303,SubstationLoad_Max_Primaries!$B$3:$Z$500,23,FALSE))</f>
        <v>43610.794444444444</v>
      </c>
      <c r="H1304" s="250"/>
      <c r="I1304" s="220"/>
      <c r="J1304" s="220"/>
      <c r="K1304" s="220"/>
      <c r="L1304" s="220" t="s">
        <v>32</v>
      </c>
      <c r="M1304" s="235"/>
      <c r="N1304" s="221"/>
      <c r="O1304" s="221"/>
      <c r="P1304" s="221"/>
      <c r="Q1304" s="221"/>
      <c r="R1304" s="221"/>
      <c r="S1304" s="221"/>
      <c r="T1304" s="221"/>
      <c r="U1304" s="221"/>
      <c r="V1304" s="221"/>
      <c r="W1304" s="221"/>
      <c r="X1304" s="221"/>
      <c r="Y1304" s="221"/>
      <c r="Z1304" s="222"/>
      <c r="AA1304" s="419">
        <f ca="1">IF(AND(VLOOKUP(C1303,SubstationLoad_Min_Primaries!$B$3:$Z$495,3,FALSE),ISNUMBER(VLOOKUP(C1303,'Manual Calculation'!$B$2:$G$222,5,FALSE))),"Manual Calculation",MAX(VLOOKUP(C1303,SubstationLoad_Max_Primaries!$B$3:$Z$500,5,FALSE),VLOOKUP(C1303,SubstationLoad_Max_Primaries!$B$3:$Z$500,7,FALSE)))</f>
        <v>1.125937819480896</v>
      </c>
      <c r="AB1304" s="419">
        <f ca="1">IF(AND(VLOOKUP(C1303,SubstationLoad_Min_Primaries!$B$3:$Z$495,3,FALSE),ISNUMBER(VLOOKUP(C1303,'Manual Calculation'!$B$2:$G$222,5,FALSE))),"Manual Calculation",VLOOKUP(C1303,SubstationLoad_Max_Primaries!$B$3:$Z$500,6,FALSE))</f>
        <v>0.66080677509307861</v>
      </c>
      <c r="AC1304" s="282">
        <f ca="1">IF(AND(VLOOKUP(C1303,SubstationLoad_Min_Primaries!$B$3:$Z$495,3,FALSE),ISNUMBER(VLOOKUP(C1303,'Manual Calculation'!$B$2:$G$222,5,FALSE))),VLOOKUP(C1303,'Manual Calculation'!$B$2:$G$222,5,FALSE),VLOOKUP(C1303,SubstationLoad_Min_Primaries!$B$3:$Z$500,22,FALSE))</f>
        <v>0</v>
      </c>
      <c r="AD1304" s="175"/>
      <c r="AE1304" s="186">
        <v>1</v>
      </c>
      <c r="AF1304" s="187">
        <v>0</v>
      </c>
      <c r="AG1304" s="187">
        <v>0</v>
      </c>
      <c r="AH1304" s="187">
        <v>0</v>
      </c>
      <c r="AI1304" s="187">
        <v>0</v>
      </c>
      <c r="AJ1304" s="187">
        <v>0</v>
      </c>
      <c r="AK1304" s="187">
        <v>0</v>
      </c>
      <c r="AL1304" s="188">
        <v>0</v>
      </c>
      <c r="AM1304" s="157" t="str">
        <f ca="1">IF('MASTER 2018-19 '!H1313="","",'MASTER 2018-19 '!H1313)</f>
        <v/>
      </c>
      <c r="AN1304" s="216"/>
    </row>
    <row r="1305" spans="1:40" x14ac:dyDescent="0.2">
      <c r="C1305" s="223" t="s">
        <v>33</v>
      </c>
      <c r="D1305" s="224"/>
      <c r="E1305" s="225"/>
      <c r="F1305" s="225"/>
      <c r="G1305" s="226"/>
      <c r="H1305" s="249"/>
      <c r="I1305" s="228"/>
      <c r="J1305" s="228"/>
      <c r="K1305" s="228"/>
      <c r="L1305" s="228"/>
      <c r="M1305" s="229"/>
      <c r="N1305" s="229"/>
      <c r="O1305" s="230"/>
      <c r="P1305" s="230"/>
      <c r="Q1305" s="230"/>
      <c r="R1305" s="231" t="s">
        <v>34</v>
      </c>
      <c r="S1305" s="283">
        <f ca="1">VLOOKUP(C1303,SubstationLoad_Max_Primaries!$B$3:$Z$500,24,FALSE)</f>
        <v>0</v>
      </c>
      <c r="T1305" s="233"/>
      <c r="U1305" s="233"/>
      <c r="V1305" s="233"/>
      <c r="W1305" s="233"/>
      <c r="X1305" s="233"/>
      <c r="Y1305" s="233"/>
      <c r="Z1305" s="234"/>
      <c r="AA1305" s="418">
        <f ca="1">IF(AND(VLOOKUP(C1303,SubstationLoad_Min_Primaries!$B$3:$Z$495,3,FALSE),ISNUMBER(VLOOKUP(C1303,'Manual Calculation'!$B$2:$G$222,5,FALSE))),"",IF(AA1304=VLOOKUP(C1303,SubstationLoad_Max_Primaries!$B$3:$Z$500,5,FALSE),VLOOKUP(C1303,SubstationLoad_Max_Primaries!$B$3:$Z$500,10,FALSE),IF(AA1304=VLOOKUP(C1303,SubstationLoad_Max_Primaries!$B$3:$Z$500,7,FALSE),VLOOKUP(C1303,SubstationLoad_Max_Primaries!$B$3:$Z$500,12,FALSE),"")))</f>
        <v>43610.794444444444</v>
      </c>
      <c r="AB1305" s="418">
        <f ca="1">IF(AND(VLOOKUP(C1303,SubstationLoad_Min_Primaries!$B$3:$Z$495,3,FALSE),ISNUMBER(VLOOKUP(C1303,'Manual Calculation'!$B$2:$G$222,5,FALSE))),"",VLOOKUP(C1303,SubstationLoad_Max_Primaries!$B$3:$Z$500,11,FALSE))</f>
        <v>43655.299305555556</v>
      </c>
      <c r="AC1305" s="418">
        <f ca="1">IF(AND(VLOOKUP(C1303,SubstationLoad_Min_Primaries!$B$3:$Z$495,3,FALSE),ISNUMBER(VLOOKUP(C1303,'Manual Calculation'!$B$2:$G$222,5,FALSE))),VLOOKUP(C1303,'Manual Calculation'!$B$2:$G$222,6,FALSE),VLOOKUP(C1303,SubstationLoad_Min_Primaries!$B$3:$Z$500,23,FALSE))</f>
        <v>0</v>
      </c>
      <c r="AD1305" s="175"/>
      <c r="AE1305" s="175"/>
      <c r="AF1305" s="175"/>
      <c r="AG1305" s="175"/>
      <c r="AH1305" s="175"/>
      <c r="AI1305" s="175"/>
      <c r="AJ1305" s="175"/>
      <c r="AK1305" s="175"/>
      <c r="AL1305" s="175"/>
      <c r="AM1305" s="157" t="str">
        <f ca="1">IF('MASTER 2018-19 '!H1314="","",'MASTER 2018-19 '!H1314)</f>
        <v/>
      </c>
      <c r="AN1305" s="216"/>
    </row>
    <row r="1306" spans="1:40" x14ac:dyDescent="0.2">
      <c r="A1306" s="246"/>
      <c r="B1306" s="246"/>
      <c r="C1306" s="246"/>
      <c r="D1306" s="246"/>
      <c r="E1306" s="246"/>
      <c r="F1306" s="246"/>
      <c r="G1306" s="246"/>
      <c r="H1306" s="246"/>
      <c r="I1306" s="246"/>
      <c r="J1306" s="246"/>
      <c r="K1306" s="246"/>
      <c r="L1306" s="246"/>
      <c r="M1306" s="246"/>
      <c r="N1306" s="246"/>
      <c r="O1306" s="246"/>
      <c r="P1306" s="246"/>
      <c r="Q1306" s="246"/>
      <c r="R1306" s="246"/>
      <c r="S1306" s="246"/>
      <c r="T1306" s="246"/>
      <c r="U1306" s="246"/>
      <c r="V1306" s="246"/>
      <c r="W1306" s="246"/>
      <c r="X1306" s="246"/>
      <c r="Y1306" s="246"/>
      <c r="Z1306" s="246"/>
      <c r="AA1306" s="246"/>
      <c r="AB1306" s="246"/>
      <c r="AC1306" s="246"/>
      <c r="AD1306" s="246"/>
      <c r="AE1306" s="246"/>
      <c r="AF1306" s="246"/>
      <c r="AG1306" s="246"/>
      <c r="AH1306" s="246"/>
      <c r="AI1306" s="246"/>
      <c r="AJ1306" s="246"/>
      <c r="AK1306" s="246"/>
      <c r="AL1306" s="246"/>
      <c r="AM1306" s="157" t="str">
        <f ca="1">IF('MASTER 2018-19 '!H1315="","",'MASTER 2018-19 '!H1315)</f>
        <v/>
      </c>
      <c r="AN1306" s="216"/>
    </row>
    <row r="1307" spans="1:40" x14ac:dyDescent="0.2">
      <c r="A1307" s="152"/>
      <c r="B1307" s="25"/>
      <c r="C1307" s="158"/>
      <c r="D1307" s="152"/>
      <c r="E1307" s="152"/>
      <c r="F1307" s="152"/>
      <c r="G1307" s="152"/>
      <c r="H1307" s="152"/>
      <c r="I1307" s="152"/>
      <c r="J1307" s="152"/>
      <c r="K1307" s="152"/>
      <c r="L1307" s="7" t="s">
        <v>0</v>
      </c>
      <c r="M1307" s="159"/>
      <c r="N1307" s="159"/>
      <c r="O1307" s="159"/>
      <c r="P1307" s="159"/>
      <c r="Q1307" s="159"/>
      <c r="R1307" s="159"/>
      <c r="S1307" s="159"/>
      <c r="T1307" s="159"/>
      <c r="U1307" s="159"/>
      <c r="V1307" s="159"/>
      <c r="W1307" s="159"/>
      <c r="X1307" s="159"/>
      <c r="Y1307" s="159"/>
      <c r="Z1307" s="156"/>
      <c r="AA1307" s="152"/>
      <c r="AB1307" s="152"/>
      <c r="AC1307" s="152"/>
      <c r="AD1307" s="152"/>
      <c r="AE1307" s="152"/>
      <c r="AF1307" s="152"/>
      <c r="AG1307" s="152"/>
      <c r="AH1307" s="152"/>
      <c r="AI1307" s="152"/>
      <c r="AJ1307" s="152"/>
      <c r="AK1307" s="152"/>
      <c r="AL1307" s="152"/>
      <c r="AM1307" s="157" t="str">
        <f ca="1">IF('MASTER 2018-19 '!H1316="","",'MASTER 2018-19 '!H1316)</f>
        <v/>
      </c>
      <c r="AN1307" s="216"/>
    </row>
    <row r="1308" spans="1:40" ht="61.5" x14ac:dyDescent="0.2">
      <c r="A1308" s="20" t="s">
        <v>39</v>
      </c>
      <c r="B1308" s="21" t="s">
        <v>657</v>
      </c>
      <c r="C1308" s="20" t="s">
        <v>2</v>
      </c>
      <c r="D1308" s="18" t="s">
        <v>3</v>
      </c>
      <c r="E1308" s="18" t="s">
        <v>4</v>
      </c>
      <c r="F1308" s="18" t="s">
        <v>5</v>
      </c>
      <c r="G1308" s="22" t="s">
        <v>6</v>
      </c>
      <c r="H1308" s="22" t="str">
        <f ca="1">$L$1&amp;" Peak (MW)"</f>
        <v>2019 / 20 Peak (MW)</v>
      </c>
      <c r="I1308" s="16" t="s">
        <v>7</v>
      </c>
      <c r="J1308" s="24" t="s">
        <v>8</v>
      </c>
      <c r="K1308" s="17" t="s">
        <v>9</v>
      </c>
      <c r="L1308" s="22" t="str">
        <f ca="1">LEFTB($L$1,FIND(" / ",$L$1,1))&amp;" / "&amp;LEFTB($L$1,FIND(" / ",$L$1,1))+1</f>
        <v>2019  / 2020</v>
      </c>
      <c r="M1308" s="22" t="str">
        <f ca="1">LEFTB($L$1,FIND(" / ",$L$1,1))+1&amp;" / "&amp;LEFTB($L$1,FIND(" / ",$L$1,1))+2</f>
        <v>2020 / 2021</v>
      </c>
      <c r="N1308" s="22" t="str">
        <f ca="1">LEFTB($L$1,FIND(" / ",$L$1,1))+2&amp;" / "&amp;LEFTB($L$1,FIND(" / ",$L$1,1))+3</f>
        <v>2021 / 2022</v>
      </c>
      <c r="O1308" s="22" t="str">
        <f ca="1">LEFTB($L$1,FIND(" / ",$L$1,1))+3&amp;" / "&amp;LEFTB($L$1,FIND(" / ",$L$1,1))+4</f>
        <v>2022 / 2023</v>
      </c>
      <c r="P1308" s="22" t="str">
        <f ca="1">LEFTB($L$1,FIND(" / ",$L$1,1))+4&amp;" / "&amp;LEFTB($L$1,FIND(" / ",$L$1,1))+5</f>
        <v>2023 / 2024</v>
      </c>
      <c r="Q1308" s="22" t="str">
        <f ca="1">LEFTB($L$1,FIND(" / ",$L$1,1))+5&amp;" / "&amp;LEFTB($L$1,FIND(" / ",$L$1,1))+6</f>
        <v>2024 / 2025</v>
      </c>
      <c r="R1308" s="22" t="str">
        <f ca="1">LEFTB($L$1,FIND(" / ",$L$1,1))+6&amp;" / "&amp;LEFTB($L$1,FIND(" / ",$L$1,1))+7</f>
        <v>2025 / 2026</v>
      </c>
      <c r="S1308" s="22" t="str">
        <f ca="1">LEFTB($L$1,FIND(" / ",$L$1,1))+7&amp;" / "&amp;LEFTB($L$1,FIND(" / ",$L$1,1))+8</f>
        <v>2026 / 2027</v>
      </c>
      <c r="T1308" s="22" t="str">
        <f ca="1">LEFTB($L$1,FIND(" / ",$L$1,1))+8&amp;" / "&amp;LEFTB($L$1,FIND(" / ",$L$1,1))+9</f>
        <v>2027 / 2028</v>
      </c>
      <c r="U1308" s="22" t="str">
        <f ca="1">LEFTB($L$1,FIND(" / ",$L$1,1))+9&amp;" / "&amp;LEFTB($L$1,FIND(" / ",$L$1,1))+10</f>
        <v>2028 / 2029</v>
      </c>
      <c r="V1308" s="22" t="str">
        <f ca="1">LEFTB($L$1,FIND(" / ",$L$1,1))+10&amp;" / "&amp;LEFTB($L$1,FIND(" / ",$L$1,1))+11</f>
        <v>2029 / 2030</v>
      </c>
      <c r="W1308" s="22" t="str">
        <f ca="1">LEFTB($L$1,FIND(" / ",$L$1,1))+11&amp;" / "&amp;LEFTB($L$1,FIND(" / ",$L$1,1))+12</f>
        <v>2030 / 2031</v>
      </c>
      <c r="X1308" s="22" t="str">
        <f ca="1">LEFTB($L$1,FIND(" / ",$L$1,1))+12&amp;" / "&amp;LEFTB($L$1,FIND(" / ",$L$1,1))+13</f>
        <v>2031 / 2032</v>
      </c>
      <c r="Y1308" s="22" t="str">
        <f ca="1">LEFTB($L$1,FIND(" / ",$L$1,1))+13&amp;" / "&amp;LEFTB($L$1,FIND(" / ",$L$1,1))+14</f>
        <v>2032 / 2033</v>
      </c>
      <c r="Z1308" s="23" t="s">
        <v>11</v>
      </c>
      <c r="AA1308" s="19" t="s">
        <v>12</v>
      </c>
      <c r="AB1308" s="19" t="s">
        <v>13</v>
      </c>
      <c r="AC1308" s="19" t="s">
        <v>14</v>
      </c>
      <c r="AD1308" s="160"/>
      <c r="AE1308" s="19" t="s">
        <v>15</v>
      </c>
      <c r="AF1308" s="19" t="s">
        <v>16</v>
      </c>
      <c r="AG1308" s="19" t="s">
        <v>17</v>
      </c>
      <c r="AH1308" s="19" t="s">
        <v>18</v>
      </c>
      <c r="AI1308" s="19" t="s">
        <v>19</v>
      </c>
      <c r="AJ1308" s="19" t="s">
        <v>20</v>
      </c>
      <c r="AK1308" s="19" t="s">
        <v>21</v>
      </c>
      <c r="AL1308" s="19" t="s">
        <v>22</v>
      </c>
      <c r="AM1308" s="19" t="str">
        <f ca="1">IF('MASTER 2018-19 '!H1317="","",'MASTER 2018-19 '!H1317)</f>
        <v>2018/19 Peak (MW)</v>
      </c>
      <c r="AN1308" s="19" t="s">
        <v>825</v>
      </c>
    </row>
    <row r="1309" spans="1:40" x14ac:dyDescent="0.2">
      <c r="A1309" s="6"/>
      <c r="B1309" s="161"/>
      <c r="C1309" s="162"/>
      <c r="D1309" s="161"/>
      <c r="E1309" s="161"/>
      <c r="F1309" s="161"/>
      <c r="G1309" s="163"/>
      <c r="H1309" s="161"/>
      <c r="I1309" s="164"/>
      <c r="J1309" s="165"/>
      <c r="K1309" s="161"/>
      <c r="L1309" s="161"/>
      <c r="M1309" s="161"/>
      <c r="N1309" s="161"/>
      <c r="O1309" s="161"/>
      <c r="P1309" s="161"/>
      <c r="Q1309" s="161"/>
      <c r="R1309" s="161"/>
      <c r="S1309" s="161"/>
      <c r="T1309" s="161"/>
      <c r="U1309" s="161"/>
      <c r="V1309" s="161"/>
      <c r="W1309" s="161"/>
      <c r="X1309" s="161"/>
      <c r="Y1309" s="161"/>
      <c r="Z1309" s="160"/>
      <c r="AA1309" s="160"/>
      <c r="AB1309" s="160"/>
      <c r="AC1309" s="160"/>
      <c r="AD1309" s="160"/>
      <c r="AE1309" s="160"/>
      <c r="AF1309" s="160"/>
      <c r="AG1309" s="160"/>
      <c r="AH1309" s="160"/>
      <c r="AI1309" s="160"/>
      <c r="AJ1309" s="160"/>
      <c r="AK1309" s="160"/>
      <c r="AL1309" s="160"/>
      <c r="AM1309" s="157" t="str">
        <f ca="1">IF('MASTER 2018-19 '!H1318="","",'MASTER 2018-19 '!H1318)</f>
        <v/>
      </c>
      <c r="AN1309" s="157"/>
    </row>
    <row r="1310" spans="1:40" x14ac:dyDescent="0.2">
      <c r="A1310" s="142" t="s">
        <v>431</v>
      </c>
      <c r="B1310" s="166">
        <v>934</v>
      </c>
      <c r="C1310" s="167"/>
      <c r="D1310" s="168" t="s">
        <v>23</v>
      </c>
      <c r="E1310" s="169" t="s">
        <v>839</v>
      </c>
      <c r="F1310" s="170"/>
      <c r="G1310" s="284">
        <f ca="1">VLOOKUP(A1310,SubstationLoad_Max_GSPs!$A$3:$Z$100,19,FALSE)</f>
        <v>43788.359027777777</v>
      </c>
      <c r="H1310" s="282">
        <f ca="1">VLOOKUP(A1310,SubstationLoad_Max_GSPs!$A$3:$Z$100,18,FALSE)</f>
        <v>43.158600380781415</v>
      </c>
      <c r="I1310" s="136">
        <v>1</v>
      </c>
      <c r="J1310" s="171"/>
      <c r="K1310" s="172" t="s">
        <v>24</v>
      </c>
      <c r="L1310" s="37">
        <f ca="1">IF(OR($A1310="",ISNA($I1310)),,$H1310*$I1310)</f>
        <v>43.158600380781415</v>
      </c>
      <c r="M1310" s="37">
        <f t="shared" ref="M1310:Y1310" ca="1" si="221">M1311/IFERROR($L1311/$L1310,1)</f>
        <v>43.243549290701985</v>
      </c>
      <c r="N1310" s="37">
        <f t="shared" ca="1" si="221"/>
        <v>43.328966153940911</v>
      </c>
      <c r="O1310" s="37">
        <f t="shared" ca="1" si="221"/>
        <v>43.414853563745723</v>
      </c>
      <c r="P1310" s="37">
        <f t="shared" ca="1" si="221"/>
        <v>43.501214127735217</v>
      </c>
      <c r="Q1310" s="37">
        <f t="shared" ca="1" si="221"/>
        <v>43.588050467978995</v>
      </c>
      <c r="R1310" s="37">
        <f t="shared" ca="1" si="221"/>
        <v>43.675365221077698</v>
      </c>
      <c r="S1310" s="37">
        <f t="shared" ca="1" si="221"/>
        <v>43.763161038243361</v>
      </c>
      <c r="T1310" s="37">
        <f t="shared" ca="1" si="221"/>
        <v>43.851440585380558</v>
      </c>
      <c r="U1310" s="37">
        <f t="shared" ca="1" si="221"/>
        <v>43.940206543167697</v>
      </c>
      <c r="V1310" s="37">
        <f t="shared" ca="1" si="221"/>
        <v>44.029461607138977</v>
      </c>
      <c r="W1310" s="37">
        <f t="shared" ca="1" si="221"/>
        <v>44.119208487766628</v>
      </c>
      <c r="X1310" s="37">
        <f t="shared" ca="1" si="221"/>
        <v>44.209449910543817</v>
      </c>
      <c r="Y1310" s="37">
        <f t="shared" ca="1" si="221"/>
        <v>44.30018861606775</v>
      </c>
      <c r="Z1310" s="38" t="str">
        <f ca="1">"Diversity/Losses: "&amp;ROUND(L1311/L1310,3)</f>
        <v>Diversity/Losses: 1.175</v>
      </c>
      <c r="AA1310" s="173">
        <f ca="1">IFERROR(IF($H1310="",,AA1311/$L1310),0)</f>
        <v>0.95728271002413179</v>
      </c>
      <c r="AB1310" s="173">
        <f ca="1">IFERROR(IF($H1310="",,AB1311/$L1310),0)</f>
        <v>0.93078560083935746</v>
      </c>
      <c r="AC1310" s="174">
        <f ca="1">IFERROR(IF($H1310="",,AC1311/$L1310),0)</f>
        <v>3.482371413517419E-2</v>
      </c>
      <c r="AD1310" s="175"/>
      <c r="AE1310" s="42">
        <v>18830</v>
      </c>
      <c r="AF1310" s="43"/>
      <c r="AG1310" s="43"/>
      <c r="AH1310" s="43"/>
      <c r="AI1310" s="43"/>
      <c r="AJ1310" s="43"/>
      <c r="AK1310" s="43"/>
      <c r="AL1310" s="44"/>
      <c r="AM1310" s="157">
        <f ca="1">IF('MASTER 2018-19 '!H1319="","",'MASTER 2018-19 '!H1319)</f>
        <v>45.7</v>
      </c>
      <c r="AN1310" s="216">
        <f ca="1">H1310-AM1310</f>
        <v>-2.5413996192185877</v>
      </c>
    </row>
    <row r="1311" spans="1:40" x14ac:dyDescent="0.2">
      <c r="A1311" s="217" t="str">
        <f ca="1">IFERROR(IF(H1310="","No PI or No Data",""),"Substation was not found in SubstationLoad")</f>
        <v/>
      </c>
      <c r="B1311" s="176"/>
      <c r="C1311" s="177"/>
      <c r="D1311" s="178"/>
      <c r="E1311" s="178"/>
      <c r="F1311" s="178"/>
      <c r="G1311" s="329">
        <f ca="1">VLOOKUP(A1310,SubstationLoad_Max_GSPs!$A$3:$Z$100,19,FALSE)</f>
        <v>43788.359027777777</v>
      </c>
      <c r="H1311" s="180"/>
      <c r="I1311" s="181"/>
      <c r="J1311" s="182"/>
      <c r="K1311" s="183" t="s">
        <v>25</v>
      </c>
      <c r="L1311" s="53">
        <f ca="1">L1315+L1318+L1321+L1324</f>
        <v>50.721434368203731</v>
      </c>
      <c r="M1311" s="53">
        <f t="shared" ref="M1311:Y1311" ca="1" si="222">M1315+M1318+M1321+M1324</f>
        <v>50.82126917566206</v>
      </c>
      <c r="N1311" s="53">
        <f t="shared" ca="1" si="222"/>
        <v>50.921653937551611</v>
      </c>
      <c r="O1311" s="53">
        <f t="shared" ca="1" si="222"/>
        <v>51.022591701543831</v>
      </c>
      <c r="P1311" s="53">
        <f t="shared" ca="1" si="222"/>
        <v>51.124085532199771</v>
      </c>
      <c r="Q1311" s="53">
        <f t="shared" ca="1" si="222"/>
        <v>51.226138511063539</v>
      </c>
      <c r="R1311" s="53">
        <f t="shared" ca="1" si="222"/>
        <v>51.328753736756624</v>
      </c>
      <c r="S1311" s="53">
        <f t="shared" ca="1" si="222"/>
        <v>51.431934325072319</v>
      </c>
      <c r="T1311" s="53">
        <f t="shared" ca="1" si="222"/>
        <v>51.535683409071069</v>
      </c>
      <c r="U1311" s="53">
        <f t="shared" ca="1" si="222"/>
        <v>51.640004139176028</v>
      </c>
      <c r="V1311" s="53">
        <f t="shared" ca="1" si="222"/>
        <v>51.744899683269367</v>
      </c>
      <c r="W1311" s="53">
        <f t="shared" ca="1" si="222"/>
        <v>51.850373226788946</v>
      </c>
      <c r="X1311" s="53">
        <f t="shared" ca="1" si="222"/>
        <v>51.956427972825722</v>
      </c>
      <c r="Y1311" s="53">
        <f t="shared" ca="1" si="222"/>
        <v>52.063067142221428</v>
      </c>
      <c r="Z1311" s="184"/>
      <c r="AA1311" s="419">
        <f ca="1">MAX(VLOOKUP(A1310,SubstationLoad_Max_GSPs!$A$3:$Z$100,3,FALSE),VLOOKUP(A1310,SubstationLoad_Max_GSPs!$A$3:$Z$100,5,FALSE))</f>
        <v>41.314981933362958</v>
      </c>
      <c r="AB1311" s="282">
        <f ca="1">VLOOKUP(A1310,SubstationLoad_Max_GSPs!$A$3:$Z$100,4,FALSE)</f>
        <v>40.171403786811354</v>
      </c>
      <c r="AC1311" s="282">
        <f ca="1">VLOOKUP(A1310,SubstationLoad_Min_GSPs!$A$3:$Z$100,18,FALSE)</f>
        <v>1.5029427621345519</v>
      </c>
      <c r="AD1311" s="175"/>
      <c r="AE1311" s="186">
        <v>1</v>
      </c>
      <c r="AF1311" s="187">
        <v>0</v>
      </c>
      <c r="AG1311" s="187">
        <v>0</v>
      </c>
      <c r="AH1311" s="187">
        <v>0</v>
      </c>
      <c r="AI1311" s="187">
        <v>0</v>
      </c>
      <c r="AJ1311" s="187">
        <v>0</v>
      </c>
      <c r="AK1311" s="187">
        <v>0</v>
      </c>
      <c r="AL1311" s="188">
        <v>0</v>
      </c>
      <c r="AM1311" s="157" t="str">
        <f ca="1">IF('MASTER 2018-19 '!H1320="","",'MASTER 2018-19 '!H1320)</f>
        <v/>
      </c>
      <c r="AN1311" s="216"/>
    </row>
    <row r="1312" spans="1:40" x14ac:dyDescent="0.2">
      <c r="A1312" s="11"/>
      <c r="B1312" s="176"/>
      <c r="C1312" s="189"/>
      <c r="D1312" s="190" t="s">
        <v>26</v>
      </c>
      <c r="E1312" s="63"/>
      <c r="F1312" s="191"/>
      <c r="G1312" s="192"/>
      <c r="H1312" s="193"/>
      <c r="I1312" s="194"/>
      <c r="J1312" s="194"/>
      <c r="K1312" s="194"/>
      <c r="L1312" s="194"/>
      <c r="M1312" s="194"/>
      <c r="N1312" s="195"/>
      <c r="O1312" s="195"/>
      <c r="P1312" s="195"/>
      <c r="Q1312" s="195"/>
      <c r="R1312" s="196" t="s">
        <v>27</v>
      </c>
      <c r="S1312" s="330">
        <f ca="1">VLOOKUP(A1310,SubstationLoad_Max_GSPs!$A$3:$Z$100,20,FALSE)</f>
        <v>0.51070826328110686</v>
      </c>
      <c r="T1312" s="185"/>
      <c r="U1312" s="185"/>
      <c r="V1312" s="185"/>
      <c r="W1312" s="185"/>
      <c r="X1312" s="185"/>
      <c r="Y1312" s="185"/>
      <c r="Z1312" s="184"/>
      <c r="AA1312" s="418">
        <f ca="1">IF(AA1311=VLOOKUP(A1310,SubstationLoad_Max_GSPs!$A$3:$Z$100,3,FALSE),VLOOKUP(A1310,SubstationLoad_Max_GSPs!$A$3:$Z$100,8,FALSE),IF(AA1311=VLOOKUP(A1310,SubstationLoad_Max_GSPs!$A$3:$Z$100,5,FALSE),VLOOKUP(A1310,SubstationLoad_Max_GSPs!$A$3:$Z$100,10,FALSE),""))</f>
        <v>43768.35</v>
      </c>
      <c r="AB1312" s="418">
        <f ca="1">VLOOKUP(A1310,SubstationLoad_Max_GSPs!$A$3:$Z$100,9,FALSE)</f>
        <v>43621.457638888889</v>
      </c>
      <c r="AC1312" s="418">
        <f ca="1">VLOOKUP(A1310,SubstationLoad_Min_GSPs!$A$3:$Z$100,19,FALSE)</f>
        <v>43859.162499999999</v>
      </c>
      <c r="AD1312" s="175"/>
      <c r="AE1312" s="175"/>
      <c r="AF1312" s="175"/>
      <c r="AG1312" s="175"/>
      <c r="AH1312" s="175"/>
      <c r="AI1312" s="175"/>
      <c r="AJ1312" s="175"/>
      <c r="AK1312" s="175"/>
      <c r="AL1312" s="175"/>
      <c r="AM1312" s="157" t="str">
        <f ca="1">IF('MASTER 2018-19 '!H1321="","",'MASTER 2018-19 '!H1321)</f>
        <v/>
      </c>
      <c r="AN1312" s="216"/>
    </row>
    <row r="1313" spans="1:40" x14ac:dyDescent="0.2">
      <c r="A1313" s="14"/>
      <c r="B1313" s="197"/>
      <c r="C1313" s="198"/>
      <c r="D1313" s="198"/>
      <c r="E1313" s="198"/>
      <c r="F1313" s="199"/>
      <c r="G1313" s="200" t="s">
        <v>28</v>
      </c>
      <c r="H1313" s="201">
        <v>0.98</v>
      </c>
      <c r="I1313" s="197"/>
      <c r="J1313" s="202"/>
      <c r="K1313" s="203" t="s">
        <v>29</v>
      </c>
      <c r="L1313" s="78">
        <f ca="1">L1310*$H1313</f>
        <v>42.295428373165784</v>
      </c>
      <c r="M1313" s="78">
        <f t="shared" ref="M1313:T1313" ca="1" si="223">M1310*$H1313</f>
        <v>42.378678304887941</v>
      </c>
      <c r="N1313" s="78">
        <f t="shared" ca="1" si="223"/>
        <v>42.462386830862094</v>
      </c>
      <c r="O1313" s="78">
        <f t="shared" ca="1" si="223"/>
        <v>42.546556492470806</v>
      </c>
      <c r="P1313" s="78">
        <f t="shared" ca="1" si="223"/>
        <v>42.631189845180515</v>
      </c>
      <c r="Q1313" s="78">
        <f t="shared" ca="1" si="223"/>
        <v>42.716289458619414</v>
      </c>
      <c r="R1313" s="78">
        <f t="shared" ca="1" si="223"/>
        <v>42.801857916656139</v>
      </c>
      <c r="S1313" s="78">
        <f t="shared" ca="1" si="223"/>
        <v>42.887897817478496</v>
      </c>
      <c r="T1313" s="78">
        <f t="shared" ca="1" si="223"/>
        <v>42.974411773672948</v>
      </c>
      <c r="U1313" s="78">
        <f ca="1">U1310*$H1313</f>
        <v>43.061402412304339</v>
      </c>
      <c r="V1313" s="78">
        <f ca="1">V1310*$H1313</f>
        <v>43.148872374996195</v>
      </c>
      <c r="W1313" s="78">
        <f t="shared" ref="W1313" ca="1" si="224">W1310*$H1313</f>
        <v>43.236824318011294</v>
      </c>
      <c r="X1313" s="78">
        <f ca="1">X1310*$H1313</f>
        <v>43.325260912332944</v>
      </c>
      <c r="Y1313" s="78">
        <f ca="1">Y1310*$H1313</f>
        <v>43.414184843746398</v>
      </c>
      <c r="Z1313" s="204"/>
      <c r="AA1313" s="205"/>
      <c r="AB1313" s="198"/>
      <c r="AC1313" s="206"/>
      <c r="AD1313" s="175"/>
      <c r="AE1313" s="175"/>
      <c r="AF1313" s="175"/>
      <c r="AG1313" s="175"/>
      <c r="AH1313" s="175"/>
      <c r="AI1313" s="175"/>
      <c r="AJ1313" s="175"/>
      <c r="AK1313" s="175"/>
      <c r="AL1313" s="175"/>
      <c r="AM1313" s="157"/>
      <c r="AN1313" s="216"/>
    </row>
    <row r="1314" spans="1:40" x14ac:dyDescent="0.2">
      <c r="A1314" s="2"/>
      <c r="C1314" s="207"/>
      <c r="D1314" s="208"/>
      <c r="E1314" s="208"/>
      <c r="F1314" s="208"/>
      <c r="G1314" s="209"/>
      <c r="H1314" s="241"/>
      <c r="I1314" s="211"/>
      <c r="J1314" s="212"/>
      <c r="K1314" s="208"/>
      <c r="Z1314" s="175"/>
      <c r="AA1314" s="175"/>
      <c r="AB1314" s="175"/>
      <c r="AC1314" s="175"/>
      <c r="AD1314" s="175"/>
      <c r="AE1314" s="175"/>
      <c r="AF1314" s="175"/>
      <c r="AG1314" s="175"/>
      <c r="AH1314" s="175"/>
      <c r="AI1314" s="175"/>
      <c r="AJ1314" s="175"/>
      <c r="AK1314" s="175"/>
      <c r="AL1314" s="175"/>
      <c r="AM1314" s="157" t="str">
        <f ca="1">IF('MASTER 2018-19 '!H1323="","",'MASTER 2018-19 '!H1323)</f>
        <v/>
      </c>
      <c r="AN1314" s="216"/>
    </row>
    <row r="1315" spans="1:40" x14ac:dyDescent="0.2">
      <c r="A1315" s="152"/>
      <c r="B1315" s="213">
        <v>832</v>
      </c>
      <c r="C1315" s="86" t="str">
        <f ca="1">VLOOKUP(B1315,'GSP List'!$D$2:$E$485,2,FALSE)</f>
        <v>CRAIGINCHES</v>
      </c>
      <c r="D1315" s="117" t="s">
        <v>30</v>
      </c>
      <c r="E1315" s="117" t="s">
        <v>611</v>
      </c>
      <c r="F1315" s="214"/>
      <c r="G1315" s="284">
        <f ca="1">IF(AND(VLOOKUP(C1315,SubstationLoad_Max_Primaries!$B$3:$Z$495,3,FALSE),ISNUMBER(VLOOKUP(C1315,'Manual Calculation'!$B$2:$G$222,3,FALSE))),VLOOKUP(C1315,'Manual Calculation'!$B$2:$G$222,4,FALSE),VLOOKUP(C1315,SubstationLoad_Max_Primaries!$B$3:$Z$500,23,FALSE))</f>
        <v>43593.475694444445</v>
      </c>
      <c r="H1315" s="282">
        <f ca="1">IF(AND(VLOOKUP(C1315,SubstationLoad_Max_Primaries!$B$3:$Z$495,3,FALSE),ISNUMBER(VLOOKUP(C1315,'Manual Calculation'!$B$2:$G$222,3,FALSE))),VLOOKUP(C1315,'Manual Calculation'!$B$2:$G$222,3,FALSE),VLOOKUP(C1315,SubstationLoad_Max_Primaries!$B$3:$Z$500,22,FALSE))</f>
        <v>15.360000133514404</v>
      </c>
      <c r="I1315" s="136">
        <v>1</v>
      </c>
      <c r="J1315" s="89">
        <v>0</v>
      </c>
      <c r="K1315" s="90">
        <v>0</v>
      </c>
      <c r="L1315" s="143">
        <f ca="1">IF(OR($B1315="",ISNA($I1315)),,$H1315*$I1315)</f>
        <v>15.360000133514404</v>
      </c>
      <c r="M1315" s="143">
        <f ca="1">IF($B1315 ="",,VLOOKUP($K1315,'Growth Rates'!$C$5:$D$8,2,FALSE))^COLUMNS($M1315:M1315)*$L1315+SUM($L1316:M1316)*IFERROR($L$5/$L$6,1)</f>
        <v>15.360280557482051</v>
      </c>
      <c r="N1315" s="143">
        <f ca="1">IF($B1315 ="",,VLOOKUP($K1315,'Growth Rates'!$C$5:$D$8,2,FALSE))^COLUMNS($M1315:N1315)*$L1315+SUM($L1316:N1316)*IFERROR($L$5/$L$6,1)</f>
        <v>15.360560986569332</v>
      </c>
      <c r="O1315" s="143">
        <f ca="1">IF($B1315 ="",,VLOOKUP($K1315,'Growth Rates'!$C$5:$D$8,2,FALSE))^COLUMNS($M1315:O1315)*$L1315+SUM($L1316:O1316)*IFERROR($L$5/$L$6,1)</f>
        <v>15.360841420776341</v>
      </c>
      <c r="P1315" s="143">
        <f ca="1">IF($B1315 ="",,VLOOKUP($K1315,'Growth Rates'!$C$5:$D$8,2,FALSE))^COLUMNS($M1315:P1315)*$L1315+SUM($L1316:P1316)*IFERROR($L$5/$L$6,1)</f>
        <v>15.361121860103177</v>
      </c>
      <c r="Q1315" s="143">
        <f ca="1">IF($B1315 ="",,VLOOKUP($K1315,'Growth Rates'!$C$5:$D$8,2,FALSE))^COLUMNS($M1315:Q1315)*$L1315+SUM($L1316:Q1316)*IFERROR($L$5/$L$6,1)</f>
        <v>15.361402304549925</v>
      </c>
      <c r="R1315" s="143">
        <f ca="1">IF($B1315 ="",,VLOOKUP($K1315,'Growth Rates'!$C$5:$D$8,2,FALSE))^COLUMNS($M1315:R1315)*$L1315+SUM($L1316:R1316)*IFERROR($L$5/$L$6,1)</f>
        <v>15.361682754116682</v>
      </c>
      <c r="S1315" s="143">
        <f ca="1">IF($B1315 ="",,VLOOKUP($K1315,'Growth Rates'!$C$5:$D$8,2,FALSE))^COLUMNS($M1315:S1315)*$L1315+SUM($L1316:S1316)*IFERROR($L$5/$L$6,1)</f>
        <v>15.361963208803543</v>
      </c>
      <c r="T1315" s="143">
        <f ca="1">IF($B1315 ="",,VLOOKUP($K1315,'Growth Rates'!$C$5:$D$8,2,FALSE))^COLUMNS($M1315:T1315)*$L1315+SUM($L1316:T1316)*IFERROR($L$5/$L$6,1)</f>
        <v>15.362243668610603</v>
      </c>
      <c r="U1315" s="143">
        <f ca="1">IF($B1315 ="",,VLOOKUP($K1315,'Growth Rates'!$C$5:$D$8,2,FALSE))^COLUMNS($M1315:U1315)*$L1315+SUM($L1316:U1316)*IFERROR($L$5/$L$6,1)</f>
        <v>15.362524133537949</v>
      </c>
      <c r="V1315" s="143">
        <f ca="1">IF($B1315 ="",,VLOOKUP($K1315,'Growth Rates'!$C$5:$D$8,2,FALSE))^COLUMNS($M1315:V1315)*$L1315+SUM($L1316:V1316)*IFERROR($L$5/$L$6,1)</f>
        <v>15.362804603585682</v>
      </c>
      <c r="W1315" s="143">
        <f ca="1">IF($B1315 ="",,VLOOKUP($K1315,'Growth Rates'!$C$5:$D$8,2,FALSE))^COLUMNS($M1315:W1315)*$L1315+SUM($L1316:W1316)*IFERROR($L$5/$L$6,1)</f>
        <v>15.363085078753883</v>
      </c>
      <c r="X1315" s="143">
        <f ca="1">IF($B1315 ="",,VLOOKUP($K1315,'Growth Rates'!$C$5:$D$8,2,FALSE))^COLUMNS($M1315:X1315)*$L1315+SUM($L1316:X1316)*IFERROR($L$5/$L$6,1)</f>
        <v>15.363365559042668</v>
      </c>
      <c r="Y1315" s="143">
        <f ca="1">IF($B1315 ="",,VLOOKUP($K1315,'Growth Rates'!$C$5:$D$8,2,FALSE))^COLUMNS($M1315:Y1315)*$L1315+SUM($L1316:Y1316)*IFERROR($L$5/$L$6,1)</f>
        <v>15.363646044452107</v>
      </c>
      <c r="Z1315" s="215"/>
      <c r="AA1315" s="173">
        <f ca="1">IFERROR(IF($H1315="",,AA1316/$L1315),0)</f>
        <v>1</v>
      </c>
      <c r="AB1315" s="173">
        <f ca="1">IFERROR(IF($H1315="",,AB1316/$L1315),0)</f>
        <v>0.93828125351671277</v>
      </c>
      <c r="AC1315" s="174">
        <f ca="1">IFERROR(IF($H1315="",,AC1316/$L1315),0)</f>
        <v>0</v>
      </c>
      <c r="AD1315" s="175"/>
      <c r="AE1315" s="42">
        <v>85102</v>
      </c>
      <c r="AF1315" s="43"/>
      <c r="AG1315" s="43"/>
      <c r="AH1315" s="43"/>
      <c r="AI1315" s="43"/>
      <c r="AJ1315" s="43"/>
      <c r="AK1315" s="43"/>
      <c r="AL1315" s="44"/>
      <c r="AM1315" s="157">
        <f ca="1">IF('MASTER 2018-19 '!H1324="","",'MASTER 2018-19 '!H1324)</f>
        <v>12.71</v>
      </c>
      <c r="AN1315" s="216">
        <f t="shared" ca="1" si="216"/>
        <v>2.6500001335144034</v>
      </c>
    </row>
    <row r="1316" spans="1:40" x14ac:dyDescent="0.2">
      <c r="A1316" s="152"/>
      <c r="C1316" s="217" t="str">
        <f ca="1">IFERROR(IF(H1315="","No PI or No Data",""),"Substation was not found in SubstationLoad")</f>
        <v/>
      </c>
      <c r="D1316" s="139"/>
      <c r="E1316" s="139"/>
      <c r="F1316" s="139"/>
      <c r="G1316" s="285">
        <f ca="1">IF(AND(VLOOKUP(C1315,SubstationLoad_Max_Primaries!$B$3:$Z$495,3,FALSE),ISNUMBER(VLOOKUP(C1315,'Manual Calculation'!$B$2:$G$222,3,FALSE))),VLOOKUP(C1315,'Manual Calculation'!$B$2:$G$222,4,FALSE),VLOOKUP(C1315,SubstationLoad_Max_Primaries!$B$3:$Z$500,23,FALSE))</f>
        <v>43593.475694444445</v>
      </c>
      <c r="H1316" s="250"/>
      <c r="I1316" s="220"/>
      <c r="J1316" s="220"/>
      <c r="K1316" s="220"/>
      <c r="L1316" s="220" t="s">
        <v>32</v>
      </c>
      <c r="M1316" s="221"/>
      <c r="N1316" s="221"/>
      <c r="O1316" s="221"/>
      <c r="P1316" s="221"/>
      <c r="Q1316" s="221"/>
      <c r="R1316" s="221"/>
      <c r="S1316" s="221"/>
      <c r="T1316" s="221"/>
      <c r="U1316" s="221"/>
      <c r="V1316" s="221"/>
      <c r="W1316" s="221"/>
      <c r="X1316" s="221"/>
      <c r="Y1316" s="221"/>
      <c r="Z1316" s="222"/>
      <c r="AA1316" s="419">
        <f ca="1">IF(AND(VLOOKUP(C1315,SubstationLoad_Min_Primaries!$B$3:$Z$495,3,FALSE),ISNUMBER(VLOOKUP(C1315,'Manual Calculation'!$B$2:$G$222,5,FALSE))),"Manual Calculation",MAX(VLOOKUP(C1315,SubstationLoad_Max_Primaries!$B$3:$Z$500,5,FALSE),VLOOKUP(C1315,SubstationLoad_Max_Primaries!$B$3:$Z$500,7,FALSE)))</f>
        <v>15.360000133514404</v>
      </c>
      <c r="AB1316" s="419">
        <f ca="1">IF(AND(VLOOKUP(C1315,SubstationLoad_Min_Primaries!$B$3:$Z$495,3,FALSE),ISNUMBER(VLOOKUP(C1315,'Manual Calculation'!$B$2:$G$222,5,FALSE))),"Manual Calculation",VLOOKUP(C1315,SubstationLoad_Max_Primaries!$B$3:$Z$500,6,FALSE))</f>
        <v>14.412000179290771</v>
      </c>
      <c r="AC1316" s="282">
        <f ca="1">IF(AND(VLOOKUP(C1315,SubstationLoad_Min_Primaries!$B$3:$Z$495,3,FALSE),ISNUMBER(VLOOKUP(C1315,'Manual Calculation'!$B$2:$G$222,5,FALSE))),VLOOKUP(C1315,'Manual Calculation'!$B$2:$G$222,5,FALSE),VLOOKUP(C1315,SubstationLoad_Min_Primaries!$B$3:$Z$500,22,FALSE))</f>
        <v>0</v>
      </c>
      <c r="AD1316" s="175"/>
      <c r="AE1316" s="186">
        <v>1</v>
      </c>
      <c r="AF1316" s="187">
        <v>0</v>
      </c>
      <c r="AG1316" s="187">
        <v>0</v>
      </c>
      <c r="AH1316" s="187">
        <v>0</v>
      </c>
      <c r="AI1316" s="187">
        <v>0</v>
      </c>
      <c r="AJ1316" s="187">
        <v>0</v>
      </c>
      <c r="AK1316" s="187">
        <v>0</v>
      </c>
      <c r="AL1316" s="188">
        <v>0</v>
      </c>
      <c r="AM1316" s="157" t="str">
        <f ca="1">IF('MASTER 2018-19 '!H1325="","",'MASTER 2018-19 '!H1325)</f>
        <v/>
      </c>
      <c r="AN1316" s="216"/>
    </row>
    <row r="1317" spans="1:40" x14ac:dyDescent="0.2">
      <c r="A1317" s="152"/>
      <c r="C1317" s="223" t="s">
        <v>33</v>
      </c>
      <c r="D1317" s="224"/>
      <c r="E1317" s="225"/>
      <c r="F1317" s="225"/>
      <c r="G1317" s="226"/>
      <c r="H1317" s="249"/>
      <c r="I1317" s="228"/>
      <c r="J1317" s="228"/>
      <c r="K1317" s="228"/>
      <c r="L1317" s="228"/>
      <c r="M1317" s="229"/>
      <c r="N1317" s="229"/>
      <c r="O1317" s="230"/>
      <c r="P1317" s="230"/>
      <c r="Q1317" s="230"/>
      <c r="R1317" s="231" t="s">
        <v>34</v>
      </c>
      <c r="S1317" s="283">
        <f ca="1">VLOOKUP(C1315,SubstationLoad_Max_Primaries!$B$3:$Z$500,24,FALSE)</f>
        <v>0</v>
      </c>
      <c r="T1317" s="233"/>
      <c r="U1317" s="233"/>
      <c r="V1317" s="233"/>
      <c r="W1317" s="233"/>
      <c r="X1317" s="233"/>
      <c r="Y1317" s="233"/>
      <c r="Z1317" s="234"/>
      <c r="AA1317" s="418">
        <f ca="1">IF(AND(VLOOKUP(C1315,SubstationLoad_Min_Primaries!$B$3:$Z$495,3,FALSE),ISNUMBER(VLOOKUP(C1315,'Manual Calculation'!$B$2:$G$222,5,FALSE))),"",IF(AA1316=VLOOKUP(C1315,SubstationLoad_Max_Primaries!$B$3:$Z$500,5,FALSE),VLOOKUP(C1315,SubstationLoad_Max_Primaries!$B$3:$Z$500,10,FALSE),IF(AA1316=VLOOKUP(C1315,SubstationLoad_Max_Primaries!$B$3:$Z$500,7,FALSE),VLOOKUP(C1315,SubstationLoad_Max_Primaries!$B$3:$Z$500,12,FALSE),"")))</f>
        <v>43593.475694444445</v>
      </c>
      <c r="AB1317" s="418">
        <f ca="1">IF(AND(VLOOKUP(C1315,SubstationLoad_Min_Primaries!$B$3:$Z$495,3,FALSE),ISNUMBER(VLOOKUP(C1315,'Manual Calculation'!$B$2:$G$222,5,FALSE))),"",VLOOKUP(C1315,SubstationLoad_Max_Primaries!$B$3:$Z$500,11,FALSE))</f>
        <v>43621.474999999999</v>
      </c>
      <c r="AC1317" s="418">
        <f ca="1">IF(AND(VLOOKUP(C1315,SubstationLoad_Min_Primaries!$B$3:$Z$495,3,FALSE),ISNUMBER(VLOOKUP(C1315,'Manual Calculation'!$B$2:$G$222,5,FALSE))),VLOOKUP(C1315,'Manual Calculation'!$B$2:$G$222,6,FALSE),VLOOKUP(C1315,SubstationLoad_Min_Primaries!$B$3:$Z$500,23,FALSE))</f>
        <v>0</v>
      </c>
      <c r="AD1317" s="175"/>
      <c r="AE1317" s="175"/>
      <c r="AF1317" s="175"/>
      <c r="AG1317" s="175"/>
      <c r="AH1317" s="175"/>
      <c r="AI1317" s="175"/>
      <c r="AJ1317" s="175"/>
      <c r="AK1317" s="175"/>
      <c r="AL1317" s="175"/>
      <c r="AM1317" s="157" t="str">
        <f ca="1">IF('MASTER 2018-19 '!H1326="","",'MASTER 2018-19 '!H1326)</f>
        <v/>
      </c>
      <c r="AN1317" s="216"/>
    </row>
    <row r="1318" spans="1:40" x14ac:dyDescent="0.2">
      <c r="A1318" s="152"/>
      <c r="B1318" s="213">
        <v>882</v>
      </c>
      <c r="C1318" s="86" t="str">
        <f ca="1">VLOOKUP(B1318,'GSP List'!$D$2:$E$485,2,FALSE)</f>
        <v>KINCORTH</v>
      </c>
      <c r="D1318" s="117" t="s">
        <v>30</v>
      </c>
      <c r="E1318" s="117" t="s">
        <v>567</v>
      </c>
      <c r="F1318" s="214"/>
      <c r="G1318" s="284">
        <f ca="1">IF(AND(VLOOKUP(C1318,SubstationLoad_Max_Primaries!$B$3:$Z$495,3,FALSE),ISNUMBER(VLOOKUP(C1318,'Manual Calculation'!$B$2:$G$222,3,FALSE))),VLOOKUP(C1318,'Manual Calculation'!$B$2:$G$222,4,FALSE),VLOOKUP(C1318,SubstationLoad_Max_Primaries!$B$3:$Z$500,23,FALSE))</f>
        <v>43844.715277777781</v>
      </c>
      <c r="H1318" s="282">
        <f ca="1">IF(AND(VLOOKUP(C1318,SubstationLoad_Max_Primaries!$B$3:$Z$495,3,FALSE),ISNUMBER(VLOOKUP(C1318,'Manual Calculation'!$B$2:$G$222,3,FALSE))),VLOOKUP(C1318,'Manual Calculation'!$B$2:$G$222,3,FALSE),VLOOKUP(C1318,SubstationLoad_Max_Primaries!$B$3:$Z$500,22,FALSE))</f>
        <v>7.0859000682830811</v>
      </c>
      <c r="I1318" s="136">
        <v>1</v>
      </c>
      <c r="J1318" s="89">
        <v>0</v>
      </c>
      <c r="K1318" s="90">
        <v>0</v>
      </c>
      <c r="L1318" s="143">
        <f ca="1">IF(OR($B1318="",ISNA($I1318)),,$H1318*$I1318)</f>
        <v>7.0859000682830811</v>
      </c>
      <c r="M1318" s="143">
        <f ca="1">IF($B1318 ="",,VLOOKUP($K1318,'Growth Rates'!$C$5:$D$8,2,FALSE))^COLUMNS($M1318:M1318)*$L1318+SUM($L1319:M1319)*IFERROR($L$5/$L$6,1)</f>
        <v>7.0860294339207259</v>
      </c>
      <c r="N1318" s="143">
        <f ca="1">IF($B1318 ="",,VLOOKUP($K1318,'Growth Rates'!$C$5:$D$8,2,FALSE))^COLUMNS($M1318:N1318)*$L1318+SUM($L1319:N1319)*IFERROR($L$5/$L$6,1)</f>
        <v>7.0861588019201687</v>
      </c>
      <c r="O1318" s="143">
        <f ca="1">IF($B1318 ="",,VLOOKUP($K1318,'Growth Rates'!$C$5:$D$8,2,FALSE))^COLUMNS($M1318:O1318)*$L1318+SUM($L1319:O1319)*IFERROR($L$5/$L$6,1)</f>
        <v>7.0862881722814528</v>
      </c>
      <c r="P1318" s="143">
        <f ca="1">IF($B1318 ="",,VLOOKUP($K1318,'Growth Rates'!$C$5:$D$8,2,FALSE))^COLUMNS($M1318:P1318)*$L1318+SUM($L1319:P1319)*IFERROR($L$5/$L$6,1)</f>
        <v>7.0864175450046227</v>
      </c>
      <c r="Q1318" s="143">
        <f ca="1">IF($B1318 ="",,VLOOKUP($K1318,'Growth Rates'!$C$5:$D$8,2,FALSE))^COLUMNS($M1318:Q1318)*$L1318+SUM($L1319:Q1319)*IFERROR($L$5/$L$6,1)</f>
        <v>7.0865469200897193</v>
      </c>
      <c r="R1318" s="143">
        <f ca="1">IF($B1318 ="",,VLOOKUP($K1318,'Growth Rates'!$C$5:$D$8,2,FALSE))^COLUMNS($M1318:R1318)*$L1318+SUM($L1319:R1319)*IFERROR($L$5/$L$6,1)</f>
        <v>7.0866762975367878</v>
      </c>
      <c r="S1318" s="143">
        <f ca="1">IF($B1318 ="",,VLOOKUP($K1318,'Growth Rates'!$C$5:$D$8,2,FALSE))^COLUMNS($M1318:S1318)*$L1318+SUM($L1319:S1319)*IFERROR($L$5/$L$6,1)</f>
        <v>7.0868056773458701</v>
      </c>
      <c r="T1318" s="143">
        <f ca="1">IF($B1318 ="",,VLOOKUP($K1318,'Growth Rates'!$C$5:$D$8,2,FALSE))^COLUMNS($M1318:T1318)*$L1318+SUM($L1319:T1319)*IFERROR($L$5/$L$6,1)</f>
        <v>7.0869350595170104</v>
      </c>
      <c r="U1318" s="143">
        <f ca="1">IF($B1318 ="",,VLOOKUP($K1318,'Growth Rates'!$C$5:$D$8,2,FALSE))^COLUMNS($M1318:U1318)*$L1318+SUM($L1319:U1319)*IFERROR($L$5/$L$6,1)</f>
        <v>7.0870644440502506</v>
      </c>
      <c r="V1318" s="143">
        <f ca="1">IF($B1318 ="",,VLOOKUP($K1318,'Growth Rates'!$C$5:$D$8,2,FALSE))^COLUMNS($M1318:V1318)*$L1318+SUM($L1319:V1319)*IFERROR($L$5/$L$6,1)</f>
        <v>7.0871938309456342</v>
      </c>
      <c r="W1318" s="143">
        <f ca="1">IF($B1318 ="",,VLOOKUP($K1318,'Growth Rates'!$C$5:$D$8,2,FALSE))^COLUMNS($M1318:W1318)*$L1318+SUM($L1319:W1319)*IFERROR($L$5/$L$6,1)</f>
        <v>7.0873232202032028</v>
      </c>
      <c r="X1318" s="143">
        <f ca="1">IF($B1318 ="",,VLOOKUP($K1318,'Growth Rates'!$C$5:$D$8,2,FALSE))^COLUMNS($M1318:X1318)*$L1318+SUM($L1319:X1319)*IFERROR($L$5/$L$6,1)</f>
        <v>7.0874526118230055</v>
      </c>
      <c r="Y1318" s="143">
        <f ca="1">IF($B1318 ="",,VLOOKUP($K1318,'Growth Rates'!$C$5:$D$8,2,FALSE))^COLUMNS($M1318:Y1318)*$L1318+SUM($L1319:Y1319)*IFERROR($L$5/$L$6,1)</f>
        <v>7.0875820058050767</v>
      </c>
      <c r="Z1318" s="215"/>
      <c r="AA1318" s="173">
        <f ca="1">IFERROR(IF($H1318="",,AA1319/$L1318),0)</f>
        <v>0.93220337842477929</v>
      </c>
      <c r="AB1318" s="173">
        <f ca="1">IFERROR(IF($H1318="",,AB1319/$L1318),0)</f>
        <v>0.83728812840761091</v>
      </c>
      <c r="AC1318" s="174">
        <f ca="1">IFERROR(IF($H1318="",,AC1319/$L1318),0)</f>
        <v>0</v>
      </c>
      <c r="AD1318" s="175"/>
      <c r="AE1318" s="42">
        <v>85120</v>
      </c>
      <c r="AF1318" s="43"/>
      <c r="AG1318" s="43"/>
      <c r="AH1318" s="43"/>
      <c r="AI1318" s="43"/>
      <c r="AJ1318" s="43"/>
      <c r="AK1318" s="43"/>
      <c r="AL1318" s="44"/>
      <c r="AM1318" s="157">
        <f ca="1">IF('MASTER 2018-19 '!H1327="","",'MASTER 2018-19 '!H1327)</f>
        <v>7.4461998940000003</v>
      </c>
      <c r="AN1318" s="240">
        <f t="shared" ca="1" si="216"/>
        <v>-0.36029982571691921</v>
      </c>
    </row>
    <row r="1319" spans="1:40" x14ac:dyDescent="0.2">
      <c r="C1319" s="217" t="str">
        <f ca="1">IFERROR(IF(H1318="","No PI or No Data",""),"Substation was not found in SubstationLoad")</f>
        <v/>
      </c>
      <c r="D1319" s="139"/>
      <c r="E1319" s="139"/>
      <c r="F1319" s="139"/>
      <c r="G1319" s="285">
        <f ca="1">IF(AND(VLOOKUP(C1318,SubstationLoad_Max_Primaries!$B$3:$Z$495,3,FALSE),ISNUMBER(VLOOKUP(C1318,'Manual Calculation'!$B$2:$G$222,3,FALSE))),VLOOKUP(C1318,'Manual Calculation'!$B$2:$G$222,4,FALSE),VLOOKUP(C1318,SubstationLoad_Max_Primaries!$B$3:$Z$500,23,FALSE))</f>
        <v>43844.715277777781</v>
      </c>
      <c r="H1319" s="250"/>
      <c r="I1319" s="220"/>
      <c r="J1319" s="220"/>
      <c r="K1319" s="220"/>
      <c r="L1319" s="220" t="s">
        <v>32</v>
      </c>
      <c r="M1319" s="235"/>
      <c r="N1319" s="221"/>
      <c r="O1319" s="221"/>
      <c r="P1319" s="221"/>
      <c r="Q1319" s="221"/>
      <c r="R1319" s="221"/>
      <c r="S1319" s="221"/>
      <c r="T1319" s="221"/>
      <c r="U1319" s="221"/>
      <c r="V1319" s="221"/>
      <c r="W1319" s="221"/>
      <c r="X1319" s="221"/>
      <c r="Y1319" s="221"/>
      <c r="Z1319" s="222"/>
      <c r="AA1319" s="419">
        <f ca="1">IF(AND(VLOOKUP(C1318,SubstationLoad_Min_Primaries!$B$3:$Z$495,3,FALSE),ISNUMBER(VLOOKUP(C1318,'Manual Calculation'!$B$2:$G$222,5,FALSE))),"Manual Calculation",MAX(VLOOKUP(C1318,SubstationLoad_Max_Primaries!$B$3:$Z$500,5,FALSE),VLOOKUP(C1318,SubstationLoad_Max_Primaries!$B$3:$Z$500,7,FALSE)))</f>
        <v>6.6054999828338623</v>
      </c>
      <c r="AB1319" s="419">
        <f ca="1">IF(AND(VLOOKUP(C1318,SubstationLoad_Min_Primaries!$B$3:$Z$495,3,FALSE),ISNUMBER(VLOOKUP(C1318,'Manual Calculation'!$B$2:$G$222,5,FALSE))),"Manual Calculation",VLOOKUP(C1318,SubstationLoad_Max_Primaries!$B$3:$Z$500,6,FALSE))</f>
        <v>5.9329400062561035</v>
      </c>
      <c r="AC1319" s="282">
        <f ca="1">IF(AND(VLOOKUP(C1318,SubstationLoad_Min_Primaries!$B$3:$Z$495,3,FALSE),ISNUMBER(VLOOKUP(C1318,'Manual Calculation'!$B$2:$G$222,5,FALSE))),VLOOKUP(C1318,'Manual Calculation'!$B$2:$G$222,5,FALSE),VLOOKUP(C1318,SubstationLoad_Min_Primaries!$B$3:$Z$500,22,FALSE))</f>
        <v>0</v>
      </c>
      <c r="AD1319" s="175"/>
      <c r="AE1319" s="186">
        <v>1</v>
      </c>
      <c r="AF1319" s="187">
        <v>0</v>
      </c>
      <c r="AG1319" s="187">
        <v>0</v>
      </c>
      <c r="AH1319" s="187">
        <v>0</v>
      </c>
      <c r="AI1319" s="187">
        <v>0</v>
      </c>
      <c r="AJ1319" s="187">
        <v>0</v>
      </c>
      <c r="AK1319" s="187">
        <v>0</v>
      </c>
      <c r="AL1319" s="188">
        <v>0</v>
      </c>
      <c r="AM1319" s="157" t="str">
        <f ca="1">IF('MASTER 2018-19 '!H1328="","",'MASTER 2018-19 '!H1328)</f>
        <v/>
      </c>
      <c r="AN1319" s="216"/>
    </row>
    <row r="1320" spans="1:40" x14ac:dyDescent="0.2">
      <c r="C1320" s="223" t="s">
        <v>33</v>
      </c>
      <c r="D1320" s="224"/>
      <c r="E1320" s="225"/>
      <c r="F1320" s="225"/>
      <c r="G1320" s="226"/>
      <c r="H1320" s="249"/>
      <c r="I1320" s="228"/>
      <c r="J1320" s="228"/>
      <c r="K1320" s="228"/>
      <c r="L1320" s="228"/>
      <c r="M1320" s="229"/>
      <c r="N1320" s="229"/>
      <c r="O1320" s="230"/>
      <c r="P1320" s="230"/>
      <c r="Q1320" s="230"/>
      <c r="R1320" s="231" t="s">
        <v>34</v>
      </c>
      <c r="S1320" s="283">
        <f ca="1">VLOOKUP(C1318,SubstationLoad_Max_Primaries!$B$3:$Z$500,24,FALSE)</f>
        <v>0</v>
      </c>
      <c r="T1320" s="233"/>
      <c r="U1320" s="233"/>
      <c r="V1320" s="233"/>
      <c r="W1320" s="233"/>
      <c r="X1320" s="233"/>
      <c r="Y1320" s="233"/>
      <c r="Z1320" s="234"/>
      <c r="AA1320" s="418">
        <f ca="1">IF(AND(VLOOKUP(C1318,SubstationLoad_Min_Primaries!$B$3:$Z$495,3,FALSE),ISNUMBER(VLOOKUP(C1318,'Manual Calculation'!$B$2:$G$222,5,FALSE))),"",IF(AA1319=VLOOKUP(C1318,SubstationLoad_Max_Primaries!$B$3:$Z$500,5,FALSE),VLOOKUP(C1318,SubstationLoad_Max_Primaries!$B$3:$Z$500,10,FALSE),IF(AA1319=VLOOKUP(C1318,SubstationLoad_Max_Primaries!$B$3:$Z$500,7,FALSE),VLOOKUP(C1318,SubstationLoad_Max_Primaries!$B$3:$Z$500,12,FALSE),"")))</f>
        <v>43768.708333333336</v>
      </c>
      <c r="AB1320" s="418">
        <f ca="1">IF(AND(VLOOKUP(C1318,SubstationLoad_Min_Primaries!$B$3:$Z$495,3,FALSE),ISNUMBER(VLOOKUP(C1318,'Manual Calculation'!$B$2:$G$222,5,FALSE))),"",VLOOKUP(C1318,SubstationLoad_Max_Primaries!$B$3:$Z$500,11,FALSE))</f>
        <v>43628.54791666667</v>
      </c>
      <c r="AC1320" s="418">
        <f ca="1">IF(AND(VLOOKUP(C1318,SubstationLoad_Min_Primaries!$B$3:$Z$495,3,FALSE),ISNUMBER(VLOOKUP(C1318,'Manual Calculation'!$B$2:$G$222,5,FALSE))),VLOOKUP(C1318,'Manual Calculation'!$B$2:$G$222,6,FALSE),VLOOKUP(C1318,SubstationLoad_Min_Primaries!$B$3:$Z$500,23,FALSE))</f>
        <v>0</v>
      </c>
      <c r="AD1320" s="175"/>
      <c r="AE1320" s="175"/>
      <c r="AF1320" s="175"/>
      <c r="AG1320" s="175"/>
      <c r="AH1320" s="175"/>
      <c r="AI1320" s="175"/>
      <c r="AJ1320" s="175"/>
      <c r="AK1320" s="175"/>
      <c r="AL1320" s="175"/>
      <c r="AM1320" s="157" t="str">
        <f ca="1">IF('MASTER 2018-19 '!H1329="","",'MASTER 2018-19 '!H1329)</f>
        <v/>
      </c>
      <c r="AN1320" s="216"/>
    </row>
    <row r="1321" spans="1:40" x14ac:dyDescent="0.2">
      <c r="B1321" s="213">
        <v>915</v>
      </c>
      <c r="C1321" s="86" t="str">
        <f ca="1">VLOOKUP(B1321,'GSP List'!$D$2:$E$485,2,FALSE)</f>
        <v>NEWTONHILL</v>
      </c>
      <c r="D1321" s="117" t="s">
        <v>30</v>
      </c>
      <c r="E1321" s="117" t="s">
        <v>532</v>
      </c>
      <c r="F1321" s="214"/>
      <c r="G1321" s="284">
        <f ca="1">IF(AND(VLOOKUP(C1321,SubstationLoad_Max_Primaries!$B$3:$Z$495,3,FALSE),ISNUMBER(VLOOKUP(C1321,'Manual Calculation'!$B$2:$G$222,3,FALSE))),VLOOKUP(C1321,'Manual Calculation'!$B$2:$G$222,4,FALSE),VLOOKUP(C1321,SubstationLoad_Max_Primaries!$B$3:$Z$500,23,FALSE))</f>
        <v>43810.729166666672</v>
      </c>
      <c r="H1321" s="282">
        <f ca="1">IF(AND(VLOOKUP(C1321,SubstationLoad_Max_Primaries!$B$3:$Z$495,3,FALSE),ISNUMBER(VLOOKUP(C1321,'Manual Calculation'!$B$2:$G$222,3,FALSE))),VLOOKUP(C1321,'Manual Calculation'!$B$2:$G$222,3,FALSE),VLOOKUP(C1321,SubstationLoad_Max_Primaries!$B$3:$Z$500,22,FALSE))</f>
        <v>10.368734849999999</v>
      </c>
      <c r="I1321" s="136">
        <v>1</v>
      </c>
      <c r="J1321" s="89">
        <v>0</v>
      </c>
      <c r="K1321" s="90">
        <v>0</v>
      </c>
      <c r="L1321" s="143">
        <f ca="1">IF(OR($B1321="",ISNA($I1321)),,$H1321*$I1321)</f>
        <v>10.368734849999999</v>
      </c>
      <c r="M1321" s="143">
        <f ca="1">IF($B1321 ="",,VLOOKUP($K1321,'Growth Rates'!$C$5:$D$8,2,FALSE))^COLUMNS($M1321:M1321)*$L1321+SUM($L1322:M1322)*IFERROR($L$5/$L$6,1)</f>
        <v>10.368924149592502</v>
      </c>
      <c r="N1321" s="143">
        <f ca="1">IF($B1321 ="",,VLOOKUP($K1321,'Growth Rates'!$C$5:$D$8,2,FALSE))^COLUMNS($M1321:N1321)*$L1321+SUM($L1322:N1322)*IFERROR($L$5/$L$6,1)</f>
        <v>10.369113452641002</v>
      </c>
      <c r="O1321" s="143">
        <f ca="1">IF($B1321 ="",,VLOOKUP($K1321,'Growth Rates'!$C$5:$D$8,2,FALSE))^COLUMNS($M1321:O1321)*$L1321+SUM($L1322:O1322)*IFERROR($L$5/$L$6,1)</f>
        <v>10.369302759145564</v>
      </c>
      <c r="P1321" s="143">
        <f ca="1">IF($B1321 ="",,VLOOKUP($K1321,'Growth Rates'!$C$5:$D$8,2,FALSE))^COLUMNS($M1321:P1321)*$L1321+SUM($L1322:P1322)*IFERROR($L$5/$L$6,1)</f>
        <v>10.369492069106254</v>
      </c>
      <c r="Q1321" s="143">
        <f ca="1">IF($B1321 ="",,VLOOKUP($K1321,'Growth Rates'!$C$5:$D$8,2,FALSE))^COLUMNS($M1321:Q1321)*$L1321+SUM($L1322:Q1322)*IFERROR($L$5/$L$6,1)</f>
        <v>10.36968138252313</v>
      </c>
      <c r="R1321" s="143">
        <f ca="1">IF($B1321 ="",,VLOOKUP($K1321,'Growth Rates'!$C$5:$D$8,2,FALSE))^COLUMNS($M1321:R1321)*$L1321+SUM($L1322:R1322)*IFERROR($L$5/$L$6,1)</f>
        <v>10.369870699396257</v>
      </c>
      <c r="S1321" s="143">
        <f ca="1">IF($B1321 ="",,VLOOKUP($K1321,'Growth Rates'!$C$5:$D$8,2,FALSE))^COLUMNS($M1321:S1321)*$L1321+SUM($L1322:S1322)*IFERROR($L$5/$L$6,1)</f>
        <v>10.370060019725699</v>
      </c>
      <c r="T1321" s="143">
        <f ca="1">IF($B1321 ="",,VLOOKUP($K1321,'Growth Rates'!$C$5:$D$8,2,FALSE))^COLUMNS($M1321:T1321)*$L1321+SUM($L1322:T1322)*IFERROR($L$5/$L$6,1)</f>
        <v>10.370249343511519</v>
      </c>
      <c r="U1321" s="143">
        <f ca="1">IF($B1321 ="",,VLOOKUP($K1321,'Growth Rates'!$C$5:$D$8,2,FALSE))^COLUMNS($M1321:U1321)*$L1321+SUM($L1322:U1322)*IFERROR($L$5/$L$6,1)</f>
        <v>10.370438670753778</v>
      </c>
      <c r="V1321" s="143">
        <f ca="1">IF($B1321 ="",,VLOOKUP($K1321,'Growth Rates'!$C$5:$D$8,2,FALSE))^COLUMNS($M1321:V1321)*$L1321+SUM($L1322:V1322)*IFERROR($L$5/$L$6,1)</f>
        <v>10.370628001452543</v>
      </c>
      <c r="W1321" s="143">
        <f ca="1">IF($B1321 ="",,VLOOKUP($K1321,'Growth Rates'!$C$5:$D$8,2,FALSE))^COLUMNS($M1321:W1321)*$L1321+SUM($L1322:W1322)*IFERROR($L$5/$L$6,1)</f>
        <v>10.370817335607869</v>
      </c>
      <c r="X1321" s="143">
        <f ca="1">IF($B1321 ="",,VLOOKUP($K1321,'Growth Rates'!$C$5:$D$8,2,FALSE))^COLUMNS($M1321:X1321)*$L1321+SUM($L1322:X1322)*IFERROR($L$5/$L$6,1)</f>
        <v>10.371006673219833</v>
      </c>
      <c r="Y1321" s="143">
        <f ca="1">IF($B1321 ="",,VLOOKUP($K1321,'Growth Rates'!$C$5:$D$8,2,FALSE))^COLUMNS($M1321:Y1321)*$L1321+SUM($L1322:Y1322)*IFERROR($L$5/$L$6,1)</f>
        <v>10.371196014288484</v>
      </c>
      <c r="Z1321" s="215"/>
      <c r="AA1321" s="173">
        <f ca="1">IFERROR(IF($H1321="",,AA1322/$L1321),0)</f>
        <v>0</v>
      </c>
      <c r="AB1321" s="173">
        <f ca="1">IFERROR(IF($H1321="",,AB1322/$L1321),0)</f>
        <v>0</v>
      </c>
      <c r="AC1321" s="174">
        <f ca="1">IFERROR(IF($H1321="",,AC1322/$L1321),0)</f>
        <v>0.28908605161216949</v>
      </c>
      <c r="AD1321" s="175"/>
      <c r="AE1321" s="42">
        <v>85107</v>
      </c>
      <c r="AF1321" s="43"/>
      <c r="AG1321" s="43"/>
      <c r="AH1321" s="43"/>
      <c r="AI1321" s="43"/>
      <c r="AJ1321" s="43"/>
      <c r="AK1321" s="43"/>
      <c r="AL1321" s="44"/>
      <c r="AM1321" s="157">
        <f ca="1">IF('MASTER 2018-19 '!H1330="","",'MASTER 2018-19 '!H1330)</f>
        <v>10.280316210000001</v>
      </c>
      <c r="AN1321" s="216">
        <f t="shared" ca="1" si="216"/>
        <v>8.8418639999998661E-2</v>
      </c>
    </row>
    <row r="1322" spans="1:40" x14ac:dyDescent="0.2">
      <c r="C1322" s="217" t="str">
        <f ca="1">IFERROR(IF(H1321="","No PI or No Data",""),"Substation was not found in SubstationLoad")</f>
        <v/>
      </c>
      <c r="D1322" s="139"/>
      <c r="E1322" s="139"/>
      <c r="F1322" s="139"/>
      <c r="G1322" s="285">
        <f ca="1">IF(AND(VLOOKUP(C1321,SubstationLoad_Max_Primaries!$B$3:$Z$495,3,FALSE),ISNUMBER(VLOOKUP(C1321,'Manual Calculation'!$B$2:$G$222,3,FALSE))),VLOOKUP(C1321,'Manual Calculation'!$B$2:$G$222,4,FALSE),VLOOKUP(C1321,SubstationLoad_Max_Primaries!$B$3:$Z$500,23,FALSE))</f>
        <v>43810.729166666672</v>
      </c>
      <c r="H1322" s="250"/>
      <c r="I1322" s="220"/>
      <c r="J1322" s="220"/>
      <c r="K1322" s="220"/>
      <c r="L1322" s="220" t="s">
        <v>32</v>
      </c>
      <c r="M1322" s="235"/>
      <c r="N1322" s="221"/>
      <c r="O1322" s="221"/>
      <c r="P1322" s="221"/>
      <c r="Q1322" s="221"/>
      <c r="R1322" s="221"/>
      <c r="S1322" s="221"/>
      <c r="T1322" s="221"/>
      <c r="U1322" s="221"/>
      <c r="V1322" s="221"/>
      <c r="W1322" s="221"/>
      <c r="X1322" s="221"/>
      <c r="Y1322" s="221"/>
      <c r="Z1322" s="222"/>
      <c r="AA1322" s="419" t="str">
        <f ca="1">IF(AND(VLOOKUP(C1321,SubstationLoad_Min_Primaries!$B$3:$Z$495,3,FALSE),ISNUMBER(VLOOKUP(C1321,'Manual Calculation'!$B$2:$G$222,5,FALSE))),"Manual Calculation",MAX(VLOOKUP(C1321,SubstationLoad_Max_Primaries!$B$3:$Z$500,5,FALSE),VLOOKUP(C1321,SubstationLoad_Max_Primaries!$B$3:$Z$500,7,FALSE)))</f>
        <v>Manual Calculation</v>
      </c>
      <c r="AB1322" s="419" t="str">
        <f ca="1">IF(AND(VLOOKUP(C1321,SubstationLoad_Min_Primaries!$B$3:$Z$495,3,FALSE),ISNUMBER(VLOOKUP(C1321,'Manual Calculation'!$B$2:$G$222,5,FALSE))),"Manual Calculation",VLOOKUP(C1321,SubstationLoad_Max_Primaries!$B$3:$Z$500,6,FALSE))</f>
        <v>Manual Calculation</v>
      </c>
      <c r="AC1322" s="282">
        <f ca="1">IF(AND(VLOOKUP(C1321,SubstationLoad_Min_Primaries!$B$3:$Z$495,3,FALSE),ISNUMBER(VLOOKUP(C1321,'Manual Calculation'!$B$2:$G$222,5,FALSE))),VLOOKUP(C1321,'Manual Calculation'!$B$2:$G$222,5,FALSE),VLOOKUP(C1321,SubstationLoad_Min_Primaries!$B$3:$Z$500,22,FALSE))</f>
        <v>2.9974566180000002</v>
      </c>
      <c r="AD1322" s="175"/>
      <c r="AE1322" s="186">
        <v>1</v>
      </c>
      <c r="AF1322" s="187">
        <v>0</v>
      </c>
      <c r="AG1322" s="187">
        <v>0</v>
      </c>
      <c r="AH1322" s="187">
        <v>0</v>
      </c>
      <c r="AI1322" s="187">
        <v>0</v>
      </c>
      <c r="AJ1322" s="187">
        <v>0</v>
      </c>
      <c r="AK1322" s="187">
        <v>0</v>
      </c>
      <c r="AL1322" s="188">
        <v>0</v>
      </c>
      <c r="AM1322" s="157" t="str">
        <f ca="1">IF('MASTER 2018-19 '!H1331="","",'MASTER 2018-19 '!H1331)</f>
        <v/>
      </c>
      <c r="AN1322" s="216"/>
    </row>
    <row r="1323" spans="1:40" x14ac:dyDescent="0.2">
      <c r="C1323" s="223" t="s">
        <v>33</v>
      </c>
      <c r="D1323" s="224"/>
      <c r="E1323" s="225"/>
      <c r="F1323" s="225"/>
      <c r="G1323" s="226"/>
      <c r="H1323" s="249"/>
      <c r="I1323" s="228"/>
      <c r="J1323" s="228"/>
      <c r="K1323" s="228"/>
      <c r="L1323" s="228"/>
      <c r="M1323" s="229"/>
      <c r="N1323" s="229"/>
      <c r="O1323" s="230"/>
      <c r="P1323" s="230"/>
      <c r="Q1323" s="230"/>
      <c r="R1323" s="231" t="s">
        <v>34</v>
      </c>
      <c r="S1323" s="283">
        <f ca="1">VLOOKUP(C1321,SubstationLoad_Max_Primaries!$B$3:$Z$500,24,FALSE)</f>
        <v>2.1837068606262204</v>
      </c>
      <c r="T1323" s="233"/>
      <c r="U1323" s="233"/>
      <c r="V1323" s="233"/>
      <c r="W1323" s="233"/>
      <c r="X1323" s="233"/>
      <c r="Y1323" s="233"/>
      <c r="Z1323" s="234"/>
      <c r="AA1323" s="418" t="str">
        <f ca="1">IF(AND(VLOOKUP(C1321,SubstationLoad_Min_Primaries!$B$3:$Z$495,3,FALSE),ISNUMBER(VLOOKUP(C1321,'Manual Calculation'!$B$2:$G$222,5,FALSE))),"",IF(AA1322=VLOOKUP(C1321,SubstationLoad_Max_Primaries!$B$3:$Z$500,5,FALSE),VLOOKUP(C1321,SubstationLoad_Max_Primaries!$B$3:$Z$500,10,FALSE),IF(AA1322=VLOOKUP(C1321,SubstationLoad_Max_Primaries!$B$3:$Z$500,7,FALSE),VLOOKUP(C1321,SubstationLoad_Max_Primaries!$B$3:$Z$500,12,FALSE),"")))</f>
        <v/>
      </c>
      <c r="AB1323" s="418" t="str">
        <f ca="1">IF(AND(VLOOKUP(C1321,SubstationLoad_Min_Primaries!$B$3:$Z$495,3,FALSE),ISNUMBER(VLOOKUP(C1321,'Manual Calculation'!$B$2:$G$222,5,FALSE))),"",VLOOKUP(C1321,SubstationLoad_Max_Primaries!$B$3:$Z$500,11,FALSE))</f>
        <v/>
      </c>
      <c r="AC1323" s="418">
        <f ca="1">IF(AND(VLOOKUP(C1321,SubstationLoad_Min_Primaries!$B$3:$Z$495,3,FALSE),ISNUMBER(VLOOKUP(C1321,'Manual Calculation'!$B$2:$G$222,5,FALSE))),VLOOKUP(C1321,'Manual Calculation'!$B$2:$G$222,6,FALSE),VLOOKUP(C1321,SubstationLoad_Min_Primaries!$B$3:$Z$500,23,FALSE))</f>
        <v>43703.145833333328</v>
      </c>
      <c r="AD1323" s="175"/>
      <c r="AE1323" s="175"/>
      <c r="AF1323" s="175"/>
      <c r="AG1323" s="175"/>
      <c r="AH1323" s="175"/>
      <c r="AI1323" s="175"/>
      <c r="AJ1323" s="175"/>
      <c r="AK1323" s="175"/>
      <c r="AL1323" s="175"/>
      <c r="AM1323" s="157" t="str">
        <f ca="1">IF('MASTER 2018-19 '!H1332="","",'MASTER 2018-19 '!H1332)</f>
        <v/>
      </c>
      <c r="AN1323" s="216"/>
    </row>
    <row r="1324" spans="1:40" x14ac:dyDescent="0.2">
      <c r="B1324" s="236">
        <v>935</v>
      </c>
      <c r="C1324" s="86" t="str">
        <f ca="1">VLOOKUP(B1324,'GSP List'!$D$2:$E$485,2,FALSE)</f>
        <v>REDMOSS</v>
      </c>
      <c r="D1324" s="117" t="s">
        <v>30</v>
      </c>
      <c r="E1324" s="117" t="s">
        <v>601</v>
      </c>
      <c r="F1324" s="214"/>
      <c r="G1324" s="284">
        <f ca="1">IF(AND(VLOOKUP(C1324,SubstationLoad_Max_Primaries!$B$3:$Z$495,3,FALSE),ISNUMBER(VLOOKUP(C1324,'Manual Calculation'!$B$2:$G$222,3,FALSE))),VLOOKUP(C1324,'Manual Calculation'!$B$2:$G$222,4,FALSE),VLOOKUP(C1324,SubstationLoad_Max_Primaries!$B$3:$Z$500,23,FALSE))</f>
        <v>43844.338888888888</v>
      </c>
      <c r="H1324" s="282">
        <f ca="1">IF(AND(VLOOKUP(C1324,SubstationLoad_Max_Primaries!$B$3:$Z$495,3,FALSE),ISNUMBER(VLOOKUP(C1324,'Manual Calculation'!$B$2:$G$222,3,FALSE))),VLOOKUP(C1324,'Manual Calculation'!$B$2:$G$222,3,FALSE),VLOOKUP(C1324,SubstationLoad_Max_Primaries!$B$3:$Z$500,22,FALSE))</f>
        <v>17.90679931640625</v>
      </c>
      <c r="I1324" s="136">
        <v>1</v>
      </c>
      <c r="J1324" s="89" t="s">
        <v>31</v>
      </c>
      <c r="K1324" s="90" t="s">
        <v>31</v>
      </c>
      <c r="L1324" s="143">
        <f ca="1">IF(OR($B1324="",ISNA($I1324)),,$H1324*$I1324)</f>
        <v>17.90679931640625</v>
      </c>
      <c r="M1324" s="143">
        <f ca="1">IF($B1324 ="",,VLOOKUP($K1324,'Growth Rates'!$C$5:$D$8,2,FALSE))^COLUMNS($M1324:M1324)*$L1324+SUM($L1325:M1325)*IFERROR($L$5/$L$6,1)</f>
        <v>18.00603503466678</v>
      </c>
      <c r="N1324" s="143">
        <f ca="1">IF($B1324 ="",,VLOOKUP($K1324,'Growth Rates'!$C$5:$D$8,2,FALSE))^COLUMNS($M1324:N1324)*$L1324+SUM($L1325:N1325)*IFERROR($L$5/$L$6,1)</f>
        <v>18.105820696421105</v>
      </c>
      <c r="O1324" s="143">
        <f ca="1">IF($B1324 ="",,VLOOKUP($K1324,'Growth Rates'!$C$5:$D$8,2,FALSE))^COLUMNS($M1324:O1324)*$L1324+SUM($L1325:O1325)*IFERROR($L$5/$L$6,1)</f>
        <v>18.206159349340474</v>
      </c>
      <c r="P1324" s="143">
        <f ca="1">IF($B1324 ="",,VLOOKUP($K1324,'Growth Rates'!$C$5:$D$8,2,FALSE))^COLUMNS($M1324:P1324)*$L1324+SUM($L1325:P1325)*IFERROR($L$5/$L$6,1)</f>
        <v>18.307054057985713</v>
      </c>
      <c r="Q1324" s="143">
        <f ca="1">IF($B1324 ="",,VLOOKUP($K1324,'Growth Rates'!$C$5:$D$8,2,FALSE))^COLUMNS($M1324:Q1324)*$L1324+SUM($L1325:Q1325)*IFERROR($L$5/$L$6,1)</f>
        <v>18.408507903900773</v>
      </c>
      <c r="R1324" s="143">
        <f ca="1">IF($B1324 ="",,VLOOKUP($K1324,'Growth Rates'!$C$5:$D$8,2,FALSE))^COLUMNS($M1324:R1324)*$L1324+SUM($L1325:R1325)*IFERROR($L$5/$L$6,1)</f>
        <v>18.510523985706893</v>
      </c>
      <c r="S1324" s="143">
        <f ca="1">IF($B1324 ="",,VLOOKUP($K1324,'Growth Rates'!$C$5:$D$8,2,FALSE))^COLUMNS($M1324:S1324)*$L1324+SUM($L1325:S1325)*IFERROR($L$5/$L$6,1)</f>
        <v>18.613105419197208</v>
      </c>
      <c r="T1324" s="143">
        <f ca="1">IF($B1324 ="",,VLOOKUP($K1324,'Growth Rates'!$C$5:$D$8,2,FALSE))^COLUMNS($M1324:T1324)*$L1324+SUM($L1325:T1325)*IFERROR($L$5/$L$6,1)</f>
        <v>18.716255337431942</v>
      </c>
      <c r="U1324" s="143">
        <f ca="1">IF($B1324 ="",,VLOOKUP($K1324,'Growth Rates'!$C$5:$D$8,2,FALSE))^COLUMNS($M1324:U1324)*$L1324+SUM($L1325:U1325)*IFERROR($L$5/$L$6,1)</f>
        <v>18.819976890834052</v>
      </c>
      <c r="V1324" s="143">
        <f ca="1">IF($B1324 ="",,VLOOKUP($K1324,'Growth Rates'!$C$5:$D$8,2,FALSE))^COLUMNS($M1324:V1324)*$L1324+SUM($L1325:V1325)*IFERROR($L$5/$L$6,1)</f>
        <v>18.924273247285509</v>
      </c>
      <c r="W1324" s="143">
        <f ca="1">IF($B1324 ="",,VLOOKUP($K1324,'Growth Rates'!$C$5:$D$8,2,FALSE))^COLUMNS($M1324:W1324)*$L1324+SUM($L1325:W1325)*IFERROR($L$5/$L$6,1)</f>
        <v>19.029147592223989</v>
      </c>
      <c r="X1324" s="143">
        <f ca="1">IF($B1324 ="",,VLOOKUP($K1324,'Growth Rates'!$C$5:$D$8,2,FALSE))^COLUMNS($M1324:X1324)*$L1324+SUM($L1325:X1325)*IFERROR($L$5/$L$6,1)</f>
        <v>19.134603128740217</v>
      </c>
      <c r="Y1324" s="143">
        <f ca="1">IF($B1324 ="",,VLOOKUP($K1324,'Growth Rates'!$C$5:$D$8,2,FALSE))^COLUMNS($M1324:Y1324)*$L1324+SUM($L1325:Y1325)*IFERROR($L$5/$L$6,1)</f>
        <v>19.240643077675756</v>
      </c>
      <c r="Z1324" s="215"/>
      <c r="AA1324" s="173">
        <f ca="1">IFERROR(IF($H1324="",,AA1325/$L1324),0)</f>
        <v>0.91011240562741791</v>
      </c>
      <c r="AB1324" s="173">
        <f ca="1">IFERROR(IF($H1324="",,AB1325/$L1324),0)</f>
        <v>0.81011240562741793</v>
      </c>
      <c r="AC1324" s="174">
        <f ca="1">IFERROR(IF($H1324="",,AC1325/$L1324),0)</f>
        <v>0</v>
      </c>
      <c r="AD1324" s="175"/>
      <c r="AE1324" s="42">
        <v>85117</v>
      </c>
      <c r="AF1324" s="43"/>
      <c r="AG1324" s="43"/>
      <c r="AH1324" s="43"/>
      <c r="AI1324" s="43"/>
      <c r="AJ1324" s="43"/>
      <c r="AK1324" s="43"/>
      <c r="AL1324" s="44"/>
      <c r="AM1324" s="157">
        <f ca="1">IF('MASTER 2018-19 '!H1333="","",'MASTER 2018-19 '!H1333)</f>
        <v>18.557526620000001</v>
      </c>
      <c r="AN1324" s="240">
        <f t="shared" ca="1" si="216"/>
        <v>-0.65072730359375086</v>
      </c>
    </row>
    <row r="1325" spans="1:40" x14ac:dyDescent="0.2">
      <c r="C1325" s="217" t="str">
        <f ca="1">IFERROR(IF(H1324="","No PI or No Data",""),"Substation was not found in SubstationLoad")</f>
        <v/>
      </c>
      <c r="D1325" s="139"/>
      <c r="E1325" s="139"/>
      <c r="F1325" s="139"/>
      <c r="G1325" s="285">
        <f ca="1">IF(AND(VLOOKUP(C1324,SubstationLoad_Max_Primaries!$B$3:$Z$495,3,FALSE),ISNUMBER(VLOOKUP(C1324,'Manual Calculation'!$B$2:$G$222,3,FALSE))),VLOOKUP(C1324,'Manual Calculation'!$B$2:$G$222,4,FALSE),VLOOKUP(C1324,SubstationLoad_Max_Primaries!$B$3:$Z$500,23,FALSE))</f>
        <v>43844.338888888888</v>
      </c>
      <c r="H1325" s="250"/>
      <c r="I1325" s="220"/>
      <c r="J1325" s="220"/>
      <c r="K1325" s="220"/>
      <c r="L1325" s="220" t="s">
        <v>32</v>
      </c>
      <c r="M1325" s="235"/>
      <c r="N1325" s="221"/>
      <c r="O1325" s="221"/>
      <c r="P1325" s="221"/>
      <c r="Q1325" s="221"/>
      <c r="R1325" s="221"/>
      <c r="S1325" s="221"/>
      <c r="T1325" s="221"/>
      <c r="U1325" s="221"/>
      <c r="V1325" s="221"/>
      <c r="W1325" s="221"/>
      <c r="X1325" s="221"/>
      <c r="Y1325" s="221"/>
      <c r="Z1325" s="222"/>
      <c r="AA1325" s="419">
        <f ca="1">IF(AND(VLOOKUP(C1324,SubstationLoad_Min_Primaries!$B$3:$Z$495,3,FALSE),ISNUMBER(VLOOKUP(C1324,'Manual Calculation'!$B$2:$G$222,5,FALSE))),"Manual Calculation",MAX(VLOOKUP(C1324,SubstationLoad_Max_Primaries!$B$3:$Z$500,5,FALSE),VLOOKUP(C1324,SubstationLoad_Max_Primaries!$B$3:$Z$500,7,FALSE)))</f>
        <v>16.297200202941895</v>
      </c>
      <c r="AB1325" s="419">
        <f ca="1">IF(AND(VLOOKUP(C1324,SubstationLoad_Min_Primaries!$B$3:$Z$495,3,FALSE),ISNUMBER(VLOOKUP(C1324,'Manual Calculation'!$B$2:$G$222,5,FALSE))),"Manual Calculation",VLOOKUP(C1324,SubstationLoad_Max_Primaries!$B$3:$Z$500,6,FALSE))</f>
        <v>14.50652027130127</v>
      </c>
      <c r="AC1325" s="282">
        <f ca="1">IF(AND(VLOOKUP(C1324,SubstationLoad_Min_Primaries!$B$3:$Z$495,3,FALSE),ISNUMBER(VLOOKUP(C1324,'Manual Calculation'!$B$2:$G$222,5,FALSE))),VLOOKUP(C1324,'Manual Calculation'!$B$2:$G$222,5,FALSE),VLOOKUP(C1324,SubstationLoad_Min_Primaries!$B$3:$Z$500,22,FALSE))</f>
        <v>0</v>
      </c>
      <c r="AD1325" s="175"/>
      <c r="AE1325" s="186">
        <v>1</v>
      </c>
      <c r="AF1325" s="187">
        <v>0</v>
      </c>
      <c r="AG1325" s="187">
        <v>0</v>
      </c>
      <c r="AH1325" s="187">
        <v>0</v>
      </c>
      <c r="AI1325" s="187">
        <v>0</v>
      </c>
      <c r="AJ1325" s="187">
        <v>0</v>
      </c>
      <c r="AK1325" s="187">
        <v>0</v>
      </c>
      <c r="AL1325" s="188">
        <v>0</v>
      </c>
      <c r="AM1325" s="157" t="str">
        <f ca="1">IF('MASTER 2018-19 '!H1334="","",'MASTER 2018-19 '!H1334)</f>
        <v/>
      </c>
      <c r="AN1325" s="216"/>
    </row>
    <row r="1326" spans="1:40" x14ac:dyDescent="0.2">
      <c r="C1326" s="223" t="s">
        <v>33</v>
      </c>
      <c r="D1326" s="224"/>
      <c r="E1326" s="225"/>
      <c r="F1326" s="225"/>
      <c r="G1326" s="226"/>
      <c r="H1326" s="249"/>
      <c r="I1326" s="228"/>
      <c r="J1326" s="228"/>
      <c r="K1326" s="228"/>
      <c r="L1326" s="228"/>
      <c r="M1326" s="229"/>
      <c r="N1326" s="229"/>
      <c r="O1326" s="230"/>
      <c r="P1326" s="230"/>
      <c r="Q1326" s="230"/>
      <c r="R1326" s="231" t="s">
        <v>34</v>
      </c>
      <c r="S1326" s="283">
        <f ca="1">VLOOKUP(C1324,SubstationLoad_Max_Primaries!$B$3:$Z$500,24,FALSE)</f>
        <v>0</v>
      </c>
      <c r="T1326" s="233"/>
      <c r="U1326" s="233"/>
      <c r="V1326" s="233"/>
      <c r="W1326" s="233"/>
      <c r="X1326" s="233"/>
      <c r="Y1326" s="233"/>
      <c r="Z1326" s="234"/>
      <c r="AA1326" s="418">
        <f ca="1">IF(AND(VLOOKUP(C1324,SubstationLoad_Min_Primaries!$B$3:$Z$495,3,FALSE),ISNUMBER(VLOOKUP(C1324,'Manual Calculation'!$B$2:$G$222,5,FALSE))),"",IF(AA1325=VLOOKUP(C1324,SubstationLoad_Max_Primaries!$B$3:$Z$500,5,FALSE),VLOOKUP(C1324,SubstationLoad_Max_Primaries!$B$3:$Z$500,10,FALSE),IF(AA1325=VLOOKUP(C1324,SubstationLoad_Max_Primaries!$B$3:$Z$500,7,FALSE),VLOOKUP(C1324,SubstationLoad_Max_Primaries!$B$3:$Z$500,12,FALSE),"")))</f>
        <v>43768.35</v>
      </c>
      <c r="AB1326" s="418">
        <f ca="1">IF(AND(VLOOKUP(C1324,SubstationLoad_Min_Primaries!$B$3:$Z$495,3,FALSE),ISNUMBER(VLOOKUP(C1324,'Manual Calculation'!$B$2:$G$222,5,FALSE))),"",VLOOKUP(C1324,SubstationLoad_Max_Primaries!$B$3:$Z$500,11,FALSE))</f>
        <v>43629.390972222223</v>
      </c>
      <c r="AC1326" s="418">
        <f ca="1">IF(AND(VLOOKUP(C1324,SubstationLoad_Min_Primaries!$B$3:$Z$495,3,FALSE),ISNUMBER(VLOOKUP(C1324,'Manual Calculation'!$B$2:$G$222,5,FALSE))),VLOOKUP(C1324,'Manual Calculation'!$B$2:$G$222,6,FALSE),VLOOKUP(C1324,SubstationLoad_Min_Primaries!$B$3:$Z$500,23,FALSE))</f>
        <v>0</v>
      </c>
      <c r="AD1326" s="175"/>
      <c r="AE1326" s="175"/>
      <c r="AF1326" s="175"/>
      <c r="AG1326" s="175"/>
      <c r="AH1326" s="175"/>
      <c r="AI1326" s="175"/>
      <c r="AJ1326" s="175"/>
      <c r="AK1326" s="175"/>
      <c r="AL1326" s="175"/>
      <c r="AM1326" s="157" t="str">
        <f ca="1">IF('MASTER 2018-19 '!H1335="","",'MASTER 2018-19 '!H1335)</f>
        <v/>
      </c>
      <c r="AN1326" s="216"/>
    </row>
    <row r="1327" spans="1:40" x14ac:dyDescent="0.2">
      <c r="A1327" s="246"/>
      <c r="B1327" s="246"/>
      <c r="C1327" s="246"/>
      <c r="D1327" s="246"/>
      <c r="E1327" s="246"/>
      <c r="F1327" s="246"/>
      <c r="G1327" s="246"/>
      <c r="H1327" s="246"/>
      <c r="I1327" s="246"/>
      <c r="J1327" s="246"/>
      <c r="K1327" s="246"/>
      <c r="L1327" s="246"/>
      <c r="M1327" s="246"/>
      <c r="N1327" s="246"/>
      <c r="O1327" s="246"/>
      <c r="P1327" s="246"/>
      <c r="Q1327" s="246"/>
      <c r="R1327" s="246"/>
      <c r="S1327" s="246"/>
      <c r="T1327" s="246"/>
      <c r="U1327" s="246"/>
      <c r="V1327" s="246"/>
      <c r="W1327" s="246"/>
      <c r="X1327" s="246"/>
      <c r="Y1327" s="246"/>
      <c r="Z1327" s="246"/>
      <c r="AA1327" s="246"/>
      <c r="AB1327" s="246"/>
      <c r="AC1327" s="246"/>
      <c r="AD1327" s="246"/>
      <c r="AE1327" s="246"/>
      <c r="AF1327" s="246"/>
      <c r="AG1327" s="246"/>
      <c r="AH1327" s="246"/>
      <c r="AI1327" s="246"/>
      <c r="AJ1327" s="246"/>
      <c r="AK1327" s="246"/>
      <c r="AL1327" s="246"/>
      <c r="AM1327" s="157" t="str">
        <f ca="1">IF('MASTER 2018-19 '!H1336="","",'MASTER 2018-19 '!H1336)</f>
        <v/>
      </c>
      <c r="AN1327" s="216"/>
    </row>
    <row r="1328" spans="1:40" x14ac:dyDescent="0.2">
      <c r="A1328" s="152"/>
      <c r="B1328" s="25"/>
      <c r="C1328" s="158"/>
      <c r="D1328" s="152"/>
      <c r="E1328" s="152"/>
      <c r="F1328" s="152"/>
      <c r="G1328" s="152"/>
      <c r="H1328" s="152"/>
      <c r="I1328" s="152"/>
      <c r="J1328" s="152"/>
      <c r="K1328" s="152"/>
      <c r="L1328" s="7" t="s">
        <v>0</v>
      </c>
      <c r="M1328" s="159"/>
      <c r="N1328" s="159"/>
      <c r="O1328" s="159"/>
      <c r="P1328" s="159"/>
      <c r="Q1328" s="159"/>
      <c r="R1328" s="159"/>
      <c r="S1328" s="159"/>
      <c r="T1328" s="159"/>
      <c r="U1328" s="159"/>
      <c r="V1328" s="159"/>
      <c r="W1328" s="159"/>
      <c r="X1328" s="159"/>
      <c r="Y1328" s="159"/>
      <c r="Z1328" s="156"/>
      <c r="AA1328" s="152"/>
      <c r="AB1328" s="152"/>
      <c r="AC1328" s="152"/>
      <c r="AD1328" s="152"/>
      <c r="AE1328" s="152"/>
      <c r="AF1328" s="152"/>
      <c r="AG1328" s="152"/>
      <c r="AH1328" s="152"/>
      <c r="AI1328" s="152"/>
      <c r="AJ1328" s="152"/>
      <c r="AK1328" s="152"/>
      <c r="AL1328" s="152"/>
      <c r="AM1328" s="157" t="str">
        <f ca="1">IF('MASTER 2018-19 '!H1337="","",'MASTER 2018-19 '!H1337)</f>
        <v/>
      </c>
      <c r="AN1328" s="216"/>
    </row>
    <row r="1329" spans="1:40" ht="61.5" x14ac:dyDescent="0.2">
      <c r="A1329" s="20" t="s">
        <v>39</v>
      </c>
      <c r="B1329" s="21" t="s">
        <v>657</v>
      </c>
      <c r="C1329" s="20" t="s">
        <v>2</v>
      </c>
      <c r="D1329" s="18" t="s">
        <v>3</v>
      </c>
      <c r="E1329" s="18" t="s">
        <v>4</v>
      </c>
      <c r="F1329" s="18" t="s">
        <v>5</v>
      </c>
      <c r="G1329" s="22" t="s">
        <v>6</v>
      </c>
      <c r="H1329" s="22" t="str">
        <f ca="1">$L$1&amp;" Peak (MW)"</f>
        <v>2019 / 20 Peak (MW)</v>
      </c>
      <c r="I1329" s="16" t="s">
        <v>7</v>
      </c>
      <c r="J1329" s="24" t="s">
        <v>8</v>
      </c>
      <c r="K1329" s="17" t="s">
        <v>9</v>
      </c>
      <c r="L1329" s="22" t="str">
        <f ca="1">LEFTB($L$1,FIND(" / ",$L$1,1))&amp;" / "&amp;LEFTB($L$1,FIND(" / ",$L$1,1))+1</f>
        <v>2019  / 2020</v>
      </c>
      <c r="M1329" s="22" t="str">
        <f ca="1">LEFTB($L$1,FIND(" / ",$L$1,1))+1&amp;" / "&amp;LEFTB($L$1,FIND(" / ",$L$1,1))+2</f>
        <v>2020 / 2021</v>
      </c>
      <c r="N1329" s="22" t="str">
        <f ca="1">LEFTB($L$1,FIND(" / ",$L$1,1))+2&amp;" / "&amp;LEFTB($L$1,FIND(" / ",$L$1,1))+3</f>
        <v>2021 / 2022</v>
      </c>
      <c r="O1329" s="22" t="str">
        <f ca="1">LEFTB($L$1,FIND(" / ",$L$1,1))+3&amp;" / "&amp;LEFTB($L$1,FIND(" / ",$L$1,1))+4</f>
        <v>2022 / 2023</v>
      </c>
      <c r="P1329" s="22" t="str">
        <f ca="1">LEFTB($L$1,FIND(" / ",$L$1,1))+4&amp;" / "&amp;LEFTB($L$1,FIND(" / ",$L$1,1))+5</f>
        <v>2023 / 2024</v>
      </c>
      <c r="Q1329" s="22" t="str">
        <f ca="1">LEFTB($L$1,FIND(" / ",$L$1,1))+5&amp;" / "&amp;LEFTB($L$1,FIND(" / ",$L$1,1))+6</f>
        <v>2024 / 2025</v>
      </c>
      <c r="R1329" s="22" t="str">
        <f ca="1">LEFTB($L$1,FIND(" / ",$L$1,1))+6&amp;" / "&amp;LEFTB($L$1,FIND(" / ",$L$1,1))+7</f>
        <v>2025 / 2026</v>
      </c>
      <c r="S1329" s="22" t="str">
        <f ca="1">LEFTB($L$1,FIND(" / ",$L$1,1))+7&amp;" / "&amp;LEFTB($L$1,FIND(" / ",$L$1,1))+8</f>
        <v>2026 / 2027</v>
      </c>
      <c r="T1329" s="22" t="str">
        <f ca="1">LEFTB($L$1,FIND(" / ",$L$1,1))+8&amp;" / "&amp;LEFTB($L$1,FIND(" / ",$L$1,1))+9</f>
        <v>2027 / 2028</v>
      </c>
      <c r="U1329" s="22" t="str">
        <f ca="1">LEFTB($L$1,FIND(" / ",$L$1,1))+9&amp;" / "&amp;LEFTB($L$1,FIND(" / ",$L$1,1))+10</f>
        <v>2028 / 2029</v>
      </c>
      <c r="V1329" s="22" t="str">
        <f ca="1">LEFTB($L$1,FIND(" / ",$L$1,1))+10&amp;" / "&amp;LEFTB($L$1,FIND(" / ",$L$1,1))+11</f>
        <v>2029 / 2030</v>
      </c>
      <c r="W1329" s="22" t="str">
        <f ca="1">LEFTB($L$1,FIND(" / ",$L$1,1))+11&amp;" / "&amp;LEFTB($L$1,FIND(" / ",$L$1,1))+12</f>
        <v>2030 / 2031</v>
      </c>
      <c r="X1329" s="22" t="str">
        <f ca="1">LEFTB($L$1,FIND(" / ",$L$1,1))+12&amp;" / "&amp;LEFTB($L$1,FIND(" / ",$L$1,1))+13</f>
        <v>2031 / 2032</v>
      </c>
      <c r="Y1329" s="22" t="str">
        <f ca="1">LEFTB($L$1,FIND(" / ",$L$1,1))+13&amp;" / "&amp;LEFTB($L$1,FIND(" / ",$L$1,1))+14</f>
        <v>2032 / 2033</v>
      </c>
      <c r="Z1329" s="23" t="s">
        <v>11</v>
      </c>
      <c r="AA1329" s="19" t="s">
        <v>12</v>
      </c>
      <c r="AB1329" s="19" t="s">
        <v>13</v>
      </c>
      <c r="AC1329" s="19" t="s">
        <v>14</v>
      </c>
      <c r="AD1329" s="160"/>
      <c r="AE1329" s="19" t="s">
        <v>15</v>
      </c>
      <c r="AF1329" s="19" t="s">
        <v>16</v>
      </c>
      <c r="AG1329" s="19" t="s">
        <v>17</v>
      </c>
      <c r="AH1329" s="19" t="s">
        <v>18</v>
      </c>
      <c r="AI1329" s="19" t="s">
        <v>19</v>
      </c>
      <c r="AJ1329" s="19" t="s">
        <v>20</v>
      </c>
      <c r="AK1329" s="19" t="s">
        <v>21</v>
      </c>
      <c r="AL1329" s="19" t="s">
        <v>22</v>
      </c>
      <c r="AM1329" s="19" t="str">
        <f ca="1">IF('MASTER 2018-19 '!H1338="","",'MASTER 2018-19 '!H1338)</f>
        <v>2018/19 Peak (MW)</v>
      </c>
      <c r="AN1329" s="19" t="s">
        <v>825</v>
      </c>
    </row>
    <row r="1330" spans="1:40" x14ac:dyDescent="0.2">
      <c r="A1330" s="6"/>
      <c r="B1330" s="161"/>
      <c r="C1330" s="162"/>
      <c r="D1330" s="161"/>
      <c r="E1330" s="161"/>
      <c r="F1330" s="161"/>
      <c r="G1330" s="163"/>
      <c r="H1330" s="161"/>
      <c r="I1330" s="164"/>
      <c r="J1330" s="165"/>
      <c r="K1330" s="161"/>
      <c r="L1330" s="161"/>
      <c r="M1330" s="161"/>
      <c r="N1330" s="161"/>
      <c r="O1330" s="161"/>
      <c r="P1330" s="161"/>
      <c r="Q1330" s="161"/>
      <c r="R1330" s="161"/>
      <c r="S1330" s="161"/>
      <c r="T1330" s="161"/>
      <c r="U1330" s="161"/>
      <c r="V1330" s="161"/>
      <c r="W1330" s="161"/>
      <c r="X1330" s="161"/>
      <c r="Y1330" s="161"/>
      <c r="Z1330" s="160"/>
      <c r="AA1330" s="160"/>
      <c r="AB1330" s="160"/>
      <c r="AC1330" s="160"/>
      <c r="AD1330" s="160"/>
      <c r="AE1330" s="160"/>
      <c r="AF1330" s="160"/>
      <c r="AG1330" s="160"/>
      <c r="AH1330" s="160"/>
      <c r="AI1330" s="160"/>
      <c r="AJ1330" s="160"/>
      <c r="AK1330" s="160"/>
      <c r="AL1330" s="160"/>
      <c r="AM1330" s="157" t="str">
        <f ca="1">IF('MASTER 2018-19 '!H1339="","",'MASTER 2018-19 '!H1339)</f>
        <v/>
      </c>
      <c r="AN1330" s="157"/>
    </row>
    <row r="1331" spans="1:40" x14ac:dyDescent="0.2">
      <c r="A1331" s="142" t="s">
        <v>628</v>
      </c>
      <c r="B1331" s="166"/>
      <c r="C1331" s="167"/>
      <c r="D1331" s="168">
        <v>33</v>
      </c>
      <c r="E1331" s="169"/>
      <c r="F1331" s="170"/>
      <c r="G1331" s="284" t="str">
        <f ca="1">VLOOKUP(A1331,SubstationLoad_Max_GSPs!$A$3:$Z$100,19,FALSE)</f>
        <v/>
      </c>
      <c r="H1331" s="282" t="str">
        <f ca="1">VLOOKUP(A1331,SubstationLoad_Max_GSPs!$A$3:$Z$100,18,FALSE)</f>
        <v/>
      </c>
      <c r="I1331" s="136">
        <v>1</v>
      </c>
      <c r="J1331" s="171"/>
      <c r="K1331" s="172" t="s">
        <v>24</v>
      </c>
      <c r="L1331" s="37" t="e">
        <f ca="1">IF(OR($A1331="",ISNA($I1331)),,$H1331*$I1331)</f>
        <v>#VALUE!</v>
      </c>
      <c r="M1331" s="37">
        <f t="shared" ref="M1331:Y1331" ca="1" si="225">M1332/IFERROR($L1332/$L1331,1)</f>
        <v>38.340361857458817</v>
      </c>
      <c r="N1331" s="37">
        <f t="shared" ca="1" si="225"/>
        <v>38.415806260636472</v>
      </c>
      <c r="O1331" s="37">
        <f t="shared" ca="1" si="225"/>
        <v>38.492606252704739</v>
      </c>
      <c r="P1331" s="37">
        <f t="shared" ca="1" si="225"/>
        <v>38.570789318313984</v>
      </c>
      <c r="Q1331" s="37">
        <f t="shared" ca="1" si="225"/>
        <v>38.650383558256799</v>
      </c>
      <c r="R1331" s="37">
        <f t="shared" ca="1" si="225"/>
        <v>38.731417704338881</v>
      </c>
      <c r="S1331" s="37">
        <f t="shared" ca="1" si="225"/>
        <v>38.813921134626085</v>
      </c>
      <c r="T1331" s="37">
        <f t="shared" ca="1" si="225"/>
        <v>38.897923889077326</v>
      </c>
      <c r="U1331" s="37">
        <f t="shared" ca="1" si="225"/>
        <v>38.983456685573451</v>
      </c>
      <c r="V1331" s="37">
        <f t="shared" ca="1" si="225"/>
        <v>39.070550936352312</v>
      </c>
      <c r="W1331" s="37">
        <f t="shared" ca="1" si="225"/>
        <v>39.159238764860604</v>
      </c>
      <c r="X1331" s="37">
        <f t="shared" ca="1" si="225"/>
        <v>39.249553023033457</v>
      </c>
      <c r="Y1331" s="37">
        <f t="shared" ca="1" si="225"/>
        <v>39.341527309012498</v>
      </c>
      <c r="Z1331" s="38" t="e">
        <f ca="1">"Diversity/Losses: "&amp;ROUND(L1332/L1331,3)</f>
        <v>#VALUE!</v>
      </c>
      <c r="AA1331" s="173">
        <f ca="1">IFERROR(IF($H1331="",,AA1332/$L1331),0)</f>
        <v>0</v>
      </c>
      <c r="AB1331" s="173">
        <f ca="1">IFERROR(IF($H1331="",,AB1332/$L1331),0)</f>
        <v>0</v>
      </c>
      <c r="AC1331" s="174">
        <f ca="1">IFERROR(IF($H1331="",,AC1332/$L1331),0)</f>
        <v>0</v>
      </c>
      <c r="AD1331" s="175"/>
      <c r="AE1331" s="42"/>
      <c r="AF1331" s="43"/>
      <c r="AG1331" s="43"/>
      <c r="AH1331" s="43"/>
      <c r="AI1331" s="43"/>
      <c r="AJ1331" s="43"/>
      <c r="AK1331" s="43"/>
      <c r="AL1331" s="44"/>
      <c r="AM1331" s="157" t="str">
        <f ca="1">IF('MASTER 2018-19 '!H1340="","",'MASTER 2018-19 '!H1340)</f>
        <v/>
      </c>
      <c r="AN1331" s="216" t="e">
        <f ca="1">H1331-AM1331</f>
        <v>#VALUE!</v>
      </c>
    </row>
    <row r="1332" spans="1:40" x14ac:dyDescent="0.2">
      <c r="A1332" s="217" t="str">
        <f ca="1">IFERROR(IF(H1331="","No PI or No Data",""),"Substation was not found in SubstationLoad")</f>
        <v>No PI or No Data</v>
      </c>
      <c r="B1332" s="176"/>
      <c r="C1332" s="177"/>
      <c r="D1332" s="178"/>
      <c r="E1332" s="178"/>
      <c r="F1332" s="178"/>
      <c r="G1332" s="329" t="str">
        <f ca="1">VLOOKUP(A1331,SubstationLoad_Max_GSPs!$A$3:$Z$100,19,FALSE)</f>
        <v/>
      </c>
      <c r="H1332" s="180"/>
      <c r="I1332" s="181"/>
      <c r="J1332" s="182"/>
      <c r="K1332" s="183" t="s">
        <v>25</v>
      </c>
      <c r="L1332" s="53">
        <f ca="1">L1336+L1339+L1342+L1345+L1348+L1351+L1354+L1357+L1360+L1363+L1366</f>
        <v>38.266246160159298</v>
      </c>
      <c r="M1332" s="53">
        <f t="shared" ref="M1332:Y1332" ca="1" si="226">M1336+M1339+M1342+M1345+M1348+M1351+M1354+M1357+M1360+M1363+M1366</f>
        <v>38.340361857458817</v>
      </c>
      <c r="N1332" s="53">
        <f t="shared" ca="1" si="226"/>
        <v>38.415806260636472</v>
      </c>
      <c r="O1332" s="53">
        <f t="shared" ca="1" si="226"/>
        <v>38.492606252704739</v>
      </c>
      <c r="P1332" s="53">
        <f t="shared" ca="1" si="226"/>
        <v>38.570789318313984</v>
      </c>
      <c r="Q1332" s="53">
        <f t="shared" ca="1" si="226"/>
        <v>38.650383558256799</v>
      </c>
      <c r="R1332" s="53">
        <f t="shared" ca="1" si="226"/>
        <v>38.731417704338881</v>
      </c>
      <c r="S1332" s="53">
        <f t="shared" ca="1" si="226"/>
        <v>38.813921134626085</v>
      </c>
      <c r="T1332" s="53">
        <f t="shared" ca="1" si="226"/>
        <v>38.897923889077326</v>
      </c>
      <c r="U1332" s="53">
        <f t="shared" ca="1" si="226"/>
        <v>38.983456685573451</v>
      </c>
      <c r="V1332" s="53">
        <f t="shared" ca="1" si="226"/>
        <v>39.070550936352312</v>
      </c>
      <c r="W1332" s="53">
        <f t="shared" ca="1" si="226"/>
        <v>39.159238764860604</v>
      </c>
      <c r="X1332" s="53">
        <f t="shared" ca="1" si="226"/>
        <v>39.249553023033457</v>
      </c>
      <c r="Y1332" s="53">
        <f t="shared" ca="1" si="226"/>
        <v>39.341527309012498</v>
      </c>
      <c r="Z1332" s="184"/>
      <c r="AA1332" s="419" t="e">
        <f ca="1">MAX(VLOOKUP(A1331,SubstationLoad_Max_GSPs!$A$3:$Z$100,3,FALSE),VLOOKUP(A1331,SubstationLoad_Max_GSPs!$A$3:$Z$100,5,FALSE))</f>
        <v>#VALUE!</v>
      </c>
      <c r="AB1332" s="282" t="str">
        <f ca="1">VLOOKUP(A1331,SubstationLoad_Max_GSPs!$A$3:$Z$100,4,FALSE)</f>
        <v>No Data</v>
      </c>
      <c r="AC1332" s="282" t="str">
        <f ca="1">VLOOKUP(A1331,SubstationLoad_Min_GSPs!$A$3:$Z$100,18,FALSE)</f>
        <v/>
      </c>
      <c r="AD1332" s="175"/>
      <c r="AE1332" s="186">
        <v>1</v>
      </c>
      <c r="AF1332" s="187">
        <v>0</v>
      </c>
      <c r="AG1332" s="187">
        <v>0</v>
      </c>
      <c r="AH1332" s="187">
        <v>0</v>
      </c>
      <c r="AI1332" s="187">
        <v>0</v>
      </c>
      <c r="AJ1332" s="187">
        <v>0</v>
      </c>
      <c r="AK1332" s="187">
        <v>0</v>
      </c>
      <c r="AL1332" s="188">
        <v>0</v>
      </c>
      <c r="AM1332" s="157" t="str">
        <f ca="1">IF('MASTER 2018-19 '!H1341="","",'MASTER 2018-19 '!H1341)</f>
        <v/>
      </c>
      <c r="AN1332" s="216"/>
    </row>
    <row r="1333" spans="1:40" x14ac:dyDescent="0.2">
      <c r="A1333" s="11"/>
      <c r="B1333" s="176"/>
      <c r="C1333" s="189"/>
      <c r="D1333" s="190" t="s">
        <v>26</v>
      </c>
      <c r="E1333" s="63"/>
      <c r="F1333" s="191"/>
      <c r="G1333" s="192"/>
      <c r="H1333" s="193"/>
      <c r="I1333" s="194"/>
      <c r="J1333" s="194"/>
      <c r="K1333" s="194"/>
      <c r="L1333" s="194"/>
      <c r="M1333" s="194"/>
      <c r="N1333" s="195"/>
      <c r="O1333" s="195"/>
      <c r="P1333" s="195"/>
      <c r="Q1333" s="195"/>
      <c r="R1333" s="196" t="s">
        <v>27</v>
      </c>
      <c r="S1333" s="330" t="str">
        <f ca="1">VLOOKUP(A1331,SubstationLoad_Max_GSPs!$A$3:$Z$100,20,FALSE)</f>
        <v/>
      </c>
      <c r="T1333" s="185"/>
      <c r="U1333" s="185"/>
      <c r="V1333" s="185"/>
      <c r="W1333" s="185"/>
      <c r="X1333" s="185"/>
      <c r="Y1333" s="185"/>
      <c r="Z1333" s="184"/>
      <c r="AA1333" s="418" t="e">
        <f ca="1">IF(AA1332=VLOOKUP(A1331,SubstationLoad_Max_GSPs!$A$3:$Z$100,3,FALSE),VLOOKUP(A1331,SubstationLoad_Max_GSPs!$A$3:$Z$100,8,FALSE),IF(AA1332=VLOOKUP(A1331,SubstationLoad_Max_GSPs!$A$3:$Z$100,5,FALSE),VLOOKUP(A1331,SubstationLoad_Max_GSPs!$A$3:$Z$100,10,FALSE),""))</f>
        <v>#VALUE!</v>
      </c>
      <c r="AB1333" s="418" t="str">
        <f ca="1">VLOOKUP(A1331,SubstationLoad_Max_GSPs!$A$3:$Z$100,9,FALSE)</f>
        <v>Missing Data</v>
      </c>
      <c r="AC1333" s="418" t="str">
        <f ca="1">VLOOKUP(A1331,SubstationLoad_Min_GSPs!$A$3:$Z$100,19,FALSE)</f>
        <v/>
      </c>
      <c r="AD1333" s="175"/>
      <c r="AE1333" s="175"/>
      <c r="AF1333" s="175"/>
      <c r="AG1333" s="175"/>
      <c r="AH1333" s="175"/>
      <c r="AI1333" s="175"/>
      <c r="AJ1333" s="175"/>
      <c r="AK1333" s="175"/>
      <c r="AL1333" s="175"/>
      <c r="AM1333" s="157" t="str">
        <f ca="1">IF('MASTER 2018-19 '!H1342="","",'MASTER 2018-19 '!H1342)</f>
        <v/>
      </c>
      <c r="AN1333" s="216"/>
    </row>
    <row r="1334" spans="1:40" x14ac:dyDescent="0.2">
      <c r="A1334" s="14"/>
      <c r="B1334" s="197"/>
      <c r="C1334" s="198"/>
      <c r="D1334" s="198"/>
      <c r="E1334" s="198"/>
      <c r="F1334" s="199"/>
      <c r="G1334" s="200" t="s">
        <v>28</v>
      </c>
      <c r="H1334" s="201">
        <v>0.98</v>
      </c>
      <c r="I1334" s="197"/>
      <c r="J1334" s="202"/>
      <c r="K1334" s="203" t="s">
        <v>29</v>
      </c>
      <c r="L1334" s="78" t="e">
        <f ca="1">L1331*$H1334</f>
        <v>#VALUE!</v>
      </c>
      <c r="M1334" s="78">
        <f t="shared" ref="M1334:T1334" ca="1" si="227">M1331*$H1334</f>
        <v>37.573554620309636</v>
      </c>
      <c r="N1334" s="78">
        <f t="shared" ca="1" si="227"/>
        <v>37.647490135423745</v>
      </c>
      <c r="O1334" s="78">
        <f t="shared" ca="1" si="227"/>
        <v>37.722754127650646</v>
      </c>
      <c r="P1334" s="78">
        <f t="shared" ca="1" si="227"/>
        <v>37.799373531947701</v>
      </c>
      <c r="Q1334" s="78">
        <f t="shared" ca="1" si="227"/>
        <v>37.877375887091659</v>
      </c>
      <c r="R1334" s="78">
        <f t="shared" ca="1" si="227"/>
        <v>37.956789350252102</v>
      </c>
      <c r="S1334" s="78">
        <f t="shared" ca="1" si="227"/>
        <v>38.037642711933564</v>
      </c>
      <c r="T1334" s="78">
        <f t="shared" ca="1" si="227"/>
        <v>38.11996541129578</v>
      </c>
      <c r="U1334" s="78">
        <f ca="1">U1331*$H1334</f>
        <v>38.203787551861978</v>
      </c>
      <c r="V1334" s="78">
        <f ca="1">V1331*$H1334</f>
        <v>38.289139917625263</v>
      </c>
      <c r="W1334" s="78">
        <f t="shared" ref="W1334" ca="1" si="228">W1331*$H1334</f>
        <v>38.376053989563388</v>
      </c>
      <c r="X1334" s="78">
        <f ca="1">X1331*$H1334</f>
        <v>38.464561962572787</v>
      </c>
      <c r="Y1334" s="78">
        <f ca="1">Y1331*$H1334</f>
        <v>38.554696762832251</v>
      </c>
      <c r="Z1334" s="204"/>
      <c r="AA1334" s="205"/>
      <c r="AB1334" s="198"/>
      <c r="AC1334" s="206"/>
      <c r="AD1334" s="175"/>
      <c r="AE1334" s="175"/>
      <c r="AF1334" s="175"/>
      <c r="AG1334" s="175"/>
      <c r="AH1334" s="175"/>
      <c r="AI1334" s="175"/>
      <c r="AJ1334" s="175"/>
      <c r="AK1334" s="175"/>
      <c r="AL1334" s="175"/>
      <c r="AM1334" s="157"/>
      <c r="AN1334" s="216"/>
    </row>
    <row r="1335" spans="1:40" x14ac:dyDescent="0.2">
      <c r="A1335" s="2"/>
      <c r="C1335" s="207"/>
      <c r="D1335" s="208"/>
      <c r="E1335" s="208"/>
      <c r="F1335" s="208"/>
      <c r="G1335" s="209"/>
      <c r="H1335" s="241"/>
      <c r="I1335" s="211"/>
      <c r="J1335" s="212"/>
      <c r="K1335" s="208"/>
      <c r="Z1335" s="175"/>
      <c r="AA1335" s="175"/>
      <c r="AB1335" s="175"/>
      <c r="AC1335" s="175"/>
      <c r="AD1335" s="175"/>
      <c r="AE1335" s="175"/>
      <c r="AF1335" s="175"/>
      <c r="AG1335" s="175"/>
      <c r="AH1335" s="175"/>
      <c r="AI1335" s="175"/>
      <c r="AJ1335" s="175"/>
      <c r="AK1335" s="175"/>
      <c r="AL1335" s="175"/>
      <c r="AM1335" s="157" t="str">
        <f ca="1">IF('MASTER 2018-19 '!H1344="","",'MASTER 2018-19 '!H1344)</f>
        <v/>
      </c>
      <c r="AN1335" s="216"/>
    </row>
    <row r="1336" spans="1:40" x14ac:dyDescent="0.2">
      <c r="A1336" s="152"/>
      <c r="B1336" s="247">
        <v>699</v>
      </c>
      <c r="C1336" s="86" t="s">
        <v>629</v>
      </c>
      <c r="D1336" s="117" t="s">
        <v>30</v>
      </c>
      <c r="E1336" s="117" t="s">
        <v>543</v>
      </c>
      <c r="F1336" s="214"/>
      <c r="G1336" s="284">
        <f ca="1">IF(AND(VLOOKUP(C1336,SubstationLoad_Max_Primaries!$B$3:$Z$495,3,FALSE),ISNUMBER(VLOOKUP(C1336,'Manual Calculation'!$B$2:$G$222,3,FALSE))),VLOOKUP(C1336,'Manual Calculation'!$B$2:$G$222,4,FALSE),VLOOKUP(C1336,SubstationLoad_Max_Primaries!$B$3:$Z$500,23,FALSE))</f>
        <v>43817.25277777778</v>
      </c>
      <c r="H1336" s="282">
        <f ca="1">IF(AND(VLOOKUP(C1336,SubstationLoad_Max_Primaries!$B$3:$Z$495,3,FALSE),ISNUMBER(VLOOKUP(C1336,'Manual Calculation'!$B$2:$G$222,3,FALSE))),VLOOKUP(C1336,'Manual Calculation'!$B$2:$G$222,3,FALSE),VLOOKUP(C1336,SubstationLoad_Max_Primaries!$B$3:$Z$500,22,FALSE))</f>
        <v>2.9582619727783199</v>
      </c>
      <c r="I1336" s="136">
        <v>1</v>
      </c>
      <c r="J1336" s="89">
        <v>0</v>
      </c>
      <c r="K1336" s="90">
        <v>0</v>
      </c>
      <c r="L1336" s="143">
        <f ca="1">IF(OR($B1336="",ISNA($I1336)),,$H1336*$I1336)</f>
        <v>2.9582619727783199</v>
      </c>
      <c r="M1336" s="143">
        <f ca="1">IF($B1336 ="",,VLOOKUP($K1336,'Growth Rates'!$C$5:$D$8,2,FALSE))^COLUMNS($M1336:M1336)*$L1336+SUM($L1337:M1337)*IFERROR($L$5/$L$6,1)</f>
        <v>2.9583159810825213</v>
      </c>
      <c r="N1336" s="143">
        <f ca="1">IF($B1336 ="",,VLOOKUP($K1336,'Growth Rates'!$C$5:$D$8,2,FALSE))^COLUMNS($M1336:N1336)*$L1336+SUM($L1337:N1337)*IFERROR($L$5/$L$6,1)</f>
        <v>2.9583699903727396</v>
      </c>
      <c r="O1336" s="143">
        <f ca="1">IF($B1336 ="",,VLOOKUP($K1336,'Growth Rates'!$C$5:$D$8,2,FALSE))^COLUMNS($M1336:O1336)*$L1336+SUM($L1337:O1337)*IFERROR($L$5/$L$6,1)</f>
        <v>2.9584240006489928</v>
      </c>
      <c r="P1336" s="143">
        <f ca="1">IF($B1336 ="",,VLOOKUP($K1336,'Growth Rates'!$C$5:$D$8,2,FALSE))^COLUMNS($M1336:P1336)*$L1336+SUM($L1337:P1337)*IFERROR($L$5/$L$6,1)</f>
        <v>2.9584780119112999</v>
      </c>
      <c r="Q1336" s="143">
        <f ca="1">IF($B1336 ="",,VLOOKUP($K1336,'Growth Rates'!$C$5:$D$8,2,FALSE))^COLUMNS($M1336:Q1336)*$L1336+SUM($L1337:Q1337)*IFERROR($L$5/$L$6,1)</f>
        <v>2.9585320241596778</v>
      </c>
      <c r="R1336" s="143">
        <f ca="1">IF($B1336 ="",,VLOOKUP($K1336,'Growth Rates'!$C$5:$D$8,2,FALSE))^COLUMNS($M1336:R1336)*$L1336+SUM($L1337:R1337)*IFERROR($L$5/$L$6,1)</f>
        <v>2.9585860373941446</v>
      </c>
      <c r="S1336" s="143">
        <f ca="1">IF($B1336 ="",,VLOOKUP($K1336,'Growth Rates'!$C$5:$D$8,2,FALSE))^COLUMNS($M1336:S1336)*$L1336+SUM($L1337:S1337)*IFERROR($L$5/$L$6,1)</f>
        <v>2.9586400516147187</v>
      </c>
      <c r="T1336" s="143">
        <f ca="1">IF($B1336 ="",,VLOOKUP($K1336,'Growth Rates'!$C$5:$D$8,2,FALSE))^COLUMNS($M1336:T1336)*$L1336+SUM($L1337:T1337)*IFERROR($L$5/$L$6,1)</f>
        <v>2.9586940668214181</v>
      </c>
      <c r="U1336" s="143">
        <f ca="1">IF($B1336 ="",,VLOOKUP($K1336,'Growth Rates'!$C$5:$D$8,2,FALSE))^COLUMNS($M1336:U1336)*$L1336+SUM($L1337:U1337)*IFERROR($L$5/$L$6,1)</f>
        <v>2.9587480830142598</v>
      </c>
      <c r="V1336" s="143">
        <f ca="1">IF($B1336 ="",,VLOOKUP($K1336,'Growth Rates'!$C$5:$D$8,2,FALSE))^COLUMNS($M1336:V1336)*$L1336+SUM($L1337:V1337)*IFERROR($L$5/$L$6,1)</f>
        <v>2.9588021001932638</v>
      </c>
      <c r="W1336" s="143">
        <f ca="1">IF($B1336 ="",,VLOOKUP($K1336,'Growth Rates'!$C$5:$D$8,2,FALSE))^COLUMNS($M1336:W1336)*$L1336+SUM($L1337:W1337)*IFERROR($L$5/$L$6,1)</f>
        <v>2.9588561183584456</v>
      </c>
      <c r="X1336" s="143">
        <f ca="1">IF($B1336 ="",,VLOOKUP($K1336,'Growth Rates'!$C$5:$D$8,2,FALSE))^COLUMNS($M1336:X1336)*$L1336+SUM($L1337:X1337)*IFERROR($L$5/$L$6,1)</f>
        <v>2.9589101375098266</v>
      </c>
      <c r="Y1336" s="143">
        <f ca="1">IF($B1336 ="",,VLOOKUP($K1336,'Growth Rates'!$C$5:$D$8,2,FALSE))^COLUMNS($M1336:Y1336)*$L1336+SUM($L1337:Y1337)*IFERROR($L$5/$L$6,1)</f>
        <v>2.9589641576474208</v>
      </c>
      <c r="Z1336" s="237"/>
      <c r="AA1336" s="173">
        <f ca="1">IFERROR(IF($H1336="",,AA1337/$L1336),0)</f>
        <v>0.8899371205154416</v>
      </c>
      <c r="AB1336" s="173">
        <f ca="1">IFERROR(IF($H1336="",,AB1337/$L1336),0)</f>
        <v>0.65094338880975922</v>
      </c>
      <c r="AC1336" s="174">
        <f ca="1">IFERROR(IF($H1336="",,AC1337/$L1336),0)</f>
        <v>0</v>
      </c>
      <c r="AD1336" s="175"/>
      <c r="AE1336" s="42">
        <v>89930</v>
      </c>
      <c r="AF1336" s="43"/>
      <c r="AG1336" s="43"/>
      <c r="AH1336" s="43"/>
      <c r="AI1336" s="43"/>
      <c r="AJ1336" s="43"/>
      <c r="AK1336" s="43"/>
      <c r="AL1336" s="44"/>
      <c r="AM1336" s="157">
        <f ca="1">IF('MASTER 2018-19 '!H1345="","",'MASTER 2018-19 '!H1345)</f>
        <v>2.94</v>
      </c>
      <c r="AN1336" s="216">
        <f t="shared" ca="1" si="216"/>
        <v>1.8261972778319979E-2</v>
      </c>
    </row>
    <row r="1337" spans="1:40" x14ac:dyDescent="0.2">
      <c r="A1337" s="152"/>
      <c r="C1337" s="217" t="str">
        <f ca="1">IFERROR(IF(H1336="","No PI or No Data",""),"Substation was not found in SubstationLoad")</f>
        <v/>
      </c>
      <c r="D1337" s="139"/>
      <c r="E1337" s="139"/>
      <c r="F1337" s="139"/>
      <c r="G1337" s="285">
        <f ca="1">IF(AND(VLOOKUP(C1336,SubstationLoad_Max_Primaries!$B$3:$Z$495,3,FALSE),ISNUMBER(VLOOKUP(C1336,'Manual Calculation'!$B$2:$G$222,3,FALSE))),VLOOKUP(C1336,'Manual Calculation'!$B$2:$G$222,4,FALSE),VLOOKUP(C1336,SubstationLoad_Max_Primaries!$B$3:$Z$500,23,FALSE))</f>
        <v>43817.25277777778</v>
      </c>
      <c r="H1337" s="248"/>
      <c r="I1337" s="220"/>
      <c r="J1337" s="220"/>
      <c r="K1337" s="220"/>
      <c r="L1337" s="220" t="s">
        <v>32</v>
      </c>
      <c r="M1337" s="235"/>
      <c r="N1337" s="221"/>
      <c r="O1337" s="221"/>
      <c r="P1337" s="221"/>
      <c r="Q1337" s="221"/>
      <c r="R1337" s="221"/>
      <c r="S1337" s="221"/>
      <c r="T1337" s="221"/>
      <c r="U1337" s="221"/>
      <c r="V1337" s="221"/>
      <c r="W1337" s="221"/>
      <c r="X1337" s="221"/>
      <c r="Y1337" s="221"/>
      <c r="Z1337" s="222"/>
      <c r="AA1337" s="419">
        <f ca="1">IF(AND(VLOOKUP(C1336,SubstationLoad_Min_Primaries!$B$3:$Z$495,3,FALSE),ISNUMBER(VLOOKUP(C1336,'Manual Calculation'!$B$2:$G$222,5,FALSE))),"Manual Calculation",MAX(VLOOKUP(C1336,SubstationLoad_Max_Primaries!$B$3:$Z$500,5,FALSE),VLOOKUP(C1336,SubstationLoad_Max_Primaries!$B$3:$Z$500,7,FALSE)))</f>
        <v>2.6326671417846677</v>
      </c>
      <c r="AB1337" s="419">
        <f ca="1">IF(AND(VLOOKUP(C1336,SubstationLoad_Min_Primaries!$B$3:$Z$495,3,FALSE),ISNUMBER(VLOOKUP(C1336,'Manual Calculation'!$B$2:$G$222,5,FALSE))),"Manual Calculation",VLOOKUP(C1336,SubstationLoad_Max_Primaries!$B$3:$Z$500,6,FALSE))</f>
        <v>1.9256610735473632</v>
      </c>
      <c r="AC1337" s="282">
        <f ca="1">IF(AND(VLOOKUP(C1336,SubstationLoad_Min_Primaries!$B$3:$Z$495,3,FALSE),ISNUMBER(VLOOKUP(C1336,'Manual Calculation'!$B$2:$G$222,5,FALSE))),VLOOKUP(C1336,'Manual Calculation'!$B$2:$G$222,5,FALSE),VLOOKUP(C1336,SubstationLoad_Min_Primaries!$B$3:$Z$500,22,FALSE))</f>
        <v>0</v>
      </c>
      <c r="AD1337" s="175"/>
      <c r="AE1337" s="186">
        <v>1</v>
      </c>
      <c r="AF1337" s="187">
        <v>0</v>
      </c>
      <c r="AG1337" s="187">
        <v>0</v>
      </c>
      <c r="AH1337" s="187">
        <v>0</v>
      </c>
      <c r="AI1337" s="187">
        <v>0</v>
      </c>
      <c r="AJ1337" s="187">
        <v>0</v>
      </c>
      <c r="AK1337" s="187">
        <v>0</v>
      </c>
      <c r="AL1337" s="188">
        <v>0</v>
      </c>
      <c r="AM1337" s="157" t="str">
        <f ca="1">IF('MASTER 2018-19 '!H1346="","",'MASTER 2018-19 '!H1346)</f>
        <v/>
      </c>
      <c r="AN1337" s="216"/>
    </row>
    <row r="1338" spans="1:40" x14ac:dyDescent="0.2">
      <c r="A1338" s="152"/>
      <c r="C1338" s="223" t="s">
        <v>33</v>
      </c>
      <c r="D1338" s="224"/>
      <c r="E1338" s="225"/>
      <c r="F1338" s="225"/>
      <c r="G1338" s="226"/>
      <c r="H1338" s="249"/>
      <c r="I1338" s="228"/>
      <c r="J1338" s="228"/>
      <c r="K1338" s="228"/>
      <c r="L1338" s="228"/>
      <c r="M1338" s="229"/>
      <c r="N1338" s="229"/>
      <c r="O1338" s="230"/>
      <c r="P1338" s="230"/>
      <c r="Q1338" s="230"/>
      <c r="R1338" s="231" t="s">
        <v>34</v>
      </c>
      <c r="S1338" s="283">
        <f ca="1">VLOOKUP(C1336,SubstationLoad_Max_Primaries!$B$3:$Z$500,24,FALSE)</f>
        <v>0</v>
      </c>
      <c r="T1338" s="233"/>
      <c r="U1338" s="233"/>
      <c r="V1338" s="233"/>
      <c r="W1338" s="233"/>
      <c r="X1338" s="233"/>
      <c r="Y1338" s="233"/>
      <c r="Z1338" s="234"/>
      <c r="AA1338" s="418">
        <f ca="1">IF(AND(VLOOKUP(C1336,SubstationLoad_Min_Primaries!$B$3:$Z$495,3,FALSE),ISNUMBER(VLOOKUP(C1336,'Manual Calculation'!$B$2:$G$222,5,FALSE))),"",IF(AA1337=VLOOKUP(C1336,SubstationLoad_Max_Primaries!$B$3:$Z$500,5,FALSE),VLOOKUP(C1336,SubstationLoad_Max_Primaries!$B$3:$Z$500,10,FALSE),IF(AA1337=VLOOKUP(C1336,SubstationLoad_Max_Primaries!$B$3:$Z$500,7,FALSE),VLOOKUP(C1336,SubstationLoad_Max_Primaries!$B$3:$Z$500,12,FALSE),"")))</f>
        <v>43556.275694444441</v>
      </c>
      <c r="AB1338" s="418">
        <f ca="1">IF(AND(VLOOKUP(C1336,SubstationLoad_Min_Primaries!$B$3:$Z$495,3,FALSE),ISNUMBER(VLOOKUP(C1336,'Manual Calculation'!$B$2:$G$222,5,FALSE))),"",VLOOKUP(C1336,SubstationLoad_Max_Primaries!$B$3:$Z$500,11,FALSE))</f>
        <v>43617.252083333333</v>
      </c>
      <c r="AC1338" s="418">
        <f ca="1">IF(AND(VLOOKUP(C1336,SubstationLoad_Min_Primaries!$B$3:$Z$495,3,FALSE),ISNUMBER(VLOOKUP(C1336,'Manual Calculation'!$B$2:$G$222,5,FALSE))),VLOOKUP(C1336,'Manual Calculation'!$B$2:$G$222,6,FALSE),VLOOKUP(C1336,SubstationLoad_Min_Primaries!$B$3:$Z$500,23,FALSE))</f>
        <v>0</v>
      </c>
      <c r="AD1338" s="175"/>
      <c r="AE1338" s="175"/>
      <c r="AF1338" s="175"/>
      <c r="AG1338" s="175"/>
      <c r="AH1338" s="175"/>
      <c r="AI1338" s="175"/>
      <c r="AJ1338" s="175"/>
      <c r="AK1338" s="175"/>
      <c r="AL1338" s="175"/>
      <c r="AM1338" s="157" t="str">
        <f ca="1">IF('MASTER 2018-19 '!H1347="","",'MASTER 2018-19 '!H1347)</f>
        <v/>
      </c>
      <c r="AN1338" s="216"/>
    </row>
    <row r="1339" spans="1:40" x14ac:dyDescent="0.2">
      <c r="A1339" s="152"/>
      <c r="B1339" s="213">
        <v>692</v>
      </c>
      <c r="C1339" s="86" t="s">
        <v>630</v>
      </c>
      <c r="D1339" s="117" t="s">
        <v>30</v>
      </c>
      <c r="E1339" s="117" t="s">
        <v>543</v>
      </c>
      <c r="F1339" s="214"/>
      <c r="G1339" s="284">
        <f ca="1">IF(AND(VLOOKUP(C1339,SubstationLoad_Max_Primaries!$B$3:$Z$495,3,FALSE),ISNUMBER(VLOOKUP(C1339,'Manual Calculation'!$B$2:$G$222,3,FALSE))),VLOOKUP(C1339,'Manual Calculation'!$B$2:$G$222,4,FALSE),VLOOKUP(C1339,SubstationLoad_Max_Primaries!$B$3:$Z$500,23,FALSE))</f>
        <v>43566.272222222222</v>
      </c>
      <c r="H1339" s="282">
        <f ca="1">IF(AND(VLOOKUP(C1339,SubstationLoad_Max_Primaries!$B$3:$Z$495,3,FALSE),ISNUMBER(VLOOKUP(C1339,'Manual Calculation'!$B$2:$G$222,3,FALSE))),VLOOKUP(C1339,'Manual Calculation'!$B$2:$G$222,3,FALSE),VLOOKUP(C1339,SubstationLoad_Max_Primaries!$B$3:$Z$500,22,FALSE))</f>
        <v>1.2561745319519042</v>
      </c>
      <c r="I1339" s="136">
        <v>1</v>
      </c>
      <c r="J1339" s="89">
        <v>0</v>
      </c>
      <c r="K1339" s="90">
        <v>0</v>
      </c>
      <c r="L1339" s="143">
        <f ca="1">IF(OR($B1339="",ISNA($I1339)),,$H1339*$I1339)</f>
        <v>1.2561745319519042</v>
      </c>
      <c r="M1339" s="143">
        <f ca="1">IF($B1339 ="",,VLOOKUP($K1339,'Growth Rates'!$C$5:$D$8,2,FALSE))^COLUMNS($M1339:M1339)*$L1339+SUM($L1340:M1340)*IFERROR($L$5/$L$6,1)</f>
        <v>1.2561974656396153</v>
      </c>
      <c r="N1339" s="143">
        <f ca="1">IF($B1339 ="",,VLOOKUP($K1339,'Growth Rates'!$C$5:$D$8,2,FALSE))^COLUMNS($M1339:N1339)*$L1339+SUM($L1340:N1340)*IFERROR($L$5/$L$6,1)</f>
        <v>1.2562203997460215</v>
      </c>
      <c r="O1339" s="143">
        <f ca="1">IF($B1339 ="",,VLOOKUP($K1339,'Growth Rates'!$C$5:$D$8,2,FALSE))^COLUMNS($M1339:O1339)*$L1339+SUM($L1340:O1340)*IFERROR($L$5/$L$6,1)</f>
        <v>1.2562433342711303</v>
      </c>
      <c r="P1339" s="143">
        <f ca="1">IF($B1339 ="",,VLOOKUP($K1339,'Growth Rates'!$C$5:$D$8,2,FALSE))^COLUMNS($M1339:P1339)*$L1339+SUM($L1340:P1340)*IFERROR($L$5/$L$6,1)</f>
        <v>1.2562662692149498</v>
      </c>
      <c r="Q1339" s="143">
        <f ca="1">IF($B1339 ="",,VLOOKUP($K1339,'Growth Rates'!$C$5:$D$8,2,FALSE))^COLUMNS($M1339:Q1339)*$L1339+SUM($L1340:Q1340)*IFERROR($L$5/$L$6,1)</f>
        <v>1.2562892045774869</v>
      </c>
      <c r="R1339" s="143">
        <f ca="1">IF($B1339 ="",,VLOOKUP($K1339,'Growth Rates'!$C$5:$D$8,2,FALSE))^COLUMNS($M1339:R1339)*$L1339+SUM($L1340:R1340)*IFERROR($L$5/$L$6,1)</f>
        <v>1.2563121403587496</v>
      </c>
      <c r="S1339" s="143">
        <f ca="1">IF($B1339 ="",,VLOOKUP($K1339,'Growth Rates'!$C$5:$D$8,2,FALSE))^COLUMNS($M1339:S1339)*$L1339+SUM($L1340:S1340)*IFERROR($L$5/$L$6,1)</f>
        <v>1.2563350765587458</v>
      </c>
      <c r="T1339" s="143">
        <f ca="1">IF($B1339 ="",,VLOOKUP($K1339,'Growth Rates'!$C$5:$D$8,2,FALSE))^COLUMNS($M1339:T1339)*$L1339+SUM($L1340:T1340)*IFERROR($L$5/$L$6,1)</f>
        <v>1.2563580131774827</v>
      </c>
      <c r="U1339" s="143">
        <f ca="1">IF($B1339 ="",,VLOOKUP($K1339,'Growth Rates'!$C$5:$D$8,2,FALSE))^COLUMNS($M1339:U1339)*$L1339+SUM($L1340:U1340)*IFERROR($L$5/$L$6,1)</f>
        <v>1.2563809502149681</v>
      </c>
      <c r="V1339" s="143">
        <f ca="1">IF($B1339 ="",,VLOOKUP($K1339,'Growth Rates'!$C$5:$D$8,2,FALSE))^COLUMNS($M1339:V1339)*$L1339+SUM($L1340:V1340)*IFERROR($L$5/$L$6,1)</f>
        <v>1.25640388767121</v>
      </c>
      <c r="W1339" s="143">
        <f ca="1">IF($B1339 ="",,VLOOKUP($K1339,'Growth Rates'!$C$5:$D$8,2,FALSE))^COLUMNS($M1339:W1339)*$L1339+SUM($L1340:W1340)*IFERROR($L$5/$L$6,1)</f>
        <v>1.2564268255462152</v>
      </c>
      <c r="X1339" s="143">
        <f ca="1">IF($B1339 ="",,VLOOKUP($K1339,'Growth Rates'!$C$5:$D$8,2,FALSE))^COLUMNS($M1339:X1339)*$L1339+SUM($L1340:X1340)*IFERROR($L$5/$L$6,1)</f>
        <v>1.2564497638399925</v>
      </c>
      <c r="Y1339" s="143">
        <f ca="1">IF($B1339 ="",,VLOOKUP($K1339,'Growth Rates'!$C$5:$D$8,2,FALSE))^COLUMNS($M1339:Y1339)*$L1339+SUM($L1340:Y1340)*IFERROR($L$5/$L$6,1)</f>
        <v>1.2564727025525484</v>
      </c>
      <c r="Z1339" s="215"/>
      <c r="AA1339" s="173">
        <f ca="1">IFERROR(IF($H1339="",,AA1340/$L1339),0)</f>
        <v>1</v>
      </c>
      <c r="AB1339" s="173">
        <f ca="1">IFERROR(IF($H1339="",,AB1340/$L1339),0)</f>
        <v>0.70111110712545488</v>
      </c>
      <c r="AC1339" s="174">
        <f ca="1">IFERROR(IF($H1339="",,AC1340/$L1339),0)</f>
        <v>0</v>
      </c>
      <c r="AD1339" s="175"/>
      <c r="AE1339" s="42">
        <v>89941</v>
      </c>
      <c r="AF1339" s="43"/>
      <c r="AG1339" s="43"/>
      <c r="AH1339" s="43"/>
      <c r="AI1339" s="43"/>
      <c r="AJ1339" s="43"/>
      <c r="AK1339" s="43"/>
      <c r="AL1339" s="44"/>
      <c r="AM1339" s="157">
        <f ca="1">IF('MASTER 2018-19 '!H1348="","",'MASTER 2018-19 '!H1348)</f>
        <v>1.21</v>
      </c>
      <c r="AN1339" s="216">
        <f t="shared" ca="1" si="216"/>
        <v>4.6174531951904241E-2</v>
      </c>
    </row>
    <row r="1340" spans="1:40" x14ac:dyDescent="0.2">
      <c r="A1340" s="152"/>
      <c r="C1340" s="217" t="str">
        <f ca="1">IFERROR(IF(H1339="","No PI or No Data",""),"Substation was not found in SubstationLoad")</f>
        <v/>
      </c>
      <c r="D1340" s="139"/>
      <c r="E1340" s="139"/>
      <c r="F1340" s="139"/>
      <c r="G1340" s="285">
        <f ca="1">IF(AND(VLOOKUP(C1339,SubstationLoad_Max_Primaries!$B$3:$Z$495,3,FALSE),ISNUMBER(VLOOKUP(C1339,'Manual Calculation'!$B$2:$G$222,3,FALSE))),VLOOKUP(C1339,'Manual Calculation'!$B$2:$G$222,4,FALSE),VLOOKUP(C1339,SubstationLoad_Max_Primaries!$B$3:$Z$500,23,FALSE))</f>
        <v>43566.272222222222</v>
      </c>
      <c r="H1340" s="250"/>
      <c r="I1340" s="220"/>
      <c r="J1340" s="220"/>
      <c r="K1340" s="220"/>
      <c r="L1340" s="220" t="s">
        <v>32</v>
      </c>
      <c r="M1340" s="221"/>
      <c r="N1340" s="221"/>
      <c r="O1340" s="221"/>
      <c r="P1340" s="221"/>
      <c r="Q1340" s="221"/>
      <c r="R1340" s="221"/>
      <c r="S1340" s="221"/>
      <c r="T1340" s="221"/>
      <c r="U1340" s="221"/>
      <c r="V1340" s="221"/>
      <c r="W1340" s="221"/>
      <c r="X1340" s="221"/>
      <c r="Y1340" s="221"/>
      <c r="Z1340" s="222"/>
      <c r="AA1340" s="419">
        <f ca="1">IF(AND(VLOOKUP(C1339,SubstationLoad_Min_Primaries!$B$3:$Z$495,3,FALSE),ISNUMBER(VLOOKUP(C1339,'Manual Calculation'!$B$2:$G$222,5,FALSE))),"Manual Calculation",MAX(VLOOKUP(C1339,SubstationLoad_Max_Primaries!$B$3:$Z$500,5,FALSE),VLOOKUP(C1339,SubstationLoad_Max_Primaries!$B$3:$Z$500,7,FALSE)))</f>
        <v>1.2561745319519042</v>
      </c>
      <c r="AB1340" s="419">
        <f ca="1">IF(AND(VLOOKUP(C1339,SubstationLoad_Min_Primaries!$B$3:$Z$495,3,FALSE),ISNUMBER(VLOOKUP(C1339,'Manual Calculation'!$B$2:$G$222,5,FALSE))),"Manual Calculation",VLOOKUP(C1339,SubstationLoad_Max_Primaries!$B$3:$Z$500,6,FALSE))</f>
        <v>0.88071791683959966</v>
      </c>
      <c r="AC1340" s="282">
        <f ca="1">IF(AND(VLOOKUP(C1339,SubstationLoad_Min_Primaries!$B$3:$Z$495,3,FALSE),ISNUMBER(VLOOKUP(C1339,'Manual Calculation'!$B$2:$G$222,5,FALSE))),VLOOKUP(C1339,'Manual Calculation'!$B$2:$G$222,5,FALSE),VLOOKUP(C1339,SubstationLoad_Min_Primaries!$B$3:$Z$500,22,FALSE))</f>
        <v>0</v>
      </c>
      <c r="AD1340" s="175"/>
      <c r="AE1340" s="186">
        <v>1</v>
      </c>
      <c r="AF1340" s="187">
        <v>0</v>
      </c>
      <c r="AG1340" s="187">
        <v>0</v>
      </c>
      <c r="AH1340" s="187">
        <v>0</v>
      </c>
      <c r="AI1340" s="187">
        <v>0</v>
      </c>
      <c r="AJ1340" s="187">
        <v>0</v>
      </c>
      <c r="AK1340" s="187">
        <v>0</v>
      </c>
      <c r="AL1340" s="188">
        <v>0</v>
      </c>
      <c r="AM1340" s="157" t="str">
        <f ca="1">IF('MASTER 2018-19 '!H1349="","",'MASTER 2018-19 '!H1349)</f>
        <v/>
      </c>
      <c r="AN1340" s="216"/>
    </row>
    <row r="1341" spans="1:40" x14ac:dyDescent="0.2">
      <c r="A1341" s="152"/>
      <c r="C1341" s="223" t="s">
        <v>33</v>
      </c>
      <c r="D1341" s="224"/>
      <c r="E1341" s="225"/>
      <c r="F1341" s="225"/>
      <c r="G1341" s="226"/>
      <c r="H1341" s="249"/>
      <c r="I1341" s="228"/>
      <c r="J1341" s="228"/>
      <c r="K1341" s="228"/>
      <c r="L1341" s="228"/>
      <c r="M1341" s="229"/>
      <c r="N1341" s="229"/>
      <c r="O1341" s="230"/>
      <c r="P1341" s="230"/>
      <c r="Q1341" s="230"/>
      <c r="R1341" s="231" t="s">
        <v>34</v>
      </c>
      <c r="S1341" s="283">
        <f ca="1">VLOOKUP(C1339,SubstationLoad_Max_Primaries!$B$3:$Z$500,24,FALSE)</f>
        <v>0</v>
      </c>
      <c r="T1341" s="233"/>
      <c r="U1341" s="233"/>
      <c r="V1341" s="233"/>
      <c r="W1341" s="233"/>
      <c r="X1341" s="233"/>
      <c r="Y1341" s="233"/>
      <c r="Z1341" s="234"/>
      <c r="AA1341" s="418">
        <f ca="1">IF(AND(VLOOKUP(C1339,SubstationLoad_Min_Primaries!$B$3:$Z$495,3,FALSE),ISNUMBER(VLOOKUP(C1339,'Manual Calculation'!$B$2:$G$222,5,FALSE))),"",IF(AA1340=VLOOKUP(C1339,SubstationLoad_Max_Primaries!$B$3:$Z$500,5,FALSE),VLOOKUP(C1339,SubstationLoad_Max_Primaries!$B$3:$Z$500,10,FALSE),IF(AA1340=VLOOKUP(C1339,SubstationLoad_Max_Primaries!$B$3:$Z$500,7,FALSE),VLOOKUP(C1339,SubstationLoad_Max_Primaries!$B$3:$Z$500,12,FALSE),"")))</f>
        <v>43566.272222222222</v>
      </c>
      <c r="AB1341" s="418">
        <f ca="1">IF(AND(VLOOKUP(C1339,SubstationLoad_Min_Primaries!$B$3:$Z$495,3,FALSE),ISNUMBER(VLOOKUP(C1339,'Manual Calculation'!$B$2:$G$222,5,FALSE))),"",VLOOKUP(C1339,SubstationLoad_Max_Primaries!$B$3:$Z$500,11,FALSE))</f>
        <v>43630.334027777775</v>
      </c>
      <c r="AC1341" s="418">
        <f ca="1">IF(AND(VLOOKUP(C1339,SubstationLoad_Min_Primaries!$B$3:$Z$495,3,FALSE),ISNUMBER(VLOOKUP(C1339,'Manual Calculation'!$B$2:$G$222,5,FALSE))),VLOOKUP(C1339,'Manual Calculation'!$B$2:$G$222,6,FALSE),VLOOKUP(C1339,SubstationLoad_Min_Primaries!$B$3:$Z$500,23,FALSE))</f>
        <v>0</v>
      </c>
      <c r="AD1341" s="175"/>
      <c r="AE1341" s="175"/>
      <c r="AF1341" s="175"/>
      <c r="AG1341" s="175"/>
      <c r="AH1341" s="175"/>
      <c r="AI1341" s="175"/>
      <c r="AJ1341" s="175"/>
      <c r="AK1341" s="175"/>
      <c r="AL1341" s="175"/>
      <c r="AM1341" s="157" t="str">
        <f ca="1">IF('MASTER 2018-19 '!H1350="","",'MASTER 2018-19 '!H1350)</f>
        <v/>
      </c>
      <c r="AN1341" s="216"/>
    </row>
    <row r="1342" spans="1:40" x14ac:dyDescent="0.2">
      <c r="A1342" s="273"/>
      <c r="B1342" s="213">
        <v>696</v>
      </c>
      <c r="C1342" s="138" t="s">
        <v>640</v>
      </c>
      <c r="D1342" s="117" t="s">
        <v>30</v>
      </c>
      <c r="E1342" s="117" t="s">
        <v>641</v>
      </c>
      <c r="F1342" s="274"/>
      <c r="G1342" s="284">
        <f ca="1">IF(AND(VLOOKUP(C1342,SubstationLoad_Max_Primaries!$B$3:$Z$495,3,FALSE),ISNUMBER(VLOOKUP(C1342,'Manual Calculation'!$B$2:$G$222,3,FALSE))),VLOOKUP(C1342,'Manual Calculation'!$B$2:$G$222,4,FALSE),VLOOKUP(C1342,SubstationLoad_Max_Primaries!$B$3:$Z$500,23,FALSE))</f>
        <v>43860.6875</v>
      </c>
      <c r="H1342" s="282">
        <f ca="1">IF(AND(VLOOKUP(C1342,SubstationLoad_Max_Primaries!$B$3:$Z$495,3,FALSE),ISNUMBER(VLOOKUP(C1342,'Manual Calculation'!$B$2:$G$222,3,FALSE))),VLOOKUP(C1342,'Manual Calculation'!$B$2:$G$222,3,FALSE),VLOOKUP(C1342,SubstationLoad_Max_Primaries!$B$3:$Z$500,22,FALSE))</f>
        <v>17.325772950000001</v>
      </c>
      <c r="I1342" s="136">
        <v>1</v>
      </c>
      <c r="J1342" s="89">
        <v>0</v>
      </c>
      <c r="K1342" s="90">
        <v>0</v>
      </c>
      <c r="L1342" s="143">
        <f ca="1">IF(OR($B1342="",ISNA($I1342)),,$H1342*$I1342)</f>
        <v>17.325772950000001</v>
      </c>
      <c r="M1342" s="143">
        <f ca="1">IF($B1342 ="",,VLOOKUP($K1342,'Growth Rates'!$C$5:$D$8,2,FALSE))^COLUMNS($M1342:M1342)*$L1342+SUM($L1343:M1343)*IFERROR($L$5/$L$6,1)</f>
        <v>17.326089262627015</v>
      </c>
      <c r="N1342" s="143">
        <f ca="1">IF($B1342 ="",,VLOOKUP($K1342,'Growth Rates'!$C$5:$D$8,2,FALSE))^COLUMNS($M1342:N1342)*$L1342+SUM($L1343:N1343)*IFERROR($L$5/$L$6,1)</f>
        <v>17.326405581028876</v>
      </c>
      <c r="O1342" s="143">
        <f ca="1">IF($B1342 ="",,VLOOKUP($K1342,'Growth Rates'!$C$5:$D$8,2,FALSE))^COLUMNS($M1342:O1342)*$L1342+SUM($L1343:O1343)*IFERROR($L$5/$L$6,1)</f>
        <v>17.326721905205687</v>
      </c>
      <c r="P1342" s="143">
        <f ca="1">IF($B1342 ="",,VLOOKUP($K1342,'Growth Rates'!$C$5:$D$8,2,FALSE))^COLUMNS($M1342:P1342)*$L1342+SUM($L1343:P1343)*IFERROR($L$5/$L$6,1)</f>
        <v>17.327038235157559</v>
      </c>
      <c r="Q1342" s="143">
        <f ca="1">IF($B1342 ="",,VLOOKUP($K1342,'Growth Rates'!$C$5:$D$8,2,FALSE))^COLUMNS($M1342:Q1342)*$L1342+SUM($L1343:Q1343)*IFERROR($L$5/$L$6,1)</f>
        <v>17.327354570884591</v>
      </c>
      <c r="R1342" s="143">
        <f ca="1">IF($B1342 ="",,VLOOKUP($K1342,'Growth Rates'!$C$5:$D$8,2,FALSE))^COLUMNS($M1342:R1342)*$L1342+SUM($L1343:R1343)*IFERROR($L$5/$L$6,1)</f>
        <v>17.327670912386893</v>
      </c>
      <c r="S1342" s="143">
        <f ca="1">IF($B1342 ="",,VLOOKUP($K1342,'Growth Rates'!$C$5:$D$8,2,FALSE))^COLUMNS($M1342:S1342)*$L1342+SUM($L1343:S1343)*IFERROR($L$5/$L$6,1)</f>
        <v>17.327987259664567</v>
      </c>
      <c r="T1342" s="143">
        <f ca="1">IF($B1342 ="",,VLOOKUP($K1342,'Growth Rates'!$C$5:$D$8,2,FALSE))^COLUMNS($M1342:T1342)*$L1342+SUM($L1343:T1343)*IFERROR($L$5/$L$6,1)</f>
        <v>17.328303612717722</v>
      </c>
      <c r="U1342" s="143">
        <f ca="1">IF($B1342 ="",,VLOOKUP($K1342,'Growth Rates'!$C$5:$D$8,2,FALSE))^COLUMNS($M1342:U1342)*$L1342+SUM($L1343:U1343)*IFERROR($L$5/$L$6,1)</f>
        <v>17.328619971546459</v>
      </c>
      <c r="V1342" s="143">
        <f ca="1">IF($B1342 ="",,VLOOKUP($K1342,'Growth Rates'!$C$5:$D$8,2,FALSE))^COLUMNS($M1342:V1342)*$L1342+SUM($L1343:V1343)*IFERROR($L$5/$L$6,1)</f>
        <v>17.328936336150889</v>
      </c>
      <c r="W1342" s="143">
        <f ca="1">IF($B1342 ="",,VLOOKUP($K1342,'Growth Rates'!$C$5:$D$8,2,FALSE))^COLUMNS($M1342:W1342)*$L1342+SUM($L1343:W1343)*IFERROR($L$5/$L$6,1)</f>
        <v>17.329252706531108</v>
      </c>
      <c r="X1342" s="143">
        <f ca="1">IF($B1342 ="",,VLOOKUP($K1342,'Growth Rates'!$C$5:$D$8,2,FALSE))^COLUMNS($M1342:X1342)*$L1342+SUM($L1343:X1343)*IFERROR($L$5/$L$6,1)</f>
        <v>17.32956908268724</v>
      </c>
      <c r="Y1342" s="143">
        <f ca="1">IF($B1342 ="",,VLOOKUP($K1342,'Growth Rates'!$C$5:$D$8,2,FALSE))^COLUMNS($M1342:Y1342)*$L1342+SUM($L1343:Y1343)*IFERROR($L$5/$L$6,1)</f>
        <v>17.329885464619366</v>
      </c>
      <c r="Z1342" s="215"/>
      <c r="AA1342" s="173">
        <f ca="1">IFERROR(IF($H1342="",,AA1343/$L1342),0)</f>
        <v>0</v>
      </c>
      <c r="AB1342" s="173">
        <f ca="1">IFERROR(IF($H1342="",,AB1343/$L1342),0)</f>
        <v>0</v>
      </c>
      <c r="AC1342" s="174">
        <f ca="1">IFERROR(IF($H1342="",,AC1343/$L1342),0)</f>
        <v>0.29179381742965754</v>
      </c>
      <c r="AD1342" s="175"/>
      <c r="AE1342" s="42">
        <v>89903</v>
      </c>
      <c r="AF1342" s="43">
        <v>89904</v>
      </c>
      <c r="AG1342" s="43">
        <v>89905</v>
      </c>
      <c r="AH1342" s="43"/>
      <c r="AI1342" s="43"/>
      <c r="AJ1342" s="43"/>
      <c r="AK1342" s="43"/>
      <c r="AL1342" s="44"/>
      <c r="AM1342" s="157">
        <f ca="1">IF('MASTER 2018-19 '!H1351="","",'MASTER 2018-19 '!H1351)</f>
        <v>17.190000000000001</v>
      </c>
      <c r="AN1342" s="216">
        <f t="shared" ca="1" si="216"/>
        <v>0.13577294999999978</v>
      </c>
    </row>
    <row r="1343" spans="1:40" x14ac:dyDescent="0.2">
      <c r="A1343" s="241"/>
      <c r="B1343" s="241"/>
      <c r="C1343" s="217" t="str">
        <f ca="1">IFERROR(IF(H1342="","No PI or No Data",""),"Substation was not found in SubstationLoad")</f>
        <v/>
      </c>
      <c r="D1343" s="243"/>
      <c r="E1343" s="243"/>
      <c r="F1343" s="243"/>
      <c r="G1343" s="285">
        <f ca="1">IF(AND(VLOOKUP(C1342,SubstationLoad_Max_Primaries!$B$3:$Z$495,3,FALSE),ISNUMBER(VLOOKUP(C1342,'Manual Calculation'!$B$2:$G$222,3,FALSE))),VLOOKUP(C1342,'Manual Calculation'!$B$2:$G$222,4,FALSE),VLOOKUP(C1342,SubstationLoad_Max_Primaries!$B$3:$Z$500,23,FALSE))</f>
        <v>43860.6875</v>
      </c>
      <c r="H1343" s="250"/>
      <c r="I1343" s="220"/>
      <c r="J1343" s="220"/>
      <c r="K1343" s="220"/>
      <c r="L1343" s="220" t="s">
        <v>32</v>
      </c>
      <c r="M1343" s="235"/>
      <c r="N1343" s="221"/>
      <c r="O1343" s="221"/>
      <c r="P1343" s="221"/>
      <c r="Q1343" s="221"/>
      <c r="R1343" s="221"/>
      <c r="S1343" s="221"/>
      <c r="T1343" s="221"/>
      <c r="U1343" s="221"/>
      <c r="V1343" s="221"/>
      <c r="W1343" s="221"/>
      <c r="X1343" s="221"/>
      <c r="Y1343" s="221"/>
      <c r="Z1343" s="222"/>
      <c r="AA1343" s="419" t="str">
        <f ca="1">IF(AND(VLOOKUP(C1342,SubstationLoad_Min_Primaries!$B$3:$Z$495,3,FALSE),ISNUMBER(VLOOKUP(C1342,'Manual Calculation'!$B$2:$G$222,5,FALSE))),"Manual Calculation",MAX(VLOOKUP(C1342,SubstationLoad_Max_Primaries!$B$3:$Z$500,5,FALSE),VLOOKUP(C1342,SubstationLoad_Max_Primaries!$B$3:$Z$500,7,FALSE)))</f>
        <v>Manual Calculation</v>
      </c>
      <c r="AB1343" s="419" t="str">
        <f ca="1">IF(AND(VLOOKUP(C1342,SubstationLoad_Min_Primaries!$B$3:$Z$495,3,FALSE),ISNUMBER(VLOOKUP(C1342,'Manual Calculation'!$B$2:$G$222,5,FALSE))),"Manual Calculation",VLOOKUP(C1342,SubstationLoad_Max_Primaries!$B$3:$Z$500,6,FALSE))</f>
        <v>Manual Calculation</v>
      </c>
      <c r="AC1343" s="282">
        <f ca="1">IF(AND(VLOOKUP(C1342,SubstationLoad_Min_Primaries!$B$3:$Z$495,3,FALSE),ISNUMBER(VLOOKUP(C1342,'Manual Calculation'!$B$2:$G$222,5,FALSE))),VLOOKUP(C1342,'Manual Calculation'!$B$2:$G$222,5,FALSE),VLOOKUP(C1342,SubstationLoad_Min_Primaries!$B$3:$Z$500,22,FALSE))</f>
        <v>5.0555534289999997</v>
      </c>
      <c r="AD1343" s="175"/>
      <c r="AE1343" s="275">
        <v>0.33333333333333331</v>
      </c>
      <c r="AF1343" s="276">
        <v>0.33333333333333331</v>
      </c>
      <c r="AG1343" s="276">
        <v>0.33333333333333331</v>
      </c>
      <c r="AH1343" s="276">
        <v>0</v>
      </c>
      <c r="AI1343" s="276">
        <v>0</v>
      </c>
      <c r="AJ1343" s="276">
        <v>0</v>
      </c>
      <c r="AK1343" s="276">
        <v>0</v>
      </c>
      <c r="AL1343" s="277">
        <v>0</v>
      </c>
      <c r="AM1343" s="157" t="str">
        <f ca="1">IF('MASTER 2018-19 '!H1352="","",'MASTER 2018-19 '!H1352)</f>
        <v/>
      </c>
      <c r="AN1343" s="216"/>
    </row>
    <row r="1344" spans="1:40" x14ac:dyDescent="0.2">
      <c r="A1344" s="241"/>
      <c r="B1344" s="241"/>
      <c r="C1344" s="264" t="s">
        <v>33</v>
      </c>
      <c r="D1344" s="265"/>
      <c r="E1344" s="266"/>
      <c r="F1344" s="266"/>
      <c r="G1344" s="226"/>
      <c r="H1344" s="249"/>
      <c r="I1344" s="228"/>
      <c r="J1344" s="228"/>
      <c r="K1344" s="228"/>
      <c r="L1344" s="228"/>
      <c r="M1344" s="229"/>
      <c r="N1344" s="229"/>
      <c r="O1344" s="230"/>
      <c r="P1344" s="230"/>
      <c r="Q1344" s="230"/>
      <c r="R1344" s="231" t="s">
        <v>34</v>
      </c>
      <c r="S1344" s="283" t="str">
        <f ca="1">VLOOKUP(C1342,SubstationLoad_Max_Primaries!$B$3:$Z$500,24,FALSE)</f>
        <v/>
      </c>
      <c r="T1344" s="233"/>
      <c r="U1344" s="233"/>
      <c r="V1344" s="233"/>
      <c r="W1344" s="233"/>
      <c r="X1344" s="233"/>
      <c r="Y1344" s="233"/>
      <c r="Z1344" s="234"/>
      <c r="AA1344" s="418" t="str">
        <f ca="1">IF(AND(VLOOKUP(C1342,SubstationLoad_Min_Primaries!$B$3:$Z$495,3,FALSE),ISNUMBER(VLOOKUP(C1342,'Manual Calculation'!$B$2:$G$222,5,FALSE))),"",IF(AA1343=VLOOKUP(C1342,SubstationLoad_Max_Primaries!$B$3:$Z$500,5,FALSE),VLOOKUP(C1342,SubstationLoad_Max_Primaries!$B$3:$Z$500,10,FALSE),IF(AA1343=VLOOKUP(C1342,SubstationLoad_Max_Primaries!$B$3:$Z$500,7,FALSE),VLOOKUP(C1342,SubstationLoad_Max_Primaries!$B$3:$Z$500,12,FALSE),"")))</f>
        <v/>
      </c>
      <c r="AB1344" s="418" t="str">
        <f ca="1">IF(AND(VLOOKUP(C1342,SubstationLoad_Min_Primaries!$B$3:$Z$495,3,FALSE),ISNUMBER(VLOOKUP(C1342,'Manual Calculation'!$B$2:$G$222,5,FALSE))),"",VLOOKUP(C1342,SubstationLoad_Max_Primaries!$B$3:$Z$500,11,FALSE))</f>
        <v/>
      </c>
      <c r="AC1344" s="418">
        <f ca="1">IF(AND(VLOOKUP(C1342,SubstationLoad_Min_Primaries!$B$3:$Z$495,3,FALSE),ISNUMBER(VLOOKUP(C1342,'Manual Calculation'!$B$2:$G$222,5,FALSE))),VLOOKUP(C1342,'Manual Calculation'!$B$2:$G$222,6,FALSE),VLOOKUP(C1342,SubstationLoad_Min_Primaries!$B$3:$Z$500,23,FALSE))</f>
        <v>43678.1875</v>
      </c>
      <c r="AD1344" s="175"/>
      <c r="AE1344" s="175"/>
      <c r="AF1344" s="175"/>
      <c r="AG1344" s="175"/>
      <c r="AH1344" s="175"/>
      <c r="AI1344" s="175"/>
      <c r="AJ1344" s="175"/>
      <c r="AK1344" s="175"/>
      <c r="AL1344" s="175"/>
      <c r="AM1344" s="157" t="str">
        <f ca="1">IF('MASTER 2018-19 '!H1353="","",'MASTER 2018-19 '!H1353)</f>
        <v/>
      </c>
      <c r="AN1344" s="216"/>
    </row>
    <row r="1345" spans="2:40" x14ac:dyDescent="0.2">
      <c r="B1345" s="213">
        <v>695</v>
      </c>
      <c r="C1345" s="86" t="s">
        <v>631</v>
      </c>
      <c r="D1345" s="117" t="s">
        <v>30</v>
      </c>
      <c r="E1345" s="117" t="s">
        <v>538</v>
      </c>
      <c r="F1345" s="214"/>
      <c r="G1345" s="284">
        <f ca="1">IF(AND(VLOOKUP(C1345,SubstationLoad_Max_Primaries!$B$3:$Z$495,3,FALSE),ISNUMBER(VLOOKUP(C1345,'Manual Calculation'!$B$2:$G$222,3,FALSE))),VLOOKUP(C1345,'Manual Calculation'!$B$2:$G$222,4,FALSE),VLOOKUP(C1345,SubstationLoad_Max_Primaries!$B$3:$Z$500,23,FALSE))</f>
        <v>43781.209722222222</v>
      </c>
      <c r="H1345" s="282">
        <f ca="1">IF(AND(VLOOKUP(C1345,SubstationLoad_Max_Primaries!$B$3:$Z$495,3,FALSE),ISNUMBER(VLOOKUP(C1345,'Manual Calculation'!$B$2:$G$222,3,FALSE))),VLOOKUP(C1345,'Manual Calculation'!$B$2:$G$222,3,FALSE),VLOOKUP(C1345,SubstationLoad_Max_Primaries!$B$3:$Z$500,22,FALSE))</f>
        <v>0.7278833664703368</v>
      </c>
      <c r="I1345" s="136">
        <v>1</v>
      </c>
      <c r="J1345" s="89">
        <v>0</v>
      </c>
      <c r="K1345" s="90">
        <v>0</v>
      </c>
      <c r="L1345" s="143">
        <f ca="1">IF(OR($B1345="",ISNA($I1345)),,$H1345*$I1345)</f>
        <v>0.7278833664703368</v>
      </c>
      <c r="M1345" s="143">
        <f ca="1">IF($B1345 ="",,VLOOKUP($K1345,'Growth Rates'!$C$5:$D$8,2,FALSE))^COLUMNS($M1345:M1345)*$L1345+SUM($L1346:M1346)*IFERROR($L$5/$L$6,1)</f>
        <v>0.72789665526850311</v>
      </c>
      <c r="N1345" s="143">
        <f ca="1">IF($B1345 ="",,VLOOKUP($K1345,'Growth Rates'!$C$5:$D$8,2,FALSE))^COLUMNS($M1345:N1345)*$L1345+SUM($L1346:N1346)*IFERROR($L$5/$L$6,1)</f>
        <v>0.72790994430928002</v>
      </c>
      <c r="O1345" s="143">
        <f ca="1">IF($B1345 ="",,VLOOKUP($K1345,'Growth Rates'!$C$5:$D$8,2,FALSE))^COLUMNS($M1345:O1345)*$L1345+SUM($L1346:O1346)*IFERROR($L$5/$L$6,1)</f>
        <v>0.72792323359267175</v>
      </c>
      <c r="P1345" s="143">
        <f ca="1">IF($B1345 ="",,VLOOKUP($K1345,'Growth Rates'!$C$5:$D$8,2,FALSE))^COLUMNS($M1345:P1345)*$L1345+SUM($L1346:P1346)*IFERROR($L$5/$L$6,1)</f>
        <v>0.72793652311868295</v>
      </c>
      <c r="Q1345" s="143">
        <f ca="1">IF($B1345 ="",,VLOOKUP($K1345,'Growth Rates'!$C$5:$D$8,2,FALSE))^COLUMNS($M1345:Q1345)*$L1345+SUM($L1346:Q1346)*IFERROR($L$5/$L$6,1)</f>
        <v>0.72794981288731786</v>
      </c>
      <c r="R1345" s="143">
        <f ca="1">IF($B1345 ="",,VLOOKUP($K1345,'Growth Rates'!$C$5:$D$8,2,FALSE))^COLUMNS($M1345:R1345)*$L1345+SUM($L1346:R1346)*IFERROR($L$5/$L$6,1)</f>
        <v>0.72796310289858113</v>
      </c>
      <c r="S1345" s="143">
        <f ca="1">IF($B1345 ="",,VLOOKUP($K1345,'Growth Rates'!$C$5:$D$8,2,FALSE))^COLUMNS($M1345:S1345)*$L1345+SUM($L1346:S1346)*IFERROR($L$5/$L$6,1)</f>
        <v>0.72797639315247697</v>
      </c>
      <c r="T1345" s="143">
        <f ca="1">IF($B1345 ="",,VLOOKUP($K1345,'Growth Rates'!$C$5:$D$8,2,FALSE))^COLUMNS($M1345:T1345)*$L1345+SUM($L1346:T1346)*IFERROR($L$5/$L$6,1)</f>
        <v>0.72798968364900996</v>
      </c>
      <c r="U1345" s="143">
        <f ca="1">IF($B1345 ="",,VLOOKUP($K1345,'Growth Rates'!$C$5:$D$8,2,FALSE))^COLUMNS($M1345:U1345)*$L1345+SUM($L1346:U1346)*IFERROR($L$5/$L$6,1)</f>
        <v>0.7280029743881844</v>
      </c>
      <c r="V1345" s="143">
        <f ca="1">IF($B1345 ="",,VLOOKUP($K1345,'Growth Rates'!$C$5:$D$8,2,FALSE))^COLUMNS($M1345:V1345)*$L1345+SUM($L1346:V1346)*IFERROR($L$5/$L$6,1)</f>
        <v>0.72801626537000486</v>
      </c>
      <c r="W1345" s="143">
        <f ca="1">IF($B1345 ="",,VLOOKUP($K1345,'Growth Rates'!$C$5:$D$8,2,FALSE))^COLUMNS($M1345:W1345)*$L1345+SUM($L1346:W1346)*IFERROR($L$5/$L$6,1)</f>
        <v>0.72802955659447555</v>
      </c>
      <c r="X1345" s="143">
        <f ca="1">IF($B1345 ="",,VLOOKUP($K1345,'Growth Rates'!$C$5:$D$8,2,FALSE))^COLUMNS($M1345:X1345)*$L1345+SUM($L1346:X1346)*IFERROR($L$5/$L$6,1)</f>
        <v>0.72804284806160136</v>
      </c>
      <c r="Y1345" s="143">
        <f ca="1">IF($B1345 ="",,VLOOKUP($K1345,'Growth Rates'!$C$5:$D$8,2,FALSE))^COLUMNS($M1345:Y1345)*$L1345+SUM($L1346:Y1346)*IFERROR($L$5/$L$6,1)</f>
        <v>0.72805613977138617</v>
      </c>
      <c r="Z1345" s="215"/>
      <c r="AA1345" s="173">
        <f ca="1">IFERROR(IF($H1345="",,AA1346/$L1345),0)</f>
        <v>0.98657714971241328</v>
      </c>
      <c r="AB1345" s="173">
        <f ca="1">IFERROR(IF($H1345="",,AB1346/$L1345),0)</f>
        <v>0.82262702772326368</v>
      </c>
      <c r="AC1345" s="174">
        <f ca="1">IFERROR(IF($H1345="",,AC1346/$L1345),0)</f>
        <v>0</v>
      </c>
      <c r="AD1345" s="175"/>
      <c r="AE1345" s="42">
        <v>89951</v>
      </c>
      <c r="AF1345" s="43"/>
      <c r="AG1345" s="43"/>
      <c r="AH1345" s="43"/>
      <c r="AI1345" s="43"/>
      <c r="AJ1345" s="43"/>
      <c r="AK1345" s="43"/>
      <c r="AL1345" s="44"/>
      <c r="AM1345" s="157">
        <f ca="1">IF('MASTER 2018-19 '!H1354="","",'MASTER 2018-19 '!H1354)</f>
        <v>0.76</v>
      </c>
      <c r="AN1345" s="216">
        <f t="shared" ca="1" si="216"/>
        <v>-3.2116633529663208E-2</v>
      </c>
    </row>
    <row r="1346" spans="2:40" x14ac:dyDescent="0.2">
      <c r="C1346" s="217" t="str">
        <f ca="1">IFERROR(IF(H1345="","No PI or No Data",""),"Substation was not found in SubstationLoad")</f>
        <v/>
      </c>
      <c r="D1346" s="139"/>
      <c r="E1346" s="139"/>
      <c r="F1346" s="139"/>
      <c r="G1346" s="285">
        <f ca="1">IF(AND(VLOOKUP(C1345,SubstationLoad_Max_Primaries!$B$3:$Z$495,3,FALSE),ISNUMBER(VLOOKUP(C1345,'Manual Calculation'!$B$2:$G$222,3,FALSE))),VLOOKUP(C1345,'Manual Calculation'!$B$2:$G$222,4,FALSE),VLOOKUP(C1345,SubstationLoad_Max_Primaries!$B$3:$Z$500,23,FALSE))</f>
        <v>43781.209722222222</v>
      </c>
      <c r="H1346" s="250"/>
      <c r="I1346" s="220"/>
      <c r="J1346" s="220"/>
      <c r="K1346" s="220"/>
      <c r="L1346" s="220" t="s">
        <v>32</v>
      </c>
      <c r="M1346" s="235"/>
      <c r="N1346" s="221"/>
      <c r="O1346" s="221"/>
      <c r="P1346" s="221"/>
      <c r="Q1346" s="221"/>
      <c r="R1346" s="221"/>
      <c r="S1346" s="221"/>
      <c r="T1346" s="221"/>
      <c r="U1346" s="221"/>
      <c r="V1346" s="221"/>
      <c r="W1346" s="221"/>
      <c r="X1346" s="221"/>
      <c r="Y1346" s="221"/>
      <c r="Z1346" s="222"/>
      <c r="AA1346" s="419">
        <f ca="1">IF(AND(VLOOKUP(C1345,SubstationLoad_Min_Primaries!$B$3:$Z$495,3,FALSE),ISNUMBER(VLOOKUP(C1345,'Manual Calculation'!$B$2:$G$222,5,FALSE))),"Manual Calculation",MAX(VLOOKUP(C1345,SubstationLoad_Max_Primaries!$B$3:$Z$500,5,FALSE),VLOOKUP(C1345,SubstationLoad_Max_Primaries!$B$3:$Z$500,7,FALSE)))</f>
        <v>0.71811309701538084</v>
      </c>
      <c r="AB1346" s="419">
        <f ca="1">IF(AND(VLOOKUP(C1345,SubstationLoad_Min_Primaries!$B$3:$Z$495,3,FALSE),ISNUMBER(VLOOKUP(C1345,'Manual Calculation'!$B$2:$G$222,5,FALSE))),"Manual Calculation",VLOOKUP(C1345,SubstationLoad_Max_Primaries!$B$3:$Z$500,6,FALSE))</f>
        <v>0.59877653028869626</v>
      </c>
      <c r="AC1346" s="282">
        <f ca="1">IF(AND(VLOOKUP(C1345,SubstationLoad_Min_Primaries!$B$3:$Z$495,3,FALSE),ISNUMBER(VLOOKUP(C1345,'Manual Calculation'!$B$2:$G$222,5,FALSE))),VLOOKUP(C1345,'Manual Calculation'!$B$2:$G$222,5,FALSE),VLOOKUP(C1345,SubstationLoad_Min_Primaries!$B$3:$Z$500,22,FALSE))</f>
        <v>0</v>
      </c>
      <c r="AD1346" s="175"/>
      <c r="AE1346" s="186">
        <v>1</v>
      </c>
      <c r="AF1346" s="187">
        <v>0</v>
      </c>
      <c r="AG1346" s="187">
        <v>0</v>
      </c>
      <c r="AH1346" s="187">
        <v>0</v>
      </c>
      <c r="AI1346" s="187">
        <v>0</v>
      </c>
      <c r="AJ1346" s="187">
        <v>0</v>
      </c>
      <c r="AK1346" s="187">
        <v>0</v>
      </c>
      <c r="AL1346" s="188">
        <v>0</v>
      </c>
      <c r="AM1346" s="157" t="str">
        <f ca="1">IF('MASTER 2018-19 '!H1355="","",'MASTER 2018-19 '!H1355)</f>
        <v/>
      </c>
      <c r="AN1346" s="216"/>
    </row>
    <row r="1347" spans="2:40" x14ac:dyDescent="0.2">
      <c r="C1347" s="223" t="s">
        <v>33</v>
      </c>
      <c r="D1347" s="224"/>
      <c r="E1347" s="225"/>
      <c r="F1347" s="225"/>
      <c r="G1347" s="226"/>
      <c r="H1347" s="249"/>
      <c r="I1347" s="228"/>
      <c r="J1347" s="228"/>
      <c r="K1347" s="228"/>
      <c r="L1347" s="228"/>
      <c r="M1347" s="229"/>
      <c r="N1347" s="229"/>
      <c r="O1347" s="230"/>
      <c r="P1347" s="230"/>
      <c r="Q1347" s="230"/>
      <c r="R1347" s="231" t="s">
        <v>34</v>
      </c>
      <c r="S1347" s="283">
        <f ca="1">VLOOKUP(C1345,SubstationLoad_Max_Primaries!$B$3:$Z$500,24,FALSE)</f>
        <v>0</v>
      </c>
      <c r="T1347" s="233"/>
      <c r="U1347" s="233"/>
      <c r="V1347" s="233"/>
      <c r="W1347" s="233"/>
      <c r="X1347" s="233"/>
      <c r="Y1347" s="233"/>
      <c r="Z1347" s="234"/>
      <c r="AA1347" s="418">
        <f ca="1">IF(AND(VLOOKUP(C1345,SubstationLoad_Min_Primaries!$B$3:$Z$495,3,FALSE),ISNUMBER(VLOOKUP(C1345,'Manual Calculation'!$B$2:$G$222,5,FALSE))),"",IF(AA1346=VLOOKUP(C1345,SubstationLoad_Max_Primaries!$B$3:$Z$500,5,FALSE),VLOOKUP(C1345,SubstationLoad_Max_Primaries!$B$3:$Z$500,10,FALSE),IF(AA1346=VLOOKUP(C1345,SubstationLoad_Max_Primaries!$B$3:$Z$500,7,FALSE),VLOOKUP(C1345,SubstationLoad_Max_Primaries!$B$3:$Z$500,12,FALSE),"")))</f>
        <v>43571.210416666669</v>
      </c>
      <c r="AB1347" s="418">
        <f ca="1">IF(AND(VLOOKUP(C1345,SubstationLoad_Min_Primaries!$B$3:$Z$495,3,FALSE),ISNUMBER(VLOOKUP(C1345,'Manual Calculation'!$B$2:$G$222,5,FALSE))),"",VLOOKUP(C1345,SubstationLoad_Max_Primaries!$B$3:$Z$500,11,FALSE))</f>
        <v>43629.325694444444</v>
      </c>
      <c r="AC1347" s="418">
        <f ca="1">IF(AND(VLOOKUP(C1345,SubstationLoad_Min_Primaries!$B$3:$Z$495,3,FALSE),ISNUMBER(VLOOKUP(C1345,'Manual Calculation'!$B$2:$G$222,5,FALSE))),VLOOKUP(C1345,'Manual Calculation'!$B$2:$G$222,6,FALSE),VLOOKUP(C1345,SubstationLoad_Min_Primaries!$B$3:$Z$500,23,FALSE))</f>
        <v>0</v>
      </c>
      <c r="AD1347" s="175"/>
      <c r="AE1347" s="175"/>
      <c r="AF1347" s="175"/>
      <c r="AG1347" s="175"/>
      <c r="AH1347" s="175"/>
      <c r="AI1347" s="175"/>
      <c r="AJ1347" s="175"/>
      <c r="AK1347" s="175"/>
      <c r="AL1347" s="175"/>
      <c r="AM1347" s="157" t="str">
        <f ca="1">IF('MASTER 2018-19 '!H1356="","",'MASTER 2018-19 '!H1356)</f>
        <v/>
      </c>
      <c r="AN1347" s="216"/>
    </row>
    <row r="1348" spans="2:40" x14ac:dyDescent="0.2">
      <c r="B1348" s="236">
        <v>698</v>
      </c>
      <c r="C1348" s="86" t="s">
        <v>632</v>
      </c>
      <c r="D1348" s="117" t="s">
        <v>30</v>
      </c>
      <c r="E1348" s="117" t="s">
        <v>543</v>
      </c>
      <c r="F1348" s="214"/>
      <c r="G1348" s="284">
        <f ca="1">IF(AND(VLOOKUP(C1348,SubstationLoad_Max_Primaries!$B$3:$Z$495,3,FALSE),ISNUMBER(VLOOKUP(C1348,'Manual Calculation'!$B$2:$G$222,3,FALSE))),VLOOKUP(C1348,'Manual Calculation'!$B$2:$G$222,4,FALSE),VLOOKUP(C1348,SubstationLoad_Max_Primaries!$B$3:$Z$500,23,FALSE))</f>
        <v>43886.307638888888</v>
      </c>
      <c r="H1348" s="282">
        <f ca="1">IF(AND(VLOOKUP(C1348,SubstationLoad_Max_Primaries!$B$3:$Z$495,3,FALSE),ISNUMBER(VLOOKUP(C1348,'Manual Calculation'!$B$2:$G$222,3,FALSE))),VLOOKUP(C1348,'Manual Calculation'!$B$2:$G$222,3,FALSE),VLOOKUP(C1348,SubstationLoad_Max_Primaries!$B$3:$Z$500,22,FALSE))</f>
        <v>0.93096496498107906</v>
      </c>
      <c r="I1348" s="136">
        <v>1</v>
      </c>
      <c r="J1348" s="89" t="s">
        <v>829</v>
      </c>
      <c r="K1348" s="90" t="s">
        <v>829</v>
      </c>
      <c r="L1348" s="143">
        <f ca="1">IF(OR($B1348="",ISNA($I1348)),,$H1348*$I1348)</f>
        <v>0.93096496498107906</v>
      </c>
      <c r="M1348" s="143">
        <f ca="1">IF($B1348 ="",,VLOOKUP($K1348,'Growth Rates'!$C$5:$D$8,2,FALSE))^COLUMNS($M1348:M1348)*$L1348+SUM($L1349:M1349)*IFERROR($L$5/$L$6,1)</f>
        <v>0.95590310562479608</v>
      </c>
      <c r="N1348" s="143">
        <f ca="1">IF($B1348 ="",,VLOOKUP($K1348,'Growth Rates'!$C$5:$D$8,2,FALSE))^COLUMNS($M1348:N1348)*$L1348+SUM($L1349:N1349)*IFERROR($L$5/$L$6,1)</f>
        <v>0.98150927447812297</v>
      </c>
      <c r="O1348" s="143">
        <f ca="1">IF($B1348 ="",,VLOOKUP($K1348,'Growth Rates'!$C$5:$D$8,2,FALSE))^COLUMNS($M1348:O1348)*$L1348+SUM($L1349:O1349)*IFERROR($L$5/$L$6,1)</f>
        <v>1.0078013662869116</v>
      </c>
      <c r="P1348" s="143">
        <f ca="1">IF($B1348 ="",,VLOOKUP($K1348,'Growth Rates'!$C$5:$D$8,2,FALSE))^COLUMNS($M1348:P1348)*$L1348+SUM($L1349:P1349)*IFERROR($L$5/$L$6,1)</f>
        <v>1.0347977551509155</v>
      </c>
      <c r="Q1348" s="143">
        <f ca="1">IF($B1348 ="",,VLOOKUP($K1348,'Growth Rates'!$C$5:$D$8,2,FALSE))^COLUMNS($M1348:Q1348)*$L1348+SUM($L1349:Q1349)*IFERROR($L$5/$L$6,1)</f>
        <v>1.0625173073644414</v>
      </c>
      <c r="R1348" s="143">
        <f ca="1">IF($B1348 ="",,VLOOKUP($K1348,'Growth Rates'!$C$5:$D$8,2,FALSE))^COLUMNS($M1348:R1348)*$L1348+SUM($L1349:R1349)*IFERROR($L$5/$L$6,1)</f>
        <v>1.0909793946009643</v>
      </c>
      <c r="S1348" s="143">
        <f ca="1">IF($B1348 ="",,VLOOKUP($K1348,'Growth Rates'!$C$5:$D$8,2,FALSE))^COLUMNS($M1348:S1348)*$L1348+SUM($L1349:S1349)*IFERROR($L$5/$L$6,1)</f>
        <v>1.1202039074509287</v>
      </c>
      <c r="T1348" s="143">
        <f ca="1">IF($B1348 ="",,VLOOKUP($K1348,'Growth Rates'!$C$5:$D$8,2,FALSE))^COLUMNS($M1348:T1348)*$L1348+SUM($L1349:T1349)*IFERROR($L$5/$L$6,1)</f>
        <v>1.1502112693221891</v>
      </c>
      <c r="U1348" s="143">
        <f ca="1">IF($B1348 ="",,VLOOKUP($K1348,'Growth Rates'!$C$5:$D$8,2,FALSE))^COLUMNS($M1348:U1348)*$L1348+SUM($L1349:U1349)*IFERROR($L$5/$L$6,1)</f>
        <v>1.1810224507128102</v>
      </c>
      <c r="V1348" s="143">
        <f ca="1">IF($B1348 ="",,VLOOKUP($K1348,'Growth Rates'!$C$5:$D$8,2,FALSE))^COLUMNS($M1348:V1348)*$L1348+SUM($L1349:V1349)*IFERROR($L$5/$L$6,1)</f>
        <v>1.2126589838661945</v>
      </c>
      <c r="W1348" s="143">
        <f ca="1">IF($B1348 ="",,VLOOKUP($K1348,'Growth Rates'!$C$5:$D$8,2,FALSE))^COLUMNS($M1348:W1348)*$L1348+SUM($L1349:W1349)*IFERROR($L$5/$L$6,1)</f>
        <v>1.2451429778187886</v>
      </c>
      <c r="X1348" s="143">
        <f ca="1">IF($B1348 ="",,VLOOKUP($K1348,'Growth Rates'!$C$5:$D$8,2,FALSE))^COLUMNS($M1348:X1348)*$L1348+SUM($L1349:X1349)*IFERROR($L$5/$L$6,1)</f>
        <v>1.2784971338508715</v>
      </c>
      <c r="Y1348" s="143">
        <f ca="1">IF($B1348 ="",,VLOOKUP($K1348,'Growth Rates'!$C$5:$D$8,2,FALSE))^COLUMNS($M1348:Y1348)*$L1348+SUM($L1349:Y1349)*IFERROR($L$5/$L$6,1)</f>
        <v>1.3127447613512364</v>
      </c>
      <c r="Z1348" s="215"/>
      <c r="AA1348" s="173">
        <f ca="1">IFERROR(IF($H1348="",,AA1349/$L1348),0)</f>
        <v>0.92728631802218897</v>
      </c>
      <c r="AB1348" s="173">
        <f ca="1">IFERROR(IF($H1348="",,AB1349/$L1348),0)</f>
        <v>0.77511240667581871</v>
      </c>
      <c r="AC1348" s="174">
        <f ca="1">IFERROR(IF($H1348="",,AC1349/$L1348),0)</f>
        <v>0</v>
      </c>
      <c r="AD1348" s="175"/>
      <c r="AE1348" s="42">
        <v>89961</v>
      </c>
      <c r="AF1348" s="43"/>
      <c r="AG1348" s="43"/>
      <c r="AH1348" s="43"/>
      <c r="AI1348" s="43"/>
      <c r="AJ1348" s="43"/>
      <c r="AK1348" s="43"/>
      <c r="AL1348" s="44"/>
      <c r="AM1348" s="157">
        <f ca="1">IF('MASTER 2018-19 '!H1357="","",'MASTER 2018-19 '!H1357)</f>
        <v>0.85305453899999995</v>
      </c>
      <c r="AN1348" s="216">
        <f t="shared" ref="AN1348:AN1393" ca="1" si="229">H1348-AM1348</f>
        <v>7.7910425981079112E-2</v>
      </c>
    </row>
    <row r="1349" spans="2:40" x14ac:dyDescent="0.2">
      <c r="C1349" s="217" t="str">
        <f ca="1">IFERROR(IF(H1348="","No PI or No Data",""),"Substation was not found in SubstationLoad")</f>
        <v/>
      </c>
      <c r="D1349" s="139"/>
      <c r="E1349" s="139"/>
      <c r="F1349" s="139"/>
      <c r="G1349" s="285">
        <f ca="1">IF(AND(VLOOKUP(C1348,SubstationLoad_Max_Primaries!$B$3:$Z$495,3,FALSE),ISNUMBER(VLOOKUP(C1348,'Manual Calculation'!$B$2:$G$222,3,FALSE))),VLOOKUP(C1348,'Manual Calculation'!$B$2:$G$222,4,FALSE),VLOOKUP(C1348,SubstationLoad_Max_Primaries!$B$3:$Z$500,23,FALSE))</f>
        <v>43886.307638888888</v>
      </c>
      <c r="H1349" s="250"/>
      <c r="I1349" s="220"/>
      <c r="J1349" s="220"/>
      <c r="K1349" s="220"/>
      <c r="L1349" s="220" t="s">
        <v>32</v>
      </c>
      <c r="M1349" s="235"/>
      <c r="N1349" s="221"/>
      <c r="O1349" s="221"/>
      <c r="P1349" s="221"/>
      <c r="Q1349" s="221"/>
      <c r="R1349" s="221"/>
      <c r="S1349" s="221"/>
      <c r="T1349" s="221"/>
      <c r="U1349" s="221"/>
      <c r="V1349" s="221"/>
      <c r="W1349" s="221"/>
      <c r="X1349" s="221"/>
      <c r="Y1349" s="221"/>
      <c r="Z1349" s="222"/>
      <c r="AA1349" s="419">
        <f ca="1">IF(AND(VLOOKUP(C1348,SubstationLoad_Min_Primaries!$B$3:$Z$495,3,FALSE),ISNUMBER(VLOOKUP(C1348,'Manual Calculation'!$B$2:$G$222,5,FALSE))),"Manual Calculation",MAX(VLOOKUP(C1348,SubstationLoad_Max_Primaries!$B$3:$Z$500,5,FALSE),VLOOKUP(C1348,SubstationLoad_Max_Primaries!$B$3:$Z$500,7,FALSE)))</f>
        <v>0.86327107458496088</v>
      </c>
      <c r="AB1349" s="419">
        <f ca="1">IF(AND(VLOOKUP(C1348,SubstationLoad_Min_Primaries!$B$3:$Z$495,3,FALSE),ISNUMBER(VLOOKUP(C1348,'Manual Calculation'!$B$2:$G$222,5,FALSE))),"Manual Calculation",VLOOKUP(C1348,SubstationLoad_Max_Primaries!$B$3:$Z$500,6,FALSE))</f>
        <v>0.72160249453735348</v>
      </c>
      <c r="AC1349" s="282">
        <f ca="1">IF(AND(VLOOKUP(C1348,SubstationLoad_Min_Primaries!$B$3:$Z$495,3,FALSE),ISNUMBER(VLOOKUP(C1348,'Manual Calculation'!$B$2:$G$222,5,FALSE))),VLOOKUP(C1348,'Manual Calculation'!$B$2:$G$222,5,FALSE),VLOOKUP(C1348,SubstationLoad_Min_Primaries!$B$3:$Z$500,22,FALSE))</f>
        <v>0</v>
      </c>
      <c r="AD1349" s="175"/>
      <c r="AE1349" s="186">
        <v>1</v>
      </c>
      <c r="AF1349" s="187">
        <v>0</v>
      </c>
      <c r="AG1349" s="187">
        <v>0</v>
      </c>
      <c r="AH1349" s="187">
        <v>0</v>
      </c>
      <c r="AI1349" s="187">
        <v>0</v>
      </c>
      <c r="AJ1349" s="187">
        <v>0</v>
      </c>
      <c r="AK1349" s="187">
        <v>0</v>
      </c>
      <c r="AL1349" s="188">
        <v>0</v>
      </c>
      <c r="AM1349" s="157" t="str">
        <f ca="1">IF('MASTER 2018-19 '!H1358="","",'MASTER 2018-19 '!H1358)</f>
        <v/>
      </c>
      <c r="AN1349" s="216"/>
    </row>
    <row r="1350" spans="2:40" x14ac:dyDescent="0.2">
      <c r="C1350" s="223" t="s">
        <v>33</v>
      </c>
      <c r="D1350" s="224"/>
      <c r="E1350" s="225"/>
      <c r="F1350" s="225"/>
      <c r="G1350" s="226"/>
      <c r="H1350" s="249"/>
      <c r="I1350" s="228"/>
      <c r="J1350" s="228"/>
      <c r="K1350" s="228"/>
      <c r="L1350" s="228"/>
      <c r="M1350" s="229"/>
      <c r="N1350" s="229"/>
      <c r="O1350" s="230"/>
      <c r="P1350" s="230"/>
      <c r="Q1350" s="230"/>
      <c r="R1350" s="231" t="s">
        <v>34</v>
      </c>
      <c r="S1350" s="283">
        <f ca="1">VLOOKUP(C1348,SubstationLoad_Max_Primaries!$B$3:$Z$500,24,FALSE)</f>
        <v>0</v>
      </c>
      <c r="T1350" s="233"/>
      <c r="U1350" s="233"/>
      <c r="V1350" s="233"/>
      <c r="W1350" s="233"/>
      <c r="X1350" s="233"/>
      <c r="Y1350" s="233"/>
      <c r="Z1350" s="234"/>
      <c r="AA1350" s="418">
        <f ca="1">IF(AND(VLOOKUP(C1348,SubstationLoad_Min_Primaries!$B$3:$Z$495,3,FALSE),ISNUMBER(VLOOKUP(C1348,'Manual Calculation'!$B$2:$G$222,5,FALSE))),"",IF(AA1349=VLOOKUP(C1348,SubstationLoad_Max_Primaries!$B$3:$Z$500,5,FALSE),VLOOKUP(C1348,SubstationLoad_Max_Primaries!$B$3:$Z$500,10,FALSE),IF(AA1349=VLOOKUP(C1348,SubstationLoad_Max_Primaries!$B$3:$Z$500,7,FALSE),VLOOKUP(C1348,SubstationLoad_Max_Primaries!$B$3:$Z$500,12,FALSE),"")))</f>
        <v>43578.299305555556</v>
      </c>
      <c r="AB1350" s="418">
        <f ca="1">IF(AND(VLOOKUP(C1348,SubstationLoad_Min_Primaries!$B$3:$Z$495,3,FALSE),ISNUMBER(VLOOKUP(C1348,'Manual Calculation'!$B$2:$G$222,5,FALSE))),"",VLOOKUP(C1348,SubstationLoad_Max_Primaries!$B$3:$Z$500,11,FALSE))</f>
        <v>43622.690972222219</v>
      </c>
      <c r="AC1350" s="418">
        <f ca="1">IF(AND(VLOOKUP(C1348,SubstationLoad_Min_Primaries!$B$3:$Z$495,3,FALSE),ISNUMBER(VLOOKUP(C1348,'Manual Calculation'!$B$2:$G$222,5,FALSE))),VLOOKUP(C1348,'Manual Calculation'!$B$2:$G$222,6,FALSE),VLOOKUP(C1348,SubstationLoad_Min_Primaries!$B$3:$Z$500,23,FALSE))</f>
        <v>0</v>
      </c>
      <c r="AD1350" s="175"/>
      <c r="AE1350" s="175"/>
      <c r="AF1350" s="175"/>
      <c r="AG1350" s="175"/>
      <c r="AH1350" s="175"/>
      <c r="AI1350" s="175"/>
      <c r="AJ1350" s="175"/>
      <c r="AK1350" s="175"/>
      <c r="AL1350" s="175"/>
      <c r="AM1350" s="157" t="str">
        <f ca="1">IF('MASTER 2018-19 '!H1359="","",'MASTER 2018-19 '!H1359)</f>
        <v/>
      </c>
      <c r="AN1350" s="216"/>
    </row>
    <row r="1351" spans="2:40" x14ac:dyDescent="0.2">
      <c r="B1351" s="236">
        <v>700</v>
      </c>
      <c r="C1351" s="86" t="s">
        <v>633</v>
      </c>
      <c r="D1351" s="117" t="s">
        <v>30</v>
      </c>
      <c r="E1351" s="117" t="s">
        <v>534</v>
      </c>
      <c r="F1351" s="214"/>
      <c r="G1351" s="284">
        <f ca="1">IF(AND(VLOOKUP(C1351,SubstationLoad_Max_Primaries!$B$3:$Z$495,3,FALSE),ISNUMBER(VLOOKUP(C1351,'Manual Calculation'!$B$2:$G$222,3,FALSE))),VLOOKUP(C1351,'Manual Calculation'!$B$2:$G$222,4,FALSE),VLOOKUP(C1351,SubstationLoad_Max_Primaries!$B$3:$Z$500,23,FALSE))</f>
        <v>43901.797222222223</v>
      </c>
      <c r="H1351" s="282">
        <f ca="1">IF(AND(VLOOKUP(C1351,SubstationLoad_Max_Primaries!$B$3:$Z$495,3,FALSE),ISNUMBER(VLOOKUP(C1351,'Manual Calculation'!$B$2:$G$222,3,FALSE))),VLOOKUP(C1351,'Manual Calculation'!$B$2:$G$222,3,FALSE),VLOOKUP(C1351,SubstationLoad_Max_Primaries!$B$3:$Z$500,22,FALSE))</f>
        <v>4.1998104259643556</v>
      </c>
      <c r="I1351" s="136">
        <v>1</v>
      </c>
      <c r="J1351" s="89">
        <v>0</v>
      </c>
      <c r="K1351" s="90">
        <v>0</v>
      </c>
      <c r="L1351" s="143">
        <f ca="1">IF(OR($B1351="",ISNA($I1351)),,$H1351*$I1351)</f>
        <v>4.1998104259643556</v>
      </c>
      <c r="M1351" s="143">
        <f ca="1">IF($B1351 ="",,VLOOKUP($K1351,'Growth Rates'!$C$5:$D$8,2,FALSE))^COLUMNS($M1351:M1351)*$L1351+SUM($L1352:M1352)*IFERROR($L$5/$L$6,1)</f>
        <v>4.199887100931333</v>
      </c>
      <c r="N1351" s="143">
        <f ca="1">IF($B1351 ="",,VLOOKUP($K1351,'Growth Rates'!$C$5:$D$8,2,FALSE))^COLUMNS($M1351:N1351)*$L1351+SUM($L1352:N1352)*IFERROR($L$5/$L$6,1)</f>
        <v>4.199963777298148</v>
      </c>
      <c r="O1351" s="143">
        <f ca="1">IF($B1351 ="",,VLOOKUP($K1351,'Growth Rates'!$C$5:$D$8,2,FALSE))^COLUMNS($M1351:O1351)*$L1351+SUM($L1352:O1352)*IFERROR($L$5/$L$6,1)</f>
        <v>4.2000404550648245</v>
      </c>
      <c r="P1351" s="143">
        <f ca="1">IF($B1351 ="",,VLOOKUP($K1351,'Growth Rates'!$C$5:$D$8,2,FALSE))^COLUMNS($M1351:P1351)*$L1351+SUM($L1352:P1352)*IFERROR($L$5/$L$6,1)</f>
        <v>4.200117134231391</v>
      </c>
      <c r="Q1351" s="143">
        <f ca="1">IF($B1351 ="",,VLOOKUP($K1351,'Growth Rates'!$C$5:$D$8,2,FALSE))^COLUMNS($M1351:Q1351)*$L1351+SUM($L1352:Q1352)*IFERROR($L$5/$L$6,1)</f>
        <v>4.2001938147978697</v>
      </c>
      <c r="R1351" s="143">
        <f ca="1">IF($B1351 ="",,VLOOKUP($K1351,'Growth Rates'!$C$5:$D$8,2,FALSE))^COLUMNS($M1351:R1351)*$L1351+SUM($L1352:R1352)*IFERROR($L$5/$L$6,1)</f>
        <v>4.2002704967642881</v>
      </c>
      <c r="S1351" s="143">
        <f ca="1">IF($B1351 ="",,VLOOKUP($K1351,'Growth Rates'!$C$5:$D$8,2,FALSE))^COLUMNS($M1351:S1351)*$L1351+SUM($L1352:S1352)*IFERROR($L$5/$L$6,1)</f>
        <v>4.200347180130672</v>
      </c>
      <c r="T1351" s="143">
        <f ca="1">IF($B1351 ="",,VLOOKUP($K1351,'Growth Rates'!$C$5:$D$8,2,FALSE))^COLUMNS($M1351:T1351)*$L1351+SUM($L1352:T1352)*IFERROR($L$5/$L$6,1)</f>
        <v>4.2004238648970462</v>
      </c>
      <c r="U1351" s="143">
        <f ca="1">IF($B1351 ="",,VLOOKUP($K1351,'Growth Rates'!$C$5:$D$8,2,FALSE))^COLUMNS($M1351:U1351)*$L1351+SUM($L1352:U1352)*IFERROR($L$5/$L$6,1)</f>
        <v>4.2005005510634357</v>
      </c>
      <c r="V1351" s="143">
        <f ca="1">IF($B1351 ="",,VLOOKUP($K1351,'Growth Rates'!$C$5:$D$8,2,FALSE))^COLUMNS($M1351:V1351)*$L1351+SUM($L1352:V1352)*IFERROR($L$5/$L$6,1)</f>
        <v>4.2005772386298679</v>
      </c>
      <c r="W1351" s="143">
        <f ca="1">IF($B1351 ="",,VLOOKUP($K1351,'Growth Rates'!$C$5:$D$8,2,FALSE))^COLUMNS($M1351:W1351)*$L1351+SUM($L1352:W1352)*IFERROR($L$5/$L$6,1)</f>
        <v>4.2006539275963659</v>
      </c>
      <c r="X1351" s="143">
        <f ca="1">IF($B1351 ="",,VLOOKUP($K1351,'Growth Rates'!$C$5:$D$8,2,FALSE))^COLUMNS($M1351:X1351)*$L1351+SUM($L1352:X1352)*IFERROR($L$5/$L$6,1)</f>
        <v>4.2007306179629591</v>
      </c>
      <c r="Y1351" s="143">
        <f ca="1">IF($B1351 ="",,VLOOKUP($K1351,'Growth Rates'!$C$5:$D$8,2,FALSE))^COLUMNS($M1351:Y1351)*$L1351+SUM($L1352:Y1352)*IFERROR($L$5/$L$6,1)</f>
        <v>4.2008073097296679</v>
      </c>
      <c r="Z1351" s="237"/>
      <c r="AA1351" s="173">
        <f ca="1">IFERROR(IF($H1351="",,AA1352/$L1351),0)</f>
        <v>0.91990690200601333</v>
      </c>
      <c r="AB1351" s="173">
        <f ca="1">IFERROR(IF($H1351="",,AB1352/$L1351),0)</f>
        <v>0.70820871155950826</v>
      </c>
      <c r="AC1351" s="174">
        <f ca="1">IFERROR(IF($H1351="",,AC1352/$L1351),0)</f>
        <v>0</v>
      </c>
      <c r="AD1351" s="175"/>
      <c r="AE1351" s="42">
        <v>89972</v>
      </c>
      <c r="AF1351" s="43"/>
      <c r="AG1351" s="43"/>
      <c r="AH1351" s="43"/>
      <c r="AI1351" s="43"/>
      <c r="AJ1351" s="43"/>
      <c r="AK1351" s="43"/>
      <c r="AL1351" s="44"/>
      <c r="AM1351" s="157">
        <f ca="1">IF('MASTER 2018-19 '!H1360="","",'MASTER 2018-19 '!H1360)</f>
        <v>4.12</v>
      </c>
      <c r="AN1351" s="216">
        <f t="shared" ca="1" si="229"/>
        <v>7.9810425964355503E-2</v>
      </c>
    </row>
    <row r="1352" spans="2:40" x14ac:dyDescent="0.2">
      <c r="C1352" s="217" t="str">
        <f ca="1">IFERROR(IF(H1351="","No PI or No Data",""),"Substation was not found in SubstationLoad")</f>
        <v/>
      </c>
      <c r="D1352" s="139"/>
      <c r="E1352" s="139"/>
      <c r="F1352" s="139"/>
      <c r="G1352" s="285">
        <f ca="1">IF(AND(VLOOKUP(C1351,SubstationLoad_Max_Primaries!$B$3:$Z$495,3,FALSE),ISNUMBER(VLOOKUP(C1351,'Manual Calculation'!$B$2:$G$222,3,FALSE))),VLOOKUP(C1351,'Manual Calculation'!$B$2:$G$222,4,FALSE),VLOOKUP(C1351,SubstationLoad_Max_Primaries!$B$3:$Z$500,23,FALSE))</f>
        <v>43901.797222222223</v>
      </c>
      <c r="H1352" s="250"/>
      <c r="I1352" s="220"/>
      <c r="J1352" s="220"/>
      <c r="K1352" s="220"/>
      <c r="L1352" s="220" t="s">
        <v>32</v>
      </c>
      <c r="M1352" s="235"/>
      <c r="N1352" s="221"/>
      <c r="O1352" s="221"/>
      <c r="P1352" s="221"/>
      <c r="Q1352" s="221"/>
      <c r="R1352" s="221"/>
      <c r="S1352" s="221"/>
      <c r="T1352" s="221"/>
      <c r="U1352" s="221"/>
      <c r="V1352" s="221"/>
      <c r="W1352" s="221"/>
      <c r="X1352" s="221"/>
      <c r="Y1352" s="221"/>
      <c r="Z1352" s="222"/>
      <c r="AA1352" s="419">
        <f ca="1">IF(AND(VLOOKUP(C1351,SubstationLoad_Min_Primaries!$B$3:$Z$495,3,FALSE),ISNUMBER(VLOOKUP(C1351,'Manual Calculation'!$B$2:$G$222,5,FALSE))),"Manual Calculation",MAX(VLOOKUP(C1351,SubstationLoad_Max_Primaries!$B$3:$Z$500,5,FALSE),VLOOKUP(C1351,SubstationLoad_Max_Primaries!$B$3:$Z$500,7,FALSE)))</f>
        <v>3.8634345979614255</v>
      </c>
      <c r="AB1352" s="419">
        <f ca="1">IF(AND(VLOOKUP(C1351,SubstationLoad_Min_Primaries!$B$3:$Z$495,3,FALSE),ISNUMBER(VLOOKUP(C1351,'Manual Calculation'!$B$2:$G$222,5,FALSE))),"Manual Calculation",VLOOKUP(C1351,SubstationLoad_Max_Primaries!$B$3:$Z$500,6,FALSE))</f>
        <v>2.9743423305664058</v>
      </c>
      <c r="AC1352" s="282">
        <f ca="1">IF(AND(VLOOKUP(C1351,SubstationLoad_Min_Primaries!$B$3:$Z$495,3,FALSE),ISNUMBER(VLOOKUP(C1351,'Manual Calculation'!$B$2:$G$222,5,FALSE))),VLOOKUP(C1351,'Manual Calculation'!$B$2:$G$222,5,FALSE),VLOOKUP(C1351,SubstationLoad_Min_Primaries!$B$3:$Z$500,22,FALSE))</f>
        <v>0</v>
      </c>
      <c r="AD1352" s="175"/>
      <c r="AE1352" s="186">
        <v>1</v>
      </c>
      <c r="AF1352" s="187">
        <v>0</v>
      </c>
      <c r="AG1352" s="187">
        <v>0</v>
      </c>
      <c r="AH1352" s="187">
        <v>0</v>
      </c>
      <c r="AI1352" s="187">
        <v>0</v>
      </c>
      <c r="AJ1352" s="187">
        <v>0</v>
      </c>
      <c r="AK1352" s="187">
        <v>0</v>
      </c>
      <c r="AL1352" s="188">
        <v>0</v>
      </c>
      <c r="AM1352" s="157" t="str">
        <f ca="1">IF('MASTER 2018-19 '!H1361="","",'MASTER 2018-19 '!H1361)</f>
        <v/>
      </c>
      <c r="AN1352" s="216"/>
    </row>
    <row r="1353" spans="2:40" x14ac:dyDescent="0.2">
      <c r="C1353" s="223" t="s">
        <v>33</v>
      </c>
      <c r="D1353" s="224"/>
      <c r="E1353" s="225"/>
      <c r="F1353" s="225"/>
      <c r="G1353" s="226"/>
      <c r="H1353" s="249"/>
      <c r="I1353" s="228"/>
      <c r="J1353" s="228"/>
      <c r="K1353" s="228"/>
      <c r="L1353" s="228"/>
      <c r="M1353" s="229"/>
      <c r="N1353" s="229"/>
      <c r="O1353" s="230"/>
      <c r="P1353" s="230"/>
      <c r="Q1353" s="230"/>
      <c r="R1353" s="231" t="s">
        <v>34</v>
      </c>
      <c r="S1353" s="283">
        <f ca="1">VLOOKUP(C1351,SubstationLoad_Max_Primaries!$B$3:$Z$500,24,FALSE)</f>
        <v>0</v>
      </c>
      <c r="T1353" s="233"/>
      <c r="U1353" s="233"/>
      <c r="V1353" s="233"/>
      <c r="W1353" s="233"/>
      <c r="X1353" s="233"/>
      <c r="Y1353" s="233"/>
      <c r="Z1353" s="234"/>
      <c r="AA1353" s="418">
        <f ca="1">IF(AND(VLOOKUP(C1351,SubstationLoad_Min_Primaries!$B$3:$Z$495,3,FALSE),ISNUMBER(VLOOKUP(C1351,'Manual Calculation'!$B$2:$G$222,5,FALSE))),"",IF(AA1352=VLOOKUP(C1351,SubstationLoad_Max_Primaries!$B$3:$Z$500,5,FALSE),VLOOKUP(C1351,SubstationLoad_Max_Primaries!$B$3:$Z$500,10,FALSE),IF(AA1352=VLOOKUP(C1351,SubstationLoad_Max_Primaries!$B$3:$Z$500,7,FALSE),VLOOKUP(C1351,SubstationLoad_Max_Primaries!$B$3:$Z$500,12,FALSE),"")))</f>
        <v>43572.3125</v>
      </c>
      <c r="AB1353" s="418">
        <f ca="1">IF(AND(VLOOKUP(C1351,SubstationLoad_Min_Primaries!$B$3:$Z$495,3,FALSE),ISNUMBER(VLOOKUP(C1351,'Manual Calculation'!$B$2:$G$222,5,FALSE))),"",VLOOKUP(C1351,SubstationLoad_Max_Primaries!$B$3:$Z$500,11,FALSE))</f>
        <v>43629.322222222225</v>
      </c>
      <c r="AC1353" s="418">
        <f ca="1">IF(AND(VLOOKUP(C1351,SubstationLoad_Min_Primaries!$B$3:$Z$495,3,FALSE),ISNUMBER(VLOOKUP(C1351,'Manual Calculation'!$B$2:$G$222,5,FALSE))),VLOOKUP(C1351,'Manual Calculation'!$B$2:$G$222,6,FALSE),VLOOKUP(C1351,SubstationLoad_Min_Primaries!$B$3:$Z$500,23,FALSE))</f>
        <v>0</v>
      </c>
      <c r="AD1353" s="175"/>
      <c r="AE1353" s="175"/>
      <c r="AF1353" s="175"/>
      <c r="AG1353" s="175"/>
      <c r="AH1353" s="175"/>
      <c r="AI1353" s="175"/>
      <c r="AJ1353" s="175"/>
      <c r="AK1353" s="175"/>
      <c r="AL1353" s="175"/>
      <c r="AM1353" s="157" t="str">
        <f ca="1">IF('MASTER 2018-19 '!H1362="","",'MASTER 2018-19 '!H1362)</f>
        <v/>
      </c>
      <c r="AN1353" s="216"/>
    </row>
    <row r="1354" spans="2:40" x14ac:dyDescent="0.2">
      <c r="B1354" s="236">
        <v>693</v>
      </c>
      <c r="C1354" s="86" t="s">
        <v>1663</v>
      </c>
      <c r="D1354" s="117" t="s">
        <v>30</v>
      </c>
      <c r="E1354" s="117" t="s">
        <v>538</v>
      </c>
      <c r="F1354" s="214"/>
      <c r="G1354" s="284">
        <f ca="1">IF(AND(VLOOKUP(C1354,SubstationLoad_Max_Primaries!$B$3:$Z$495,3,FALSE),ISNUMBER(VLOOKUP(C1354,'Manual Calculation'!$B$2:$G$222,3,FALSE))),VLOOKUP(C1354,'Manual Calculation'!$B$2:$G$222,4,FALSE),VLOOKUP(C1354,SubstationLoad_Max_Primaries!$B$3:$Z$500,23,FALSE))</f>
        <v>43817.307638888888</v>
      </c>
      <c r="H1354" s="282">
        <f ca="1">IF(AND(VLOOKUP(C1354,SubstationLoad_Max_Primaries!$B$3:$Z$495,3,FALSE),ISNUMBER(VLOOKUP(C1354,'Manual Calculation'!$B$2:$G$222,3,FALSE))),VLOOKUP(C1354,'Manual Calculation'!$B$2:$G$222,3,FALSE),VLOOKUP(C1354,SubstationLoad_Max_Primaries!$B$3:$Z$500,22,FALSE))</f>
        <v>1.4008753299713135</v>
      </c>
      <c r="I1354" s="136">
        <v>1</v>
      </c>
      <c r="J1354" s="89">
        <v>0</v>
      </c>
      <c r="K1354" s="90">
        <v>0</v>
      </c>
      <c r="L1354" s="143">
        <f ca="1">IF(OR($B1354="",ISNA($I1354)),,$H1354*$I1354)</f>
        <v>1.4008753299713135</v>
      </c>
      <c r="M1354" s="143">
        <f ca="1">IF($B1354 ="",,VLOOKUP($K1354,'Growth Rates'!$C$5:$D$8,2,FALSE))^COLUMNS($M1354:M1354)*$L1354+SUM($L1355:M1355)*IFERROR($L$5/$L$6,1)</f>
        <v>1.4009009054280057</v>
      </c>
      <c r="N1354" s="143">
        <f ca="1">IF($B1354 ="",,VLOOKUP($K1354,'Growth Rates'!$C$5:$D$8,2,FALSE))^COLUMNS($M1354:N1354)*$L1354+SUM($L1355:N1355)*IFERROR($L$5/$L$6,1)</f>
        <v>1.4009264813516231</v>
      </c>
      <c r="O1354" s="143">
        <f ca="1">IF($B1354 ="",,VLOOKUP($K1354,'Growth Rates'!$C$5:$D$8,2,FALSE))^COLUMNS($M1354:O1354)*$L1354+SUM($L1355:O1355)*IFERROR($L$5/$L$6,1)</f>
        <v>1.4009520577421744</v>
      </c>
      <c r="P1354" s="143">
        <f ca="1">IF($B1354 ="",,VLOOKUP($K1354,'Growth Rates'!$C$5:$D$8,2,FALSE))^COLUMNS($M1354:P1354)*$L1354+SUM($L1355:P1355)*IFERROR($L$5/$L$6,1)</f>
        <v>1.4009776345996681</v>
      </c>
      <c r="Q1354" s="143">
        <f ca="1">IF($B1354 ="",,VLOOKUP($K1354,'Growth Rates'!$C$5:$D$8,2,FALSE))^COLUMNS($M1354:Q1354)*$L1354+SUM($L1355:Q1355)*IFERROR($L$5/$L$6,1)</f>
        <v>1.401003211924112</v>
      </c>
      <c r="R1354" s="143">
        <f ca="1">IF($B1354 ="",,VLOOKUP($K1354,'Growth Rates'!$C$5:$D$8,2,FALSE))^COLUMNS($M1354:R1354)*$L1354+SUM($L1355:R1355)*IFERROR($L$5/$L$6,1)</f>
        <v>1.4010287897155156</v>
      </c>
      <c r="S1354" s="143">
        <f ca="1">IF($B1354 ="",,VLOOKUP($K1354,'Growth Rates'!$C$5:$D$8,2,FALSE))^COLUMNS($M1354:S1354)*$L1354+SUM($L1355:S1355)*IFERROR($L$5/$L$6,1)</f>
        <v>1.4010543679738869</v>
      </c>
      <c r="T1354" s="143">
        <f ca="1">IF($B1354 ="",,VLOOKUP($K1354,'Growth Rates'!$C$5:$D$8,2,FALSE))^COLUMNS($M1354:T1354)*$L1354+SUM($L1355:T1355)*IFERROR($L$5/$L$6,1)</f>
        <v>1.4010799466992347</v>
      </c>
      <c r="U1354" s="143">
        <f ca="1">IF($B1354 ="",,VLOOKUP($K1354,'Growth Rates'!$C$5:$D$8,2,FALSE))^COLUMNS($M1354:U1354)*$L1354+SUM($L1355:U1355)*IFERROR($L$5/$L$6,1)</f>
        <v>1.401105525891567</v>
      </c>
      <c r="V1354" s="143">
        <f ca="1">IF($B1354 ="",,VLOOKUP($K1354,'Growth Rates'!$C$5:$D$8,2,FALSE))^COLUMNS($M1354:V1354)*$L1354+SUM($L1355:V1355)*IFERROR($L$5/$L$6,1)</f>
        <v>1.4011311055508933</v>
      </c>
      <c r="W1354" s="143">
        <f ca="1">IF($B1354 ="",,VLOOKUP($K1354,'Growth Rates'!$C$5:$D$8,2,FALSE))^COLUMNS($M1354:W1354)*$L1354+SUM($L1355:W1355)*IFERROR($L$5/$L$6,1)</f>
        <v>1.4011566856772206</v>
      </c>
      <c r="X1354" s="143">
        <f ca="1">IF($B1354 ="",,VLOOKUP($K1354,'Growth Rates'!$C$5:$D$8,2,FALSE))^COLUMNS($M1354:X1354)*$L1354+SUM($L1355:X1355)*IFERROR($L$5/$L$6,1)</f>
        <v>1.4011822662705595</v>
      </c>
      <c r="Y1354" s="143">
        <f ca="1">IF($B1354 ="",,VLOOKUP($K1354,'Growth Rates'!$C$5:$D$8,2,FALSE))^COLUMNS($M1354:Y1354)*$L1354+SUM($L1355:Y1355)*IFERROR($L$5/$L$6,1)</f>
        <v>1.4012078473309166</v>
      </c>
      <c r="Z1354" s="111"/>
      <c r="AA1354" s="173">
        <f ca="1">IFERROR(IF($H1354="",,AA1355/$L1354),0)</f>
        <v>0.83574416788340178</v>
      </c>
      <c r="AB1354" s="173">
        <f ca="1">IFERROR(IF($H1354="",,AB1355/$L1354),0)</f>
        <v>0.66373300052742679</v>
      </c>
      <c r="AC1354" s="174">
        <f ca="1">IFERROR(IF($H1354="",,AC1355/$L1354),0)</f>
        <v>0</v>
      </c>
      <c r="AD1354" s="175"/>
      <c r="AE1354" s="42">
        <v>89981</v>
      </c>
      <c r="AF1354" s="43"/>
      <c r="AG1354" s="43"/>
      <c r="AH1354" s="43"/>
      <c r="AI1354" s="43"/>
      <c r="AJ1354" s="43"/>
      <c r="AK1354" s="43"/>
      <c r="AL1354" s="44"/>
      <c r="AM1354" s="157">
        <f ca="1">IF('MASTER 2018-19 '!H1363="","",'MASTER 2018-19 '!H1363)</f>
        <v>2.78</v>
      </c>
      <c r="AN1354" s="216"/>
    </row>
    <row r="1355" spans="2:40" x14ac:dyDescent="0.2">
      <c r="C1355" s="217" t="str">
        <f ca="1">IFERROR(IF(H1354="","No PI or No Data",""),"Substation was not found in SubstationLoad")</f>
        <v/>
      </c>
      <c r="D1355" s="139"/>
      <c r="E1355" s="139"/>
      <c r="F1355" s="139"/>
      <c r="G1355" s="285">
        <f ca="1">IF(AND(VLOOKUP(C1354,SubstationLoad_Max_Primaries!$B$3:$Z$495,3,FALSE),ISNUMBER(VLOOKUP(C1354,'Manual Calculation'!$B$2:$G$222,3,FALSE))),VLOOKUP(C1354,'Manual Calculation'!$B$2:$G$222,4,FALSE),VLOOKUP(C1354,SubstationLoad_Max_Primaries!$B$3:$Z$500,23,FALSE))</f>
        <v>43817.307638888888</v>
      </c>
      <c r="H1355" s="250"/>
      <c r="I1355" s="220"/>
      <c r="J1355" s="220"/>
      <c r="K1355" s="220"/>
      <c r="L1355" s="220" t="s">
        <v>32</v>
      </c>
      <c r="M1355" s="235"/>
      <c r="N1355" s="221"/>
      <c r="O1355" s="221"/>
      <c r="P1355" s="221"/>
      <c r="Q1355" s="221"/>
      <c r="R1355" s="221"/>
      <c r="S1355" s="221"/>
      <c r="T1355" s="221"/>
      <c r="U1355" s="221"/>
      <c r="V1355" s="221"/>
      <c r="W1355" s="221"/>
      <c r="X1355" s="221"/>
      <c r="Y1355" s="221"/>
      <c r="Z1355" s="222"/>
      <c r="AA1355" s="419">
        <f ca="1">IF(AND(VLOOKUP(C1354,SubstationLoad_Min_Primaries!$B$3:$Z$495,3,FALSE),ISNUMBER(VLOOKUP(C1354,'Manual Calculation'!$B$2:$G$222,5,FALSE))),"Manual Calculation",MAX(VLOOKUP(C1354,SubstationLoad_Max_Primaries!$B$3:$Z$500,5,FALSE),VLOOKUP(C1354,SubstationLoad_Max_Primaries!$B$3:$Z$500,7,FALSE)))</f>
        <v>1.1707733869552612</v>
      </c>
      <c r="AB1355" s="419">
        <f ca="1">IF(AND(VLOOKUP(C1354,SubstationLoad_Min_Primaries!$B$3:$Z$495,3,FALSE),ISNUMBER(VLOOKUP(C1354,'Manual Calculation'!$B$2:$G$222,5,FALSE))),"Manual Calculation",VLOOKUP(C1354,SubstationLoad_Max_Primaries!$B$3:$Z$500,6,FALSE))</f>
        <v>0.92980718612670898</v>
      </c>
      <c r="AC1355" s="282">
        <f ca="1">IF(AND(VLOOKUP(C1354,SubstationLoad_Min_Primaries!$B$3:$Z$495,3,FALSE),ISNUMBER(VLOOKUP(C1354,'Manual Calculation'!$B$2:$G$222,5,FALSE))),VLOOKUP(C1354,'Manual Calculation'!$B$2:$G$222,5,FALSE),VLOOKUP(C1354,SubstationLoad_Min_Primaries!$B$3:$Z$500,22,FALSE))</f>
        <v>0</v>
      </c>
      <c r="AD1355" s="175"/>
      <c r="AE1355" s="186">
        <v>1</v>
      </c>
      <c r="AF1355" s="187">
        <v>0</v>
      </c>
      <c r="AG1355" s="187">
        <v>0</v>
      </c>
      <c r="AH1355" s="187">
        <v>0</v>
      </c>
      <c r="AI1355" s="187">
        <v>0</v>
      </c>
      <c r="AJ1355" s="187">
        <v>0</v>
      </c>
      <c r="AK1355" s="187">
        <v>0</v>
      </c>
      <c r="AL1355" s="188">
        <v>0</v>
      </c>
      <c r="AM1355" s="157" t="str">
        <f ca="1">IF('MASTER 2018-19 '!H1364="","",'MASTER 2018-19 '!H1364)</f>
        <v/>
      </c>
      <c r="AN1355" s="216"/>
    </row>
    <row r="1356" spans="2:40" x14ac:dyDescent="0.2">
      <c r="C1356" s="223" t="s">
        <v>33</v>
      </c>
      <c r="D1356" s="224"/>
      <c r="E1356" s="225"/>
      <c r="F1356" s="225"/>
      <c r="G1356" s="226"/>
      <c r="H1356" s="249"/>
      <c r="I1356" s="228"/>
      <c r="J1356" s="228"/>
      <c r="K1356" s="228"/>
      <c r="L1356" s="228"/>
      <c r="M1356" s="229"/>
      <c r="N1356" s="229"/>
      <c r="O1356" s="230"/>
      <c r="P1356" s="230"/>
      <c r="Q1356" s="230"/>
      <c r="R1356" s="231" t="s">
        <v>34</v>
      </c>
      <c r="S1356" s="283">
        <f ca="1">VLOOKUP(C1354,SubstationLoad_Max_Primaries!$B$3:$Z$500,24,FALSE)</f>
        <v>0</v>
      </c>
      <c r="T1356" s="233"/>
      <c r="U1356" s="233"/>
      <c r="V1356" s="233"/>
      <c r="W1356" s="233"/>
      <c r="X1356" s="233"/>
      <c r="Y1356" s="233"/>
      <c r="Z1356" s="239"/>
      <c r="AA1356" s="418">
        <f ca="1">IF(AND(VLOOKUP(C1354,SubstationLoad_Min_Primaries!$B$3:$Z$495,3,FALSE),ISNUMBER(VLOOKUP(C1354,'Manual Calculation'!$B$2:$G$222,5,FALSE))),"",IF(AA1355=VLOOKUP(C1354,SubstationLoad_Max_Primaries!$B$3:$Z$500,5,FALSE),VLOOKUP(C1354,SubstationLoad_Max_Primaries!$B$3:$Z$500,10,FALSE),IF(AA1355=VLOOKUP(C1354,SubstationLoad_Max_Primaries!$B$3:$Z$500,7,FALSE),VLOOKUP(C1354,SubstationLoad_Max_Primaries!$B$3:$Z$500,12,FALSE),"")))</f>
        <v>43559.279166666667</v>
      </c>
      <c r="AB1356" s="418">
        <f ca="1">IF(AND(VLOOKUP(C1354,SubstationLoad_Min_Primaries!$B$3:$Z$495,3,FALSE),ISNUMBER(VLOOKUP(C1354,'Manual Calculation'!$B$2:$G$222,5,FALSE))),"",VLOOKUP(C1354,SubstationLoad_Max_Primaries!$B$3:$Z$500,11,FALSE))</f>
        <v>43629.758333333331</v>
      </c>
      <c r="AC1356" s="418">
        <f ca="1">IF(AND(VLOOKUP(C1354,SubstationLoad_Min_Primaries!$B$3:$Z$495,3,FALSE),ISNUMBER(VLOOKUP(C1354,'Manual Calculation'!$B$2:$G$222,5,FALSE))),VLOOKUP(C1354,'Manual Calculation'!$B$2:$G$222,6,FALSE),VLOOKUP(C1354,SubstationLoad_Min_Primaries!$B$3:$Z$500,23,FALSE))</f>
        <v>0</v>
      </c>
      <c r="AD1356" s="175"/>
      <c r="AE1356" s="175"/>
      <c r="AF1356" s="175"/>
      <c r="AG1356" s="175"/>
      <c r="AH1356" s="175"/>
      <c r="AI1356" s="175"/>
      <c r="AJ1356" s="175"/>
      <c r="AK1356" s="175"/>
      <c r="AL1356" s="175"/>
      <c r="AM1356" s="157" t="str">
        <f ca="1">IF('MASTER 2018-19 '!H1365="","",'MASTER 2018-19 '!H1365)</f>
        <v/>
      </c>
      <c r="AN1356" s="216"/>
    </row>
    <row r="1357" spans="2:40" x14ac:dyDescent="0.2">
      <c r="B1357" s="236">
        <v>697</v>
      </c>
      <c r="C1357" s="86" t="s">
        <v>636</v>
      </c>
      <c r="D1357" s="117" t="s">
        <v>30</v>
      </c>
      <c r="E1357" s="117" t="s">
        <v>538</v>
      </c>
      <c r="F1357" s="214"/>
      <c r="G1357" s="284">
        <f ca="1">IF(AND(VLOOKUP(C1357,SubstationLoad_Max_Primaries!$B$3:$Z$495,3,FALSE),ISNUMBER(VLOOKUP(C1357,'Manual Calculation'!$B$2:$G$222,3,FALSE))),VLOOKUP(C1357,'Manual Calculation'!$B$2:$G$222,4,FALSE),VLOOKUP(C1357,SubstationLoad_Max_Primaries!$B$3:$Z$500,23,FALSE))</f>
        <v>43888.298611111109</v>
      </c>
      <c r="H1357" s="282">
        <f ca="1">IF(AND(VLOOKUP(C1357,SubstationLoad_Max_Primaries!$B$3:$Z$495,3,FALSE),ISNUMBER(VLOOKUP(C1357,'Manual Calculation'!$B$2:$G$222,3,FALSE))),VLOOKUP(C1357,'Manual Calculation'!$B$2:$G$222,3,FALSE),VLOOKUP(C1357,SubstationLoad_Max_Primaries!$B$3:$Z$500,22,FALSE))</f>
        <v>1.9561429362792966</v>
      </c>
      <c r="I1357" s="136">
        <v>1</v>
      </c>
      <c r="J1357" s="89">
        <v>0</v>
      </c>
      <c r="K1357" s="90">
        <v>0</v>
      </c>
      <c r="L1357" s="143">
        <f ca="1">IF(OR($B1357="",ISNA($I1357)),,$H1357*$I1357)</f>
        <v>1.9561429362792966</v>
      </c>
      <c r="M1357" s="143">
        <f ca="1">IF($B1357 ="",,VLOOKUP($K1357,'Growth Rates'!$C$5:$D$8,2,FALSE))^COLUMNS($M1357:M1357)*$L1357+SUM($L1358:M1358)*IFERROR($L$5/$L$6,1)</f>
        <v>1.9561786491281707</v>
      </c>
      <c r="N1357" s="143">
        <f ca="1">IF($B1357 ="",,VLOOKUP($K1357,'Growth Rates'!$C$5:$D$8,2,FALSE))^COLUMNS($M1357:N1357)*$L1357+SUM($L1358:N1358)*IFERROR($L$5/$L$6,1)</f>
        <v>1.956214362629046</v>
      </c>
      <c r="O1357" s="143">
        <f ca="1">IF($B1357 ="",,VLOOKUP($K1357,'Growth Rates'!$C$5:$D$8,2,FALSE))^COLUMNS($M1357:O1357)*$L1357+SUM($L1358:O1358)*IFERROR($L$5/$L$6,1)</f>
        <v>1.9562500767819342</v>
      </c>
      <c r="P1357" s="143">
        <f ca="1">IF($B1357 ="",,VLOOKUP($K1357,'Growth Rates'!$C$5:$D$8,2,FALSE))^COLUMNS($M1357:P1357)*$L1357+SUM($L1358:P1358)*IFERROR($L$5/$L$6,1)</f>
        <v>1.9562857915868481</v>
      </c>
      <c r="Q1357" s="143">
        <f ca="1">IF($B1357 ="",,VLOOKUP($K1357,'Growth Rates'!$C$5:$D$8,2,FALSE))^COLUMNS($M1357:Q1357)*$L1357+SUM($L1358:Q1358)*IFERROR($L$5/$L$6,1)</f>
        <v>1.9563215070437983</v>
      </c>
      <c r="R1357" s="143">
        <f ca="1">IF($B1357 ="",,VLOOKUP($K1357,'Growth Rates'!$C$5:$D$8,2,FALSE))^COLUMNS($M1357:R1357)*$L1357+SUM($L1358:R1358)*IFERROR($L$5/$L$6,1)</f>
        <v>1.9563572231527975</v>
      </c>
      <c r="S1357" s="143">
        <f ca="1">IF($B1357 ="",,VLOOKUP($K1357,'Growth Rates'!$C$5:$D$8,2,FALSE))^COLUMNS($M1357:S1357)*$L1357+SUM($L1358:S1358)*IFERROR($L$5/$L$6,1)</f>
        <v>1.9563929399138573</v>
      </c>
      <c r="T1357" s="143">
        <f ca="1">IF($B1357 ="",,VLOOKUP($K1357,'Growth Rates'!$C$5:$D$8,2,FALSE))^COLUMNS($M1357:T1357)*$L1357+SUM($L1358:T1358)*IFERROR($L$5/$L$6,1)</f>
        <v>1.9564286573269902</v>
      </c>
      <c r="U1357" s="143">
        <f ca="1">IF($B1357 ="",,VLOOKUP($K1357,'Growth Rates'!$C$5:$D$8,2,FALSE))^COLUMNS($M1357:U1357)*$L1357+SUM($L1358:U1358)*IFERROR($L$5/$L$6,1)</f>
        <v>1.9564643753922073</v>
      </c>
      <c r="V1357" s="143">
        <f ca="1">IF($B1357 ="",,VLOOKUP($K1357,'Growth Rates'!$C$5:$D$8,2,FALSE))^COLUMNS($M1357:V1357)*$L1357+SUM($L1358:V1358)*IFERROR($L$5/$L$6,1)</f>
        <v>1.9565000941095212</v>
      </c>
      <c r="W1357" s="143">
        <f ca="1">IF($B1357 ="",,VLOOKUP($K1357,'Growth Rates'!$C$5:$D$8,2,FALSE))^COLUMNS($M1357:W1357)*$L1357+SUM($L1358:W1358)*IFERROR($L$5/$L$6,1)</f>
        <v>1.9565358134789426</v>
      </c>
      <c r="X1357" s="143">
        <f ca="1">IF($B1357 ="",,VLOOKUP($K1357,'Growth Rates'!$C$5:$D$8,2,FALSE))^COLUMNS($M1357:X1357)*$L1357+SUM($L1358:X1358)*IFERROR($L$5/$L$6,1)</f>
        <v>1.9565715335004856</v>
      </c>
      <c r="Y1357" s="143">
        <f ca="1">IF($B1357 ="",,VLOOKUP($K1357,'Growth Rates'!$C$5:$D$8,2,FALSE))^COLUMNS($M1357:Y1357)*$L1357+SUM($L1358:Y1358)*IFERROR($L$5/$L$6,1)</f>
        <v>1.9566072541741597</v>
      </c>
      <c r="Z1357" s="215"/>
      <c r="AA1357" s="173">
        <f ca="1">IFERROR(IF($H1357="",,AA1358/$L1357),0)</f>
        <v>0.82768460993847981</v>
      </c>
      <c r="AB1357" s="173">
        <f ca="1">IFERROR(IF($H1357="",,AB1358/$L1357),0)</f>
        <v>0.65679628690608605</v>
      </c>
      <c r="AC1357" s="174">
        <f ca="1">IFERROR(IF($H1357="",,AC1358/$L1357),0)</f>
        <v>0</v>
      </c>
      <c r="AD1357" s="175"/>
      <c r="AE1357" s="42">
        <v>89936</v>
      </c>
      <c r="AF1357" s="43"/>
      <c r="AG1357" s="43"/>
      <c r="AH1357" s="43"/>
      <c r="AI1357" s="43"/>
      <c r="AJ1357" s="43"/>
      <c r="AK1357" s="43"/>
      <c r="AL1357" s="44"/>
      <c r="AM1357" s="157">
        <f ca="1">IF('MASTER 2018-19 '!H1366="","",'MASTER 2018-19 '!H1366)</f>
        <v>1.86</v>
      </c>
      <c r="AN1357" s="216"/>
    </row>
    <row r="1358" spans="2:40" x14ac:dyDescent="0.2">
      <c r="C1358" s="217" t="str">
        <f ca="1">IFERROR(IF(H1357="","No PI or No Data",""),"Substation was not found in SubstationLoad")</f>
        <v/>
      </c>
      <c r="D1358" s="139"/>
      <c r="E1358" s="139"/>
      <c r="F1358" s="139"/>
      <c r="G1358" s="285">
        <f ca="1">IF(AND(VLOOKUP(C1357,SubstationLoad_Max_Primaries!$B$3:$Z$495,3,FALSE),ISNUMBER(VLOOKUP(C1357,'Manual Calculation'!$B$2:$G$222,3,FALSE))),VLOOKUP(C1357,'Manual Calculation'!$B$2:$G$222,4,FALSE),VLOOKUP(C1357,SubstationLoad_Max_Primaries!$B$3:$Z$500,23,FALSE))</f>
        <v>43888.298611111109</v>
      </c>
      <c r="H1358" s="250"/>
      <c r="I1358" s="220"/>
      <c r="J1358" s="220"/>
      <c r="K1358" s="220"/>
      <c r="L1358" s="220" t="s">
        <v>32</v>
      </c>
      <c r="M1358" s="235"/>
      <c r="N1358" s="221"/>
      <c r="O1358" s="221"/>
      <c r="P1358" s="221"/>
      <c r="Q1358" s="221"/>
      <c r="R1358" s="221"/>
      <c r="S1358" s="221"/>
      <c r="T1358" s="221"/>
      <c r="U1358" s="221"/>
      <c r="V1358" s="221"/>
      <c r="W1358" s="221"/>
      <c r="X1358" s="221"/>
      <c r="Y1358" s="221"/>
      <c r="Z1358" s="222"/>
      <c r="AA1358" s="419">
        <f ca="1">IF(AND(VLOOKUP(C1357,SubstationLoad_Min_Primaries!$B$3:$Z$495,3,FALSE),ISNUMBER(VLOOKUP(C1357,'Manual Calculation'!$B$2:$G$222,5,FALSE))),"Manual Calculation",MAX(VLOOKUP(C1357,SubstationLoad_Max_Primaries!$B$3:$Z$500,5,FALSE),VLOOKUP(C1357,SubstationLoad_Max_Primaries!$B$3:$Z$500,7,FALSE)))</f>
        <v>1.6190694031982422</v>
      </c>
      <c r="AB1358" s="419">
        <f ca="1">IF(AND(VLOOKUP(C1357,SubstationLoad_Min_Primaries!$B$3:$Z$495,3,FALSE),ISNUMBER(VLOOKUP(C1357,'Manual Calculation'!$B$2:$G$222,5,FALSE))),"Manual Calculation",VLOOKUP(C1357,SubstationLoad_Max_Primaries!$B$3:$Z$500,6,FALSE))</f>
        <v>1.2847874172058105</v>
      </c>
      <c r="AC1358" s="282">
        <f ca="1">IF(AND(VLOOKUP(C1357,SubstationLoad_Min_Primaries!$B$3:$Z$495,3,FALSE),ISNUMBER(VLOOKUP(C1357,'Manual Calculation'!$B$2:$G$222,5,FALSE))),VLOOKUP(C1357,'Manual Calculation'!$B$2:$G$222,5,FALSE),VLOOKUP(C1357,SubstationLoad_Min_Primaries!$B$3:$Z$500,22,FALSE))</f>
        <v>0</v>
      </c>
      <c r="AD1358" s="175"/>
      <c r="AE1358" s="186">
        <v>1</v>
      </c>
      <c r="AF1358" s="187">
        <v>0</v>
      </c>
      <c r="AG1358" s="187">
        <v>0</v>
      </c>
      <c r="AH1358" s="187">
        <v>0</v>
      </c>
      <c r="AI1358" s="187">
        <v>0</v>
      </c>
      <c r="AJ1358" s="187">
        <v>0</v>
      </c>
      <c r="AK1358" s="187">
        <v>0</v>
      </c>
      <c r="AL1358" s="188">
        <v>0</v>
      </c>
      <c r="AM1358" s="157" t="str">
        <f ca="1">IF('MASTER 2018-19 '!H1367="","",'MASTER 2018-19 '!H1367)</f>
        <v/>
      </c>
      <c r="AN1358" s="216"/>
    </row>
    <row r="1359" spans="2:40" x14ac:dyDescent="0.2">
      <c r="C1359" s="223" t="s">
        <v>33</v>
      </c>
      <c r="D1359" s="224"/>
      <c r="E1359" s="225"/>
      <c r="F1359" s="225"/>
      <c r="G1359" s="226"/>
      <c r="H1359" s="249"/>
      <c r="I1359" s="228"/>
      <c r="J1359" s="228"/>
      <c r="K1359" s="228"/>
      <c r="L1359" s="228"/>
      <c r="M1359" s="229"/>
      <c r="N1359" s="229"/>
      <c r="O1359" s="230"/>
      <c r="P1359" s="230"/>
      <c r="Q1359" s="230"/>
      <c r="R1359" s="231" t="s">
        <v>34</v>
      </c>
      <c r="S1359" s="283">
        <f ca="1">VLOOKUP(C1357,SubstationLoad_Max_Primaries!$B$3:$Z$500,24,FALSE)</f>
        <v>0</v>
      </c>
      <c r="T1359" s="233"/>
      <c r="U1359" s="233"/>
      <c r="V1359" s="233"/>
      <c r="W1359" s="233"/>
      <c r="X1359" s="233"/>
      <c r="Y1359" s="233"/>
      <c r="Z1359" s="234"/>
      <c r="AA1359" s="418">
        <f ca="1">IF(AND(VLOOKUP(C1357,SubstationLoad_Min_Primaries!$B$3:$Z$495,3,FALSE),ISNUMBER(VLOOKUP(C1357,'Manual Calculation'!$B$2:$G$222,5,FALSE))),"",IF(AA1358=VLOOKUP(C1357,SubstationLoad_Max_Primaries!$B$3:$Z$500,5,FALSE),VLOOKUP(C1357,SubstationLoad_Max_Primaries!$B$3:$Z$500,10,FALSE),IF(AA1358=VLOOKUP(C1357,SubstationLoad_Max_Primaries!$B$3:$Z$500,7,FALSE),VLOOKUP(C1357,SubstationLoad_Max_Primaries!$B$3:$Z$500,12,FALSE),"")))</f>
        <v>43558.296527777777</v>
      </c>
      <c r="AB1359" s="418">
        <f ca="1">IF(AND(VLOOKUP(C1357,SubstationLoad_Min_Primaries!$B$3:$Z$495,3,FALSE),ISNUMBER(VLOOKUP(C1357,'Manual Calculation'!$B$2:$G$222,5,FALSE))),"",VLOOKUP(C1357,SubstationLoad_Max_Primaries!$B$3:$Z$500,11,FALSE))</f>
        <v>43627.29583333333</v>
      </c>
      <c r="AC1359" s="418">
        <f ca="1">IF(AND(VLOOKUP(C1357,SubstationLoad_Min_Primaries!$B$3:$Z$495,3,FALSE),ISNUMBER(VLOOKUP(C1357,'Manual Calculation'!$B$2:$G$222,5,FALSE))),VLOOKUP(C1357,'Manual Calculation'!$B$2:$G$222,6,FALSE),VLOOKUP(C1357,SubstationLoad_Min_Primaries!$B$3:$Z$500,23,FALSE))</f>
        <v>0</v>
      </c>
      <c r="AD1359" s="175"/>
      <c r="AE1359" s="175"/>
      <c r="AF1359" s="175"/>
      <c r="AG1359" s="175"/>
      <c r="AH1359" s="175"/>
      <c r="AI1359" s="175"/>
      <c r="AJ1359" s="175"/>
      <c r="AK1359" s="175"/>
      <c r="AL1359" s="175"/>
      <c r="AM1359" s="157" t="str">
        <f ca="1">IF('MASTER 2018-19 '!H1368="","",'MASTER 2018-19 '!H1368)</f>
        <v/>
      </c>
      <c r="AN1359" s="216"/>
    </row>
    <row r="1360" spans="2:40" x14ac:dyDescent="0.2">
      <c r="B1360" s="236">
        <v>790</v>
      </c>
      <c r="C1360" s="86" t="s">
        <v>637</v>
      </c>
      <c r="D1360" s="117" t="s">
        <v>30</v>
      </c>
      <c r="E1360" s="117" t="s">
        <v>543</v>
      </c>
      <c r="F1360" s="214"/>
      <c r="G1360" s="284">
        <f ca="1">IF(AND(VLOOKUP(C1360,SubstationLoad_Max_Primaries!$B$3:$Z$495,3,FALSE),ISNUMBER(VLOOKUP(C1360,'Manual Calculation'!$B$2:$G$222,3,FALSE))),VLOOKUP(C1360,'Manual Calculation'!$B$2:$G$222,4,FALSE),VLOOKUP(C1360,SubstationLoad_Max_Primaries!$B$3:$Z$500,23,FALSE))</f>
        <v>43817.230555555558</v>
      </c>
      <c r="H1360" s="282">
        <f ca="1">IF(AND(VLOOKUP(C1360,SubstationLoad_Max_Primaries!$B$3:$Z$495,3,FALSE),ISNUMBER(VLOOKUP(C1360,'Manual Calculation'!$B$2:$G$222,3,FALSE))),VLOOKUP(C1360,'Manual Calculation'!$B$2:$G$222,3,FALSE),VLOOKUP(C1360,SubstationLoad_Max_Primaries!$B$3:$Z$500,22,FALSE))</f>
        <v>2.3204977554016111</v>
      </c>
      <c r="I1360" s="136">
        <v>1</v>
      </c>
      <c r="J1360" s="89">
        <v>0</v>
      </c>
      <c r="K1360" s="90">
        <v>0</v>
      </c>
      <c r="L1360" s="143">
        <f ca="1">IF(OR($B1360="",ISNA($I1360)),,$H1360*$I1360)</f>
        <v>2.3204977554016111</v>
      </c>
      <c r="M1360" s="143">
        <f ca="1">IF($B1360 ="",,VLOOKUP($K1360,'Growth Rates'!$C$5:$D$8,2,FALSE))^COLUMNS($M1360:M1360)*$L1360+SUM($L1361:M1361)*IFERROR($L$5/$L$6,1)</f>
        <v>2.3205401201920948</v>
      </c>
      <c r="N1360" s="143">
        <f ca="1">IF($B1360 ="",,VLOOKUP($K1360,'Growth Rates'!$C$5:$D$8,2,FALSE))^COLUMNS($M1360:N1360)*$L1360+SUM($L1361:N1361)*IFERROR($L$5/$L$6,1)</f>
        <v>2.3205824857560224</v>
      </c>
      <c r="O1360" s="143">
        <f ca="1">IF($B1360 ="",,VLOOKUP($K1360,'Growth Rates'!$C$5:$D$8,2,FALSE))^COLUMNS($M1360:O1360)*$L1360+SUM($L1361:O1361)*IFERROR($L$5/$L$6,1)</f>
        <v>2.3206248520934083</v>
      </c>
      <c r="P1360" s="143">
        <f ca="1">IF($B1360 ="",,VLOOKUP($K1360,'Growth Rates'!$C$5:$D$8,2,FALSE))^COLUMNS($M1360:P1360)*$L1360+SUM($L1361:P1361)*IFERROR($L$5/$L$6,1)</f>
        <v>2.320667219204267</v>
      </c>
      <c r="Q1360" s="143">
        <f ca="1">IF($B1360 ="",,VLOOKUP($K1360,'Growth Rates'!$C$5:$D$8,2,FALSE))^COLUMNS($M1360:Q1360)*$L1360+SUM($L1361:Q1361)*IFERROR($L$5/$L$6,1)</f>
        <v>2.3207095870886119</v>
      </c>
      <c r="R1360" s="143">
        <f ca="1">IF($B1360 ="",,VLOOKUP($K1360,'Growth Rates'!$C$5:$D$8,2,FALSE))^COLUMNS($M1360:R1360)*$L1360+SUM($L1361:R1361)*IFERROR($L$5/$L$6,1)</f>
        <v>2.3207519557464575</v>
      </c>
      <c r="S1360" s="143">
        <f ca="1">IF($B1360 ="",,VLOOKUP($K1360,'Growth Rates'!$C$5:$D$8,2,FALSE))^COLUMNS($M1360:S1360)*$L1360+SUM($L1361:S1361)*IFERROR($L$5/$L$6,1)</f>
        <v>2.3207943251778178</v>
      </c>
      <c r="T1360" s="143">
        <f ca="1">IF($B1360 ="",,VLOOKUP($K1360,'Growth Rates'!$C$5:$D$8,2,FALSE))^COLUMNS($M1360:T1360)*$L1360+SUM($L1361:T1361)*IFERROR($L$5/$L$6,1)</f>
        <v>2.3208366953827073</v>
      </c>
      <c r="U1360" s="143">
        <f ca="1">IF($B1360 ="",,VLOOKUP($K1360,'Growth Rates'!$C$5:$D$8,2,FALSE))^COLUMNS($M1360:U1360)*$L1360+SUM($L1361:U1361)*IFERROR($L$5/$L$6,1)</f>
        <v>2.3208790663611394</v>
      </c>
      <c r="V1360" s="143">
        <f ca="1">IF($B1360 ="",,VLOOKUP($K1360,'Growth Rates'!$C$5:$D$8,2,FALSE))^COLUMNS($M1360:V1360)*$L1360+SUM($L1361:V1361)*IFERROR($L$5/$L$6,1)</f>
        <v>2.3209214381131291</v>
      </c>
      <c r="W1360" s="143">
        <f ca="1">IF($B1360 ="",,VLOOKUP($K1360,'Growth Rates'!$C$5:$D$8,2,FALSE))^COLUMNS($M1360:W1360)*$L1360+SUM($L1361:W1361)*IFERROR($L$5/$L$6,1)</f>
        <v>2.3209638106386894</v>
      </c>
      <c r="X1360" s="143">
        <f ca="1">IF($B1360 ="",,VLOOKUP($K1360,'Growth Rates'!$C$5:$D$8,2,FALSE))^COLUMNS($M1360:X1360)*$L1360+SUM($L1361:X1361)*IFERROR($L$5/$L$6,1)</f>
        <v>2.3210061839378366</v>
      </c>
      <c r="Y1360" s="143">
        <f ca="1">IF($B1360 ="",,VLOOKUP($K1360,'Growth Rates'!$C$5:$D$8,2,FALSE))^COLUMNS($M1360:Y1360)*$L1360+SUM($L1361:Y1361)*IFERROR($L$5/$L$6,1)</f>
        <v>2.321048558010582</v>
      </c>
      <c r="Z1360" s="215"/>
      <c r="AA1360" s="173">
        <f ca="1">IFERROR(IF($H1360="",,AA1361/$L1360),0)</f>
        <v>0.8472639898353348</v>
      </c>
      <c r="AB1360" s="173">
        <f ca="1">IFERROR(IF($H1360="",,AB1361/$L1360),0)</f>
        <v>0.61395068240601247</v>
      </c>
      <c r="AC1360" s="174">
        <f ca="1">IFERROR(IF($H1360="",,AC1361/$L1360),0)</f>
        <v>0</v>
      </c>
      <c r="AD1360" s="175"/>
      <c r="AE1360" s="42">
        <v>89967</v>
      </c>
      <c r="AF1360" s="43"/>
      <c r="AG1360" s="43"/>
      <c r="AH1360" s="43"/>
      <c r="AI1360" s="43"/>
      <c r="AJ1360" s="43"/>
      <c r="AK1360" s="43"/>
      <c r="AL1360" s="44"/>
      <c r="AM1360" s="157">
        <f ca="1">IF('MASTER 2018-19 '!H1369="","",'MASTER 2018-19 '!H1369)</f>
        <v>2.19</v>
      </c>
      <c r="AN1360" s="216"/>
    </row>
    <row r="1361" spans="1:40" x14ac:dyDescent="0.2">
      <c r="C1361" s="217" t="str">
        <f ca="1">IFERROR(IF(H1360="","No PI or No Data",""),"Substation was not found in SubstationLoad")</f>
        <v/>
      </c>
      <c r="D1361" s="139"/>
      <c r="E1361" s="139"/>
      <c r="F1361" s="139"/>
      <c r="G1361" s="285">
        <f ca="1">IF(AND(VLOOKUP(C1360,SubstationLoad_Max_Primaries!$B$3:$Z$495,3,FALSE),ISNUMBER(VLOOKUP(C1360,'Manual Calculation'!$B$2:$G$222,3,FALSE))),VLOOKUP(C1360,'Manual Calculation'!$B$2:$G$222,4,FALSE),VLOOKUP(C1360,SubstationLoad_Max_Primaries!$B$3:$Z$500,23,FALSE))</f>
        <v>43817.230555555558</v>
      </c>
      <c r="H1361" s="250"/>
      <c r="I1361" s="220"/>
      <c r="J1361" s="220"/>
      <c r="K1361" s="220"/>
      <c r="L1361" s="220" t="s">
        <v>32</v>
      </c>
      <c r="M1361" s="235"/>
      <c r="N1361" s="221"/>
      <c r="O1361" s="221"/>
      <c r="P1361" s="221"/>
      <c r="Q1361" s="221"/>
      <c r="R1361" s="221"/>
      <c r="S1361" s="221"/>
      <c r="T1361" s="221"/>
      <c r="U1361" s="221"/>
      <c r="V1361" s="221"/>
      <c r="W1361" s="221"/>
      <c r="X1361" s="221"/>
      <c r="Y1361" s="221"/>
      <c r="Z1361" s="222"/>
      <c r="AA1361" s="419">
        <f ca="1">IF(AND(VLOOKUP(C1360,SubstationLoad_Min_Primaries!$B$3:$Z$495,3,FALSE),ISNUMBER(VLOOKUP(C1360,'Manual Calculation'!$B$2:$G$222,5,FALSE))),"Manual Calculation",MAX(VLOOKUP(C1360,SubstationLoad_Max_Primaries!$B$3:$Z$500,5,FALSE),VLOOKUP(C1360,SubstationLoad_Max_Primaries!$B$3:$Z$500,7,FALSE)))</f>
        <v>1.9660741866455078</v>
      </c>
      <c r="AB1361" s="419">
        <f ca="1">IF(AND(VLOOKUP(C1360,SubstationLoad_Min_Primaries!$B$3:$Z$495,3,FALSE),ISNUMBER(VLOOKUP(C1360,'Manual Calculation'!$B$2:$G$222,5,FALSE))),"Manual Calculation",VLOOKUP(C1360,SubstationLoad_Max_Primaries!$B$3:$Z$500,6,FALSE))</f>
        <v>1.4246711804504393</v>
      </c>
      <c r="AC1361" s="282">
        <f ca="1">IF(AND(VLOOKUP(C1360,SubstationLoad_Min_Primaries!$B$3:$Z$495,3,FALSE),ISNUMBER(VLOOKUP(C1360,'Manual Calculation'!$B$2:$G$222,5,FALSE))),VLOOKUP(C1360,'Manual Calculation'!$B$2:$G$222,5,FALSE),VLOOKUP(C1360,SubstationLoad_Min_Primaries!$B$3:$Z$500,22,FALSE))</f>
        <v>0</v>
      </c>
      <c r="AD1361" s="175"/>
      <c r="AE1361" s="186">
        <v>1</v>
      </c>
      <c r="AF1361" s="187">
        <v>0</v>
      </c>
      <c r="AG1361" s="187">
        <v>0</v>
      </c>
      <c r="AH1361" s="187">
        <v>0</v>
      </c>
      <c r="AI1361" s="187">
        <v>0</v>
      </c>
      <c r="AJ1361" s="187">
        <v>0</v>
      </c>
      <c r="AK1361" s="187">
        <v>0</v>
      </c>
      <c r="AL1361" s="188">
        <v>0</v>
      </c>
      <c r="AM1361" s="157" t="str">
        <f ca="1">IF('MASTER 2018-19 '!H1370="","",'MASTER 2018-19 '!H1370)</f>
        <v/>
      </c>
      <c r="AN1361" s="216"/>
    </row>
    <row r="1362" spans="1:40" x14ac:dyDescent="0.2">
      <c r="C1362" s="223" t="s">
        <v>33</v>
      </c>
      <c r="D1362" s="224"/>
      <c r="E1362" s="225"/>
      <c r="F1362" s="225"/>
      <c r="G1362" s="226"/>
      <c r="H1362" s="249"/>
      <c r="I1362" s="228"/>
      <c r="J1362" s="228"/>
      <c r="K1362" s="228"/>
      <c r="L1362" s="228"/>
      <c r="M1362" s="229"/>
      <c r="N1362" s="229"/>
      <c r="O1362" s="230"/>
      <c r="P1362" s="230"/>
      <c r="Q1362" s="230"/>
      <c r="R1362" s="231" t="s">
        <v>34</v>
      </c>
      <c r="S1362" s="283">
        <f ca="1">VLOOKUP(C1360,SubstationLoad_Max_Primaries!$B$3:$Z$500,24,FALSE)</f>
        <v>0</v>
      </c>
      <c r="T1362" s="245"/>
      <c r="U1362" s="245"/>
      <c r="V1362" s="245"/>
      <c r="W1362" s="245"/>
      <c r="X1362" s="245"/>
      <c r="Y1362" s="245"/>
      <c r="Z1362" s="234"/>
      <c r="AA1362" s="418">
        <f ca="1">IF(AND(VLOOKUP(C1360,SubstationLoad_Min_Primaries!$B$3:$Z$495,3,FALSE),ISNUMBER(VLOOKUP(C1360,'Manual Calculation'!$B$2:$G$222,5,FALSE))),"",IF(AA1361=VLOOKUP(C1360,SubstationLoad_Max_Primaries!$B$3:$Z$500,5,FALSE),VLOOKUP(C1360,SubstationLoad_Max_Primaries!$B$3:$Z$500,10,FALSE),IF(AA1361=VLOOKUP(C1360,SubstationLoad_Max_Primaries!$B$3:$Z$500,7,FALSE),VLOOKUP(C1360,SubstationLoad_Max_Primaries!$B$3:$Z$500,12,FALSE),"")))</f>
        <v>43592.322222222225</v>
      </c>
      <c r="AB1362" s="418">
        <f ca="1">IF(AND(VLOOKUP(C1360,SubstationLoad_Min_Primaries!$B$3:$Z$495,3,FALSE),ISNUMBER(VLOOKUP(C1360,'Manual Calculation'!$B$2:$G$222,5,FALSE))),"",VLOOKUP(C1360,SubstationLoad_Max_Primaries!$B$3:$Z$500,11,FALSE))</f>
        <v>43629.313888888886</v>
      </c>
      <c r="AC1362" s="418">
        <f ca="1">IF(AND(VLOOKUP(C1360,SubstationLoad_Min_Primaries!$B$3:$Z$495,3,FALSE),ISNUMBER(VLOOKUP(C1360,'Manual Calculation'!$B$2:$G$222,5,FALSE))),VLOOKUP(C1360,'Manual Calculation'!$B$2:$G$222,6,FALSE),VLOOKUP(C1360,SubstationLoad_Min_Primaries!$B$3:$Z$500,23,FALSE))</f>
        <v>0</v>
      </c>
      <c r="AD1362" s="175"/>
      <c r="AE1362" s="175"/>
      <c r="AF1362" s="175"/>
      <c r="AG1362" s="175"/>
      <c r="AH1362" s="175"/>
      <c r="AI1362" s="175"/>
      <c r="AJ1362" s="175"/>
      <c r="AK1362" s="175"/>
      <c r="AL1362" s="175"/>
      <c r="AM1362" s="157" t="str">
        <f ca="1">IF('MASTER 2018-19 '!H1371="","",'MASTER 2018-19 '!H1371)</f>
        <v/>
      </c>
      <c r="AN1362" s="216"/>
    </row>
    <row r="1363" spans="1:40" x14ac:dyDescent="0.2">
      <c r="B1363" s="236">
        <v>791</v>
      </c>
      <c r="C1363" s="86" t="s">
        <v>634</v>
      </c>
      <c r="D1363" s="117" t="s">
        <v>30</v>
      </c>
      <c r="E1363" s="117" t="s">
        <v>538</v>
      </c>
      <c r="F1363" s="214"/>
      <c r="G1363" s="284">
        <f ca="1">IF(AND(VLOOKUP(C1363,SubstationLoad_Max_Primaries!$B$3:$Z$495,3,FALSE),ISNUMBER(VLOOKUP(C1363,'Manual Calculation'!$B$2:$G$222,3,FALSE))),VLOOKUP(C1363,'Manual Calculation'!$B$2:$G$222,4,FALSE),VLOOKUP(C1363,SubstationLoad_Max_Primaries!$B$3:$Z$500,23,FALSE))</f>
        <v>43817.230555555558</v>
      </c>
      <c r="H1363" s="282">
        <f ca="1">IF(AND(VLOOKUP(C1363,SubstationLoad_Max_Primaries!$B$3:$Z$495,3,FALSE),ISNUMBER(VLOOKUP(C1363,'Manual Calculation'!$B$2:$G$222,3,FALSE))),VLOOKUP(C1363,'Manual Calculation'!$B$2:$G$222,3,FALSE),VLOOKUP(C1363,SubstationLoad_Max_Primaries!$B$3:$Z$500,22,FALSE))</f>
        <v>1.6204652494201659</v>
      </c>
      <c r="I1363" s="136">
        <v>1</v>
      </c>
      <c r="J1363" s="89">
        <v>0</v>
      </c>
      <c r="K1363" s="90">
        <v>0</v>
      </c>
      <c r="L1363" s="143">
        <f ca="1">IF(OR($B1363="",ISNA($I1363)),,$H1363*$I1363)</f>
        <v>1.6204652494201659</v>
      </c>
      <c r="M1363" s="143">
        <f ca="1">IF($B1363 ="",,VLOOKUP($K1363,'Growth Rates'!$C$5:$D$8,2,FALSE))^COLUMNS($M1363:M1363)*$L1363+SUM($L1364:M1364)*IFERROR($L$5/$L$6,1)</f>
        <v>1.6204948338791976</v>
      </c>
      <c r="N1363" s="143">
        <f ca="1">IF($B1363 ="",,VLOOKUP($K1363,'Growth Rates'!$C$5:$D$8,2,FALSE))^COLUMNS($M1363:N1363)*$L1363+SUM($L1364:N1364)*IFERROR($L$5/$L$6,1)</f>
        <v>1.6205244188783456</v>
      </c>
      <c r="O1363" s="143">
        <f ca="1">IF($B1363 ="",,VLOOKUP($K1363,'Growth Rates'!$C$5:$D$8,2,FALSE))^COLUMNS($M1363:O1363)*$L1363+SUM($L1364:O1364)*IFERROR($L$5/$L$6,1)</f>
        <v>1.6205540044176201</v>
      </c>
      <c r="P1363" s="143">
        <f ca="1">IF($B1363 ="",,VLOOKUP($K1363,'Growth Rates'!$C$5:$D$8,2,FALSE))^COLUMNS($M1363:P1363)*$L1363+SUM($L1364:P1364)*IFERROR($L$5/$L$6,1)</f>
        <v>1.6205835904970316</v>
      </c>
      <c r="Q1363" s="143">
        <f ca="1">IF($B1363 ="",,VLOOKUP($K1363,'Growth Rates'!$C$5:$D$8,2,FALSE))^COLUMNS($M1363:Q1363)*$L1363+SUM($L1364:Q1364)*IFERROR($L$5/$L$6,1)</f>
        <v>1.6206131771165886</v>
      </c>
      <c r="R1363" s="143">
        <f ca="1">IF($B1363 ="",,VLOOKUP($K1363,'Growth Rates'!$C$5:$D$8,2,FALSE))^COLUMNS($M1363:R1363)*$L1363+SUM($L1364:R1364)*IFERROR($L$5/$L$6,1)</f>
        <v>1.6206427642763019</v>
      </c>
      <c r="S1363" s="143">
        <f ca="1">IF($B1363 ="",,VLOOKUP($K1363,'Growth Rates'!$C$5:$D$8,2,FALSE))^COLUMNS($M1363:S1363)*$L1363+SUM($L1364:S1364)*IFERROR($L$5/$L$6,1)</f>
        <v>1.6206723519761812</v>
      </c>
      <c r="T1363" s="143">
        <f ca="1">IF($B1363 ="",,VLOOKUP($K1363,'Growth Rates'!$C$5:$D$8,2,FALSE))^COLUMNS($M1363:T1363)*$L1363+SUM($L1364:T1364)*IFERROR($L$5/$L$6,1)</f>
        <v>1.6207019402162364</v>
      </c>
      <c r="U1363" s="143">
        <f ca="1">IF($B1363 ="",,VLOOKUP($K1363,'Growth Rates'!$C$5:$D$8,2,FALSE))^COLUMNS($M1363:U1363)*$L1363+SUM($L1364:U1364)*IFERROR($L$5/$L$6,1)</f>
        <v>1.620731528996477</v>
      </c>
      <c r="V1363" s="143">
        <f ca="1">IF($B1363 ="",,VLOOKUP($K1363,'Growth Rates'!$C$5:$D$8,2,FALSE))^COLUMNS($M1363:V1363)*$L1363+SUM($L1364:V1364)*IFERROR($L$5/$L$6,1)</f>
        <v>1.6207611183169133</v>
      </c>
      <c r="W1363" s="143">
        <f ca="1">IF($B1363 ="",,VLOOKUP($K1363,'Growth Rates'!$C$5:$D$8,2,FALSE))^COLUMNS($M1363:W1363)*$L1363+SUM($L1364:W1364)*IFERROR($L$5/$L$6,1)</f>
        <v>1.6207907081775543</v>
      </c>
      <c r="X1363" s="143">
        <f ca="1">IF($B1363 ="",,VLOOKUP($K1363,'Growth Rates'!$C$5:$D$8,2,FALSE))^COLUMNS($M1363:X1363)*$L1363+SUM($L1364:X1364)*IFERROR($L$5/$L$6,1)</f>
        <v>1.6208202985784119</v>
      </c>
      <c r="Y1363" s="143">
        <f ca="1">IF($B1363 ="",,VLOOKUP($K1363,'Growth Rates'!$C$5:$D$8,2,FALSE))^COLUMNS($M1363:Y1363)*$L1363+SUM($L1364:Y1364)*IFERROR($L$5/$L$6,1)</f>
        <v>1.6208498895194934</v>
      </c>
      <c r="Z1363" s="215"/>
      <c r="AA1363" s="173">
        <f ca="1">IFERROR(IF($H1363="",,AA1364/$L1363),0)</f>
        <v>0.88458224748125536</v>
      </c>
      <c r="AB1363" s="173">
        <f ca="1">IFERROR(IF($H1363="",,AB1364/$L1363),0)</f>
        <v>0.68733846768357998</v>
      </c>
      <c r="AC1363" s="174">
        <f ca="1">IFERROR(IF($H1363="",,AC1364/$L1363),0)</f>
        <v>0</v>
      </c>
      <c r="AD1363" s="175"/>
      <c r="AE1363" s="42">
        <v>89956</v>
      </c>
      <c r="AF1363" s="43"/>
      <c r="AG1363" s="43"/>
      <c r="AH1363" s="43"/>
      <c r="AI1363" s="43"/>
      <c r="AJ1363" s="43"/>
      <c r="AK1363" s="43"/>
      <c r="AL1363" s="44"/>
      <c r="AM1363" s="157">
        <f ca="1">IF('MASTER 2018-19 '!H1375="","",'MASTER 2018-19 '!H1375)</f>
        <v>1.57</v>
      </c>
      <c r="AN1363" s="216">
        <f t="shared" ca="1" si="229"/>
        <v>5.0465249420165836E-2</v>
      </c>
    </row>
    <row r="1364" spans="1:40" x14ac:dyDescent="0.2">
      <c r="C1364" s="217" t="str">
        <f ca="1">IFERROR(IF(H1363="","No PI or No Data",""),"Substation was not found in SubstationLoad")</f>
        <v/>
      </c>
      <c r="D1364" s="139"/>
      <c r="E1364" s="139"/>
      <c r="F1364" s="139"/>
      <c r="G1364" s="285">
        <f ca="1">IF(AND(VLOOKUP(C1363,SubstationLoad_Max_Primaries!$B$3:$Z$495,3,FALSE),ISNUMBER(VLOOKUP(C1363,'Manual Calculation'!$B$2:$G$222,3,FALSE))),VLOOKUP(C1363,'Manual Calculation'!$B$2:$G$222,4,FALSE),VLOOKUP(C1363,SubstationLoad_Max_Primaries!$B$3:$Z$500,23,FALSE))</f>
        <v>43817.230555555558</v>
      </c>
      <c r="H1364" s="250"/>
      <c r="I1364" s="220"/>
      <c r="J1364" s="220"/>
      <c r="K1364" s="220"/>
      <c r="L1364" s="220" t="s">
        <v>32</v>
      </c>
      <c r="M1364" s="235"/>
      <c r="N1364" s="221"/>
      <c r="O1364" s="221"/>
      <c r="P1364" s="221"/>
      <c r="Q1364" s="221"/>
      <c r="R1364" s="221"/>
      <c r="S1364" s="221"/>
      <c r="T1364" s="221"/>
      <c r="U1364" s="221"/>
      <c r="V1364" s="221"/>
      <c r="W1364" s="221"/>
      <c r="X1364" s="221"/>
      <c r="Y1364" s="221"/>
      <c r="Z1364" s="222"/>
      <c r="AA1364" s="419">
        <f ca="1">IF(AND(VLOOKUP(C1363,SubstationLoad_Min_Primaries!$B$3:$Z$495,3,FALSE),ISNUMBER(VLOOKUP(C1363,'Manual Calculation'!$B$2:$G$222,5,FALSE))),"Manual Calculation",MAX(VLOOKUP(C1363,SubstationLoad_Max_Primaries!$B$3:$Z$500,5,FALSE),VLOOKUP(C1363,SubstationLoad_Max_Primaries!$B$3:$Z$500,7,FALSE)))</f>
        <v>1.4334347922973634</v>
      </c>
      <c r="AB1364" s="419">
        <f ca="1">IF(AND(VLOOKUP(C1363,SubstationLoad_Min_Primaries!$B$3:$Z$495,3,FALSE),ISNUMBER(VLOOKUP(C1363,'Manual Calculation'!$B$2:$G$222,5,FALSE))),"Manual Calculation",VLOOKUP(C1363,SubstationLoad_Max_Primaries!$B$3:$Z$500,6,FALSE))</f>
        <v>1.1138081014709471</v>
      </c>
      <c r="AC1364" s="282">
        <f ca="1">IF(AND(VLOOKUP(C1363,SubstationLoad_Min_Primaries!$B$3:$Z$495,3,FALSE),ISNUMBER(VLOOKUP(C1363,'Manual Calculation'!$B$2:$G$222,5,FALSE))),VLOOKUP(C1363,'Manual Calculation'!$B$2:$G$222,5,FALSE),VLOOKUP(C1363,SubstationLoad_Min_Primaries!$B$3:$Z$500,22,FALSE))</f>
        <v>0</v>
      </c>
      <c r="AD1364" s="175"/>
      <c r="AE1364" s="186">
        <v>1</v>
      </c>
      <c r="AF1364" s="187">
        <v>0</v>
      </c>
      <c r="AG1364" s="187">
        <v>0</v>
      </c>
      <c r="AH1364" s="187">
        <v>0</v>
      </c>
      <c r="AI1364" s="187">
        <v>0</v>
      </c>
      <c r="AJ1364" s="187">
        <v>0</v>
      </c>
      <c r="AK1364" s="187">
        <v>0</v>
      </c>
      <c r="AL1364" s="188">
        <v>0</v>
      </c>
      <c r="AM1364" s="157" t="str">
        <f ca="1">IF('MASTER 2018-19 '!H1376="","",'MASTER 2018-19 '!H1376)</f>
        <v/>
      </c>
      <c r="AN1364" s="216"/>
    </row>
    <row r="1365" spans="1:40" x14ac:dyDescent="0.2">
      <c r="C1365" s="223" t="s">
        <v>33</v>
      </c>
      <c r="D1365" s="224"/>
      <c r="E1365" s="225"/>
      <c r="F1365" s="225"/>
      <c r="G1365" s="226"/>
      <c r="H1365" s="249"/>
      <c r="I1365" s="228"/>
      <c r="J1365" s="228"/>
      <c r="K1365" s="228"/>
      <c r="L1365" s="228"/>
      <c r="M1365" s="229"/>
      <c r="N1365" s="229"/>
      <c r="O1365" s="230"/>
      <c r="P1365" s="230"/>
      <c r="Q1365" s="230"/>
      <c r="R1365" s="231" t="s">
        <v>34</v>
      </c>
      <c r="S1365" s="283">
        <f ca="1">VLOOKUP(C1363,SubstationLoad_Max_Primaries!$B$3:$Z$500,24,FALSE)</f>
        <v>0</v>
      </c>
      <c r="T1365" s="245"/>
      <c r="U1365" s="245"/>
      <c r="V1365" s="245"/>
      <c r="W1365" s="245"/>
      <c r="X1365" s="245"/>
      <c r="Y1365" s="245"/>
      <c r="Z1365" s="234"/>
      <c r="AA1365" s="418">
        <f ca="1">IF(AND(VLOOKUP(C1363,SubstationLoad_Min_Primaries!$B$3:$Z$495,3,FALSE),ISNUMBER(VLOOKUP(C1363,'Manual Calculation'!$B$2:$G$222,5,FALSE))),"",IF(AA1364=VLOOKUP(C1363,SubstationLoad_Max_Primaries!$B$3:$Z$500,5,FALSE),VLOOKUP(C1363,SubstationLoad_Max_Primaries!$B$3:$Z$500,10,FALSE),IF(AA1364=VLOOKUP(C1363,SubstationLoad_Max_Primaries!$B$3:$Z$500,7,FALSE),VLOOKUP(C1363,SubstationLoad_Max_Primaries!$B$3:$Z$500,12,FALSE),"")))</f>
        <v>43557.231249999997</v>
      </c>
      <c r="AB1365" s="418">
        <f ca="1">IF(AND(VLOOKUP(C1363,SubstationLoad_Min_Primaries!$B$3:$Z$495,3,FALSE),ISNUMBER(VLOOKUP(C1363,'Manual Calculation'!$B$2:$G$222,5,FALSE))),"",VLOOKUP(C1363,SubstationLoad_Max_Primaries!$B$3:$Z$500,11,FALSE))</f>
        <v>43630.231944444444</v>
      </c>
      <c r="AC1365" s="418">
        <f ca="1">IF(AND(VLOOKUP(C1363,SubstationLoad_Min_Primaries!$B$3:$Z$495,3,FALSE),ISNUMBER(VLOOKUP(C1363,'Manual Calculation'!$B$2:$G$222,5,FALSE))),VLOOKUP(C1363,'Manual Calculation'!$B$2:$G$222,6,FALSE),VLOOKUP(C1363,SubstationLoad_Min_Primaries!$B$3:$Z$500,23,FALSE))</f>
        <v>0</v>
      </c>
      <c r="AD1365" s="175"/>
      <c r="AE1365" s="175"/>
      <c r="AF1365" s="175"/>
      <c r="AG1365" s="175"/>
      <c r="AH1365" s="175"/>
      <c r="AI1365" s="175"/>
      <c r="AJ1365" s="175"/>
      <c r="AK1365" s="175"/>
      <c r="AL1365" s="175"/>
      <c r="AM1365" s="157" t="str">
        <f ca="1">IF('MASTER 2018-19 '!H1377="","",'MASTER 2018-19 '!H1377)</f>
        <v/>
      </c>
      <c r="AN1365" s="216"/>
    </row>
    <row r="1366" spans="1:40" x14ac:dyDescent="0.2">
      <c r="B1366" s="236">
        <v>687</v>
      </c>
      <c r="C1366" s="86" t="s">
        <v>635</v>
      </c>
      <c r="D1366" s="117" t="s">
        <v>30</v>
      </c>
      <c r="E1366" s="117" t="s">
        <v>534</v>
      </c>
      <c r="F1366" s="214"/>
      <c r="G1366" s="284">
        <f ca="1">IF(AND(VLOOKUP(C1366,SubstationLoad_Max_Primaries!$B$3:$Z$495,3,FALSE),ISNUMBER(VLOOKUP(C1366,'Manual Calculation'!$B$2:$G$222,3,FALSE))),VLOOKUP(C1366,'Manual Calculation'!$B$2:$G$222,4,FALSE),VLOOKUP(C1366,SubstationLoad_Max_Primaries!$B$3:$Z$500,23,FALSE))</f>
        <v>43889.230555555558</v>
      </c>
      <c r="H1366" s="282">
        <f ca="1">IF(AND(VLOOKUP(C1366,SubstationLoad_Max_Primaries!$B$3:$Z$495,3,FALSE),ISNUMBER(VLOOKUP(C1366,'Manual Calculation'!$B$2:$G$222,3,FALSE))),VLOOKUP(C1366,'Manual Calculation'!$B$2:$G$222,3,FALSE),VLOOKUP(C1366,SubstationLoad_Max_Primaries!$B$3:$Z$500,22,FALSE))</f>
        <v>3.5693966769409173</v>
      </c>
      <c r="I1366" s="136">
        <v>1</v>
      </c>
      <c r="J1366" s="89" t="s">
        <v>35</v>
      </c>
      <c r="K1366" s="90" t="s">
        <v>35</v>
      </c>
      <c r="L1366" s="143">
        <f ca="1">IF(OR($B1366="",ISNA($I1366)),,$H1366*$I1366)</f>
        <v>3.5693966769409173</v>
      </c>
      <c r="M1366" s="143">
        <f ca="1">IF($B1366 ="",,VLOOKUP($K1366,'Growth Rates'!$C$5:$D$8,2,FALSE))^COLUMNS($M1366:M1366)*$L1366+SUM($L1367:M1367)*IFERROR($L$5/$L$6,1)</f>
        <v>3.6179577776575673</v>
      </c>
      <c r="N1366" s="143">
        <f ca="1">IF($B1366 ="",,VLOOKUP($K1366,'Growth Rates'!$C$5:$D$8,2,FALSE))^COLUMNS($M1366:N1366)*$L1366+SUM($L1367:N1367)*IFERROR($L$5/$L$6,1)</f>
        <v>3.6671795447882487</v>
      </c>
      <c r="O1366" s="143">
        <f ca="1">IF($B1366 ="",,VLOOKUP($K1366,'Growth Rates'!$C$5:$D$8,2,FALSE))^COLUMNS($M1366:O1366)*$L1366+SUM($L1367:O1367)*IFERROR($L$5/$L$6,1)</f>
        <v>3.7170709665993771</v>
      </c>
      <c r="P1366" s="143">
        <f ca="1">IF($B1366 ="",,VLOOKUP($K1366,'Growth Rates'!$C$5:$D$8,2,FALSE))^COLUMNS($M1366:P1366)*$L1366+SUM($L1367:P1367)*IFERROR($L$5/$L$6,1)</f>
        <v>3.7676411536413696</v>
      </c>
      <c r="Q1366" s="143">
        <f ca="1">IF($B1366 ="",,VLOOKUP($K1366,'Growth Rates'!$C$5:$D$8,2,FALSE))^COLUMNS($M1366:Q1366)*$L1366+SUM($L1367:Q1367)*IFERROR($L$5/$L$6,1)</f>
        <v>3.8188993404122988</v>
      </c>
      <c r="R1366" s="143">
        <f ca="1">IF($B1366 ="",,VLOOKUP($K1366,'Growth Rates'!$C$5:$D$8,2,FALSE))^COLUMNS($M1366:R1366)*$L1366+SUM($L1367:R1367)*IFERROR($L$5/$L$6,1)</f>
        <v>3.870854887044187</v>
      </c>
      <c r="S1366" s="143">
        <f ca="1">IF($B1366 ="",,VLOOKUP($K1366,'Growth Rates'!$C$5:$D$8,2,FALSE))^COLUMNS($M1366:S1366)*$L1366+SUM($L1367:S1367)*IFERROR($L$5/$L$6,1)</f>
        <v>3.9235172810122299</v>
      </c>
      <c r="T1366" s="143">
        <f ca="1">IF($B1366 ="",,VLOOKUP($K1366,'Growth Rates'!$C$5:$D$8,2,FALSE))^COLUMNS($M1366:T1366)*$L1366+SUM($L1367:T1367)*IFERROR($L$5/$L$6,1)</f>
        <v>3.9768961388672897</v>
      </c>
      <c r="U1366" s="143">
        <f ca="1">IF($B1366 ="",,VLOOKUP($K1366,'Growth Rates'!$C$5:$D$8,2,FALSE))^COLUMNS($M1366:U1366)*$L1366+SUM($L1367:U1367)*IFERROR($L$5/$L$6,1)</f>
        <v>4.0310012079919417</v>
      </c>
      <c r="V1366" s="143">
        <f ca="1">IF($B1366 ="",,VLOOKUP($K1366,'Growth Rates'!$C$5:$D$8,2,FALSE))^COLUMNS($M1366:V1366)*$L1366+SUM($L1367:V1367)*IFERROR($L$5/$L$6,1)</f>
        <v>4.0858423683804244</v>
      </c>
      <c r="W1366" s="143">
        <f ca="1">IF($B1366 ="",,VLOOKUP($K1366,'Growth Rates'!$C$5:$D$8,2,FALSE))^COLUMNS($M1366:W1366)*$L1366+SUM($L1367:W1367)*IFERROR($L$5/$L$6,1)</f>
        <v>4.1414296344428001</v>
      </c>
      <c r="X1366" s="143">
        <f ca="1">IF($B1366 ="",,VLOOKUP($K1366,'Growth Rates'!$C$5:$D$8,2,FALSE))^COLUMNS($M1366:X1366)*$L1366+SUM($L1367:X1367)*IFERROR($L$5/$L$6,1)</f>
        <v>4.197773156833664</v>
      </c>
      <c r="Y1366" s="143">
        <f ca="1">IF($B1366 ="",,VLOOKUP($K1366,'Growth Rates'!$C$5:$D$8,2,FALSE))^COLUMNS($M1366:Y1366)*$L1366+SUM($L1367:Y1367)*IFERROR($L$5/$L$6,1)</f>
        <v>4.2548832243057246</v>
      </c>
      <c r="Z1366" s="215"/>
      <c r="AA1366" s="173">
        <f ca="1">IFERROR(IF($H1366="",,AA1367/$L1366),0)</f>
        <v>0.86339943566577648</v>
      </c>
      <c r="AB1366" s="173">
        <f ca="1">IFERROR(IF($H1366="",,AB1367/$L1366),0)</f>
        <v>0.66840461354833802</v>
      </c>
      <c r="AC1366" s="174">
        <f ca="1">IFERROR(IF($H1366="",,AC1367/$L1366),0)</f>
        <v>0</v>
      </c>
      <c r="AD1366" s="175"/>
      <c r="AE1366" s="42">
        <v>89992</v>
      </c>
      <c r="AF1366" s="43"/>
      <c r="AG1366" s="43"/>
      <c r="AH1366" s="43"/>
      <c r="AI1366" s="43"/>
      <c r="AJ1366" s="43"/>
      <c r="AK1366" s="43"/>
      <c r="AL1366" s="44"/>
      <c r="AM1366" s="157">
        <f ca="1">IF('MASTER 2018-19 '!H1378="","",'MASTER 2018-19 '!H1378)</f>
        <v>3.6859999999999999</v>
      </c>
      <c r="AN1366" s="216">
        <f t="shared" ca="1" si="229"/>
        <v>-0.11660332305908261</v>
      </c>
    </row>
    <row r="1367" spans="1:40" x14ac:dyDescent="0.2">
      <c r="C1367" s="217" t="str">
        <f ca="1">IFERROR(IF(H1366="","No PI or No Data",""),"Substation was not found in SubstationLoad")</f>
        <v/>
      </c>
      <c r="D1367" s="139"/>
      <c r="E1367" s="139"/>
      <c r="F1367" s="139"/>
      <c r="G1367" s="285">
        <f ca="1">IF(AND(VLOOKUP(C1366,SubstationLoad_Max_Primaries!$B$3:$Z$495,3,FALSE),ISNUMBER(VLOOKUP(C1366,'Manual Calculation'!$B$2:$G$222,3,FALSE))),VLOOKUP(C1366,'Manual Calculation'!$B$2:$G$222,4,FALSE),VLOOKUP(C1366,SubstationLoad_Max_Primaries!$B$3:$Z$500,23,FALSE))</f>
        <v>43889.230555555558</v>
      </c>
      <c r="H1367" s="250"/>
      <c r="I1367" s="220"/>
      <c r="J1367" s="220"/>
      <c r="K1367" s="220"/>
      <c r="L1367" s="220" t="s">
        <v>32</v>
      </c>
      <c r="M1367" s="235"/>
      <c r="N1367" s="221"/>
      <c r="O1367" s="221"/>
      <c r="P1367" s="221"/>
      <c r="Q1367" s="221"/>
      <c r="R1367" s="221"/>
      <c r="S1367" s="221"/>
      <c r="T1367" s="221"/>
      <c r="U1367" s="221"/>
      <c r="V1367" s="221"/>
      <c r="W1367" s="221"/>
      <c r="X1367" s="221"/>
      <c r="Y1367" s="221"/>
      <c r="Z1367" s="222"/>
      <c r="AA1367" s="419">
        <f ca="1">IF(AND(VLOOKUP(C1366,SubstationLoad_Min_Primaries!$B$3:$Z$495,3,FALSE),ISNUMBER(VLOOKUP(C1366,'Manual Calculation'!$B$2:$G$222,5,FALSE))),"Manual Calculation",MAX(VLOOKUP(C1366,SubstationLoad_Max_Primaries!$B$3:$Z$500,5,FALSE),VLOOKUP(C1366,SubstationLoad_Max_Primaries!$B$3:$Z$500,7,FALSE)))</f>
        <v>3.0818150765380858</v>
      </c>
      <c r="AB1367" s="419">
        <f ca="1">IF(AND(VLOOKUP(C1366,SubstationLoad_Min_Primaries!$B$3:$Z$495,3,FALSE),ISNUMBER(VLOOKUP(C1366,'Manual Calculation'!$B$2:$G$222,5,FALSE))),"Manual Calculation",VLOOKUP(C1366,SubstationLoad_Max_Primaries!$B$3:$Z$500,6,FALSE))</f>
        <v>2.3858012064514158</v>
      </c>
      <c r="AC1367" s="282">
        <f ca="1">IF(AND(VLOOKUP(C1366,SubstationLoad_Min_Primaries!$B$3:$Z$495,3,FALSE),ISNUMBER(VLOOKUP(C1366,'Manual Calculation'!$B$2:$G$222,5,FALSE))),VLOOKUP(C1366,'Manual Calculation'!$B$2:$G$222,5,FALSE),VLOOKUP(C1366,SubstationLoad_Min_Primaries!$B$3:$Z$500,22,FALSE))</f>
        <v>0</v>
      </c>
      <c r="AD1367" s="175"/>
      <c r="AE1367" s="186">
        <v>1</v>
      </c>
      <c r="AF1367" s="187">
        <v>0</v>
      </c>
      <c r="AG1367" s="187">
        <v>0</v>
      </c>
      <c r="AH1367" s="187">
        <v>0</v>
      </c>
      <c r="AI1367" s="187">
        <v>0</v>
      </c>
      <c r="AJ1367" s="187">
        <v>0</v>
      </c>
      <c r="AK1367" s="187">
        <v>0</v>
      </c>
      <c r="AL1367" s="188">
        <v>0</v>
      </c>
      <c r="AM1367" s="157" t="str">
        <f ca="1">IF('MASTER 2018-19 '!H1379="","",'MASTER 2018-19 '!H1379)</f>
        <v/>
      </c>
      <c r="AN1367" s="216"/>
    </row>
    <row r="1368" spans="1:40" x14ac:dyDescent="0.2">
      <c r="C1368" s="223" t="s">
        <v>33</v>
      </c>
      <c r="D1368" s="224"/>
      <c r="E1368" s="225"/>
      <c r="F1368" s="225"/>
      <c r="G1368" s="226"/>
      <c r="H1368" s="249"/>
      <c r="I1368" s="228"/>
      <c r="J1368" s="228"/>
      <c r="K1368" s="228"/>
      <c r="L1368" s="228"/>
      <c r="M1368" s="229"/>
      <c r="N1368" s="229"/>
      <c r="O1368" s="230"/>
      <c r="P1368" s="230"/>
      <c r="Q1368" s="230"/>
      <c r="R1368" s="231" t="s">
        <v>34</v>
      </c>
      <c r="S1368" s="283">
        <f ca="1">VLOOKUP(C1366,SubstationLoad_Max_Primaries!$B$3:$Z$500,24,FALSE)</f>
        <v>0</v>
      </c>
      <c r="T1368" s="245"/>
      <c r="U1368" s="245"/>
      <c r="V1368" s="245"/>
      <c r="W1368" s="245"/>
      <c r="X1368" s="245"/>
      <c r="Y1368" s="245"/>
      <c r="Z1368" s="234"/>
      <c r="AA1368" s="418">
        <f ca="1">IF(AND(VLOOKUP(C1366,SubstationLoad_Min_Primaries!$B$3:$Z$495,3,FALSE),ISNUMBER(VLOOKUP(C1366,'Manual Calculation'!$B$2:$G$222,5,FALSE))),"",IF(AA1367=VLOOKUP(C1366,SubstationLoad_Max_Primaries!$B$3:$Z$500,5,FALSE),VLOOKUP(C1366,SubstationLoad_Max_Primaries!$B$3:$Z$500,10,FALSE),IF(AA1367=VLOOKUP(C1366,SubstationLoad_Max_Primaries!$B$3:$Z$500,7,FALSE),VLOOKUP(C1366,SubstationLoad_Max_Primaries!$B$3:$Z$500,12,FALSE),"")))</f>
        <v>43559.304166666669</v>
      </c>
      <c r="AB1368" s="418">
        <f ca="1">IF(AND(VLOOKUP(C1366,SubstationLoad_Min_Primaries!$B$3:$Z$495,3,FALSE),ISNUMBER(VLOOKUP(C1366,'Manual Calculation'!$B$2:$G$222,5,FALSE))),"",VLOOKUP(C1366,SubstationLoad_Max_Primaries!$B$3:$Z$500,11,FALSE))</f>
        <v>43629.318055555559</v>
      </c>
      <c r="AC1368" s="418">
        <f ca="1">IF(AND(VLOOKUP(C1366,SubstationLoad_Min_Primaries!$B$3:$Z$495,3,FALSE),ISNUMBER(VLOOKUP(C1366,'Manual Calculation'!$B$2:$G$222,5,FALSE))),VLOOKUP(C1366,'Manual Calculation'!$B$2:$G$222,6,FALSE),VLOOKUP(C1366,SubstationLoad_Min_Primaries!$B$3:$Z$500,23,FALSE))</f>
        <v>0</v>
      </c>
      <c r="AD1368" s="175"/>
      <c r="AE1368" s="175"/>
      <c r="AF1368" s="175"/>
      <c r="AG1368" s="175"/>
      <c r="AH1368" s="175"/>
      <c r="AI1368" s="175"/>
      <c r="AJ1368" s="175"/>
      <c r="AK1368" s="175"/>
      <c r="AL1368" s="175"/>
      <c r="AM1368" s="157" t="str">
        <f ca="1">IF('MASTER 2018-19 '!H1380="","",'MASTER 2018-19 '!H1380)</f>
        <v/>
      </c>
      <c r="AN1368" s="216"/>
    </row>
    <row r="1369" spans="1:40" x14ac:dyDescent="0.2">
      <c r="A1369" s="246"/>
      <c r="B1369" s="246"/>
      <c r="C1369" s="246"/>
      <c r="D1369" s="246"/>
      <c r="E1369" s="246"/>
      <c r="F1369" s="246"/>
      <c r="G1369" s="246"/>
      <c r="H1369" s="246"/>
      <c r="I1369" s="246"/>
      <c r="J1369" s="246"/>
      <c r="K1369" s="246"/>
      <c r="L1369" s="246"/>
      <c r="M1369" s="246"/>
      <c r="N1369" s="246"/>
      <c r="O1369" s="246"/>
      <c r="P1369" s="246"/>
      <c r="Q1369" s="246"/>
      <c r="R1369" s="246"/>
      <c r="S1369" s="246"/>
      <c r="T1369" s="246"/>
      <c r="U1369" s="246"/>
      <c r="V1369" s="246"/>
      <c r="W1369" s="246"/>
      <c r="X1369" s="246"/>
      <c r="Y1369" s="246"/>
      <c r="Z1369" s="246"/>
      <c r="AA1369" s="246"/>
      <c r="AB1369" s="246"/>
      <c r="AC1369" s="246"/>
      <c r="AD1369" s="246"/>
      <c r="AE1369" s="246"/>
      <c r="AF1369" s="246"/>
      <c r="AG1369" s="246"/>
      <c r="AH1369" s="246"/>
      <c r="AI1369" s="246"/>
      <c r="AJ1369" s="246"/>
      <c r="AK1369" s="246"/>
      <c r="AL1369" s="246"/>
      <c r="AM1369" s="157" t="str">
        <f ca="1">IF('MASTER 2018-19 '!H1381="","",'MASTER 2018-19 '!H1381)</f>
        <v/>
      </c>
      <c r="AN1369" s="216"/>
    </row>
    <row r="1370" spans="1:40" x14ac:dyDescent="0.2">
      <c r="A1370" s="152"/>
      <c r="B1370" s="25"/>
      <c r="C1370" s="158"/>
      <c r="D1370" s="152"/>
      <c r="E1370" s="152"/>
      <c r="F1370" s="152"/>
      <c r="G1370" s="152"/>
      <c r="H1370" s="152"/>
      <c r="I1370" s="152"/>
      <c r="J1370" s="152"/>
      <c r="K1370" s="152"/>
      <c r="L1370" s="7" t="s">
        <v>0</v>
      </c>
      <c r="M1370" s="159"/>
      <c r="N1370" s="159"/>
      <c r="O1370" s="159"/>
      <c r="P1370" s="159"/>
      <c r="Q1370" s="159"/>
      <c r="R1370" s="159"/>
      <c r="S1370" s="159"/>
      <c r="T1370" s="159"/>
      <c r="U1370" s="159"/>
      <c r="V1370" s="159"/>
      <c r="W1370" s="159"/>
      <c r="X1370" s="159"/>
      <c r="Y1370" s="159"/>
      <c r="Z1370" s="156"/>
      <c r="AA1370" s="152"/>
      <c r="AB1370" s="152"/>
      <c r="AC1370" s="152"/>
      <c r="AD1370" s="152"/>
      <c r="AE1370" s="152"/>
      <c r="AF1370" s="152"/>
      <c r="AG1370" s="152"/>
      <c r="AH1370" s="152"/>
      <c r="AI1370" s="152"/>
      <c r="AJ1370" s="152"/>
      <c r="AK1370" s="152"/>
      <c r="AL1370" s="152"/>
      <c r="AM1370" s="157" t="str">
        <f ca="1">IF('MASTER 2018-19 '!H1382="","",'MASTER 2018-19 '!H1382)</f>
        <v/>
      </c>
      <c r="AN1370" s="216"/>
    </row>
    <row r="1371" spans="1:40" ht="61.5" x14ac:dyDescent="0.2">
      <c r="A1371" s="20" t="s">
        <v>39</v>
      </c>
      <c r="B1371" s="21" t="s">
        <v>657</v>
      </c>
      <c r="C1371" s="20" t="s">
        <v>2</v>
      </c>
      <c r="D1371" s="18" t="s">
        <v>3</v>
      </c>
      <c r="E1371" s="18" t="s">
        <v>4</v>
      </c>
      <c r="F1371" s="18" t="s">
        <v>5</v>
      </c>
      <c r="G1371" s="22" t="s">
        <v>6</v>
      </c>
      <c r="H1371" s="22" t="str">
        <f ca="1">$L$1&amp;" Peak (MW)"</f>
        <v>2019 / 20 Peak (MW)</v>
      </c>
      <c r="I1371" s="16" t="s">
        <v>7</v>
      </c>
      <c r="J1371" s="24" t="s">
        <v>8</v>
      </c>
      <c r="K1371" s="17" t="s">
        <v>9</v>
      </c>
      <c r="L1371" s="22" t="str">
        <f ca="1">LEFTB($L$1,FIND(" / ",$L$1,1))&amp;" / "&amp;LEFTB($L$1,FIND(" / ",$L$1,1))+1</f>
        <v>2019  / 2020</v>
      </c>
      <c r="M1371" s="22" t="str">
        <f ca="1">LEFTB($L$1,FIND(" / ",$L$1,1))+1&amp;" / "&amp;LEFTB($L$1,FIND(" / ",$L$1,1))+2</f>
        <v>2020 / 2021</v>
      </c>
      <c r="N1371" s="22" t="str">
        <f ca="1">LEFTB($L$1,FIND(" / ",$L$1,1))+2&amp;" / "&amp;LEFTB($L$1,FIND(" / ",$L$1,1))+3</f>
        <v>2021 / 2022</v>
      </c>
      <c r="O1371" s="22" t="str">
        <f ca="1">LEFTB($L$1,FIND(" / ",$L$1,1))+3&amp;" / "&amp;LEFTB($L$1,FIND(" / ",$L$1,1))+4</f>
        <v>2022 / 2023</v>
      </c>
      <c r="P1371" s="22" t="str">
        <f ca="1">LEFTB($L$1,FIND(" / ",$L$1,1))+4&amp;" / "&amp;LEFTB($L$1,FIND(" / ",$L$1,1))+5</f>
        <v>2023 / 2024</v>
      </c>
      <c r="Q1371" s="22" t="str">
        <f ca="1">LEFTB($L$1,FIND(" / ",$L$1,1))+5&amp;" / "&amp;LEFTB($L$1,FIND(" / ",$L$1,1))+6</f>
        <v>2024 / 2025</v>
      </c>
      <c r="R1371" s="22" t="str">
        <f ca="1">LEFTB($L$1,FIND(" / ",$L$1,1))+6&amp;" / "&amp;LEFTB($L$1,FIND(" / ",$L$1,1))+7</f>
        <v>2025 / 2026</v>
      </c>
      <c r="S1371" s="22" t="str">
        <f ca="1">LEFTB($L$1,FIND(" / ",$L$1,1))+7&amp;" / "&amp;LEFTB($L$1,FIND(" / ",$L$1,1))+8</f>
        <v>2026 / 2027</v>
      </c>
      <c r="T1371" s="22" t="str">
        <f ca="1">LEFTB($L$1,FIND(" / ",$L$1,1))+8&amp;" / "&amp;LEFTB($L$1,FIND(" / ",$L$1,1))+9</f>
        <v>2027 / 2028</v>
      </c>
      <c r="U1371" s="22" t="str">
        <f ca="1">LEFTB($L$1,FIND(" / ",$L$1,1))+9&amp;" / "&amp;LEFTB($L$1,FIND(" / ",$L$1,1))+10</f>
        <v>2028 / 2029</v>
      </c>
      <c r="V1371" s="22" t="str">
        <f ca="1">LEFTB($L$1,FIND(" / ",$L$1,1))+10&amp;" / "&amp;LEFTB($L$1,FIND(" / ",$L$1,1))+11</f>
        <v>2029 / 2030</v>
      </c>
      <c r="W1371" s="22" t="str">
        <f ca="1">LEFTB($L$1,FIND(" / ",$L$1,1))+11&amp;" / "&amp;LEFTB($L$1,FIND(" / ",$L$1,1))+12</f>
        <v>2030 / 2031</v>
      </c>
      <c r="X1371" s="22" t="str">
        <f ca="1">LEFTB($L$1,FIND(" / ",$L$1,1))+12&amp;" / "&amp;LEFTB($L$1,FIND(" / ",$L$1,1))+13</f>
        <v>2031 / 2032</v>
      </c>
      <c r="Y1371" s="22" t="str">
        <f ca="1">LEFTB($L$1,FIND(" / ",$L$1,1))+13&amp;" / "&amp;LEFTB($L$1,FIND(" / ",$L$1,1))+14</f>
        <v>2032 / 2033</v>
      </c>
      <c r="Z1371" s="23" t="s">
        <v>11</v>
      </c>
      <c r="AA1371" s="19" t="s">
        <v>12</v>
      </c>
      <c r="AB1371" s="19" t="s">
        <v>13</v>
      </c>
      <c r="AC1371" s="19" t="s">
        <v>14</v>
      </c>
      <c r="AD1371" s="160"/>
      <c r="AE1371" s="19" t="s">
        <v>15</v>
      </c>
      <c r="AF1371" s="19" t="s">
        <v>16</v>
      </c>
      <c r="AG1371" s="19" t="s">
        <v>17</v>
      </c>
      <c r="AH1371" s="19" t="s">
        <v>18</v>
      </c>
      <c r="AI1371" s="19" t="s">
        <v>19</v>
      </c>
      <c r="AJ1371" s="19" t="s">
        <v>20</v>
      </c>
      <c r="AK1371" s="19" t="s">
        <v>21</v>
      </c>
      <c r="AL1371" s="19" t="s">
        <v>22</v>
      </c>
      <c r="AM1371" s="19" t="str">
        <f ca="1">IF('MASTER 2018-19 '!H1383="","",'MASTER 2018-19 '!H1383)</f>
        <v>2018/19 Peak (MW)</v>
      </c>
      <c r="AN1371" s="19" t="s">
        <v>825</v>
      </c>
    </row>
    <row r="1372" spans="1:40" x14ac:dyDescent="0.2">
      <c r="A1372" s="6"/>
      <c r="B1372" s="161"/>
      <c r="C1372" s="162"/>
      <c r="D1372" s="161"/>
      <c r="E1372" s="161"/>
      <c r="F1372" s="161"/>
      <c r="G1372" s="163"/>
      <c r="H1372" s="161"/>
      <c r="I1372" s="164"/>
      <c r="J1372" s="165"/>
      <c r="K1372" s="161"/>
      <c r="L1372" s="161"/>
      <c r="M1372" s="161"/>
      <c r="N1372" s="161"/>
      <c r="O1372" s="161"/>
      <c r="P1372" s="161"/>
      <c r="Q1372" s="161"/>
      <c r="R1372" s="161"/>
      <c r="S1372" s="161"/>
      <c r="T1372" s="161"/>
      <c r="U1372" s="161"/>
      <c r="V1372" s="161"/>
      <c r="W1372" s="161"/>
      <c r="X1372" s="161"/>
      <c r="Y1372" s="161"/>
      <c r="Z1372" s="160"/>
      <c r="AA1372" s="160"/>
      <c r="AB1372" s="160"/>
      <c r="AC1372" s="160"/>
      <c r="AD1372" s="160"/>
      <c r="AE1372" s="160"/>
      <c r="AF1372" s="160"/>
      <c r="AG1372" s="160"/>
      <c r="AH1372" s="160"/>
      <c r="AI1372" s="160"/>
      <c r="AJ1372" s="160"/>
      <c r="AK1372" s="160"/>
      <c r="AL1372" s="160"/>
      <c r="AM1372" s="157" t="str">
        <f ca="1">IF('MASTER 2018-19 '!H1384="","",'MASTER 2018-19 '!H1384)</f>
        <v/>
      </c>
      <c r="AN1372" s="157"/>
    </row>
    <row r="1373" spans="1:40" x14ac:dyDescent="0.2">
      <c r="A1373" s="142" t="s">
        <v>437</v>
      </c>
      <c r="B1373" s="166">
        <v>545</v>
      </c>
      <c r="C1373" s="167"/>
      <c r="D1373" s="168" t="s">
        <v>23</v>
      </c>
      <c r="E1373" s="169" t="s">
        <v>840</v>
      </c>
      <c r="F1373" s="170"/>
      <c r="G1373" s="284">
        <f ca="1">VLOOKUP(A1373,SubstationLoad_Max_GSPs!$A$3:$Z$100,19,FALSE)</f>
        <v>43679.134722222225</v>
      </c>
      <c r="H1373" s="282">
        <f ca="1">VLOOKUP(A1373,SubstationLoad_Max_GSPs!$A$3:$Z$100,18,FALSE)</f>
        <v>19.055329561233521</v>
      </c>
      <c r="I1373" s="136">
        <v>1</v>
      </c>
      <c r="J1373" s="171"/>
      <c r="K1373" s="172" t="s">
        <v>24</v>
      </c>
      <c r="L1373" s="37">
        <f ca="1">IF(OR($A1373="",ISNA($I1373)),,$H1373*$I1373)</f>
        <v>19.055329561233521</v>
      </c>
      <c r="M1373" s="37">
        <f t="shared" ref="M1373:Y1373" ca="1" si="230">M1374/IFERROR($L1374/$L1373,1)</f>
        <v>19.110877727602261</v>
      </c>
      <c r="N1373" s="37">
        <f t="shared" ca="1" si="230"/>
        <v>19.167177899510509</v>
      </c>
      <c r="O1373" s="37">
        <f t="shared" ca="1" si="230"/>
        <v>19.224240307811737</v>
      </c>
      <c r="P1373" s="37">
        <f t="shared" ca="1" si="230"/>
        <v>19.282075322548632</v>
      </c>
      <c r="Q1373" s="37">
        <f t="shared" ca="1" si="230"/>
        <v>19.340693454846736</v>
      </c>
      <c r="R1373" s="37">
        <f t="shared" ca="1" si="230"/>
        <v>19.400105358833866</v>
      </c>
      <c r="S1373" s="37">
        <f t="shared" ca="1" si="230"/>
        <v>19.460321833585617</v>
      </c>
      <c r="T1373" s="37">
        <f t="shared" ca="1" si="230"/>
        <v>19.521353825097393</v>
      </c>
      <c r="U1373" s="37">
        <f t="shared" ca="1" si="230"/>
        <v>19.583212428283179</v>
      </c>
      <c r="V1373" s="37">
        <f t="shared" ca="1" si="230"/>
        <v>19.645908889001603</v>
      </c>
      <c r="W1373" s="37">
        <f t="shared" ca="1" si="230"/>
        <v>19.709454606109475</v>
      </c>
      <c r="X1373" s="37">
        <f t="shared" ca="1" si="230"/>
        <v>19.773861133543345</v>
      </c>
      <c r="Y1373" s="37">
        <f t="shared" ca="1" si="230"/>
        <v>19.839140182429286</v>
      </c>
      <c r="Z1373" s="38" t="str">
        <f ca="1">"Diversity/Losses: "&amp;ROUND(L1374/L1373,3)</f>
        <v>Diversity/Losses: 0.102</v>
      </c>
      <c r="AA1373" s="173">
        <f ca="1">IFERROR(IF($H1373="",,AA1374/$L1373),0)</f>
        <v>0.11713825517278355</v>
      </c>
      <c r="AB1373" s="173">
        <f ca="1">IFERROR(IF($H1373="",,AB1374/$L1373),0)</f>
        <v>1</v>
      </c>
      <c r="AC1373" s="174">
        <f ca="1">IFERROR(IF($H1373="",,AC1374/$L1373),0)</f>
        <v>-2.4436922923315314</v>
      </c>
      <c r="AD1373" s="175"/>
      <c r="AE1373" s="42">
        <v>19130</v>
      </c>
      <c r="AF1373" s="43"/>
      <c r="AG1373" s="43"/>
      <c r="AH1373" s="43"/>
      <c r="AI1373" s="43"/>
      <c r="AJ1373" s="43"/>
      <c r="AK1373" s="43"/>
      <c r="AL1373" s="44"/>
      <c r="AM1373" s="157">
        <f ca="1">IF('MASTER 2018-19 '!H1385="","",'MASTER 2018-19 '!H1385)</f>
        <v>2.2000000000000002</v>
      </c>
      <c r="AN1373" s="216">
        <f ca="1">H1373-AM1373</f>
        <v>16.855329561233521</v>
      </c>
    </row>
    <row r="1374" spans="1:40" x14ac:dyDescent="0.2">
      <c r="A1374" s="217" t="str">
        <f ca="1">IFERROR(IF(H1373="","No PI or No Data",""),"Substation was not found in SubstationLoad")</f>
        <v/>
      </c>
      <c r="B1374" s="176"/>
      <c r="C1374" s="177"/>
      <c r="D1374" s="178"/>
      <c r="E1374" s="178"/>
      <c r="F1374" s="178"/>
      <c r="G1374" s="329">
        <f ca="1">VLOOKUP(A1373,SubstationLoad_Max_GSPs!$A$3:$Z$100,19,FALSE)</f>
        <v>43679.134722222225</v>
      </c>
      <c r="H1374" s="180"/>
      <c r="I1374" s="181"/>
      <c r="J1374" s="182"/>
      <c r="K1374" s="183" t="s">
        <v>25</v>
      </c>
      <c r="L1374" s="53">
        <f ca="1">L1378+L1381</f>
        <v>1.9482097002658845</v>
      </c>
      <c r="M1374" s="53">
        <f t="shared" ref="M1374:Y1374" ca="1" si="231">M1378+M1381</f>
        <v>1.9538889238239872</v>
      </c>
      <c r="N1374" s="53">
        <f t="shared" ca="1" si="231"/>
        <v>1.9596450321445396</v>
      </c>
      <c r="O1374" s="53">
        <f t="shared" ca="1" si="231"/>
        <v>1.9654790712261383</v>
      </c>
      <c r="P1374" s="53">
        <f t="shared" ca="1" si="231"/>
        <v>1.9713921012980333</v>
      </c>
      <c r="Q1374" s="53">
        <f t="shared" ca="1" si="231"/>
        <v>1.9773851970137308</v>
      </c>
      <c r="R1374" s="53">
        <f t="shared" ca="1" si="231"/>
        <v>1.9834594476472369</v>
      </c>
      <c r="S1374" s="53">
        <f t="shared" ca="1" si="231"/>
        <v>1.9896159572919636</v>
      </c>
      <c r="T1374" s="53">
        <f t="shared" ca="1" si="231"/>
        <v>1.995855845062348</v>
      </c>
      <c r="U1374" s="53">
        <f t="shared" ca="1" si="231"/>
        <v>2.0021802452982076</v>
      </c>
      <c r="V1374" s="53">
        <f t="shared" ca="1" si="231"/>
        <v>2.0085903077718825</v>
      </c>
      <c r="W1374" s="53">
        <f t="shared" ca="1" si="231"/>
        <v>2.0150871978981897</v>
      </c>
      <c r="X1374" s="53">
        <f t="shared" ca="1" si="231"/>
        <v>2.0216720969472401</v>
      </c>
      <c r="Y1374" s="53">
        <f t="shared" ca="1" si="231"/>
        <v>2.028346202260142</v>
      </c>
      <c r="Z1374" s="184"/>
      <c r="AA1374" s="419">
        <f ca="1">MAX(VLOOKUP(A1373,SubstationLoad_Max_GSPs!$A$3:$Z$100,3,FALSE),VLOOKUP(A1373,SubstationLoad_Max_GSPs!$A$3:$Z$100,5,FALSE))</f>
        <v>2.2321080565452576</v>
      </c>
      <c r="AB1374" s="282">
        <f ca="1">VLOOKUP(A1373,SubstationLoad_Max_GSPs!$A$3:$Z$100,4,FALSE)</f>
        <v>19.055329561233521</v>
      </c>
      <c r="AC1374" s="282">
        <f ca="1">VLOOKUP(A1373,SubstationLoad_Min_GSPs!$A$3:$Z$100,18,FALSE)</f>
        <v>-46.565361976623535</v>
      </c>
      <c r="AD1374" s="175"/>
      <c r="AE1374" s="186">
        <v>1</v>
      </c>
      <c r="AF1374" s="187">
        <v>0</v>
      </c>
      <c r="AG1374" s="187">
        <v>0</v>
      </c>
      <c r="AH1374" s="187">
        <v>0</v>
      </c>
      <c r="AI1374" s="187">
        <v>0</v>
      </c>
      <c r="AJ1374" s="187">
        <v>0</v>
      </c>
      <c r="AK1374" s="187">
        <v>0</v>
      </c>
      <c r="AL1374" s="188">
        <v>0</v>
      </c>
      <c r="AM1374" s="157" t="str">
        <f ca="1">IF('MASTER 2018-19 '!H1386="","",'MASTER 2018-19 '!H1386)</f>
        <v/>
      </c>
      <c r="AN1374" s="216"/>
    </row>
    <row r="1375" spans="1:40" x14ac:dyDescent="0.2">
      <c r="A1375" s="11"/>
      <c r="B1375" s="176"/>
      <c r="C1375" s="189"/>
      <c r="D1375" s="190" t="s">
        <v>26</v>
      </c>
      <c r="E1375" s="63"/>
      <c r="F1375" s="191"/>
      <c r="G1375" s="192"/>
      <c r="H1375" s="193"/>
      <c r="I1375" s="194"/>
      <c r="J1375" s="194"/>
      <c r="K1375" s="194"/>
      <c r="L1375" s="194"/>
      <c r="M1375" s="194"/>
      <c r="N1375" s="195"/>
      <c r="O1375" s="195"/>
      <c r="P1375" s="195"/>
      <c r="Q1375" s="195"/>
      <c r="R1375" s="196" t="s">
        <v>27</v>
      </c>
      <c r="S1375" s="330">
        <f ca="1">VLOOKUP(A1373,SubstationLoad_Max_GSPs!$A$3:$Z$100,20,FALSE)</f>
        <v>0</v>
      </c>
      <c r="T1375" s="185"/>
      <c r="U1375" s="185"/>
      <c r="V1375" s="185"/>
      <c r="W1375" s="185"/>
      <c r="X1375" s="185"/>
      <c r="Y1375" s="185"/>
      <c r="Z1375" s="184"/>
      <c r="AA1375" s="418">
        <f ca="1">IF(AA1374=VLOOKUP(A1373,SubstationLoad_Max_GSPs!$A$3:$Z$100,3,FALSE),VLOOKUP(A1373,SubstationLoad_Max_GSPs!$A$3:$Z$100,8,FALSE),IF(AA1374=VLOOKUP(A1373,SubstationLoad_Max_GSPs!$A$3:$Z$100,5,FALSE),VLOOKUP(A1373,SubstationLoad_Max_GSPs!$A$3:$Z$100,10,FALSE),""))</f>
        <v>43591.288888888892</v>
      </c>
      <c r="AB1375" s="418">
        <f ca="1">VLOOKUP(A1373,SubstationLoad_Max_GSPs!$A$3:$Z$100,9,FALSE)</f>
        <v>43679.134722222225</v>
      </c>
      <c r="AC1375" s="418">
        <f ca="1">VLOOKUP(A1373,SubstationLoad_Min_GSPs!$A$3:$Z$100,19,FALSE)</f>
        <v>43856.115972222222</v>
      </c>
      <c r="AD1375" s="175"/>
      <c r="AE1375" s="175"/>
      <c r="AF1375" s="175"/>
      <c r="AG1375" s="175"/>
      <c r="AH1375" s="175"/>
      <c r="AI1375" s="175"/>
      <c r="AJ1375" s="175"/>
      <c r="AK1375" s="175"/>
      <c r="AL1375" s="175"/>
      <c r="AM1375" s="157" t="str">
        <f ca="1">IF('MASTER 2018-19 '!H1387="","",'MASTER 2018-19 '!H1387)</f>
        <v/>
      </c>
      <c r="AN1375" s="216"/>
    </row>
    <row r="1376" spans="1:40" x14ac:dyDescent="0.2">
      <c r="A1376" s="14"/>
      <c r="B1376" s="197"/>
      <c r="C1376" s="198"/>
      <c r="D1376" s="198"/>
      <c r="E1376" s="198"/>
      <c r="F1376" s="199"/>
      <c r="G1376" s="200" t="s">
        <v>28</v>
      </c>
      <c r="H1376" s="201">
        <v>0.98</v>
      </c>
      <c r="I1376" s="197"/>
      <c r="J1376" s="202"/>
      <c r="K1376" s="203" t="s">
        <v>29</v>
      </c>
      <c r="L1376" s="78">
        <f ca="1">L1373*$H1376</f>
        <v>18.674222970008849</v>
      </c>
      <c r="M1376" s="78">
        <f t="shared" ref="M1376:T1376" ca="1" si="232">M1373*$H1376</f>
        <v>18.728660173050216</v>
      </c>
      <c r="N1376" s="78">
        <f t="shared" ca="1" si="232"/>
        <v>18.783834341520297</v>
      </c>
      <c r="O1376" s="78">
        <f t="shared" ca="1" si="232"/>
        <v>18.839755501655503</v>
      </c>
      <c r="P1376" s="78">
        <f t="shared" ca="1" si="232"/>
        <v>18.896433816097659</v>
      </c>
      <c r="Q1376" s="78">
        <f t="shared" ca="1" si="232"/>
        <v>18.953879585749799</v>
      </c>
      <c r="R1376" s="78">
        <f t="shared" ca="1" si="232"/>
        <v>19.012103251657187</v>
      </c>
      <c r="S1376" s="78">
        <f t="shared" ca="1" si="232"/>
        <v>19.071115396913903</v>
      </c>
      <c r="T1376" s="78">
        <f t="shared" ca="1" si="232"/>
        <v>19.130926748595446</v>
      </c>
      <c r="U1376" s="78">
        <f ca="1">U1373*$H1376</f>
        <v>19.191548179717515</v>
      </c>
      <c r="V1376" s="78">
        <f ca="1">V1373*$H1376</f>
        <v>19.252990711221571</v>
      </c>
      <c r="W1376" s="78">
        <f t="shared" ref="W1376" ca="1" si="233">W1373*$H1376</f>
        <v>19.315265513987285</v>
      </c>
      <c r="X1376" s="78">
        <f ca="1">X1373*$H1376</f>
        <v>19.378383910872479</v>
      </c>
      <c r="Y1376" s="78">
        <f ca="1">Y1373*$H1376</f>
        <v>19.442357378780699</v>
      </c>
      <c r="Z1376" s="204"/>
      <c r="AA1376" s="205"/>
      <c r="AB1376" s="198"/>
      <c r="AC1376" s="206"/>
      <c r="AD1376" s="175"/>
      <c r="AE1376" s="175"/>
      <c r="AF1376" s="175"/>
      <c r="AG1376" s="175"/>
      <c r="AH1376" s="175"/>
      <c r="AI1376" s="175"/>
      <c r="AJ1376" s="175"/>
      <c r="AK1376" s="175"/>
      <c r="AL1376" s="175"/>
      <c r="AM1376" s="157"/>
      <c r="AN1376" s="216"/>
    </row>
    <row r="1377" spans="1:40" x14ac:dyDescent="0.2">
      <c r="A1377" s="2"/>
      <c r="C1377" s="207"/>
      <c r="D1377" s="208"/>
      <c r="E1377" s="208"/>
      <c r="F1377" s="208"/>
      <c r="G1377" s="209"/>
      <c r="H1377" s="241"/>
      <c r="I1377" s="211"/>
      <c r="J1377" s="212"/>
      <c r="K1377" s="208"/>
      <c r="Z1377" s="175"/>
      <c r="AA1377" s="175"/>
      <c r="AB1377" s="175"/>
      <c r="AC1377" s="175"/>
      <c r="AD1377" s="175"/>
      <c r="AE1377" s="175"/>
      <c r="AF1377" s="175"/>
      <c r="AG1377" s="175"/>
      <c r="AH1377" s="175"/>
      <c r="AI1377" s="175"/>
      <c r="AJ1377" s="175"/>
      <c r="AK1377" s="175"/>
      <c r="AL1377" s="175"/>
      <c r="AM1377" s="157" t="str">
        <f ca="1">IF('MASTER 2018-19 '!H1389="","",'MASTER 2018-19 '!H1389)</f>
        <v/>
      </c>
      <c r="AN1377" s="216"/>
    </row>
    <row r="1378" spans="1:40" x14ac:dyDescent="0.2">
      <c r="A1378" s="152"/>
      <c r="B1378" s="247">
        <v>523</v>
      </c>
      <c r="C1378" s="86" t="str">
        <f ca="1">VLOOKUP(B1378,'GSP List'!$D$2:$E$485,2,FALSE)</f>
        <v>GLEDFIELD</v>
      </c>
      <c r="D1378" s="117" t="s">
        <v>30</v>
      </c>
      <c r="E1378" s="117" t="s">
        <v>530</v>
      </c>
      <c r="F1378" s="214"/>
      <c r="G1378" s="284">
        <f ca="1">IF(AND(VLOOKUP(C1378,SubstationLoad_Max_Primaries!$B$3:$Z$495,3,FALSE),ISNUMBER(VLOOKUP(C1378,'Manual Calculation'!$B$2:$G$222,3,FALSE))),VLOOKUP(C1378,'Manual Calculation'!$B$2:$G$222,4,FALSE),VLOOKUP(C1378,SubstationLoad_Max_Primaries!$B$3:$Z$500,23,FALSE))</f>
        <v>43824.48333333333</v>
      </c>
      <c r="H1378" s="282">
        <f ca="1">IF(AND(VLOOKUP(C1378,SubstationLoad_Max_Primaries!$B$3:$Z$495,3,FALSE),ISNUMBER(VLOOKUP(C1378,'Manual Calculation'!$B$2:$G$222,3,FALSE))),VLOOKUP(C1378,'Manual Calculation'!$B$2:$G$222,3,FALSE),VLOOKUP(C1378,SubstationLoad_Max_Primaries!$B$3:$Z$500,22,FALSE))</f>
        <v>1.5328254970703126</v>
      </c>
      <c r="I1378" s="136">
        <v>1</v>
      </c>
      <c r="J1378" s="89">
        <v>0</v>
      </c>
      <c r="K1378" s="90">
        <v>0</v>
      </c>
      <c r="L1378" s="143">
        <f ca="1">IF(OR($B1378="",ISNA($I1378)),,$H1378*$I1378)</f>
        <v>1.5328254970703126</v>
      </c>
      <c r="M1378" s="143">
        <f ca="1">IF($B1378 ="",,VLOOKUP($K1378,'Growth Rates'!$C$5:$D$8,2,FALSE))^COLUMNS($M1378:M1378)*$L1378+SUM($L1379:M1379)*IFERROR($L$5/$L$6,1)</f>
        <v>1.532853481510668</v>
      </c>
      <c r="N1378" s="143">
        <f ca="1">IF($B1378 ="",,VLOOKUP($K1378,'Growth Rates'!$C$5:$D$8,2,FALSE))^COLUMNS($M1378:N1378)*$L1378+SUM($L1379:N1379)*IFERROR($L$5/$L$6,1)</f>
        <v>1.532881466461929</v>
      </c>
      <c r="O1378" s="143">
        <f ca="1">IF($B1378 ="",,VLOOKUP($K1378,'Growth Rates'!$C$5:$D$8,2,FALSE))^COLUMNS($M1378:O1378)*$L1378+SUM($L1379:O1379)*IFERROR($L$5/$L$6,1)</f>
        <v>1.5329094519241047</v>
      </c>
      <c r="P1378" s="143">
        <f ca="1">IF($B1378 ="",,VLOOKUP($K1378,'Growth Rates'!$C$5:$D$8,2,FALSE))^COLUMNS($M1378:P1378)*$L1378+SUM($L1379:P1379)*IFERROR($L$5/$L$6,1)</f>
        <v>1.5329374378972049</v>
      </c>
      <c r="Q1378" s="143">
        <f ca="1">IF($B1378 ="",,VLOOKUP($K1378,'Growth Rates'!$C$5:$D$8,2,FALSE))^COLUMNS($M1378:Q1378)*$L1378+SUM($L1379:Q1379)*IFERROR($L$5/$L$6,1)</f>
        <v>1.5329654243812381</v>
      </c>
      <c r="R1378" s="143">
        <f ca="1">IF($B1378 ="",,VLOOKUP($K1378,'Growth Rates'!$C$5:$D$8,2,FALSE))^COLUMNS($M1378:R1378)*$L1378+SUM($L1379:R1379)*IFERROR($L$5/$L$6,1)</f>
        <v>1.5329934113762143</v>
      </c>
      <c r="S1378" s="143">
        <f ca="1">IF($B1378 ="",,VLOOKUP($K1378,'Growth Rates'!$C$5:$D$8,2,FALSE))^COLUMNS($M1378:S1378)*$L1378+SUM($L1379:S1379)*IFERROR($L$5/$L$6,1)</f>
        <v>1.5330213988821424</v>
      </c>
      <c r="T1378" s="143">
        <f ca="1">IF($B1378 ="",,VLOOKUP($K1378,'Growth Rates'!$C$5:$D$8,2,FALSE))^COLUMNS($M1378:T1378)*$L1378+SUM($L1379:T1379)*IFERROR($L$5/$L$6,1)</f>
        <v>1.533049386899032</v>
      </c>
      <c r="U1378" s="143">
        <f ca="1">IF($B1378 ="",,VLOOKUP($K1378,'Growth Rates'!$C$5:$D$8,2,FALSE))^COLUMNS($M1378:U1378)*$L1378+SUM($L1379:U1379)*IFERROR($L$5/$L$6,1)</f>
        <v>1.5330773754268923</v>
      </c>
      <c r="V1378" s="143">
        <f ca="1">IF($B1378 ="",,VLOOKUP($K1378,'Growth Rates'!$C$5:$D$8,2,FALSE))^COLUMNS($M1378:V1378)*$L1378+SUM($L1379:V1379)*IFERROR($L$5/$L$6,1)</f>
        <v>1.5331053644657329</v>
      </c>
      <c r="W1378" s="143">
        <f ca="1">IF($B1378 ="",,VLOOKUP($K1378,'Growth Rates'!$C$5:$D$8,2,FALSE))^COLUMNS($M1378:W1378)*$L1378+SUM($L1379:W1379)*IFERROR($L$5/$L$6,1)</f>
        <v>1.5331333540155623</v>
      </c>
      <c r="X1378" s="143">
        <f ca="1">IF($B1378 ="",,VLOOKUP($K1378,'Growth Rates'!$C$5:$D$8,2,FALSE))^COLUMNS($M1378:X1378)*$L1378+SUM($L1379:X1379)*IFERROR($L$5/$L$6,1)</f>
        <v>1.5331613440763916</v>
      </c>
      <c r="Y1378" s="143">
        <f ca="1">IF($B1378 ="",,VLOOKUP($K1378,'Growth Rates'!$C$5:$D$8,2,FALSE))^COLUMNS($M1378:Y1378)*$L1378+SUM($L1379:Y1379)*IFERROR($L$5/$L$6,1)</f>
        <v>1.5331893346482279</v>
      </c>
      <c r="Z1378" s="237"/>
      <c r="AA1378" s="173">
        <f ca="1">IFERROR(IF($H1378="",,AA1379/$L1378),0)</f>
        <v>0.77706973179524363</v>
      </c>
      <c r="AB1378" s="173">
        <f ca="1">IFERROR(IF($H1378="",,AB1379/$L1378),0)</f>
        <v>0.58685631503324298</v>
      </c>
      <c r="AC1378" s="174">
        <f ca="1">IFERROR(IF($H1378="",,AC1379/$L1378),0)</f>
        <v>0</v>
      </c>
      <c r="AD1378" s="175"/>
      <c r="AE1378" s="42">
        <v>85407</v>
      </c>
      <c r="AF1378" s="43"/>
      <c r="AG1378" s="43"/>
      <c r="AH1378" s="43"/>
      <c r="AI1378" s="43"/>
      <c r="AJ1378" s="43"/>
      <c r="AK1378" s="43"/>
      <c r="AL1378" s="44"/>
      <c r="AM1378" s="157">
        <f ca="1">IF('MASTER 2018-19 '!H1390="","",'MASTER 2018-19 '!H1390)</f>
        <v>1.49</v>
      </c>
      <c r="AN1378" s="216">
        <f t="shared" ca="1" si="229"/>
        <v>4.2825497070312579E-2</v>
      </c>
    </row>
    <row r="1379" spans="1:40" x14ac:dyDescent="0.2">
      <c r="A1379" s="152"/>
      <c r="C1379" s="217" t="str">
        <f ca="1">IFERROR(IF(H1378="","No PI or No Data",""),"Substation was not found in SubstationLoad")</f>
        <v/>
      </c>
      <c r="D1379" s="139"/>
      <c r="E1379" s="139"/>
      <c r="F1379" s="139"/>
      <c r="G1379" s="285">
        <f ca="1">IF(AND(VLOOKUP(C1378,SubstationLoad_Max_Primaries!$B$3:$Z$495,3,FALSE),ISNUMBER(VLOOKUP(C1378,'Manual Calculation'!$B$2:$G$222,3,FALSE))),VLOOKUP(C1378,'Manual Calculation'!$B$2:$G$222,4,FALSE),VLOOKUP(C1378,SubstationLoad_Max_Primaries!$B$3:$Z$500,23,FALSE))</f>
        <v>43824.48333333333</v>
      </c>
      <c r="H1379" s="248"/>
      <c r="I1379" s="220"/>
      <c r="J1379" s="220"/>
      <c r="K1379" s="220"/>
      <c r="L1379" s="220" t="s">
        <v>32</v>
      </c>
      <c r="M1379" s="235"/>
      <c r="N1379" s="221"/>
      <c r="O1379" s="221"/>
      <c r="P1379" s="221"/>
      <c r="Q1379" s="221"/>
      <c r="R1379" s="221"/>
      <c r="S1379" s="221"/>
      <c r="T1379" s="221"/>
      <c r="U1379" s="221"/>
      <c r="V1379" s="221"/>
      <c r="W1379" s="221"/>
      <c r="X1379" s="221"/>
      <c r="Y1379" s="221"/>
      <c r="Z1379" s="222"/>
      <c r="AA1379" s="419">
        <f ca="1">IF(AND(VLOOKUP(C1378,SubstationLoad_Min_Primaries!$B$3:$Z$495,3,FALSE),ISNUMBER(VLOOKUP(C1378,'Manual Calculation'!$B$2:$G$222,5,FALSE))),"Manual Calculation",MAX(VLOOKUP(C1378,SubstationLoad_Max_Primaries!$B$3:$Z$500,5,FALSE),VLOOKUP(C1378,SubstationLoad_Max_Primaries!$B$3:$Z$500,7,FALSE)))</f>
        <v>1.1911122978973387</v>
      </c>
      <c r="AB1379" s="419">
        <f ca="1">IF(AND(VLOOKUP(C1378,SubstationLoad_Min_Primaries!$B$3:$Z$495,3,FALSE),ISNUMBER(VLOOKUP(C1378,'Manual Calculation'!$B$2:$G$222,5,FALSE))),"Manual Calculation",VLOOKUP(C1378,SubstationLoad_Max_Primaries!$B$3:$Z$500,6,FALSE))</f>
        <v>0.89954832279968255</v>
      </c>
      <c r="AC1379" s="282">
        <f ca="1">IF(AND(VLOOKUP(C1378,SubstationLoad_Min_Primaries!$B$3:$Z$495,3,FALSE),ISNUMBER(VLOOKUP(C1378,'Manual Calculation'!$B$2:$G$222,5,FALSE))),VLOOKUP(C1378,'Manual Calculation'!$B$2:$G$222,5,FALSE),VLOOKUP(C1378,SubstationLoad_Min_Primaries!$B$3:$Z$500,22,FALSE))</f>
        <v>0</v>
      </c>
      <c r="AD1379" s="175"/>
      <c r="AE1379" s="186">
        <v>1</v>
      </c>
      <c r="AF1379" s="187">
        <v>0</v>
      </c>
      <c r="AG1379" s="187">
        <v>0</v>
      </c>
      <c r="AH1379" s="187">
        <v>0</v>
      </c>
      <c r="AI1379" s="187">
        <v>0</v>
      </c>
      <c r="AJ1379" s="187">
        <v>0</v>
      </c>
      <c r="AK1379" s="187">
        <v>0</v>
      </c>
      <c r="AL1379" s="188">
        <v>0</v>
      </c>
      <c r="AM1379" s="157" t="str">
        <f ca="1">IF('MASTER 2018-19 '!H1391="","",'MASTER 2018-19 '!H1391)</f>
        <v/>
      </c>
      <c r="AN1379" s="216"/>
    </row>
    <row r="1380" spans="1:40" x14ac:dyDescent="0.2">
      <c r="A1380" s="152"/>
      <c r="C1380" s="223" t="s">
        <v>33</v>
      </c>
      <c r="D1380" s="224"/>
      <c r="E1380" s="225"/>
      <c r="F1380" s="225"/>
      <c r="G1380" s="226"/>
      <c r="H1380" s="249"/>
      <c r="I1380" s="228"/>
      <c r="J1380" s="228"/>
      <c r="K1380" s="228"/>
      <c r="L1380" s="228"/>
      <c r="M1380" s="229"/>
      <c r="N1380" s="229"/>
      <c r="O1380" s="230"/>
      <c r="P1380" s="230"/>
      <c r="Q1380" s="230"/>
      <c r="R1380" s="231" t="s">
        <v>34</v>
      </c>
      <c r="S1380" s="283">
        <f ca="1">VLOOKUP(C1378,SubstationLoad_Max_Primaries!$B$3:$Z$500,24,FALSE)</f>
        <v>0</v>
      </c>
      <c r="T1380" s="233"/>
      <c r="U1380" s="233"/>
      <c r="V1380" s="233"/>
      <c r="W1380" s="233"/>
      <c r="X1380" s="233"/>
      <c r="Y1380" s="233"/>
      <c r="Z1380" s="234"/>
      <c r="AA1380" s="418">
        <f ca="1">IF(AND(VLOOKUP(C1378,SubstationLoad_Min_Primaries!$B$3:$Z$495,3,FALSE),ISNUMBER(VLOOKUP(C1378,'Manual Calculation'!$B$2:$G$222,5,FALSE))),"",IF(AA1379=VLOOKUP(C1378,SubstationLoad_Max_Primaries!$B$3:$Z$500,5,FALSE),VLOOKUP(C1378,SubstationLoad_Max_Primaries!$B$3:$Z$500,10,FALSE),IF(AA1379=VLOOKUP(C1378,SubstationLoad_Max_Primaries!$B$3:$Z$500,7,FALSE),VLOOKUP(C1378,SubstationLoad_Max_Primaries!$B$3:$Z$500,12,FALSE),"")))</f>
        <v>43557.279166666667</v>
      </c>
      <c r="AB1380" s="418">
        <f ca="1">IF(AND(VLOOKUP(C1378,SubstationLoad_Min_Primaries!$B$3:$Z$495,3,FALSE),ISNUMBER(VLOOKUP(C1378,'Manual Calculation'!$B$2:$G$222,5,FALSE))),"",VLOOKUP(C1378,SubstationLoad_Max_Primaries!$B$3:$Z$500,11,FALSE))</f>
        <v>43628.743055555555</v>
      </c>
      <c r="AC1380" s="418">
        <f ca="1">IF(AND(VLOOKUP(C1378,SubstationLoad_Min_Primaries!$B$3:$Z$495,3,FALSE),ISNUMBER(VLOOKUP(C1378,'Manual Calculation'!$B$2:$G$222,5,FALSE))),VLOOKUP(C1378,'Manual Calculation'!$B$2:$G$222,6,FALSE),VLOOKUP(C1378,SubstationLoad_Min_Primaries!$B$3:$Z$500,23,FALSE))</f>
        <v>0</v>
      </c>
      <c r="AD1380" s="175"/>
      <c r="AE1380" s="175"/>
      <c r="AF1380" s="175"/>
      <c r="AG1380" s="175"/>
      <c r="AH1380" s="175"/>
      <c r="AI1380" s="175"/>
      <c r="AJ1380" s="175"/>
      <c r="AK1380" s="175"/>
      <c r="AL1380" s="175"/>
      <c r="AM1380" s="157" t="str">
        <f ca="1">IF('MASTER 2018-19 '!H1392="","",'MASTER 2018-19 '!H1392)</f>
        <v/>
      </c>
      <c r="AN1380" s="216"/>
    </row>
    <row r="1381" spans="1:40" x14ac:dyDescent="0.2">
      <c r="A1381" s="152"/>
      <c r="B1381" s="213">
        <v>536</v>
      </c>
      <c r="C1381" s="86" t="str">
        <f ca="1">VLOOKUP(B1381,'GSP List'!$D$2:$E$485,2,FALSE)</f>
        <v>SHIN</v>
      </c>
      <c r="D1381" s="117" t="s">
        <v>30</v>
      </c>
      <c r="E1381" s="117" t="s">
        <v>530</v>
      </c>
      <c r="F1381" s="214"/>
      <c r="G1381" s="284">
        <f ca="1">IF(AND(VLOOKUP(C1381,SubstationLoad_Max_Primaries!$B$3:$Z$495,3,FALSE),ISNUMBER(VLOOKUP(C1381,'Manual Calculation'!$B$2:$G$222,3,FALSE))),VLOOKUP(C1381,'Manual Calculation'!$B$2:$G$222,4,FALSE),VLOOKUP(C1381,SubstationLoad_Max_Primaries!$B$3:$Z$500,23,FALSE))</f>
        <v>43824.482638888891</v>
      </c>
      <c r="H1381" s="282">
        <f ca="1">IF(AND(VLOOKUP(C1381,SubstationLoad_Max_Primaries!$B$3:$Z$495,3,FALSE),ISNUMBER(VLOOKUP(C1381,'Manual Calculation'!$B$2:$G$222,3,FALSE))),VLOOKUP(C1381,'Manual Calculation'!$B$2:$G$222,3,FALSE),VLOOKUP(C1381,SubstationLoad_Max_Primaries!$B$3:$Z$500,22,FALSE))</f>
        <v>0.4153842031955719</v>
      </c>
      <c r="I1381" s="136">
        <v>1</v>
      </c>
      <c r="J1381" s="89" t="s">
        <v>35</v>
      </c>
      <c r="K1381" s="90" t="s">
        <v>35</v>
      </c>
      <c r="L1381" s="143">
        <f ca="1">IF(OR($B1381="",ISNA($I1381)),,$H1381*$I1381)</f>
        <v>0.4153842031955719</v>
      </c>
      <c r="M1381" s="143">
        <f ca="1">IF($B1381 ="",,VLOOKUP($K1381,'Growth Rates'!$C$5:$D$8,2,FALSE))^COLUMNS($M1381:M1381)*$L1381+SUM($L1382:M1382)*IFERROR($L$5/$L$6,1)</f>
        <v>0.42103544231331913</v>
      </c>
      <c r="N1381" s="143">
        <f ca="1">IF($B1381 ="",,VLOOKUP($K1381,'Growth Rates'!$C$5:$D$8,2,FALSE))^COLUMNS($M1381:N1381)*$L1381+SUM($L1382:N1382)*IFERROR($L$5/$L$6,1)</f>
        <v>0.42676356568261048</v>
      </c>
      <c r="O1381" s="143">
        <f ca="1">IF($B1381 ="",,VLOOKUP($K1381,'Growth Rates'!$C$5:$D$8,2,FALSE))^COLUMNS($M1381:O1381)*$L1381+SUM($L1382:O1382)*IFERROR($L$5/$L$6,1)</f>
        <v>0.43256961930203364</v>
      </c>
      <c r="P1381" s="143">
        <f ca="1">IF($B1381 ="",,VLOOKUP($K1381,'Growth Rates'!$C$5:$D$8,2,FALSE))^COLUMNS($M1381:P1381)*$L1381+SUM($L1382:P1382)*IFERROR($L$5/$L$6,1)</f>
        <v>0.43845466340082845</v>
      </c>
      <c r="Q1381" s="143">
        <f ca="1">IF($B1381 ="",,VLOOKUP($K1381,'Growth Rates'!$C$5:$D$8,2,FALSE))^COLUMNS($M1381:Q1381)*$L1381+SUM($L1382:Q1382)*IFERROR($L$5/$L$6,1)</f>
        <v>0.44441977263249277</v>
      </c>
      <c r="R1381" s="143">
        <f ca="1">IF($B1381 ="",,VLOOKUP($K1381,'Growth Rates'!$C$5:$D$8,2,FALSE))^COLUMNS($M1381:R1381)*$L1381+SUM($L1382:R1382)*IFERROR($L$5/$L$6,1)</f>
        <v>0.45046603627102266</v>
      </c>
      <c r="S1381" s="143">
        <f ca="1">IF($B1381 ="",,VLOOKUP($K1381,'Growth Rates'!$C$5:$D$8,2,FALSE))^COLUMNS($M1381:S1381)*$L1381+SUM($L1382:S1382)*IFERROR($L$5/$L$6,1)</f>
        <v>0.45659455840982133</v>
      </c>
      <c r="T1381" s="143">
        <f ca="1">IF($B1381 ="",,VLOOKUP($K1381,'Growth Rates'!$C$5:$D$8,2,FALSE))^COLUMNS($M1381:T1381)*$L1381+SUM($L1382:T1382)*IFERROR($L$5/$L$6,1)</f>
        <v>0.46280645816331595</v>
      </c>
      <c r="U1381" s="143">
        <f ca="1">IF($B1381 ="",,VLOOKUP($K1381,'Growth Rates'!$C$5:$D$8,2,FALSE))^COLUMNS($M1381:U1381)*$L1381+SUM($L1382:U1382)*IFERROR($L$5/$L$6,1)</f>
        <v>0.46910286987131533</v>
      </c>
      <c r="V1381" s="143">
        <f ca="1">IF($B1381 ="",,VLOOKUP($K1381,'Growth Rates'!$C$5:$D$8,2,FALSE))^COLUMNS($M1381:V1381)*$L1381+SUM($L1382:V1382)*IFERROR($L$5/$L$6,1)</f>
        <v>0.4754849433061496</v>
      </c>
      <c r="W1381" s="143">
        <f ca="1">IF($B1381 ="",,VLOOKUP($K1381,'Growth Rates'!$C$5:$D$8,2,FALSE))^COLUMNS($M1381:W1381)*$L1381+SUM($L1382:W1382)*IFERROR($L$5/$L$6,1)</f>
        <v>0.48195384388262719</v>
      </c>
      <c r="X1381" s="143">
        <f ca="1">IF($B1381 ="",,VLOOKUP($K1381,'Growth Rates'!$C$5:$D$8,2,FALSE))^COLUMNS($M1381:X1381)*$L1381+SUM($L1382:X1382)*IFERROR($L$5/$L$6,1)</f>
        <v>0.48851075287084839</v>
      </c>
      <c r="Y1381" s="143">
        <f ca="1">IF($B1381 ="",,VLOOKUP($K1381,'Growth Rates'!$C$5:$D$8,2,FALSE))^COLUMNS($M1381:Y1381)*$L1381+SUM($L1382:Y1382)*IFERROR($L$5/$L$6,1)</f>
        <v>0.49515686761191396</v>
      </c>
      <c r="Z1381" s="215"/>
      <c r="AA1381" s="173">
        <f ca="1">IFERROR(IF($H1381="",,AA1382/$L1381),0)</f>
        <v>0.80952377535885578</v>
      </c>
      <c r="AB1381" s="173">
        <f ca="1">IFERROR(IF($H1381="",,AB1382/$L1381),0)</f>
        <v>0.62433863269005752</v>
      </c>
      <c r="AC1381" s="174">
        <f ca="1">IFERROR(IF($H1381="",,AC1382/$L1381),0)</f>
        <v>0</v>
      </c>
      <c r="AD1381" s="175"/>
      <c r="AE1381" s="42">
        <v>85401</v>
      </c>
      <c r="AF1381" s="43"/>
      <c r="AG1381" s="43"/>
      <c r="AH1381" s="43"/>
      <c r="AI1381" s="43"/>
      <c r="AJ1381" s="43"/>
      <c r="AK1381" s="43"/>
      <c r="AL1381" s="44"/>
      <c r="AM1381" s="157">
        <f ca="1">IF('MASTER 2018-19 '!H1393="","",'MASTER 2018-19 '!H1393)</f>
        <v>0.42</v>
      </c>
      <c r="AN1381" s="216">
        <f t="shared" ca="1" si="229"/>
        <v>-4.615796804428085E-3</v>
      </c>
    </row>
    <row r="1382" spans="1:40" x14ac:dyDescent="0.2">
      <c r="A1382" s="152"/>
      <c r="C1382" s="217" t="str">
        <f ca="1">IFERROR(IF(H1381="","No PI or No Data",""),"Substation was not found in SubstationLoad")</f>
        <v/>
      </c>
      <c r="D1382" s="139"/>
      <c r="E1382" s="139"/>
      <c r="F1382" s="139"/>
      <c r="G1382" s="285">
        <f ca="1">IF(AND(VLOOKUP(C1381,SubstationLoad_Max_Primaries!$B$3:$Z$495,3,FALSE),ISNUMBER(VLOOKUP(C1381,'Manual Calculation'!$B$2:$G$222,3,FALSE))),VLOOKUP(C1381,'Manual Calculation'!$B$2:$G$222,4,FALSE),VLOOKUP(C1381,SubstationLoad_Max_Primaries!$B$3:$Z$500,23,FALSE))</f>
        <v>43824.482638888891</v>
      </c>
      <c r="H1382" s="250"/>
      <c r="I1382" s="220"/>
      <c r="J1382" s="220"/>
      <c r="K1382" s="220"/>
      <c r="L1382" s="220" t="s">
        <v>32</v>
      </c>
      <c r="M1382" s="221"/>
      <c r="N1382" s="221"/>
      <c r="O1382" s="221"/>
      <c r="P1382" s="221"/>
      <c r="Q1382" s="221"/>
      <c r="R1382" s="221"/>
      <c r="S1382" s="221"/>
      <c r="T1382" s="221"/>
      <c r="U1382" s="221"/>
      <c r="V1382" s="221"/>
      <c r="W1382" s="221"/>
      <c r="X1382" s="221"/>
      <c r="Y1382" s="221"/>
      <c r="Z1382" s="222"/>
      <c r="AA1382" s="419">
        <f ca="1">IF(AND(VLOOKUP(C1381,SubstationLoad_Min_Primaries!$B$3:$Z$495,3,FALSE),ISNUMBER(VLOOKUP(C1381,'Manual Calculation'!$B$2:$G$222,5,FALSE))),"Manual Calculation",MAX(VLOOKUP(C1381,SubstationLoad_Max_Primaries!$B$3:$Z$500,5,FALSE),VLOOKUP(C1381,SubstationLoad_Max_Primaries!$B$3:$Z$500,7,FALSE)))</f>
        <v>0.33626338839530945</v>
      </c>
      <c r="AB1382" s="419">
        <f ca="1">IF(AND(VLOOKUP(C1381,SubstationLoad_Min_Primaries!$B$3:$Z$495,3,FALSE),ISNUMBER(VLOOKUP(C1381,'Manual Calculation'!$B$2:$G$222,5,FALSE))),"Manual Calculation",VLOOKUP(C1381,SubstationLoad_Max_Primaries!$B$3:$Z$500,6,FALSE))</f>
        <v>0.25934040546417236</v>
      </c>
      <c r="AC1382" s="282">
        <f ca="1">IF(AND(VLOOKUP(C1381,SubstationLoad_Min_Primaries!$B$3:$Z$495,3,FALSE),ISNUMBER(VLOOKUP(C1381,'Manual Calculation'!$B$2:$G$222,5,FALSE))),VLOOKUP(C1381,'Manual Calculation'!$B$2:$G$222,5,FALSE),VLOOKUP(C1381,SubstationLoad_Min_Primaries!$B$3:$Z$500,22,FALSE))</f>
        <v>0</v>
      </c>
      <c r="AD1382" s="175"/>
      <c r="AE1382" s="186">
        <v>1</v>
      </c>
      <c r="AF1382" s="187">
        <v>0</v>
      </c>
      <c r="AG1382" s="187">
        <v>0</v>
      </c>
      <c r="AH1382" s="187">
        <v>0</v>
      </c>
      <c r="AI1382" s="187">
        <v>0</v>
      </c>
      <c r="AJ1382" s="187">
        <v>0</v>
      </c>
      <c r="AK1382" s="187">
        <v>0</v>
      </c>
      <c r="AL1382" s="188">
        <v>0</v>
      </c>
      <c r="AM1382" s="157" t="str">
        <f ca="1">IF('MASTER 2018-19 '!H1394="","",'MASTER 2018-19 '!H1394)</f>
        <v/>
      </c>
      <c r="AN1382" s="216"/>
    </row>
    <row r="1383" spans="1:40" x14ac:dyDescent="0.2">
      <c r="A1383" s="152"/>
      <c r="C1383" s="223" t="s">
        <v>33</v>
      </c>
      <c r="D1383" s="224"/>
      <c r="E1383" s="225"/>
      <c r="F1383" s="225"/>
      <c r="G1383" s="226"/>
      <c r="H1383" s="249"/>
      <c r="I1383" s="228"/>
      <c r="J1383" s="228"/>
      <c r="K1383" s="228"/>
      <c r="L1383" s="228"/>
      <c r="M1383" s="229"/>
      <c r="N1383" s="229"/>
      <c r="O1383" s="230"/>
      <c r="P1383" s="230"/>
      <c r="Q1383" s="230"/>
      <c r="R1383" s="231" t="s">
        <v>34</v>
      </c>
      <c r="S1383" s="283">
        <f ca="1">VLOOKUP(C1381,SubstationLoad_Max_Primaries!$B$3:$Z$500,24,FALSE)</f>
        <v>0</v>
      </c>
      <c r="T1383" s="233"/>
      <c r="U1383" s="233"/>
      <c r="V1383" s="233"/>
      <c r="W1383" s="233"/>
      <c r="X1383" s="233"/>
      <c r="Y1383" s="233"/>
      <c r="Z1383" s="234"/>
      <c r="AA1383" s="418">
        <f ca="1">IF(AND(VLOOKUP(C1381,SubstationLoad_Min_Primaries!$B$3:$Z$495,3,FALSE),ISNUMBER(VLOOKUP(C1381,'Manual Calculation'!$B$2:$G$222,5,FALSE))),"",IF(AA1382=VLOOKUP(C1381,SubstationLoad_Max_Primaries!$B$3:$Z$500,5,FALSE),VLOOKUP(C1381,SubstationLoad_Max_Primaries!$B$3:$Z$500,10,FALSE),IF(AA1382=VLOOKUP(C1381,SubstationLoad_Max_Primaries!$B$3:$Z$500,7,FALSE),VLOOKUP(C1381,SubstationLoad_Max_Primaries!$B$3:$Z$500,12,FALSE),"")))</f>
        <v>43558.840277777781</v>
      </c>
      <c r="AB1383" s="418">
        <f ca="1">IF(AND(VLOOKUP(C1381,SubstationLoad_Min_Primaries!$B$3:$Z$495,3,FALSE),ISNUMBER(VLOOKUP(C1381,'Manual Calculation'!$B$2:$G$222,5,FALSE))),"",VLOOKUP(C1381,SubstationLoad_Max_Primaries!$B$3:$Z$500,11,FALSE))</f>
        <v>43623.85</v>
      </c>
      <c r="AC1383" s="418">
        <f ca="1">IF(AND(VLOOKUP(C1381,SubstationLoad_Min_Primaries!$B$3:$Z$495,3,FALSE),ISNUMBER(VLOOKUP(C1381,'Manual Calculation'!$B$2:$G$222,5,FALSE))),VLOOKUP(C1381,'Manual Calculation'!$B$2:$G$222,6,FALSE),VLOOKUP(C1381,SubstationLoad_Min_Primaries!$B$3:$Z$500,23,FALSE))</f>
        <v>0</v>
      </c>
      <c r="AD1383" s="175"/>
      <c r="AE1383" s="175"/>
      <c r="AF1383" s="175"/>
      <c r="AG1383" s="175"/>
      <c r="AH1383" s="175"/>
      <c r="AI1383" s="175"/>
      <c r="AJ1383" s="175"/>
      <c r="AK1383" s="175"/>
      <c r="AL1383" s="175"/>
      <c r="AM1383" s="157" t="str">
        <f ca="1">IF('MASTER 2018-19 '!H1395="","",'MASTER 2018-19 '!H1395)</f>
        <v/>
      </c>
      <c r="AN1383" s="216"/>
    </row>
    <row r="1384" spans="1:40" x14ac:dyDescent="0.2">
      <c r="A1384" s="246"/>
      <c r="B1384" s="246"/>
      <c r="C1384" s="246"/>
      <c r="D1384" s="246"/>
      <c r="E1384" s="246"/>
      <c r="F1384" s="246"/>
      <c r="G1384" s="246"/>
      <c r="H1384" s="246"/>
      <c r="I1384" s="246"/>
      <c r="J1384" s="246"/>
      <c r="K1384" s="246"/>
      <c r="L1384" s="246"/>
      <c r="M1384" s="246"/>
      <c r="N1384" s="246"/>
      <c r="O1384" s="246"/>
      <c r="P1384" s="246"/>
      <c r="Q1384" s="246"/>
      <c r="R1384" s="246"/>
      <c r="S1384" s="246"/>
      <c r="T1384" s="246"/>
      <c r="U1384" s="246"/>
      <c r="V1384" s="246"/>
      <c r="W1384" s="246"/>
      <c r="X1384" s="246"/>
      <c r="Y1384" s="246"/>
      <c r="Z1384" s="246"/>
      <c r="AA1384" s="246"/>
      <c r="AB1384" s="246"/>
      <c r="AC1384" s="246"/>
      <c r="AD1384" s="246"/>
      <c r="AE1384" s="246"/>
      <c r="AF1384" s="246"/>
      <c r="AG1384" s="246"/>
      <c r="AH1384" s="246"/>
      <c r="AI1384" s="246"/>
      <c r="AJ1384" s="246"/>
      <c r="AK1384" s="246"/>
      <c r="AL1384" s="246"/>
      <c r="AM1384" s="157" t="str">
        <f ca="1">IF('MASTER 2018-19 '!H1396="","",'MASTER 2018-19 '!H1396)</f>
        <v/>
      </c>
      <c r="AN1384" s="216"/>
    </row>
    <row r="1385" spans="1:40" x14ac:dyDescent="0.2">
      <c r="A1385" s="152"/>
      <c r="B1385" s="25"/>
      <c r="C1385" s="158"/>
      <c r="D1385" s="152"/>
      <c r="E1385" s="152"/>
      <c r="F1385" s="152"/>
      <c r="G1385" s="152"/>
      <c r="H1385" s="152"/>
      <c r="I1385" s="152"/>
      <c r="J1385" s="152"/>
      <c r="K1385" s="152"/>
      <c r="L1385" s="7" t="s">
        <v>0</v>
      </c>
      <c r="M1385" s="159"/>
      <c r="N1385" s="159"/>
      <c r="O1385" s="159"/>
      <c r="P1385" s="159"/>
      <c r="Q1385" s="159"/>
      <c r="R1385" s="159"/>
      <c r="S1385" s="159"/>
      <c r="T1385" s="159"/>
      <c r="U1385" s="159"/>
      <c r="V1385" s="159"/>
      <c r="W1385" s="159"/>
      <c r="X1385" s="159"/>
      <c r="Y1385" s="159"/>
      <c r="Z1385" s="156"/>
      <c r="AA1385" s="152"/>
      <c r="AB1385" s="152"/>
      <c r="AC1385" s="152"/>
      <c r="AD1385" s="152"/>
      <c r="AE1385" s="152"/>
      <c r="AF1385" s="152"/>
      <c r="AG1385" s="152"/>
      <c r="AH1385" s="152"/>
      <c r="AI1385" s="152"/>
      <c r="AJ1385" s="152"/>
      <c r="AK1385" s="152"/>
      <c r="AL1385" s="152"/>
      <c r="AM1385" s="157" t="str">
        <f ca="1">IF('MASTER 2018-19 '!H1397="","",'MASTER 2018-19 '!H1397)</f>
        <v/>
      </c>
      <c r="AN1385" s="216"/>
    </row>
    <row r="1386" spans="1:40" ht="61.5" x14ac:dyDescent="0.2">
      <c r="A1386" s="20" t="s">
        <v>39</v>
      </c>
      <c r="B1386" s="21" t="s">
        <v>657</v>
      </c>
      <c r="C1386" s="20" t="s">
        <v>2</v>
      </c>
      <c r="D1386" s="18" t="s">
        <v>3</v>
      </c>
      <c r="E1386" s="18" t="s">
        <v>4</v>
      </c>
      <c r="F1386" s="18" t="s">
        <v>5</v>
      </c>
      <c r="G1386" s="22" t="s">
        <v>6</v>
      </c>
      <c r="H1386" s="22" t="str">
        <f ca="1">$L$1&amp;" Peak (MW)"</f>
        <v>2019 / 20 Peak (MW)</v>
      </c>
      <c r="I1386" s="16" t="s">
        <v>7</v>
      </c>
      <c r="J1386" s="24" t="s">
        <v>8</v>
      </c>
      <c r="K1386" s="17" t="s">
        <v>9</v>
      </c>
      <c r="L1386" s="22" t="str">
        <f ca="1">LEFTB($L$1,FIND(" / ",$L$1,1))&amp;" / "&amp;LEFTB($L$1,FIND(" / ",$L$1,1))+1</f>
        <v>2019  / 2020</v>
      </c>
      <c r="M1386" s="22" t="str">
        <f ca="1">LEFTB($L$1,FIND(" / ",$L$1,1))+1&amp;" / "&amp;LEFTB($L$1,FIND(" / ",$L$1,1))+2</f>
        <v>2020 / 2021</v>
      </c>
      <c r="N1386" s="22" t="str">
        <f ca="1">LEFTB($L$1,FIND(" / ",$L$1,1))+2&amp;" / "&amp;LEFTB($L$1,FIND(" / ",$L$1,1))+3</f>
        <v>2021 / 2022</v>
      </c>
      <c r="O1386" s="22" t="str">
        <f ca="1">LEFTB($L$1,FIND(" / ",$L$1,1))+3&amp;" / "&amp;LEFTB($L$1,FIND(" / ",$L$1,1))+4</f>
        <v>2022 / 2023</v>
      </c>
      <c r="P1386" s="22" t="str">
        <f ca="1">LEFTB($L$1,FIND(" / ",$L$1,1))+4&amp;" / "&amp;LEFTB($L$1,FIND(" / ",$L$1,1))+5</f>
        <v>2023 / 2024</v>
      </c>
      <c r="Q1386" s="22" t="str">
        <f ca="1">LEFTB($L$1,FIND(" / ",$L$1,1))+5&amp;" / "&amp;LEFTB($L$1,FIND(" / ",$L$1,1))+6</f>
        <v>2024 / 2025</v>
      </c>
      <c r="R1386" s="22" t="str">
        <f ca="1">LEFTB($L$1,FIND(" / ",$L$1,1))+6&amp;" / "&amp;LEFTB($L$1,FIND(" / ",$L$1,1))+7</f>
        <v>2025 / 2026</v>
      </c>
      <c r="S1386" s="22" t="str">
        <f ca="1">LEFTB($L$1,FIND(" / ",$L$1,1))+7&amp;" / "&amp;LEFTB($L$1,FIND(" / ",$L$1,1))+8</f>
        <v>2026 / 2027</v>
      </c>
      <c r="T1386" s="22" t="str">
        <f ca="1">LEFTB($L$1,FIND(" / ",$L$1,1))+8&amp;" / "&amp;LEFTB($L$1,FIND(" / ",$L$1,1))+9</f>
        <v>2027 / 2028</v>
      </c>
      <c r="U1386" s="22" t="str">
        <f ca="1">LEFTB($L$1,FIND(" / ",$L$1,1))+9&amp;" / "&amp;LEFTB($L$1,FIND(" / ",$L$1,1))+10</f>
        <v>2028 / 2029</v>
      </c>
      <c r="V1386" s="22" t="str">
        <f ca="1">LEFTB($L$1,FIND(" / ",$L$1,1))+10&amp;" / "&amp;LEFTB($L$1,FIND(" / ",$L$1,1))+11</f>
        <v>2029 / 2030</v>
      </c>
      <c r="W1386" s="22" t="str">
        <f ca="1">LEFTB($L$1,FIND(" / ",$L$1,1))+11&amp;" / "&amp;LEFTB($L$1,FIND(" / ",$L$1,1))+12</f>
        <v>2030 / 2031</v>
      </c>
      <c r="X1386" s="22" t="str">
        <f ca="1">LEFTB($L$1,FIND(" / ",$L$1,1))+12&amp;" / "&amp;LEFTB($L$1,FIND(" / ",$L$1,1))+13</f>
        <v>2031 / 2032</v>
      </c>
      <c r="Y1386" s="22" t="str">
        <f ca="1">LEFTB($L$1,FIND(" / ",$L$1,1))+13&amp;" / "&amp;LEFTB($L$1,FIND(" / ",$L$1,1))+14</f>
        <v>2032 / 2033</v>
      </c>
      <c r="Z1386" s="23" t="s">
        <v>11</v>
      </c>
      <c r="AA1386" s="19" t="s">
        <v>12</v>
      </c>
      <c r="AB1386" s="19" t="s">
        <v>13</v>
      </c>
      <c r="AC1386" s="19" t="s">
        <v>14</v>
      </c>
      <c r="AD1386" s="160"/>
      <c r="AE1386" s="19" t="s">
        <v>15</v>
      </c>
      <c r="AF1386" s="19" t="s">
        <v>16</v>
      </c>
      <c r="AG1386" s="19" t="s">
        <v>17</v>
      </c>
      <c r="AH1386" s="19" t="s">
        <v>18</v>
      </c>
      <c r="AI1386" s="19" t="s">
        <v>19</v>
      </c>
      <c r="AJ1386" s="19" t="s">
        <v>20</v>
      </c>
      <c r="AK1386" s="19" t="s">
        <v>21</v>
      </c>
      <c r="AL1386" s="19" t="s">
        <v>22</v>
      </c>
      <c r="AM1386" s="19" t="str">
        <f ca="1">IF('MASTER 2018-19 '!H1398="","",'MASTER 2018-19 '!H1398)</f>
        <v>2018/19 Peak (MW)</v>
      </c>
      <c r="AN1386" s="19" t="s">
        <v>825</v>
      </c>
    </row>
    <row r="1387" spans="1:40" x14ac:dyDescent="0.2">
      <c r="A1387" s="6"/>
      <c r="B1387" s="161"/>
      <c r="C1387" s="162"/>
      <c r="D1387" s="161"/>
      <c r="E1387" s="161"/>
      <c r="F1387" s="161"/>
      <c r="G1387" s="163"/>
      <c r="H1387" s="161"/>
      <c r="I1387" s="164"/>
      <c r="J1387" s="165"/>
      <c r="K1387" s="161"/>
      <c r="L1387" s="161"/>
      <c r="M1387" s="161"/>
      <c r="N1387" s="161"/>
      <c r="O1387" s="161"/>
      <c r="P1387" s="161"/>
      <c r="Q1387" s="161"/>
      <c r="R1387" s="161"/>
      <c r="S1387" s="161"/>
      <c r="T1387" s="161"/>
      <c r="U1387" s="161"/>
      <c r="V1387" s="161"/>
      <c r="W1387" s="161"/>
      <c r="X1387" s="161"/>
      <c r="Y1387" s="161"/>
      <c r="Z1387" s="160"/>
      <c r="AA1387" s="160"/>
      <c r="AB1387" s="160"/>
      <c r="AC1387" s="160"/>
      <c r="AD1387" s="160"/>
      <c r="AE1387" s="160"/>
      <c r="AF1387" s="160"/>
      <c r="AG1387" s="160"/>
      <c r="AH1387" s="160"/>
      <c r="AI1387" s="160"/>
      <c r="AJ1387" s="160"/>
      <c r="AK1387" s="160"/>
      <c r="AL1387" s="160"/>
      <c r="AM1387" s="157" t="str">
        <f ca="1">IF('MASTER 2018-19 '!H1399="","",'MASTER 2018-19 '!H1399)</f>
        <v/>
      </c>
      <c r="AN1387" s="157"/>
    </row>
    <row r="1388" spans="1:40" x14ac:dyDescent="0.2">
      <c r="A1388" s="142" t="s">
        <v>642</v>
      </c>
      <c r="B1388" s="166">
        <v>139</v>
      </c>
      <c r="C1388" s="167"/>
      <c r="D1388" s="168" t="s">
        <v>621</v>
      </c>
      <c r="E1388" s="169" t="s">
        <v>843</v>
      </c>
      <c r="F1388" s="170"/>
      <c r="G1388" s="284">
        <f ca="1">VLOOKUP(A1388,SubstationLoad_Max_GSPs!$A$3:$Z$100,19,FALSE)</f>
        <v>43920.17291666667</v>
      </c>
      <c r="H1388" s="282">
        <f ca="1">VLOOKUP(A1388,SubstationLoad_Max_GSPs!$A$3:$Z$100,18,FALSE)</f>
        <v>151.0956271125979</v>
      </c>
      <c r="I1388" s="136">
        <v>1</v>
      </c>
      <c r="J1388" s="171"/>
      <c r="K1388" s="172" t="s">
        <v>24</v>
      </c>
      <c r="L1388" s="37">
        <f ca="1">IF(OR($A1388="",ISNA($I1388)),,$H1388*$I1388)</f>
        <v>151.0956271125979</v>
      </c>
      <c r="M1388" s="37">
        <f t="shared" ref="M1388:Y1388" ca="1" si="234">M1389/IFERROR($L1389/$L1388,1)</f>
        <v>151.09838563049377</v>
      </c>
      <c r="N1388" s="37">
        <f t="shared" ca="1" si="234"/>
        <v>151.10114419875126</v>
      </c>
      <c r="O1388" s="37">
        <f t="shared" ca="1" si="234"/>
        <v>151.10390281737128</v>
      </c>
      <c r="P1388" s="37">
        <f t="shared" ca="1" si="234"/>
        <v>151.1066614863548</v>
      </c>
      <c r="Q1388" s="37">
        <f t="shared" ca="1" si="234"/>
        <v>151.10942020570266</v>
      </c>
      <c r="R1388" s="37">
        <f t="shared" ca="1" si="234"/>
        <v>151.11217897541584</v>
      </c>
      <c r="S1388" s="37">
        <f t="shared" ca="1" si="234"/>
        <v>151.11493779549525</v>
      </c>
      <c r="T1388" s="37">
        <f t="shared" ca="1" si="234"/>
        <v>151.11769666594182</v>
      </c>
      <c r="U1388" s="37">
        <f t="shared" ca="1" si="234"/>
        <v>151.12045558675641</v>
      </c>
      <c r="V1388" s="37">
        <f t="shared" ca="1" si="234"/>
        <v>151.12321455794</v>
      </c>
      <c r="W1388" s="37">
        <f t="shared" ca="1" si="234"/>
        <v>151.12597357949343</v>
      </c>
      <c r="X1388" s="37">
        <f t="shared" ca="1" si="234"/>
        <v>151.12873265141781</v>
      </c>
      <c r="Y1388" s="37">
        <f t="shared" ca="1" si="234"/>
        <v>151.1314917737138</v>
      </c>
      <c r="Z1388" s="38" t="str">
        <f ca="1">"Diversity/Losses: "&amp;ROUND(L1389/L1388,3)</f>
        <v>Diversity/Losses: 0.011</v>
      </c>
      <c r="AA1388" s="173">
        <f ca="1">IFERROR(IF($H1388="",,AA1389/$L1388),0)</f>
        <v>0.88159406817854258</v>
      </c>
      <c r="AB1388" s="173">
        <f ca="1">IFERROR(IF($H1388="",,AB1389/$L1388),0)</f>
        <v>0.91504905774858714</v>
      </c>
      <c r="AC1388" s="174">
        <f ca="1">IFERROR(IF($H1388="",,AC1389/$L1388),0)</f>
        <v>-7.7650179659608295E-3</v>
      </c>
      <c r="AD1388" s="175"/>
      <c r="AE1388" s="42">
        <v>19256</v>
      </c>
      <c r="AF1388" s="43">
        <v>19213</v>
      </c>
      <c r="AG1388" s="43"/>
      <c r="AH1388" s="43"/>
      <c r="AI1388" s="43"/>
      <c r="AJ1388" s="43"/>
      <c r="AK1388" s="43"/>
      <c r="AL1388" s="44"/>
      <c r="AM1388" s="157">
        <f ca="1">IF('MASTER 2018-19 '!H1400="","",'MASTER 2018-19 '!H1400)</f>
        <v>2.9</v>
      </c>
      <c r="AN1388" s="216">
        <f ca="1">H1388-AM1388</f>
        <v>148.19562711259789</v>
      </c>
    </row>
    <row r="1389" spans="1:40" x14ac:dyDescent="0.2">
      <c r="A1389" s="217" t="str">
        <f ca="1">IFERROR(IF(H1388="","No PI or No Data",""),"Substation was not found in SubstationLoad")</f>
        <v/>
      </c>
      <c r="B1389" s="176"/>
      <c r="C1389" s="177"/>
      <c r="D1389" s="178"/>
      <c r="E1389" s="178"/>
      <c r="F1389" s="178"/>
      <c r="G1389" s="329">
        <f ca="1">VLOOKUP(A1388,SubstationLoad_Max_GSPs!$A$3:$Z$100,19,FALSE)</f>
        <v>43920.17291666667</v>
      </c>
      <c r="H1389" s="180"/>
      <c r="I1389" s="181"/>
      <c r="J1389" s="182"/>
      <c r="K1389" s="183" t="s">
        <v>25</v>
      </c>
      <c r="L1389" s="53">
        <f ca="1">L1393</f>
        <v>1.7053108533319494</v>
      </c>
      <c r="M1389" s="53">
        <f t="shared" ref="M1389:Y1389" ca="1" si="235">M1393</f>
        <v>1.7053419867975357</v>
      </c>
      <c r="N1389" s="53">
        <f t="shared" ca="1" si="235"/>
        <v>1.7053731208315184</v>
      </c>
      <c r="O1389" s="53">
        <f t="shared" ca="1" si="235"/>
        <v>1.7054042554339077</v>
      </c>
      <c r="P1389" s="53">
        <f t="shared" ca="1" si="235"/>
        <v>1.7054353906047148</v>
      </c>
      <c r="Q1389" s="53">
        <f t="shared" ca="1" si="235"/>
        <v>1.705466526343949</v>
      </c>
      <c r="R1389" s="53">
        <f t="shared" ca="1" si="235"/>
        <v>1.7054976626516214</v>
      </c>
      <c r="S1389" s="53">
        <f t="shared" ca="1" si="235"/>
        <v>1.7055287995277422</v>
      </c>
      <c r="T1389" s="53">
        <f t="shared" ca="1" si="235"/>
        <v>1.705559936972322</v>
      </c>
      <c r="U1389" s="53">
        <f t="shared" ca="1" si="235"/>
        <v>1.7055910749853704</v>
      </c>
      <c r="V1389" s="53">
        <f t="shared" ca="1" si="235"/>
        <v>1.7056222135668988</v>
      </c>
      <c r="W1389" s="53">
        <f t="shared" ca="1" si="235"/>
        <v>1.7056533527169162</v>
      </c>
      <c r="X1389" s="53">
        <f t="shared" ca="1" si="235"/>
        <v>1.7056844924354353</v>
      </c>
      <c r="Y1389" s="53">
        <f t="shared" ca="1" si="235"/>
        <v>1.7057156327224638</v>
      </c>
      <c r="Z1389" s="184"/>
      <c r="AA1389" s="419">
        <f ca="1">MAX(VLOOKUP(A1388,SubstationLoad_Max_GSPs!$A$3:$Z$100,3,FALSE),VLOOKUP(A1388,SubstationLoad_Max_GSPs!$A$3:$Z$100,5,FALSE))</f>
        <v>133.20500859018327</v>
      </c>
      <c r="AB1389" s="282">
        <f ca="1">VLOOKUP(A1388,SubstationLoad_Max_GSPs!$A$3:$Z$100,4,FALSE)</f>
        <v>138.25991121931457</v>
      </c>
      <c r="AC1389" s="282">
        <f ca="1">VLOOKUP(A1388,SubstationLoad_Min_GSPs!$A$3:$Z$100,18,FALSE)</f>
        <v>-1.1732602591074408</v>
      </c>
      <c r="AD1389" s="175"/>
      <c r="AE1389" s="186">
        <v>0.5</v>
      </c>
      <c r="AF1389" s="187">
        <v>0.5</v>
      </c>
      <c r="AG1389" s="187">
        <v>0</v>
      </c>
      <c r="AH1389" s="187">
        <v>0</v>
      </c>
      <c r="AI1389" s="187">
        <v>0</v>
      </c>
      <c r="AJ1389" s="187">
        <v>0</v>
      </c>
      <c r="AK1389" s="187">
        <v>0</v>
      </c>
      <c r="AL1389" s="188">
        <v>0</v>
      </c>
      <c r="AM1389" s="157" t="str">
        <f ca="1">IF('MASTER 2018-19 '!H1401="","",'MASTER 2018-19 '!H1401)</f>
        <v/>
      </c>
      <c r="AN1389" s="216"/>
    </row>
    <row r="1390" spans="1:40" x14ac:dyDescent="0.2">
      <c r="A1390" s="11"/>
      <c r="B1390" s="176"/>
      <c r="C1390" s="189"/>
      <c r="D1390" s="190" t="s">
        <v>26</v>
      </c>
      <c r="E1390" s="63"/>
      <c r="F1390" s="191"/>
      <c r="G1390" s="192"/>
      <c r="H1390" s="193"/>
      <c r="I1390" s="194"/>
      <c r="J1390" s="194"/>
      <c r="K1390" s="194"/>
      <c r="L1390" s="194"/>
      <c r="M1390" s="194"/>
      <c r="N1390" s="195"/>
      <c r="O1390" s="195"/>
      <c r="P1390" s="195"/>
      <c r="Q1390" s="195"/>
      <c r="R1390" s="196" t="s">
        <v>27</v>
      </c>
      <c r="S1390" s="330">
        <f ca="1">VLOOKUP(A1388,SubstationLoad_Max_GSPs!$A$3:$Z$100,20,FALSE)</f>
        <v>1.5072329475588204</v>
      </c>
      <c r="T1390" s="185"/>
      <c r="U1390" s="185"/>
      <c r="V1390" s="185"/>
      <c r="W1390" s="185"/>
      <c r="X1390" s="185"/>
      <c r="Y1390" s="185"/>
      <c r="Z1390" s="184"/>
      <c r="AA1390" s="418">
        <f ca="1">IF(AA1389=VLOOKUP(A1388,SubstationLoad_Max_GSPs!$A$3:$Z$100,3,FALSE),VLOOKUP(A1388,SubstationLoad_Max_GSPs!$A$3:$Z$100,8,FALSE),IF(AA1389=VLOOKUP(A1388,SubstationLoad_Max_GSPs!$A$3:$Z$100,5,FALSE),VLOOKUP(A1388,SubstationLoad_Max_GSPs!$A$3:$Z$100,10,FALSE),""))</f>
        <v>43710.418749999997</v>
      </c>
      <c r="AB1390" s="418">
        <f ca="1">VLOOKUP(A1388,SubstationLoad_Max_GSPs!$A$3:$Z$100,9,FALSE)</f>
        <v>43708.732638888891</v>
      </c>
      <c r="AC1390" s="418">
        <f ca="1">VLOOKUP(A1388,SubstationLoad_Min_GSPs!$A$3:$Z$100,19,FALSE)</f>
        <v>43614.787499999999</v>
      </c>
      <c r="AD1390" s="175"/>
      <c r="AE1390" s="175"/>
      <c r="AF1390" s="175"/>
      <c r="AG1390" s="175"/>
      <c r="AH1390" s="175"/>
      <c r="AI1390" s="175"/>
      <c r="AJ1390" s="175"/>
      <c r="AK1390" s="175"/>
      <c r="AL1390" s="175"/>
      <c r="AM1390" s="157" t="str">
        <f ca="1">IF('MASTER 2018-19 '!H1402="","",'MASTER 2018-19 '!H1402)</f>
        <v/>
      </c>
      <c r="AN1390" s="216"/>
    </row>
    <row r="1391" spans="1:40" x14ac:dyDescent="0.2">
      <c r="A1391" s="14"/>
      <c r="B1391" s="197"/>
      <c r="C1391" s="198"/>
      <c r="D1391" s="198"/>
      <c r="E1391" s="198"/>
      <c r="F1391" s="199"/>
      <c r="G1391" s="200" t="s">
        <v>28</v>
      </c>
      <c r="H1391" s="201">
        <v>0.98</v>
      </c>
      <c r="I1391" s="197"/>
      <c r="J1391" s="202"/>
      <c r="K1391" s="203" t="s">
        <v>29</v>
      </c>
      <c r="L1391" s="78">
        <f ca="1">L1388*$H1391</f>
        <v>148.07371457034594</v>
      </c>
      <c r="M1391" s="78">
        <f t="shared" ref="M1391:T1391" ca="1" si="236">M1388*$H1391</f>
        <v>148.0764179178839</v>
      </c>
      <c r="N1391" s="78">
        <f t="shared" ca="1" si="236"/>
        <v>148.07912131477622</v>
      </c>
      <c r="O1391" s="78">
        <f t="shared" ca="1" si="236"/>
        <v>148.08182476102385</v>
      </c>
      <c r="P1391" s="78">
        <f t="shared" ca="1" si="236"/>
        <v>148.08452825662769</v>
      </c>
      <c r="Q1391" s="78">
        <f t="shared" ca="1" si="236"/>
        <v>148.08723180158862</v>
      </c>
      <c r="R1391" s="78">
        <f t="shared" ca="1" si="236"/>
        <v>148.08993539590753</v>
      </c>
      <c r="S1391" s="78">
        <f t="shared" ca="1" si="236"/>
        <v>148.09263903958535</v>
      </c>
      <c r="T1391" s="78">
        <f t="shared" ca="1" si="236"/>
        <v>148.09534273262298</v>
      </c>
      <c r="U1391" s="78">
        <f ca="1">U1388*$H1391</f>
        <v>148.09804647502128</v>
      </c>
      <c r="V1391" s="78">
        <f ca="1">V1388*$H1391</f>
        <v>148.1007502667812</v>
      </c>
      <c r="W1391" s="78">
        <f t="shared" ref="W1391" ca="1" si="237">W1388*$H1391</f>
        <v>148.10345410790356</v>
      </c>
      <c r="X1391" s="78">
        <f ca="1">X1388*$H1391</f>
        <v>148.10615799838945</v>
      </c>
      <c r="Y1391" s="78">
        <f ca="1">Y1388*$H1391</f>
        <v>148.10886193823953</v>
      </c>
      <c r="Z1391" s="204"/>
      <c r="AA1391" s="205"/>
      <c r="AB1391" s="198"/>
      <c r="AC1391" s="206"/>
      <c r="AD1391" s="175"/>
      <c r="AE1391" s="175"/>
      <c r="AF1391" s="175"/>
      <c r="AG1391" s="175"/>
      <c r="AH1391" s="175"/>
      <c r="AI1391" s="175"/>
      <c r="AJ1391" s="175"/>
      <c r="AK1391" s="175"/>
      <c r="AL1391" s="175"/>
      <c r="AM1391" s="157"/>
      <c r="AN1391" s="216"/>
    </row>
    <row r="1392" spans="1:40" x14ac:dyDescent="0.2">
      <c r="A1392" s="2"/>
      <c r="C1392" s="207"/>
      <c r="D1392" s="208"/>
      <c r="E1392" s="208"/>
      <c r="F1392" s="208"/>
      <c r="G1392" s="209"/>
      <c r="H1392" s="241"/>
      <c r="I1392" s="211"/>
      <c r="J1392" s="212"/>
      <c r="K1392" s="208"/>
      <c r="Z1392" s="175"/>
      <c r="AA1392" s="175"/>
      <c r="AB1392" s="175"/>
      <c r="AC1392" s="175"/>
      <c r="AD1392" s="175"/>
      <c r="AE1392" s="175"/>
      <c r="AF1392" s="175"/>
      <c r="AG1392" s="175"/>
      <c r="AH1392" s="175"/>
      <c r="AI1392" s="175"/>
      <c r="AJ1392" s="175"/>
      <c r="AK1392" s="175"/>
      <c r="AL1392" s="175"/>
      <c r="AM1392" s="157" t="str">
        <f ca="1">IF('MASTER 2018-19 '!H1404="","",'MASTER 2018-19 '!H1404)</f>
        <v/>
      </c>
      <c r="AN1392" s="216"/>
    </row>
    <row r="1393" spans="1:40" x14ac:dyDescent="0.2">
      <c r="A1393" s="152"/>
      <c r="B1393" s="247">
        <v>139</v>
      </c>
      <c r="C1393" s="86" t="str">
        <f ca="1">VLOOKUP(B1393,'GSP List'!$D$2:$E$485,2,FALSE)</f>
        <v>SLOY POWER STATION</v>
      </c>
      <c r="D1393" s="140" t="s">
        <v>689</v>
      </c>
      <c r="E1393" s="117" t="s">
        <v>562</v>
      </c>
      <c r="F1393" s="214"/>
      <c r="G1393" s="284" t="str">
        <f ca="1">IF(AND(VLOOKUP(C1393,SubstationLoad_Max_Primaries!$B$3:$Z$495,3,FALSE),ISNUMBER(VLOOKUP(C1393,'Manual Calculation'!$B$2:$G$222,3,FALSE))),VLOOKUP(C1393,'Manual Calculation'!$B$2:$G$222,4,FALSE),VLOOKUP(C1393,SubstationLoad_Max_Primaries!$B$3:$Z$500,23,FALSE))</f>
        <v>No PI</v>
      </c>
      <c r="H1393" s="282">
        <f ca="1">IF(AND(VLOOKUP(C1393,SubstationLoad_Max_Primaries!$B$3:$Z$495,3,FALSE),ISNUMBER(VLOOKUP(C1393,'Manual Calculation'!$B$2:$G$222,3,FALSE))),VLOOKUP(C1393,'Manual Calculation'!$B$2:$G$222,3,FALSE),VLOOKUP(C1393,SubstationLoad_Max_Primaries!$B$3:$Z$500,22,FALSE))</f>
        <v>1.7053108533319494</v>
      </c>
      <c r="I1393" s="136">
        <v>1</v>
      </c>
      <c r="J1393" s="89">
        <v>0</v>
      </c>
      <c r="K1393" s="90">
        <v>0</v>
      </c>
      <c r="L1393" s="143">
        <f ca="1">IF(OR($B1393="",ISNA($I1393)),,$H1393*$I1393)</f>
        <v>1.7053108533319494</v>
      </c>
      <c r="M1393" s="143">
        <f ca="1">IF($B1393 ="",,VLOOKUP($K1393,'Growth Rates'!$C$5:$D$8,2,FALSE))^COLUMNS($M1393:M1393)*$L1393+SUM($L1394:M1394)*IFERROR($L$5/$L$6,1)</f>
        <v>1.7053419867975357</v>
      </c>
      <c r="N1393" s="143">
        <f ca="1">IF($B1393 ="",,VLOOKUP($K1393,'Growth Rates'!$C$5:$D$8,2,FALSE))^COLUMNS($M1393:N1393)*$L1393+SUM($L1394:N1394)*IFERROR($L$5/$L$6,1)</f>
        <v>1.7053731208315184</v>
      </c>
      <c r="O1393" s="143">
        <f ca="1">IF($B1393 ="",,VLOOKUP($K1393,'Growth Rates'!$C$5:$D$8,2,FALSE))^COLUMNS($M1393:O1393)*$L1393+SUM($L1394:O1394)*IFERROR($L$5/$L$6,1)</f>
        <v>1.7054042554339077</v>
      </c>
      <c r="P1393" s="143">
        <f ca="1">IF($B1393 ="",,VLOOKUP($K1393,'Growth Rates'!$C$5:$D$8,2,FALSE))^COLUMNS($M1393:P1393)*$L1393+SUM($L1394:P1394)*IFERROR($L$5/$L$6,1)</f>
        <v>1.7054353906047148</v>
      </c>
      <c r="Q1393" s="143">
        <f ca="1">IF($B1393 ="",,VLOOKUP($K1393,'Growth Rates'!$C$5:$D$8,2,FALSE))^COLUMNS($M1393:Q1393)*$L1393+SUM($L1394:Q1394)*IFERROR($L$5/$L$6,1)</f>
        <v>1.705466526343949</v>
      </c>
      <c r="R1393" s="143">
        <f ca="1">IF($B1393 ="",,VLOOKUP($K1393,'Growth Rates'!$C$5:$D$8,2,FALSE))^COLUMNS($M1393:R1393)*$L1393+SUM($L1394:R1394)*IFERROR($L$5/$L$6,1)</f>
        <v>1.7054976626516214</v>
      </c>
      <c r="S1393" s="143">
        <f ca="1">IF($B1393 ="",,VLOOKUP($K1393,'Growth Rates'!$C$5:$D$8,2,FALSE))^COLUMNS($M1393:S1393)*$L1393+SUM($L1394:S1394)*IFERROR($L$5/$L$6,1)</f>
        <v>1.7055287995277422</v>
      </c>
      <c r="T1393" s="143">
        <f ca="1">IF($B1393 ="",,VLOOKUP($K1393,'Growth Rates'!$C$5:$D$8,2,FALSE))^COLUMNS($M1393:T1393)*$L1393+SUM($L1394:T1394)*IFERROR($L$5/$L$6,1)</f>
        <v>1.705559936972322</v>
      </c>
      <c r="U1393" s="143">
        <f ca="1">IF($B1393 ="",,VLOOKUP($K1393,'Growth Rates'!$C$5:$D$8,2,FALSE))^COLUMNS($M1393:U1393)*$L1393+SUM($L1394:U1394)*IFERROR($L$5/$L$6,1)</f>
        <v>1.7055910749853704</v>
      </c>
      <c r="V1393" s="143">
        <f ca="1">IF($B1393 ="",,VLOOKUP($K1393,'Growth Rates'!$C$5:$D$8,2,FALSE))^COLUMNS($M1393:V1393)*$L1393+SUM($L1394:V1394)*IFERROR($L$5/$L$6,1)</f>
        <v>1.7056222135668988</v>
      </c>
      <c r="W1393" s="143">
        <f ca="1">IF($B1393 ="",,VLOOKUP($K1393,'Growth Rates'!$C$5:$D$8,2,FALSE))^COLUMNS($M1393:W1393)*$L1393+SUM($L1394:W1394)*IFERROR($L$5/$L$6,1)</f>
        <v>1.7056533527169162</v>
      </c>
      <c r="X1393" s="143">
        <f ca="1">IF($B1393 ="",,VLOOKUP($K1393,'Growth Rates'!$C$5:$D$8,2,FALSE))^COLUMNS($M1393:X1393)*$L1393+SUM($L1394:X1394)*IFERROR($L$5/$L$6,1)</f>
        <v>1.7056844924354353</v>
      </c>
      <c r="Y1393" s="143">
        <f ca="1">IF($B1393 ="",,VLOOKUP($K1393,'Growth Rates'!$C$5:$D$8,2,FALSE))^COLUMNS($M1393:Y1393)*$L1393+SUM($L1394:Y1394)*IFERROR($L$5/$L$6,1)</f>
        <v>1.7057156327224638</v>
      </c>
      <c r="Z1393" s="237"/>
      <c r="AA1393" s="173">
        <f ca="1">IFERROR(IF($H1393="",,AA1394/$L1393),0)</f>
        <v>0</v>
      </c>
      <c r="AB1393" s="173">
        <f ca="1">IFERROR(IF($H1393="",,AB1394/$L1393),0)</f>
        <v>0</v>
      </c>
      <c r="AC1393" s="174">
        <f ca="1">IFERROR(IF($H1393="",,AC1394/$L1393),0)</f>
        <v>0</v>
      </c>
      <c r="AD1393" s="175"/>
      <c r="AE1393" s="42">
        <v>85501</v>
      </c>
      <c r="AF1393" s="43">
        <v>85500</v>
      </c>
      <c r="AG1393" s="43"/>
      <c r="AH1393" s="43"/>
      <c r="AI1393" s="43"/>
      <c r="AJ1393" s="43"/>
      <c r="AK1393" s="43"/>
      <c r="AL1393" s="44"/>
      <c r="AM1393" s="157">
        <f ca="1">IF('MASTER 2018-19 '!H1405="","",'MASTER 2018-19 '!H1405)</f>
        <v>1.7221673032825124</v>
      </c>
      <c r="AN1393" s="240">
        <f t="shared" ca="1" si="229"/>
        <v>-1.6856449950563013E-2</v>
      </c>
    </row>
    <row r="1394" spans="1:40" x14ac:dyDescent="0.2">
      <c r="A1394" s="152"/>
      <c r="C1394" s="217" t="str">
        <f ca="1">IFERROR(IF(H1393="","No PI or No Data",""),"Substation was not found in SubstationLoad")</f>
        <v/>
      </c>
      <c r="D1394" s="139"/>
      <c r="E1394" s="139"/>
      <c r="F1394" s="139"/>
      <c r="G1394" s="285" t="str">
        <f ca="1">IF(AND(VLOOKUP(C1393,SubstationLoad_Max_Primaries!$B$3:$Z$495,3,FALSE),ISNUMBER(VLOOKUP(C1393,'Manual Calculation'!$B$2:$G$222,3,FALSE))),VLOOKUP(C1393,'Manual Calculation'!$B$2:$G$222,4,FALSE),VLOOKUP(C1393,SubstationLoad_Max_Primaries!$B$3:$Z$500,23,FALSE))</f>
        <v>No PI</v>
      </c>
      <c r="H1394" s="248"/>
      <c r="I1394" s="220"/>
      <c r="J1394" s="220"/>
      <c r="K1394" s="220"/>
      <c r="L1394" s="220" t="s">
        <v>32</v>
      </c>
      <c r="M1394" s="235"/>
      <c r="N1394" s="221"/>
      <c r="O1394" s="221"/>
      <c r="P1394" s="221"/>
      <c r="Q1394" s="221"/>
      <c r="R1394" s="221"/>
      <c r="S1394" s="221"/>
      <c r="T1394" s="221"/>
      <c r="U1394" s="221"/>
      <c r="V1394" s="221"/>
      <c r="W1394" s="221"/>
      <c r="X1394" s="221"/>
      <c r="Y1394" s="221"/>
      <c r="Z1394" s="222"/>
      <c r="AA1394" s="419">
        <f ca="1">IF(AND(VLOOKUP(C1393,SubstationLoad_Min_Primaries!$B$3:$Z$495,3,FALSE),ISNUMBER(VLOOKUP(C1393,'Manual Calculation'!$B$2:$G$222,5,FALSE))),"Manual Calculation",MAX(VLOOKUP(C1393,SubstationLoad_Max_Primaries!$B$3:$Z$500,5,FALSE),VLOOKUP(C1393,SubstationLoad_Max_Primaries!$B$3:$Z$500,7,FALSE)))</f>
        <v>0</v>
      </c>
      <c r="AB1394" s="419">
        <f ca="1">IF(AND(VLOOKUP(C1393,SubstationLoad_Min_Primaries!$B$3:$Z$495,3,FALSE),ISNUMBER(VLOOKUP(C1393,'Manual Calculation'!$B$2:$G$222,5,FALSE))),"Manual Calculation",VLOOKUP(C1393,SubstationLoad_Max_Primaries!$B$3:$Z$500,6,FALSE))</f>
        <v>0</v>
      </c>
      <c r="AC1394" s="282">
        <f ca="1">IF(AND(VLOOKUP(C1393,SubstationLoad_Min_Primaries!$B$3:$Z$495,3,FALSE),ISNUMBER(VLOOKUP(C1393,'Manual Calculation'!$B$2:$G$222,5,FALSE))),VLOOKUP(C1393,'Manual Calculation'!$B$2:$G$222,5,FALSE),VLOOKUP(C1393,SubstationLoad_Min_Primaries!$B$3:$Z$500,22,FALSE))</f>
        <v>0</v>
      </c>
      <c r="AD1394" s="175"/>
      <c r="AE1394" s="186">
        <v>0.5</v>
      </c>
      <c r="AF1394" s="187">
        <v>0.5</v>
      </c>
      <c r="AG1394" s="187">
        <v>0</v>
      </c>
      <c r="AH1394" s="187">
        <v>0</v>
      </c>
      <c r="AI1394" s="187">
        <v>0</v>
      </c>
      <c r="AJ1394" s="187">
        <v>0</v>
      </c>
      <c r="AK1394" s="187">
        <v>0</v>
      </c>
      <c r="AL1394" s="188">
        <v>0</v>
      </c>
      <c r="AM1394" s="157" t="str">
        <f ca="1">IF('MASTER 2018-19 '!H1406="","",'MASTER 2018-19 '!H1406)</f>
        <v/>
      </c>
      <c r="AN1394" s="216"/>
    </row>
    <row r="1395" spans="1:40" x14ac:dyDescent="0.2">
      <c r="A1395" s="152"/>
      <c r="C1395" s="223" t="s">
        <v>33</v>
      </c>
      <c r="D1395" s="224"/>
      <c r="E1395" s="225"/>
      <c r="F1395" s="225"/>
      <c r="G1395" s="226"/>
      <c r="H1395" s="249"/>
      <c r="I1395" s="228"/>
      <c r="J1395" s="228"/>
      <c r="K1395" s="228"/>
      <c r="L1395" s="228"/>
      <c r="M1395" s="229"/>
      <c r="N1395" s="229"/>
      <c r="O1395" s="230"/>
      <c r="P1395" s="230"/>
      <c r="Q1395" s="230"/>
      <c r="R1395" s="231" t="s">
        <v>34</v>
      </c>
      <c r="S1395" s="283" t="str">
        <f ca="1">VLOOKUP(C1393,SubstationLoad_Max_Primaries!$B$3:$Z$500,24,FALSE)</f>
        <v/>
      </c>
      <c r="T1395" s="233"/>
      <c r="U1395" s="233"/>
      <c r="V1395" s="233"/>
      <c r="W1395" s="233"/>
      <c r="X1395" s="233"/>
      <c r="Y1395" s="233"/>
      <c r="Z1395" s="234"/>
      <c r="AA1395" s="418">
        <f ca="1">IF(AND(VLOOKUP(C1393,SubstationLoad_Min_Primaries!$B$3:$Z$495,3,FALSE),ISNUMBER(VLOOKUP(C1393,'Manual Calculation'!$B$2:$G$222,5,FALSE))),"",IF(AA1394=VLOOKUP(C1393,SubstationLoad_Max_Primaries!$B$3:$Z$500,5,FALSE),VLOOKUP(C1393,SubstationLoad_Max_Primaries!$B$3:$Z$500,10,FALSE),IF(AA1394=VLOOKUP(C1393,SubstationLoad_Max_Primaries!$B$3:$Z$500,7,FALSE),VLOOKUP(C1393,SubstationLoad_Max_Primaries!$B$3:$Z$500,12,FALSE),"")))</f>
        <v>0</v>
      </c>
      <c r="AB1395" s="418">
        <f ca="1">IF(AND(VLOOKUP(C1393,SubstationLoad_Min_Primaries!$B$3:$Z$495,3,FALSE),ISNUMBER(VLOOKUP(C1393,'Manual Calculation'!$B$2:$G$222,5,FALSE))),"",VLOOKUP(C1393,SubstationLoad_Max_Primaries!$B$3:$Z$500,11,FALSE))</f>
        <v>0</v>
      </c>
      <c r="AC1395" s="418">
        <f ca="1">IF(AND(VLOOKUP(C1393,SubstationLoad_Min_Primaries!$B$3:$Z$495,3,FALSE),ISNUMBER(VLOOKUP(C1393,'Manual Calculation'!$B$2:$G$222,5,FALSE))),VLOOKUP(C1393,'Manual Calculation'!$B$2:$G$222,6,FALSE),VLOOKUP(C1393,SubstationLoad_Min_Primaries!$B$3:$Z$500,23,FALSE))</f>
        <v>0</v>
      </c>
      <c r="AD1395" s="175"/>
      <c r="AE1395" s="175"/>
      <c r="AF1395" s="175"/>
      <c r="AG1395" s="175"/>
      <c r="AH1395" s="175"/>
      <c r="AI1395" s="175"/>
      <c r="AJ1395" s="175"/>
      <c r="AK1395" s="175"/>
      <c r="AL1395" s="175"/>
      <c r="AM1395" s="157" t="str">
        <f ca="1">IF('MASTER 2018-19 '!H1407="","",'MASTER 2018-19 '!H1407)</f>
        <v/>
      </c>
      <c r="AN1395" s="216"/>
    </row>
    <row r="1396" spans="1:40" x14ac:dyDescent="0.2">
      <c r="A1396" s="246"/>
      <c r="B1396" s="246"/>
      <c r="C1396" s="246"/>
      <c r="D1396" s="246"/>
      <c r="E1396" s="246"/>
      <c r="F1396" s="246"/>
      <c r="G1396" s="246"/>
      <c r="H1396" s="246"/>
      <c r="I1396" s="246"/>
      <c r="J1396" s="246"/>
      <c r="K1396" s="246"/>
      <c r="L1396" s="246"/>
      <c r="M1396" s="246"/>
      <c r="N1396" s="246"/>
      <c r="O1396" s="246"/>
      <c r="P1396" s="246"/>
      <c r="Q1396" s="246"/>
      <c r="R1396" s="246"/>
      <c r="S1396" s="246"/>
      <c r="T1396" s="246"/>
      <c r="U1396" s="246"/>
      <c r="V1396" s="246"/>
      <c r="W1396" s="246"/>
      <c r="X1396" s="246"/>
      <c r="Y1396" s="246"/>
      <c r="Z1396" s="246"/>
      <c r="AA1396" s="246"/>
      <c r="AB1396" s="246"/>
      <c r="AC1396" s="246"/>
      <c r="AD1396" s="246"/>
      <c r="AE1396" s="246"/>
      <c r="AF1396" s="246"/>
      <c r="AG1396" s="246"/>
      <c r="AH1396" s="246"/>
      <c r="AI1396" s="246"/>
      <c r="AJ1396" s="246"/>
      <c r="AK1396" s="246"/>
      <c r="AL1396" s="246"/>
      <c r="AM1396" s="157" t="str">
        <f ca="1">IF('MASTER 2018-19 '!H1408="","",'MASTER 2018-19 '!H1408)</f>
        <v/>
      </c>
      <c r="AN1396" s="216"/>
    </row>
    <row r="1397" spans="1:40" x14ac:dyDescent="0.2">
      <c r="A1397" s="152"/>
      <c r="B1397" s="25"/>
      <c r="C1397" s="158"/>
      <c r="D1397" s="152"/>
      <c r="E1397" s="152"/>
      <c r="F1397" s="152"/>
      <c r="G1397" s="152"/>
      <c r="H1397" s="152"/>
      <c r="I1397" s="152"/>
      <c r="J1397" s="152"/>
      <c r="K1397" s="152"/>
      <c r="L1397" s="7" t="s">
        <v>0</v>
      </c>
      <c r="M1397" s="159"/>
      <c r="N1397" s="159"/>
      <c r="O1397" s="159"/>
      <c r="P1397" s="159"/>
      <c r="Q1397" s="159"/>
      <c r="R1397" s="159"/>
      <c r="S1397" s="159"/>
      <c r="T1397" s="159"/>
      <c r="U1397" s="159"/>
      <c r="V1397" s="159"/>
      <c r="W1397" s="159"/>
      <c r="X1397" s="159"/>
      <c r="Y1397" s="159"/>
      <c r="Z1397" s="156"/>
      <c r="AA1397" s="152"/>
      <c r="AB1397" s="152"/>
      <c r="AC1397" s="152"/>
      <c r="AD1397" s="152"/>
      <c r="AE1397" s="152"/>
      <c r="AF1397" s="152"/>
      <c r="AG1397" s="152"/>
      <c r="AH1397" s="152"/>
      <c r="AI1397" s="152"/>
      <c r="AJ1397" s="152"/>
      <c r="AK1397" s="152"/>
      <c r="AL1397" s="152"/>
      <c r="AM1397" s="157" t="str">
        <f ca="1">IF('MASTER 2018-19 '!H1409="","",'MASTER 2018-19 '!H1409)</f>
        <v/>
      </c>
      <c r="AN1397" s="216"/>
    </row>
    <row r="1398" spans="1:40" ht="61.5" x14ac:dyDescent="0.2">
      <c r="A1398" s="20" t="s">
        <v>39</v>
      </c>
      <c r="B1398" s="21" t="s">
        <v>657</v>
      </c>
      <c r="C1398" s="20" t="s">
        <v>2</v>
      </c>
      <c r="D1398" s="18" t="s">
        <v>3</v>
      </c>
      <c r="E1398" s="18" t="s">
        <v>4</v>
      </c>
      <c r="F1398" s="18" t="s">
        <v>5</v>
      </c>
      <c r="G1398" s="22" t="s">
        <v>6</v>
      </c>
      <c r="H1398" s="22" t="str">
        <f ca="1">$L$1&amp;" Peak (MW)"</f>
        <v>2019 / 20 Peak (MW)</v>
      </c>
      <c r="I1398" s="16" t="s">
        <v>7</v>
      </c>
      <c r="J1398" s="24" t="s">
        <v>8</v>
      </c>
      <c r="K1398" s="17" t="s">
        <v>9</v>
      </c>
      <c r="L1398" s="22" t="str">
        <f ca="1">LEFTB($L$1,FIND(" / ",$L$1,1))&amp;" / "&amp;LEFTB($L$1,FIND(" / ",$L$1,1))+1</f>
        <v>2019  / 2020</v>
      </c>
      <c r="M1398" s="22" t="str">
        <f ca="1">LEFTB($L$1,FIND(" / ",$L$1,1))+1&amp;" / "&amp;LEFTB($L$1,FIND(" / ",$L$1,1))+2</f>
        <v>2020 / 2021</v>
      </c>
      <c r="N1398" s="22" t="str">
        <f ca="1">LEFTB($L$1,FIND(" / ",$L$1,1))+2&amp;" / "&amp;LEFTB($L$1,FIND(" / ",$L$1,1))+3</f>
        <v>2021 / 2022</v>
      </c>
      <c r="O1398" s="22" t="str">
        <f ca="1">LEFTB($L$1,FIND(" / ",$L$1,1))+3&amp;" / "&amp;LEFTB($L$1,FIND(" / ",$L$1,1))+4</f>
        <v>2022 / 2023</v>
      </c>
      <c r="P1398" s="22" t="str">
        <f ca="1">LEFTB($L$1,FIND(" / ",$L$1,1))+4&amp;" / "&amp;LEFTB($L$1,FIND(" / ",$L$1,1))+5</f>
        <v>2023 / 2024</v>
      </c>
      <c r="Q1398" s="22" t="str">
        <f ca="1">LEFTB($L$1,FIND(" / ",$L$1,1))+5&amp;" / "&amp;LEFTB($L$1,FIND(" / ",$L$1,1))+6</f>
        <v>2024 / 2025</v>
      </c>
      <c r="R1398" s="22" t="str">
        <f ca="1">LEFTB($L$1,FIND(" / ",$L$1,1))+6&amp;" / "&amp;LEFTB($L$1,FIND(" / ",$L$1,1))+7</f>
        <v>2025 / 2026</v>
      </c>
      <c r="S1398" s="22" t="str">
        <f ca="1">LEFTB($L$1,FIND(" / ",$L$1,1))+7&amp;" / "&amp;LEFTB($L$1,FIND(" / ",$L$1,1))+8</f>
        <v>2026 / 2027</v>
      </c>
      <c r="T1398" s="22" t="str">
        <f ca="1">LEFTB($L$1,FIND(" / ",$L$1,1))+8&amp;" / "&amp;LEFTB($L$1,FIND(" / ",$L$1,1))+9</f>
        <v>2027 / 2028</v>
      </c>
      <c r="U1398" s="22" t="str">
        <f ca="1">LEFTB($L$1,FIND(" / ",$L$1,1))+9&amp;" / "&amp;LEFTB($L$1,FIND(" / ",$L$1,1))+10</f>
        <v>2028 / 2029</v>
      </c>
      <c r="V1398" s="22" t="str">
        <f ca="1">LEFTB($L$1,FIND(" / ",$L$1,1))+10&amp;" / "&amp;LEFTB($L$1,FIND(" / ",$L$1,1))+11</f>
        <v>2029 / 2030</v>
      </c>
      <c r="W1398" s="22" t="str">
        <f ca="1">LEFTB($L$1,FIND(" / ",$L$1,1))+11&amp;" / "&amp;LEFTB($L$1,FIND(" / ",$L$1,1))+12</f>
        <v>2030 / 2031</v>
      </c>
      <c r="X1398" s="22" t="str">
        <f ca="1">LEFTB($L$1,FIND(" / ",$L$1,1))+12&amp;" / "&amp;LEFTB($L$1,FIND(" / ",$L$1,1))+13</f>
        <v>2031 / 2032</v>
      </c>
      <c r="Y1398" s="22" t="str">
        <f ca="1">LEFTB($L$1,FIND(" / ",$L$1,1))+13&amp;" / "&amp;LEFTB($L$1,FIND(" / ",$L$1,1))+14</f>
        <v>2032 / 2033</v>
      </c>
      <c r="Z1398" s="23" t="s">
        <v>11</v>
      </c>
      <c r="AA1398" s="19" t="s">
        <v>12</v>
      </c>
      <c r="AB1398" s="19" t="s">
        <v>13</v>
      </c>
      <c r="AC1398" s="19" t="s">
        <v>14</v>
      </c>
      <c r="AD1398" s="160"/>
      <c r="AE1398" s="19" t="s">
        <v>15</v>
      </c>
      <c r="AF1398" s="19" t="s">
        <v>16</v>
      </c>
      <c r="AG1398" s="19" t="s">
        <v>17</v>
      </c>
      <c r="AH1398" s="19" t="s">
        <v>18</v>
      </c>
      <c r="AI1398" s="19" t="s">
        <v>19</v>
      </c>
      <c r="AJ1398" s="19" t="s">
        <v>20</v>
      </c>
      <c r="AK1398" s="19" t="s">
        <v>21</v>
      </c>
      <c r="AL1398" s="19" t="s">
        <v>22</v>
      </c>
      <c r="AM1398" s="19" t="str">
        <f ca="1">IF('MASTER 2018-19 '!H1410="","",'MASTER 2018-19 '!H1410)</f>
        <v>2018/19 Peak (MW)</v>
      </c>
      <c r="AN1398" s="19" t="s">
        <v>825</v>
      </c>
    </row>
    <row r="1399" spans="1:40" x14ac:dyDescent="0.2">
      <c r="A1399" s="6"/>
      <c r="B1399" s="161"/>
      <c r="C1399" s="162"/>
      <c r="D1399" s="161"/>
      <c r="E1399" s="161"/>
      <c r="F1399" s="161"/>
      <c r="G1399" s="163"/>
      <c r="H1399" s="161"/>
      <c r="I1399" s="164"/>
      <c r="J1399" s="165"/>
      <c r="K1399" s="161"/>
      <c r="L1399" s="161"/>
      <c r="M1399" s="161"/>
      <c r="N1399" s="161"/>
      <c r="O1399" s="161"/>
      <c r="P1399" s="161"/>
      <c r="Q1399" s="161"/>
      <c r="R1399" s="161"/>
      <c r="S1399" s="161"/>
      <c r="T1399" s="161"/>
      <c r="U1399" s="161"/>
      <c r="V1399" s="161"/>
      <c r="W1399" s="161"/>
      <c r="X1399" s="161"/>
      <c r="Y1399" s="161"/>
      <c r="Z1399" s="160"/>
      <c r="AA1399" s="160"/>
      <c r="AB1399" s="160"/>
      <c r="AC1399" s="160"/>
      <c r="AD1399" s="160"/>
      <c r="AE1399" s="160"/>
      <c r="AF1399" s="160"/>
      <c r="AG1399" s="160"/>
      <c r="AH1399" s="160"/>
      <c r="AI1399" s="160"/>
      <c r="AJ1399" s="160"/>
      <c r="AK1399" s="160"/>
      <c r="AL1399" s="160"/>
      <c r="AM1399" s="157" t="str">
        <f ca="1">IF('MASTER 2018-19 '!H1411="","",'MASTER 2018-19 '!H1411)</f>
        <v/>
      </c>
      <c r="AN1399" s="157"/>
    </row>
    <row r="1400" spans="1:40" x14ac:dyDescent="0.2">
      <c r="A1400" s="142" t="s">
        <v>643</v>
      </c>
      <c r="B1400" s="166">
        <v>955</v>
      </c>
      <c r="C1400" s="167"/>
      <c r="D1400" s="168" t="s">
        <v>621</v>
      </c>
      <c r="E1400" s="169" t="s">
        <v>611</v>
      </c>
      <c r="F1400" s="170"/>
      <c r="G1400" s="284">
        <f ca="1">VLOOKUP(A1400,SubstationLoad_Max_GSPs!$A$3:$Z$100,19,FALSE)</f>
        <v>43668.51458333333</v>
      </c>
      <c r="H1400" s="282">
        <f ca="1">VLOOKUP(A1400,SubstationLoad_Max_GSPs!$A$3:$Z$100,18,FALSE)</f>
        <v>9.5147141516208649</v>
      </c>
      <c r="I1400" s="136">
        <v>1</v>
      </c>
      <c r="J1400" s="171"/>
      <c r="K1400" s="172" t="s">
        <v>24</v>
      </c>
      <c r="L1400" s="37">
        <f ca="1">IF(OR($A1400="",ISNA($I1400)),,$H1400*$I1400)</f>
        <v>9.5147141516208649</v>
      </c>
      <c r="M1400" s="37">
        <f t="shared" ref="M1400:Y1400" ca="1" si="238">M1401/IFERROR($L1401/$L1400,1)</f>
        <v>9.7695887050394337</v>
      </c>
      <c r="N1400" s="37">
        <f t="shared" ca="1" si="238"/>
        <v>10.031290687737027</v>
      </c>
      <c r="O1400" s="37">
        <f t="shared" ca="1" si="238"/>
        <v>10.300002988864147</v>
      </c>
      <c r="P1400" s="37">
        <f t="shared" ca="1" si="238"/>
        <v>10.575913396698045</v>
      </c>
      <c r="Q1400" s="37">
        <f t="shared" ca="1" si="238"/>
        <v>10.859214729877632</v>
      </c>
      <c r="R1400" s="37">
        <f t="shared" ca="1" si="238"/>
        <v>11.150104972153843</v>
      </c>
      <c r="S1400" s="37">
        <f t="shared" ca="1" si="238"/>
        <v>11.448787410749622</v>
      </c>
      <c r="T1400" s="37">
        <f t="shared" ca="1" si="238"/>
        <v>11.755470778426185</v>
      </c>
      <c r="U1400" s="37">
        <f t="shared" ca="1" si="238"/>
        <v>12.070369399354908</v>
      </c>
      <c r="V1400" s="37">
        <f t="shared" ca="1" si="238"/>
        <v>12.393703338896712</v>
      </c>
      <c r="W1400" s="37">
        <f t="shared" ca="1" si="238"/>
        <v>12.725698557393677</v>
      </c>
      <c r="X1400" s="37">
        <f t="shared" ca="1" si="238"/>
        <v>13.066587068080304</v>
      </c>
      <c r="Y1400" s="37">
        <f t="shared" ca="1" si="238"/>
        <v>13.416607099224855</v>
      </c>
      <c r="Z1400" s="38" t="str">
        <f ca="1">"Diversity/Losses: "&amp;ROUND(L1401/L1400,3)</f>
        <v>Diversity/Losses: 1</v>
      </c>
      <c r="AA1400" s="173">
        <f ca="1">IFERROR(IF($H1400="",,AA1401/$L1400),0)</f>
        <v>0.88480280041652093</v>
      </c>
      <c r="AB1400" s="173">
        <f ca="1">IFERROR(IF($H1400="",,AB1401/$L1400),0)</f>
        <v>1</v>
      </c>
      <c r="AC1400" s="174">
        <f ca="1">IFERROR(IF($H1400="",,AC1401/$L1400),0)</f>
        <v>-1.7164372394710532</v>
      </c>
      <c r="AD1400" s="175"/>
      <c r="AE1400" s="42">
        <v>21350</v>
      </c>
      <c r="AF1400" s="43"/>
      <c r="AG1400" s="43"/>
      <c r="AH1400" s="43"/>
      <c r="AI1400" s="43"/>
      <c r="AJ1400" s="43"/>
      <c r="AK1400" s="43"/>
      <c r="AL1400" s="44"/>
      <c r="AM1400" s="157">
        <f ca="1">IF('MASTER 2018-19 '!H1412="","",'MASTER 2018-19 '!H1412)</f>
        <v>11</v>
      </c>
      <c r="AN1400" s="216">
        <f ca="1">H1400-AM1400</f>
        <v>-1.4852858483791351</v>
      </c>
    </row>
    <row r="1401" spans="1:40" x14ac:dyDescent="0.2">
      <c r="A1401" s="217" t="str">
        <f ca="1">IFERROR(IF(H1400="","No PI or No Data",""),"Substation was not found in SubstationLoad")</f>
        <v/>
      </c>
      <c r="B1401" s="176"/>
      <c r="C1401" s="177"/>
      <c r="D1401" s="178"/>
      <c r="E1401" s="178"/>
      <c r="F1401" s="178"/>
      <c r="G1401" s="329">
        <f ca="1">VLOOKUP(A1400,SubstationLoad_Max_GSPs!$A$3:$Z$100,19,FALSE)</f>
        <v>43668.51458333333</v>
      </c>
      <c r="H1401" s="180"/>
      <c r="I1401" s="181"/>
      <c r="J1401" s="182"/>
      <c r="K1401" s="183" t="s">
        <v>25</v>
      </c>
      <c r="L1401" s="53">
        <f ca="1">L1405</f>
        <v>9.5147146284580231</v>
      </c>
      <c r="M1401" s="53">
        <f t="shared" ref="M1401:Y1401" ca="1" si="239">M1405</f>
        <v>9.769589194649825</v>
      </c>
      <c r="N1401" s="53">
        <f t="shared" ca="1" si="239"/>
        <v>10.031291190462811</v>
      </c>
      <c r="O1401" s="53">
        <f t="shared" ca="1" si="239"/>
        <v>10.300003505056655</v>
      </c>
      <c r="P1401" s="53">
        <f t="shared" ca="1" si="239"/>
        <v>10.575913926718012</v>
      </c>
      <c r="Q1401" s="53">
        <f t="shared" ca="1" si="239"/>
        <v>10.859215274095462</v>
      </c>
      <c r="R1401" s="53">
        <f t="shared" ca="1" si="239"/>
        <v>11.15010553094986</v>
      </c>
      <c r="S1401" s="53">
        <f t="shared" ca="1" si="239"/>
        <v>11.448787984514338</v>
      </c>
      <c r="T1401" s="53">
        <f t="shared" ca="1" si="239"/>
        <v>11.75547136756057</v>
      </c>
      <c r="U1401" s="53">
        <f t="shared" ca="1" si="239"/>
        <v>12.070370004270679</v>
      </c>
      <c r="V1401" s="53">
        <f t="shared" ca="1" si="239"/>
        <v>12.393703960016609</v>
      </c>
      <c r="W1401" s="53">
        <f t="shared" ca="1" si="239"/>
        <v>12.725699195151769</v>
      </c>
      <c r="X1401" s="53">
        <f t="shared" ca="1" si="239"/>
        <v>13.066587722922284</v>
      </c>
      <c r="Y1401" s="53">
        <f t="shared" ca="1" si="239"/>
        <v>13.416607771608355</v>
      </c>
      <c r="Z1401" s="184"/>
      <c r="AA1401" s="419">
        <f ca="1">MAX(VLOOKUP(A1400,SubstationLoad_Max_GSPs!$A$3:$Z$100,3,FALSE),VLOOKUP(A1400,SubstationLoad_Max_GSPs!$A$3:$Z$100,5,FALSE))</f>
        <v>8.4186457265168428</v>
      </c>
      <c r="AB1401" s="282">
        <f ca="1">VLOOKUP(A1400,SubstationLoad_Max_GSPs!$A$3:$Z$100,4,FALSE)</f>
        <v>9.5147141516208649</v>
      </c>
      <c r="AC1401" s="282">
        <f ca="1">VLOOKUP(A1400,SubstationLoad_Min_GSPs!$A$3:$Z$100,18,FALSE)</f>
        <v>-16.331409692764282</v>
      </c>
      <c r="AD1401" s="175"/>
      <c r="AE1401" s="186">
        <v>1</v>
      </c>
      <c r="AF1401" s="187">
        <v>0</v>
      </c>
      <c r="AG1401" s="187">
        <v>0</v>
      </c>
      <c r="AH1401" s="187">
        <v>0</v>
      </c>
      <c r="AI1401" s="187">
        <v>0</v>
      </c>
      <c r="AJ1401" s="187">
        <v>0</v>
      </c>
      <c r="AK1401" s="187">
        <v>0</v>
      </c>
      <c r="AL1401" s="188">
        <v>0</v>
      </c>
      <c r="AM1401" s="157" t="str">
        <f ca="1">IF('MASTER 2018-19 '!H1413="","",'MASTER 2018-19 '!H1413)</f>
        <v/>
      </c>
      <c r="AN1401" s="216"/>
    </row>
    <row r="1402" spans="1:40" x14ac:dyDescent="0.2">
      <c r="A1402" s="11"/>
      <c r="B1402" s="176"/>
      <c r="C1402" s="189"/>
      <c r="D1402" s="190" t="s">
        <v>26</v>
      </c>
      <c r="E1402" s="63"/>
      <c r="F1402" s="191"/>
      <c r="G1402" s="192"/>
      <c r="H1402" s="193"/>
      <c r="I1402" s="194"/>
      <c r="J1402" s="194"/>
      <c r="K1402" s="194"/>
      <c r="L1402" s="194"/>
      <c r="M1402" s="194"/>
      <c r="N1402" s="195"/>
      <c r="O1402" s="195"/>
      <c r="P1402" s="195"/>
      <c r="Q1402" s="195"/>
      <c r="R1402" s="196" t="s">
        <v>27</v>
      </c>
      <c r="S1402" s="330">
        <f ca="1">VLOOKUP(A1400,SubstationLoad_Max_GSPs!$A$3:$Z$100,20,FALSE)</f>
        <v>0.26955500245094299</v>
      </c>
      <c r="T1402" s="185"/>
      <c r="U1402" s="185"/>
      <c r="V1402" s="185"/>
      <c r="W1402" s="185"/>
      <c r="X1402" s="185"/>
      <c r="Y1402" s="185"/>
      <c r="Z1402" s="184"/>
      <c r="AA1402" s="418">
        <f ca="1">IF(AA1401=VLOOKUP(A1400,SubstationLoad_Max_GSPs!$A$3:$Z$100,3,FALSE),VLOOKUP(A1400,SubstationLoad_Max_GSPs!$A$3:$Z$100,8,FALSE),IF(AA1401=VLOOKUP(A1400,SubstationLoad_Max_GSPs!$A$3:$Z$100,5,FALSE),VLOOKUP(A1400,SubstationLoad_Max_GSPs!$A$3:$Z$100,10,FALSE),""))</f>
        <v>43614.338888888888</v>
      </c>
      <c r="AB1402" s="418">
        <f ca="1">VLOOKUP(A1400,SubstationLoad_Max_GSPs!$A$3:$Z$100,9,FALSE)</f>
        <v>43668.51458333333</v>
      </c>
      <c r="AC1402" s="418">
        <f ca="1">VLOOKUP(A1400,SubstationLoad_Min_GSPs!$A$3:$Z$100,19,FALSE)</f>
        <v>43849.498611111114</v>
      </c>
      <c r="AD1402" s="175"/>
      <c r="AE1402" s="175"/>
      <c r="AF1402" s="175"/>
      <c r="AG1402" s="175"/>
      <c r="AH1402" s="175"/>
      <c r="AI1402" s="175"/>
      <c r="AJ1402" s="175"/>
      <c r="AK1402" s="175"/>
      <c r="AL1402" s="175"/>
      <c r="AM1402" s="157" t="str">
        <f ca="1">IF('MASTER 2018-19 '!H1414="","",'MASTER 2018-19 '!H1414)</f>
        <v/>
      </c>
      <c r="AN1402" s="216"/>
    </row>
    <row r="1403" spans="1:40" x14ac:dyDescent="0.2">
      <c r="A1403" s="14"/>
      <c r="B1403" s="197"/>
      <c r="C1403" s="198"/>
      <c r="D1403" s="198"/>
      <c r="E1403" s="198"/>
      <c r="F1403" s="199"/>
      <c r="G1403" s="200" t="s">
        <v>28</v>
      </c>
      <c r="H1403" s="201">
        <v>0.98</v>
      </c>
      <c r="I1403" s="197"/>
      <c r="J1403" s="202"/>
      <c r="K1403" s="203" t="s">
        <v>29</v>
      </c>
      <c r="L1403" s="78">
        <f ca="1">L1400*$H1403</f>
        <v>9.3244198685884481</v>
      </c>
      <c r="M1403" s="78">
        <f t="shared" ref="M1403:T1403" ca="1" si="240">M1400*$H1403</f>
        <v>9.5741969309386441</v>
      </c>
      <c r="N1403" s="78">
        <f t="shared" ca="1" si="240"/>
        <v>9.8306648739822862</v>
      </c>
      <c r="O1403" s="78">
        <f t="shared" ca="1" si="240"/>
        <v>10.094002929086864</v>
      </c>
      <c r="P1403" s="78">
        <f t="shared" ca="1" si="240"/>
        <v>10.364395128764084</v>
      </c>
      <c r="Q1403" s="78">
        <f t="shared" ca="1" si="240"/>
        <v>10.642030435280079</v>
      </c>
      <c r="R1403" s="78">
        <f t="shared" ca="1" si="240"/>
        <v>10.927102872710766</v>
      </c>
      <c r="S1403" s="78">
        <f t="shared" ca="1" si="240"/>
        <v>11.21981166253463</v>
      </c>
      <c r="T1403" s="78">
        <f t="shared" ca="1" si="240"/>
        <v>11.520361362857662</v>
      </c>
      <c r="U1403" s="78">
        <f ca="1">U1400*$H1403</f>
        <v>11.828962011367809</v>
      </c>
      <c r="V1403" s="78">
        <f ca="1">V1400*$H1403</f>
        <v>12.145829272118778</v>
      </c>
      <c r="W1403" s="78">
        <f t="shared" ref="W1403" ca="1" si="241">W1400*$H1403</f>
        <v>12.471184586245803</v>
      </c>
      <c r="X1403" s="78">
        <f ca="1">X1400*$H1403</f>
        <v>12.805255326718697</v>
      </c>
      <c r="Y1403" s="78">
        <f ca="1">Y1400*$H1403</f>
        <v>13.148274957240357</v>
      </c>
      <c r="Z1403" s="204"/>
      <c r="AA1403" s="205"/>
      <c r="AB1403" s="198"/>
      <c r="AC1403" s="206"/>
      <c r="AD1403" s="175"/>
      <c r="AE1403" s="175"/>
      <c r="AF1403" s="175"/>
      <c r="AG1403" s="175"/>
      <c r="AH1403" s="175"/>
      <c r="AI1403" s="175"/>
      <c r="AJ1403" s="175"/>
      <c r="AK1403" s="175"/>
      <c r="AL1403" s="175"/>
      <c r="AM1403" s="157"/>
      <c r="AN1403" s="216"/>
    </row>
    <row r="1404" spans="1:40" x14ac:dyDescent="0.2">
      <c r="A1404" s="2"/>
      <c r="C1404" s="207"/>
      <c r="D1404" s="208"/>
      <c r="E1404" s="208"/>
      <c r="F1404" s="208"/>
      <c r="G1404" s="209"/>
      <c r="H1404" s="241"/>
      <c r="I1404" s="211"/>
      <c r="J1404" s="212"/>
      <c r="K1404" s="208"/>
      <c r="Z1404" s="175"/>
      <c r="AA1404" s="175"/>
      <c r="AB1404" s="175"/>
      <c r="AC1404" s="175"/>
      <c r="AD1404" s="175"/>
      <c r="AE1404" s="175"/>
      <c r="AF1404" s="175"/>
      <c r="AG1404" s="175"/>
      <c r="AH1404" s="175"/>
      <c r="AI1404" s="175"/>
      <c r="AJ1404" s="175"/>
      <c r="AK1404" s="175"/>
      <c r="AL1404" s="175"/>
      <c r="AM1404" s="157" t="str">
        <f ca="1">IF('MASTER 2018-19 '!H1416="","",'MASTER 2018-19 '!H1416)</f>
        <v/>
      </c>
      <c r="AN1404" s="216"/>
    </row>
    <row r="1405" spans="1:40" x14ac:dyDescent="0.2">
      <c r="A1405" s="152"/>
      <c r="B1405" s="247">
        <v>955</v>
      </c>
      <c r="C1405" s="86" t="s">
        <v>1566</v>
      </c>
      <c r="D1405" s="117"/>
      <c r="E1405" s="117" t="s">
        <v>611</v>
      </c>
      <c r="F1405" s="214"/>
      <c r="G1405" s="284">
        <f ca="1">IF(AND(VLOOKUP(C1405,SubstationLoad_Max_Primaries!$B$3:$Z$495,3,FALSE),ISNUMBER(VLOOKUP(C1405,'Manual Calculation'!$B$2:$G$222,3,FALSE))),VLOOKUP(C1405,'Manual Calculation'!$B$2:$G$222,4,FALSE),VLOOKUP(C1405,SubstationLoad_Max_Primaries!$B$3:$Z$500,23,FALSE))</f>
        <v>43668.51458333333</v>
      </c>
      <c r="H1405" s="282">
        <f ca="1">IF(AND(VLOOKUP(C1405,SubstationLoad_Max_Primaries!$B$3:$Z$495,3,FALSE),ISNUMBER(VLOOKUP(C1405,'Manual Calculation'!$B$2:$G$222,3,FALSE))),VLOOKUP(C1405,'Manual Calculation'!$B$2:$G$222,3,FALSE),VLOOKUP(C1405,SubstationLoad_Max_Primaries!$B$3:$Z$500,22,FALSE))</f>
        <v>9.5147146284580231</v>
      </c>
      <c r="I1405" s="136">
        <v>1</v>
      </c>
      <c r="J1405" s="89" t="s">
        <v>829</v>
      </c>
      <c r="K1405" s="90" t="s">
        <v>829</v>
      </c>
      <c r="L1405" s="143">
        <f ca="1">IF(OR($B1405="",ISNA($I1405)),,$H1405*$I1405)</f>
        <v>9.5147146284580231</v>
      </c>
      <c r="M1405" s="143">
        <f ca="1">IF($B1405 ="",,VLOOKUP($K1405,'Growth Rates'!$C$5:$D$8,2,FALSE))^COLUMNS($M1405:M1405)*$L1405+SUM($L1406:M1406)*IFERROR($L$5/$L$6,1)</f>
        <v>9.769589194649825</v>
      </c>
      <c r="N1405" s="143">
        <f ca="1">IF($B1405 ="",,VLOOKUP($K1405,'Growth Rates'!$C$5:$D$8,2,FALSE))^COLUMNS($M1405:N1405)*$L1405+SUM($L1406:N1406)*IFERROR($L$5/$L$6,1)</f>
        <v>10.031291190462811</v>
      </c>
      <c r="O1405" s="143">
        <f ca="1">IF($B1405 ="",,VLOOKUP($K1405,'Growth Rates'!$C$5:$D$8,2,FALSE))^COLUMNS($M1405:O1405)*$L1405+SUM($L1406:O1406)*IFERROR($L$5/$L$6,1)</f>
        <v>10.300003505056655</v>
      </c>
      <c r="P1405" s="143">
        <f ca="1">IF($B1405 ="",,VLOOKUP($K1405,'Growth Rates'!$C$5:$D$8,2,FALSE))^COLUMNS($M1405:P1405)*$L1405+SUM($L1406:P1406)*IFERROR($L$5/$L$6,1)</f>
        <v>10.575913926718012</v>
      </c>
      <c r="Q1405" s="143">
        <f ca="1">IF($B1405 ="",,VLOOKUP($K1405,'Growth Rates'!$C$5:$D$8,2,FALSE))^COLUMNS($M1405:Q1405)*$L1405+SUM($L1406:Q1406)*IFERROR($L$5/$L$6,1)</f>
        <v>10.859215274095462</v>
      </c>
      <c r="R1405" s="143">
        <f ca="1">IF($B1405 ="",,VLOOKUP($K1405,'Growth Rates'!$C$5:$D$8,2,FALSE))^COLUMNS($M1405:R1405)*$L1405+SUM($L1406:R1406)*IFERROR($L$5/$L$6,1)</f>
        <v>11.15010553094986</v>
      </c>
      <c r="S1405" s="143">
        <f ca="1">IF($B1405 ="",,VLOOKUP($K1405,'Growth Rates'!$C$5:$D$8,2,FALSE))^COLUMNS($M1405:S1405)*$L1405+SUM($L1406:S1406)*IFERROR($L$5/$L$6,1)</f>
        <v>11.448787984514338</v>
      </c>
      <c r="T1405" s="143">
        <f ca="1">IF($B1405 ="",,VLOOKUP($K1405,'Growth Rates'!$C$5:$D$8,2,FALSE))^COLUMNS($M1405:T1405)*$L1405+SUM($L1406:T1406)*IFERROR($L$5/$L$6,1)</f>
        <v>11.75547136756057</v>
      </c>
      <c r="U1405" s="143">
        <f ca="1">IF($B1405 ="",,VLOOKUP($K1405,'Growth Rates'!$C$5:$D$8,2,FALSE))^COLUMNS($M1405:U1405)*$L1405+SUM($L1406:U1406)*IFERROR($L$5/$L$6,1)</f>
        <v>12.070370004270679</v>
      </c>
      <c r="V1405" s="143">
        <f ca="1">IF($B1405 ="",,VLOOKUP($K1405,'Growth Rates'!$C$5:$D$8,2,FALSE))^COLUMNS($M1405:V1405)*$L1405+SUM($L1406:V1406)*IFERROR($L$5/$L$6,1)</f>
        <v>12.393703960016609</v>
      </c>
      <c r="W1405" s="143">
        <f ca="1">IF($B1405 ="",,VLOOKUP($K1405,'Growth Rates'!$C$5:$D$8,2,FALSE))^COLUMNS($M1405:W1405)*$L1405+SUM($L1406:W1406)*IFERROR($L$5/$L$6,1)</f>
        <v>12.725699195151769</v>
      </c>
      <c r="X1405" s="143">
        <f ca="1">IF($B1405 ="",,VLOOKUP($K1405,'Growth Rates'!$C$5:$D$8,2,FALSE))^COLUMNS($M1405:X1405)*$L1405+SUM($L1406:X1406)*IFERROR($L$5/$L$6,1)</f>
        <v>13.066587722922284</v>
      </c>
      <c r="Y1405" s="143">
        <f ca="1">IF($B1405 ="",,VLOOKUP($K1405,'Growth Rates'!$C$5:$D$8,2,FALSE))^COLUMNS($M1405:Y1405)*$L1405+SUM($L1406:Y1406)*IFERROR($L$5/$L$6,1)</f>
        <v>13.416607771608355</v>
      </c>
      <c r="Z1405" s="237"/>
      <c r="AA1405" s="173">
        <f ca="1">IFERROR(IF($H1405="",,AA1406/$L1405),0)</f>
        <v>0.88480270595819543</v>
      </c>
      <c r="AB1405" s="173">
        <f ca="1">IFERROR(IF($H1405="",,AB1406/$L1405),0)</f>
        <v>1</v>
      </c>
      <c r="AC1405" s="174">
        <f ca="1">IFERROR(IF($H1405="",,AC1406/$L1405),0)</f>
        <v>0</v>
      </c>
      <c r="AD1405" s="175"/>
      <c r="AE1405" s="42">
        <v>21350</v>
      </c>
      <c r="AF1405" s="43"/>
      <c r="AG1405" s="43"/>
      <c r="AH1405" s="43"/>
      <c r="AI1405" s="43"/>
      <c r="AJ1405" s="43"/>
      <c r="AK1405" s="43"/>
      <c r="AL1405" s="44"/>
      <c r="AM1405" s="157">
        <f ca="1">IF('MASTER 2018-19 '!H1417="","",'MASTER 2018-19 '!H1417)</f>
        <v>10.45</v>
      </c>
      <c r="AN1405" s="216"/>
    </row>
    <row r="1406" spans="1:40" x14ac:dyDescent="0.2">
      <c r="A1406" s="152"/>
      <c r="C1406" s="217" t="str">
        <f ca="1">IFERROR(IF(H1405="","No PI or No Data",""),"Substation was not found in SubstationLoad")</f>
        <v/>
      </c>
      <c r="D1406" s="139"/>
      <c r="E1406" s="139"/>
      <c r="F1406" s="139"/>
      <c r="G1406" s="285">
        <f ca="1">IF(AND(VLOOKUP(C1405,SubstationLoad_Max_Primaries!$B$3:$Z$495,3,FALSE),ISNUMBER(VLOOKUP(C1405,'Manual Calculation'!$B$2:$G$222,3,FALSE))),VLOOKUP(C1405,'Manual Calculation'!$B$2:$G$222,4,FALSE),VLOOKUP(C1405,SubstationLoad_Max_Primaries!$B$3:$Z$500,23,FALSE))</f>
        <v>43668.51458333333</v>
      </c>
      <c r="H1406" s="248"/>
      <c r="I1406" s="220"/>
      <c r="J1406" s="220"/>
      <c r="K1406" s="220"/>
      <c r="L1406" s="220" t="s">
        <v>32</v>
      </c>
      <c r="M1406" s="235"/>
      <c r="N1406" s="221"/>
      <c r="O1406" s="221"/>
      <c r="P1406" s="221"/>
      <c r="Q1406" s="221"/>
      <c r="R1406" s="221"/>
      <c r="S1406" s="221"/>
      <c r="T1406" s="221"/>
      <c r="U1406" s="221"/>
      <c r="V1406" s="221"/>
      <c r="W1406" s="221"/>
      <c r="X1406" s="221"/>
      <c r="Y1406" s="221"/>
      <c r="Z1406" s="222"/>
      <c r="AA1406" s="419">
        <f ca="1">IF(AND(VLOOKUP(C1405,SubstationLoad_Min_Primaries!$B$3:$Z$495,3,FALSE),ISNUMBER(VLOOKUP(C1405,'Manual Calculation'!$B$2:$G$222,5,FALSE))),"Manual Calculation",MAX(VLOOKUP(C1405,SubstationLoad_Max_Primaries!$B$3:$Z$500,5,FALSE),VLOOKUP(C1405,SubstationLoad_Max_Primaries!$B$3:$Z$500,7,FALSE)))</f>
        <v>8.4186452496796846</v>
      </c>
      <c r="AB1406" s="419">
        <f ca="1">IF(AND(VLOOKUP(C1405,SubstationLoad_Min_Primaries!$B$3:$Z$495,3,FALSE),ISNUMBER(VLOOKUP(C1405,'Manual Calculation'!$B$2:$G$222,5,FALSE))),"Manual Calculation",VLOOKUP(C1405,SubstationLoad_Max_Primaries!$B$3:$Z$500,6,FALSE))</f>
        <v>9.5147146284580231</v>
      </c>
      <c r="AC1406" s="282">
        <f ca="1">IF(AND(VLOOKUP(C1405,SubstationLoad_Min_Primaries!$B$3:$Z$495,3,FALSE),ISNUMBER(VLOOKUP(C1405,'Manual Calculation'!$B$2:$G$222,5,FALSE))),VLOOKUP(C1405,'Manual Calculation'!$B$2:$G$222,5,FALSE),VLOOKUP(C1405,SubstationLoad_Min_Primaries!$B$3:$Z$500,22,FALSE))</f>
        <v>0</v>
      </c>
      <c r="AD1406" s="175"/>
      <c r="AE1406" s="186">
        <v>1</v>
      </c>
      <c r="AF1406" s="187">
        <v>0</v>
      </c>
      <c r="AG1406" s="187">
        <v>0</v>
      </c>
      <c r="AH1406" s="187">
        <v>0</v>
      </c>
      <c r="AI1406" s="187">
        <v>0</v>
      </c>
      <c r="AJ1406" s="187">
        <v>0</v>
      </c>
      <c r="AK1406" s="187">
        <v>0</v>
      </c>
      <c r="AL1406" s="188">
        <v>0</v>
      </c>
      <c r="AM1406" s="157" t="str">
        <f ca="1">IF('MASTER 2018-19 '!H1418="","",'MASTER 2018-19 '!H1418)</f>
        <v/>
      </c>
      <c r="AN1406" s="216"/>
    </row>
    <row r="1407" spans="1:40" x14ac:dyDescent="0.2">
      <c r="A1407" s="152"/>
      <c r="C1407" s="223" t="s">
        <v>33</v>
      </c>
      <c r="D1407" s="224"/>
      <c r="E1407" s="225"/>
      <c r="F1407" s="225"/>
      <c r="G1407" s="226"/>
      <c r="H1407" s="249"/>
      <c r="I1407" s="228"/>
      <c r="J1407" s="228"/>
      <c r="K1407" s="228"/>
      <c r="L1407" s="228"/>
      <c r="M1407" s="229"/>
      <c r="N1407" s="229"/>
      <c r="O1407" s="230"/>
      <c r="P1407" s="230"/>
      <c r="Q1407" s="230"/>
      <c r="R1407" s="231" t="s">
        <v>34</v>
      </c>
      <c r="S1407" s="283">
        <f ca="1">VLOOKUP(C1405,SubstationLoad_Max_Primaries!$B$3:$Z$500,24,FALSE)</f>
        <v>0.26955500245094299</v>
      </c>
      <c r="T1407" s="233"/>
      <c r="U1407" s="233"/>
      <c r="V1407" s="233"/>
      <c r="W1407" s="233"/>
      <c r="X1407" s="233"/>
      <c r="Y1407" s="233"/>
      <c r="Z1407" s="234"/>
      <c r="AA1407" s="418">
        <f ca="1">IF(AND(VLOOKUP(C1405,SubstationLoad_Min_Primaries!$B$3:$Z$495,3,FALSE),ISNUMBER(VLOOKUP(C1405,'Manual Calculation'!$B$2:$G$222,5,FALSE))),"",IF(AA1406=VLOOKUP(C1405,SubstationLoad_Max_Primaries!$B$3:$Z$500,5,FALSE),VLOOKUP(C1405,SubstationLoad_Max_Primaries!$B$3:$Z$500,10,FALSE),IF(AA1406=VLOOKUP(C1405,SubstationLoad_Max_Primaries!$B$3:$Z$500,7,FALSE),VLOOKUP(C1405,SubstationLoad_Max_Primaries!$B$3:$Z$500,12,FALSE),"")))</f>
        <v>43614.338888888888</v>
      </c>
      <c r="AB1407" s="418">
        <f ca="1">IF(AND(VLOOKUP(C1405,SubstationLoad_Min_Primaries!$B$3:$Z$495,3,FALSE),ISNUMBER(VLOOKUP(C1405,'Manual Calculation'!$B$2:$G$222,5,FALSE))),"",VLOOKUP(C1405,SubstationLoad_Max_Primaries!$B$3:$Z$500,11,FALSE))</f>
        <v>43668.51458333333</v>
      </c>
      <c r="AC1407" s="418">
        <f ca="1">IF(AND(VLOOKUP(C1405,SubstationLoad_Min_Primaries!$B$3:$Z$495,3,FALSE),ISNUMBER(VLOOKUP(C1405,'Manual Calculation'!$B$2:$G$222,5,FALSE))),VLOOKUP(C1405,'Manual Calculation'!$B$2:$G$222,6,FALSE),VLOOKUP(C1405,SubstationLoad_Min_Primaries!$B$3:$Z$500,23,FALSE))</f>
        <v>0</v>
      </c>
      <c r="AD1407" s="175"/>
      <c r="AE1407" s="175"/>
      <c r="AF1407" s="175"/>
      <c r="AG1407" s="175"/>
      <c r="AH1407" s="175"/>
      <c r="AI1407" s="175"/>
      <c r="AJ1407" s="175"/>
      <c r="AK1407" s="175"/>
      <c r="AL1407" s="175"/>
      <c r="AM1407" s="157" t="str">
        <f ca="1">IF('MASTER 2018-19 '!H1419="","",'MASTER 2018-19 '!H1419)</f>
        <v/>
      </c>
      <c r="AN1407" s="216"/>
    </row>
    <row r="1408" spans="1:40" x14ac:dyDescent="0.2">
      <c r="A1408" s="246"/>
      <c r="B1408" s="246"/>
      <c r="C1408" s="246"/>
      <c r="D1408" s="246"/>
      <c r="E1408" s="246"/>
      <c r="F1408" s="246"/>
      <c r="G1408" s="246"/>
      <c r="H1408" s="246"/>
      <c r="I1408" s="246"/>
      <c r="J1408" s="246"/>
      <c r="K1408" s="246"/>
      <c r="L1408" s="246"/>
      <c r="M1408" s="246"/>
      <c r="N1408" s="246"/>
      <c r="O1408" s="246"/>
      <c r="P1408" s="246"/>
      <c r="Q1408" s="246"/>
      <c r="R1408" s="246"/>
      <c r="S1408" s="246"/>
      <c r="T1408" s="246"/>
      <c r="U1408" s="246"/>
      <c r="V1408" s="246"/>
      <c r="W1408" s="246"/>
      <c r="X1408" s="246"/>
      <c r="Y1408" s="246"/>
      <c r="Z1408" s="246"/>
      <c r="AA1408" s="246"/>
      <c r="AB1408" s="246"/>
      <c r="AC1408" s="246"/>
      <c r="AD1408" s="246"/>
      <c r="AE1408" s="246"/>
      <c r="AF1408" s="246"/>
      <c r="AG1408" s="246"/>
      <c r="AH1408" s="246"/>
      <c r="AI1408" s="246"/>
      <c r="AJ1408" s="246"/>
      <c r="AK1408" s="246"/>
      <c r="AL1408" s="246"/>
      <c r="AM1408" s="157" t="str">
        <f ca="1">IF('MASTER 2018-19 '!H1420="","",'MASTER 2018-19 '!H1420)</f>
        <v/>
      </c>
      <c r="AN1408" s="216"/>
    </row>
    <row r="1409" spans="1:40" x14ac:dyDescent="0.2">
      <c r="A1409" s="152"/>
      <c r="B1409" s="25"/>
      <c r="C1409" s="158"/>
      <c r="D1409" s="152"/>
      <c r="E1409" s="152"/>
      <c r="F1409" s="152"/>
      <c r="G1409" s="152"/>
      <c r="H1409" s="152"/>
      <c r="I1409" s="152"/>
      <c r="J1409" s="152"/>
      <c r="K1409" s="152"/>
      <c r="L1409" s="7" t="s">
        <v>0</v>
      </c>
      <c r="M1409" s="159"/>
      <c r="N1409" s="159"/>
      <c r="O1409" s="159"/>
      <c r="P1409" s="159"/>
      <c r="Q1409" s="159"/>
      <c r="R1409" s="159"/>
      <c r="S1409" s="159"/>
      <c r="T1409" s="159"/>
      <c r="U1409" s="159"/>
      <c r="V1409" s="159"/>
      <c r="W1409" s="159"/>
      <c r="X1409" s="159"/>
      <c r="Y1409" s="159"/>
      <c r="Z1409" s="156"/>
      <c r="AA1409" s="152"/>
      <c r="AB1409" s="152"/>
      <c r="AC1409" s="152"/>
      <c r="AD1409" s="152"/>
      <c r="AE1409" s="152"/>
      <c r="AF1409" s="152"/>
      <c r="AG1409" s="152"/>
      <c r="AH1409" s="152"/>
      <c r="AI1409" s="152"/>
      <c r="AJ1409" s="152"/>
      <c r="AK1409" s="152"/>
      <c r="AL1409" s="152"/>
      <c r="AM1409" s="157" t="str">
        <f ca="1">IF('MASTER 2018-19 '!H1421="","",'MASTER 2018-19 '!H1421)</f>
        <v/>
      </c>
      <c r="AN1409" s="216"/>
    </row>
    <row r="1410" spans="1:40" ht="61.5" x14ac:dyDescent="0.2">
      <c r="A1410" s="20" t="s">
        <v>39</v>
      </c>
      <c r="B1410" s="21" t="s">
        <v>657</v>
      </c>
      <c r="C1410" s="20" t="s">
        <v>2</v>
      </c>
      <c r="D1410" s="18" t="s">
        <v>3</v>
      </c>
      <c r="E1410" s="18" t="s">
        <v>4</v>
      </c>
      <c r="F1410" s="18" t="s">
        <v>5</v>
      </c>
      <c r="G1410" s="22" t="s">
        <v>6</v>
      </c>
      <c r="H1410" s="22" t="str">
        <f ca="1">$L$1&amp;" Peak (MW)"</f>
        <v>2019 / 20 Peak (MW)</v>
      </c>
      <c r="I1410" s="16" t="s">
        <v>7</v>
      </c>
      <c r="J1410" s="24" t="s">
        <v>8</v>
      </c>
      <c r="K1410" s="17" t="s">
        <v>9</v>
      </c>
      <c r="L1410" s="22" t="str">
        <f ca="1">LEFTB($L$1,FIND(" / ",$L$1,1))&amp;" / "&amp;LEFTB($L$1,FIND(" / ",$L$1,1))+1</f>
        <v>2019  / 2020</v>
      </c>
      <c r="M1410" s="22" t="str">
        <f ca="1">LEFTB($L$1,FIND(" / ",$L$1,1))+1&amp;" / "&amp;LEFTB($L$1,FIND(" / ",$L$1,1))+2</f>
        <v>2020 / 2021</v>
      </c>
      <c r="N1410" s="22" t="str">
        <f ca="1">LEFTB($L$1,FIND(" / ",$L$1,1))+2&amp;" / "&amp;LEFTB($L$1,FIND(" / ",$L$1,1))+3</f>
        <v>2021 / 2022</v>
      </c>
      <c r="O1410" s="22" t="str">
        <f ca="1">LEFTB($L$1,FIND(" / ",$L$1,1))+3&amp;" / "&amp;LEFTB($L$1,FIND(" / ",$L$1,1))+4</f>
        <v>2022 / 2023</v>
      </c>
      <c r="P1410" s="22" t="str">
        <f ca="1">LEFTB($L$1,FIND(" / ",$L$1,1))+4&amp;" / "&amp;LEFTB($L$1,FIND(" / ",$L$1,1))+5</f>
        <v>2023 / 2024</v>
      </c>
      <c r="Q1410" s="22" t="str">
        <f ca="1">LEFTB($L$1,FIND(" / ",$L$1,1))+5&amp;" / "&amp;LEFTB($L$1,FIND(" / ",$L$1,1))+6</f>
        <v>2024 / 2025</v>
      </c>
      <c r="R1410" s="22" t="str">
        <f ca="1">LEFTB($L$1,FIND(" / ",$L$1,1))+6&amp;" / "&amp;LEFTB($L$1,FIND(" / ",$L$1,1))+7</f>
        <v>2025 / 2026</v>
      </c>
      <c r="S1410" s="22" t="str">
        <f ca="1">LEFTB($L$1,FIND(" / ",$L$1,1))+7&amp;" / "&amp;LEFTB($L$1,FIND(" / ",$L$1,1))+8</f>
        <v>2026 / 2027</v>
      </c>
      <c r="T1410" s="22" t="str">
        <f ca="1">LEFTB($L$1,FIND(" / ",$L$1,1))+8&amp;" / "&amp;LEFTB($L$1,FIND(" / ",$L$1,1))+9</f>
        <v>2027 / 2028</v>
      </c>
      <c r="U1410" s="22" t="str">
        <f ca="1">LEFTB($L$1,FIND(" / ",$L$1,1))+9&amp;" / "&amp;LEFTB($L$1,FIND(" / ",$L$1,1))+10</f>
        <v>2028 / 2029</v>
      </c>
      <c r="V1410" s="22" t="str">
        <f ca="1">LEFTB($L$1,FIND(" / ",$L$1,1))+10&amp;" / "&amp;LEFTB($L$1,FIND(" / ",$L$1,1))+11</f>
        <v>2029 / 2030</v>
      </c>
      <c r="W1410" s="22" t="str">
        <f ca="1">LEFTB($L$1,FIND(" / ",$L$1,1))+11&amp;" / "&amp;LEFTB($L$1,FIND(" / ",$L$1,1))+12</f>
        <v>2030 / 2031</v>
      </c>
      <c r="X1410" s="22" t="str">
        <f ca="1">LEFTB($L$1,FIND(" / ",$L$1,1))+12&amp;" / "&amp;LEFTB($L$1,FIND(" / ",$L$1,1))+13</f>
        <v>2031 / 2032</v>
      </c>
      <c r="Y1410" s="22" t="str">
        <f ca="1">LEFTB($L$1,FIND(" / ",$L$1,1))+13&amp;" / "&amp;LEFTB($L$1,FIND(" / ",$L$1,1))+14</f>
        <v>2032 / 2033</v>
      </c>
      <c r="Z1410" s="23" t="s">
        <v>11</v>
      </c>
      <c r="AA1410" s="19" t="s">
        <v>12</v>
      </c>
      <c r="AB1410" s="19" t="s">
        <v>13</v>
      </c>
      <c r="AC1410" s="19" t="s">
        <v>14</v>
      </c>
      <c r="AD1410" s="160"/>
      <c r="AE1410" s="19" t="s">
        <v>15</v>
      </c>
      <c r="AF1410" s="19" t="s">
        <v>16</v>
      </c>
      <c r="AG1410" s="19" t="s">
        <v>17</v>
      </c>
      <c r="AH1410" s="19" t="s">
        <v>18</v>
      </c>
      <c r="AI1410" s="19" t="s">
        <v>19</v>
      </c>
      <c r="AJ1410" s="19" t="s">
        <v>20</v>
      </c>
      <c r="AK1410" s="19" t="s">
        <v>21</v>
      </c>
      <c r="AL1410" s="19" t="s">
        <v>22</v>
      </c>
      <c r="AM1410" s="19" t="str">
        <f ca="1">IF('MASTER 2018-19 '!H1422="","",'MASTER 2018-19 '!H1422)</f>
        <v>2018/19 Peak (MW)</v>
      </c>
      <c r="AN1410" s="19" t="s">
        <v>825</v>
      </c>
    </row>
    <row r="1411" spans="1:40" x14ac:dyDescent="0.2">
      <c r="A1411" s="6"/>
      <c r="B1411" s="161"/>
      <c r="C1411" s="162"/>
      <c r="D1411" s="161"/>
      <c r="E1411" s="161"/>
      <c r="F1411" s="161"/>
      <c r="G1411" s="163"/>
      <c r="H1411" s="161"/>
      <c r="I1411" s="164"/>
      <c r="J1411" s="165"/>
      <c r="K1411" s="161"/>
      <c r="L1411" s="161"/>
      <c r="M1411" s="161"/>
      <c r="N1411" s="161"/>
      <c r="O1411" s="161"/>
      <c r="P1411" s="161"/>
      <c r="Q1411" s="161"/>
      <c r="R1411" s="161"/>
      <c r="S1411" s="161"/>
      <c r="T1411" s="161"/>
      <c r="U1411" s="161"/>
      <c r="V1411" s="161"/>
      <c r="W1411" s="161"/>
      <c r="X1411" s="161"/>
      <c r="Y1411" s="161"/>
      <c r="Z1411" s="160"/>
      <c r="AA1411" s="160"/>
      <c r="AB1411" s="160"/>
      <c r="AC1411" s="160"/>
      <c r="AD1411" s="160"/>
      <c r="AE1411" s="160"/>
      <c r="AF1411" s="160"/>
      <c r="AG1411" s="160"/>
      <c r="AH1411" s="160"/>
      <c r="AI1411" s="160"/>
      <c r="AJ1411" s="160"/>
      <c r="AK1411" s="160"/>
      <c r="AL1411" s="160"/>
      <c r="AM1411" s="157" t="str">
        <f ca="1">IF('MASTER 2018-19 '!H1423="","",'MASTER 2018-19 '!H1423)</f>
        <v/>
      </c>
      <c r="AN1411" s="157"/>
    </row>
    <row r="1412" spans="1:40" x14ac:dyDescent="0.2">
      <c r="A1412" s="142" t="s">
        <v>644</v>
      </c>
      <c r="B1412" s="166">
        <v>213</v>
      </c>
      <c r="C1412" s="167"/>
      <c r="D1412" s="168" t="s">
        <v>621</v>
      </c>
      <c r="E1412" s="169" t="s">
        <v>844</v>
      </c>
      <c r="F1412" s="170"/>
      <c r="G1412" s="284">
        <f ca="1">VLOOKUP(A1412,SubstationLoad_Max_GSPs!$A$3:$Z$100,19,FALSE)</f>
        <v>43907.493055555555</v>
      </c>
      <c r="H1412" s="282">
        <f ca="1">VLOOKUP(A1412,SubstationLoad_Max_GSPs!$A$3:$Z$100,18,FALSE)</f>
        <v>5.8990001678466797</v>
      </c>
      <c r="I1412" s="136">
        <v>1</v>
      </c>
      <c r="J1412" s="171"/>
      <c r="K1412" s="172" t="s">
        <v>24</v>
      </c>
      <c r="L1412" s="37">
        <f ca="1">IF(OR($A1412="",ISNA($I1412)),,$H1412*$I1412)</f>
        <v>5.8990001678466797</v>
      </c>
      <c r="M1412" s="37">
        <f t="shared" ref="M1412:Y1412" ca="1" si="242">M1413/IFERROR($L1413/$L1412,1)</f>
        <v>5.8991078645275277</v>
      </c>
      <c r="N1412" s="37">
        <f t="shared" ca="1" si="242"/>
        <v>5.89921556317457</v>
      </c>
      <c r="O1412" s="37">
        <f t="shared" ca="1" si="242"/>
        <v>5.8993232637878403</v>
      </c>
      <c r="P1412" s="37">
        <f t="shared" ca="1" si="242"/>
        <v>5.8994309663673778</v>
      </c>
      <c r="Q1412" s="37">
        <f t="shared" ca="1" si="242"/>
        <v>5.8995386709132145</v>
      </c>
      <c r="R1412" s="37">
        <f t="shared" ca="1" si="242"/>
        <v>5.8996463774253893</v>
      </c>
      <c r="S1412" s="37">
        <f t="shared" ca="1" si="242"/>
        <v>5.899754085903937</v>
      </c>
      <c r="T1412" s="37">
        <f t="shared" ca="1" si="242"/>
        <v>5.8998617963488931</v>
      </c>
      <c r="U1412" s="37">
        <f t="shared" ca="1" si="242"/>
        <v>5.8999695087602939</v>
      </c>
      <c r="V1412" s="37">
        <f t="shared" ca="1" si="242"/>
        <v>5.900077223138176</v>
      </c>
      <c r="W1412" s="37">
        <f t="shared" ca="1" si="242"/>
        <v>5.9001849394825721</v>
      </c>
      <c r="X1412" s="37">
        <f t="shared" ca="1" si="242"/>
        <v>5.900292657793524</v>
      </c>
      <c r="Y1412" s="37">
        <f t="shared" ca="1" si="242"/>
        <v>5.900400378071061</v>
      </c>
      <c r="Z1412" s="38" t="str">
        <f ca="1">"Diversity/Losses: "&amp;ROUND(L1413/L1412,3)</f>
        <v>Diversity/Losses: 0.293</v>
      </c>
      <c r="AA1412" s="173">
        <f ca="1">IFERROR(IF($H1412="",,AA1413/$L1412),0)</f>
        <v>0.61196809499559457</v>
      </c>
      <c r="AB1412" s="173">
        <f ca="1">IFERROR(IF($H1412="",,AB1413/$L1412),0)</f>
        <v>0.6731649166201874</v>
      </c>
      <c r="AC1412" s="174">
        <f ca="1">IFERROR(IF($H1412="",,AC1413/$L1412),0)</f>
        <v>-0.19582979686527471</v>
      </c>
      <c r="AD1412" s="175"/>
      <c r="AE1412" s="42">
        <v>85301</v>
      </c>
      <c r="AF1412" s="43"/>
      <c r="AG1412" s="43"/>
      <c r="AH1412" s="43"/>
      <c r="AI1412" s="43"/>
      <c r="AJ1412" s="43"/>
      <c r="AK1412" s="43"/>
      <c r="AL1412" s="44"/>
      <c r="AM1412" s="157">
        <f ca="1">IF('MASTER 2018-19 '!H1424="","",'MASTER 2018-19 '!H1424)</f>
        <v>1.9</v>
      </c>
      <c r="AN1412" s="216">
        <f ca="1">H1412-AM1412</f>
        <v>3.9990001678466798</v>
      </c>
    </row>
    <row r="1413" spans="1:40" x14ac:dyDescent="0.2">
      <c r="A1413" s="217" t="str">
        <f ca="1">IFERROR(IF(H1412="","No PI or No Data",""),"Substation was not found in SubstationLoad")</f>
        <v/>
      </c>
      <c r="B1413" s="176"/>
      <c r="C1413" s="177"/>
      <c r="D1413" s="178"/>
      <c r="E1413" s="178"/>
      <c r="F1413" s="178"/>
      <c r="G1413" s="329">
        <f ca="1">VLOOKUP(A1412,SubstationLoad_Max_GSPs!$A$3:$Z$100,19,FALSE)</f>
        <v>43907.493055555555</v>
      </c>
      <c r="H1413" s="180"/>
      <c r="I1413" s="181"/>
      <c r="J1413" s="182"/>
      <c r="K1413" s="183" t="s">
        <v>25</v>
      </c>
      <c r="L1413" s="53">
        <f ca="1">L1417</f>
        <v>1.7280000448226929</v>
      </c>
      <c r="M1413" s="53">
        <f t="shared" ref="M1413:Y1413" ca="1" si="243">M1417</f>
        <v>1.728031592519597</v>
      </c>
      <c r="N1413" s="53">
        <f t="shared" ca="1" si="243"/>
        <v>1.7280631407924605</v>
      </c>
      <c r="O1413" s="53">
        <f t="shared" ca="1" si="243"/>
        <v>1.728094689641293</v>
      </c>
      <c r="P1413" s="53">
        <f t="shared" ca="1" si="243"/>
        <v>1.7281262390661063</v>
      </c>
      <c r="Q1413" s="53">
        <f t="shared" ca="1" si="243"/>
        <v>1.7281577890669093</v>
      </c>
      <c r="R1413" s="53">
        <f t="shared" ca="1" si="243"/>
        <v>1.7281893396437138</v>
      </c>
      <c r="S1413" s="54">
        <f t="shared" ca="1" si="243"/>
        <v>1.72822089079653</v>
      </c>
      <c r="T1413" s="53">
        <f t="shared" ca="1" si="243"/>
        <v>1.7282524425253682</v>
      </c>
      <c r="U1413" s="53">
        <f t="shared" ca="1" si="243"/>
        <v>1.7282839948302389</v>
      </c>
      <c r="V1413" s="53">
        <f t="shared" ca="1" si="243"/>
        <v>1.7283155477111529</v>
      </c>
      <c r="W1413" s="53">
        <f t="shared" ca="1" si="243"/>
        <v>1.72834710116812</v>
      </c>
      <c r="X1413" s="53">
        <f t="shared" ca="1" si="243"/>
        <v>1.7283786552011522</v>
      </c>
      <c r="Y1413" s="53">
        <f t="shared" ca="1" si="243"/>
        <v>1.7284102098102583</v>
      </c>
      <c r="Z1413" s="184"/>
      <c r="AA1413" s="419">
        <f ca="1">MAX(VLOOKUP(A1412,SubstationLoad_Max_GSPs!$A$3:$Z$100,3,FALSE),VLOOKUP(A1412,SubstationLoad_Max_GSPs!$A$3:$Z$100,5,FALSE))</f>
        <v>3.6099998950958252</v>
      </c>
      <c r="AB1413" s="282">
        <f ca="1">VLOOKUP(A1412,SubstationLoad_Max_GSPs!$A$3:$Z$100,4,FALSE)</f>
        <v>3.9709999561309814</v>
      </c>
      <c r="AC1413" s="282">
        <f ca="1">VLOOKUP(A1412,SubstationLoad_Min_GSPs!$A$3:$Z$100,18,FALSE)</f>
        <v>-1.1552000045776367</v>
      </c>
      <c r="AD1413" s="175"/>
      <c r="AE1413" s="186">
        <v>1</v>
      </c>
      <c r="AF1413" s="187">
        <v>0</v>
      </c>
      <c r="AG1413" s="187">
        <v>0</v>
      </c>
      <c r="AH1413" s="187">
        <v>0</v>
      </c>
      <c r="AI1413" s="187">
        <v>0</v>
      </c>
      <c r="AJ1413" s="187">
        <v>0</v>
      </c>
      <c r="AK1413" s="187">
        <v>0</v>
      </c>
      <c r="AL1413" s="188">
        <v>0</v>
      </c>
      <c r="AM1413" s="157" t="str">
        <f ca="1">IF('MASTER 2018-19 '!H1425="","",'MASTER 2018-19 '!H1425)</f>
        <v/>
      </c>
      <c r="AN1413" s="216"/>
    </row>
    <row r="1414" spans="1:40" x14ac:dyDescent="0.2">
      <c r="A1414" s="11"/>
      <c r="B1414" s="176"/>
      <c r="C1414" s="189"/>
      <c r="D1414" s="190" t="s">
        <v>26</v>
      </c>
      <c r="E1414" s="63"/>
      <c r="F1414" s="191"/>
      <c r="G1414" s="192"/>
      <c r="H1414" s="279"/>
      <c r="I1414" s="194"/>
      <c r="J1414" s="194"/>
      <c r="K1414" s="194"/>
      <c r="L1414" s="194"/>
      <c r="M1414" s="194"/>
      <c r="N1414" s="195"/>
      <c r="O1414" s="195"/>
      <c r="P1414" s="195"/>
      <c r="Q1414" s="195"/>
      <c r="R1414" s="196" t="s">
        <v>27</v>
      </c>
      <c r="S1414" s="330">
        <f ca="1">VLOOKUP(A1412,SubstationLoad_Max_GSPs!$A$3:$Z$100,20,FALSE)</f>
        <v>15.399999618530273</v>
      </c>
      <c r="T1414" s="185"/>
      <c r="U1414" s="185"/>
      <c r="V1414" s="185"/>
      <c r="W1414" s="185"/>
      <c r="X1414" s="185"/>
      <c r="Y1414" s="185"/>
      <c r="Z1414" s="184"/>
      <c r="AA1414" s="418">
        <f ca="1">IF(AA1413=VLOOKUP(A1412,SubstationLoad_Max_GSPs!$A$3:$Z$100,3,FALSE),VLOOKUP(A1412,SubstationLoad_Max_GSPs!$A$3:$Z$100,8,FALSE),IF(AA1413=VLOOKUP(A1412,SubstationLoad_Max_GSPs!$A$3:$Z$100,5,FALSE),VLOOKUP(A1412,SubstationLoad_Max_GSPs!$A$3:$Z$100,10,FALSE),""))</f>
        <v>43709.959027777775</v>
      </c>
      <c r="AB1414" s="418">
        <f ca="1">VLOOKUP(A1412,SubstationLoad_Max_GSPs!$A$3:$Z$100,9,FALSE)</f>
        <v>43694.715277777781</v>
      </c>
      <c r="AC1414" s="418">
        <f ca="1">VLOOKUP(A1412,SubstationLoad_Min_GSPs!$A$3:$Z$100,19,FALSE)</f>
        <v>43579.340277777781</v>
      </c>
      <c r="AD1414" s="175"/>
      <c r="AE1414" s="175"/>
      <c r="AF1414" s="175"/>
      <c r="AG1414" s="175"/>
      <c r="AH1414" s="175"/>
      <c r="AI1414" s="175"/>
      <c r="AJ1414" s="175"/>
      <c r="AK1414" s="175"/>
      <c r="AL1414" s="175"/>
      <c r="AM1414" s="157" t="str">
        <f ca="1">IF('MASTER 2018-19 '!H1426="","",'MASTER 2018-19 '!H1426)</f>
        <v/>
      </c>
      <c r="AN1414" s="216"/>
    </row>
    <row r="1415" spans="1:40" x14ac:dyDescent="0.2">
      <c r="A1415" s="14"/>
      <c r="B1415" s="197"/>
      <c r="C1415" s="198"/>
      <c r="D1415" s="198"/>
      <c r="E1415" s="198"/>
      <c r="F1415" s="199"/>
      <c r="G1415" s="200" t="s">
        <v>28</v>
      </c>
      <c r="H1415" s="201">
        <v>0.98</v>
      </c>
      <c r="I1415" s="197"/>
      <c r="J1415" s="202"/>
      <c r="K1415" s="203" t="s">
        <v>29</v>
      </c>
      <c r="L1415" s="78">
        <f ca="1">L1412*$H1415</f>
        <v>5.7810201644897461</v>
      </c>
      <c r="M1415" s="78">
        <f t="shared" ref="M1415:T1415" ca="1" si="244">M1412*$H1415</f>
        <v>5.7811257072369768</v>
      </c>
      <c r="N1415" s="78">
        <f t="shared" ca="1" si="244"/>
        <v>5.7812312519110787</v>
      </c>
      <c r="O1415" s="78">
        <f t="shared" ca="1" si="244"/>
        <v>5.7813367985120836</v>
      </c>
      <c r="P1415" s="78">
        <f t="shared" ca="1" si="244"/>
        <v>5.7814423470400298</v>
      </c>
      <c r="Q1415" s="78">
        <f t="shared" ca="1" si="244"/>
        <v>5.7815478974949501</v>
      </c>
      <c r="R1415" s="78">
        <f t="shared" ca="1" si="244"/>
        <v>5.781653449876881</v>
      </c>
      <c r="S1415" s="78">
        <f t="shared" ca="1" si="244"/>
        <v>5.781759004185858</v>
      </c>
      <c r="T1415" s="78">
        <f t="shared" ca="1" si="244"/>
        <v>5.7818645604219148</v>
      </c>
      <c r="U1415" s="78">
        <f ca="1">U1412*$H1415</f>
        <v>5.7819701185850878</v>
      </c>
      <c r="V1415" s="78">
        <f ca="1">V1412*$H1415</f>
        <v>5.7820756786754126</v>
      </c>
      <c r="W1415" s="78">
        <f t="shared" ref="W1415" ca="1" si="245">W1412*$H1415</f>
        <v>5.7821812406929203</v>
      </c>
      <c r="X1415" s="78">
        <f ca="1">X1412*$H1415</f>
        <v>5.7822868046376534</v>
      </c>
      <c r="Y1415" s="78">
        <f ca="1">Y1412*$H1415</f>
        <v>5.7823923705096396</v>
      </c>
      <c r="Z1415" s="204"/>
      <c r="AA1415" s="205"/>
      <c r="AB1415" s="198"/>
      <c r="AC1415" s="206"/>
      <c r="AD1415" s="175"/>
      <c r="AE1415" s="175"/>
      <c r="AF1415" s="175"/>
      <c r="AG1415" s="175"/>
      <c r="AH1415" s="175"/>
      <c r="AI1415" s="175"/>
      <c r="AJ1415" s="175"/>
      <c r="AK1415" s="175"/>
      <c r="AL1415" s="175"/>
      <c r="AM1415" s="157"/>
      <c r="AN1415" s="216"/>
    </row>
    <row r="1416" spans="1:40" x14ac:dyDescent="0.2">
      <c r="A1416" s="2"/>
      <c r="C1416" s="207"/>
      <c r="D1416" s="208"/>
      <c r="E1416" s="208"/>
      <c r="F1416" s="208"/>
      <c r="G1416" s="209"/>
      <c r="H1416" s="241"/>
      <c r="I1416" s="211"/>
      <c r="J1416" s="212"/>
      <c r="K1416" s="208"/>
      <c r="Z1416" s="175"/>
      <c r="AA1416" s="175"/>
      <c r="AB1416" s="175"/>
      <c r="AC1416" s="175"/>
      <c r="AD1416" s="175"/>
      <c r="AE1416" s="175"/>
      <c r="AF1416" s="175"/>
      <c r="AG1416" s="175"/>
      <c r="AH1416" s="175"/>
      <c r="AI1416" s="175"/>
      <c r="AJ1416" s="175"/>
      <c r="AK1416" s="175"/>
      <c r="AL1416" s="175"/>
      <c r="AM1416" s="157" t="str">
        <f ca="1">IF('MASTER 2018-19 '!H1428="","",'MASTER 2018-19 '!H1428)</f>
        <v/>
      </c>
      <c r="AN1416" s="216"/>
    </row>
    <row r="1417" spans="1:40" x14ac:dyDescent="0.2">
      <c r="A1417" s="152"/>
      <c r="B1417" s="247">
        <v>212</v>
      </c>
      <c r="C1417" s="86" t="str">
        <f ca="1">VLOOKUP(B1417,'GSP List'!$D$2:$E$485,2,FALSE)</f>
        <v>DALCHONZIE</v>
      </c>
      <c r="D1417" s="117" t="s">
        <v>30</v>
      </c>
      <c r="E1417" s="117" t="s">
        <v>543</v>
      </c>
      <c r="F1417" s="214"/>
      <c r="G1417" s="284">
        <f ca="1">IF(AND(VLOOKUP(C1417,SubstationLoad_Max_Primaries!$B$3:$Z$495,3,FALSE),ISNUMBER(VLOOKUP(C1417,'Manual Calculation'!$B$2:$G$222,3,FALSE))),VLOOKUP(C1417,'Manual Calculation'!$B$2:$G$222,4,FALSE),VLOOKUP(C1417,SubstationLoad_Max_Primaries!$B$3:$Z$500,23,FALSE))</f>
        <v>43817.708333333336</v>
      </c>
      <c r="H1417" s="282">
        <f ca="1">IF(AND(VLOOKUP(C1417,SubstationLoad_Max_Primaries!$B$3:$Z$495,3,FALSE),ISNUMBER(VLOOKUP(C1417,'Manual Calculation'!$B$2:$G$222,3,FALSE))),VLOOKUP(C1417,'Manual Calculation'!$B$2:$G$222,3,FALSE),VLOOKUP(C1417,SubstationLoad_Max_Primaries!$B$3:$Z$500,22,FALSE))</f>
        <v>1.7280000448226929</v>
      </c>
      <c r="I1417" s="136">
        <v>1</v>
      </c>
      <c r="J1417" s="89">
        <v>0</v>
      </c>
      <c r="K1417" s="90">
        <v>0</v>
      </c>
      <c r="L1417" s="143">
        <f ca="1">IF(OR($B1417="",ISNA($I1417)),,$H1417*$I1417)</f>
        <v>1.7280000448226929</v>
      </c>
      <c r="M1417" s="143">
        <f ca="1">IF($B1417 ="",,VLOOKUP($K1417,'Growth Rates'!$C$5:$D$8,2,FALSE))^COLUMNS($M1417:M1417)*$L1417+SUM($L1418:M1418)*IFERROR($L$5/$L$6,1)</f>
        <v>1.728031592519597</v>
      </c>
      <c r="N1417" s="143">
        <f ca="1">IF($B1417 ="",,VLOOKUP($K1417,'Growth Rates'!$C$5:$D$8,2,FALSE))^COLUMNS($M1417:N1417)*$L1417+SUM($L1418:N1418)*IFERROR($L$5/$L$6,1)</f>
        <v>1.7280631407924605</v>
      </c>
      <c r="O1417" s="143">
        <f ca="1">IF($B1417 ="",,VLOOKUP($K1417,'Growth Rates'!$C$5:$D$8,2,FALSE))^COLUMNS($M1417:O1417)*$L1417+SUM($L1418:O1418)*IFERROR($L$5/$L$6,1)</f>
        <v>1.728094689641293</v>
      </c>
      <c r="P1417" s="143">
        <f ca="1">IF($B1417 ="",,VLOOKUP($K1417,'Growth Rates'!$C$5:$D$8,2,FALSE))^COLUMNS($M1417:P1417)*$L1417+SUM($L1418:P1418)*IFERROR($L$5/$L$6,1)</f>
        <v>1.7281262390661063</v>
      </c>
      <c r="Q1417" s="143">
        <f ca="1">IF($B1417 ="",,VLOOKUP($K1417,'Growth Rates'!$C$5:$D$8,2,FALSE))^COLUMNS($M1417:Q1417)*$L1417+SUM($L1418:Q1418)*IFERROR($L$5/$L$6,1)</f>
        <v>1.7281577890669093</v>
      </c>
      <c r="R1417" s="143">
        <f ca="1">IF($B1417 ="",,VLOOKUP($K1417,'Growth Rates'!$C$5:$D$8,2,FALSE))^COLUMNS($M1417:R1417)*$L1417+SUM($L1418:R1418)*IFERROR($L$5/$L$6,1)</f>
        <v>1.7281893396437138</v>
      </c>
      <c r="S1417" s="143">
        <f ca="1">IF($B1417 ="",,VLOOKUP($K1417,'Growth Rates'!$C$5:$D$8,2,FALSE))^COLUMNS($M1417:S1417)*$L1417+SUM($L1418:S1418)*IFERROR($L$5/$L$6,1)</f>
        <v>1.72822089079653</v>
      </c>
      <c r="T1417" s="143">
        <f ca="1">IF($B1417 ="",,VLOOKUP($K1417,'Growth Rates'!$C$5:$D$8,2,FALSE))^COLUMNS($M1417:T1417)*$L1417+SUM($L1418:T1418)*IFERROR($L$5/$L$6,1)</f>
        <v>1.7282524425253682</v>
      </c>
      <c r="U1417" s="143">
        <f ca="1">IF($B1417 ="",,VLOOKUP($K1417,'Growth Rates'!$C$5:$D$8,2,FALSE))^COLUMNS($M1417:U1417)*$L1417+SUM($L1418:U1418)*IFERROR($L$5/$L$6,1)</f>
        <v>1.7282839948302389</v>
      </c>
      <c r="V1417" s="143">
        <f ca="1">IF($B1417 ="",,VLOOKUP($K1417,'Growth Rates'!$C$5:$D$8,2,FALSE))^COLUMNS($M1417:V1417)*$L1417+SUM($L1418:V1418)*IFERROR($L$5/$L$6,1)</f>
        <v>1.7283155477111529</v>
      </c>
      <c r="W1417" s="143">
        <f ca="1">IF($B1417 ="",,VLOOKUP($K1417,'Growth Rates'!$C$5:$D$8,2,FALSE))^COLUMNS($M1417:W1417)*$L1417+SUM($L1418:W1418)*IFERROR($L$5/$L$6,1)</f>
        <v>1.72834710116812</v>
      </c>
      <c r="X1417" s="143">
        <f ca="1">IF($B1417 ="",,VLOOKUP($K1417,'Growth Rates'!$C$5:$D$8,2,FALSE))^COLUMNS($M1417:X1417)*$L1417+SUM($L1418:X1418)*IFERROR($L$5/$L$6,1)</f>
        <v>1.7283786552011522</v>
      </c>
      <c r="Y1417" s="143">
        <f ca="1">IF($B1417 ="",,VLOOKUP($K1417,'Growth Rates'!$C$5:$D$8,2,FALSE))^COLUMNS($M1417:Y1417)*$L1417+SUM($L1418:Y1418)*IFERROR($L$5/$L$6,1)</f>
        <v>1.7284102098102583</v>
      </c>
      <c r="Z1417" s="237"/>
      <c r="AA1417" s="173">
        <f ca="1">IFERROR(IF($H1417="",,AA1418/$L1417),0)</f>
        <v>0.88888887355847657</v>
      </c>
      <c r="AB1417" s="173">
        <f ca="1">IFERROR(IF($H1417="",,AB1418/$L1417),0)</f>
        <v>0.64814813409527017</v>
      </c>
      <c r="AC1417" s="174">
        <f ca="1">IFERROR(IF($H1417="",,AC1418/$L1417),0)</f>
        <v>0</v>
      </c>
      <c r="AD1417" s="175"/>
      <c r="AE1417" s="42">
        <v>85302</v>
      </c>
      <c r="AF1417" s="43"/>
      <c r="AG1417" s="43"/>
      <c r="AH1417" s="43"/>
      <c r="AI1417" s="43"/>
      <c r="AJ1417" s="43"/>
      <c r="AK1417" s="43"/>
      <c r="AL1417" s="44"/>
      <c r="AM1417" s="157">
        <f ca="1">IF('MASTER 2018-19 '!H1429="","",'MASTER 2018-19 '!H1429)</f>
        <v>1.86</v>
      </c>
      <c r="AN1417" s="216">
        <f t="shared" ref="AN1417:AN1465" ca="1" si="246">H1417-AM1417</f>
        <v>-0.13199995517730723</v>
      </c>
    </row>
    <row r="1418" spans="1:40" x14ac:dyDescent="0.2">
      <c r="A1418" s="152"/>
      <c r="C1418" s="217" t="str">
        <f ca="1">IFERROR(IF(H1417="","No PI or No Data",""),"Substation was not found in SubstationLoad")</f>
        <v/>
      </c>
      <c r="D1418" s="139"/>
      <c r="E1418" s="139"/>
      <c r="F1418" s="139"/>
      <c r="G1418" s="285">
        <f ca="1">IF(AND(VLOOKUP(C1417,SubstationLoad_Max_Primaries!$B$3:$Z$495,3,FALSE),ISNUMBER(VLOOKUP(C1417,'Manual Calculation'!$B$2:$G$222,3,FALSE))),VLOOKUP(C1417,'Manual Calculation'!$B$2:$G$222,4,FALSE),VLOOKUP(C1417,SubstationLoad_Max_Primaries!$B$3:$Z$500,23,FALSE))</f>
        <v>43817.708333333336</v>
      </c>
      <c r="H1418" s="248"/>
      <c r="I1418" s="220"/>
      <c r="J1418" s="220"/>
      <c r="K1418" s="220"/>
      <c r="L1418" s="220" t="s">
        <v>32</v>
      </c>
      <c r="M1418" s="235"/>
      <c r="N1418" s="221"/>
      <c r="O1418" s="221"/>
      <c r="P1418" s="221"/>
      <c r="Q1418" s="221"/>
      <c r="R1418" s="221"/>
      <c r="S1418" s="221"/>
      <c r="T1418" s="221"/>
      <c r="U1418" s="221"/>
      <c r="V1418" s="221"/>
      <c r="W1418" s="221"/>
      <c r="X1418" s="221"/>
      <c r="Y1418" s="221"/>
      <c r="Z1418" s="222"/>
      <c r="AA1418" s="419">
        <f ca="1">IF(AND(VLOOKUP(C1417,SubstationLoad_Min_Primaries!$B$3:$Z$495,3,FALSE),ISNUMBER(VLOOKUP(C1417,'Manual Calculation'!$B$2:$G$222,5,FALSE))),"Manual Calculation",MAX(VLOOKUP(C1417,SubstationLoad_Max_Primaries!$B$3:$Z$500,5,FALSE),VLOOKUP(C1417,SubstationLoad_Max_Primaries!$B$3:$Z$500,7,FALSE)))</f>
        <v>1.5360000133514404</v>
      </c>
      <c r="AB1418" s="419">
        <f ca="1">IF(AND(VLOOKUP(C1417,SubstationLoad_Min_Primaries!$B$3:$Z$495,3,FALSE),ISNUMBER(VLOOKUP(C1417,'Manual Calculation'!$B$2:$G$222,5,FALSE))),"Manual Calculation",VLOOKUP(C1417,SubstationLoad_Max_Primaries!$B$3:$Z$500,6,FALSE))</f>
        <v>1.1200000047683716</v>
      </c>
      <c r="AC1418" s="282">
        <f ca="1">IF(AND(VLOOKUP(C1417,SubstationLoad_Min_Primaries!$B$3:$Z$495,3,FALSE),ISNUMBER(VLOOKUP(C1417,'Manual Calculation'!$B$2:$G$222,5,FALSE))),VLOOKUP(C1417,'Manual Calculation'!$B$2:$G$222,5,FALSE),VLOOKUP(C1417,SubstationLoad_Min_Primaries!$B$3:$Z$500,22,FALSE))</f>
        <v>0</v>
      </c>
      <c r="AD1418" s="175"/>
      <c r="AE1418" s="186">
        <v>1</v>
      </c>
      <c r="AF1418" s="187">
        <v>0</v>
      </c>
      <c r="AG1418" s="187">
        <v>0</v>
      </c>
      <c r="AH1418" s="187">
        <v>0</v>
      </c>
      <c r="AI1418" s="187">
        <v>0</v>
      </c>
      <c r="AJ1418" s="187">
        <v>0</v>
      </c>
      <c r="AK1418" s="187">
        <v>0</v>
      </c>
      <c r="AL1418" s="188">
        <v>0</v>
      </c>
      <c r="AM1418" s="157" t="str">
        <f ca="1">IF('MASTER 2018-19 '!H1430="","",'MASTER 2018-19 '!H1430)</f>
        <v/>
      </c>
      <c r="AN1418" s="216"/>
    </row>
    <row r="1419" spans="1:40" x14ac:dyDescent="0.2">
      <c r="A1419" s="152"/>
      <c r="C1419" s="223" t="s">
        <v>33</v>
      </c>
      <c r="D1419" s="224"/>
      <c r="E1419" s="225"/>
      <c r="F1419" s="225"/>
      <c r="G1419" s="226"/>
      <c r="H1419" s="249"/>
      <c r="I1419" s="228"/>
      <c r="J1419" s="228"/>
      <c r="K1419" s="228"/>
      <c r="L1419" s="228"/>
      <c r="M1419" s="229"/>
      <c r="N1419" s="229"/>
      <c r="O1419" s="230"/>
      <c r="P1419" s="230"/>
      <c r="Q1419" s="230"/>
      <c r="R1419" s="231" t="s">
        <v>34</v>
      </c>
      <c r="S1419" s="283">
        <f ca="1">VLOOKUP(C1417,SubstationLoad_Max_Primaries!$B$3:$Z$500,24,FALSE)</f>
        <v>0</v>
      </c>
      <c r="T1419" s="233"/>
      <c r="U1419" s="233"/>
      <c r="V1419" s="233"/>
      <c r="W1419" s="233"/>
      <c r="X1419" s="233"/>
      <c r="Y1419" s="233"/>
      <c r="Z1419" s="234"/>
      <c r="AA1419" s="418">
        <f ca="1">IF(AND(VLOOKUP(C1417,SubstationLoad_Min_Primaries!$B$3:$Z$495,3,FALSE),ISNUMBER(VLOOKUP(C1417,'Manual Calculation'!$B$2:$G$222,5,FALSE))),"",IF(AA1418=VLOOKUP(C1417,SubstationLoad_Max_Primaries!$B$3:$Z$500,5,FALSE),VLOOKUP(C1417,SubstationLoad_Max_Primaries!$B$3:$Z$500,10,FALSE),IF(AA1418=VLOOKUP(C1417,SubstationLoad_Max_Primaries!$B$3:$Z$500,7,FALSE),VLOOKUP(C1417,SubstationLoad_Max_Primaries!$B$3:$Z$500,12,FALSE),"")))</f>
        <v>43766.727083333331</v>
      </c>
      <c r="AB1419" s="418">
        <f ca="1">IF(AND(VLOOKUP(C1417,SubstationLoad_Min_Primaries!$B$3:$Z$495,3,FALSE),ISNUMBER(VLOOKUP(C1417,'Manual Calculation'!$B$2:$G$222,5,FALSE))),"",VLOOKUP(C1417,SubstationLoad_Max_Primaries!$B$3:$Z$500,11,FALSE))</f>
        <v>43686.710416666669</v>
      </c>
      <c r="AC1419" s="418">
        <f ca="1">IF(AND(VLOOKUP(C1417,SubstationLoad_Min_Primaries!$B$3:$Z$495,3,FALSE),ISNUMBER(VLOOKUP(C1417,'Manual Calculation'!$B$2:$G$222,5,FALSE))),VLOOKUP(C1417,'Manual Calculation'!$B$2:$G$222,6,FALSE),VLOOKUP(C1417,SubstationLoad_Min_Primaries!$B$3:$Z$500,23,FALSE))</f>
        <v>0</v>
      </c>
      <c r="AD1419" s="175"/>
      <c r="AE1419" s="175"/>
      <c r="AF1419" s="175"/>
      <c r="AG1419" s="175"/>
      <c r="AH1419" s="175"/>
      <c r="AI1419" s="175"/>
      <c r="AJ1419" s="175"/>
      <c r="AK1419" s="175"/>
      <c r="AL1419" s="175"/>
      <c r="AM1419" s="157" t="str">
        <f ca="1">IF('MASTER 2018-19 '!H1431="","",'MASTER 2018-19 '!H1431)</f>
        <v/>
      </c>
      <c r="AN1419" s="216"/>
    </row>
    <row r="1420" spans="1:40" x14ac:dyDescent="0.2">
      <c r="A1420" s="246"/>
      <c r="B1420" s="246"/>
      <c r="C1420" s="246"/>
      <c r="D1420" s="246"/>
      <c r="E1420" s="246"/>
      <c r="F1420" s="246"/>
      <c r="G1420" s="246"/>
      <c r="H1420" s="246"/>
      <c r="I1420" s="246"/>
      <c r="J1420" s="246"/>
      <c r="K1420" s="246"/>
      <c r="L1420" s="246"/>
      <c r="M1420" s="246"/>
      <c r="N1420" s="246"/>
      <c r="O1420" s="246"/>
      <c r="P1420" s="246"/>
      <c r="Q1420" s="246"/>
      <c r="R1420" s="246"/>
      <c r="S1420" s="246"/>
      <c r="T1420" s="246"/>
      <c r="U1420" s="246"/>
      <c r="V1420" s="246"/>
      <c r="W1420" s="246"/>
      <c r="X1420" s="246"/>
      <c r="Y1420" s="246"/>
      <c r="Z1420" s="246"/>
      <c r="AA1420" s="246"/>
      <c r="AB1420" s="246"/>
      <c r="AC1420" s="246"/>
      <c r="AD1420" s="246"/>
      <c r="AE1420" s="246"/>
      <c r="AF1420" s="246"/>
      <c r="AG1420" s="246"/>
      <c r="AH1420" s="246"/>
      <c r="AI1420" s="246"/>
      <c r="AJ1420" s="246"/>
      <c r="AK1420" s="246"/>
      <c r="AL1420" s="246"/>
      <c r="AM1420" s="157" t="str">
        <f ca="1">IF('MASTER 2018-19 '!H1435="","",'MASTER 2018-19 '!H1435)</f>
        <v/>
      </c>
      <c r="AN1420" s="216"/>
    </row>
    <row r="1421" spans="1:40" x14ac:dyDescent="0.2">
      <c r="A1421" s="152"/>
      <c r="B1421" s="25"/>
      <c r="C1421" s="158"/>
      <c r="D1421" s="152"/>
      <c r="E1421" s="152"/>
      <c r="F1421" s="152"/>
      <c r="G1421" s="152"/>
      <c r="H1421" s="152"/>
      <c r="I1421" s="152"/>
      <c r="J1421" s="152"/>
      <c r="K1421" s="152"/>
      <c r="L1421" s="7" t="s">
        <v>0</v>
      </c>
      <c r="M1421" s="159"/>
      <c r="N1421" s="159"/>
      <c r="O1421" s="159"/>
      <c r="P1421" s="159"/>
      <c r="Q1421" s="159"/>
      <c r="R1421" s="159"/>
      <c r="S1421" s="159"/>
      <c r="T1421" s="159"/>
      <c r="U1421" s="159"/>
      <c r="V1421" s="159"/>
      <c r="W1421" s="159"/>
      <c r="X1421" s="159"/>
      <c r="Y1421" s="159"/>
      <c r="Z1421" s="156"/>
      <c r="AA1421" s="152"/>
      <c r="AB1421" s="152"/>
      <c r="AC1421" s="152"/>
      <c r="AD1421" s="152"/>
      <c r="AE1421" s="152"/>
      <c r="AF1421" s="152"/>
      <c r="AG1421" s="152"/>
      <c r="AH1421" s="152"/>
      <c r="AI1421" s="152"/>
      <c r="AJ1421" s="152"/>
      <c r="AK1421" s="152"/>
      <c r="AL1421" s="152"/>
      <c r="AM1421" s="157" t="str">
        <f ca="1">IF('MASTER 2018-19 '!H1436="","",'MASTER 2018-19 '!H1436)</f>
        <v/>
      </c>
      <c r="AN1421" s="216"/>
    </row>
    <row r="1422" spans="1:40" ht="61.5" x14ac:dyDescent="0.2">
      <c r="A1422" s="20" t="s">
        <v>39</v>
      </c>
      <c r="B1422" s="21" t="s">
        <v>657</v>
      </c>
      <c r="C1422" s="20" t="s">
        <v>2</v>
      </c>
      <c r="D1422" s="18" t="s">
        <v>3</v>
      </c>
      <c r="E1422" s="18" t="s">
        <v>4</v>
      </c>
      <c r="F1422" s="18" t="s">
        <v>5</v>
      </c>
      <c r="G1422" s="22" t="s">
        <v>6</v>
      </c>
      <c r="H1422" s="22" t="str">
        <f ca="1">$L$1&amp;" Peak (MW)"</f>
        <v>2019 / 20 Peak (MW)</v>
      </c>
      <c r="I1422" s="16" t="s">
        <v>7</v>
      </c>
      <c r="J1422" s="24" t="s">
        <v>8</v>
      </c>
      <c r="K1422" s="17" t="s">
        <v>9</v>
      </c>
      <c r="L1422" s="22" t="str">
        <f ca="1">LEFTB($L$1,FIND(" / ",$L$1,1))&amp;" / "&amp;LEFTB($L$1,FIND(" / ",$L$1,1))+1</f>
        <v>2019  / 2020</v>
      </c>
      <c r="M1422" s="22" t="str">
        <f ca="1">LEFTB($L$1,FIND(" / ",$L$1,1))+1&amp;" / "&amp;LEFTB($L$1,FIND(" / ",$L$1,1))+2</f>
        <v>2020 / 2021</v>
      </c>
      <c r="N1422" s="22" t="str">
        <f ca="1">LEFTB($L$1,FIND(" / ",$L$1,1))+2&amp;" / "&amp;LEFTB($L$1,FIND(" / ",$L$1,1))+3</f>
        <v>2021 / 2022</v>
      </c>
      <c r="O1422" s="22" t="str">
        <f ca="1">LEFTB($L$1,FIND(" / ",$L$1,1))+3&amp;" / "&amp;LEFTB($L$1,FIND(" / ",$L$1,1))+4</f>
        <v>2022 / 2023</v>
      </c>
      <c r="P1422" s="22" t="str">
        <f ca="1">LEFTB($L$1,FIND(" / ",$L$1,1))+4&amp;" / "&amp;LEFTB($L$1,FIND(" / ",$L$1,1))+5</f>
        <v>2023 / 2024</v>
      </c>
      <c r="Q1422" s="22" t="str">
        <f ca="1">LEFTB($L$1,FIND(" / ",$L$1,1))+5&amp;" / "&amp;LEFTB($L$1,FIND(" / ",$L$1,1))+6</f>
        <v>2024 / 2025</v>
      </c>
      <c r="R1422" s="22" t="str">
        <f ca="1">LEFTB($L$1,FIND(" / ",$L$1,1))+6&amp;" / "&amp;LEFTB($L$1,FIND(" / ",$L$1,1))+7</f>
        <v>2025 / 2026</v>
      </c>
      <c r="S1422" s="22" t="str">
        <f ca="1">LEFTB($L$1,FIND(" / ",$L$1,1))+7&amp;" / "&amp;LEFTB($L$1,FIND(" / ",$L$1,1))+8</f>
        <v>2026 / 2027</v>
      </c>
      <c r="T1422" s="22" t="str">
        <f ca="1">LEFTB($L$1,FIND(" / ",$L$1,1))+8&amp;" / "&amp;LEFTB($L$1,FIND(" / ",$L$1,1))+9</f>
        <v>2027 / 2028</v>
      </c>
      <c r="U1422" s="22" t="str">
        <f ca="1">LEFTB($L$1,FIND(" / ",$L$1,1))+9&amp;" / "&amp;LEFTB($L$1,FIND(" / ",$L$1,1))+10</f>
        <v>2028 / 2029</v>
      </c>
      <c r="V1422" s="22" t="str">
        <f ca="1">LEFTB($L$1,FIND(" / ",$L$1,1))+10&amp;" / "&amp;LEFTB($L$1,FIND(" / ",$L$1,1))+11</f>
        <v>2029 / 2030</v>
      </c>
      <c r="W1422" s="22" t="str">
        <f ca="1">LEFTB($L$1,FIND(" / ",$L$1,1))+11&amp;" / "&amp;LEFTB($L$1,FIND(" / ",$L$1,1))+12</f>
        <v>2030 / 2031</v>
      </c>
      <c r="X1422" s="22" t="str">
        <f ca="1">LEFTB($L$1,FIND(" / ",$L$1,1))+12&amp;" / "&amp;LEFTB($L$1,FIND(" / ",$L$1,1))+13</f>
        <v>2031 / 2032</v>
      </c>
      <c r="Y1422" s="22" t="str">
        <f ca="1">LEFTB($L$1,FIND(" / ",$L$1,1))+13&amp;" / "&amp;LEFTB($L$1,FIND(" / ",$L$1,1))+14</f>
        <v>2032 / 2033</v>
      </c>
      <c r="Z1422" s="23" t="s">
        <v>11</v>
      </c>
      <c r="AA1422" s="19" t="s">
        <v>12</v>
      </c>
      <c r="AB1422" s="19" t="s">
        <v>13</v>
      </c>
      <c r="AC1422" s="19" t="s">
        <v>14</v>
      </c>
      <c r="AD1422" s="160"/>
      <c r="AE1422" s="19" t="s">
        <v>15</v>
      </c>
      <c r="AF1422" s="19" t="s">
        <v>16</v>
      </c>
      <c r="AG1422" s="19" t="s">
        <v>17</v>
      </c>
      <c r="AH1422" s="19" t="s">
        <v>18</v>
      </c>
      <c r="AI1422" s="19" t="s">
        <v>19</v>
      </c>
      <c r="AJ1422" s="19" t="s">
        <v>20</v>
      </c>
      <c r="AK1422" s="19" t="s">
        <v>21</v>
      </c>
      <c r="AL1422" s="19" t="s">
        <v>22</v>
      </c>
      <c r="AM1422" s="19" t="str">
        <f ca="1">IF('MASTER 2018-19 '!H1437="","",'MASTER 2018-19 '!H1437)</f>
        <v>2018/19 Peak (MW)</v>
      </c>
      <c r="AN1422" s="19" t="s">
        <v>825</v>
      </c>
    </row>
    <row r="1423" spans="1:40" x14ac:dyDescent="0.2">
      <c r="A1423" s="6"/>
      <c r="B1423" s="161"/>
      <c r="C1423" s="162"/>
      <c r="D1423" s="161"/>
      <c r="E1423" s="161"/>
      <c r="F1423" s="161"/>
      <c r="G1423" s="163"/>
      <c r="H1423" s="161"/>
      <c r="I1423" s="164"/>
      <c r="J1423" s="165"/>
      <c r="K1423" s="161"/>
      <c r="L1423" s="161"/>
      <c r="M1423" s="161"/>
      <c r="N1423" s="161"/>
      <c r="O1423" s="161"/>
      <c r="P1423" s="161"/>
      <c r="Q1423" s="161"/>
      <c r="R1423" s="161"/>
      <c r="S1423" s="161"/>
      <c r="T1423" s="161"/>
      <c r="U1423" s="161"/>
      <c r="V1423" s="161"/>
      <c r="W1423" s="161"/>
      <c r="X1423" s="161"/>
      <c r="Y1423" s="161"/>
      <c r="Z1423" s="160"/>
      <c r="AA1423" s="160"/>
      <c r="AB1423" s="160"/>
      <c r="AC1423" s="160"/>
      <c r="AD1423" s="160"/>
      <c r="AE1423" s="160"/>
      <c r="AF1423" s="160"/>
      <c r="AG1423" s="160"/>
      <c r="AH1423" s="160"/>
      <c r="AI1423" s="160"/>
      <c r="AJ1423" s="160"/>
      <c r="AK1423" s="160"/>
      <c r="AL1423" s="160"/>
      <c r="AM1423" s="157" t="str">
        <f ca="1">IF('MASTER 2018-19 '!H1438="","",'MASTER 2018-19 '!H1438)</f>
        <v/>
      </c>
      <c r="AN1423" s="157"/>
    </row>
    <row r="1424" spans="1:40" x14ac:dyDescent="0.2">
      <c r="A1424" s="142" t="s">
        <v>646</v>
      </c>
      <c r="B1424" s="166"/>
      <c r="C1424" s="167"/>
      <c r="D1424" s="168" t="s">
        <v>23</v>
      </c>
      <c r="E1424" s="169" t="s">
        <v>842</v>
      </c>
      <c r="F1424" s="170"/>
      <c r="G1424" s="284" t="e">
        <f ca="1">VLOOKUP(A1424,SubstationLoad_Max_GSPs!$A$3:$Z$100,19,FALSE)</f>
        <v>#N/A</v>
      </c>
      <c r="H1424" s="282" t="e">
        <f ca="1">VLOOKUP(A1424,SubstationLoad_Max_GSPs!$A$3:$Z$100,18,FALSE)</f>
        <v>#N/A</v>
      </c>
      <c r="I1424" s="136">
        <v>1</v>
      </c>
      <c r="J1424" s="171"/>
      <c r="K1424" s="172" t="s">
        <v>24</v>
      </c>
      <c r="L1424" s="37" t="e">
        <f ca="1">IF(OR($A1424="",ISNA($I1424)),,$H1424*$I1424)</f>
        <v>#N/A</v>
      </c>
      <c r="M1424" s="37">
        <f t="shared" ref="M1424:Y1424" ca="1" si="247">M1425/IFERROR($L1425/$L1424,1)</f>
        <v>23.857978768460868</v>
      </c>
      <c r="N1424" s="37">
        <f t="shared" ca="1" si="247"/>
        <v>23.900455156862154</v>
      </c>
      <c r="O1424" s="37">
        <f t="shared" ca="1" si="247"/>
        <v>23.944037574272716</v>
      </c>
      <c r="P1424" s="37">
        <f t="shared" ca="1" si="247"/>
        <v>23.988755363272073</v>
      </c>
      <c r="Q1424" s="37">
        <f t="shared" ca="1" si="247"/>
        <v>24.034638648575751</v>
      </c>
      <c r="R1424" s="37">
        <f t="shared" ca="1" si="247"/>
        <v>24.081718357934019</v>
      </c>
      <c r="S1424" s="37">
        <f t="shared" ca="1" si="247"/>
        <v>24.130026243589608</v>
      </c>
      <c r="T1424" s="37">
        <f t="shared" ca="1" si="247"/>
        <v>24.179594904309575</v>
      </c>
      <c r="U1424" s="37">
        <f t="shared" ca="1" si="247"/>
        <v>24.230457808006566</v>
      </c>
      <c r="V1424" s="37">
        <f t="shared" ca="1" si="247"/>
        <v>24.282649314965397</v>
      </c>
      <c r="W1424" s="37">
        <f t="shared" ca="1" si="247"/>
        <v>24.33620470169085</v>
      </c>
      <c r="X1424" s="37">
        <f t="shared" ca="1" si="247"/>
        <v>24.391160185393804</v>
      </c>
      <c r="Y1424" s="37">
        <f t="shared" ca="1" si="247"/>
        <v>24.447552949132206</v>
      </c>
      <c r="Z1424" s="38" t="e">
        <f ca="1">"Diversity/Losses: "&amp;ROUND(L1425/L1424,3)</f>
        <v>#N/A</v>
      </c>
      <c r="AA1424" s="173">
        <f ca="1">IFERROR(IF($H1424="",,AA1425/$L1424),0)</f>
        <v>0</v>
      </c>
      <c r="AB1424" s="173">
        <f ca="1">IFERROR(IF($H1424="",,AB1425/$L1424),0)</f>
        <v>0</v>
      </c>
      <c r="AC1424" s="174">
        <f ca="1">IFERROR(IF($H1424="",,AC1425/$L1424),0)</f>
        <v>0</v>
      </c>
      <c r="AD1424" s="175"/>
      <c r="AE1424" s="42">
        <v>85628</v>
      </c>
      <c r="AF1424" s="43"/>
      <c r="AG1424" s="43"/>
      <c r="AH1424" s="43"/>
      <c r="AI1424" s="43"/>
      <c r="AJ1424" s="43"/>
      <c r="AK1424" s="43"/>
      <c r="AL1424" s="44"/>
      <c r="AM1424" s="157">
        <f ca="1">IF('MASTER 2018-19 '!H1439="","",'MASTER 2018-19 '!H1439)</f>
        <v>19.350000000000001</v>
      </c>
      <c r="AN1424" s="216" t="e">
        <f ca="1">H1424-AM1424</f>
        <v>#N/A</v>
      </c>
    </row>
    <row r="1425" spans="1:40" x14ac:dyDescent="0.2">
      <c r="A1425" s="217" t="str">
        <f ca="1">IFERROR(IF(H1424="","No PI or No Data",""),"Substation was not found in SubstationLoad")</f>
        <v>Substation was not found in SubstationLoad</v>
      </c>
      <c r="B1425" s="176"/>
      <c r="C1425" s="177"/>
      <c r="D1425" s="178"/>
      <c r="E1425" s="178"/>
      <c r="F1425" s="178"/>
      <c r="G1425" s="329" t="e">
        <f ca="1">VLOOKUP(A1424,SubstationLoad_Max_GSPs!$A$3:$Z$100,19,FALSE)</f>
        <v>#N/A</v>
      </c>
      <c r="H1425" s="180"/>
      <c r="I1425" s="181"/>
      <c r="J1425" s="182"/>
      <c r="K1425" s="183" t="s">
        <v>25</v>
      </c>
      <c r="L1425" s="53">
        <f ca="1">L1429+L1432+L1435+L1438+L1441+L1444+L1447</f>
        <v>23.816579828271234</v>
      </c>
      <c r="M1425" s="53">
        <f t="shared" ref="M1425:X1425" ca="1" si="248">M1429+M1432+M1435+M1438+M1441+M1444+M1447</f>
        <v>23.857978768460868</v>
      </c>
      <c r="N1425" s="53">
        <f t="shared" ca="1" si="248"/>
        <v>23.900455156862154</v>
      </c>
      <c r="O1425" s="53">
        <f t="shared" ca="1" si="248"/>
        <v>23.944037574272716</v>
      </c>
      <c r="P1425" s="53">
        <f t="shared" ca="1" si="248"/>
        <v>23.988755363272073</v>
      </c>
      <c r="Q1425" s="53">
        <f t="shared" ca="1" si="248"/>
        <v>24.034638648575751</v>
      </c>
      <c r="R1425" s="53">
        <f t="shared" ca="1" si="248"/>
        <v>24.081718357934019</v>
      </c>
      <c r="S1425" s="53">
        <f t="shared" ca="1" si="248"/>
        <v>24.130026243589608</v>
      </c>
      <c r="T1425" s="53">
        <f t="shared" ca="1" si="248"/>
        <v>24.179594904309575</v>
      </c>
      <c r="U1425" s="53">
        <f t="shared" ca="1" si="248"/>
        <v>24.230457808006566</v>
      </c>
      <c r="V1425" s="53">
        <f t="shared" ca="1" si="248"/>
        <v>24.282649314965397</v>
      </c>
      <c r="W1425" s="53">
        <f t="shared" ca="1" si="248"/>
        <v>24.33620470169085</v>
      </c>
      <c r="X1425" s="53">
        <f t="shared" ca="1" si="248"/>
        <v>24.391160185393804</v>
      </c>
      <c r="Y1425" s="53">
        <f ca="1">Y1429+Y1432+Y1435+Y1438+Y1441+Y1444+Y1447</f>
        <v>24.447552949132206</v>
      </c>
      <c r="Z1425" s="184"/>
      <c r="AA1425" s="419" t="e">
        <f ca="1">MAX(VLOOKUP(A1424,SubstationLoad_Max_GSPs!$A$3:$Z$100,3,FALSE),VLOOKUP(A1424,SubstationLoad_Max_GSPs!$A$3:$Z$100,5,FALSE))</f>
        <v>#N/A</v>
      </c>
      <c r="AB1425" s="282" t="e">
        <f ca="1">VLOOKUP(A1424,SubstationLoad_Max_GSPs!$A$3:$Z$100,4,FALSE)</f>
        <v>#N/A</v>
      </c>
      <c r="AC1425" s="282">
        <f ca="1">VLOOKUP(A1424,SubstationLoad_Min_GSPs!$A$3:$Z$100,18,FALSE)</f>
        <v>0</v>
      </c>
      <c r="AD1425" s="175"/>
      <c r="AE1425" s="186">
        <v>1</v>
      </c>
      <c r="AF1425" s="187">
        <v>0</v>
      </c>
      <c r="AG1425" s="187">
        <v>0</v>
      </c>
      <c r="AH1425" s="187">
        <v>0</v>
      </c>
      <c r="AI1425" s="187">
        <v>0</v>
      </c>
      <c r="AJ1425" s="187">
        <v>0</v>
      </c>
      <c r="AK1425" s="187">
        <v>0</v>
      </c>
      <c r="AL1425" s="188">
        <v>0</v>
      </c>
      <c r="AM1425" s="157" t="str">
        <f ca="1">IF('MASTER 2018-19 '!H1440="","",'MASTER 2018-19 '!H1440)</f>
        <v/>
      </c>
      <c r="AN1425" s="216"/>
    </row>
    <row r="1426" spans="1:40" x14ac:dyDescent="0.2">
      <c r="A1426" s="11"/>
      <c r="B1426" s="176"/>
      <c r="C1426" s="189"/>
      <c r="D1426" s="190" t="s">
        <v>26</v>
      </c>
      <c r="E1426" s="63"/>
      <c r="F1426" s="191"/>
      <c r="G1426" s="192"/>
      <c r="H1426" s="193"/>
      <c r="I1426" s="194"/>
      <c r="J1426" s="194"/>
      <c r="K1426" s="194"/>
      <c r="L1426" s="194"/>
      <c r="M1426" s="194"/>
      <c r="N1426" s="195"/>
      <c r="O1426" s="195"/>
      <c r="P1426" s="195"/>
      <c r="Q1426" s="195"/>
      <c r="R1426" s="196" t="s">
        <v>27</v>
      </c>
      <c r="S1426" s="330" t="e">
        <f ca="1">VLOOKUP(A1424,SubstationLoad_Max_GSPs!$A$3:$Z$100,20,FALSE)</f>
        <v>#N/A</v>
      </c>
      <c r="T1426" s="185"/>
      <c r="U1426" s="185"/>
      <c r="V1426" s="185"/>
      <c r="W1426" s="185"/>
      <c r="X1426" s="185"/>
      <c r="Y1426" s="185"/>
      <c r="Z1426" s="184"/>
      <c r="AA1426" s="418" t="e">
        <f ca="1">IF(AA1425=VLOOKUP(A1424,SubstationLoad_Max_GSPs!$A$3:$Z$100,3,FALSE),VLOOKUP(A1424,SubstationLoad_Max_GSPs!$A$3:$Z$100,8,FALSE),IF(AA1425=VLOOKUP(A1424,SubstationLoad_Max_GSPs!$A$3:$Z$100,5,FALSE),VLOOKUP(A1424,SubstationLoad_Max_GSPs!$A$3:$Z$100,10,FALSE),""))</f>
        <v>#N/A</v>
      </c>
      <c r="AB1426" s="418" t="e">
        <f ca="1">VLOOKUP(A1424,SubstationLoad_Max_GSPs!$A$3:$Z$100,9,FALSE)</f>
        <v>#N/A</v>
      </c>
      <c r="AC1426" s="418">
        <f ca="1">VLOOKUP(A1424,SubstationLoad_Min_GSPs!$A$3:$Z$100,19,FALSE)</f>
        <v>0</v>
      </c>
      <c r="AD1426" s="175"/>
      <c r="AE1426" s="175"/>
      <c r="AF1426" s="175"/>
      <c r="AG1426" s="175"/>
      <c r="AH1426" s="175"/>
      <c r="AI1426" s="175"/>
      <c r="AJ1426" s="175"/>
      <c r="AK1426" s="175"/>
      <c r="AL1426" s="175"/>
      <c r="AM1426" s="157" t="str">
        <f ca="1">IF('MASTER 2018-19 '!H1441="","",'MASTER 2018-19 '!H1441)</f>
        <v/>
      </c>
      <c r="AN1426" s="216"/>
    </row>
    <row r="1427" spans="1:40" x14ac:dyDescent="0.2">
      <c r="A1427" s="14"/>
      <c r="B1427" s="197"/>
      <c r="C1427" s="198"/>
      <c r="D1427" s="198"/>
      <c r="E1427" s="198"/>
      <c r="F1427" s="199"/>
      <c r="G1427" s="200" t="s">
        <v>28</v>
      </c>
      <c r="H1427" s="201">
        <v>0.98</v>
      </c>
      <c r="I1427" s="197"/>
      <c r="J1427" s="202"/>
      <c r="K1427" s="203" t="s">
        <v>29</v>
      </c>
      <c r="L1427" s="78" t="e">
        <f ca="1">L1424*$H1427</f>
        <v>#N/A</v>
      </c>
      <c r="M1427" s="78">
        <f t="shared" ref="M1427:T1427" ca="1" si="249">M1424*$H1427</f>
        <v>23.38081919309165</v>
      </c>
      <c r="N1427" s="78">
        <f t="shared" ca="1" si="249"/>
        <v>23.422446053724912</v>
      </c>
      <c r="O1427" s="78">
        <f t="shared" ca="1" si="249"/>
        <v>23.465156822787261</v>
      </c>
      <c r="P1427" s="78">
        <f t="shared" ca="1" si="249"/>
        <v>23.50898025600663</v>
      </c>
      <c r="Q1427" s="78">
        <f t="shared" ca="1" si="249"/>
        <v>23.553945875604235</v>
      </c>
      <c r="R1427" s="78">
        <f t="shared" ca="1" si="249"/>
        <v>23.600083990775339</v>
      </c>
      <c r="S1427" s="78">
        <f t="shared" ca="1" si="249"/>
        <v>23.647425718717816</v>
      </c>
      <c r="T1427" s="78">
        <f t="shared" ca="1" si="249"/>
        <v>23.696003006223382</v>
      </c>
      <c r="U1427" s="78">
        <f ca="1">U1424*$H1427</f>
        <v>23.745848651846433</v>
      </c>
      <c r="V1427" s="78">
        <f ca="1">V1424*$H1427</f>
        <v>23.79699632866609</v>
      </c>
      <c r="W1427" s="78">
        <f t="shared" ref="W1427" ca="1" si="250">W1424*$H1427</f>
        <v>23.849480607657032</v>
      </c>
      <c r="X1427" s="78">
        <f ca="1">X1424*$H1427</f>
        <v>23.903336981685928</v>
      </c>
      <c r="Y1427" s="78">
        <f ca="1">Y1424*$H1427</f>
        <v>23.958601890149563</v>
      </c>
      <c r="Z1427" s="204"/>
      <c r="AA1427" s="205"/>
      <c r="AB1427" s="198"/>
      <c r="AC1427" s="206"/>
      <c r="AD1427" s="175"/>
      <c r="AE1427" s="175"/>
      <c r="AF1427" s="175"/>
      <c r="AG1427" s="175"/>
      <c r="AH1427" s="175"/>
      <c r="AI1427" s="175"/>
      <c r="AJ1427" s="175"/>
      <c r="AK1427" s="175"/>
      <c r="AL1427" s="175"/>
      <c r="AM1427" s="157"/>
      <c r="AN1427" s="216"/>
    </row>
    <row r="1428" spans="1:40" x14ac:dyDescent="0.2">
      <c r="A1428" s="2"/>
      <c r="C1428" s="207"/>
      <c r="D1428" s="208"/>
      <c r="E1428" s="208"/>
      <c r="F1428" s="208"/>
      <c r="G1428" s="209"/>
      <c r="H1428" s="241"/>
      <c r="I1428" s="211"/>
      <c r="J1428" s="212"/>
      <c r="K1428" s="208"/>
      <c r="Z1428" s="175"/>
      <c r="AA1428" s="175"/>
      <c r="AB1428" s="175"/>
      <c r="AC1428" s="175"/>
      <c r="AD1428" s="175"/>
      <c r="AE1428" s="175"/>
      <c r="AF1428" s="175"/>
      <c r="AG1428" s="175"/>
      <c r="AH1428" s="175"/>
      <c r="AI1428" s="175"/>
      <c r="AJ1428" s="175"/>
      <c r="AK1428" s="175"/>
      <c r="AL1428" s="175"/>
      <c r="AM1428" s="157" t="str">
        <f ca="1">IF('MASTER 2018-19 '!H1443="","",'MASTER 2018-19 '!H1443)</f>
        <v/>
      </c>
      <c r="AN1428" s="216"/>
    </row>
    <row r="1429" spans="1:40" x14ac:dyDescent="0.2">
      <c r="A1429" s="152"/>
      <c r="B1429" s="213">
        <v>651</v>
      </c>
      <c r="C1429" s="86" t="str">
        <f ca="1">VLOOKUP(B1429,'GSP List'!$D$2:$E$485,2,FALSE)</f>
        <v>BARVAS</v>
      </c>
      <c r="D1429" s="117" t="s">
        <v>30</v>
      </c>
      <c r="E1429" s="117" t="s">
        <v>542</v>
      </c>
      <c r="F1429" s="214"/>
      <c r="G1429" s="284">
        <f ca="1">IF(AND(VLOOKUP(C1429,SubstationLoad_Max_Primaries!$B$3:$Z$495,3,FALSE),ISNUMBER(VLOOKUP(C1429,'Manual Calculation'!$B$2:$G$222,3,FALSE))),VLOOKUP(C1429,'Manual Calculation'!$B$2:$G$222,4,FALSE),VLOOKUP(C1429,SubstationLoad_Max_Primaries!$B$3:$Z$500,23,FALSE))</f>
        <v>43815.7</v>
      </c>
      <c r="H1429" s="282">
        <f ca="1">IF(AND(VLOOKUP(C1429,SubstationLoad_Max_Primaries!$B$3:$Z$495,3,FALSE),ISNUMBER(VLOOKUP(C1429,'Manual Calculation'!$B$2:$G$222,3,FALSE))),VLOOKUP(C1429,'Manual Calculation'!$B$2:$G$222,3,FALSE),VLOOKUP(C1429,SubstationLoad_Max_Primaries!$B$3:$Z$500,22,FALSE))</f>
        <v>2.6065622155761718</v>
      </c>
      <c r="I1429" s="136">
        <v>1</v>
      </c>
      <c r="J1429" s="89">
        <v>0</v>
      </c>
      <c r="K1429" s="90">
        <v>0</v>
      </c>
      <c r="L1429" s="143">
        <f ca="1">IF(OR($B1429="",ISNA($I1429)),,$H1429*$I1429)</f>
        <v>2.6065622155761718</v>
      </c>
      <c r="M1429" s="143">
        <f ca="1">IF($B1429 ="",,VLOOKUP($K1429,'Growth Rates'!$C$5:$D$8,2,FALSE))^COLUMNS($M1429:M1429)*$L1429+SUM($L1430:M1430)*IFERROR($L$5/$L$6,1)</f>
        <v>2.6066098029793006</v>
      </c>
      <c r="N1429" s="143">
        <f ca="1">IF($B1429 ="",,VLOOKUP($K1429,'Growth Rates'!$C$5:$D$8,2,FALSE))^COLUMNS($M1429:N1429)*$L1429+SUM($L1430:N1430)*IFERROR($L$5/$L$6,1)</f>
        <v>2.606657391251221</v>
      </c>
      <c r="O1429" s="143">
        <f ca="1">IF($B1429 ="",,VLOOKUP($K1429,'Growth Rates'!$C$5:$D$8,2,FALSE))^COLUMNS($M1429:O1429)*$L1429+SUM($L1430:O1430)*IFERROR($L$5/$L$6,1)</f>
        <v>2.6067049803919495</v>
      </c>
      <c r="P1429" s="143">
        <f ca="1">IF($B1429 ="",,VLOOKUP($K1429,'Growth Rates'!$C$5:$D$8,2,FALSE))^COLUMNS($M1429:P1429)*$L1429+SUM($L1430:P1430)*IFERROR($L$5/$L$6,1)</f>
        <v>2.6067525704015031</v>
      </c>
      <c r="Q1429" s="143">
        <f ca="1">IF($B1429 ="",,VLOOKUP($K1429,'Growth Rates'!$C$5:$D$8,2,FALSE))^COLUMNS($M1429:Q1429)*$L1429+SUM($L1430:Q1430)*IFERROR($L$5/$L$6,1)</f>
        <v>2.6068001612798954</v>
      </c>
      <c r="R1429" s="143">
        <f ca="1">IF($B1429 ="",,VLOOKUP($K1429,'Growth Rates'!$C$5:$D$8,2,FALSE))^COLUMNS($M1429:R1429)*$L1429+SUM($L1430:R1430)*IFERROR($L$5/$L$6,1)</f>
        <v>2.6068477530271434</v>
      </c>
      <c r="S1429" s="143">
        <f ca="1">IF($B1429 ="",,VLOOKUP($K1429,'Growth Rates'!$C$5:$D$8,2,FALSE))^COLUMNS($M1429:S1429)*$L1429+SUM($L1430:S1430)*IFERROR($L$5/$L$6,1)</f>
        <v>2.6068953456432631</v>
      </c>
      <c r="T1429" s="143">
        <f ca="1">IF($B1429 ="",,VLOOKUP($K1429,'Growth Rates'!$C$5:$D$8,2,FALSE))^COLUMNS($M1429:T1429)*$L1429+SUM($L1430:T1430)*IFERROR($L$5/$L$6,1)</f>
        <v>2.6069429391282708</v>
      </c>
      <c r="U1429" s="143">
        <f ca="1">IF($B1429 ="",,VLOOKUP($K1429,'Growth Rates'!$C$5:$D$8,2,FALSE))^COLUMNS($M1429:U1429)*$L1429+SUM($L1430:U1430)*IFERROR($L$5/$L$6,1)</f>
        <v>2.6069905334821808</v>
      </c>
      <c r="V1429" s="143">
        <f ca="1">IF($B1429 ="",,VLOOKUP($K1429,'Growth Rates'!$C$5:$D$8,2,FALSE))^COLUMNS($M1429:V1429)*$L1429+SUM($L1430:V1430)*IFERROR($L$5/$L$6,1)</f>
        <v>2.6070381287050104</v>
      </c>
      <c r="W1429" s="143">
        <f ca="1">IF($B1429 ="",,VLOOKUP($K1429,'Growth Rates'!$C$5:$D$8,2,FALSE))^COLUMNS($M1429:W1429)*$L1429+SUM($L1430:W1430)*IFERROR($L$5/$L$6,1)</f>
        <v>2.6070857247967743</v>
      </c>
      <c r="X1429" s="143">
        <f ca="1">IF($B1429 ="",,VLOOKUP($K1429,'Growth Rates'!$C$5:$D$8,2,FALSE))^COLUMNS($M1429:X1429)*$L1429+SUM($L1430:X1430)*IFERROR($L$5/$L$6,1)</f>
        <v>2.6071333217574906</v>
      </c>
      <c r="Y1429" s="143">
        <f ca="1">IF($B1429 ="",,VLOOKUP($K1429,'Growth Rates'!$C$5:$D$8,2,FALSE))^COLUMNS($M1429:Y1429)*$L1429+SUM($L1430:Y1430)*IFERROR($L$5/$L$6,1)</f>
        <v>2.6071809195871722</v>
      </c>
      <c r="Z1429" s="215"/>
      <c r="AA1429" s="173">
        <f ca="1">IFERROR(IF($H1429="",,AA1430/$L1429),0)</f>
        <v>0.95368138939882985</v>
      </c>
      <c r="AB1429" s="173">
        <f ca="1">IFERROR(IF($H1429="",,AB1430/$L1429),0)</f>
        <v>0.67336011545608043</v>
      </c>
      <c r="AC1429" s="174">
        <f ca="1">IFERROR(IF($H1429="",,AC1430/$L1429),0)</f>
        <v>0</v>
      </c>
      <c r="AD1429" s="175"/>
      <c r="AE1429" s="42">
        <v>85627</v>
      </c>
      <c r="AF1429" s="43"/>
      <c r="AG1429" s="43"/>
      <c r="AH1429" s="43"/>
      <c r="AI1429" s="43"/>
      <c r="AJ1429" s="43"/>
      <c r="AK1429" s="43"/>
      <c r="AL1429" s="44"/>
      <c r="AM1429" s="157">
        <f ca="1">IF('MASTER 2018-19 '!H1444="","",'MASTER 2018-19 '!H1444)</f>
        <v>2.62</v>
      </c>
      <c r="AN1429" s="216">
        <f t="shared" ca="1" si="246"/>
        <v>-1.3437784423828258E-2</v>
      </c>
    </row>
    <row r="1430" spans="1:40" x14ac:dyDescent="0.2">
      <c r="A1430" s="152"/>
      <c r="C1430" s="217" t="str">
        <f ca="1">IFERROR(IF(H1429="","No PI or No Data",""),"Substation was not found in SubstationLoad")</f>
        <v/>
      </c>
      <c r="D1430" s="139"/>
      <c r="E1430" s="139"/>
      <c r="F1430" s="139"/>
      <c r="G1430" s="285">
        <f ca="1">IF(AND(VLOOKUP(C1429,SubstationLoad_Max_Primaries!$B$3:$Z$495,3,FALSE),ISNUMBER(VLOOKUP(C1429,'Manual Calculation'!$B$2:$G$222,3,FALSE))),VLOOKUP(C1429,'Manual Calculation'!$B$2:$G$222,4,FALSE),VLOOKUP(C1429,SubstationLoad_Max_Primaries!$B$3:$Z$500,23,FALSE))</f>
        <v>43815.7</v>
      </c>
      <c r="H1430" s="250"/>
      <c r="I1430" s="220"/>
      <c r="J1430" s="220"/>
      <c r="K1430" s="220"/>
      <c r="L1430" s="220" t="s">
        <v>32</v>
      </c>
      <c r="M1430" s="221"/>
      <c r="N1430" s="221"/>
      <c r="O1430" s="221"/>
      <c r="P1430" s="221"/>
      <c r="Q1430" s="221"/>
      <c r="R1430" s="221"/>
      <c r="S1430" s="221"/>
      <c r="T1430" s="221"/>
      <c r="U1430" s="221"/>
      <c r="V1430" s="221"/>
      <c r="W1430" s="221"/>
      <c r="X1430" s="221"/>
      <c r="Y1430" s="221"/>
      <c r="Z1430" s="222"/>
      <c r="AA1430" s="419">
        <f ca="1">IF(AND(VLOOKUP(C1429,SubstationLoad_Min_Primaries!$B$3:$Z$495,3,FALSE),ISNUMBER(VLOOKUP(C1429,'Manual Calculation'!$B$2:$G$222,5,FALSE))),"Manual Calculation",MAX(VLOOKUP(C1429,SubstationLoad_Max_Primaries!$B$3:$Z$500,5,FALSE),VLOOKUP(C1429,SubstationLoad_Max_Primaries!$B$3:$Z$500,7,FALSE)))</f>
        <v>2.4858298753051757</v>
      </c>
      <c r="AB1430" s="419">
        <f ca="1">IF(AND(VLOOKUP(C1429,SubstationLoad_Min_Primaries!$B$3:$Z$495,3,FALSE),ISNUMBER(VLOOKUP(C1429,'Manual Calculation'!$B$2:$G$222,5,FALSE))),"Manual Calculation",VLOOKUP(C1429,SubstationLoad_Max_Primaries!$B$3:$Z$500,6,FALSE))</f>
        <v>1.755155034423828</v>
      </c>
      <c r="AC1430" s="282">
        <f ca="1">IF(AND(VLOOKUP(C1429,SubstationLoad_Min_Primaries!$B$3:$Z$495,3,FALSE),ISNUMBER(VLOOKUP(C1429,'Manual Calculation'!$B$2:$G$222,5,FALSE))),VLOOKUP(C1429,'Manual Calculation'!$B$2:$G$222,5,FALSE),VLOOKUP(C1429,SubstationLoad_Min_Primaries!$B$3:$Z$500,22,FALSE))</f>
        <v>0</v>
      </c>
      <c r="AD1430" s="175"/>
      <c r="AE1430" s="186">
        <v>1</v>
      </c>
      <c r="AF1430" s="187">
        <v>0</v>
      </c>
      <c r="AG1430" s="187">
        <v>0</v>
      </c>
      <c r="AH1430" s="187">
        <v>0</v>
      </c>
      <c r="AI1430" s="187">
        <v>0</v>
      </c>
      <c r="AJ1430" s="187">
        <v>0</v>
      </c>
      <c r="AK1430" s="187">
        <v>0</v>
      </c>
      <c r="AL1430" s="188">
        <v>0</v>
      </c>
      <c r="AM1430" s="157" t="str">
        <f ca="1">IF('MASTER 2018-19 '!H1445="","",'MASTER 2018-19 '!H1445)</f>
        <v/>
      </c>
      <c r="AN1430" s="216"/>
    </row>
    <row r="1431" spans="1:40" x14ac:dyDescent="0.2">
      <c r="A1431" s="152"/>
      <c r="C1431" s="223" t="s">
        <v>33</v>
      </c>
      <c r="D1431" s="224"/>
      <c r="E1431" s="225"/>
      <c r="F1431" s="225"/>
      <c r="G1431" s="226"/>
      <c r="H1431" s="249"/>
      <c r="I1431" s="228"/>
      <c r="J1431" s="228"/>
      <c r="K1431" s="228"/>
      <c r="L1431" s="228"/>
      <c r="M1431" s="229"/>
      <c r="N1431" s="229"/>
      <c r="O1431" s="230"/>
      <c r="P1431" s="230"/>
      <c r="Q1431" s="230"/>
      <c r="R1431" s="231" t="s">
        <v>34</v>
      </c>
      <c r="S1431" s="283">
        <f ca="1">VLOOKUP(C1429,SubstationLoad_Max_Primaries!$B$3:$Z$500,24,FALSE)</f>
        <v>0</v>
      </c>
      <c r="T1431" s="233"/>
      <c r="U1431" s="233"/>
      <c r="V1431" s="233"/>
      <c r="W1431" s="233"/>
      <c r="X1431" s="233"/>
      <c r="Y1431" s="233"/>
      <c r="Z1431" s="234"/>
      <c r="AA1431" s="418">
        <f ca="1">IF(AND(VLOOKUP(C1429,SubstationLoad_Min_Primaries!$B$3:$Z$495,3,FALSE),ISNUMBER(VLOOKUP(C1429,'Manual Calculation'!$B$2:$G$222,5,FALSE))),"",IF(AA1430=VLOOKUP(C1429,SubstationLoad_Max_Primaries!$B$3:$Z$500,5,FALSE),VLOOKUP(C1429,SubstationLoad_Max_Primaries!$B$3:$Z$500,10,FALSE),IF(AA1430=VLOOKUP(C1429,SubstationLoad_Max_Primaries!$B$3:$Z$500,7,FALSE),VLOOKUP(C1429,SubstationLoad_Max_Primaries!$B$3:$Z$500,12,FALSE),"")))</f>
        <v>43564.912499999999</v>
      </c>
      <c r="AB1431" s="418">
        <f ca="1">IF(AND(VLOOKUP(C1429,SubstationLoad_Min_Primaries!$B$3:$Z$495,3,FALSE),ISNUMBER(VLOOKUP(C1429,'Manual Calculation'!$B$2:$G$222,5,FALSE))),"",VLOOKUP(C1429,SubstationLoad_Max_Primaries!$B$3:$Z$500,11,FALSE))</f>
        <v>43629.393750000003</v>
      </c>
      <c r="AC1431" s="418">
        <f ca="1">IF(AND(VLOOKUP(C1429,SubstationLoad_Min_Primaries!$B$3:$Z$495,3,FALSE),ISNUMBER(VLOOKUP(C1429,'Manual Calculation'!$B$2:$G$222,5,FALSE))),VLOOKUP(C1429,'Manual Calculation'!$B$2:$G$222,6,FALSE),VLOOKUP(C1429,SubstationLoad_Min_Primaries!$B$3:$Z$500,23,FALSE))</f>
        <v>0</v>
      </c>
      <c r="AD1431" s="175"/>
      <c r="AE1431" s="175"/>
      <c r="AF1431" s="175"/>
      <c r="AG1431" s="175"/>
      <c r="AH1431" s="175"/>
      <c r="AI1431" s="175"/>
      <c r="AJ1431" s="175"/>
      <c r="AK1431" s="175"/>
      <c r="AL1431" s="175"/>
      <c r="AM1431" s="157" t="str">
        <f ca="1">IF('MASTER 2018-19 '!H1446="","",'MASTER 2018-19 '!H1446)</f>
        <v/>
      </c>
      <c r="AN1431" s="216"/>
    </row>
    <row r="1432" spans="1:40" x14ac:dyDescent="0.2">
      <c r="A1432" s="152"/>
      <c r="B1432" s="213">
        <v>652</v>
      </c>
      <c r="C1432" s="86" t="str">
        <f ca="1">VLOOKUP(B1432,'GSP List'!$D$2:$E$485,2,FALSE)</f>
        <v>BATTERY POINT</v>
      </c>
      <c r="D1432" s="117" t="s">
        <v>30</v>
      </c>
      <c r="E1432" s="117" t="s">
        <v>648</v>
      </c>
      <c r="F1432" s="214"/>
      <c r="G1432" s="284">
        <f ca="1">IF(AND(VLOOKUP(C1432,SubstationLoad_Max_Primaries!$B$3:$Z$495,3,FALSE),ISNUMBER(VLOOKUP(C1432,'Manual Calculation'!$B$2:$G$222,3,FALSE))),VLOOKUP(C1432,'Manual Calculation'!$B$2:$G$222,4,FALSE),VLOOKUP(C1432,SubstationLoad_Max_Primaries!$B$3:$Z$500,23,FALSE))</f>
        <v>43787.67291666667</v>
      </c>
      <c r="H1432" s="282">
        <f ca="1">IF(AND(VLOOKUP(C1432,SubstationLoad_Max_Primaries!$B$3:$Z$495,3,FALSE),ISNUMBER(VLOOKUP(C1432,'Manual Calculation'!$B$2:$G$222,3,FALSE))),VLOOKUP(C1432,'Manual Calculation'!$B$2:$G$222,3,FALSE),VLOOKUP(C1432,SubstationLoad_Max_Primaries!$B$3:$Z$500,22,FALSE))</f>
        <v>13.318668365478516</v>
      </c>
      <c r="I1432" s="136">
        <v>1</v>
      </c>
      <c r="J1432" s="89">
        <v>0</v>
      </c>
      <c r="K1432" s="90">
        <v>0</v>
      </c>
      <c r="L1432" s="143">
        <f ca="1">IF(OR($B1432="",ISNA($I1432)),,$H1432*$I1432)</f>
        <v>13.318668365478516</v>
      </c>
      <c r="M1432" s="143">
        <f ca="1">IF($B1432 ="",,VLOOKUP($K1432,'Growth Rates'!$C$5:$D$8,2,FALSE))^COLUMNS($M1432:M1432)*$L1432+SUM($L1433:M1433)*IFERROR($L$5/$L$6,1)</f>
        <v>13.318911521324502</v>
      </c>
      <c r="N1432" s="143">
        <f ca="1">IF($B1432 ="",,VLOOKUP($K1432,'Growth Rates'!$C$5:$D$8,2,FALSE))^COLUMNS($M1432:N1432)*$L1432+SUM($L1433:N1433)*IFERROR($L$5/$L$6,1)</f>
        <v>13.319154681609728</v>
      </c>
      <c r="O1432" s="143">
        <f ca="1">IF($B1432 ="",,VLOOKUP($K1432,'Growth Rates'!$C$5:$D$8,2,FALSE))^COLUMNS($M1432:O1432)*$L1432+SUM($L1433:O1433)*IFERROR($L$5/$L$6,1)</f>
        <v>13.319397846334274</v>
      </c>
      <c r="P1432" s="143">
        <f ca="1">IF($B1432 ="",,VLOOKUP($K1432,'Growth Rates'!$C$5:$D$8,2,FALSE))^COLUMNS($M1432:P1432)*$L1432+SUM($L1433:P1433)*IFERROR($L$5/$L$6,1)</f>
        <v>13.319641015498226</v>
      </c>
      <c r="Q1432" s="143">
        <f ca="1">IF($B1432 ="",,VLOOKUP($K1432,'Growth Rates'!$C$5:$D$8,2,FALSE))^COLUMNS($M1432:Q1432)*$L1432+SUM($L1433:Q1433)*IFERROR($L$5/$L$6,1)</f>
        <v>13.319884189101655</v>
      </c>
      <c r="R1432" s="143">
        <f ca="1">IF($B1432 ="",,VLOOKUP($K1432,'Growth Rates'!$C$5:$D$8,2,FALSE))^COLUMNS($M1432:R1432)*$L1432+SUM($L1433:R1433)*IFERROR($L$5/$L$6,1)</f>
        <v>13.320127367144652</v>
      </c>
      <c r="S1432" s="143">
        <f ca="1">IF($B1432 ="",,VLOOKUP($K1432,'Growth Rates'!$C$5:$D$8,2,FALSE))^COLUMNS($M1432:S1432)*$L1432+SUM($L1433:S1433)*IFERROR($L$5/$L$6,1)</f>
        <v>13.320370549627293</v>
      </c>
      <c r="T1432" s="143">
        <f ca="1">IF($B1432 ="",,VLOOKUP($K1432,'Growth Rates'!$C$5:$D$8,2,FALSE))^COLUMNS($M1432:T1432)*$L1432+SUM($L1433:T1433)*IFERROR($L$5/$L$6,1)</f>
        <v>13.320613736549664</v>
      </c>
      <c r="U1432" s="143">
        <f ca="1">IF($B1432 ="",,VLOOKUP($K1432,'Growth Rates'!$C$5:$D$8,2,FALSE))^COLUMNS($M1432:U1432)*$L1432+SUM($L1433:U1433)*IFERROR($L$5/$L$6,1)</f>
        <v>13.320856927911839</v>
      </c>
      <c r="V1432" s="143">
        <f ca="1">IF($B1432 ="",,VLOOKUP($K1432,'Growth Rates'!$C$5:$D$8,2,FALSE))^COLUMNS($M1432:V1432)*$L1432+SUM($L1433:V1433)*IFERROR($L$5/$L$6,1)</f>
        <v>13.321100123713904</v>
      </c>
      <c r="W1432" s="143">
        <f ca="1">IF($B1432 ="",,VLOOKUP($K1432,'Growth Rates'!$C$5:$D$8,2,FALSE))^COLUMNS($M1432:W1432)*$L1432+SUM($L1433:W1433)*IFERROR($L$5/$L$6,1)</f>
        <v>13.321343323955935</v>
      </c>
      <c r="X1432" s="143">
        <f ca="1">IF($B1432 ="",,VLOOKUP($K1432,'Growth Rates'!$C$5:$D$8,2,FALSE))^COLUMNS($M1432:X1432)*$L1432+SUM($L1433:X1433)*IFERROR($L$5/$L$6,1)</f>
        <v>13.321586528638024</v>
      </c>
      <c r="Y1432" s="143">
        <f ca="1">IF($B1432 ="",,VLOOKUP($K1432,'Growth Rates'!$C$5:$D$8,2,FALSE))^COLUMNS($M1432:Y1432)*$L1432+SUM($L1433:Y1433)*IFERROR($L$5/$L$6,1)</f>
        <v>13.321829737760236</v>
      </c>
      <c r="Z1432" s="215"/>
      <c r="AA1432" s="173">
        <f ca="1">IFERROR(IF($H1432="",,AA1433/$L1432),0)</f>
        <v>0.91254125483436632</v>
      </c>
      <c r="AB1432" s="173">
        <f ca="1">IFERROR(IF($H1432="",,AB1433/$L1432),0)</f>
        <v>0.76485147185563196</v>
      </c>
      <c r="AC1432" s="174">
        <f ca="1">IFERROR(IF($H1432="",,AC1433/$L1432),0)</f>
        <v>0</v>
      </c>
      <c r="AD1432" s="175"/>
      <c r="AE1432" s="42">
        <v>85622</v>
      </c>
      <c r="AF1432" s="43"/>
      <c r="AG1432" s="43"/>
      <c r="AH1432" s="43"/>
      <c r="AI1432" s="43"/>
      <c r="AJ1432" s="43"/>
      <c r="AK1432" s="43"/>
      <c r="AL1432" s="44"/>
      <c r="AM1432" s="157">
        <f ca="1">IF('MASTER 2018-19 '!H1447="","",'MASTER 2018-19 '!H1447)</f>
        <v>12.95</v>
      </c>
      <c r="AN1432" s="216">
        <f t="shared" ca="1" si="246"/>
        <v>0.36866836547851634</v>
      </c>
    </row>
    <row r="1433" spans="1:40" x14ac:dyDescent="0.2">
      <c r="C1433" s="217" t="str">
        <f ca="1">IFERROR(IF(H1432="","No PI or No Data",""),"Substation was not found in SubstationLoad")</f>
        <v/>
      </c>
      <c r="D1433" s="139"/>
      <c r="E1433" s="139"/>
      <c r="F1433" s="139"/>
      <c r="G1433" s="285">
        <f ca="1">IF(AND(VLOOKUP(C1432,SubstationLoad_Max_Primaries!$B$3:$Z$495,3,FALSE),ISNUMBER(VLOOKUP(C1432,'Manual Calculation'!$B$2:$G$222,3,FALSE))),VLOOKUP(C1432,'Manual Calculation'!$B$2:$G$222,4,FALSE),VLOOKUP(C1432,SubstationLoad_Max_Primaries!$B$3:$Z$500,23,FALSE))</f>
        <v>43787.67291666667</v>
      </c>
      <c r="H1433" s="250"/>
      <c r="I1433" s="220"/>
      <c r="J1433" s="220"/>
      <c r="K1433" s="220"/>
      <c r="L1433" s="220" t="s">
        <v>32</v>
      </c>
      <c r="M1433" s="235"/>
      <c r="N1433" s="221"/>
      <c r="O1433" s="221"/>
      <c r="P1433" s="221"/>
      <c r="Q1433" s="221"/>
      <c r="R1433" s="221"/>
      <c r="S1433" s="221"/>
      <c r="T1433" s="221"/>
      <c r="U1433" s="221"/>
      <c r="V1433" s="221"/>
      <c r="W1433" s="221"/>
      <c r="X1433" s="221"/>
      <c r="Y1433" s="221"/>
      <c r="Z1433" s="222"/>
      <c r="AA1433" s="419">
        <f ca="1">IF(AND(VLOOKUP(C1432,SubstationLoad_Min_Primaries!$B$3:$Z$495,3,FALSE),ISNUMBER(VLOOKUP(C1432,'Manual Calculation'!$B$2:$G$222,5,FALSE))),"Manual Calculation",MAX(VLOOKUP(C1432,SubstationLoad_Max_Primaries!$B$3:$Z$500,5,FALSE),VLOOKUP(C1432,SubstationLoad_Max_Primaries!$B$3:$Z$500,7,FALSE)))</f>
        <v>12.153834342956543</v>
      </c>
      <c r="AB1433" s="419">
        <f ca="1">IF(AND(VLOOKUP(C1432,SubstationLoad_Min_Primaries!$B$3:$Z$495,3,FALSE),ISNUMBER(VLOOKUP(C1432,'Manual Calculation'!$B$2:$G$222,5,FALSE))),"Manual Calculation",VLOOKUP(C1432,SubstationLoad_Max_Primaries!$B$3:$Z$500,6,FALSE))</f>
        <v>10.186803102493286</v>
      </c>
      <c r="AC1433" s="282">
        <f ca="1">IF(AND(VLOOKUP(C1432,SubstationLoad_Min_Primaries!$B$3:$Z$495,3,FALSE),ISNUMBER(VLOOKUP(C1432,'Manual Calculation'!$B$2:$G$222,5,FALSE))),VLOOKUP(C1432,'Manual Calculation'!$B$2:$G$222,5,FALSE),VLOOKUP(C1432,SubstationLoad_Min_Primaries!$B$3:$Z$500,22,FALSE))</f>
        <v>0</v>
      </c>
      <c r="AD1433" s="175"/>
      <c r="AE1433" s="186">
        <v>1</v>
      </c>
      <c r="AF1433" s="187">
        <v>0</v>
      </c>
      <c r="AG1433" s="187">
        <v>0</v>
      </c>
      <c r="AH1433" s="187">
        <v>0</v>
      </c>
      <c r="AI1433" s="187">
        <v>0</v>
      </c>
      <c r="AJ1433" s="187">
        <v>0</v>
      </c>
      <c r="AK1433" s="187">
        <v>0</v>
      </c>
      <c r="AL1433" s="188">
        <v>0</v>
      </c>
      <c r="AM1433" s="157" t="str">
        <f ca="1">IF('MASTER 2018-19 '!H1448="","",'MASTER 2018-19 '!H1448)</f>
        <v/>
      </c>
      <c r="AN1433" s="216"/>
    </row>
    <row r="1434" spans="1:40" x14ac:dyDescent="0.2">
      <c r="C1434" s="223" t="s">
        <v>33</v>
      </c>
      <c r="D1434" s="224"/>
      <c r="E1434" s="225"/>
      <c r="F1434" s="225"/>
      <c r="G1434" s="226"/>
      <c r="H1434" s="249"/>
      <c r="I1434" s="228"/>
      <c r="J1434" s="228"/>
      <c r="K1434" s="228"/>
      <c r="L1434" s="228"/>
      <c r="M1434" s="229"/>
      <c r="N1434" s="229"/>
      <c r="O1434" s="230"/>
      <c r="P1434" s="230"/>
      <c r="Q1434" s="230"/>
      <c r="R1434" s="231" t="s">
        <v>34</v>
      </c>
      <c r="S1434" s="283">
        <f ca="1">VLOOKUP(C1432,SubstationLoad_Max_Primaries!$B$3:$Z$500,24,FALSE)</f>
        <v>0</v>
      </c>
      <c r="T1434" s="233"/>
      <c r="U1434" s="233"/>
      <c r="V1434" s="233"/>
      <c r="W1434" s="233"/>
      <c r="X1434" s="233"/>
      <c r="Y1434" s="233"/>
      <c r="Z1434" s="234"/>
      <c r="AA1434" s="418">
        <f ca="1">IF(AND(VLOOKUP(C1432,SubstationLoad_Min_Primaries!$B$3:$Z$495,3,FALSE),ISNUMBER(VLOOKUP(C1432,'Manual Calculation'!$B$2:$G$222,5,FALSE))),"",IF(AA1433=VLOOKUP(C1432,SubstationLoad_Max_Primaries!$B$3:$Z$500,5,FALSE),VLOOKUP(C1432,SubstationLoad_Max_Primaries!$B$3:$Z$500,10,FALSE),IF(AA1433=VLOOKUP(C1432,SubstationLoad_Max_Primaries!$B$3:$Z$500,7,FALSE),VLOOKUP(C1432,SubstationLoad_Max_Primaries!$B$3:$Z$500,12,FALSE),"")))</f>
        <v>43559.470833333333</v>
      </c>
      <c r="AB1434" s="418">
        <f ca="1">IF(AND(VLOOKUP(C1432,SubstationLoad_Min_Primaries!$B$3:$Z$495,3,FALSE),ISNUMBER(VLOOKUP(C1432,'Manual Calculation'!$B$2:$G$222,5,FALSE))),"",VLOOKUP(C1432,SubstationLoad_Max_Primaries!$B$3:$Z$500,11,FALSE))</f>
        <v>43684.732638888891</v>
      </c>
      <c r="AC1434" s="418">
        <f ca="1">IF(AND(VLOOKUP(C1432,SubstationLoad_Min_Primaries!$B$3:$Z$495,3,FALSE),ISNUMBER(VLOOKUP(C1432,'Manual Calculation'!$B$2:$G$222,5,FALSE))),VLOOKUP(C1432,'Manual Calculation'!$B$2:$G$222,6,FALSE),VLOOKUP(C1432,SubstationLoad_Min_Primaries!$B$3:$Z$500,23,FALSE))</f>
        <v>0</v>
      </c>
      <c r="AD1434" s="175"/>
      <c r="AE1434" s="175"/>
      <c r="AF1434" s="175"/>
      <c r="AG1434" s="175"/>
      <c r="AH1434" s="175"/>
      <c r="AI1434" s="175"/>
      <c r="AJ1434" s="175"/>
      <c r="AK1434" s="175"/>
      <c r="AL1434" s="175"/>
      <c r="AM1434" s="157" t="str">
        <f ca="1">IF('MASTER 2018-19 '!H1449="","",'MASTER 2018-19 '!H1449)</f>
        <v/>
      </c>
      <c r="AN1434" s="216"/>
    </row>
    <row r="1435" spans="1:40" x14ac:dyDescent="0.2">
      <c r="B1435" s="213">
        <v>670</v>
      </c>
      <c r="C1435" s="86" t="str">
        <f ca="1">VLOOKUP(B1435,'GSP List'!$D$2:$E$485,2,FALSE)</f>
        <v>CALLANISH</v>
      </c>
      <c r="D1435" s="117" t="s">
        <v>30</v>
      </c>
      <c r="E1435" s="117" t="s">
        <v>538</v>
      </c>
      <c r="F1435" s="214"/>
      <c r="G1435" s="284">
        <f ca="1">IF(AND(VLOOKUP(C1435,SubstationLoad_Max_Primaries!$B$3:$Z$495,3,FALSE),ISNUMBER(VLOOKUP(C1435,'Manual Calculation'!$B$2:$G$222,3,FALSE))),VLOOKUP(C1435,'Manual Calculation'!$B$2:$G$222,4,FALSE),VLOOKUP(C1435,SubstationLoad_Max_Primaries!$B$3:$Z$500,23,FALSE))</f>
        <v>43823.790972222225</v>
      </c>
      <c r="H1435" s="282">
        <f ca="1">IF(AND(VLOOKUP(C1435,SubstationLoad_Max_Primaries!$B$3:$Z$495,3,FALSE),ISNUMBER(VLOOKUP(C1435,'Manual Calculation'!$B$2:$G$222,3,FALSE))),VLOOKUP(C1435,'Manual Calculation'!$B$2:$G$222,3,FALSE),VLOOKUP(C1435,SubstationLoad_Max_Primaries!$B$3:$Z$500,22,FALSE))</f>
        <v>1.9296237476806641</v>
      </c>
      <c r="I1435" s="136">
        <v>1</v>
      </c>
      <c r="J1435" s="89">
        <v>0</v>
      </c>
      <c r="K1435" s="90">
        <v>0</v>
      </c>
      <c r="L1435" s="143">
        <f ca="1">IF(OR($B1435="",ISNA($I1435)),,$H1435*$I1435)</f>
        <v>1.9296237476806641</v>
      </c>
      <c r="M1435" s="143">
        <f ca="1">IF($B1435 ="",,VLOOKUP($K1435,'Growth Rates'!$C$5:$D$8,2,FALSE))^COLUMNS($M1435:M1435)*$L1435+SUM($L1436:M1436)*IFERROR($L$5/$L$6,1)</f>
        <v>1.9296589763748493</v>
      </c>
      <c r="N1435" s="143">
        <f ca="1">IF($B1435 ="",,VLOOKUP($K1435,'Growth Rates'!$C$5:$D$8,2,FALSE))^COLUMNS($M1435:N1435)*$L1435+SUM($L1436:N1436)*IFERROR($L$5/$L$6,1)</f>
        <v>1.9296942057121966</v>
      </c>
      <c r="O1435" s="143">
        <f ca="1">IF($B1435 ="",,VLOOKUP($K1435,'Growth Rates'!$C$5:$D$8,2,FALSE))^COLUMNS($M1435:O1435)*$L1435+SUM($L1436:O1436)*IFERROR($L$5/$L$6,1)</f>
        <v>1.9297294356927177</v>
      </c>
      <c r="P1435" s="143">
        <f ca="1">IF($B1435 ="",,VLOOKUP($K1435,'Growth Rates'!$C$5:$D$8,2,FALSE))^COLUMNS($M1435:P1435)*$L1435+SUM($L1436:P1436)*IFERROR($L$5/$L$6,1)</f>
        <v>1.929764666316425</v>
      </c>
      <c r="Q1435" s="143">
        <f ca="1">IF($B1435 ="",,VLOOKUP($K1435,'Growth Rates'!$C$5:$D$8,2,FALSE))^COLUMNS($M1435:Q1435)*$L1435+SUM($L1436:Q1436)*IFERROR($L$5/$L$6,1)</f>
        <v>1.9297998975833288</v>
      </c>
      <c r="R1435" s="143">
        <f ca="1">IF($B1435 ="",,VLOOKUP($K1435,'Growth Rates'!$C$5:$D$8,2,FALSE))^COLUMNS($M1435:R1435)*$L1435+SUM($L1436:R1436)*IFERROR($L$5/$L$6,1)</f>
        <v>1.9298351294934422</v>
      </c>
      <c r="S1435" s="143">
        <f ca="1">IF($B1435 ="",,VLOOKUP($K1435,'Growth Rates'!$C$5:$D$8,2,FALSE))^COLUMNS($M1435:S1435)*$L1435+SUM($L1436:S1436)*IFERROR($L$5/$L$6,1)</f>
        <v>1.9298703620467761</v>
      </c>
      <c r="T1435" s="143">
        <f ca="1">IF($B1435 ="",,VLOOKUP($K1435,'Growth Rates'!$C$5:$D$8,2,FALSE))^COLUMNS($M1435:T1435)*$L1435+SUM($L1436:T1436)*IFERROR($L$5/$L$6,1)</f>
        <v>1.929905595243343</v>
      </c>
      <c r="U1435" s="143">
        <f ca="1">IF($B1435 ="",,VLOOKUP($K1435,'Growth Rates'!$C$5:$D$8,2,FALSE))^COLUMNS($M1435:U1435)*$L1435+SUM($L1436:U1436)*IFERROR($L$5/$L$6,1)</f>
        <v>1.9299408290831539</v>
      </c>
      <c r="V1435" s="143">
        <f ca="1">IF($B1435 ="",,VLOOKUP($K1435,'Growth Rates'!$C$5:$D$8,2,FALSE))^COLUMNS($M1435:V1435)*$L1435+SUM($L1436:V1436)*IFERROR($L$5/$L$6,1)</f>
        <v>1.9299760635662211</v>
      </c>
      <c r="W1435" s="143">
        <f ca="1">IF($B1435 ="",,VLOOKUP($K1435,'Growth Rates'!$C$5:$D$8,2,FALSE))^COLUMNS($M1435:W1435)*$L1435+SUM($L1436:W1436)*IFERROR($L$5/$L$6,1)</f>
        <v>1.9300112986925555</v>
      </c>
      <c r="X1435" s="143">
        <f ca="1">IF($B1435 ="",,VLOOKUP($K1435,'Growth Rates'!$C$5:$D$8,2,FALSE))^COLUMNS($M1435:X1435)*$L1435+SUM($L1436:X1436)*IFERROR($L$5/$L$6,1)</f>
        <v>1.9300465344621707</v>
      </c>
      <c r="Y1435" s="143">
        <f ca="1">IF($B1435 ="",,VLOOKUP($K1435,'Growth Rates'!$C$5:$D$8,2,FALSE))^COLUMNS($M1435:Y1435)*$L1435+SUM($L1436:Y1436)*IFERROR($L$5/$L$6,1)</f>
        <v>1.9300817708750759</v>
      </c>
      <c r="Z1435" s="215"/>
      <c r="AA1435" s="173">
        <f ca="1">IFERROR(IF($H1435="",,AA1436/$L1435),0)</f>
        <v>0.87414106936619085</v>
      </c>
      <c r="AB1435" s="173">
        <f ca="1">IFERROR(IF($H1435="",,AB1436/$L1435),0)</f>
        <v>0.78770345789917884</v>
      </c>
      <c r="AC1435" s="174">
        <f ca="1">IFERROR(IF($H1435="",,AC1436/$L1435),0)</f>
        <v>0</v>
      </c>
      <c r="AD1435" s="175"/>
      <c r="AE1435" s="42">
        <v>85614</v>
      </c>
      <c r="AF1435" s="43"/>
      <c r="AG1435" s="43"/>
      <c r="AH1435" s="43"/>
      <c r="AI1435" s="43"/>
      <c r="AJ1435" s="43"/>
      <c r="AK1435" s="43"/>
      <c r="AL1435" s="44"/>
      <c r="AM1435" s="157">
        <f ca="1">IF('MASTER 2018-19 '!H1450="","",'MASTER 2018-19 '!H1450)</f>
        <v>1.78</v>
      </c>
      <c r="AN1435" s="216">
        <f t="shared" ca="1" si="246"/>
        <v>0.14962374768066411</v>
      </c>
    </row>
    <row r="1436" spans="1:40" x14ac:dyDescent="0.2">
      <c r="C1436" s="217" t="str">
        <f ca="1">IFERROR(IF(H1435="","No PI or No Data",""),"Substation was not found in SubstationLoad")</f>
        <v/>
      </c>
      <c r="D1436" s="139"/>
      <c r="E1436" s="139"/>
      <c r="F1436" s="139"/>
      <c r="G1436" s="285">
        <f ca="1">IF(AND(VLOOKUP(C1435,SubstationLoad_Max_Primaries!$B$3:$Z$495,3,FALSE),ISNUMBER(VLOOKUP(C1435,'Manual Calculation'!$B$2:$G$222,3,FALSE))),VLOOKUP(C1435,'Manual Calculation'!$B$2:$G$222,4,FALSE),VLOOKUP(C1435,SubstationLoad_Max_Primaries!$B$3:$Z$500,23,FALSE))</f>
        <v>43823.790972222225</v>
      </c>
      <c r="H1436" s="250"/>
      <c r="I1436" s="220"/>
      <c r="J1436" s="220"/>
      <c r="K1436" s="220"/>
      <c r="L1436" s="220" t="s">
        <v>32</v>
      </c>
      <c r="M1436" s="235"/>
      <c r="N1436" s="221"/>
      <c r="O1436" s="221"/>
      <c r="P1436" s="221"/>
      <c r="Q1436" s="221"/>
      <c r="R1436" s="221"/>
      <c r="S1436" s="221"/>
      <c r="T1436" s="221"/>
      <c r="U1436" s="221"/>
      <c r="V1436" s="221"/>
      <c r="W1436" s="221"/>
      <c r="X1436" s="221"/>
      <c r="Y1436" s="221"/>
      <c r="Z1436" s="222"/>
      <c r="AA1436" s="419">
        <f ca="1">IF(AND(VLOOKUP(C1435,SubstationLoad_Min_Primaries!$B$3:$Z$495,3,FALSE),ISNUMBER(VLOOKUP(C1435,'Manual Calculation'!$B$2:$G$222,5,FALSE))),"Manual Calculation",MAX(VLOOKUP(C1435,SubstationLoad_Max_Primaries!$B$3:$Z$500,5,FALSE),VLOOKUP(C1435,SubstationLoad_Max_Primaries!$B$3:$Z$500,7,FALSE)))</f>
        <v>1.6867633662719725</v>
      </c>
      <c r="AB1436" s="419">
        <f ca="1">IF(AND(VLOOKUP(C1435,SubstationLoad_Min_Primaries!$B$3:$Z$495,3,FALSE),ISNUMBER(VLOOKUP(C1435,'Manual Calculation'!$B$2:$G$222,5,FALSE))),"Manual Calculation",VLOOKUP(C1435,SubstationLoad_Max_Primaries!$B$3:$Z$500,6,FALSE))</f>
        <v>1.5199712984924316</v>
      </c>
      <c r="AC1436" s="282">
        <f ca="1">IF(AND(VLOOKUP(C1435,SubstationLoad_Min_Primaries!$B$3:$Z$495,3,FALSE),ISNUMBER(VLOOKUP(C1435,'Manual Calculation'!$B$2:$G$222,5,FALSE))),VLOOKUP(C1435,'Manual Calculation'!$B$2:$G$222,5,FALSE),VLOOKUP(C1435,SubstationLoad_Min_Primaries!$B$3:$Z$500,22,FALSE))</f>
        <v>0</v>
      </c>
      <c r="AD1436" s="175"/>
      <c r="AE1436" s="186">
        <v>1</v>
      </c>
      <c r="AF1436" s="187">
        <v>0</v>
      </c>
      <c r="AG1436" s="187">
        <v>0</v>
      </c>
      <c r="AH1436" s="187">
        <v>0</v>
      </c>
      <c r="AI1436" s="187">
        <v>0</v>
      </c>
      <c r="AJ1436" s="187">
        <v>0</v>
      </c>
      <c r="AK1436" s="187">
        <v>0</v>
      </c>
      <c r="AL1436" s="188">
        <v>0</v>
      </c>
      <c r="AM1436" s="157" t="str">
        <f ca="1">IF('MASTER 2018-19 '!H1451="","",'MASTER 2018-19 '!H1451)</f>
        <v/>
      </c>
      <c r="AN1436" s="216"/>
    </row>
    <row r="1437" spans="1:40" x14ac:dyDescent="0.2">
      <c r="C1437" s="223" t="s">
        <v>33</v>
      </c>
      <c r="D1437" s="224"/>
      <c r="E1437" s="225"/>
      <c r="F1437" s="225"/>
      <c r="G1437" s="226"/>
      <c r="H1437" s="249"/>
      <c r="I1437" s="228"/>
      <c r="J1437" s="228"/>
      <c r="K1437" s="228"/>
      <c r="L1437" s="228"/>
      <c r="M1437" s="229"/>
      <c r="N1437" s="229"/>
      <c r="O1437" s="230"/>
      <c r="P1437" s="230"/>
      <c r="Q1437" s="230"/>
      <c r="R1437" s="231" t="s">
        <v>34</v>
      </c>
      <c r="S1437" s="283">
        <f ca="1">VLOOKUP(C1435,SubstationLoad_Max_Primaries!$B$3:$Z$500,24,FALSE)</f>
        <v>0</v>
      </c>
      <c r="T1437" s="233"/>
      <c r="U1437" s="233"/>
      <c r="V1437" s="233"/>
      <c r="W1437" s="233"/>
      <c r="X1437" s="233"/>
      <c r="Y1437" s="233"/>
      <c r="Z1437" s="234"/>
      <c r="AA1437" s="418">
        <f ca="1">IF(AND(VLOOKUP(C1435,SubstationLoad_Min_Primaries!$B$3:$Z$495,3,FALSE),ISNUMBER(VLOOKUP(C1435,'Manual Calculation'!$B$2:$G$222,5,FALSE))),"",IF(AA1436=VLOOKUP(C1435,SubstationLoad_Max_Primaries!$B$3:$Z$500,5,FALSE),VLOOKUP(C1435,SubstationLoad_Max_Primaries!$B$3:$Z$500,10,FALSE),IF(AA1436=VLOOKUP(C1435,SubstationLoad_Max_Primaries!$B$3:$Z$500,7,FALSE),VLOOKUP(C1435,SubstationLoad_Max_Primaries!$B$3:$Z$500,12,FALSE),"")))</f>
        <v>43767.78402777778</v>
      </c>
      <c r="AB1437" s="418">
        <f ca="1">IF(AND(VLOOKUP(C1435,SubstationLoad_Min_Primaries!$B$3:$Z$495,3,FALSE),ISNUMBER(VLOOKUP(C1435,'Manual Calculation'!$B$2:$G$222,5,FALSE))),"",VLOOKUP(C1435,SubstationLoad_Max_Primaries!$B$3:$Z$500,11,FALSE))</f>
        <v>43629.84097222222</v>
      </c>
      <c r="AC1437" s="418">
        <f ca="1">IF(AND(VLOOKUP(C1435,SubstationLoad_Min_Primaries!$B$3:$Z$495,3,FALSE),ISNUMBER(VLOOKUP(C1435,'Manual Calculation'!$B$2:$G$222,5,FALSE))),VLOOKUP(C1435,'Manual Calculation'!$B$2:$G$222,6,FALSE),VLOOKUP(C1435,SubstationLoad_Min_Primaries!$B$3:$Z$500,23,FALSE))</f>
        <v>0</v>
      </c>
      <c r="AD1437" s="175"/>
      <c r="AE1437" s="175"/>
      <c r="AF1437" s="175"/>
      <c r="AG1437" s="175"/>
      <c r="AH1437" s="175"/>
      <c r="AI1437" s="175"/>
      <c r="AJ1437" s="175"/>
      <c r="AK1437" s="175"/>
      <c r="AL1437" s="175"/>
      <c r="AM1437" s="157" t="str">
        <f ca="1">IF('MASTER 2018-19 '!H1452="","",'MASTER 2018-19 '!H1452)</f>
        <v/>
      </c>
      <c r="AN1437" s="216"/>
    </row>
    <row r="1438" spans="1:40" x14ac:dyDescent="0.2">
      <c r="B1438" s="236">
        <v>672</v>
      </c>
      <c r="C1438" s="86" t="str">
        <f ca="1">VLOOKUP(B1438,'GSP List'!$D$2:$E$485,2,FALSE)</f>
        <v>COLL</v>
      </c>
      <c r="D1438" s="117" t="s">
        <v>30</v>
      </c>
      <c r="E1438" s="117" t="s">
        <v>647</v>
      </c>
      <c r="F1438" s="214"/>
      <c r="G1438" s="284">
        <f ca="1">IF(AND(VLOOKUP(C1438,SubstationLoad_Max_Primaries!$B$3:$Z$495,3,FALSE),ISNUMBER(VLOOKUP(C1438,'Manual Calculation'!$B$2:$G$222,3,FALSE))),VLOOKUP(C1438,'Manual Calculation'!$B$2:$G$222,4,FALSE),VLOOKUP(C1438,SubstationLoad_Max_Primaries!$B$3:$Z$500,23,FALSE))</f>
        <v>43872.854166666672</v>
      </c>
      <c r="H1438" s="282">
        <f ca="1">IF(AND(VLOOKUP(C1438,SubstationLoad_Max_Primaries!$B$3:$Z$495,3,FALSE),ISNUMBER(VLOOKUP(C1438,'Manual Calculation'!$B$2:$G$222,3,FALSE))),VLOOKUP(C1438,'Manual Calculation'!$B$2:$G$222,3,FALSE),VLOOKUP(C1438,SubstationLoad_Max_Primaries!$B$3:$Z$500,22,FALSE))</f>
        <v>2.6259003760000001</v>
      </c>
      <c r="I1438" s="136">
        <v>1</v>
      </c>
      <c r="J1438" s="89">
        <v>0</v>
      </c>
      <c r="K1438" s="90">
        <v>0</v>
      </c>
      <c r="L1438" s="143">
        <f ca="1">IF(OR($B1438="",ISNA($I1438)),,$H1438*$I1438)</f>
        <v>2.6259003760000001</v>
      </c>
      <c r="M1438" s="143">
        <f ca="1">IF($B1438 ="",,VLOOKUP($K1438,'Growth Rates'!$C$5:$D$8,2,FALSE))^COLUMNS($M1438:M1438)*$L1438+SUM($L1439:M1439)*IFERROR($L$5/$L$6,1)</f>
        <v>2.6259483164554482</v>
      </c>
      <c r="N1438" s="143">
        <f ca="1">IF($B1438 ="",,VLOOKUP($K1438,'Growth Rates'!$C$5:$D$8,2,FALSE))^COLUMNS($M1438:N1438)*$L1438+SUM($L1439:N1439)*IFERROR($L$5/$L$6,1)</f>
        <v>2.625996257786134</v>
      </c>
      <c r="O1438" s="143">
        <f ca="1">IF($B1438 ="",,VLOOKUP($K1438,'Growth Rates'!$C$5:$D$8,2,FALSE))^COLUMNS($M1438:O1438)*$L1438+SUM($L1439:O1439)*IFERROR($L$5/$L$6,1)</f>
        <v>2.6260441999920729</v>
      </c>
      <c r="P1438" s="143">
        <f ca="1">IF($B1438 ="",,VLOOKUP($K1438,'Growth Rates'!$C$5:$D$8,2,FALSE))^COLUMNS($M1438:P1438)*$L1438+SUM($L1439:P1439)*IFERROR($L$5/$L$6,1)</f>
        <v>2.6260921430732829</v>
      </c>
      <c r="Q1438" s="143">
        <f ca="1">IF($B1438 ="",,VLOOKUP($K1438,'Growth Rates'!$C$5:$D$8,2,FALSE))^COLUMNS($M1438:Q1438)*$L1438+SUM($L1439:Q1439)*IFERROR($L$5/$L$6,1)</f>
        <v>2.6261400870297775</v>
      </c>
      <c r="R1438" s="143">
        <f ca="1">IF($B1438 ="",,VLOOKUP($K1438,'Growth Rates'!$C$5:$D$8,2,FALSE))^COLUMNS($M1438:R1438)*$L1438+SUM($L1439:R1439)*IFERROR($L$5/$L$6,1)</f>
        <v>2.6261880318615742</v>
      </c>
      <c r="S1438" s="143">
        <f ca="1">IF($B1438 ="",,VLOOKUP($K1438,'Growth Rates'!$C$5:$D$8,2,FALSE))^COLUMNS($M1438:S1438)*$L1438+SUM($L1439:S1439)*IFERROR($L$5/$L$6,1)</f>
        <v>2.626235977568689</v>
      </c>
      <c r="T1438" s="143">
        <f ca="1">IF($B1438 ="",,VLOOKUP($K1438,'Growth Rates'!$C$5:$D$8,2,FALSE))^COLUMNS($M1438:T1438)*$L1438+SUM($L1439:T1439)*IFERROR($L$5/$L$6,1)</f>
        <v>2.6262839241511373</v>
      </c>
      <c r="U1438" s="143">
        <f ca="1">IF($B1438 ="",,VLOOKUP($K1438,'Growth Rates'!$C$5:$D$8,2,FALSE))^COLUMNS($M1438:U1438)*$L1438+SUM($L1439:U1439)*IFERROR($L$5/$L$6,1)</f>
        <v>2.6263318716089348</v>
      </c>
      <c r="V1438" s="143">
        <f ca="1">IF($B1438 ="",,VLOOKUP($K1438,'Growth Rates'!$C$5:$D$8,2,FALSE))^COLUMNS($M1438:V1438)*$L1438+SUM($L1439:V1439)*IFERROR($L$5/$L$6,1)</f>
        <v>2.6263798199420987</v>
      </c>
      <c r="W1438" s="143">
        <f ca="1">IF($B1438 ="",,VLOOKUP($K1438,'Growth Rates'!$C$5:$D$8,2,FALSE))^COLUMNS($M1438:W1438)*$L1438+SUM($L1439:W1439)*IFERROR($L$5/$L$6,1)</f>
        <v>2.6264277691506428</v>
      </c>
      <c r="X1438" s="143">
        <f ca="1">IF($B1438 ="",,VLOOKUP($K1438,'Growth Rates'!$C$5:$D$8,2,FALSE))^COLUMNS($M1438:X1438)*$L1438+SUM($L1439:X1439)*IFERROR($L$5/$L$6,1)</f>
        <v>2.6264757192345867</v>
      </c>
      <c r="Y1438" s="143">
        <f ca="1">IF($B1438 ="",,VLOOKUP($K1438,'Growth Rates'!$C$5:$D$8,2,FALSE))^COLUMNS($M1438:Y1438)*$L1438+SUM($L1439:Y1439)*IFERROR($L$5/$L$6,1)</f>
        <v>2.6265236701939427</v>
      </c>
      <c r="Z1438" s="215"/>
      <c r="AA1438" s="173">
        <f ca="1">IFERROR(IF($H1438="",,AA1439/$L1438),0)</f>
        <v>0</v>
      </c>
      <c r="AB1438" s="173">
        <f ca="1">IFERROR(IF($H1438="",,AB1439/$L1438),0)</f>
        <v>0</v>
      </c>
      <c r="AC1438" s="174">
        <f ca="1">IFERROR(IF($H1438="",,AC1439/$L1438),0)</f>
        <v>2.1476774029754737E-2</v>
      </c>
      <c r="AD1438" s="175"/>
      <c r="AE1438" s="42">
        <v>85625</v>
      </c>
      <c r="AF1438" s="43"/>
      <c r="AG1438" s="43"/>
      <c r="AH1438" s="43"/>
      <c r="AI1438" s="43"/>
      <c r="AJ1438" s="43"/>
      <c r="AK1438" s="43"/>
      <c r="AL1438" s="44"/>
      <c r="AM1438" s="157">
        <f ca="1">IF('MASTER 2018-19 '!H1453="","",'MASTER 2018-19 '!H1453)</f>
        <v>2.0299999999999998</v>
      </c>
      <c r="AN1438" s="216">
        <f t="shared" ca="1" si="246"/>
        <v>0.59590037600000034</v>
      </c>
    </row>
    <row r="1439" spans="1:40" x14ac:dyDescent="0.2">
      <c r="C1439" s="217" t="str">
        <f ca="1">IFERROR(IF(H1438="","No PI or No Data",""),"Substation was not found in SubstationLoad")</f>
        <v/>
      </c>
      <c r="D1439" s="139"/>
      <c r="E1439" s="139"/>
      <c r="F1439" s="139"/>
      <c r="G1439" s="285">
        <f ca="1">IF(AND(VLOOKUP(C1438,SubstationLoad_Max_Primaries!$B$3:$Z$495,3,FALSE),ISNUMBER(VLOOKUP(C1438,'Manual Calculation'!$B$2:$G$222,3,FALSE))),VLOOKUP(C1438,'Manual Calculation'!$B$2:$G$222,4,FALSE),VLOOKUP(C1438,SubstationLoad_Max_Primaries!$B$3:$Z$500,23,FALSE))</f>
        <v>43872.854166666672</v>
      </c>
      <c r="H1439" s="250"/>
      <c r="I1439" s="220"/>
      <c r="J1439" s="220"/>
      <c r="K1439" s="220"/>
      <c r="L1439" s="220" t="s">
        <v>32</v>
      </c>
      <c r="M1439" s="235"/>
      <c r="N1439" s="221"/>
      <c r="O1439" s="221"/>
      <c r="P1439" s="221"/>
      <c r="Q1439" s="221"/>
      <c r="R1439" s="221"/>
      <c r="S1439" s="221"/>
      <c r="T1439" s="221"/>
      <c r="U1439" s="221"/>
      <c r="V1439" s="221"/>
      <c r="W1439" s="221"/>
      <c r="X1439" s="221"/>
      <c r="Y1439" s="221"/>
      <c r="Z1439" s="222"/>
      <c r="AA1439" s="419" t="str">
        <f ca="1">IF(AND(VLOOKUP(C1438,SubstationLoad_Min_Primaries!$B$3:$Z$495,3,FALSE),ISNUMBER(VLOOKUP(C1438,'Manual Calculation'!$B$2:$G$222,5,FALSE))),"Manual Calculation",MAX(VLOOKUP(C1438,SubstationLoad_Max_Primaries!$B$3:$Z$500,5,FALSE),VLOOKUP(C1438,SubstationLoad_Max_Primaries!$B$3:$Z$500,7,FALSE)))</f>
        <v>Manual Calculation</v>
      </c>
      <c r="AB1439" s="419" t="str">
        <f ca="1">IF(AND(VLOOKUP(C1438,SubstationLoad_Min_Primaries!$B$3:$Z$495,3,FALSE),ISNUMBER(VLOOKUP(C1438,'Manual Calculation'!$B$2:$G$222,5,FALSE))),"Manual Calculation",VLOOKUP(C1438,SubstationLoad_Max_Primaries!$B$3:$Z$500,6,FALSE))</f>
        <v>Manual Calculation</v>
      </c>
      <c r="AC1439" s="282">
        <f ca="1">IF(AND(VLOOKUP(C1438,SubstationLoad_Min_Primaries!$B$3:$Z$495,3,FALSE),ISNUMBER(VLOOKUP(C1438,'Manual Calculation'!$B$2:$G$222,5,FALSE))),VLOOKUP(C1438,'Manual Calculation'!$B$2:$G$222,5,FALSE),VLOOKUP(C1438,SubstationLoad_Min_Primaries!$B$3:$Z$500,22,FALSE))</f>
        <v>5.6395869000000001E-2</v>
      </c>
      <c r="AD1439" s="175"/>
      <c r="AE1439" s="186">
        <v>1</v>
      </c>
      <c r="AF1439" s="187">
        <v>0</v>
      </c>
      <c r="AG1439" s="187">
        <v>0</v>
      </c>
      <c r="AH1439" s="187">
        <v>0</v>
      </c>
      <c r="AI1439" s="187">
        <v>0</v>
      </c>
      <c r="AJ1439" s="187">
        <v>0</v>
      </c>
      <c r="AK1439" s="187">
        <v>0</v>
      </c>
      <c r="AL1439" s="188">
        <v>0</v>
      </c>
      <c r="AM1439" s="157" t="str">
        <f ca="1">IF('MASTER 2018-19 '!H1454="","",'MASTER 2018-19 '!H1454)</f>
        <v/>
      </c>
      <c r="AN1439" s="216"/>
    </row>
    <row r="1440" spans="1:40" x14ac:dyDescent="0.2">
      <c r="C1440" s="223" t="s">
        <v>33</v>
      </c>
      <c r="D1440" s="224"/>
      <c r="E1440" s="225"/>
      <c r="F1440" s="225"/>
      <c r="G1440" s="226"/>
      <c r="H1440" s="249"/>
      <c r="I1440" s="228"/>
      <c r="J1440" s="228"/>
      <c r="K1440" s="228"/>
      <c r="L1440" s="228"/>
      <c r="M1440" s="229"/>
      <c r="N1440" s="229"/>
      <c r="O1440" s="230"/>
      <c r="P1440" s="230"/>
      <c r="Q1440" s="230"/>
      <c r="R1440" s="231" t="s">
        <v>34</v>
      </c>
      <c r="S1440" s="283">
        <f ca="1">VLOOKUP(C1438,SubstationLoad_Max_Primaries!$B$3:$Z$500,24,FALSE)</f>
        <v>0.89914441108703613</v>
      </c>
      <c r="T1440" s="233"/>
      <c r="U1440" s="233"/>
      <c r="V1440" s="233"/>
      <c r="W1440" s="233"/>
      <c r="X1440" s="233"/>
      <c r="Y1440" s="233"/>
      <c r="Z1440" s="234"/>
      <c r="AA1440" s="418" t="str">
        <f ca="1">IF(AND(VLOOKUP(C1438,SubstationLoad_Min_Primaries!$B$3:$Z$495,3,FALSE),ISNUMBER(VLOOKUP(C1438,'Manual Calculation'!$B$2:$G$222,5,FALSE))),"",IF(AA1439=VLOOKUP(C1438,SubstationLoad_Max_Primaries!$B$3:$Z$500,5,FALSE),VLOOKUP(C1438,SubstationLoad_Max_Primaries!$B$3:$Z$500,10,FALSE),IF(AA1439=VLOOKUP(C1438,SubstationLoad_Max_Primaries!$B$3:$Z$500,7,FALSE),VLOOKUP(C1438,SubstationLoad_Max_Primaries!$B$3:$Z$500,12,FALSE),"")))</f>
        <v/>
      </c>
      <c r="AB1440" s="418" t="str">
        <f ca="1">IF(AND(VLOOKUP(C1438,SubstationLoad_Min_Primaries!$B$3:$Z$495,3,FALSE),ISNUMBER(VLOOKUP(C1438,'Manual Calculation'!$B$2:$G$222,5,FALSE))),"",VLOOKUP(C1438,SubstationLoad_Max_Primaries!$B$3:$Z$500,11,FALSE))</f>
        <v/>
      </c>
      <c r="AC1440" s="418">
        <f ca="1">IF(AND(VLOOKUP(C1438,SubstationLoad_Min_Primaries!$B$3:$Z$495,3,FALSE),ISNUMBER(VLOOKUP(C1438,'Manual Calculation'!$B$2:$G$222,5,FALSE))),VLOOKUP(C1438,'Manual Calculation'!$B$2:$G$222,6,FALSE),VLOOKUP(C1438,SubstationLoad_Min_Primaries!$B$3:$Z$500,23,FALSE))</f>
        <v>43645.145833333328</v>
      </c>
      <c r="AD1440" s="175"/>
      <c r="AE1440" s="175"/>
      <c r="AF1440" s="175"/>
      <c r="AG1440" s="175"/>
      <c r="AH1440" s="175"/>
      <c r="AI1440" s="175"/>
      <c r="AJ1440" s="175"/>
      <c r="AK1440" s="175"/>
      <c r="AL1440" s="175"/>
      <c r="AM1440" s="157" t="str">
        <f ca="1">IF('MASTER 2018-19 '!H1455="","",'MASTER 2018-19 '!H1455)</f>
        <v/>
      </c>
      <c r="AN1440" s="216"/>
    </row>
    <row r="1441" spans="1:40" x14ac:dyDescent="0.2">
      <c r="B1441" s="236">
        <v>648</v>
      </c>
      <c r="C1441" s="86" t="str">
        <f ca="1">VLOOKUP(B1441,'GSP List'!$D$2:$E$485,2,FALSE)</f>
        <v>GISLA</v>
      </c>
      <c r="D1441" s="117" t="s">
        <v>30</v>
      </c>
      <c r="E1441" s="117" t="s">
        <v>564</v>
      </c>
      <c r="F1441" s="214"/>
      <c r="G1441" s="284">
        <f ca="1">IF(AND(VLOOKUP(C1441,SubstationLoad_Max_Primaries!$B$3:$Z$495,3,FALSE),ISNUMBER(VLOOKUP(C1441,'Manual Calculation'!$B$2:$G$222,3,FALSE))),VLOOKUP(C1441,'Manual Calculation'!$B$2:$G$222,4,FALSE),VLOOKUP(C1441,SubstationLoad_Max_Primaries!$B$3:$Z$500,23,FALSE))</f>
        <v>43711.958333333328</v>
      </c>
      <c r="H1441" s="282">
        <f ca="1">IF(AND(VLOOKUP(C1441,SubstationLoad_Max_Primaries!$B$3:$Z$495,3,FALSE),ISNUMBER(VLOOKUP(C1441,'Manual Calculation'!$B$2:$G$222,3,FALSE))),VLOOKUP(C1441,'Manual Calculation'!$B$2:$G$222,3,FALSE),VLOOKUP(C1441,SubstationLoad_Max_Primaries!$B$3:$Z$500,22,FALSE))</f>
        <v>1.47181137</v>
      </c>
      <c r="I1441" s="136">
        <v>1</v>
      </c>
      <c r="J1441" s="89" t="s">
        <v>829</v>
      </c>
      <c r="K1441" s="90" t="s">
        <v>829</v>
      </c>
      <c r="L1441" s="143">
        <f ca="1">IF(OR($B1441="",ISNA($I1441)),,$H1441*$I1441)</f>
        <v>1.47181137</v>
      </c>
      <c r="M1441" s="143">
        <f ca="1">IF($B1441 ="",,VLOOKUP($K1441,'Growth Rates'!$C$5:$D$8,2,FALSE))^COLUMNS($M1441:M1441)*$L1441+SUM($L1442:M1442)*IFERROR($L$5/$L$6,1)</f>
        <v>1.5112373852924528</v>
      </c>
      <c r="N1441" s="143">
        <f ca="1">IF($B1441 ="",,VLOOKUP($K1441,'Growth Rates'!$C$5:$D$8,2,FALSE))^COLUMNS($M1441:N1441)*$L1441+SUM($L1442:N1442)*IFERROR($L$5/$L$6,1)</f>
        <v>1.5517195214394692</v>
      </c>
      <c r="O1441" s="143">
        <f ca="1">IF($B1441 ="",,VLOOKUP($K1441,'Growth Rates'!$C$5:$D$8,2,FALSE))^COLUMNS($M1441:O1441)*$L1441+SUM($L1442:O1442)*IFERROR($L$5/$L$6,1)</f>
        <v>1.5932860691838791</v>
      </c>
      <c r="P1441" s="143">
        <f ca="1">IF($B1441 ="",,VLOOKUP($K1441,'Growth Rates'!$C$5:$D$8,2,FALSE))^COLUMNS($M1441:P1441)*$L1441+SUM($L1442:P1442)*IFERROR($L$5/$L$6,1)</f>
        <v>1.6359660771042523</v>
      </c>
      <c r="Q1441" s="143">
        <f ca="1">IF($B1441 ="",,VLOOKUP($K1441,'Growth Rates'!$C$5:$D$8,2,FALSE))^COLUMNS($M1441:Q1441)*$L1441+SUM($L1442:Q1442)*IFERROR($L$5/$L$6,1)</f>
        <v>1.6797893719153576</v>
      </c>
      <c r="R1441" s="143">
        <f ca="1">IF($B1441 ="",,VLOOKUP($K1441,'Growth Rates'!$C$5:$D$8,2,FALSE))^COLUMNS($M1441:R1441)*$L1441+SUM($L1442:R1442)*IFERROR($L$5/$L$6,1)</f>
        <v>1.7247865793124131</v>
      </c>
      <c r="S1441" s="143">
        <f ca="1">IF($B1441 ="",,VLOOKUP($K1441,'Growth Rates'!$C$5:$D$8,2,FALSE))^COLUMNS($M1441:S1441)*$L1441+SUM($L1442:S1442)*IFERROR($L$5/$L$6,1)</f>
        <v>1.7709891453737072</v>
      </c>
      <c r="T1441" s="143">
        <f ca="1">IF($B1441 ="",,VLOOKUP($K1441,'Growth Rates'!$C$5:$D$8,2,FALSE))^COLUMNS($M1441:T1441)*$L1441+SUM($L1442:T1442)*IFERROR($L$5/$L$6,1)</f>
        <v>1.8184293585365336</v>
      </c>
      <c r="U1441" s="143">
        <f ca="1">IF($B1441 ="",,VLOOKUP($K1441,'Growth Rates'!$C$5:$D$8,2,FALSE))^COLUMNS($M1441:U1441)*$L1441+SUM($L1442:U1442)*IFERROR($L$5/$L$6,1)</f>
        <v>1.8671403721618101</v>
      </c>
      <c r="V1441" s="143">
        <f ca="1">IF($B1441 ="",,VLOOKUP($K1441,'Growth Rates'!$C$5:$D$8,2,FALSE))^COLUMNS($M1441:V1441)*$L1441+SUM($L1442:V1442)*IFERROR($L$5/$L$6,1)</f>
        <v>1.9171562277031404</v>
      </c>
      <c r="W1441" s="143">
        <f ca="1">IF($B1441 ="",,VLOOKUP($K1441,'Growth Rates'!$C$5:$D$8,2,FALSE))^COLUMNS($M1441:W1441)*$L1441+SUM($L1442:W1442)*IFERROR($L$5/$L$6,1)</f>
        <v>1.9685118784965199</v>
      </c>
      <c r="X1441" s="143">
        <f ca="1">IF($B1441 ="",,VLOOKUP($K1441,'Growth Rates'!$C$5:$D$8,2,FALSE))^COLUMNS($M1441:X1441)*$L1441+SUM($L1442:X1442)*IFERROR($L$5/$L$6,1)</f>
        <v>2.0212432141873014</v>
      </c>
      <c r="Y1441" s="143">
        <f ca="1">IF($B1441 ="",,VLOOKUP($K1441,'Growth Rates'!$C$5:$D$8,2,FALSE))^COLUMNS($M1441:Y1441)*$L1441+SUM($L1442:Y1442)*IFERROR($L$5/$L$6,1)</f>
        <v>2.0753870858114993</v>
      </c>
      <c r="Z1441" s="237"/>
      <c r="AA1441" s="173">
        <f ca="1">IFERROR(IF($H1441="",,AA1442/$L1441),0)</f>
        <v>0</v>
      </c>
      <c r="AB1441" s="173">
        <f ca="1">IFERROR(IF($H1441="",,AB1442/$L1441),0)</f>
        <v>0</v>
      </c>
      <c r="AC1441" s="174">
        <f ca="1">IFERROR(IF($H1441="",,AC1442/$L1441),0)</f>
        <v>0.14894338192264409</v>
      </c>
      <c r="AD1441" s="175"/>
      <c r="AE1441" s="42">
        <v>85617</v>
      </c>
      <c r="AF1441" s="43"/>
      <c r="AG1441" s="43"/>
      <c r="AH1441" s="43"/>
      <c r="AI1441" s="43"/>
      <c r="AJ1441" s="43"/>
      <c r="AK1441" s="43"/>
      <c r="AL1441" s="44"/>
      <c r="AM1441" s="157">
        <f ca="1">IF('MASTER 2018-19 '!H1456="","",'MASTER 2018-19 '!H1456)</f>
        <v>1.04</v>
      </c>
      <c r="AN1441" s="216">
        <f t="shared" ca="1" si="246"/>
        <v>0.43181136999999992</v>
      </c>
    </row>
    <row r="1442" spans="1:40" x14ac:dyDescent="0.2">
      <c r="C1442" s="217" t="str">
        <f ca="1">IFERROR(IF(H1441="","No PI or No Data",""),"Substation was not found in SubstationLoad")</f>
        <v/>
      </c>
      <c r="D1442" s="139"/>
      <c r="E1442" s="139"/>
      <c r="F1442" s="139"/>
      <c r="G1442" s="285">
        <f ca="1">IF(AND(VLOOKUP(C1441,SubstationLoad_Max_Primaries!$B$3:$Z$495,3,FALSE),ISNUMBER(VLOOKUP(C1441,'Manual Calculation'!$B$2:$G$222,3,FALSE))),VLOOKUP(C1441,'Manual Calculation'!$B$2:$G$222,4,FALSE),VLOOKUP(C1441,SubstationLoad_Max_Primaries!$B$3:$Z$500,23,FALSE))</f>
        <v>43711.958333333328</v>
      </c>
      <c r="H1442" s="250"/>
      <c r="I1442" s="220"/>
      <c r="J1442" s="220"/>
      <c r="K1442" s="220"/>
      <c r="L1442" s="220" t="s">
        <v>32</v>
      </c>
      <c r="M1442" s="235"/>
      <c r="N1442" s="221"/>
      <c r="O1442" s="221"/>
      <c r="P1442" s="221"/>
      <c r="Q1442" s="221"/>
      <c r="R1442" s="221"/>
      <c r="S1442" s="221"/>
      <c r="T1442" s="221"/>
      <c r="U1442" s="221"/>
      <c r="V1442" s="221"/>
      <c r="W1442" s="221"/>
      <c r="X1442" s="221"/>
      <c r="Y1442" s="221"/>
      <c r="Z1442" s="222"/>
      <c r="AA1442" s="419" t="str">
        <f ca="1">IF(AND(VLOOKUP(C1441,SubstationLoad_Min_Primaries!$B$3:$Z$495,3,FALSE),ISNUMBER(VLOOKUP(C1441,'Manual Calculation'!$B$2:$G$222,5,FALSE))),"Manual Calculation",MAX(VLOOKUP(C1441,SubstationLoad_Max_Primaries!$B$3:$Z$500,5,FALSE),VLOOKUP(C1441,SubstationLoad_Max_Primaries!$B$3:$Z$500,7,FALSE)))</f>
        <v>Manual Calculation</v>
      </c>
      <c r="AB1442" s="419" t="str">
        <f ca="1">IF(AND(VLOOKUP(C1441,SubstationLoad_Min_Primaries!$B$3:$Z$495,3,FALSE),ISNUMBER(VLOOKUP(C1441,'Manual Calculation'!$B$2:$G$222,5,FALSE))),"Manual Calculation",VLOOKUP(C1441,SubstationLoad_Max_Primaries!$B$3:$Z$500,6,FALSE))</f>
        <v>Manual Calculation</v>
      </c>
      <c r="AC1442" s="282">
        <f ca="1">IF(AND(VLOOKUP(C1441,SubstationLoad_Min_Primaries!$B$3:$Z$495,3,FALSE),ISNUMBER(VLOOKUP(C1441,'Manual Calculation'!$B$2:$G$222,5,FALSE))),VLOOKUP(C1441,'Manual Calculation'!$B$2:$G$222,5,FALSE),VLOOKUP(C1441,SubstationLoad_Min_Primaries!$B$3:$Z$500,22,FALSE))</f>
        <v>0.219216563</v>
      </c>
      <c r="AD1442" s="175"/>
      <c r="AE1442" s="186">
        <v>1</v>
      </c>
      <c r="AF1442" s="187">
        <v>0</v>
      </c>
      <c r="AG1442" s="187">
        <v>0</v>
      </c>
      <c r="AH1442" s="187">
        <v>0</v>
      </c>
      <c r="AI1442" s="187">
        <v>0</v>
      </c>
      <c r="AJ1442" s="187">
        <v>0</v>
      </c>
      <c r="AK1442" s="187">
        <v>0</v>
      </c>
      <c r="AL1442" s="188">
        <v>0</v>
      </c>
      <c r="AM1442" s="157" t="str">
        <f ca="1">IF('MASTER 2018-19 '!H1457="","",'MASTER 2018-19 '!H1457)</f>
        <v/>
      </c>
      <c r="AN1442" s="216"/>
    </row>
    <row r="1443" spans="1:40" x14ac:dyDescent="0.2">
      <c r="C1443" s="223" t="s">
        <v>33</v>
      </c>
      <c r="D1443" s="224"/>
      <c r="E1443" s="225"/>
      <c r="F1443" s="225"/>
      <c r="G1443" s="226"/>
      <c r="H1443" s="249"/>
      <c r="I1443" s="228"/>
      <c r="J1443" s="228"/>
      <c r="K1443" s="228"/>
      <c r="L1443" s="228"/>
      <c r="M1443" s="229"/>
      <c r="N1443" s="229"/>
      <c r="O1443" s="230"/>
      <c r="P1443" s="230"/>
      <c r="Q1443" s="230"/>
      <c r="R1443" s="231" t="s">
        <v>34</v>
      </c>
      <c r="S1443" s="283">
        <f ca="1">VLOOKUP(C1441,SubstationLoad_Max_Primaries!$B$3:$Z$500,24,FALSE)</f>
        <v>0</v>
      </c>
      <c r="T1443" s="233"/>
      <c r="U1443" s="233"/>
      <c r="V1443" s="233"/>
      <c r="W1443" s="233"/>
      <c r="X1443" s="233"/>
      <c r="Y1443" s="233"/>
      <c r="Z1443" s="234"/>
      <c r="AA1443" s="418" t="str">
        <f ca="1">IF(AND(VLOOKUP(C1441,SubstationLoad_Min_Primaries!$B$3:$Z$495,3,FALSE),ISNUMBER(VLOOKUP(C1441,'Manual Calculation'!$B$2:$G$222,5,FALSE))),"",IF(AA1442=VLOOKUP(C1441,SubstationLoad_Max_Primaries!$B$3:$Z$500,5,FALSE),VLOOKUP(C1441,SubstationLoad_Max_Primaries!$B$3:$Z$500,10,FALSE),IF(AA1442=VLOOKUP(C1441,SubstationLoad_Max_Primaries!$B$3:$Z$500,7,FALSE),VLOOKUP(C1441,SubstationLoad_Max_Primaries!$B$3:$Z$500,12,FALSE),"")))</f>
        <v/>
      </c>
      <c r="AB1443" s="418" t="str">
        <f ca="1">IF(AND(VLOOKUP(C1441,SubstationLoad_Min_Primaries!$B$3:$Z$495,3,FALSE),ISNUMBER(VLOOKUP(C1441,'Manual Calculation'!$B$2:$G$222,5,FALSE))),"",VLOOKUP(C1441,SubstationLoad_Max_Primaries!$B$3:$Z$500,11,FALSE))</f>
        <v/>
      </c>
      <c r="AC1443" s="418">
        <f ca="1">IF(AND(VLOOKUP(C1441,SubstationLoad_Min_Primaries!$B$3:$Z$495,3,FALSE),ISNUMBER(VLOOKUP(C1441,'Manual Calculation'!$B$2:$G$222,5,FALSE))),VLOOKUP(C1441,'Manual Calculation'!$B$2:$G$222,6,FALSE),VLOOKUP(C1441,SubstationLoad_Min_Primaries!$B$3:$Z$500,23,FALSE))</f>
        <v>43641.104166666672</v>
      </c>
      <c r="AD1443" s="175"/>
      <c r="AE1443" s="175"/>
      <c r="AF1443" s="175"/>
      <c r="AG1443" s="175"/>
      <c r="AH1443" s="175"/>
      <c r="AI1443" s="175"/>
      <c r="AJ1443" s="175"/>
      <c r="AK1443" s="175"/>
      <c r="AL1443" s="175"/>
      <c r="AM1443" s="157" t="str">
        <f ca="1">IF('MASTER 2018-19 '!H1458="","",'MASTER 2018-19 '!H1458)</f>
        <v/>
      </c>
      <c r="AN1443" s="216"/>
    </row>
    <row r="1444" spans="1:40" x14ac:dyDescent="0.2">
      <c r="B1444" s="236">
        <v>657</v>
      </c>
      <c r="C1444" s="86" t="str">
        <f ca="1">VLOOKUP(B1444,'GSP List'!$D$2:$E$485,2,FALSE)</f>
        <v>LAXAY</v>
      </c>
      <c r="D1444" s="117" t="s">
        <v>30</v>
      </c>
      <c r="E1444" s="117" t="s">
        <v>530</v>
      </c>
      <c r="F1444" s="214"/>
      <c r="G1444" s="284">
        <f ca="1">IF(AND(VLOOKUP(C1444,SubstationLoad_Max_Primaries!$B$3:$Z$495,3,FALSE),ISNUMBER(VLOOKUP(C1444,'Manual Calculation'!$B$2:$G$222,3,FALSE))),VLOOKUP(C1444,'Manual Calculation'!$B$2:$G$222,4,FALSE),VLOOKUP(C1444,SubstationLoad_Max_Primaries!$B$3:$Z$500,23,FALSE))</f>
        <v>43873.773611111108</v>
      </c>
      <c r="H1444" s="282">
        <f ca="1">IF(AND(VLOOKUP(C1444,SubstationLoad_Max_Primaries!$B$3:$Z$495,3,FALSE),ISNUMBER(VLOOKUP(C1444,'Manual Calculation'!$B$2:$G$222,3,FALSE))),VLOOKUP(C1444,'Manual Calculation'!$B$2:$G$222,3,FALSE),VLOOKUP(C1444,SubstationLoad_Max_Primaries!$B$3:$Z$500,22,FALSE))</f>
        <v>1.7488280122070312</v>
      </c>
      <c r="I1444" s="136">
        <v>1</v>
      </c>
      <c r="J1444" s="89">
        <v>0</v>
      </c>
      <c r="K1444" s="90">
        <v>0</v>
      </c>
      <c r="L1444" s="143">
        <f ca="1">IF(OR($B1444="",ISNA($I1444)),,$H1444*$I1444)</f>
        <v>1.7488280122070312</v>
      </c>
      <c r="M1444" s="143">
        <f ca="1">IF($B1444 ="",,VLOOKUP($K1444,'Growth Rates'!$C$5:$D$8,2,FALSE))^COLUMNS($M1444:M1444)*$L1444+SUM($L1445:M1445)*IFERROR($L$5/$L$6,1)</f>
        <v>1.7488599401553158</v>
      </c>
      <c r="N1444" s="143">
        <f ca="1">IF($B1444 ="",,VLOOKUP($K1444,'Growth Rates'!$C$5:$D$8,2,FALSE))^COLUMNS($M1444:N1444)*$L1444+SUM($L1445:N1445)*IFERROR($L$5/$L$6,1)</f>
        <v>1.7488918686865016</v>
      </c>
      <c r="O1444" s="143">
        <f ca="1">IF($B1444 ="",,VLOOKUP($K1444,'Growth Rates'!$C$5:$D$8,2,FALSE))^COLUMNS($M1444:O1444)*$L1444+SUM($L1445:O1445)*IFERROR($L$5/$L$6,1)</f>
        <v>1.7489237978005989</v>
      </c>
      <c r="P1444" s="143">
        <f ca="1">IF($B1444 ="",,VLOOKUP($K1444,'Growth Rates'!$C$5:$D$8,2,FALSE))^COLUMNS($M1444:P1444)*$L1444+SUM($L1445:P1445)*IFERROR($L$5/$L$6,1)</f>
        <v>1.7489557274976191</v>
      </c>
      <c r="Q1444" s="143">
        <f ca="1">IF($B1444 ="",,VLOOKUP($K1444,'Growth Rates'!$C$5:$D$8,2,FALSE))^COLUMNS($M1444:Q1444)*$L1444+SUM($L1445:Q1445)*IFERROR($L$5/$L$6,1)</f>
        <v>1.748987657777572</v>
      </c>
      <c r="R1444" s="143">
        <f ca="1">IF($B1444 ="",,VLOOKUP($K1444,'Growth Rates'!$C$5:$D$8,2,FALSE))^COLUMNS($M1444:R1444)*$L1444+SUM($L1445:R1445)*IFERROR($L$5/$L$6,1)</f>
        <v>1.7490195886404689</v>
      </c>
      <c r="S1444" s="143">
        <f ca="1">IF($B1444 ="",,VLOOKUP($K1444,'Growth Rates'!$C$5:$D$8,2,FALSE))^COLUMNS($M1444:S1444)*$L1444+SUM($L1445:S1445)*IFERROR($L$5/$L$6,1)</f>
        <v>1.7490515200863199</v>
      </c>
      <c r="T1444" s="143">
        <f ca="1">IF($B1444 ="",,VLOOKUP($K1444,'Growth Rates'!$C$5:$D$8,2,FALSE))^COLUMNS($M1444:T1444)*$L1444+SUM($L1445:T1445)*IFERROR($L$5/$L$6,1)</f>
        <v>1.7490834521151364</v>
      </c>
      <c r="U1444" s="143">
        <f ca="1">IF($B1444 ="",,VLOOKUP($K1444,'Growth Rates'!$C$5:$D$8,2,FALSE))^COLUMNS($M1444:U1444)*$L1444+SUM($L1445:U1445)*IFERROR($L$5/$L$6,1)</f>
        <v>1.7491153847269281</v>
      </c>
      <c r="V1444" s="143">
        <f ca="1">IF($B1444 ="",,VLOOKUP($K1444,'Growth Rates'!$C$5:$D$8,2,FALSE))^COLUMNS($M1444:V1444)*$L1444+SUM($L1445:V1445)*IFERROR($L$5/$L$6,1)</f>
        <v>1.7491473179217065</v>
      </c>
      <c r="W1444" s="143">
        <f ca="1">IF($B1444 ="",,VLOOKUP($K1444,'Growth Rates'!$C$5:$D$8,2,FALSE))^COLUMNS($M1444:W1444)*$L1444+SUM($L1445:W1445)*IFERROR($L$5/$L$6,1)</f>
        <v>1.7491792516994811</v>
      </c>
      <c r="X1444" s="143">
        <f ca="1">IF($B1444 ="",,VLOOKUP($K1444,'Growth Rates'!$C$5:$D$8,2,FALSE))^COLUMNS($M1444:X1444)*$L1444+SUM($L1445:X1445)*IFERROR($L$5/$L$6,1)</f>
        <v>1.7492111860602646</v>
      </c>
      <c r="Y1444" s="143">
        <f ca="1">IF($B1444 ="",,VLOOKUP($K1444,'Growth Rates'!$C$5:$D$8,2,FALSE))^COLUMNS($M1444:Y1444)*$L1444+SUM($L1445:Y1445)*IFERROR($L$5/$L$6,1)</f>
        <v>1.7492431210040651</v>
      </c>
      <c r="Z1444" s="111"/>
      <c r="AA1444" s="173">
        <f ca="1">IFERROR(IF($H1444="",,AA1445/$L1444),0)</f>
        <v>0.87436383173108256</v>
      </c>
      <c r="AB1444" s="173">
        <f ca="1">IFERROR(IF($H1444="",,AB1445/$L1444),0)</f>
        <v>0.67957291449180335</v>
      </c>
      <c r="AC1444" s="174">
        <f ca="1">IFERROR(IF($H1444="",,AC1445/$L1444),0)</f>
        <v>0</v>
      </c>
      <c r="AD1444" s="175"/>
      <c r="AE1444" s="42">
        <v>85609</v>
      </c>
      <c r="AF1444" s="43"/>
      <c r="AG1444" s="43"/>
      <c r="AH1444" s="43"/>
      <c r="AI1444" s="43"/>
      <c r="AJ1444" s="43"/>
      <c r="AK1444" s="43"/>
      <c r="AL1444" s="44"/>
      <c r="AM1444" s="157">
        <f ca="1">IF('MASTER 2018-19 '!H1459="","",'MASTER 2018-19 '!H1459)</f>
        <v>1.68</v>
      </c>
      <c r="AN1444" s="216">
        <f t="shared" ca="1" si="246"/>
        <v>6.8828012207031275E-2</v>
      </c>
    </row>
    <row r="1445" spans="1:40" x14ac:dyDescent="0.2">
      <c r="C1445" s="217" t="str">
        <f ca="1">IFERROR(IF(H1444="","No PI or No Data",""),"Substation was not found in SubstationLoad")</f>
        <v/>
      </c>
      <c r="D1445" s="139"/>
      <c r="E1445" s="139"/>
      <c r="F1445" s="139"/>
      <c r="G1445" s="285">
        <f ca="1">IF(AND(VLOOKUP(C1444,SubstationLoad_Max_Primaries!$B$3:$Z$495,3,FALSE),ISNUMBER(VLOOKUP(C1444,'Manual Calculation'!$B$2:$G$222,3,FALSE))),VLOOKUP(C1444,'Manual Calculation'!$B$2:$G$222,4,FALSE),VLOOKUP(C1444,SubstationLoad_Max_Primaries!$B$3:$Z$500,23,FALSE))</f>
        <v>43873.773611111108</v>
      </c>
      <c r="H1445" s="250"/>
      <c r="I1445" s="220"/>
      <c r="J1445" s="220"/>
      <c r="K1445" s="220"/>
      <c r="L1445" s="220" t="s">
        <v>32</v>
      </c>
      <c r="M1445" s="235"/>
      <c r="N1445" s="221"/>
      <c r="O1445" s="221"/>
      <c r="P1445" s="221"/>
      <c r="Q1445" s="221"/>
      <c r="R1445" s="221"/>
      <c r="S1445" s="221"/>
      <c r="T1445" s="221"/>
      <c r="U1445" s="221"/>
      <c r="V1445" s="221"/>
      <c r="W1445" s="221"/>
      <c r="X1445" s="221"/>
      <c r="Y1445" s="221"/>
      <c r="Z1445" s="222"/>
      <c r="AA1445" s="419">
        <f ca="1">IF(AND(VLOOKUP(C1444,SubstationLoad_Min_Primaries!$B$3:$Z$495,3,FALSE),ISNUMBER(VLOOKUP(C1444,'Manual Calculation'!$B$2:$G$222,5,FALSE))),"Manual Calculation",MAX(VLOOKUP(C1444,SubstationLoad_Max_Primaries!$B$3:$Z$500,5,FALSE),VLOOKUP(C1444,SubstationLoad_Max_Primaries!$B$3:$Z$500,7,FALSE)))</f>
        <v>1.5291119617919922</v>
      </c>
      <c r="AB1445" s="419">
        <f ca="1">IF(AND(VLOOKUP(C1444,SubstationLoad_Min_Primaries!$B$3:$Z$495,3,FALSE),ISNUMBER(VLOOKUP(C1444,'Manual Calculation'!$B$2:$G$222,5,FALSE))),"Manual Calculation",VLOOKUP(C1444,SubstationLoad_Max_Primaries!$B$3:$Z$500,6,FALSE))</f>
        <v>1.1884561492004393</v>
      </c>
      <c r="AC1445" s="282">
        <f ca="1">IF(AND(VLOOKUP(C1444,SubstationLoad_Min_Primaries!$B$3:$Z$495,3,FALSE),ISNUMBER(VLOOKUP(C1444,'Manual Calculation'!$B$2:$G$222,5,FALSE))),VLOOKUP(C1444,'Manual Calculation'!$B$2:$G$222,5,FALSE),VLOOKUP(C1444,SubstationLoad_Min_Primaries!$B$3:$Z$500,22,FALSE))</f>
        <v>0</v>
      </c>
      <c r="AD1445" s="175"/>
      <c r="AE1445" s="186">
        <v>1</v>
      </c>
      <c r="AF1445" s="187">
        <v>0</v>
      </c>
      <c r="AG1445" s="187">
        <v>0</v>
      </c>
      <c r="AH1445" s="187">
        <v>0</v>
      </c>
      <c r="AI1445" s="187">
        <v>0</v>
      </c>
      <c r="AJ1445" s="187">
        <v>0</v>
      </c>
      <c r="AK1445" s="187">
        <v>0</v>
      </c>
      <c r="AL1445" s="188">
        <v>0</v>
      </c>
      <c r="AM1445" s="157" t="str">
        <f ca="1">IF('MASTER 2018-19 '!H1460="","",'MASTER 2018-19 '!H1460)</f>
        <v/>
      </c>
      <c r="AN1445" s="216"/>
    </row>
    <row r="1446" spans="1:40" x14ac:dyDescent="0.2">
      <c r="C1446" s="223" t="s">
        <v>33</v>
      </c>
      <c r="D1446" s="224"/>
      <c r="E1446" s="225"/>
      <c r="F1446" s="225"/>
      <c r="G1446" s="226"/>
      <c r="H1446" s="249"/>
      <c r="I1446" s="228"/>
      <c r="J1446" s="228"/>
      <c r="K1446" s="228"/>
      <c r="L1446" s="228"/>
      <c r="M1446" s="229"/>
      <c r="N1446" s="229"/>
      <c r="O1446" s="230"/>
      <c r="P1446" s="230"/>
      <c r="Q1446" s="230"/>
      <c r="R1446" s="231" t="s">
        <v>34</v>
      </c>
      <c r="S1446" s="283">
        <f ca="1">VLOOKUP(C1444,SubstationLoad_Max_Primaries!$B$3:$Z$500,24,FALSE)</f>
        <v>0</v>
      </c>
      <c r="T1446" s="233"/>
      <c r="U1446" s="233"/>
      <c r="V1446" s="233"/>
      <c r="W1446" s="233"/>
      <c r="X1446" s="233"/>
      <c r="Y1446" s="233"/>
      <c r="Z1446" s="239"/>
      <c r="AA1446" s="418">
        <f ca="1">IF(AND(VLOOKUP(C1444,SubstationLoad_Min_Primaries!$B$3:$Z$495,3,FALSE),ISNUMBER(VLOOKUP(C1444,'Manual Calculation'!$B$2:$G$222,5,FALSE))),"",IF(AA1445=VLOOKUP(C1444,SubstationLoad_Max_Primaries!$B$3:$Z$500,5,FALSE),VLOOKUP(C1444,SubstationLoad_Max_Primaries!$B$3:$Z$500,10,FALSE),IF(AA1445=VLOOKUP(C1444,SubstationLoad_Max_Primaries!$B$3:$Z$500,7,FALSE),VLOOKUP(C1444,SubstationLoad_Max_Primaries!$B$3:$Z$500,12,FALSE),"")))</f>
        <v>43558.790277777778</v>
      </c>
      <c r="AB1446" s="418">
        <f ca="1">IF(AND(VLOOKUP(C1444,SubstationLoad_Min_Primaries!$B$3:$Z$495,3,FALSE),ISNUMBER(VLOOKUP(C1444,'Manual Calculation'!$B$2:$G$222,5,FALSE))),"",VLOOKUP(C1444,SubstationLoad_Max_Primaries!$B$3:$Z$500,11,FALSE))</f>
        <v>43628.736805555556</v>
      </c>
      <c r="AC1446" s="418">
        <f ca="1">IF(AND(VLOOKUP(C1444,SubstationLoad_Min_Primaries!$B$3:$Z$495,3,FALSE),ISNUMBER(VLOOKUP(C1444,'Manual Calculation'!$B$2:$G$222,5,FALSE))),VLOOKUP(C1444,'Manual Calculation'!$B$2:$G$222,6,FALSE),VLOOKUP(C1444,SubstationLoad_Min_Primaries!$B$3:$Z$500,23,FALSE))</f>
        <v>0</v>
      </c>
      <c r="AD1446" s="175"/>
      <c r="AE1446" s="175"/>
      <c r="AF1446" s="175"/>
      <c r="AG1446" s="175"/>
      <c r="AH1446" s="175"/>
      <c r="AI1446" s="175"/>
      <c r="AJ1446" s="175"/>
      <c r="AK1446" s="175"/>
      <c r="AL1446" s="175"/>
      <c r="AM1446" s="157" t="str">
        <f ca="1">IF('MASTER 2018-19 '!H1461="","",'MASTER 2018-19 '!H1461)</f>
        <v/>
      </c>
      <c r="AN1446" s="216"/>
    </row>
    <row r="1447" spans="1:40" x14ac:dyDescent="0.2">
      <c r="B1447" s="236">
        <v>650</v>
      </c>
      <c r="C1447" s="86" t="str">
        <f ca="1">VLOOKUP(B1447,'GSP List'!$D$2:$E$485,2,FALSE)</f>
        <v>MAARUIG</v>
      </c>
      <c r="D1447" s="117" t="s">
        <v>30</v>
      </c>
      <c r="E1447" s="117" t="s">
        <v>598</v>
      </c>
      <c r="F1447" s="214"/>
      <c r="G1447" s="284" t="str">
        <f ca="1">IF(AND(VLOOKUP(C1447,SubstationLoad_Max_Primaries!$B$3:$Z$495,3,FALSE),ISNUMBER(VLOOKUP(C1447,'Manual Calculation'!$B$2:$G$222,3,FALSE))),VLOOKUP(C1447,'Manual Calculation'!$B$2:$G$222,4,FALSE),VLOOKUP(C1447,SubstationLoad_Max_Primaries!$B$3:$Z$500,23,FALSE))</f>
        <v>No PI</v>
      </c>
      <c r="H1447" s="282">
        <f ca="1">IF(AND(VLOOKUP(C1447,SubstationLoad_Max_Primaries!$B$3:$Z$495,3,FALSE),ISNUMBER(VLOOKUP(C1447,'Manual Calculation'!$B$2:$G$222,3,FALSE))),VLOOKUP(C1447,'Manual Calculation'!$B$2:$G$222,3,FALSE),VLOOKUP(C1447,SubstationLoad_Max_Primaries!$B$3:$Z$500,22,FALSE))</f>
        <v>0.11518574132884667</v>
      </c>
      <c r="I1447" s="136">
        <v>1</v>
      </c>
      <c r="J1447" s="89" t="s">
        <v>35</v>
      </c>
      <c r="K1447" s="90" t="s">
        <v>35</v>
      </c>
      <c r="L1447" s="143">
        <f ca="1">IF(OR($B1447="",ISNA($I1447)),,$H1447*$I1447)</f>
        <v>0.11518574132884667</v>
      </c>
      <c r="M1447" s="143">
        <f ca="1">IF($B1447 ="",,VLOOKUP($K1447,'Growth Rates'!$C$5:$D$8,2,FALSE))^COLUMNS($M1447:M1447)*$L1447+SUM($L1448:M1448)*IFERROR($L$5/$L$6,1)</f>
        <v>0.116752825878997</v>
      </c>
      <c r="N1447" s="143">
        <f ca="1">IF($B1447 ="",,VLOOKUP($K1447,'Growth Rates'!$C$5:$D$8,2,FALSE))^COLUMNS($M1447:N1447)*$L1447+SUM($L1448:N1448)*IFERROR($L$5/$L$6,1)</f>
        <v>0.11834123037690294</v>
      </c>
      <c r="O1447" s="143">
        <f ca="1">IF($B1447 ="",,VLOOKUP($K1447,'Growth Rates'!$C$5:$D$8,2,FALSE))^COLUMNS($M1447:O1447)*$L1447+SUM($L1448:O1448)*IFERROR($L$5/$L$6,1)</f>
        <v>0.11995124487722185</v>
      </c>
      <c r="P1447" s="143">
        <f ca="1">IF($B1447 ="",,VLOOKUP($K1447,'Growth Rates'!$C$5:$D$8,2,FALSE))^COLUMNS($M1447:P1447)*$L1447+SUM($L1448:P1448)*IFERROR($L$5/$L$6,1)</f>
        <v>0.12158316338076079</v>
      </c>
      <c r="Q1447" s="143">
        <f ca="1">IF($B1447 ="",,VLOOKUP($K1447,'Growth Rates'!$C$5:$D$8,2,FALSE))^COLUMNS($M1447:Q1447)*$L1447+SUM($L1448:Q1448)*IFERROR($L$5/$L$6,1)</f>
        <v>0.1232372838881632</v>
      </c>
      <c r="R1447" s="143">
        <f ca="1">IF($B1447 ="",,VLOOKUP($K1447,'Growth Rates'!$C$5:$D$8,2,FALSE))^COLUMNS($M1447:R1447)*$L1447+SUM($L1448:R1448)*IFERROR($L$5/$L$6,1)</f>
        <v>0.12491390845432615</v>
      </c>
      <c r="S1447" s="143">
        <f ca="1">IF($B1447 ="",,VLOOKUP($K1447,'Growth Rates'!$C$5:$D$8,2,FALSE))^COLUMNS($M1447:S1447)*$L1447+SUM($L1448:S1448)*IFERROR($L$5/$L$6,1)</f>
        <v>0.12661334324355769</v>
      </c>
      <c r="T1447" s="143">
        <f ca="1">IF($B1447 ="",,VLOOKUP($K1447,'Growth Rates'!$C$5:$D$8,2,FALSE))^COLUMNS($M1447:T1447)*$L1447+SUM($L1448:T1448)*IFERROR($L$5/$L$6,1)</f>
        <v>0.128335898585485</v>
      </c>
      <c r="U1447" s="143">
        <f ca="1">IF($B1447 ="",,VLOOKUP($K1447,'Growth Rates'!$C$5:$D$8,2,FALSE))^COLUMNS($M1447:U1447)*$L1447+SUM($L1448:U1448)*IFERROR($L$5/$L$6,1)</f>
        <v>0.13008188903172271</v>
      </c>
      <c r="V1447" s="143">
        <f ca="1">IF($B1447 ="",,VLOOKUP($K1447,'Growth Rates'!$C$5:$D$8,2,FALSE))^COLUMNS($M1447:V1447)*$L1447+SUM($L1448:V1448)*IFERROR($L$5/$L$6,1)</f>
        <v>0.13185163341331255</v>
      </c>
      <c r="W1447" s="143">
        <f ca="1">IF($B1447 ="",,VLOOKUP($K1447,'Growth Rates'!$C$5:$D$8,2,FALSE))^COLUMNS($M1447:W1447)*$L1447+SUM($L1448:W1448)*IFERROR($L$5/$L$6,1)</f>
        <v>0.13364545489894411</v>
      </c>
      <c r="X1447" s="143">
        <f ca="1">IF($B1447 ="",,VLOOKUP($K1447,'Growth Rates'!$C$5:$D$8,2,FALSE))^COLUMNS($M1447:X1447)*$L1447+SUM($L1448:X1448)*IFERROR($L$5/$L$6,1)</f>
        <v>0.13546368105396822</v>
      </c>
      <c r="Y1447" s="143">
        <f ca="1">IF($B1447 ="",,VLOOKUP($K1447,'Growth Rates'!$C$5:$D$8,2,FALSE))^COLUMNS($M1447:Y1447)*$L1447+SUM($L1448:Y1448)*IFERROR($L$5/$L$6,1)</f>
        <v>0.13730664390021247</v>
      </c>
      <c r="Z1447" s="215"/>
      <c r="AA1447" s="173">
        <f ca="1">IFERROR(IF($H1447="",,AA1448/$L1447),0)</f>
        <v>0</v>
      </c>
      <c r="AB1447" s="173">
        <f ca="1">IFERROR(IF($H1447="",,AB1448/$L1447),0)</f>
        <v>0</v>
      </c>
      <c r="AC1447" s="174">
        <f ca="1">IFERROR(IF($H1447="",,AC1448/$L1447),0)</f>
        <v>0</v>
      </c>
      <c r="AD1447" s="175"/>
      <c r="AE1447" s="42">
        <v>85606</v>
      </c>
      <c r="AF1447" s="43"/>
      <c r="AG1447" s="43"/>
      <c r="AH1447" s="43"/>
      <c r="AI1447" s="43"/>
      <c r="AJ1447" s="43"/>
      <c r="AK1447" s="43"/>
      <c r="AL1447" s="44"/>
      <c r="AM1447" s="157">
        <f ca="1">IF('MASTER 2018-19 '!H1462="","",'MASTER 2018-19 '!H1462)</f>
        <v>0.11237633300375285</v>
      </c>
      <c r="AN1447" s="216">
        <f t="shared" ca="1" si="246"/>
        <v>2.8094083250938123E-3</v>
      </c>
    </row>
    <row r="1448" spans="1:40" x14ac:dyDescent="0.2">
      <c r="C1448" s="217" t="str">
        <f ca="1">IFERROR(IF(H1447="","No PI or No Data",""),"Substation was not found in SubstationLoad")</f>
        <v/>
      </c>
      <c r="D1448" s="139"/>
      <c r="E1448" s="139"/>
      <c r="F1448" s="139"/>
      <c r="G1448" s="285" t="str">
        <f ca="1">IF(AND(VLOOKUP(C1447,SubstationLoad_Max_Primaries!$B$3:$Z$495,3,FALSE),ISNUMBER(VLOOKUP(C1447,'Manual Calculation'!$B$2:$G$222,3,FALSE))),VLOOKUP(C1447,'Manual Calculation'!$B$2:$G$222,4,FALSE),VLOOKUP(C1447,SubstationLoad_Max_Primaries!$B$3:$Z$500,23,FALSE))</f>
        <v>No PI</v>
      </c>
      <c r="H1448" s="250"/>
      <c r="I1448" s="220"/>
      <c r="J1448" s="220"/>
      <c r="K1448" s="220"/>
      <c r="L1448" s="220" t="s">
        <v>32</v>
      </c>
      <c r="M1448" s="235"/>
      <c r="N1448" s="221"/>
      <c r="O1448" s="221"/>
      <c r="P1448" s="221"/>
      <c r="Q1448" s="221"/>
      <c r="R1448" s="221"/>
      <c r="S1448" s="221"/>
      <c r="T1448" s="221"/>
      <c r="U1448" s="221"/>
      <c r="V1448" s="221"/>
      <c r="W1448" s="221"/>
      <c r="X1448" s="221"/>
      <c r="Y1448" s="221"/>
      <c r="Z1448" s="222"/>
      <c r="AA1448" s="419">
        <f ca="1">IF(AND(VLOOKUP(C1447,SubstationLoad_Min_Primaries!$B$3:$Z$495,3,FALSE),ISNUMBER(VLOOKUP(C1447,'Manual Calculation'!$B$2:$G$222,5,FALSE))),"Manual Calculation",MAX(VLOOKUP(C1447,SubstationLoad_Max_Primaries!$B$3:$Z$500,5,FALSE),VLOOKUP(C1447,SubstationLoad_Max_Primaries!$B$3:$Z$500,7,FALSE)))</f>
        <v>0</v>
      </c>
      <c r="AB1448" s="419">
        <f ca="1">IF(AND(VLOOKUP(C1447,SubstationLoad_Min_Primaries!$B$3:$Z$495,3,FALSE),ISNUMBER(VLOOKUP(C1447,'Manual Calculation'!$B$2:$G$222,5,FALSE))),"Manual Calculation",VLOOKUP(C1447,SubstationLoad_Max_Primaries!$B$3:$Z$500,6,FALSE))</f>
        <v>0</v>
      </c>
      <c r="AC1448" s="282">
        <f ca="1">IF(AND(VLOOKUP(C1447,SubstationLoad_Min_Primaries!$B$3:$Z$495,3,FALSE),ISNUMBER(VLOOKUP(C1447,'Manual Calculation'!$B$2:$G$222,5,FALSE))),VLOOKUP(C1447,'Manual Calculation'!$B$2:$G$222,5,FALSE),VLOOKUP(C1447,SubstationLoad_Min_Primaries!$B$3:$Z$500,22,FALSE))</f>
        <v>0</v>
      </c>
      <c r="AD1448" s="175"/>
      <c r="AE1448" s="186">
        <v>1</v>
      </c>
      <c r="AF1448" s="187">
        <v>0</v>
      </c>
      <c r="AG1448" s="187">
        <v>0</v>
      </c>
      <c r="AH1448" s="187">
        <v>0</v>
      </c>
      <c r="AI1448" s="187">
        <v>0</v>
      </c>
      <c r="AJ1448" s="187">
        <v>0</v>
      </c>
      <c r="AK1448" s="187">
        <v>0</v>
      </c>
      <c r="AL1448" s="188">
        <v>0</v>
      </c>
      <c r="AM1448" s="157" t="str">
        <f ca="1">IF('MASTER 2018-19 '!H1463="","",'MASTER 2018-19 '!H1463)</f>
        <v/>
      </c>
      <c r="AN1448" s="216"/>
    </row>
    <row r="1449" spans="1:40" x14ac:dyDescent="0.2">
      <c r="C1449" s="223" t="s">
        <v>33</v>
      </c>
      <c r="D1449" s="224"/>
      <c r="E1449" s="225"/>
      <c r="F1449" s="225"/>
      <c r="G1449" s="226"/>
      <c r="H1449" s="249"/>
      <c r="I1449" s="228"/>
      <c r="J1449" s="228"/>
      <c r="K1449" s="228"/>
      <c r="L1449" s="228"/>
      <c r="M1449" s="229"/>
      <c r="N1449" s="229"/>
      <c r="O1449" s="230"/>
      <c r="P1449" s="230"/>
      <c r="Q1449" s="230"/>
      <c r="R1449" s="231" t="s">
        <v>34</v>
      </c>
      <c r="S1449" s="283" t="str">
        <f ca="1">VLOOKUP(C1447,SubstationLoad_Max_Primaries!$B$3:$Z$500,24,FALSE)</f>
        <v/>
      </c>
      <c r="T1449" s="233"/>
      <c r="U1449" s="233"/>
      <c r="V1449" s="233"/>
      <c r="W1449" s="233"/>
      <c r="X1449" s="233"/>
      <c r="Y1449" s="233"/>
      <c r="Z1449" s="234"/>
      <c r="AA1449" s="418">
        <f ca="1">IF(AND(VLOOKUP(C1447,SubstationLoad_Min_Primaries!$B$3:$Z$495,3,FALSE),ISNUMBER(VLOOKUP(C1447,'Manual Calculation'!$B$2:$G$222,5,FALSE))),"",IF(AA1448=VLOOKUP(C1447,SubstationLoad_Max_Primaries!$B$3:$Z$500,5,FALSE),VLOOKUP(C1447,SubstationLoad_Max_Primaries!$B$3:$Z$500,10,FALSE),IF(AA1448=VLOOKUP(C1447,SubstationLoad_Max_Primaries!$B$3:$Z$500,7,FALSE),VLOOKUP(C1447,SubstationLoad_Max_Primaries!$B$3:$Z$500,12,FALSE),"")))</f>
        <v>0</v>
      </c>
      <c r="AB1449" s="418">
        <f ca="1">IF(AND(VLOOKUP(C1447,SubstationLoad_Min_Primaries!$B$3:$Z$495,3,FALSE),ISNUMBER(VLOOKUP(C1447,'Manual Calculation'!$B$2:$G$222,5,FALSE))),"",VLOOKUP(C1447,SubstationLoad_Max_Primaries!$B$3:$Z$500,11,FALSE))</f>
        <v>0</v>
      </c>
      <c r="AC1449" s="418">
        <f ca="1">IF(AND(VLOOKUP(C1447,SubstationLoad_Min_Primaries!$B$3:$Z$495,3,FALSE),ISNUMBER(VLOOKUP(C1447,'Manual Calculation'!$B$2:$G$222,5,FALSE))),VLOOKUP(C1447,'Manual Calculation'!$B$2:$G$222,6,FALSE),VLOOKUP(C1447,SubstationLoad_Min_Primaries!$B$3:$Z$500,23,FALSE))</f>
        <v>0</v>
      </c>
      <c r="AD1449" s="175"/>
      <c r="AE1449" s="175"/>
      <c r="AF1449" s="175"/>
      <c r="AG1449" s="175"/>
      <c r="AH1449" s="175"/>
      <c r="AI1449" s="175"/>
      <c r="AJ1449" s="175"/>
      <c r="AK1449" s="175"/>
      <c r="AL1449" s="175"/>
      <c r="AM1449" s="157" t="str">
        <f ca="1">IF('MASTER 2018-19 '!H1464="","",'MASTER 2018-19 '!H1464)</f>
        <v/>
      </c>
      <c r="AN1449" s="216"/>
    </row>
    <row r="1450" spans="1:40" x14ac:dyDescent="0.2">
      <c r="A1450" s="246"/>
      <c r="B1450" s="246"/>
      <c r="C1450" s="246"/>
      <c r="D1450" s="246"/>
      <c r="E1450" s="246"/>
      <c r="F1450" s="246"/>
      <c r="G1450" s="246"/>
      <c r="H1450" s="246"/>
      <c r="I1450" s="246"/>
      <c r="J1450" s="246"/>
      <c r="K1450" s="246"/>
      <c r="L1450" s="246"/>
      <c r="M1450" s="246"/>
      <c r="N1450" s="246"/>
      <c r="O1450" s="246"/>
      <c r="P1450" s="246"/>
      <c r="Q1450" s="246"/>
      <c r="R1450" s="246"/>
      <c r="S1450" s="246"/>
      <c r="T1450" s="246"/>
      <c r="U1450" s="246"/>
      <c r="V1450" s="246"/>
      <c r="W1450" s="246"/>
      <c r="X1450" s="246"/>
      <c r="Y1450" s="246"/>
      <c r="Z1450" s="246"/>
      <c r="AA1450" s="246"/>
      <c r="AB1450" s="246"/>
      <c r="AC1450" s="246"/>
      <c r="AD1450" s="246"/>
      <c r="AE1450" s="246"/>
      <c r="AF1450" s="246"/>
      <c r="AG1450" s="246"/>
      <c r="AH1450" s="246"/>
      <c r="AI1450" s="246"/>
      <c r="AJ1450" s="246"/>
      <c r="AK1450" s="246"/>
      <c r="AL1450" s="246"/>
      <c r="AM1450" s="157" t="str">
        <f ca="1">IF('MASTER 2018-19 '!H1465="","",'MASTER 2018-19 '!H1465)</f>
        <v/>
      </c>
      <c r="AN1450" s="216"/>
    </row>
    <row r="1451" spans="1:40" x14ac:dyDescent="0.2">
      <c r="A1451" s="152"/>
      <c r="B1451" s="25"/>
      <c r="C1451" s="158"/>
      <c r="D1451" s="152"/>
      <c r="E1451" s="152"/>
      <c r="F1451" s="152"/>
      <c r="G1451" s="152"/>
      <c r="H1451" s="152"/>
      <c r="I1451" s="152"/>
      <c r="J1451" s="152"/>
      <c r="K1451" s="152"/>
      <c r="L1451" s="7" t="s">
        <v>0</v>
      </c>
      <c r="M1451" s="159"/>
      <c r="N1451" s="159"/>
      <c r="O1451" s="159"/>
      <c r="P1451" s="159"/>
      <c r="Q1451" s="159"/>
      <c r="R1451" s="159"/>
      <c r="S1451" s="159"/>
      <c r="T1451" s="159"/>
      <c r="U1451" s="159"/>
      <c r="V1451" s="159"/>
      <c r="W1451" s="159"/>
      <c r="X1451" s="159"/>
      <c r="Y1451" s="159"/>
      <c r="Z1451" s="156"/>
      <c r="AA1451" s="152"/>
      <c r="AB1451" s="152"/>
      <c r="AC1451" s="152"/>
      <c r="AD1451" s="152"/>
      <c r="AE1451" s="152"/>
      <c r="AF1451" s="152"/>
      <c r="AG1451" s="152"/>
      <c r="AH1451" s="152"/>
      <c r="AI1451" s="152"/>
      <c r="AJ1451" s="152"/>
      <c r="AK1451" s="152"/>
      <c r="AL1451" s="152"/>
      <c r="AM1451" s="157" t="str">
        <f ca="1">IF('MASTER 2018-19 '!H1466="","",'MASTER 2018-19 '!H1466)</f>
        <v/>
      </c>
      <c r="AN1451" s="216"/>
    </row>
    <row r="1452" spans="1:40" ht="61.5" x14ac:dyDescent="0.2">
      <c r="A1452" s="20" t="s">
        <v>39</v>
      </c>
      <c r="B1452" s="21" t="s">
        <v>657</v>
      </c>
      <c r="C1452" s="20" t="s">
        <v>2</v>
      </c>
      <c r="D1452" s="18" t="s">
        <v>3</v>
      </c>
      <c r="E1452" s="18" t="s">
        <v>4</v>
      </c>
      <c r="F1452" s="18" t="s">
        <v>5</v>
      </c>
      <c r="G1452" s="22" t="s">
        <v>6</v>
      </c>
      <c r="H1452" s="22" t="str">
        <f ca="1">$L$1&amp;" Peak (MW)"</f>
        <v>2019 / 20 Peak (MW)</v>
      </c>
      <c r="I1452" s="16" t="s">
        <v>7</v>
      </c>
      <c r="J1452" s="24" t="s">
        <v>8</v>
      </c>
      <c r="K1452" s="17" t="s">
        <v>9</v>
      </c>
      <c r="L1452" s="22" t="str">
        <f ca="1">LEFTB($L$1,FIND(" / ",$L$1,1))&amp;" / "&amp;LEFTB($L$1,FIND(" / ",$L$1,1))+1</f>
        <v>2019  / 2020</v>
      </c>
      <c r="M1452" s="22" t="str">
        <f ca="1">LEFTB($L$1,FIND(" / ",$L$1,1))+1&amp;" / "&amp;LEFTB($L$1,FIND(" / ",$L$1,1))+2</f>
        <v>2020 / 2021</v>
      </c>
      <c r="N1452" s="22" t="str">
        <f ca="1">LEFTB($L$1,FIND(" / ",$L$1,1))+2&amp;" / "&amp;LEFTB($L$1,FIND(" / ",$L$1,1))+3</f>
        <v>2021 / 2022</v>
      </c>
      <c r="O1452" s="22" t="str">
        <f ca="1">LEFTB($L$1,FIND(" / ",$L$1,1))+3&amp;" / "&amp;LEFTB($L$1,FIND(" / ",$L$1,1))+4</f>
        <v>2022 / 2023</v>
      </c>
      <c r="P1452" s="22" t="str">
        <f ca="1">LEFTB($L$1,FIND(" / ",$L$1,1))+4&amp;" / "&amp;LEFTB($L$1,FIND(" / ",$L$1,1))+5</f>
        <v>2023 / 2024</v>
      </c>
      <c r="Q1452" s="22" t="str">
        <f ca="1">LEFTB($L$1,FIND(" / ",$L$1,1))+5&amp;" / "&amp;LEFTB($L$1,FIND(" / ",$L$1,1))+6</f>
        <v>2024 / 2025</v>
      </c>
      <c r="R1452" s="22" t="str">
        <f ca="1">LEFTB($L$1,FIND(" / ",$L$1,1))+6&amp;" / "&amp;LEFTB($L$1,FIND(" / ",$L$1,1))+7</f>
        <v>2025 / 2026</v>
      </c>
      <c r="S1452" s="22" t="str">
        <f ca="1">LEFTB($L$1,FIND(" / ",$L$1,1))+7&amp;" / "&amp;LEFTB($L$1,FIND(" / ",$L$1,1))+8</f>
        <v>2026 / 2027</v>
      </c>
      <c r="T1452" s="22" t="str">
        <f ca="1">LEFTB($L$1,FIND(" / ",$L$1,1))+8&amp;" / "&amp;LEFTB($L$1,FIND(" / ",$L$1,1))+9</f>
        <v>2027 / 2028</v>
      </c>
      <c r="U1452" s="22" t="str">
        <f ca="1">LEFTB($L$1,FIND(" / ",$L$1,1))+9&amp;" / "&amp;LEFTB($L$1,FIND(" / ",$L$1,1))+10</f>
        <v>2028 / 2029</v>
      </c>
      <c r="V1452" s="22" t="str">
        <f ca="1">LEFTB($L$1,FIND(" / ",$L$1,1))+10&amp;" / "&amp;LEFTB($L$1,FIND(" / ",$L$1,1))+11</f>
        <v>2029 / 2030</v>
      </c>
      <c r="W1452" s="22" t="str">
        <f ca="1">LEFTB($L$1,FIND(" / ",$L$1,1))+11&amp;" / "&amp;LEFTB($L$1,FIND(" / ",$L$1,1))+12</f>
        <v>2030 / 2031</v>
      </c>
      <c r="X1452" s="22" t="str">
        <f ca="1">LEFTB($L$1,FIND(" / ",$L$1,1))+12&amp;" / "&amp;LEFTB($L$1,FIND(" / ",$L$1,1))+13</f>
        <v>2031 / 2032</v>
      </c>
      <c r="Y1452" s="22" t="str">
        <f ca="1">LEFTB($L$1,FIND(" / ",$L$1,1))+13&amp;" / "&amp;LEFTB($L$1,FIND(" / ",$L$1,1))+14</f>
        <v>2032 / 2033</v>
      </c>
      <c r="Z1452" s="23" t="s">
        <v>11</v>
      </c>
      <c r="AA1452" s="19" t="s">
        <v>12</v>
      </c>
      <c r="AB1452" s="19" t="s">
        <v>13</v>
      </c>
      <c r="AC1452" s="19" t="s">
        <v>14</v>
      </c>
      <c r="AD1452" s="160"/>
      <c r="AE1452" s="19" t="s">
        <v>15</v>
      </c>
      <c r="AF1452" s="19" t="s">
        <v>16</v>
      </c>
      <c r="AG1452" s="19" t="s">
        <v>17</v>
      </c>
      <c r="AH1452" s="19" t="s">
        <v>18</v>
      </c>
      <c r="AI1452" s="19" t="s">
        <v>19</v>
      </c>
      <c r="AJ1452" s="19" t="s">
        <v>20</v>
      </c>
      <c r="AK1452" s="19" t="s">
        <v>21</v>
      </c>
      <c r="AL1452" s="19" t="s">
        <v>22</v>
      </c>
      <c r="AM1452" s="19" t="str">
        <f ca="1">IF('MASTER 2018-19 '!H1467="","",'MASTER 2018-19 '!H1467)</f>
        <v>2018/19 Peak (MW)</v>
      </c>
      <c r="AN1452" s="19" t="s">
        <v>825</v>
      </c>
    </row>
    <row r="1453" spans="1:40" x14ac:dyDescent="0.2">
      <c r="A1453" s="6"/>
      <c r="B1453" s="161"/>
      <c r="C1453" s="162"/>
      <c r="D1453" s="161"/>
      <c r="E1453" s="161"/>
      <c r="F1453" s="161"/>
      <c r="G1453" s="163"/>
      <c r="H1453" s="161"/>
      <c r="I1453" s="164"/>
      <c r="J1453" s="165"/>
      <c r="K1453" s="161"/>
      <c r="L1453" s="161"/>
      <c r="M1453" s="161"/>
      <c r="N1453" s="161"/>
      <c r="O1453" s="161"/>
      <c r="P1453" s="161"/>
      <c r="Q1453" s="161"/>
      <c r="R1453" s="161"/>
      <c r="S1453" s="161"/>
      <c r="T1453" s="161"/>
      <c r="U1453" s="161"/>
      <c r="V1453" s="161"/>
      <c r="W1453" s="161"/>
      <c r="X1453" s="161"/>
      <c r="Y1453" s="161"/>
      <c r="Z1453" s="160"/>
      <c r="AA1453" s="160"/>
      <c r="AB1453" s="160"/>
      <c r="AC1453" s="160"/>
      <c r="AD1453" s="160"/>
      <c r="AE1453" s="160"/>
      <c r="AF1453" s="160"/>
      <c r="AG1453" s="160"/>
      <c r="AH1453" s="160"/>
      <c r="AI1453" s="160"/>
      <c r="AJ1453" s="160"/>
      <c r="AK1453" s="160"/>
      <c r="AL1453" s="160"/>
      <c r="AM1453" s="157" t="str">
        <f ca="1">IF('MASTER 2018-19 '!H1468="","",'MASTER 2018-19 '!H1468)</f>
        <v/>
      </c>
      <c r="AN1453" s="157"/>
    </row>
    <row r="1454" spans="1:40" x14ac:dyDescent="0.2">
      <c r="A1454" s="142" t="s">
        <v>442</v>
      </c>
      <c r="B1454" s="166"/>
      <c r="C1454" s="167"/>
      <c r="D1454" s="168" t="s">
        <v>23</v>
      </c>
      <c r="E1454" s="169" t="s">
        <v>846</v>
      </c>
      <c r="F1454" s="170"/>
      <c r="G1454" s="284">
        <f ca="1">VLOOKUP(A1454,SubstationLoad_Max_GSPs!$A$3:$Z$100,19,FALSE)</f>
        <v>43830.734722222223</v>
      </c>
      <c r="H1454" s="282">
        <f ca="1">VLOOKUP(A1454,SubstationLoad_Max_GSPs!$A$3:$Z$100,18,FALSE)</f>
        <v>53.530290598889081</v>
      </c>
      <c r="I1454" s="136">
        <v>1</v>
      </c>
      <c r="J1454" s="171"/>
      <c r="K1454" s="172" t="s">
        <v>24</v>
      </c>
      <c r="L1454" s="37">
        <f ca="1">IF(OR($A1454="",ISNA($I1454)),,$H1454*$I1454)</f>
        <v>53.530290598889081</v>
      </c>
      <c r="M1454" s="37">
        <f t="shared" ref="M1454:Y1454" ca="1" si="251">M1455/IFERROR($L1455/$L1454,1)</f>
        <v>53.56392493822338</v>
      </c>
      <c r="N1454" s="37">
        <f t="shared" ca="1" si="251"/>
        <v>53.59800418581613</v>
      </c>
      <c r="O1454" s="37">
        <f t="shared" ca="1" si="251"/>
        <v>53.6325343943452</v>
      </c>
      <c r="P1454" s="37">
        <f t="shared" ca="1" si="251"/>
        <v>53.66752169883425</v>
      </c>
      <c r="Q1454" s="37">
        <f t="shared" ca="1" si="251"/>
        <v>53.702972317772968</v>
      </c>
      <c r="R1454" s="37">
        <f t="shared" ca="1" si="251"/>
        <v>53.738892554252679</v>
      </c>
      <c r="S1454" s="37">
        <f t="shared" ca="1" si="251"/>
        <v>53.775288797117298</v>
      </c>
      <c r="T1454" s="37">
        <f t="shared" ca="1" si="251"/>
        <v>53.812167522129982</v>
      </c>
      <c r="U1454" s="37">
        <f t="shared" ca="1" si="251"/>
        <v>53.849535293155675</v>
      </c>
      <c r="V1454" s="37">
        <f t="shared" ca="1" si="251"/>
        <v>53.887398763359677</v>
      </c>
      <c r="W1454" s="37">
        <f t="shared" ca="1" si="251"/>
        <v>53.925764676422574</v>
      </c>
      <c r="X1454" s="37">
        <f t="shared" ca="1" si="251"/>
        <v>53.964639867771815</v>
      </c>
      <c r="Y1454" s="37">
        <f t="shared" ca="1" si="251"/>
        <v>54.004031265829632</v>
      </c>
      <c r="Z1454" s="38" t="str">
        <f ca="1">"Diversity/Losses: "&amp;ROUND(L1455/L1454,3)</f>
        <v>Diversity/Losses: 0.205</v>
      </c>
      <c r="AA1454" s="173">
        <f ca="1">IFERROR(IF($H1454="",,AA1455/$L1454),0)</f>
        <v>0.83136492968694531</v>
      </c>
      <c r="AB1454" s="173">
        <f ca="1">IFERROR(IF($H1454="",,AB1455/$L1454),0)</f>
        <v>0.75528197386727891</v>
      </c>
      <c r="AC1454" s="174">
        <f ca="1">IFERROR(IF($H1454="",,AC1455/$L1454),0)</f>
        <v>-0.12889897553953256</v>
      </c>
      <c r="AD1454" s="175"/>
      <c r="AE1454" s="42">
        <v>41033</v>
      </c>
      <c r="AF1454" s="43"/>
      <c r="AG1454" s="43"/>
      <c r="AH1454" s="43"/>
      <c r="AI1454" s="43"/>
      <c r="AJ1454" s="43"/>
      <c r="AK1454" s="43"/>
      <c r="AL1454" s="44"/>
      <c r="AM1454" s="157" t="str">
        <f ca="1">IF('MASTER 2018-19 '!H1469="","",'MASTER 2018-19 '!H1469)</f>
        <v/>
      </c>
      <c r="AN1454" s="216" t="e">
        <f ca="1">H1454-AM1454</f>
        <v>#VALUE!</v>
      </c>
    </row>
    <row r="1455" spans="1:40" x14ac:dyDescent="0.2">
      <c r="A1455" s="217" t="str">
        <f ca="1">IFERROR(IF(H1454="","No PI or No Data",""),"Substation was not found in SubstationLoad")</f>
        <v/>
      </c>
      <c r="B1455" s="176"/>
      <c r="C1455" s="177"/>
      <c r="D1455" s="178"/>
      <c r="E1455" s="256" t="s">
        <v>847</v>
      </c>
      <c r="F1455" s="178"/>
      <c r="G1455" s="329">
        <f ca="1">VLOOKUP(A1454,SubstationLoad_Max_GSPs!$A$3:$Z$100,19,FALSE)</f>
        <v>43830.734722222223</v>
      </c>
      <c r="H1455" s="180"/>
      <c r="I1455" s="181"/>
      <c r="J1455" s="182"/>
      <c r="K1455" s="183" t="s">
        <v>25</v>
      </c>
      <c r="L1455" s="53">
        <f ca="1">L1459+L1462+L1465+L1468+L1471</f>
        <v>10.947654724438324</v>
      </c>
      <c r="M1455" s="53">
        <f t="shared" ref="M1455:Y1455" ca="1" si="252">M1459+M1462+M1465+M1468+M1471</f>
        <v>10.954533393128461</v>
      </c>
      <c r="N1455" s="53">
        <f t="shared" ca="1" si="252"/>
        <v>10.961503051460967</v>
      </c>
      <c r="O1455" s="53">
        <f t="shared" ca="1" si="252"/>
        <v>10.968564937288782</v>
      </c>
      <c r="P1455" s="53">
        <f t="shared" ca="1" si="252"/>
        <v>10.97572030530565</v>
      </c>
      <c r="Q1455" s="53">
        <f t="shared" ca="1" si="252"/>
        <v>10.982970427275225</v>
      </c>
      <c r="R1455" s="53">
        <f t="shared" ca="1" si="252"/>
        <v>10.990316592263319</v>
      </c>
      <c r="S1455" s="53">
        <f t="shared" ca="1" si="252"/>
        <v>10.997760106873287</v>
      </c>
      <c r="T1455" s="53">
        <f t="shared" ca="1" si="252"/>
        <v>11.005302295484622</v>
      </c>
      <c r="U1455" s="53">
        <f t="shared" ca="1" si="252"/>
        <v>11.0129445004948</v>
      </c>
      <c r="V1455" s="53">
        <f t="shared" ca="1" si="252"/>
        <v>11.020688082564408</v>
      </c>
      <c r="W1455" s="53">
        <f t="shared" ca="1" si="252"/>
        <v>11.028534420865608</v>
      </c>
      <c r="X1455" s="53">
        <f t="shared" ca="1" si="252"/>
        <v>11.036484913334013</v>
      </c>
      <c r="Y1455" s="53">
        <f t="shared" ca="1" si="252"/>
        <v>11.044540976923901</v>
      </c>
      <c r="Z1455" s="184"/>
      <c r="AA1455" s="419">
        <f ca="1">MAX(VLOOKUP(A1454,SubstationLoad_Max_GSPs!$A$3:$Z$100,3,FALSE),VLOOKUP(A1454,SubstationLoad_Max_GSPs!$A$3:$Z$100,5,FALSE))</f>
        <v>44.503206279867172</v>
      </c>
      <c r="AB1455" s="282">
        <f ca="1">VLOOKUP(A1454,SubstationLoad_Max_GSPs!$A$3:$Z$100,4,FALSE)</f>
        <v>40.430463545217989</v>
      </c>
      <c r="AC1455" s="282">
        <f ca="1">VLOOKUP(A1454,SubstationLoad_Min_GSPs!$A$3:$Z$100,18,FALSE)</f>
        <v>-6.8999996185302734</v>
      </c>
      <c r="AD1455" s="175"/>
      <c r="AE1455" s="186">
        <v>1</v>
      </c>
      <c r="AF1455" s="187">
        <v>0</v>
      </c>
      <c r="AG1455" s="187">
        <v>0</v>
      </c>
      <c r="AH1455" s="187">
        <v>0</v>
      </c>
      <c r="AI1455" s="187">
        <v>0</v>
      </c>
      <c r="AJ1455" s="187">
        <v>0</v>
      </c>
      <c r="AK1455" s="187">
        <v>0</v>
      </c>
      <c r="AL1455" s="188">
        <v>0</v>
      </c>
      <c r="AM1455" s="157" t="str">
        <f ca="1">IF('MASTER 2018-19 '!H1470="","",'MASTER 2018-19 '!H1470)</f>
        <v/>
      </c>
      <c r="AN1455" s="216"/>
    </row>
    <row r="1456" spans="1:40" x14ac:dyDescent="0.2">
      <c r="A1456" s="11"/>
      <c r="B1456" s="176"/>
      <c r="C1456" s="189"/>
      <c r="D1456" s="190" t="s">
        <v>26</v>
      </c>
      <c r="E1456" s="63"/>
      <c r="F1456" s="191"/>
      <c r="G1456" s="192"/>
      <c r="H1456" s="193"/>
      <c r="I1456" s="194"/>
      <c r="J1456" s="194"/>
      <c r="K1456" s="194"/>
      <c r="L1456" s="194"/>
      <c r="M1456" s="194"/>
      <c r="N1456" s="195"/>
      <c r="O1456" s="195"/>
      <c r="P1456" s="195"/>
      <c r="Q1456" s="195"/>
      <c r="R1456" s="196" t="s">
        <v>27</v>
      </c>
      <c r="S1456" s="330">
        <f ca="1">VLOOKUP(A1454,SubstationLoad_Max_GSPs!$A$3:$Z$100,20,FALSE)</f>
        <v>0</v>
      </c>
      <c r="T1456" s="185"/>
      <c r="U1456" s="185"/>
      <c r="V1456" s="185"/>
      <c r="W1456" s="185"/>
      <c r="X1456" s="185"/>
      <c r="Y1456" s="185"/>
      <c r="Z1456" s="184"/>
      <c r="AA1456" s="418">
        <f ca="1">IF(AA1455=VLOOKUP(A1454,SubstationLoad_Max_GSPs!$A$3:$Z$100,3,FALSE),VLOOKUP(A1454,SubstationLoad_Max_GSPs!$A$3:$Z$100,8,FALSE),IF(AA1455=VLOOKUP(A1454,SubstationLoad_Max_GSPs!$A$3:$Z$100,5,FALSE),VLOOKUP(A1454,SubstationLoad_Max_GSPs!$A$3:$Z$100,10,FALSE),""))</f>
        <v>43755.716666666667</v>
      </c>
      <c r="AB1456" s="418">
        <f ca="1">VLOOKUP(A1454,SubstationLoad_Max_GSPs!$A$3:$Z$100,9,FALSE)</f>
        <v>43679.544444444444</v>
      </c>
      <c r="AC1456" s="418">
        <f ca="1">VLOOKUP(A1454,SubstationLoad_Min_GSPs!$A$3:$Z$100,19,FALSE)</f>
        <v>43606.134722222225</v>
      </c>
      <c r="AD1456" s="175"/>
      <c r="AE1456" s="175"/>
      <c r="AF1456" s="175"/>
      <c r="AG1456" s="175"/>
      <c r="AH1456" s="175"/>
      <c r="AI1456" s="175"/>
      <c r="AJ1456" s="175"/>
      <c r="AK1456" s="175"/>
      <c r="AL1456" s="175"/>
      <c r="AM1456" s="157" t="str">
        <f ca="1">IF('MASTER 2018-19 '!H1471="","",'MASTER 2018-19 '!H1471)</f>
        <v/>
      </c>
      <c r="AN1456" s="216"/>
    </row>
    <row r="1457" spans="1:40" x14ac:dyDescent="0.2">
      <c r="A1457" s="14"/>
      <c r="B1457" s="197"/>
      <c r="C1457" s="198"/>
      <c r="D1457" s="198"/>
      <c r="E1457" s="198"/>
      <c r="F1457" s="199"/>
      <c r="G1457" s="200" t="s">
        <v>28</v>
      </c>
      <c r="H1457" s="201">
        <v>0.98</v>
      </c>
      <c r="I1457" s="197"/>
      <c r="J1457" s="202"/>
      <c r="K1457" s="203" t="s">
        <v>29</v>
      </c>
      <c r="L1457" s="78">
        <f ca="1">L1454*$H1457</f>
        <v>52.459684786911296</v>
      </c>
      <c r="M1457" s="78">
        <f t="shared" ref="M1457:T1457" ca="1" si="253">M1454*$H1457</f>
        <v>52.492646439458909</v>
      </c>
      <c r="N1457" s="78">
        <f t="shared" ca="1" si="253"/>
        <v>52.526044102099803</v>
      </c>
      <c r="O1457" s="78">
        <f t="shared" ca="1" si="253"/>
        <v>52.559883706458294</v>
      </c>
      <c r="P1457" s="78">
        <f t="shared" ca="1" si="253"/>
        <v>52.594171264857565</v>
      </c>
      <c r="Q1457" s="78">
        <f t="shared" ca="1" si="253"/>
        <v>52.628912871417505</v>
      </c>
      <c r="R1457" s="78">
        <f t="shared" ca="1" si="253"/>
        <v>52.664114703167627</v>
      </c>
      <c r="S1457" s="78">
        <f t="shared" ca="1" si="253"/>
        <v>52.699783021174952</v>
      </c>
      <c r="T1457" s="78">
        <f t="shared" ca="1" si="253"/>
        <v>52.73592417168738</v>
      </c>
      <c r="U1457" s="78">
        <f ca="1">U1454*$H1457</f>
        <v>52.772544587292558</v>
      </c>
      <c r="V1457" s="78">
        <f ca="1">V1454*$H1457</f>
        <v>52.809650788092483</v>
      </c>
      <c r="W1457" s="78">
        <f t="shared" ref="W1457" ca="1" si="254">W1454*$H1457</f>
        <v>52.84724938289412</v>
      </c>
      <c r="X1457" s="78">
        <f ca="1">X1454*$H1457</f>
        <v>52.88534707041638</v>
      </c>
      <c r="Y1457" s="78">
        <f ca="1">Y1454*$H1457</f>
        <v>52.923950640513041</v>
      </c>
      <c r="Z1457" s="204"/>
      <c r="AA1457" s="205"/>
      <c r="AB1457" s="198"/>
      <c r="AC1457" s="206"/>
      <c r="AD1457" s="175"/>
      <c r="AE1457" s="175"/>
      <c r="AF1457" s="175"/>
      <c r="AG1457" s="175"/>
      <c r="AH1457" s="175"/>
      <c r="AI1457" s="175"/>
      <c r="AJ1457" s="175"/>
      <c r="AK1457" s="175"/>
      <c r="AL1457" s="175"/>
      <c r="AM1457" s="157"/>
      <c r="AN1457" s="216"/>
    </row>
    <row r="1458" spans="1:40" x14ac:dyDescent="0.2">
      <c r="A1458" s="2"/>
      <c r="C1458" s="207"/>
      <c r="D1458" s="208"/>
      <c r="E1458" s="208"/>
      <c r="F1458" s="208"/>
      <c r="G1458" s="209"/>
      <c r="H1458" s="241"/>
      <c r="I1458" s="211"/>
      <c r="J1458" s="212"/>
      <c r="K1458" s="208"/>
      <c r="Z1458" s="175"/>
      <c r="AA1458" s="175"/>
      <c r="AB1458" s="175"/>
      <c r="AC1458" s="175"/>
      <c r="AD1458" s="175"/>
      <c r="AE1458" s="175"/>
      <c r="AF1458" s="175"/>
      <c r="AG1458" s="175"/>
      <c r="AH1458" s="175"/>
      <c r="AI1458" s="175"/>
      <c r="AJ1458" s="175"/>
      <c r="AK1458" s="175"/>
      <c r="AL1458" s="175"/>
      <c r="AM1458" s="157" t="str">
        <f ca="1">IF('MASTER 2018-19 '!H1473="","",'MASTER 2018-19 '!H1473)</f>
        <v/>
      </c>
      <c r="AN1458" s="216"/>
    </row>
    <row r="1459" spans="1:40" x14ac:dyDescent="0.2">
      <c r="A1459" s="152"/>
      <c r="B1459" s="247">
        <v>206</v>
      </c>
      <c r="C1459" s="86" t="str">
        <f ca="1">VLOOKUP(B1459,'GSP List'!$D$2:$E$485,2,FALSE)</f>
        <v>ABERFOYLE</v>
      </c>
      <c r="D1459" s="117" t="s">
        <v>30</v>
      </c>
      <c r="E1459" s="117" t="s">
        <v>609</v>
      </c>
      <c r="F1459" s="214"/>
      <c r="G1459" s="284">
        <f ca="1">IF(AND(VLOOKUP(C1459,SubstationLoad_Max_Primaries!$B$3:$Z$495,3,FALSE),ISNUMBER(VLOOKUP(C1459,'Manual Calculation'!$B$2:$G$222,3,FALSE))),VLOOKUP(C1459,'Manual Calculation'!$B$2:$G$222,4,FALSE),VLOOKUP(C1459,SubstationLoad_Max_Primaries!$B$3:$Z$500,23,FALSE))</f>
        <v>43830.819444444445</v>
      </c>
      <c r="H1459" s="282">
        <f ca="1">IF(AND(VLOOKUP(C1459,SubstationLoad_Max_Primaries!$B$3:$Z$495,3,FALSE),ISNUMBER(VLOOKUP(C1459,'Manual Calculation'!$B$2:$G$222,3,FALSE))),VLOOKUP(C1459,'Manual Calculation'!$B$2:$G$222,3,FALSE),VLOOKUP(C1459,SubstationLoad_Max_Primaries!$B$3:$Z$500,22,FALSE))</f>
        <v>2.1913869316902161</v>
      </c>
      <c r="I1459" s="136">
        <v>1</v>
      </c>
      <c r="J1459" s="89">
        <v>0</v>
      </c>
      <c r="K1459" s="90">
        <v>0</v>
      </c>
      <c r="L1459" s="143">
        <f ca="1">IF(OR($B1459="",ISNA($I1459)),,$H1459*$I1459)</f>
        <v>2.1913869316902161</v>
      </c>
      <c r="M1459" s="143">
        <f ca="1">IF($B1459 ="",,VLOOKUP($K1459,'Growth Rates'!$C$5:$D$8,2,FALSE))^COLUMNS($M1459:M1459)*$L1459+SUM($L1460:M1460)*IFERROR($L$5/$L$6,1)</f>
        <v>2.1914269393342716</v>
      </c>
      <c r="N1459" s="143">
        <f ca="1">IF($B1459 ="",,VLOOKUP($K1459,'Growth Rates'!$C$5:$D$8,2,FALSE))^COLUMNS($M1459:N1459)*$L1459+SUM($L1460:N1460)*IFERROR($L$5/$L$6,1)</f>
        <v>2.1914669477087374</v>
      </c>
      <c r="O1459" s="143">
        <f ca="1">IF($B1459 ="",,VLOOKUP($K1459,'Growth Rates'!$C$5:$D$8,2,FALSE))^COLUMNS($M1459:O1459)*$L1459+SUM($L1460:O1460)*IFERROR($L$5/$L$6,1)</f>
        <v>2.1915069568136265</v>
      </c>
      <c r="P1459" s="143">
        <f ca="1">IF($B1459 ="",,VLOOKUP($K1459,'Growth Rates'!$C$5:$D$8,2,FALSE))^COLUMNS($M1459:P1459)*$L1459+SUM($L1460:P1460)*IFERROR($L$5/$L$6,1)</f>
        <v>2.1915469666489531</v>
      </c>
      <c r="Q1459" s="143">
        <f ca="1">IF($B1459 ="",,VLOOKUP($K1459,'Growth Rates'!$C$5:$D$8,2,FALSE))^COLUMNS($M1459:Q1459)*$L1459+SUM($L1460:Q1460)*IFERROR($L$5/$L$6,1)</f>
        <v>2.1915869772147296</v>
      </c>
      <c r="R1459" s="143">
        <f ca="1">IF($B1459 ="",,VLOOKUP($K1459,'Growth Rates'!$C$5:$D$8,2,FALSE))^COLUMNS($M1459:R1459)*$L1459+SUM($L1460:R1460)*IFERROR($L$5/$L$6,1)</f>
        <v>2.1916269885109698</v>
      </c>
      <c r="S1459" s="143">
        <f ca="1">IF($B1459 ="",,VLOOKUP($K1459,'Growth Rates'!$C$5:$D$8,2,FALSE))^COLUMNS($M1459:S1459)*$L1459+SUM($L1460:S1460)*IFERROR($L$5/$L$6,1)</f>
        <v>2.191667000537687</v>
      </c>
      <c r="T1459" s="143">
        <f ca="1">IF($B1459 ="",,VLOOKUP($K1459,'Growth Rates'!$C$5:$D$8,2,FALSE))^COLUMNS($M1459:T1459)*$L1459+SUM($L1460:T1460)*IFERROR($L$5/$L$6,1)</f>
        <v>2.1917070132948946</v>
      </c>
      <c r="U1459" s="143">
        <f ca="1">IF($B1459 ="",,VLOOKUP($K1459,'Growth Rates'!$C$5:$D$8,2,FALSE))^COLUMNS($M1459:U1459)*$L1459+SUM($L1460:U1460)*IFERROR($L$5/$L$6,1)</f>
        <v>2.1917470267826058</v>
      </c>
      <c r="V1459" s="143">
        <f ca="1">IF($B1459 ="",,VLOOKUP($K1459,'Growth Rates'!$C$5:$D$8,2,FALSE))^COLUMNS($M1459:V1459)*$L1459+SUM($L1460:V1460)*IFERROR($L$5/$L$6,1)</f>
        <v>2.191787041000834</v>
      </c>
      <c r="W1459" s="143">
        <f ca="1">IF($B1459 ="",,VLOOKUP($K1459,'Growth Rates'!$C$5:$D$8,2,FALSE))^COLUMNS($M1459:W1459)*$L1459+SUM($L1460:W1460)*IFERROR($L$5/$L$6,1)</f>
        <v>2.191827055949592</v>
      </c>
      <c r="X1459" s="143">
        <f ca="1">IF($B1459 ="",,VLOOKUP($K1459,'Growth Rates'!$C$5:$D$8,2,FALSE))^COLUMNS($M1459:X1459)*$L1459+SUM($L1460:X1460)*IFERROR($L$5/$L$6,1)</f>
        <v>2.191867071628895</v>
      </c>
      <c r="Y1459" s="143">
        <f ca="1">IF($B1459 ="",,VLOOKUP($K1459,'Growth Rates'!$C$5:$D$8,2,FALSE))^COLUMNS($M1459:Y1459)*$L1459+SUM($L1460:Y1460)*IFERROR($L$5/$L$6,1)</f>
        <v>2.1919070880387537</v>
      </c>
      <c r="Z1459" s="237"/>
      <c r="AA1459" s="173">
        <f ca="1">IFERROR(IF($H1459="",,AA1460/$L1459),0)</f>
        <v>0.87157264299220771</v>
      </c>
      <c r="AB1459" s="173">
        <f ca="1">IFERROR(IF($H1459="",,AB1460/$L1459),0)</f>
        <v>0.57937173065440395</v>
      </c>
      <c r="AC1459" s="174">
        <f ca="1">IFERROR(IF($H1459="",,AC1460/$L1459),0)</f>
        <v>0</v>
      </c>
      <c r="AD1459" s="175"/>
      <c r="AE1459" s="42">
        <v>85711</v>
      </c>
      <c r="AF1459" s="43"/>
      <c r="AG1459" s="43"/>
      <c r="AH1459" s="43"/>
      <c r="AI1459" s="43"/>
      <c r="AJ1459" s="43"/>
      <c r="AK1459" s="43"/>
      <c r="AL1459" s="44"/>
      <c r="AM1459" s="157">
        <f ca="1">IF('MASTER 2018-19 '!H1474="","",'MASTER 2018-19 '!H1474)</f>
        <v>2.4</v>
      </c>
      <c r="AN1459" s="216">
        <f t="shared" ca="1" si="246"/>
        <v>-0.20861306830978377</v>
      </c>
    </row>
    <row r="1460" spans="1:40" x14ac:dyDescent="0.2">
      <c r="A1460" s="152"/>
      <c r="C1460" s="217" t="str">
        <f ca="1">IFERROR(IF(H1459="","No PI or No Data",""),"Substation was not found in SubstationLoad")</f>
        <v/>
      </c>
      <c r="D1460" s="139"/>
      <c r="E1460" s="139"/>
      <c r="F1460" s="139"/>
      <c r="G1460" s="285">
        <f ca="1">IF(AND(VLOOKUP(C1459,SubstationLoad_Max_Primaries!$B$3:$Z$495,3,FALSE),ISNUMBER(VLOOKUP(C1459,'Manual Calculation'!$B$2:$G$222,3,FALSE))),VLOOKUP(C1459,'Manual Calculation'!$B$2:$G$222,4,FALSE),VLOOKUP(C1459,SubstationLoad_Max_Primaries!$B$3:$Z$500,23,FALSE))</f>
        <v>43830.819444444445</v>
      </c>
      <c r="H1460" s="248"/>
      <c r="I1460" s="220"/>
      <c r="J1460" s="220"/>
      <c r="K1460" s="220"/>
      <c r="L1460" s="220" t="s">
        <v>32</v>
      </c>
      <c r="M1460" s="235"/>
      <c r="N1460" s="221"/>
      <c r="O1460" s="221"/>
      <c r="P1460" s="221"/>
      <c r="Q1460" s="221"/>
      <c r="R1460" s="221"/>
      <c r="S1460" s="221"/>
      <c r="T1460" s="221"/>
      <c r="U1460" s="221"/>
      <c r="V1460" s="221"/>
      <c r="W1460" s="221"/>
      <c r="X1460" s="221"/>
      <c r="Y1460" s="221"/>
      <c r="Z1460" s="222"/>
      <c r="AA1460" s="419">
        <f ca="1">IF(AND(VLOOKUP(C1459,SubstationLoad_Min_Primaries!$B$3:$Z$495,3,FALSE),ISNUMBER(VLOOKUP(C1459,'Manual Calculation'!$B$2:$G$222,5,FALSE))),"Manual Calculation",MAX(VLOOKUP(C1459,SubstationLoad_Max_Primaries!$B$3:$Z$500,5,FALSE),VLOOKUP(C1459,SubstationLoad_Max_Primaries!$B$3:$Z$500,7,FALSE)))</f>
        <v>1.9099528998718263</v>
      </c>
      <c r="AB1460" s="419">
        <f ca="1">IF(AND(VLOOKUP(C1459,SubstationLoad_Min_Primaries!$B$3:$Z$495,3,FALSE),ISNUMBER(VLOOKUP(C1459,'Manual Calculation'!$B$2:$G$222,5,FALSE))),"Manual Calculation",VLOOKUP(C1459,SubstationLoad_Max_Primaries!$B$3:$Z$500,6,FALSE))</f>
        <v>1.2696276391468047</v>
      </c>
      <c r="AC1460" s="282">
        <f ca="1">IF(AND(VLOOKUP(C1459,SubstationLoad_Min_Primaries!$B$3:$Z$495,3,FALSE),ISNUMBER(VLOOKUP(C1459,'Manual Calculation'!$B$2:$G$222,5,FALSE))),VLOOKUP(C1459,'Manual Calculation'!$B$2:$G$222,5,FALSE),VLOOKUP(C1459,SubstationLoad_Min_Primaries!$B$3:$Z$500,22,FALSE))</f>
        <v>0</v>
      </c>
      <c r="AD1460" s="175"/>
      <c r="AE1460" s="186">
        <v>1</v>
      </c>
      <c r="AF1460" s="187">
        <v>0</v>
      </c>
      <c r="AG1460" s="187">
        <v>0</v>
      </c>
      <c r="AH1460" s="187">
        <v>0</v>
      </c>
      <c r="AI1460" s="187">
        <v>0</v>
      </c>
      <c r="AJ1460" s="187">
        <v>0</v>
      </c>
      <c r="AK1460" s="187">
        <v>0</v>
      </c>
      <c r="AL1460" s="188">
        <v>0</v>
      </c>
      <c r="AM1460" s="157" t="str">
        <f ca="1">IF('MASTER 2018-19 '!H1475="","",'MASTER 2018-19 '!H1475)</f>
        <v/>
      </c>
      <c r="AN1460" s="216"/>
    </row>
    <row r="1461" spans="1:40" x14ac:dyDescent="0.2">
      <c r="A1461" s="152"/>
      <c r="C1461" s="223" t="s">
        <v>33</v>
      </c>
      <c r="D1461" s="224"/>
      <c r="E1461" s="225"/>
      <c r="F1461" s="225"/>
      <c r="G1461" s="226"/>
      <c r="H1461" s="249"/>
      <c r="I1461" s="228"/>
      <c r="J1461" s="228"/>
      <c r="K1461" s="228"/>
      <c r="L1461" s="228"/>
      <c r="M1461" s="229"/>
      <c r="N1461" s="229"/>
      <c r="O1461" s="230"/>
      <c r="P1461" s="230"/>
      <c r="Q1461" s="230"/>
      <c r="R1461" s="231" t="s">
        <v>34</v>
      </c>
      <c r="S1461" s="283">
        <f ca="1">VLOOKUP(C1459,SubstationLoad_Max_Primaries!$B$3:$Z$500,24,FALSE)</f>
        <v>0.16190695122146606</v>
      </c>
      <c r="T1461" s="233"/>
      <c r="U1461" s="233"/>
      <c r="V1461" s="233"/>
      <c r="W1461" s="233"/>
      <c r="X1461" s="233"/>
      <c r="Y1461" s="233"/>
      <c r="Z1461" s="234"/>
      <c r="AA1461" s="418">
        <f ca="1">IF(AND(VLOOKUP(C1459,SubstationLoad_Min_Primaries!$B$3:$Z$495,3,FALSE),ISNUMBER(VLOOKUP(C1459,'Manual Calculation'!$B$2:$G$222,5,FALSE))),"",IF(AA1460=VLOOKUP(C1459,SubstationLoad_Max_Primaries!$B$3:$Z$500,5,FALSE),VLOOKUP(C1459,SubstationLoad_Max_Primaries!$B$3:$Z$500,10,FALSE),IF(AA1460=VLOOKUP(C1459,SubstationLoad_Max_Primaries!$B$3:$Z$500,7,FALSE),VLOOKUP(C1459,SubstationLoad_Max_Primaries!$B$3:$Z$500,12,FALSE),"")))</f>
        <v>43767.815972222219</v>
      </c>
      <c r="AB1461" s="418">
        <f ca="1">IF(AND(VLOOKUP(C1459,SubstationLoad_Min_Primaries!$B$3:$Z$495,3,FALSE),ISNUMBER(VLOOKUP(C1459,'Manual Calculation'!$B$2:$G$222,5,FALSE))),"",VLOOKUP(C1459,SubstationLoad_Max_Primaries!$B$3:$Z$500,11,FALSE))</f>
        <v>43631.838888888888</v>
      </c>
      <c r="AC1461" s="418">
        <f ca="1">IF(AND(VLOOKUP(C1459,SubstationLoad_Min_Primaries!$B$3:$Z$495,3,FALSE),ISNUMBER(VLOOKUP(C1459,'Manual Calculation'!$B$2:$G$222,5,FALSE))),VLOOKUP(C1459,'Manual Calculation'!$B$2:$G$222,6,FALSE),VLOOKUP(C1459,SubstationLoad_Min_Primaries!$B$3:$Z$500,23,FALSE))</f>
        <v>0</v>
      </c>
      <c r="AD1461" s="175"/>
      <c r="AE1461" s="175"/>
      <c r="AF1461" s="175"/>
      <c r="AG1461" s="175"/>
      <c r="AH1461" s="175"/>
      <c r="AI1461" s="175"/>
      <c r="AJ1461" s="175"/>
      <c r="AK1461" s="175"/>
      <c r="AL1461" s="175"/>
      <c r="AM1461" s="157" t="str">
        <f ca="1">IF('MASTER 2018-19 '!H1476="","",'MASTER 2018-19 '!H1476)</f>
        <v/>
      </c>
      <c r="AN1461" s="216"/>
    </row>
    <row r="1462" spans="1:40" x14ac:dyDescent="0.2">
      <c r="A1462" s="152"/>
      <c r="B1462" s="213">
        <v>220</v>
      </c>
      <c r="C1462" s="86" t="str">
        <f ca="1">VLOOKUP(B1462,'GSP List'!$D$2:$E$485,2,FALSE)</f>
        <v>BLAIRLINNANS</v>
      </c>
      <c r="D1462" s="117" t="s">
        <v>30</v>
      </c>
      <c r="E1462" s="117" t="s">
        <v>530</v>
      </c>
      <c r="F1462" s="214"/>
      <c r="G1462" s="284">
        <f ca="1">IF(AND(VLOOKUP(C1462,SubstationLoad_Max_Primaries!$B$3:$Z$495,3,FALSE),ISNUMBER(VLOOKUP(C1462,'Manual Calculation'!$B$2:$G$222,3,FALSE))),VLOOKUP(C1462,'Manual Calculation'!$B$2:$G$222,4,FALSE),VLOOKUP(C1462,SubstationLoad_Max_Primaries!$B$3:$Z$500,23,FALSE))</f>
        <v>43892.770833333336</v>
      </c>
      <c r="H1462" s="282">
        <f ca="1">IF(AND(VLOOKUP(C1462,SubstationLoad_Max_Primaries!$B$3:$Z$495,3,FALSE),ISNUMBER(VLOOKUP(C1462,'Manual Calculation'!$B$2:$G$222,3,FALSE))),VLOOKUP(C1462,'Manual Calculation'!$B$2:$G$222,3,FALSE),VLOOKUP(C1462,SubstationLoad_Max_Primaries!$B$3:$Z$500,22,FALSE))</f>
        <v>0.49157287317657467</v>
      </c>
      <c r="I1462" s="136">
        <v>1</v>
      </c>
      <c r="J1462" s="89" t="s">
        <v>35</v>
      </c>
      <c r="K1462" s="90" t="s">
        <v>35</v>
      </c>
      <c r="L1462" s="143">
        <f ca="1">IF(OR($B1462="",ISNA($I1462)),,$H1462*$I1462)</f>
        <v>0.49157287317657467</v>
      </c>
      <c r="M1462" s="143">
        <f ca="1">IF($B1462 ="",,VLOOKUP($K1462,'Growth Rates'!$C$5:$D$8,2,FALSE))^COLUMNS($M1462:M1462)*$L1462+SUM($L1463:M1463)*IFERROR($L$5/$L$6,1)</f>
        <v>0.49826064760022293</v>
      </c>
      <c r="N1462" s="143">
        <f ca="1">IF($B1462 ="",,VLOOKUP($K1462,'Growth Rates'!$C$5:$D$8,2,FALSE))^COLUMNS($M1462:N1462)*$L1462+SUM($L1463:N1463)*IFERROR($L$5/$L$6,1)</f>
        <v>0.50503940818112714</v>
      </c>
      <c r="O1462" s="143">
        <f ca="1">IF($B1462 ="",,VLOOKUP($K1462,'Growth Rates'!$C$5:$D$8,2,FALSE))^COLUMNS($M1462:O1462)*$L1462+SUM($L1463:O1463)*IFERROR($L$5/$L$6,1)</f>
        <v>0.51191039277216444</v>
      </c>
      <c r="P1462" s="143">
        <f ca="1">IF($B1462 ="",,VLOOKUP($K1462,'Growth Rates'!$C$5:$D$8,2,FALSE))^COLUMNS($M1462:P1462)*$L1462+SUM($L1463:P1463)*IFERROR($L$5/$L$6,1)</f>
        <v>0.51887485606701278</v>
      </c>
      <c r="Q1462" s="143">
        <f ca="1">IF($B1462 ="",,VLOOKUP($K1462,'Growth Rates'!$C$5:$D$8,2,FALSE))^COLUMNS($M1462:Q1462)*$L1462+SUM($L1463:Q1463)*IFERROR($L$5/$L$6,1)</f>
        <v>0.52593406982926749</v>
      </c>
      <c r="R1462" s="143">
        <f ca="1">IF($B1462 ="",,VLOOKUP($K1462,'Growth Rates'!$C$5:$D$8,2,FALSE))^COLUMNS($M1462:R1462)*$L1462+SUM($L1463:R1463)*IFERROR($L$5/$L$6,1)</f>
        <v>0.53308932312467461</v>
      </c>
      <c r="S1462" s="143">
        <f ca="1">IF($B1462 ="",,VLOOKUP($K1462,'Growth Rates'!$C$5:$D$8,2,FALSE))^COLUMNS($M1462:S1462)*$L1462+SUM($L1463:S1463)*IFERROR($L$5/$L$6,1)</f>
        <v>0.54034192255652425</v>
      </c>
      <c r="T1462" s="143">
        <f ca="1">IF($B1462 ="",,VLOOKUP($K1462,'Growth Rates'!$C$5:$D$8,2,FALSE))^COLUMNS($M1462:T1462)*$L1462+SUM($L1463:T1463)*IFERROR($L$5/$L$6,1)</f>
        <v>0.54769319250424653</v>
      </c>
      <c r="U1462" s="143">
        <f ca="1">IF($B1462 ="",,VLOOKUP($K1462,'Growth Rates'!$C$5:$D$8,2,FALSE))^COLUMNS($M1462:U1462)*$L1462+SUM($L1463:U1463)*IFERROR($L$5/$L$6,1)</f>
        <v>0.55514447536525269</v>
      </c>
      <c r="V1462" s="143">
        <f ca="1">IF($B1462 ="",,VLOOKUP($K1462,'Growth Rates'!$C$5:$D$8,2,FALSE))^COLUMNS($M1462:V1462)*$L1462+SUM($L1463:V1463)*IFERROR($L$5/$L$6,1)</f>
        <v>0.56269713180006731</v>
      </c>
      <c r="W1462" s="143">
        <f ca="1">IF($B1462 ="",,VLOOKUP($K1462,'Growth Rates'!$C$5:$D$8,2,FALSE))^COLUMNS($M1462:W1462)*$L1462+SUM($L1463:W1463)*IFERROR($L$5/$L$6,1)</f>
        <v>0.57035254098079513</v>
      </c>
      <c r="X1462" s="143">
        <f ca="1">IF($B1462 ="",,VLOOKUP($K1462,'Growth Rates'!$C$5:$D$8,2,FALSE))^COLUMNS($M1462:X1462)*$L1462+SUM($L1463:X1463)*IFERROR($L$5/$L$6,1)</f>
        <v>0.57811210084296849</v>
      </c>
      <c r="Y1462" s="143">
        <f ca="1">IF($B1462 ="",,VLOOKUP($K1462,'Growth Rates'!$C$5:$D$8,2,FALSE))^COLUMNS($M1462:Y1462)*$L1462+SUM($L1463:Y1463)*IFERROR($L$5/$L$6,1)</f>
        <v>0.58597722834082033</v>
      </c>
      <c r="Z1462" s="215"/>
      <c r="AA1462" s="173">
        <f ca="1">IFERROR(IF($H1462="",,AA1463/$L1462),0)</f>
        <v>0.86092712979812747</v>
      </c>
      <c r="AB1462" s="173">
        <f ca="1">IFERROR(IF($H1462="",,AB1463/$L1462),0)</f>
        <v>0.75526792071049986</v>
      </c>
      <c r="AC1462" s="174">
        <f ca="1">IFERROR(IF($H1462="",,AC1463/$L1462),0)</f>
        <v>0</v>
      </c>
      <c r="AD1462" s="175"/>
      <c r="AE1462" s="42">
        <v>85715</v>
      </c>
      <c r="AF1462" s="43"/>
      <c r="AG1462" s="43"/>
      <c r="AH1462" s="43"/>
      <c r="AI1462" s="43"/>
      <c r="AJ1462" s="43"/>
      <c r="AK1462" s="43"/>
      <c r="AL1462" s="44"/>
      <c r="AM1462" s="157">
        <f ca="1">IF('MASTER 2018-19 '!H1477="","",'MASTER 2018-19 '!H1477)</f>
        <v>0.39</v>
      </c>
      <c r="AN1462" s="216">
        <f t="shared" ca="1" si="246"/>
        <v>0.10157287317657465</v>
      </c>
    </row>
    <row r="1463" spans="1:40" x14ac:dyDescent="0.2">
      <c r="A1463" s="152"/>
      <c r="C1463" s="217" t="str">
        <f ca="1">IFERROR(IF(H1462="","No PI or No Data",""),"Substation was not found in SubstationLoad")</f>
        <v/>
      </c>
      <c r="D1463" s="139"/>
      <c r="E1463" s="139"/>
      <c r="F1463" s="139"/>
      <c r="G1463" s="285">
        <f ca="1">IF(AND(VLOOKUP(C1462,SubstationLoad_Max_Primaries!$B$3:$Z$495,3,FALSE),ISNUMBER(VLOOKUP(C1462,'Manual Calculation'!$B$2:$G$222,3,FALSE))),VLOOKUP(C1462,'Manual Calculation'!$B$2:$G$222,4,FALSE),VLOOKUP(C1462,SubstationLoad_Max_Primaries!$B$3:$Z$500,23,FALSE))</f>
        <v>43892.770833333336</v>
      </c>
      <c r="H1463" s="250"/>
      <c r="I1463" s="220"/>
      <c r="J1463" s="220"/>
      <c r="K1463" s="220"/>
      <c r="L1463" s="220" t="s">
        <v>32</v>
      </c>
      <c r="M1463" s="221"/>
      <c r="N1463" s="221"/>
      <c r="O1463" s="221"/>
      <c r="P1463" s="221"/>
      <c r="Q1463" s="221"/>
      <c r="R1463" s="221"/>
      <c r="S1463" s="221"/>
      <c r="T1463" s="221"/>
      <c r="U1463" s="221"/>
      <c r="V1463" s="221"/>
      <c r="W1463" s="221"/>
      <c r="X1463" s="221"/>
      <c r="Y1463" s="221"/>
      <c r="Z1463" s="222"/>
      <c r="AA1463" s="419">
        <f ca="1">IF(AND(VLOOKUP(C1462,SubstationLoad_Min_Primaries!$B$3:$Z$495,3,FALSE),ISNUMBER(VLOOKUP(C1462,'Manual Calculation'!$B$2:$G$222,5,FALSE))),"Manual Calculation",MAX(VLOOKUP(C1462,SubstationLoad_Max_Primaries!$B$3:$Z$500,5,FALSE),VLOOKUP(C1462,SubstationLoad_Max_Primaries!$B$3:$Z$500,7,FALSE)))</f>
        <v>0.42320842279052734</v>
      </c>
      <c r="AB1463" s="419">
        <f ca="1">IF(AND(VLOOKUP(C1462,SubstationLoad_Min_Primaries!$B$3:$Z$495,3,FALSE),ISNUMBER(VLOOKUP(C1462,'Manual Calculation'!$B$2:$G$222,5,FALSE))),"Manual Calculation",VLOOKUP(C1462,SubstationLoad_Max_Primaries!$B$3:$Z$500,6,FALSE))</f>
        <v>0.37126922180175781</v>
      </c>
      <c r="AC1463" s="282">
        <f ca="1">IF(AND(VLOOKUP(C1462,SubstationLoad_Min_Primaries!$B$3:$Z$495,3,FALSE),ISNUMBER(VLOOKUP(C1462,'Manual Calculation'!$B$2:$G$222,5,FALSE))),VLOOKUP(C1462,'Manual Calculation'!$B$2:$G$222,5,FALSE),VLOOKUP(C1462,SubstationLoad_Min_Primaries!$B$3:$Z$500,22,FALSE))</f>
        <v>0</v>
      </c>
      <c r="AD1463" s="175"/>
      <c r="AE1463" s="186">
        <v>1</v>
      </c>
      <c r="AF1463" s="187">
        <v>0</v>
      </c>
      <c r="AG1463" s="187">
        <v>0</v>
      </c>
      <c r="AH1463" s="187">
        <v>0</v>
      </c>
      <c r="AI1463" s="187">
        <v>0</v>
      </c>
      <c r="AJ1463" s="187">
        <v>0</v>
      </c>
      <c r="AK1463" s="187">
        <v>0</v>
      </c>
      <c r="AL1463" s="188">
        <v>0</v>
      </c>
      <c r="AM1463" s="157" t="str">
        <f ca="1">IF('MASTER 2018-19 '!H1478="","",'MASTER 2018-19 '!H1478)</f>
        <v/>
      </c>
      <c r="AN1463" s="216"/>
    </row>
    <row r="1464" spans="1:40" x14ac:dyDescent="0.2">
      <c r="A1464" s="152"/>
      <c r="C1464" s="223" t="s">
        <v>33</v>
      </c>
      <c r="D1464" s="224"/>
      <c r="E1464" s="225"/>
      <c r="F1464" s="225"/>
      <c r="G1464" s="226"/>
      <c r="H1464" s="249"/>
      <c r="I1464" s="228"/>
      <c r="J1464" s="228"/>
      <c r="K1464" s="228"/>
      <c r="L1464" s="228"/>
      <c r="M1464" s="229"/>
      <c r="N1464" s="229"/>
      <c r="O1464" s="230"/>
      <c r="P1464" s="230"/>
      <c r="Q1464" s="230"/>
      <c r="R1464" s="231" t="s">
        <v>34</v>
      </c>
      <c r="S1464" s="283">
        <f ca="1">VLOOKUP(C1462,SubstationLoad_Max_Primaries!$B$3:$Z$500,24,FALSE)</f>
        <v>0</v>
      </c>
      <c r="T1464" s="233"/>
      <c r="U1464" s="233"/>
      <c r="V1464" s="233"/>
      <c r="W1464" s="233"/>
      <c r="X1464" s="233"/>
      <c r="Y1464" s="233"/>
      <c r="Z1464" s="234"/>
      <c r="AA1464" s="418">
        <f ca="1">IF(AND(VLOOKUP(C1462,SubstationLoad_Min_Primaries!$B$3:$Z$495,3,FALSE),ISNUMBER(VLOOKUP(C1462,'Manual Calculation'!$B$2:$G$222,5,FALSE))),"",IF(AA1463=VLOOKUP(C1462,SubstationLoad_Max_Primaries!$B$3:$Z$500,5,FALSE),VLOOKUP(C1462,SubstationLoad_Max_Primaries!$B$3:$Z$500,10,FALSE),IF(AA1463=VLOOKUP(C1462,SubstationLoad_Max_Primaries!$B$3:$Z$500,7,FALSE),VLOOKUP(C1462,SubstationLoad_Max_Primaries!$B$3:$Z$500,12,FALSE),"")))</f>
        <v>43768.193749999999</v>
      </c>
      <c r="AB1464" s="418">
        <f ca="1">IF(AND(VLOOKUP(C1462,SubstationLoad_Min_Primaries!$B$3:$Z$495,3,FALSE),ISNUMBER(VLOOKUP(C1462,'Manual Calculation'!$B$2:$G$222,5,FALSE))),"",VLOOKUP(C1462,SubstationLoad_Max_Primaries!$B$3:$Z$500,11,FALSE))</f>
        <v>43649.939583333333</v>
      </c>
      <c r="AC1464" s="418">
        <f ca="1">IF(AND(VLOOKUP(C1462,SubstationLoad_Min_Primaries!$B$3:$Z$495,3,FALSE),ISNUMBER(VLOOKUP(C1462,'Manual Calculation'!$B$2:$G$222,5,FALSE))),VLOOKUP(C1462,'Manual Calculation'!$B$2:$G$222,6,FALSE),VLOOKUP(C1462,SubstationLoad_Min_Primaries!$B$3:$Z$500,23,FALSE))</f>
        <v>0</v>
      </c>
      <c r="AD1464" s="175"/>
      <c r="AE1464" s="175"/>
      <c r="AF1464" s="175"/>
      <c r="AG1464" s="175"/>
      <c r="AH1464" s="175"/>
      <c r="AI1464" s="175"/>
      <c r="AJ1464" s="175"/>
      <c r="AK1464" s="175"/>
      <c r="AL1464" s="175"/>
      <c r="AM1464" s="157" t="str">
        <f ca="1">IF('MASTER 2018-19 '!H1479="","",'MASTER 2018-19 '!H1479)</f>
        <v/>
      </c>
      <c r="AN1464" s="216"/>
    </row>
    <row r="1465" spans="1:40" x14ac:dyDescent="0.2">
      <c r="A1465" s="152"/>
      <c r="B1465" s="213">
        <v>203</v>
      </c>
      <c r="C1465" s="86" t="str">
        <f ca="1">VLOOKUP(B1465,'GSP List'!$D$2:$E$485,2,FALSE)</f>
        <v>DRYMEN</v>
      </c>
      <c r="D1465" s="117" t="s">
        <v>30</v>
      </c>
      <c r="E1465" s="117" t="s">
        <v>543</v>
      </c>
      <c r="F1465" s="214"/>
      <c r="G1465" s="284">
        <f ca="1">IF(AND(VLOOKUP(C1465,SubstationLoad_Max_Primaries!$B$3:$Z$495,3,FALSE),ISNUMBER(VLOOKUP(C1465,'Manual Calculation'!$B$2:$G$222,3,FALSE))),VLOOKUP(C1465,'Manual Calculation'!$B$2:$G$222,4,FALSE),VLOOKUP(C1465,SubstationLoad_Max_Primaries!$B$3:$Z$500,23,FALSE))</f>
        <v>43858.708333333328</v>
      </c>
      <c r="H1465" s="282">
        <f ca="1">IF(AND(VLOOKUP(C1465,SubstationLoad_Max_Primaries!$B$3:$Z$495,3,FALSE),ISNUMBER(VLOOKUP(C1465,'Manual Calculation'!$B$2:$G$222,3,FALSE))),VLOOKUP(C1465,'Manual Calculation'!$B$2:$G$222,3,FALSE),VLOOKUP(C1465,SubstationLoad_Max_Primaries!$B$3:$Z$500,22,FALSE))</f>
        <v>2.4360658150000001</v>
      </c>
      <c r="I1465" s="136">
        <v>1</v>
      </c>
      <c r="J1465" s="89">
        <v>0</v>
      </c>
      <c r="K1465" s="90">
        <v>0</v>
      </c>
      <c r="L1465" s="143">
        <f ca="1">IF(OR($B1465="",ISNA($I1465)),,$H1465*$I1465)</f>
        <v>2.4360658150000001</v>
      </c>
      <c r="M1465" s="143">
        <f ca="1">IF($B1465 ="",,VLOOKUP($K1465,'Growth Rates'!$C$5:$D$8,2,FALSE))^COLUMNS($M1465:M1465)*$L1465+SUM($L1466:M1466)*IFERROR($L$5/$L$6,1)</f>
        <v>2.4361102896898017</v>
      </c>
      <c r="N1465" s="143">
        <f ca="1">IF($B1465 ="",,VLOOKUP($K1465,'Growth Rates'!$C$5:$D$8,2,FALSE))^COLUMNS($M1465:N1465)*$L1465+SUM($L1466:N1466)*IFERROR($L$5/$L$6,1)</f>
        <v>2.4361547651915672</v>
      </c>
      <c r="O1465" s="143">
        <f ca="1">IF($B1465 ="",,VLOOKUP($K1465,'Growth Rates'!$C$5:$D$8,2,FALSE))^COLUMNS($M1465:O1465)*$L1465+SUM($L1466:O1466)*IFERROR($L$5/$L$6,1)</f>
        <v>2.4361992415053115</v>
      </c>
      <c r="P1465" s="143">
        <f ca="1">IF($B1465 ="",,VLOOKUP($K1465,'Growth Rates'!$C$5:$D$8,2,FALSE))^COLUMNS($M1465:P1465)*$L1465+SUM($L1466:P1466)*IFERROR($L$5/$L$6,1)</f>
        <v>2.4362437186310504</v>
      </c>
      <c r="Q1465" s="143">
        <f ca="1">IF($B1465 ="",,VLOOKUP($K1465,'Growth Rates'!$C$5:$D$8,2,FALSE))^COLUMNS($M1465:Q1465)*$L1465+SUM($L1466:Q1466)*IFERROR($L$5/$L$6,1)</f>
        <v>2.436288196568797</v>
      </c>
      <c r="R1465" s="143">
        <f ca="1">IF($B1465 ="",,VLOOKUP($K1465,'Growth Rates'!$C$5:$D$8,2,FALSE))^COLUMNS($M1465:R1465)*$L1465+SUM($L1466:R1466)*IFERROR($L$5/$L$6,1)</f>
        <v>2.4363326753185675</v>
      </c>
      <c r="S1465" s="143">
        <f ca="1">IF($B1465 ="",,VLOOKUP($K1465,'Growth Rates'!$C$5:$D$8,2,FALSE))^COLUMNS($M1465:S1465)*$L1465+SUM($L1466:S1466)*IFERROR($L$5/$L$6,1)</f>
        <v>2.4363771548803759</v>
      </c>
      <c r="T1465" s="143">
        <f ca="1">IF($B1465 ="",,VLOOKUP($K1465,'Growth Rates'!$C$5:$D$8,2,FALSE))^COLUMNS($M1465:T1465)*$L1465+SUM($L1466:T1466)*IFERROR($L$5/$L$6,1)</f>
        <v>2.4364216352542378</v>
      </c>
      <c r="U1465" s="143">
        <f ca="1">IF($B1465 ="",,VLOOKUP($K1465,'Growth Rates'!$C$5:$D$8,2,FALSE))^COLUMNS($M1465:U1465)*$L1465+SUM($L1466:U1466)*IFERROR($L$5/$L$6,1)</f>
        <v>2.4364661164401675</v>
      </c>
      <c r="V1465" s="143">
        <f ca="1">IF($B1465 ="",,VLOOKUP($K1465,'Growth Rates'!$C$5:$D$8,2,FALSE))^COLUMNS($M1465:V1465)*$L1465+SUM($L1466:V1466)*IFERROR($L$5/$L$6,1)</f>
        <v>2.4365105984381801</v>
      </c>
      <c r="W1465" s="143">
        <f ca="1">IF($B1465 ="",,VLOOKUP($K1465,'Growth Rates'!$C$5:$D$8,2,FALSE))^COLUMNS($M1465:W1465)*$L1465+SUM($L1466:W1466)*IFERROR($L$5/$L$6,1)</f>
        <v>2.4365550812482892</v>
      </c>
      <c r="X1465" s="143">
        <f ca="1">IF($B1465 ="",,VLOOKUP($K1465,'Growth Rates'!$C$5:$D$8,2,FALSE))^COLUMNS($M1465:X1465)*$L1465+SUM($L1466:X1466)*IFERROR($L$5/$L$6,1)</f>
        <v>2.4365995648705123</v>
      </c>
      <c r="Y1465" s="143">
        <f ca="1">IF($B1465 ="",,VLOOKUP($K1465,'Growth Rates'!$C$5:$D$8,2,FALSE))^COLUMNS($M1465:Y1465)*$L1465+SUM($L1466:Y1466)*IFERROR($L$5/$L$6,1)</f>
        <v>2.4366440493048613</v>
      </c>
      <c r="Z1465" s="215"/>
      <c r="AA1465" s="173">
        <f ca="1">IFERROR(IF($H1465="",,AA1466/$L1465),0)</f>
        <v>0</v>
      </c>
      <c r="AB1465" s="173">
        <f ca="1">IFERROR(IF($H1465="",,AB1466/$L1465),0)</f>
        <v>0</v>
      </c>
      <c r="AC1465" s="174">
        <f ca="1">IFERROR(IF($H1465="",,AC1466/$L1465),0)</f>
        <v>9.1214956768317035E-2</v>
      </c>
      <c r="AD1465" s="175"/>
      <c r="AE1465" s="42">
        <v>85714</v>
      </c>
      <c r="AF1465" s="43"/>
      <c r="AG1465" s="43"/>
      <c r="AH1465" s="43"/>
      <c r="AI1465" s="43"/>
      <c r="AJ1465" s="43"/>
      <c r="AK1465" s="43"/>
      <c r="AL1465" s="44"/>
      <c r="AM1465" s="157">
        <f ca="1">IF('MASTER 2018-19 '!H1480="","",'MASTER 2018-19 '!H1480)</f>
        <v>2.4</v>
      </c>
      <c r="AN1465" s="216">
        <f t="shared" ca="1" si="246"/>
        <v>3.6065815000000168E-2</v>
      </c>
    </row>
    <row r="1466" spans="1:40" x14ac:dyDescent="0.2">
      <c r="C1466" s="217" t="str">
        <f ca="1">IFERROR(IF(H1465="","No PI or No Data",""),"Substation was not found in SubstationLoad")</f>
        <v/>
      </c>
      <c r="D1466" s="139"/>
      <c r="E1466" s="139"/>
      <c r="F1466" s="139"/>
      <c r="G1466" s="285">
        <f ca="1">IF(AND(VLOOKUP(C1465,SubstationLoad_Max_Primaries!$B$3:$Z$495,3,FALSE),ISNUMBER(VLOOKUP(C1465,'Manual Calculation'!$B$2:$G$222,3,FALSE))),VLOOKUP(C1465,'Manual Calculation'!$B$2:$G$222,4,FALSE),VLOOKUP(C1465,SubstationLoad_Max_Primaries!$B$3:$Z$500,23,FALSE))</f>
        <v>43858.708333333328</v>
      </c>
      <c r="H1466" s="250"/>
      <c r="I1466" s="220"/>
      <c r="J1466" s="220"/>
      <c r="K1466" s="220"/>
      <c r="L1466" s="220" t="s">
        <v>32</v>
      </c>
      <c r="M1466" s="235"/>
      <c r="N1466" s="221"/>
      <c r="O1466" s="221"/>
      <c r="P1466" s="221"/>
      <c r="Q1466" s="221"/>
      <c r="R1466" s="221"/>
      <c r="S1466" s="221"/>
      <c r="T1466" s="221"/>
      <c r="U1466" s="221"/>
      <c r="V1466" s="221"/>
      <c r="W1466" s="221"/>
      <c r="X1466" s="221"/>
      <c r="Y1466" s="221"/>
      <c r="Z1466" s="222"/>
      <c r="AA1466" s="419" t="str">
        <f ca="1">IF(AND(VLOOKUP(C1465,SubstationLoad_Min_Primaries!$B$3:$Z$495,3,FALSE),ISNUMBER(VLOOKUP(C1465,'Manual Calculation'!$B$2:$G$222,5,FALSE))),"Manual Calculation",MAX(VLOOKUP(C1465,SubstationLoad_Max_Primaries!$B$3:$Z$500,5,FALSE),VLOOKUP(C1465,SubstationLoad_Max_Primaries!$B$3:$Z$500,7,FALSE)))</f>
        <v>Manual Calculation</v>
      </c>
      <c r="AB1466" s="419" t="str">
        <f ca="1">IF(AND(VLOOKUP(C1465,SubstationLoad_Min_Primaries!$B$3:$Z$495,3,FALSE),ISNUMBER(VLOOKUP(C1465,'Manual Calculation'!$B$2:$G$222,5,FALSE))),"Manual Calculation",VLOOKUP(C1465,SubstationLoad_Max_Primaries!$B$3:$Z$500,6,FALSE))</f>
        <v>Manual Calculation</v>
      </c>
      <c r="AC1466" s="282">
        <f ca="1">IF(AND(VLOOKUP(C1465,SubstationLoad_Min_Primaries!$B$3:$Z$495,3,FALSE),ISNUMBER(VLOOKUP(C1465,'Manual Calculation'!$B$2:$G$222,5,FALSE))),VLOOKUP(C1465,'Manual Calculation'!$B$2:$G$222,5,FALSE),VLOOKUP(C1465,SubstationLoad_Min_Primaries!$B$3:$Z$500,22,FALSE))</f>
        <v>0.22220563800000001</v>
      </c>
      <c r="AD1466" s="175"/>
      <c r="AE1466" s="186">
        <v>1</v>
      </c>
      <c r="AF1466" s="187">
        <v>0</v>
      </c>
      <c r="AG1466" s="187">
        <v>0</v>
      </c>
      <c r="AH1466" s="187">
        <v>0</v>
      </c>
      <c r="AI1466" s="187">
        <v>0</v>
      </c>
      <c r="AJ1466" s="187">
        <v>0</v>
      </c>
      <c r="AK1466" s="187">
        <v>0</v>
      </c>
      <c r="AL1466" s="188">
        <v>0</v>
      </c>
      <c r="AM1466" s="157" t="str">
        <f ca="1">IF('MASTER 2018-19 '!H1481="","",'MASTER 2018-19 '!H1481)</f>
        <v/>
      </c>
      <c r="AN1466" s="216"/>
    </row>
    <row r="1467" spans="1:40" x14ac:dyDescent="0.2">
      <c r="C1467" s="223" t="s">
        <v>33</v>
      </c>
      <c r="D1467" s="224"/>
      <c r="E1467" s="225"/>
      <c r="F1467" s="225"/>
      <c r="G1467" s="226"/>
      <c r="H1467" s="249"/>
      <c r="I1467" s="228"/>
      <c r="J1467" s="228"/>
      <c r="K1467" s="228"/>
      <c r="L1467" s="228"/>
      <c r="M1467" s="229"/>
      <c r="N1467" s="229"/>
      <c r="O1467" s="230"/>
      <c r="P1467" s="230"/>
      <c r="Q1467" s="230"/>
      <c r="R1467" s="231" t="s">
        <v>34</v>
      </c>
      <c r="S1467" s="283">
        <f ca="1">VLOOKUP(C1465,SubstationLoad_Max_Primaries!$B$3:$Z$500,24,FALSE)</f>
        <v>7.9999997979030013E-4</v>
      </c>
      <c r="T1467" s="233"/>
      <c r="U1467" s="233"/>
      <c r="V1467" s="233"/>
      <c r="W1467" s="233"/>
      <c r="X1467" s="233"/>
      <c r="Y1467" s="233"/>
      <c r="Z1467" s="234"/>
      <c r="AA1467" s="418" t="str">
        <f ca="1">IF(AND(VLOOKUP(C1465,SubstationLoad_Min_Primaries!$B$3:$Z$495,3,FALSE),ISNUMBER(VLOOKUP(C1465,'Manual Calculation'!$B$2:$G$222,5,FALSE))),"",IF(AA1466=VLOOKUP(C1465,SubstationLoad_Max_Primaries!$B$3:$Z$500,5,FALSE),VLOOKUP(C1465,SubstationLoad_Max_Primaries!$B$3:$Z$500,10,FALSE),IF(AA1466=VLOOKUP(C1465,SubstationLoad_Max_Primaries!$B$3:$Z$500,7,FALSE),VLOOKUP(C1465,SubstationLoad_Max_Primaries!$B$3:$Z$500,12,FALSE),"")))</f>
        <v/>
      </c>
      <c r="AB1467" s="418" t="str">
        <f ca="1">IF(AND(VLOOKUP(C1465,SubstationLoad_Min_Primaries!$B$3:$Z$495,3,FALSE),ISNUMBER(VLOOKUP(C1465,'Manual Calculation'!$B$2:$G$222,5,FALSE))),"",VLOOKUP(C1465,SubstationLoad_Max_Primaries!$B$3:$Z$500,11,FALSE))</f>
        <v/>
      </c>
      <c r="AC1467" s="418">
        <f ca="1">IF(AND(VLOOKUP(C1465,SubstationLoad_Min_Primaries!$B$3:$Z$495,3,FALSE),ISNUMBER(VLOOKUP(C1465,'Manual Calculation'!$B$2:$G$222,5,FALSE))),VLOOKUP(C1465,'Manual Calculation'!$B$2:$G$222,6,FALSE),VLOOKUP(C1465,SubstationLoad_Min_Primaries!$B$3:$Z$500,23,FALSE))</f>
        <v>43719.104166666672</v>
      </c>
      <c r="AD1467" s="175"/>
      <c r="AE1467" s="175"/>
      <c r="AF1467" s="175"/>
      <c r="AG1467" s="175"/>
      <c r="AH1467" s="175"/>
      <c r="AI1467" s="175"/>
      <c r="AJ1467" s="175"/>
      <c r="AK1467" s="175"/>
      <c r="AL1467" s="175"/>
      <c r="AM1467" s="157" t="str">
        <f ca="1">IF('MASTER 2018-19 '!H1482="","",'MASTER 2018-19 '!H1482)</f>
        <v/>
      </c>
      <c r="AN1467" s="216"/>
    </row>
    <row r="1468" spans="1:40" x14ac:dyDescent="0.2">
      <c r="B1468" s="213">
        <v>205</v>
      </c>
      <c r="C1468" s="86" t="str">
        <f ca="1">VLOOKUP(B1468,'GSP List'!$D$2:$E$485,2,FALSE)</f>
        <v>KEPCULLOCH</v>
      </c>
      <c r="D1468" s="117" t="s">
        <v>30</v>
      </c>
      <c r="E1468" s="117" t="s">
        <v>549</v>
      </c>
      <c r="F1468" s="214"/>
      <c r="G1468" s="284">
        <f ca="1">IF(AND(VLOOKUP(C1468,SubstationLoad_Max_Primaries!$B$3:$Z$495,3,FALSE),ISNUMBER(VLOOKUP(C1468,'Manual Calculation'!$B$2:$G$222,3,FALSE))),VLOOKUP(C1468,'Manual Calculation'!$B$2:$G$222,4,FALSE),VLOOKUP(C1468,SubstationLoad_Max_Primaries!$B$3:$Z$500,23,FALSE))</f>
        <v>43858.729166666672</v>
      </c>
      <c r="H1468" s="282">
        <f ca="1">IF(AND(VLOOKUP(C1468,SubstationLoad_Max_Primaries!$B$3:$Z$495,3,FALSE),ISNUMBER(VLOOKUP(C1468,'Manual Calculation'!$B$2:$G$222,3,FALSE))),VLOOKUP(C1468,'Manual Calculation'!$B$2:$G$222,3,FALSE),VLOOKUP(C1468,SubstationLoad_Max_Primaries!$B$3:$Z$500,22,FALSE))</f>
        <v>3.8246308249999998</v>
      </c>
      <c r="I1468" s="136">
        <v>1</v>
      </c>
      <c r="J1468" s="89">
        <v>0</v>
      </c>
      <c r="K1468" s="90">
        <v>0</v>
      </c>
      <c r="L1468" s="143">
        <f ca="1">IF(OR($B1468="",ISNA($I1468)),,$H1468*$I1468)</f>
        <v>3.8246308249999998</v>
      </c>
      <c r="M1468" s="143">
        <f ca="1">IF($B1468 ="",,VLOOKUP($K1468,'Growth Rates'!$C$5:$D$8,2,FALSE))^COLUMNS($M1468:M1468)*$L1468+SUM($L1469:M1469)*IFERROR($L$5/$L$6,1)</f>
        <v>3.8247006503998309</v>
      </c>
      <c r="N1468" s="143">
        <f ca="1">IF($B1468 ="",,VLOOKUP($K1468,'Growth Rates'!$C$5:$D$8,2,FALSE))^COLUMNS($M1468:N1468)*$L1468+SUM($L1469:N1469)*IFERROR($L$5/$L$6,1)</f>
        <v>3.8247704770744479</v>
      </c>
      <c r="O1468" s="143">
        <f ca="1">IF($B1468 ="",,VLOOKUP($K1468,'Growth Rates'!$C$5:$D$8,2,FALSE))^COLUMNS($M1468:O1468)*$L1468+SUM($L1469:O1469)*IFERROR($L$5/$L$6,1)</f>
        <v>3.8248403050238746</v>
      </c>
      <c r="P1468" s="143">
        <f ca="1">IF($B1468 ="",,VLOOKUP($K1468,'Growth Rates'!$C$5:$D$8,2,FALSE))^COLUMNS($M1468:P1468)*$L1468+SUM($L1469:P1469)*IFERROR($L$5/$L$6,1)</f>
        <v>3.8249101342481344</v>
      </c>
      <c r="Q1468" s="143">
        <f ca="1">IF($B1468 ="",,VLOOKUP($K1468,'Growth Rates'!$C$5:$D$8,2,FALSE))^COLUMNS($M1468:Q1468)*$L1468+SUM($L1469:Q1469)*IFERROR($L$5/$L$6,1)</f>
        <v>3.8249799647472496</v>
      </c>
      <c r="R1468" s="143">
        <f ca="1">IF($B1468 ="",,VLOOKUP($K1468,'Growth Rates'!$C$5:$D$8,2,FALSE))^COLUMNS($M1468:R1468)*$L1468+SUM($L1469:R1469)*IFERROR($L$5/$L$6,1)</f>
        <v>3.8250497965212444</v>
      </c>
      <c r="S1468" s="143">
        <f ca="1">IF($B1468 ="",,VLOOKUP($K1468,'Growth Rates'!$C$5:$D$8,2,FALSE))^COLUMNS($M1468:S1468)*$L1468+SUM($L1469:S1469)*IFERROR($L$5/$L$6,1)</f>
        <v>3.8251196295701413</v>
      </c>
      <c r="T1468" s="143">
        <f ca="1">IF($B1468 ="",,VLOOKUP($K1468,'Growth Rates'!$C$5:$D$8,2,FALSE))^COLUMNS($M1468:T1468)*$L1468+SUM($L1469:T1469)*IFERROR($L$5/$L$6,1)</f>
        <v>3.825189463893965</v>
      </c>
      <c r="U1468" s="143">
        <f ca="1">IF($B1468 ="",,VLOOKUP($K1468,'Growth Rates'!$C$5:$D$8,2,FALSE))^COLUMNS($M1468:U1468)*$L1468+SUM($L1469:U1469)*IFERROR($L$5/$L$6,1)</f>
        <v>3.8252592994927368</v>
      </c>
      <c r="V1468" s="143">
        <f ca="1">IF($B1468 ="",,VLOOKUP($K1468,'Growth Rates'!$C$5:$D$8,2,FALSE))^COLUMNS($M1468:V1468)*$L1468+SUM($L1469:V1469)*IFERROR($L$5/$L$6,1)</f>
        <v>3.8253291363664816</v>
      </c>
      <c r="W1468" s="143">
        <f ca="1">IF($B1468 ="",,VLOOKUP($K1468,'Growth Rates'!$C$5:$D$8,2,FALSE))^COLUMNS($M1468:W1468)*$L1468+SUM($L1469:W1469)*IFERROR($L$5/$L$6,1)</f>
        <v>3.8253989745152208</v>
      </c>
      <c r="X1468" s="143">
        <f ca="1">IF($B1468 ="",,VLOOKUP($K1468,'Growth Rates'!$C$5:$D$8,2,FALSE))^COLUMNS($M1468:X1468)*$L1468+SUM($L1469:X1469)*IFERROR($L$5/$L$6,1)</f>
        <v>3.825468813938981</v>
      </c>
      <c r="Y1468" s="143">
        <f ca="1">IF($B1468 ="",,VLOOKUP($K1468,'Growth Rates'!$C$5:$D$8,2,FALSE))^COLUMNS($M1468:Y1468)*$L1468+SUM($L1469:Y1469)*IFERROR($L$5/$L$6,1)</f>
        <v>3.8255386546377816</v>
      </c>
      <c r="Z1468" s="215"/>
      <c r="AA1468" s="173">
        <f ca="1">IFERROR(IF($H1468="",,AA1469/$L1468),0)</f>
        <v>0</v>
      </c>
      <c r="AB1468" s="173">
        <f ca="1">IFERROR(IF($H1468="",,AB1469/$L1468),0)</f>
        <v>0</v>
      </c>
      <c r="AC1468" s="174">
        <f ca="1">IFERROR(IF($H1468="",,AC1469/$L1468),0)</f>
        <v>0.20690479191543934</v>
      </c>
      <c r="AD1468" s="175"/>
      <c r="AE1468" s="42">
        <v>85712</v>
      </c>
      <c r="AF1468" s="43"/>
      <c r="AG1468" s="43"/>
      <c r="AH1468" s="43"/>
      <c r="AI1468" s="43"/>
      <c r="AJ1468" s="43"/>
      <c r="AK1468" s="43"/>
      <c r="AL1468" s="44"/>
      <c r="AM1468" s="157">
        <f ca="1">IF('MASTER 2018-19 '!H1483="","",'MASTER 2018-19 '!H1483)</f>
        <v>2.75</v>
      </c>
      <c r="AN1468" s="216">
        <f t="shared" ref="AN1468:AN1531" ca="1" si="255">H1468-AM1468</f>
        <v>1.0746308249999998</v>
      </c>
    </row>
    <row r="1469" spans="1:40" x14ac:dyDescent="0.2">
      <c r="C1469" s="217" t="str">
        <f ca="1">IFERROR(IF(H1468="","No PI or No Data",""),"Substation was not found in SubstationLoad")</f>
        <v/>
      </c>
      <c r="D1469" s="139"/>
      <c r="E1469" s="139"/>
      <c r="F1469" s="139"/>
      <c r="G1469" s="285">
        <f ca="1">IF(AND(VLOOKUP(C1468,SubstationLoad_Max_Primaries!$B$3:$Z$495,3,FALSE),ISNUMBER(VLOOKUP(C1468,'Manual Calculation'!$B$2:$G$222,3,FALSE))),VLOOKUP(C1468,'Manual Calculation'!$B$2:$G$222,4,FALSE),VLOOKUP(C1468,SubstationLoad_Max_Primaries!$B$3:$Z$500,23,FALSE))</f>
        <v>43858.729166666672</v>
      </c>
      <c r="H1469" s="250"/>
      <c r="I1469" s="220"/>
      <c r="J1469" s="220"/>
      <c r="K1469" s="220"/>
      <c r="L1469" s="220" t="s">
        <v>32</v>
      </c>
      <c r="M1469" s="235"/>
      <c r="N1469" s="221"/>
      <c r="O1469" s="221"/>
      <c r="P1469" s="221"/>
      <c r="Q1469" s="221"/>
      <c r="R1469" s="221"/>
      <c r="S1469" s="221"/>
      <c r="T1469" s="221"/>
      <c r="U1469" s="221"/>
      <c r="V1469" s="221"/>
      <c r="W1469" s="221"/>
      <c r="X1469" s="221"/>
      <c r="Y1469" s="221"/>
      <c r="Z1469" s="222"/>
      <c r="AA1469" s="419" t="str">
        <f ca="1">IF(AND(VLOOKUP(C1468,SubstationLoad_Min_Primaries!$B$3:$Z$495,3,FALSE),ISNUMBER(VLOOKUP(C1468,'Manual Calculation'!$B$2:$G$222,5,FALSE))),"Manual Calculation",MAX(VLOOKUP(C1468,SubstationLoad_Max_Primaries!$B$3:$Z$500,5,FALSE),VLOOKUP(C1468,SubstationLoad_Max_Primaries!$B$3:$Z$500,7,FALSE)))</f>
        <v>Manual Calculation</v>
      </c>
      <c r="AB1469" s="419" t="str">
        <f ca="1">IF(AND(VLOOKUP(C1468,SubstationLoad_Min_Primaries!$B$3:$Z$495,3,FALSE),ISNUMBER(VLOOKUP(C1468,'Manual Calculation'!$B$2:$G$222,5,FALSE))),"Manual Calculation",VLOOKUP(C1468,SubstationLoad_Max_Primaries!$B$3:$Z$500,6,FALSE))</f>
        <v>Manual Calculation</v>
      </c>
      <c r="AC1469" s="282">
        <f ca="1">IF(AND(VLOOKUP(C1468,SubstationLoad_Min_Primaries!$B$3:$Z$495,3,FALSE),ISNUMBER(VLOOKUP(C1468,'Manual Calculation'!$B$2:$G$222,5,FALSE))),VLOOKUP(C1468,'Manual Calculation'!$B$2:$G$222,5,FALSE),VLOOKUP(C1468,SubstationLoad_Min_Primaries!$B$3:$Z$500,22,FALSE))</f>
        <v>0.79133444500000005</v>
      </c>
      <c r="AD1469" s="175"/>
      <c r="AE1469" s="186">
        <v>1</v>
      </c>
      <c r="AF1469" s="187">
        <v>0</v>
      </c>
      <c r="AG1469" s="187">
        <v>0</v>
      </c>
      <c r="AH1469" s="187">
        <v>0</v>
      </c>
      <c r="AI1469" s="187">
        <v>0</v>
      </c>
      <c r="AJ1469" s="187">
        <v>0</v>
      </c>
      <c r="AK1469" s="187">
        <v>0</v>
      </c>
      <c r="AL1469" s="188">
        <v>0</v>
      </c>
      <c r="AM1469" s="157" t="str">
        <f ca="1">IF('MASTER 2018-19 '!H1484="","",'MASTER 2018-19 '!H1484)</f>
        <v/>
      </c>
      <c r="AN1469" s="216"/>
    </row>
    <row r="1470" spans="1:40" x14ac:dyDescent="0.2">
      <c r="C1470" s="223" t="s">
        <v>33</v>
      </c>
      <c r="D1470" s="224"/>
      <c r="E1470" s="225"/>
      <c r="F1470" s="225"/>
      <c r="G1470" s="226"/>
      <c r="H1470" s="249"/>
      <c r="I1470" s="228"/>
      <c r="J1470" s="228"/>
      <c r="K1470" s="228"/>
      <c r="L1470" s="228"/>
      <c r="M1470" s="229"/>
      <c r="N1470" s="229"/>
      <c r="O1470" s="230"/>
      <c r="P1470" s="230"/>
      <c r="Q1470" s="230"/>
      <c r="R1470" s="231" t="s">
        <v>34</v>
      </c>
      <c r="S1470" s="283">
        <f ca="1">VLOOKUP(C1468,SubstationLoad_Max_Primaries!$B$3:$Z$500,24,FALSE)</f>
        <v>7.7655598521232605E-2</v>
      </c>
      <c r="T1470" s="233"/>
      <c r="U1470" s="233"/>
      <c r="V1470" s="233"/>
      <c r="W1470" s="233"/>
      <c r="X1470" s="233"/>
      <c r="Y1470" s="233"/>
      <c r="Z1470" s="234"/>
      <c r="AA1470" s="418" t="str">
        <f ca="1">IF(AND(VLOOKUP(C1468,SubstationLoad_Min_Primaries!$B$3:$Z$495,3,FALSE),ISNUMBER(VLOOKUP(C1468,'Manual Calculation'!$B$2:$G$222,5,FALSE))),"",IF(AA1469=VLOOKUP(C1468,SubstationLoad_Max_Primaries!$B$3:$Z$500,5,FALSE),VLOOKUP(C1468,SubstationLoad_Max_Primaries!$B$3:$Z$500,10,FALSE),IF(AA1469=VLOOKUP(C1468,SubstationLoad_Max_Primaries!$B$3:$Z$500,7,FALSE),VLOOKUP(C1468,SubstationLoad_Max_Primaries!$B$3:$Z$500,12,FALSE),"")))</f>
        <v/>
      </c>
      <c r="AB1470" s="418" t="str">
        <f ca="1">IF(AND(VLOOKUP(C1468,SubstationLoad_Min_Primaries!$B$3:$Z$495,3,FALSE),ISNUMBER(VLOOKUP(C1468,'Manual Calculation'!$B$2:$G$222,5,FALSE))),"",VLOOKUP(C1468,SubstationLoad_Max_Primaries!$B$3:$Z$500,11,FALSE))</f>
        <v/>
      </c>
      <c r="AC1470" s="418">
        <f ca="1">IF(AND(VLOOKUP(C1468,SubstationLoad_Min_Primaries!$B$3:$Z$495,3,FALSE),ISNUMBER(VLOOKUP(C1468,'Manual Calculation'!$B$2:$G$222,5,FALSE))),VLOOKUP(C1468,'Manual Calculation'!$B$2:$G$222,6,FALSE),VLOOKUP(C1468,SubstationLoad_Min_Primaries!$B$3:$Z$500,23,FALSE))</f>
        <v>43704.083333333328</v>
      </c>
      <c r="AD1470" s="175"/>
      <c r="AE1470" s="175"/>
      <c r="AF1470" s="175"/>
      <c r="AG1470" s="175"/>
      <c r="AH1470" s="175"/>
      <c r="AI1470" s="175"/>
      <c r="AJ1470" s="175"/>
      <c r="AK1470" s="175"/>
      <c r="AL1470" s="175"/>
      <c r="AM1470" s="157" t="str">
        <f ca="1">IF('MASTER 2018-19 '!H1485="","",'MASTER 2018-19 '!H1485)</f>
        <v/>
      </c>
      <c r="AN1470" s="216"/>
    </row>
    <row r="1471" spans="1:40" x14ac:dyDescent="0.2">
      <c r="B1471" s="236">
        <v>204</v>
      </c>
      <c r="C1471" s="86" t="str">
        <f ca="1">VLOOKUP(B1471,'GSP List'!$D$2:$E$485,2,FALSE)</f>
        <v>KILLEARN</v>
      </c>
      <c r="D1471" s="117" t="s">
        <v>30</v>
      </c>
      <c r="E1471" s="117" t="s">
        <v>566</v>
      </c>
      <c r="F1471" s="214"/>
      <c r="G1471" s="284">
        <f ca="1">IF(AND(VLOOKUP(C1471,SubstationLoad_Max_Primaries!$B$3:$Z$495,3,FALSE),ISNUMBER(VLOOKUP(C1471,'Manual Calculation'!$B$2:$G$222,3,FALSE))),VLOOKUP(C1471,'Manual Calculation'!$B$2:$G$222,4,FALSE),VLOOKUP(C1471,SubstationLoad_Max_Primaries!$B$3:$Z$500,23,FALSE))</f>
        <v>43886.525000000001</v>
      </c>
      <c r="H1471" s="282">
        <f ca="1">IF(AND(VLOOKUP(C1471,SubstationLoad_Max_Primaries!$B$3:$Z$495,3,FALSE),ISNUMBER(VLOOKUP(C1471,'Manual Calculation'!$B$2:$G$222,3,FALSE))),VLOOKUP(C1471,'Manual Calculation'!$B$2:$G$222,3,FALSE),VLOOKUP(C1471,SubstationLoad_Max_Primaries!$B$3:$Z$500,22,FALSE))</f>
        <v>2.0039982795715332</v>
      </c>
      <c r="I1471" s="136">
        <v>1</v>
      </c>
      <c r="J1471" s="89">
        <v>0</v>
      </c>
      <c r="K1471" s="90">
        <v>0</v>
      </c>
      <c r="L1471" s="143">
        <f ca="1">IF(OR($B1471="",ISNA($I1471)),,$H1471*$I1471)</f>
        <v>2.0039982795715332</v>
      </c>
      <c r="M1471" s="143">
        <f ca="1">IF($B1471 ="",,VLOOKUP($K1471,'Growth Rates'!$C$5:$D$8,2,FALSE))^COLUMNS($M1471:M1471)*$L1471+SUM($L1472:M1472)*IFERROR($L$5/$L$6,1)</f>
        <v>2.0040348661043343</v>
      </c>
      <c r="N1471" s="143">
        <f ca="1">IF($B1471 ="",,VLOOKUP($K1471,'Growth Rates'!$C$5:$D$8,2,FALSE))^COLUMNS($M1471:N1471)*$L1471+SUM($L1472:N1472)*IFERROR($L$5/$L$6,1)</f>
        <v>2.0040714533050878</v>
      </c>
      <c r="O1471" s="143">
        <f ca="1">IF($B1471 ="",,VLOOKUP($K1471,'Growth Rates'!$C$5:$D$8,2,FALSE))^COLUMNS($M1471:O1471)*$L1471+SUM($L1472:O1472)*IFERROR($L$5/$L$6,1)</f>
        <v>2.0041080411738048</v>
      </c>
      <c r="P1471" s="143">
        <f ca="1">IF($B1471 ="",,VLOOKUP($K1471,'Growth Rates'!$C$5:$D$8,2,FALSE))^COLUMNS($M1471:P1471)*$L1471+SUM($L1472:P1472)*IFERROR($L$5/$L$6,1)</f>
        <v>2.0041446297104986</v>
      </c>
      <c r="Q1471" s="143">
        <f ca="1">IF($B1471 ="",,VLOOKUP($K1471,'Growth Rates'!$C$5:$D$8,2,FALSE))^COLUMNS($M1471:Q1471)*$L1471+SUM($L1472:Q1472)*IFERROR($L$5/$L$6,1)</f>
        <v>2.0041812189151806</v>
      </c>
      <c r="R1471" s="143">
        <f ca="1">IF($B1471 ="",,VLOOKUP($K1471,'Growth Rates'!$C$5:$D$8,2,FALSE))^COLUMNS($M1471:R1471)*$L1471+SUM($L1472:R1472)*IFERROR($L$5/$L$6,1)</f>
        <v>2.004217808787863</v>
      </c>
      <c r="S1471" s="143">
        <f ca="1">IF($B1471 ="",,VLOOKUP($K1471,'Growth Rates'!$C$5:$D$8,2,FALSE))^COLUMNS($M1471:S1471)*$L1471+SUM($L1472:S1472)*IFERROR($L$5/$L$6,1)</f>
        <v>2.0042543993285586</v>
      </c>
      <c r="T1471" s="143">
        <f ca="1">IF($B1471 ="",,VLOOKUP($K1471,'Growth Rates'!$C$5:$D$8,2,FALSE))^COLUMNS($M1471:T1471)*$L1471+SUM($L1472:T1472)*IFERROR($L$5/$L$6,1)</f>
        <v>2.004290990537279</v>
      </c>
      <c r="U1471" s="143">
        <f ca="1">IF($B1471 ="",,VLOOKUP($K1471,'Growth Rates'!$C$5:$D$8,2,FALSE))^COLUMNS($M1471:U1471)*$L1471+SUM($L1472:U1472)*IFERROR($L$5/$L$6,1)</f>
        <v>2.004327582414037</v>
      </c>
      <c r="V1471" s="143">
        <f ca="1">IF($B1471 ="",,VLOOKUP($K1471,'Growth Rates'!$C$5:$D$8,2,FALSE))^COLUMNS($M1471:V1471)*$L1471+SUM($L1472:V1472)*IFERROR($L$5/$L$6,1)</f>
        <v>2.0043641749588441</v>
      </c>
      <c r="W1471" s="143">
        <f ca="1">IF($B1471 ="",,VLOOKUP($K1471,'Growth Rates'!$C$5:$D$8,2,FALSE))^COLUMNS($M1471:W1471)*$L1471+SUM($L1472:W1472)*IFERROR($L$5/$L$6,1)</f>
        <v>2.0044007681717124</v>
      </c>
      <c r="X1471" s="143">
        <f ca="1">IF($B1471 ="",,VLOOKUP($K1471,'Growth Rates'!$C$5:$D$8,2,FALSE))^COLUMNS($M1471:X1471)*$L1471+SUM($L1472:X1472)*IFERROR($L$5/$L$6,1)</f>
        <v>2.0044373620526557</v>
      </c>
      <c r="Y1471" s="143">
        <f ca="1">IF($B1471 ="",,VLOOKUP($K1471,'Growth Rates'!$C$5:$D$8,2,FALSE))^COLUMNS($M1471:Y1471)*$L1471+SUM($L1472:Y1472)*IFERROR($L$5/$L$6,1)</f>
        <v>2.004473956601684</v>
      </c>
      <c r="Z1471" s="215"/>
      <c r="AA1471" s="173">
        <f ca="1">IFERROR(IF($H1471="",,AA1472/$L1471),0)</f>
        <v>0.87671672826611724</v>
      </c>
      <c r="AB1471" s="173">
        <f ca="1">IFERROR(IF($H1471="",,AB1472/$L1471),0)</f>
        <v>0.63863302756877804</v>
      </c>
      <c r="AC1471" s="174">
        <f ca="1">IFERROR(IF($H1471="",,AC1472/$L1471),0)</f>
        <v>0</v>
      </c>
      <c r="AD1471" s="175"/>
      <c r="AE1471" s="42">
        <v>85718</v>
      </c>
      <c r="AF1471" s="43"/>
      <c r="AG1471" s="43"/>
      <c r="AH1471" s="43"/>
      <c r="AI1471" s="43"/>
      <c r="AJ1471" s="43"/>
      <c r="AK1471" s="43"/>
      <c r="AL1471" s="44"/>
      <c r="AM1471" s="157">
        <f ca="1">IF('MASTER 2018-19 '!H1486="","",'MASTER 2018-19 '!H1486)</f>
        <v>1.85</v>
      </c>
      <c r="AN1471" s="216">
        <f t="shared" ca="1" si="255"/>
        <v>0.15399827957153311</v>
      </c>
    </row>
    <row r="1472" spans="1:40" x14ac:dyDescent="0.2">
      <c r="C1472" s="217" t="str">
        <f ca="1">IFERROR(IF(H1471="","No PI or No Data",""),"Substation was not found in SubstationLoad")</f>
        <v/>
      </c>
      <c r="D1472" s="139"/>
      <c r="E1472" s="139"/>
      <c r="F1472" s="139"/>
      <c r="G1472" s="285">
        <f ca="1">IF(AND(VLOOKUP(C1471,SubstationLoad_Max_Primaries!$B$3:$Z$495,3,FALSE),ISNUMBER(VLOOKUP(C1471,'Manual Calculation'!$B$2:$G$222,3,FALSE))),VLOOKUP(C1471,'Manual Calculation'!$B$2:$G$222,4,FALSE),VLOOKUP(C1471,SubstationLoad_Max_Primaries!$B$3:$Z$500,23,FALSE))</f>
        <v>43886.525000000001</v>
      </c>
      <c r="H1472" s="250"/>
      <c r="I1472" s="220"/>
      <c r="J1472" s="220"/>
      <c r="K1472" s="220"/>
      <c r="L1472" s="220" t="s">
        <v>32</v>
      </c>
      <c r="M1472" s="235"/>
      <c r="N1472" s="221"/>
      <c r="O1472" s="221"/>
      <c r="P1472" s="221"/>
      <c r="Q1472" s="221"/>
      <c r="R1472" s="221"/>
      <c r="S1472" s="221"/>
      <c r="T1472" s="221"/>
      <c r="U1472" s="221"/>
      <c r="V1472" s="221"/>
      <c r="W1472" s="221"/>
      <c r="X1472" s="221"/>
      <c r="Y1472" s="221"/>
      <c r="Z1472" s="222"/>
      <c r="AA1472" s="419">
        <f ca="1">IF(AND(VLOOKUP(C1471,SubstationLoad_Min_Primaries!$B$3:$Z$495,3,FALSE),ISNUMBER(VLOOKUP(C1471,'Manual Calculation'!$B$2:$G$222,5,FALSE))),"Manual Calculation",MAX(VLOOKUP(C1471,SubstationLoad_Max_Primaries!$B$3:$Z$500,5,FALSE),VLOOKUP(C1471,SubstationLoad_Max_Primaries!$B$3:$Z$500,7,FALSE)))</f>
        <v>1.7569388151168823</v>
      </c>
      <c r="AB1472" s="419">
        <f ca="1">IF(AND(VLOOKUP(C1471,SubstationLoad_Min_Primaries!$B$3:$Z$495,3,FALSE),ISNUMBER(VLOOKUP(C1471,'Manual Calculation'!$B$2:$G$222,5,FALSE))),"Manual Calculation",VLOOKUP(C1471,SubstationLoad_Max_Primaries!$B$3:$Z$500,6,FALSE))</f>
        <v>1.2798194885253906</v>
      </c>
      <c r="AC1472" s="282">
        <f ca="1">IF(AND(VLOOKUP(C1471,SubstationLoad_Min_Primaries!$B$3:$Z$495,3,FALSE),ISNUMBER(VLOOKUP(C1471,'Manual Calculation'!$B$2:$G$222,5,FALSE))),VLOOKUP(C1471,'Manual Calculation'!$B$2:$G$222,5,FALSE),VLOOKUP(C1471,SubstationLoad_Min_Primaries!$B$3:$Z$500,22,FALSE))</f>
        <v>0</v>
      </c>
      <c r="AD1472" s="175"/>
      <c r="AE1472" s="186">
        <v>1</v>
      </c>
      <c r="AF1472" s="187">
        <v>0</v>
      </c>
      <c r="AG1472" s="187">
        <v>0</v>
      </c>
      <c r="AH1472" s="187">
        <v>0</v>
      </c>
      <c r="AI1472" s="187">
        <v>0</v>
      </c>
      <c r="AJ1472" s="187">
        <v>0</v>
      </c>
      <c r="AK1472" s="187">
        <v>0</v>
      </c>
      <c r="AL1472" s="188">
        <v>0</v>
      </c>
      <c r="AM1472" s="157" t="str">
        <f ca="1">IF('MASTER 2018-19 '!H1487="","",'MASTER 2018-19 '!H1487)</f>
        <v/>
      </c>
      <c r="AN1472" s="216"/>
    </row>
    <row r="1473" spans="1:40" x14ac:dyDescent="0.2">
      <c r="C1473" s="223" t="s">
        <v>33</v>
      </c>
      <c r="D1473" s="224"/>
      <c r="E1473" s="225"/>
      <c r="F1473" s="225"/>
      <c r="G1473" s="226"/>
      <c r="H1473" s="249"/>
      <c r="I1473" s="228"/>
      <c r="J1473" s="228"/>
      <c r="K1473" s="228"/>
      <c r="L1473" s="228"/>
      <c r="M1473" s="229"/>
      <c r="N1473" s="229"/>
      <c r="O1473" s="230"/>
      <c r="P1473" s="230"/>
      <c r="Q1473" s="230"/>
      <c r="R1473" s="231" t="s">
        <v>34</v>
      </c>
      <c r="S1473" s="283">
        <f ca="1">VLOOKUP(C1471,SubstationLoad_Max_Primaries!$B$3:$Z$500,24,FALSE)</f>
        <v>0</v>
      </c>
      <c r="T1473" s="233"/>
      <c r="U1473" s="233"/>
      <c r="V1473" s="233"/>
      <c r="W1473" s="233"/>
      <c r="X1473" s="233"/>
      <c r="Y1473" s="233"/>
      <c r="Z1473" s="234"/>
      <c r="AA1473" s="418">
        <f ca="1">IF(AND(VLOOKUP(C1471,SubstationLoad_Min_Primaries!$B$3:$Z$495,3,FALSE),ISNUMBER(VLOOKUP(C1471,'Manual Calculation'!$B$2:$G$222,5,FALSE))),"",IF(AA1472=VLOOKUP(C1471,SubstationLoad_Max_Primaries!$B$3:$Z$500,5,FALSE),VLOOKUP(C1471,SubstationLoad_Max_Primaries!$B$3:$Z$500,10,FALSE),IF(AA1472=VLOOKUP(C1471,SubstationLoad_Max_Primaries!$B$3:$Z$500,7,FALSE),VLOOKUP(C1471,SubstationLoad_Max_Primaries!$B$3:$Z$500,12,FALSE),"")))</f>
        <v>43766.798611111109</v>
      </c>
      <c r="AB1473" s="418">
        <f ca="1">IF(AND(VLOOKUP(C1471,SubstationLoad_Min_Primaries!$B$3:$Z$495,3,FALSE),ISNUMBER(VLOOKUP(C1471,'Manual Calculation'!$B$2:$G$222,5,FALSE))),"",VLOOKUP(C1471,SubstationLoad_Max_Primaries!$B$3:$Z$500,11,FALSE))</f>
        <v>43628.739583333336</v>
      </c>
      <c r="AC1473" s="418">
        <f ca="1">IF(AND(VLOOKUP(C1471,SubstationLoad_Min_Primaries!$B$3:$Z$495,3,FALSE),ISNUMBER(VLOOKUP(C1471,'Manual Calculation'!$B$2:$G$222,5,FALSE))),VLOOKUP(C1471,'Manual Calculation'!$B$2:$G$222,6,FALSE),VLOOKUP(C1471,SubstationLoad_Min_Primaries!$B$3:$Z$500,23,FALSE))</f>
        <v>0</v>
      </c>
      <c r="AD1473" s="175"/>
      <c r="AE1473" s="175"/>
      <c r="AF1473" s="175"/>
      <c r="AG1473" s="175"/>
      <c r="AH1473" s="175"/>
      <c r="AI1473" s="175"/>
      <c r="AJ1473" s="175"/>
      <c r="AK1473" s="175"/>
      <c r="AL1473" s="175"/>
      <c r="AM1473" s="157" t="str">
        <f ca="1">IF('MASTER 2018-19 '!H1488="","",'MASTER 2018-19 '!H1488)</f>
        <v/>
      </c>
      <c r="AN1473" s="216"/>
    </row>
    <row r="1474" spans="1:40" x14ac:dyDescent="0.2">
      <c r="A1474" s="246"/>
      <c r="B1474" s="246"/>
      <c r="C1474" s="246"/>
      <c r="D1474" s="246"/>
      <c r="E1474" s="246"/>
      <c r="F1474" s="246"/>
      <c r="G1474" s="246"/>
      <c r="H1474" s="246"/>
      <c r="I1474" s="246"/>
      <c r="J1474" s="246"/>
      <c r="K1474" s="246"/>
      <c r="L1474" s="246"/>
      <c r="M1474" s="246"/>
      <c r="N1474" s="246"/>
      <c r="O1474" s="246"/>
      <c r="P1474" s="246"/>
      <c r="Q1474" s="246"/>
      <c r="R1474" s="246"/>
      <c r="S1474" s="246"/>
      <c r="T1474" s="246"/>
      <c r="U1474" s="246"/>
      <c r="V1474" s="246"/>
      <c r="W1474" s="246"/>
      <c r="X1474" s="246"/>
      <c r="Y1474" s="246"/>
      <c r="Z1474" s="246"/>
      <c r="AA1474" s="246"/>
      <c r="AB1474" s="246"/>
      <c r="AC1474" s="246"/>
      <c r="AD1474" s="246"/>
      <c r="AE1474" s="246"/>
      <c r="AF1474" s="246"/>
      <c r="AG1474" s="246"/>
      <c r="AH1474" s="246"/>
      <c r="AI1474" s="246"/>
      <c r="AJ1474" s="246"/>
      <c r="AK1474" s="246"/>
      <c r="AL1474" s="246"/>
      <c r="AM1474" s="157" t="str">
        <f ca="1">IF('MASTER 2018-19 '!H1489="","",'MASTER 2018-19 '!H1489)</f>
        <v/>
      </c>
      <c r="AN1474" s="216"/>
    </row>
    <row r="1475" spans="1:40" x14ac:dyDescent="0.2">
      <c r="A1475" s="152"/>
      <c r="B1475" s="25"/>
      <c r="C1475" s="158"/>
      <c r="D1475" s="152"/>
      <c r="E1475" s="152"/>
      <c r="F1475" s="152"/>
      <c r="G1475" s="152"/>
      <c r="H1475" s="152"/>
      <c r="I1475" s="152"/>
      <c r="J1475" s="152"/>
      <c r="K1475" s="152"/>
      <c r="L1475" s="7" t="s">
        <v>0</v>
      </c>
      <c r="M1475" s="159"/>
      <c r="N1475" s="159"/>
      <c r="O1475" s="159"/>
      <c r="P1475" s="159"/>
      <c r="Q1475" s="159"/>
      <c r="R1475" s="159"/>
      <c r="S1475" s="159"/>
      <c r="T1475" s="159"/>
      <c r="U1475" s="159"/>
      <c r="V1475" s="159"/>
      <c r="W1475" s="159"/>
      <c r="X1475" s="159"/>
      <c r="Y1475" s="159"/>
      <c r="Z1475" s="156"/>
      <c r="AA1475" s="152"/>
      <c r="AB1475" s="152"/>
      <c r="AC1475" s="152"/>
      <c r="AD1475" s="152"/>
      <c r="AE1475" s="152"/>
      <c r="AF1475" s="152"/>
      <c r="AG1475" s="152"/>
      <c r="AH1475" s="152"/>
      <c r="AI1475" s="152"/>
      <c r="AJ1475" s="152"/>
      <c r="AK1475" s="152"/>
      <c r="AL1475" s="152"/>
      <c r="AM1475" s="157" t="str">
        <f ca="1">IF('MASTER 2018-19 '!H1490="","",'MASTER 2018-19 '!H1490)</f>
        <v/>
      </c>
      <c r="AN1475" s="216"/>
    </row>
    <row r="1476" spans="1:40" ht="61.5" x14ac:dyDescent="0.2">
      <c r="A1476" s="20" t="s">
        <v>39</v>
      </c>
      <c r="B1476" s="21" t="s">
        <v>657</v>
      </c>
      <c r="C1476" s="20" t="s">
        <v>2</v>
      </c>
      <c r="D1476" s="18" t="s">
        <v>3</v>
      </c>
      <c r="E1476" s="18" t="s">
        <v>4</v>
      </c>
      <c r="F1476" s="18" t="s">
        <v>5</v>
      </c>
      <c r="G1476" s="22" t="s">
        <v>6</v>
      </c>
      <c r="H1476" s="22" t="str">
        <f ca="1">$L$1&amp;" Peak (MW)"</f>
        <v>2019 / 20 Peak (MW)</v>
      </c>
      <c r="I1476" s="16" t="s">
        <v>7</v>
      </c>
      <c r="J1476" s="24" t="s">
        <v>8</v>
      </c>
      <c r="K1476" s="17" t="s">
        <v>9</v>
      </c>
      <c r="L1476" s="22" t="str">
        <f ca="1">LEFTB($L$1,FIND(" / ",$L$1,1))&amp;" / "&amp;LEFTB($L$1,FIND(" / ",$L$1,1))+1</f>
        <v>2019  / 2020</v>
      </c>
      <c r="M1476" s="22" t="str">
        <f ca="1">LEFTB($L$1,FIND(" / ",$L$1,1))+1&amp;" / "&amp;LEFTB($L$1,FIND(" / ",$L$1,1))+2</f>
        <v>2020 / 2021</v>
      </c>
      <c r="N1476" s="22" t="str">
        <f ca="1">LEFTB($L$1,FIND(" / ",$L$1,1))+2&amp;" / "&amp;LEFTB($L$1,FIND(" / ",$L$1,1))+3</f>
        <v>2021 / 2022</v>
      </c>
      <c r="O1476" s="22" t="str">
        <f ca="1">LEFTB($L$1,FIND(" / ",$L$1,1))+3&amp;" / "&amp;LEFTB($L$1,FIND(" / ",$L$1,1))+4</f>
        <v>2022 / 2023</v>
      </c>
      <c r="P1476" s="22" t="str">
        <f ca="1">LEFTB($L$1,FIND(" / ",$L$1,1))+4&amp;" / "&amp;LEFTB($L$1,FIND(" / ",$L$1,1))+5</f>
        <v>2023 / 2024</v>
      </c>
      <c r="Q1476" s="22" t="str">
        <f ca="1">LEFTB($L$1,FIND(" / ",$L$1,1))+5&amp;" / "&amp;LEFTB($L$1,FIND(" / ",$L$1,1))+6</f>
        <v>2024 / 2025</v>
      </c>
      <c r="R1476" s="22" t="str">
        <f ca="1">LEFTB($L$1,FIND(" / ",$L$1,1))+6&amp;" / "&amp;LEFTB($L$1,FIND(" / ",$L$1,1))+7</f>
        <v>2025 / 2026</v>
      </c>
      <c r="S1476" s="22" t="str">
        <f ca="1">LEFTB($L$1,FIND(" / ",$L$1,1))+7&amp;" / "&amp;LEFTB($L$1,FIND(" / ",$L$1,1))+8</f>
        <v>2026 / 2027</v>
      </c>
      <c r="T1476" s="22" t="str">
        <f ca="1">LEFTB($L$1,FIND(" / ",$L$1,1))+8&amp;" / "&amp;LEFTB($L$1,FIND(" / ",$L$1,1))+9</f>
        <v>2027 / 2028</v>
      </c>
      <c r="U1476" s="22" t="str">
        <f ca="1">LEFTB($L$1,FIND(" / ",$L$1,1))+9&amp;" / "&amp;LEFTB($L$1,FIND(" / ",$L$1,1))+10</f>
        <v>2028 / 2029</v>
      </c>
      <c r="V1476" s="22" t="str">
        <f ca="1">LEFTB($L$1,FIND(" / ",$L$1,1))+10&amp;" / "&amp;LEFTB($L$1,FIND(" / ",$L$1,1))+11</f>
        <v>2029 / 2030</v>
      </c>
      <c r="W1476" s="22" t="str">
        <f ca="1">LEFTB($L$1,FIND(" / ",$L$1,1))+11&amp;" / "&amp;LEFTB($L$1,FIND(" / ",$L$1,1))+12</f>
        <v>2030 / 2031</v>
      </c>
      <c r="X1476" s="22" t="str">
        <f ca="1">LEFTB($L$1,FIND(" / ",$L$1,1))+12&amp;" / "&amp;LEFTB($L$1,FIND(" / ",$L$1,1))+13</f>
        <v>2031 / 2032</v>
      </c>
      <c r="Y1476" s="22" t="str">
        <f ca="1">LEFTB($L$1,FIND(" / ",$L$1,1))+13&amp;" / "&amp;LEFTB($L$1,FIND(" / ",$L$1,1))+14</f>
        <v>2032 / 2033</v>
      </c>
      <c r="Z1476" s="23" t="s">
        <v>11</v>
      </c>
      <c r="AA1476" s="19" t="s">
        <v>12</v>
      </c>
      <c r="AB1476" s="19" t="s">
        <v>13</v>
      </c>
      <c r="AC1476" s="19" t="s">
        <v>14</v>
      </c>
      <c r="AD1476" s="160"/>
      <c r="AE1476" s="19" t="s">
        <v>15</v>
      </c>
      <c r="AF1476" s="19" t="s">
        <v>16</v>
      </c>
      <c r="AG1476" s="19" t="s">
        <v>17</v>
      </c>
      <c r="AH1476" s="19" t="s">
        <v>18</v>
      </c>
      <c r="AI1476" s="19" t="s">
        <v>19</v>
      </c>
      <c r="AJ1476" s="19" t="s">
        <v>20</v>
      </c>
      <c r="AK1476" s="19" t="s">
        <v>21</v>
      </c>
      <c r="AL1476" s="19" t="s">
        <v>22</v>
      </c>
      <c r="AM1476" s="19" t="str">
        <f ca="1">IF('MASTER 2018-19 '!H1491="","",'MASTER 2018-19 '!H1491)</f>
        <v>2018/19 Peak (MW)</v>
      </c>
      <c r="AN1476" s="19" t="s">
        <v>825</v>
      </c>
    </row>
    <row r="1477" spans="1:40" x14ac:dyDescent="0.2">
      <c r="A1477" s="6"/>
      <c r="B1477" s="161"/>
      <c r="C1477" s="162"/>
      <c r="D1477" s="161"/>
      <c r="E1477" s="161"/>
      <c r="F1477" s="161"/>
      <c r="G1477" s="163"/>
      <c r="H1477" s="161"/>
      <c r="I1477" s="164"/>
      <c r="J1477" s="165"/>
      <c r="K1477" s="161"/>
      <c r="L1477" s="161"/>
      <c r="M1477" s="161"/>
      <c r="N1477" s="161"/>
      <c r="O1477" s="161"/>
      <c r="P1477" s="161"/>
      <c r="Q1477" s="161"/>
      <c r="R1477" s="161"/>
      <c r="S1477" s="161"/>
      <c r="T1477" s="161"/>
      <c r="U1477" s="161"/>
      <c r="V1477" s="161"/>
      <c r="W1477" s="161"/>
      <c r="X1477" s="161"/>
      <c r="Y1477" s="161"/>
      <c r="Z1477" s="160"/>
      <c r="AA1477" s="160"/>
      <c r="AB1477" s="160"/>
      <c r="AC1477" s="160"/>
      <c r="AD1477" s="160"/>
      <c r="AE1477" s="160"/>
      <c r="AF1477" s="160"/>
      <c r="AG1477" s="160"/>
      <c r="AH1477" s="160"/>
      <c r="AI1477" s="160"/>
      <c r="AJ1477" s="160"/>
      <c r="AK1477" s="160"/>
      <c r="AL1477" s="160"/>
      <c r="AM1477" s="157" t="str">
        <f ca="1">IF('MASTER 2018-19 '!H1492="","",'MASTER 2018-19 '!H1492)</f>
        <v/>
      </c>
      <c r="AN1477" s="157"/>
    </row>
    <row r="1478" spans="1:40" x14ac:dyDescent="0.2">
      <c r="A1478" s="142" t="s">
        <v>457</v>
      </c>
      <c r="B1478" s="166">
        <v>949</v>
      </c>
      <c r="C1478" s="167"/>
      <c r="D1478" s="168" t="s">
        <v>23</v>
      </c>
      <c r="E1478" s="169" t="s">
        <v>840</v>
      </c>
      <c r="F1478" s="170"/>
      <c r="G1478" s="284">
        <f ca="1">VLOOKUP(A1478,SubstationLoad_Max_GSPs!$A$3:$Z$100,19,FALSE)</f>
        <v>43762.524305555555</v>
      </c>
      <c r="H1478" s="282">
        <f ca="1">VLOOKUP(A1478,SubstationLoad_Max_GSPs!$A$3:$Z$100,18,FALSE)</f>
        <v>6.9427039337035197</v>
      </c>
      <c r="I1478" s="136">
        <v>1</v>
      </c>
      <c r="J1478" s="171"/>
      <c r="K1478" s="172" t="s">
        <v>24</v>
      </c>
      <c r="L1478" s="37">
        <f ca="1">IF(OR($A1478="",ISNA($I1478)),,$H1478*$I1478)</f>
        <v>6.9427039337035197</v>
      </c>
      <c r="M1478" s="37">
        <f t="shared" ref="M1478:Y1478" ca="1" si="256">M1479/IFERROR($L1479/$L1478,1)</f>
        <v>6.9428306850424741</v>
      </c>
      <c r="N1478" s="37">
        <f t="shared" ca="1" si="256"/>
        <v>6.9429574386955002</v>
      </c>
      <c r="O1478" s="37">
        <f t="shared" ca="1" si="256"/>
        <v>6.9430841946626369</v>
      </c>
      <c r="P1478" s="37">
        <f t="shared" ca="1" si="256"/>
        <v>6.9432109529439305</v>
      </c>
      <c r="Q1478" s="37">
        <f t="shared" ca="1" si="256"/>
        <v>6.9433377135394183</v>
      </c>
      <c r="R1478" s="37">
        <f t="shared" ca="1" si="256"/>
        <v>6.9434644764491447</v>
      </c>
      <c r="S1478" s="37">
        <f t="shared" ca="1" si="256"/>
        <v>6.9435912416731549</v>
      </c>
      <c r="T1478" s="37">
        <f t="shared" ca="1" si="256"/>
        <v>6.9437180092114872</v>
      </c>
      <c r="U1478" s="37">
        <f t="shared" ca="1" si="256"/>
        <v>6.9438447790641842</v>
      </c>
      <c r="V1478" s="37">
        <f t="shared" ca="1" si="256"/>
        <v>6.9439715512312903</v>
      </c>
      <c r="W1478" s="37">
        <f t="shared" ca="1" si="256"/>
        <v>6.9440983257128428</v>
      </c>
      <c r="X1478" s="37">
        <f t="shared" ca="1" si="256"/>
        <v>6.9442251025088932</v>
      </c>
      <c r="Y1478" s="37">
        <f t="shared" ca="1" si="256"/>
        <v>6.9443518816194745</v>
      </c>
      <c r="Z1478" s="38" t="str">
        <f ca="1">"Diversity/Losses: "&amp;ROUND(L1479/L1478,3)</f>
        <v>Diversity/Losses: 2.383</v>
      </c>
      <c r="AA1478" s="173">
        <f ca="1">IFERROR(IF($H1478="",,AA1479/$L1478),0)</f>
        <v>1</v>
      </c>
      <c r="AB1478" s="173">
        <f ca="1">IFERROR(IF($H1478="",,AB1479/$L1478),0)</f>
        <v>0.71596691286432868</v>
      </c>
      <c r="AC1478" s="174">
        <f ca="1">IFERROR(IF($H1478="",,AC1479/$L1478),0)</f>
        <v>-2.6194205196894171</v>
      </c>
      <c r="AD1478" s="175"/>
      <c r="AE1478" s="42">
        <v>19530</v>
      </c>
      <c r="AF1478" s="43"/>
      <c r="AG1478" s="43"/>
      <c r="AH1478" s="43"/>
      <c r="AI1478" s="43"/>
      <c r="AJ1478" s="43"/>
      <c r="AK1478" s="43"/>
      <c r="AL1478" s="44"/>
      <c r="AM1478" s="157">
        <f ca="1">IF('MASTER 2018-19 '!H1493="","",'MASTER 2018-19 '!H1493)</f>
        <v>16.600000000000001</v>
      </c>
      <c r="AN1478" s="216">
        <f ca="1">H1478-AM1478</f>
        <v>-9.6572960662964817</v>
      </c>
    </row>
    <row r="1479" spans="1:40" x14ac:dyDescent="0.2">
      <c r="A1479" s="217" t="str">
        <f ca="1">IFERROR(IF(H1478="","No PI or No Data",""),"Substation was not found in SubstationLoad")</f>
        <v/>
      </c>
      <c r="B1479" s="176"/>
      <c r="C1479" s="177"/>
      <c r="D1479" s="178"/>
      <c r="E1479" s="178"/>
      <c r="F1479" s="178"/>
      <c r="G1479" s="329">
        <f ca="1">VLOOKUP(A1478,SubstationLoad_Max_GSPs!$A$3:$Z$100,19,FALSE)</f>
        <v>43762.524305555555</v>
      </c>
      <c r="H1479" s="180"/>
      <c r="I1479" s="181"/>
      <c r="J1479" s="182"/>
      <c r="K1479" s="183" t="s">
        <v>25</v>
      </c>
      <c r="L1479" s="53">
        <f ca="1">L1483+L1486+L1489+L1492+L1495</f>
        <v>16.544889579294189</v>
      </c>
      <c r="M1479" s="53">
        <f t="shared" ref="M1479:Y1479" ca="1" si="257">M1483+M1486+M1489+M1492+M1495</f>
        <v>16.545191635514225</v>
      </c>
      <c r="N1479" s="53">
        <f t="shared" ca="1" si="257"/>
        <v>16.545493697248833</v>
      </c>
      <c r="O1479" s="53">
        <f t="shared" ca="1" si="257"/>
        <v>16.545795764498109</v>
      </c>
      <c r="P1479" s="53">
        <f t="shared" ca="1" si="257"/>
        <v>16.546097837262163</v>
      </c>
      <c r="Q1479" s="53">
        <f t="shared" ca="1" si="257"/>
        <v>16.546399915541084</v>
      </c>
      <c r="R1479" s="53">
        <f t="shared" ca="1" si="257"/>
        <v>16.546701999334978</v>
      </c>
      <c r="S1479" s="53">
        <f t="shared" ca="1" si="257"/>
        <v>16.547004088643952</v>
      </c>
      <c r="T1479" s="53">
        <f t="shared" ca="1" si="257"/>
        <v>16.547306183468098</v>
      </c>
      <c r="U1479" s="53">
        <f t="shared" ca="1" si="257"/>
        <v>16.547608283807516</v>
      </c>
      <c r="V1479" s="53">
        <f t="shared" ca="1" si="257"/>
        <v>16.547910389662313</v>
      </c>
      <c r="W1479" s="53">
        <f t="shared" ca="1" si="257"/>
        <v>16.54821250103258</v>
      </c>
      <c r="X1479" s="53">
        <f t="shared" ca="1" si="257"/>
        <v>16.548514617918435</v>
      </c>
      <c r="Y1479" s="53">
        <f t="shared" ca="1" si="257"/>
        <v>16.54881674031996</v>
      </c>
      <c r="Z1479" s="184"/>
      <c r="AA1479" s="419">
        <f ca="1">MAX(VLOOKUP(A1478,SubstationLoad_Max_GSPs!$A$3:$Z$100,3,FALSE),VLOOKUP(A1478,SubstationLoad_Max_GSPs!$A$3:$Z$100,5,FALSE))</f>
        <v>6.9427039337035197</v>
      </c>
      <c r="AB1479" s="282">
        <f ca="1">VLOOKUP(A1478,SubstationLoad_Max_GSPs!$A$3:$Z$100,4,FALSE)</f>
        <v>4.9707463023447396</v>
      </c>
      <c r="AC1479" s="282">
        <f ca="1">VLOOKUP(A1478,SubstationLoad_Min_GSPs!$A$3:$Z$100,18,FALSE)</f>
        <v>-18.185861146071435</v>
      </c>
      <c r="AD1479" s="175"/>
      <c r="AE1479" s="186">
        <v>1</v>
      </c>
      <c r="AF1479" s="187">
        <v>0</v>
      </c>
      <c r="AG1479" s="187">
        <v>0</v>
      </c>
      <c r="AH1479" s="187">
        <v>0</v>
      </c>
      <c r="AI1479" s="187">
        <v>0</v>
      </c>
      <c r="AJ1479" s="187">
        <v>0</v>
      </c>
      <c r="AK1479" s="187">
        <v>0</v>
      </c>
      <c r="AL1479" s="188">
        <v>0</v>
      </c>
      <c r="AM1479" s="157" t="str">
        <f ca="1">IF('MASTER 2018-19 '!H1494="","",'MASTER 2018-19 '!H1494)</f>
        <v/>
      </c>
      <c r="AN1479" s="216"/>
    </row>
    <row r="1480" spans="1:40" x14ac:dyDescent="0.2">
      <c r="A1480" s="11"/>
      <c r="B1480" s="176"/>
      <c r="C1480" s="189"/>
      <c r="D1480" s="190" t="s">
        <v>26</v>
      </c>
      <c r="E1480" s="63"/>
      <c r="F1480" s="191"/>
      <c r="G1480" s="192"/>
      <c r="H1480" s="193"/>
      <c r="I1480" s="194"/>
      <c r="J1480" s="194"/>
      <c r="K1480" s="194"/>
      <c r="L1480" s="194"/>
      <c r="M1480" s="194"/>
      <c r="N1480" s="195"/>
      <c r="O1480" s="195"/>
      <c r="P1480" s="195"/>
      <c r="Q1480" s="195"/>
      <c r="R1480" s="196" t="s">
        <v>27</v>
      </c>
      <c r="S1480" s="330">
        <f ca="1">VLOOKUP(A1478,SubstationLoad_Max_GSPs!$A$3:$Z$100,20,FALSE)</f>
        <v>0</v>
      </c>
      <c r="T1480" s="185"/>
      <c r="U1480" s="185"/>
      <c r="V1480" s="185"/>
      <c r="W1480" s="185"/>
      <c r="X1480" s="185"/>
      <c r="Y1480" s="185"/>
      <c r="Z1480" s="184"/>
      <c r="AA1480" s="418">
        <f ca="1">IF(AA1479=VLOOKUP(A1478,SubstationLoad_Max_GSPs!$A$3:$Z$100,3,FALSE),VLOOKUP(A1478,SubstationLoad_Max_GSPs!$A$3:$Z$100,8,FALSE),IF(AA1479=VLOOKUP(A1478,SubstationLoad_Max_GSPs!$A$3:$Z$100,5,FALSE),VLOOKUP(A1478,SubstationLoad_Max_GSPs!$A$3:$Z$100,10,FALSE),""))</f>
        <v>43762.524305555555</v>
      </c>
      <c r="AB1480" s="418">
        <f ca="1">VLOOKUP(A1478,SubstationLoad_Max_GSPs!$A$3:$Z$100,9,FALSE)</f>
        <v>43686.926388888889</v>
      </c>
      <c r="AC1480" s="418">
        <f ca="1">VLOOKUP(A1478,SubstationLoad_Min_GSPs!$A$3:$Z$100,19,FALSE)</f>
        <v>43774.000694444447</v>
      </c>
      <c r="AD1480" s="175"/>
      <c r="AE1480" s="175"/>
      <c r="AF1480" s="175"/>
      <c r="AG1480" s="175"/>
      <c r="AH1480" s="175"/>
      <c r="AI1480" s="175"/>
      <c r="AJ1480" s="175"/>
      <c r="AK1480" s="175"/>
      <c r="AL1480" s="175"/>
      <c r="AM1480" s="157" t="str">
        <f ca="1">IF('MASTER 2018-19 '!H1495="","",'MASTER 2018-19 '!H1495)</f>
        <v/>
      </c>
      <c r="AN1480" s="216"/>
    </row>
    <row r="1481" spans="1:40" x14ac:dyDescent="0.2">
      <c r="A1481" s="14"/>
      <c r="B1481" s="197"/>
      <c r="C1481" s="198"/>
      <c r="D1481" s="198"/>
      <c r="E1481" s="198"/>
      <c r="F1481" s="199"/>
      <c r="G1481" s="200" t="s">
        <v>28</v>
      </c>
      <c r="H1481" s="201">
        <v>0.98</v>
      </c>
      <c r="I1481" s="197"/>
      <c r="J1481" s="202"/>
      <c r="K1481" s="203" t="s">
        <v>29</v>
      </c>
      <c r="L1481" s="78">
        <f ca="1">L1478*$H1481</f>
        <v>6.8038498550294495</v>
      </c>
      <c r="M1481" s="78">
        <f t="shared" ref="M1481:T1481" ca="1" si="258">M1478*$H1481</f>
        <v>6.8039740713416244</v>
      </c>
      <c r="N1481" s="78">
        <f t="shared" ca="1" si="258"/>
        <v>6.8040982899215905</v>
      </c>
      <c r="O1481" s="78">
        <f t="shared" ca="1" si="258"/>
        <v>6.8042225107693843</v>
      </c>
      <c r="P1481" s="78">
        <f t="shared" ca="1" si="258"/>
        <v>6.8043467338850521</v>
      </c>
      <c r="Q1481" s="78">
        <f t="shared" ca="1" si="258"/>
        <v>6.8044709592686301</v>
      </c>
      <c r="R1481" s="78">
        <f t="shared" ca="1" si="258"/>
        <v>6.804595186920162</v>
      </c>
      <c r="S1481" s="78">
        <f t="shared" ca="1" si="258"/>
        <v>6.8047194168396921</v>
      </c>
      <c r="T1481" s="78">
        <f t="shared" ca="1" si="258"/>
        <v>6.8048436490272577</v>
      </c>
      <c r="U1481" s="78">
        <f ca="1">U1478*$H1481</f>
        <v>6.8049678834829006</v>
      </c>
      <c r="V1481" s="78">
        <f ca="1">V1478*$H1481</f>
        <v>6.8050921202066643</v>
      </c>
      <c r="W1481" s="78">
        <f t="shared" ref="W1481" ca="1" si="259">W1478*$H1481</f>
        <v>6.8052163591985861</v>
      </c>
      <c r="X1481" s="78">
        <f ca="1">X1478*$H1481</f>
        <v>6.8053406004587149</v>
      </c>
      <c r="Y1481" s="78">
        <f ca="1">Y1478*$H1481</f>
        <v>6.8054648439870853</v>
      </c>
      <c r="Z1481" s="204"/>
      <c r="AA1481" s="205"/>
      <c r="AB1481" s="198"/>
      <c r="AC1481" s="206"/>
      <c r="AD1481" s="175"/>
      <c r="AE1481" s="175"/>
      <c r="AF1481" s="175"/>
      <c r="AG1481" s="175"/>
      <c r="AH1481" s="175"/>
      <c r="AI1481" s="175"/>
      <c r="AJ1481" s="175"/>
      <c r="AK1481" s="175"/>
      <c r="AL1481" s="175"/>
      <c r="AM1481" s="157"/>
      <c r="AN1481" s="216"/>
    </row>
    <row r="1482" spans="1:40" x14ac:dyDescent="0.2">
      <c r="A1482" s="2"/>
      <c r="C1482" s="207"/>
      <c r="D1482" s="208"/>
      <c r="E1482" s="208"/>
      <c r="F1482" s="208"/>
      <c r="G1482" s="209"/>
      <c r="H1482" s="241"/>
      <c r="I1482" s="211"/>
      <c r="J1482" s="212"/>
      <c r="K1482" s="208"/>
      <c r="Z1482" s="175"/>
      <c r="AA1482" s="175"/>
      <c r="AB1482" s="175"/>
      <c r="AC1482" s="175"/>
      <c r="AD1482" s="175"/>
      <c r="AE1482" s="175"/>
      <c r="AF1482" s="175"/>
      <c r="AG1482" s="175"/>
      <c r="AH1482" s="175"/>
      <c r="AI1482" s="175"/>
      <c r="AJ1482" s="175"/>
      <c r="AK1482" s="175"/>
      <c r="AL1482" s="175"/>
      <c r="AM1482" s="157" t="str">
        <f ca="1">IF('MASTER 2018-19 '!H1497="","",'MASTER 2018-19 '!H1497)</f>
        <v/>
      </c>
      <c r="AN1482" s="216"/>
    </row>
    <row r="1483" spans="1:40" x14ac:dyDescent="0.2">
      <c r="A1483" s="152"/>
      <c r="B1483" s="247">
        <v>863</v>
      </c>
      <c r="C1483" s="86" t="str">
        <f ca="1">VLOOKUP(B1483,'GSP List'!$D$2:$E$485,2,FALSE)</f>
        <v>HATTON</v>
      </c>
      <c r="D1483" s="117" t="s">
        <v>30</v>
      </c>
      <c r="E1483" s="117" t="s">
        <v>533</v>
      </c>
      <c r="F1483" s="214"/>
      <c r="G1483" s="284">
        <f ca="1">IF(AND(VLOOKUP(C1483,SubstationLoad_Max_Primaries!$B$3:$Z$495,3,FALSE),ISNUMBER(VLOOKUP(C1483,'Manual Calculation'!$B$2:$G$222,3,FALSE))),VLOOKUP(C1483,'Manual Calculation'!$B$2:$G$222,4,FALSE),VLOOKUP(C1483,SubstationLoad_Max_Primaries!$B$3:$Z$500,23,FALSE))</f>
        <v>43843.786111111112</v>
      </c>
      <c r="H1483" s="282">
        <f ca="1">IF(AND(VLOOKUP(C1483,SubstationLoad_Max_Primaries!$B$3:$Z$495,3,FALSE),ISNUMBER(VLOOKUP(C1483,'Manual Calculation'!$B$2:$G$222,3,FALSE))),VLOOKUP(C1483,'Manual Calculation'!$B$2:$G$222,3,FALSE),VLOOKUP(C1483,SubstationLoad_Max_Primaries!$B$3:$Z$500,22,FALSE))</f>
        <v>3.0877000093460083</v>
      </c>
      <c r="I1483" s="136">
        <v>1</v>
      </c>
      <c r="J1483" s="89">
        <v>0</v>
      </c>
      <c r="K1483" s="90">
        <v>0</v>
      </c>
      <c r="L1483" s="143">
        <f ca="1">IF(OR($B1483="",ISNA($I1483)),,$H1483*$I1483)</f>
        <v>3.0877000093460083</v>
      </c>
      <c r="M1483" s="143">
        <f ca="1">IF($B1483 ="",,VLOOKUP($K1483,'Growth Rates'!$C$5:$D$8,2,FALSE))^COLUMNS($M1483:M1483)*$L1483+SUM($L1484:M1484)*IFERROR($L$5/$L$6,1)</f>
        <v>3.0877563807704873</v>
      </c>
      <c r="N1483" s="143">
        <f ca="1">IF($B1483 ="",,VLOOKUP($K1483,'Growth Rates'!$C$5:$D$8,2,FALSE))^COLUMNS($M1483:N1483)*$L1483+SUM($L1484:N1484)*IFERROR($L$5/$L$6,1)</f>
        <v>3.0878127532241262</v>
      </c>
      <c r="O1483" s="143">
        <f ca="1">IF($B1483 ="",,VLOOKUP($K1483,'Growth Rates'!$C$5:$D$8,2,FALSE))^COLUMNS($M1483:O1483)*$L1483+SUM($L1484:O1484)*IFERROR($L$5/$L$6,1)</f>
        <v>3.0878691267069436</v>
      </c>
      <c r="P1483" s="143">
        <f ca="1">IF($B1483 ="",,VLOOKUP($K1483,'Growth Rates'!$C$5:$D$8,2,FALSE))^COLUMNS($M1483:P1483)*$L1483+SUM($L1484:P1484)*IFERROR($L$5/$L$6,1)</f>
        <v>3.0879255012189595</v>
      </c>
      <c r="Q1483" s="143">
        <f ca="1">IF($B1483 ="",,VLOOKUP($K1483,'Growth Rates'!$C$5:$D$8,2,FALSE))^COLUMNS($M1483:Q1483)*$L1483+SUM($L1484:Q1484)*IFERROR($L$5/$L$6,1)</f>
        <v>3.0879818767601908</v>
      </c>
      <c r="R1483" s="143">
        <f ca="1">IF($B1483 ="",,VLOOKUP($K1483,'Growth Rates'!$C$5:$D$8,2,FALSE))^COLUMNS($M1483:R1483)*$L1483+SUM($L1484:R1484)*IFERROR($L$5/$L$6,1)</f>
        <v>3.0880382533306578</v>
      </c>
      <c r="S1483" s="143">
        <f ca="1">IF($B1483 ="",,VLOOKUP($K1483,'Growth Rates'!$C$5:$D$8,2,FALSE))^COLUMNS($M1483:S1483)*$L1483+SUM($L1484:S1484)*IFERROR($L$5/$L$6,1)</f>
        <v>3.0880946309303789</v>
      </c>
      <c r="T1483" s="143">
        <f ca="1">IF($B1483 ="",,VLOOKUP($K1483,'Growth Rates'!$C$5:$D$8,2,FALSE))^COLUMNS($M1483:T1483)*$L1483+SUM($L1484:T1484)*IFERROR($L$5/$L$6,1)</f>
        <v>3.0881510095593732</v>
      </c>
      <c r="U1483" s="143">
        <f ca="1">IF($B1483 ="",,VLOOKUP($K1483,'Growth Rates'!$C$5:$D$8,2,FALSE))^COLUMNS($M1483:U1483)*$L1483+SUM($L1484:U1484)*IFERROR($L$5/$L$6,1)</f>
        <v>3.0882073892176582</v>
      </c>
      <c r="V1483" s="143">
        <f ca="1">IF($B1483 ="",,VLOOKUP($K1483,'Growth Rates'!$C$5:$D$8,2,FALSE))^COLUMNS($M1483:V1483)*$L1483+SUM($L1484:V1484)*IFERROR($L$5/$L$6,1)</f>
        <v>3.0882637699052546</v>
      </c>
      <c r="W1483" s="143">
        <f ca="1">IF($B1483 ="",,VLOOKUP($K1483,'Growth Rates'!$C$5:$D$8,2,FALSE))^COLUMNS($M1483:W1483)*$L1483+SUM($L1484:W1484)*IFERROR($L$5/$L$6,1)</f>
        <v>3.0883201516221788</v>
      </c>
      <c r="X1483" s="143">
        <f ca="1">IF($B1483 ="",,VLOOKUP($K1483,'Growth Rates'!$C$5:$D$8,2,FALSE))^COLUMNS($M1483:X1483)*$L1483+SUM($L1484:X1484)*IFERROR($L$5/$L$6,1)</f>
        <v>3.0883765343684528</v>
      </c>
      <c r="Y1483" s="143">
        <f ca="1">IF($B1483 ="",,VLOOKUP($K1483,'Growth Rates'!$C$5:$D$8,2,FALSE))^COLUMNS($M1483:Y1483)*$L1483+SUM($L1484:Y1484)*IFERROR($L$5/$L$6,1)</f>
        <v>3.0884329181440919</v>
      </c>
      <c r="Z1483" s="237"/>
      <c r="AA1483" s="173">
        <f ca="1">IFERROR(IF($H1483="",,AA1484/$L1483),0)</f>
        <v>0.88831170235088652</v>
      </c>
      <c r="AB1483" s="173">
        <f ca="1">IFERROR(IF($H1483="",,AB1484/$L1483),0)</f>
        <v>0.69350647771239549</v>
      </c>
      <c r="AC1483" s="174">
        <f ca="1">IFERROR(IF($H1483="",,AC1484/$L1483),0)</f>
        <v>0</v>
      </c>
      <c r="AD1483" s="175"/>
      <c r="AE1483" s="42">
        <v>85813</v>
      </c>
      <c r="AF1483" s="43"/>
      <c r="AG1483" s="43"/>
      <c r="AH1483" s="43"/>
      <c r="AI1483" s="43"/>
      <c r="AJ1483" s="43"/>
      <c r="AK1483" s="43"/>
      <c r="AL1483" s="44"/>
      <c r="AM1483" s="157">
        <f ca="1">IF('MASTER 2018-19 '!H1498="","",'MASTER 2018-19 '!H1498)</f>
        <v>3.04</v>
      </c>
      <c r="AN1483" s="216">
        <f t="shared" ca="1" si="255"/>
        <v>4.7700009346008265E-2</v>
      </c>
    </row>
    <row r="1484" spans="1:40" x14ac:dyDescent="0.2">
      <c r="A1484" s="152"/>
      <c r="C1484" s="217" t="str">
        <f ca="1">IFERROR(IF(H1483="","No PI or No Data",""),"Substation was not found in SubstationLoad")</f>
        <v/>
      </c>
      <c r="D1484" s="139"/>
      <c r="E1484" s="139"/>
      <c r="F1484" s="139"/>
      <c r="G1484" s="285">
        <f ca="1">IF(AND(VLOOKUP(C1483,SubstationLoad_Max_Primaries!$B$3:$Z$495,3,FALSE),ISNUMBER(VLOOKUP(C1483,'Manual Calculation'!$B$2:$G$222,3,FALSE))),VLOOKUP(C1483,'Manual Calculation'!$B$2:$G$222,4,FALSE),VLOOKUP(C1483,SubstationLoad_Max_Primaries!$B$3:$Z$500,23,FALSE))</f>
        <v>43843.786111111112</v>
      </c>
      <c r="H1484" s="248"/>
      <c r="I1484" s="220"/>
      <c r="J1484" s="220"/>
      <c r="K1484" s="220"/>
      <c r="L1484" s="220" t="s">
        <v>32</v>
      </c>
      <c r="M1484" s="235"/>
      <c r="N1484" s="221"/>
      <c r="O1484" s="221"/>
      <c r="P1484" s="221"/>
      <c r="Q1484" s="221"/>
      <c r="R1484" s="221"/>
      <c r="S1484" s="221"/>
      <c r="T1484" s="221"/>
      <c r="U1484" s="221"/>
      <c r="V1484" s="221"/>
      <c r="W1484" s="221"/>
      <c r="X1484" s="221"/>
      <c r="Y1484" s="221"/>
      <c r="Z1484" s="222"/>
      <c r="AA1484" s="419">
        <f ca="1">IF(AND(VLOOKUP(C1483,SubstationLoad_Min_Primaries!$B$3:$Z$495,3,FALSE),ISNUMBER(VLOOKUP(C1483,'Manual Calculation'!$B$2:$G$222,5,FALSE))),"Manual Calculation",MAX(VLOOKUP(C1483,SubstationLoad_Max_Primaries!$B$3:$Z$500,5,FALSE),VLOOKUP(C1483,SubstationLoad_Max_Primaries!$B$3:$Z$500,7,FALSE)))</f>
        <v>2.742840051651001</v>
      </c>
      <c r="AB1484" s="419">
        <f ca="1">IF(AND(VLOOKUP(C1483,SubstationLoad_Min_Primaries!$B$3:$Z$495,3,FALSE),ISNUMBER(VLOOKUP(C1483,'Manual Calculation'!$B$2:$G$222,5,FALSE))),"Manual Calculation",VLOOKUP(C1483,SubstationLoad_Max_Primaries!$B$3:$Z$500,6,FALSE))</f>
        <v>2.1413399577140808</v>
      </c>
      <c r="AC1484" s="282">
        <f ca="1">IF(AND(VLOOKUP(C1483,SubstationLoad_Min_Primaries!$B$3:$Z$495,3,FALSE),ISNUMBER(VLOOKUP(C1483,'Manual Calculation'!$B$2:$G$222,5,FALSE))),VLOOKUP(C1483,'Manual Calculation'!$B$2:$G$222,5,FALSE),VLOOKUP(C1483,SubstationLoad_Min_Primaries!$B$3:$Z$500,22,FALSE))</f>
        <v>0</v>
      </c>
      <c r="AD1484" s="175"/>
      <c r="AE1484" s="186">
        <v>1</v>
      </c>
      <c r="AF1484" s="187">
        <v>0</v>
      </c>
      <c r="AG1484" s="187">
        <v>0</v>
      </c>
      <c r="AH1484" s="187">
        <v>0</v>
      </c>
      <c r="AI1484" s="187">
        <v>0</v>
      </c>
      <c r="AJ1484" s="187">
        <v>0</v>
      </c>
      <c r="AK1484" s="187">
        <v>0</v>
      </c>
      <c r="AL1484" s="188">
        <v>0</v>
      </c>
      <c r="AM1484" s="157" t="str">
        <f ca="1">IF('MASTER 2018-19 '!H1499="","",'MASTER 2018-19 '!H1499)</f>
        <v/>
      </c>
      <c r="AN1484" s="216"/>
    </row>
    <row r="1485" spans="1:40" x14ac:dyDescent="0.2">
      <c r="A1485" s="152"/>
      <c r="C1485" s="223" t="s">
        <v>33</v>
      </c>
      <c r="D1485" s="224"/>
      <c r="E1485" s="225"/>
      <c r="F1485" s="225"/>
      <c r="G1485" s="226"/>
      <c r="H1485" s="249"/>
      <c r="I1485" s="228"/>
      <c r="J1485" s="228"/>
      <c r="K1485" s="228"/>
      <c r="L1485" s="228"/>
      <c r="M1485" s="229"/>
      <c r="N1485" s="229"/>
      <c r="O1485" s="230"/>
      <c r="P1485" s="230"/>
      <c r="Q1485" s="230"/>
      <c r="R1485" s="231" t="s">
        <v>34</v>
      </c>
      <c r="S1485" s="283">
        <f ca="1">VLOOKUP(C1483,SubstationLoad_Max_Primaries!$B$3:$Z$500,24,FALSE)</f>
        <v>0</v>
      </c>
      <c r="T1485" s="233"/>
      <c r="U1485" s="233"/>
      <c r="V1485" s="233"/>
      <c r="W1485" s="233"/>
      <c r="X1485" s="233"/>
      <c r="Y1485" s="233"/>
      <c r="Z1485" s="234"/>
      <c r="AA1485" s="418">
        <f ca="1">IF(AND(VLOOKUP(C1483,SubstationLoad_Min_Primaries!$B$3:$Z$495,3,FALSE),ISNUMBER(VLOOKUP(C1483,'Manual Calculation'!$B$2:$G$222,5,FALSE))),"",IF(AA1484=VLOOKUP(C1483,SubstationLoad_Max_Primaries!$B$3:$Z$500,5,FALSE),VLOOKUP(C1483,SubstationLoad_Max_Primaries!$B$3:$Z$500,10,FALSE),IF(AA1484=VLOOKUP(C1483,SubstationLoad_Max_Primaries!$B$3:$Z$500,7,FALSE),VLOOKUP(C1483,SubstationLoad_Max_Primaries!$B$3:$Z$500,12,FALSE),"")))</f>
        <v>43766.760416666664</v>
      </c>
      <c r="AB1485" s="418">
        <f ca="1">IF(AND(VLOOKUP(C1483,SubstationLoad_Min_Primaries!$B$3:$Z$495,3,FALSE),ISNUMBER(VLOOKUP(C1483,'Manual Calculation'!$B$2:$G$222,5,FALSE))),"",VLOOKUP(C1483,SubstationLoad_Max_Primaries!$B$3:$Z$500,11,FALSE))</f>
        <v>43640.730555555558</v>
      </c>
      <c r="AC1485" s="418">
        <f ca="1">IF(AND(VLOOKUP(C1483,SubstationLoad_Min_Primaries!$B$3:$Z$495,3,FALSE),ISNUMBER(VLOOKUP(C1483,'Manual Calculation'!$B$2:$G$222,5,FALSE))),VLOOKUP(C1483,'Manual Calculation'!$B$2:$G$222,6,FALSE),VLOOKUP(C1483,SubstationLoad_Min_Primaries!$B$3:$Z$500,23,FALSE))</f>
        <v>0</v>
      </c>
      <c r="AD1485" s="175"/>
      <c r="AE1485" s="175"/>
      <c r="AF1485" s="175"/>
      <c r="AG1485" s="175"/>
      <c r="AH1485" s="175"/>
      <c r="AI1485" s="175"/>
      <c r="AJ1485" s="175"/>
      <c r="AK1485" s="175"/>
      <c r="AL1485" s="175"/>
      <c r="AM1485" s="157" t="str">
        <f ca="1">IF('MASTER 2018-19 '!H1500="","",'MASTER 2018-19 '!H1500)</f>
        <v/>
      </c>
      <c r="AN1485" s="216"/>
    </row>
    <row r="1486" spans="1:40" x14ac:dyDescent="0.2">
      <c r="A1486" s="152"/>
      <c r="B1486" s="213">
        <v>901</v>
      </c>
      <c r="C1486" s="86" t="str">
        <f ca="1">VLOOKUP(B1486,'GSP List'!$D$2:$E$485,2,FALSE)</f>
        <v>MAUD</v>
      </c>
      <c r="D1486" s="117" t="s">
        <v>30</v>
      </c>
      <c r="E1486" s="117" t="s">
        <v>562</v>
      </c>
      <c r="F1486" s="214"/>
      <c r="G1486" s="284">
        <f ca="1">IF(AND(VLOOKUP(C1486,SubstationLoad_Max_Primaries!$B$3:$Z$495,3,FALSE),ISNUMBER(VLOOKUP(C1486,'Manual Calculation'!$B$2:$G$222,3,FALSE))),VLOOKUP(C1486,'Manual Calculation'!$B$2:$G$222,4,FALSE),VLOOKUP(C1486,SubstationLoad_Max_Primaries!$B$3:$Z$500,23,FALSE))</f>
        <v>43788.833333333328</v>
      </c>
      <c r="H1486" s="282">
        <f ca="1">IF(AND(VLOOKUP(C1486,SubstationLoad_Max_Primaries!$B$3:$Z$495,3,FALSE),ISNUMBER(VLOOKUP(C1486,'Manual Calculation'!$B$2:$G$222,3,FALSE))),VLOOKUP(C1486,'Manual Calculation'!$B$2:$G$222,3,FALSE),VLOOKUP(C1486,SubstationLoad_Max_Primaries!$B$3:$Z$500,22,FALSE))</f>
        <v>2.5624016580000002</v>
      </c>
      <c r="I1486" s="136">
        <v>1</v>
      </c>
      <c r="J1486" s="89">
        <v>0</v>
      </c>
      <c r="K1486" s="90">
        <v>0</v>
      </c>
      <c r="L1486" s="143">
        <f ca="1">IF(OR($B1486="",ISNA($I1486)),,$H1486*$I1486)</f>
        <v>2.5624016580000002</v>
      </c>
      <c r="M1486" s="143">
        <f ca="1">IF($B1486 ="",,VLOOKUP($K1486,'Growth Rates'!$C$5:$D$8,2,FALSE))^COLUMNS($M1486:M1486)*$L1486+SUM($L1487:M1487)*IFERROR($L$5/$L$6,1)</f>
        <v>2.5624484391740494</v>
      </c>
      <c r="N1486" s="143">
        <f ca="1">IF($B1486 ="",,VLOOKUP($K1486,'Growth Rates'!$C$5:$D$8,2,FALSE))^COLUMNS($M1486:N1486)*$L1486+SUM($L1487:N1487)*IFERROR($L$5/$L$6,1)</f>
        <v>2.5624952212021714</v>
      </c>
      <c r="O1486" s="143">
        <f ca="1">IF($B1486 ="",,VLOOKUP($K1486,'Growth Rates'!$C$5:$D$8,2,FALSE))^COLUMNS($M1486:O1486)*$L1486+SUM($L1487:O1487)*IFERROR($L$5/$L$6,1)</f>
        <v>2.5625420040843818</v>
      </c>
      <c r="P1486" s="143">
        <f ca="1">IF($B1486 ="",,VLOOKUP($K1486,'Growth Rates'!$C$5:$D$8,2,FALSE))^COLUMNS($M1486:P1486)*$L1486+SUM($L1487:P1487)*IFERROR($L$5/$L$6,1)</f>
        <v>2.5625887878206974</v>
      </c>
      <c r="Q1486" s="143">
        <f ca="1">IF($B1486 ="",,VLOOKUP($K1486,'Growth Rates'!$C$5:$D$8,2,FALSE))^COLUMNS($M1486:Q1486)*$L1486+SUM($L1487:Q1487)*IFERROR($L$5/$L$6,1)</f>
        <v>2.562635572411132</v>
      </c>
      <c r="R1486" s="143">
        <f ca="1">IF($B1486 ="",,VLOOKUP($K1486,'Growth Rates'!$C$5:$D$8,2,FALSE))^COLUMNS($M1486:R1486)*$L1486+SUM($L1487:R1487)*IFERROR($L$5/$L$6,1)</f>
        <v>2.5626823578557025</v>
      </c>
      <c r="S1486" s="143">
        <f ca="1">IF($B1486 ="",,VLOOKUP($K1486,'Growth Rates'!$C$5:$D$8,2,FALSE))^COLUMNS($M1486:S1486)*$L1486+SUM($L1487:S1487)*IFERROR($L$5/$L$6,1)</f>
        <v>2.5627291441544235</v>
      </c>
      <c r="T1486" s="143">
        <f ca="1">IF($B1486 ="",,VLOOKUP($K1486,'Growth Rates'!$C$5:$D$8,2,FALSE))^COLUMNS($M1486:T1486)*$L1486+SUM($L1487:T1487)*IFERROR($L$5/$L$6,1)</f>
        <v>2.562775931307312</v>
      </c>
      <c r="U1486" s="143">
        <f ca="1">IF($B1486 ="",,VLOOKUP($K1486,'Growth Rates'!$C$5:$D$8,2,FALSE))^COLUMNS($M1486:U1486)*$L1486+SUM($L1487:U1487)*IFERROR($L$5/$L$6,1)</f>
        <v>2.562822719314382</v>
      </c>
      <c r="V1486" s="143">
        <f ca="1">IF($B1486 ="",,VLOOKUP($K1486,'Growth Rates'!$C$5:$D$8,2,FALSE))^COLUMNS($M1486:V1486)*$L1486+SUM($L1487:V1487)*IFERROR($L$5/$L$6,1)</f>
        <v>2.5628695081756501</v>
      </c>
      <c r="W1486" s="143">
        <f ca="1">IF($B1486 ="",,VLOOKUP($K1486,'Growth Rates'!$C$5:$D$8,2,FALSE))^COLUMNS($M1486:W1486)*$L1486+SUM($L1487:W1487)*IFERROR($L$5/$L$6,1)</f>
        <v>2.5629162978911308</v>
      </c>
      <c r="X1486" s="143">
        <f ca="1">IF($B1486 ="",,VLOOKUP($K1486,'Growth Rates'!$C$5:$D$8,2,FALSE))^COLUMNS($M1486:X1486)*$L1486+SUM($L1487:X1487)*IFERROR($L$5/$L$6,1)</f>
        <v>2.5629630884608425</v>
      </c>
      <c r="Y1486" s="143">
        <f ca="1">IF($B1486 ="",,VLOOKUP($K1486,'Growth Rates'!$C$5:$D$8,2,FALSE))^COLUMNS($M1486:Y1486)*$L1486+SUM($L1487:Y1487)*IFERROR($L$5/$L$6,1)</f>
        <v>2.5630098798847971</v>
      </c>
      <c r="Z1486" s="215"/>
      <c r="AA1486" s="173">
        <f ca="1">IFERROR(IF($H1486="",,AA1487/$L1486),0)</f>
        <v>0</v>
      </c>
      <c r="AB1486" s="173">
        <f ca="1">IFERROR(IF($H1486="",,AB1487/$L1486),0)</f>
        <v>0</v>
      </c>
      <c r="AC1486" s="174">
        <f ca="1">IFERROR(IF($H1486="",,AC1487/$L1486),0)</f>
        <v>2.0947378734485659E-2</v>
      </c>
      <c r="AD1486" s="175"/>
      <c r="AE1486" s="42">
        <v>85817</v>
      </c>
      <c r="AF1486" s="43"/>
      <c r="AG1486" s="43"/>
      <c r="AH1486" s="43"/>
      <c r="AI1486" s="43"/>
      <c r="AJ1486" s="43"/>
      <c r="AK1486" s="43"/>
      <c r="AL1486" s="44"/>
      <c r="AM1486" s="157">
        <f ca="1">IF('MASTER 2018-19 '!H1501="","",'MASTER 2018-19 '!H1501)</f>
        <v>2.5099999999999998</v>
      </c>
      <c r="AN1486" s="216">
        <f t="shared" ca="1" si="255"/>
        <v>5.2401658000000406E-2</v>
      </c>
    </row>
    <row r="1487" spans="1:40" x14ac:dyDescent="0.2">
      <c r="A1487" s="152"/>
      <c r="C1487" s="217" t="str">
        <f ca="1">IFERROR(IF(H1486="","No PI or No Data",""),"Substation was not found in SubstationLoad")</f>
        <v/>
      </c>
      <c r="D1487" s="139"/>
      <c r="E1487" s="139"/>
      <c r="F1487" s="139"/>
      <c r="G1487" s="285">
        <f ca="1">IF(AND(VLOOKUP(C1486,SubstationLoad_Max_Primaries!$B$3:$Z$495,3,FALSE),ISNUMBER(VLOOKUP(C1486,'Manual Calculation'!$B$2:$G$222,3,FALSE))),VLOOKUP(C1486,'Manual Calculation'!$B$2:$G$222,4,FALSE),VLOOKUP(C1486,SubstationLoad_Max_Primaries!$B$3:$Z$500,23,FALSE))</f>
        <v>43788.833333333328</v>
      </c>
      <c r="H1487" s="250"/>
      <c r="I1487" s="220"/>
      <c r="J1487" s="220"/>
      <c r="K1487" s="220"/>
      <c r="L1487" s="220" t="s">
        <v>32</v>
      </c>
      <c r="M1487" s="221"/>
      <c r="N1487" s="221"/>
      <c r="O1487" s="221"/>
      <c r="P1487" s="221"/>
      <c r="Q1487" s="221"/>
      <c r="R1487" s="221"/>
      <c r="S1487" s="221"/>
      <c r="T1487" s="221"/>
      <c r="U1487" s="221"/>
      <c r="V1487" s="221"/>
      <c r="W1487" s="221"/>
      <c r="X1487" s="221"/>
      <c r="Y1487" s="221"/>
      <c r="Z1487" s="222"/>
      <c r="AA1487" s="419" t="str">
        <f ca="1">IF(AND(VLOOKUP(C1486,SubstationLoad_Min_Primaries!$B$3:$Z$495,3,FALSE),ISNUMBER(VLOOKUP(C1486,'Manual Calculation'!$B$2:$G$222,5,FALSE))),"Manual Calculation",MAX(VLOOKUP(C1486,SubstationLoad_Max_Primaries!$B$3:$Z$500,5,FALSE),VLOOKUP(C1486,SubstationLoad_Max_Primaries!$B$3:$Z$500,7,FALSE)))</f>
        <v>Manual Calculation</v>
      </c>
      <c r="AB1487" s="419" t="str">
        <f ca="1">IF(AND(VLOOKUP(C1486,SubstationLoad_Min_Primaries!$B$3:$Z$495,3,FALSE),ISNUMBER(VLOOKUP(C1486,'Manual Calculation'!$B$2:$G$222,5,FALSE))),"Manual Calculation",VLOOKUP(C1486,SubstationLoad_Max_Primaries!$B$3:$Z$500,6,FALSE))</f>
        <v>Manual Calculation</v>
      </c>
      <c r="AC1487" s="282">
        <f ca="1">IF(AND(VLOOKUP(C1486,SubstationLoad_Min_Primaries!$B$3:$Z$495,3,FALSE),ISNUMBER(VLOOKUP(C1486,'Manual Calculation'!$B$2:$G$222,5,FALSE))),VLOOKUP(C1486,'Manual Calculation'!$B$2:$G$222,5,FALSE),VLOOKUP(C1486,SubstationLoad_Min_Primaries!$B$3:$Z$500,22,FALSE))</f>
        <v>5.3675597999999998E-2</v>
      </c>
      <c r="AD1487" s="175"/>
      <c r="AE1487" s="186">
        <v>1</v>
      </c>
      <c r="AF1487" s="187">
        <v>0</v>
      </c>
      <c r="AG1487" s="187">
        <v>0</v>
      </c>
      <c r="AH1487" s="187">
        <v>0</v>
      </c>
      <c r="AI1487" s="187">
        <v>0</v>
      </c>
      <c r="AJ1487" s="187">
        <v>0</v>
      </c>
      <c r="AK1487" s="187">
        <v>0</v>
      </c>
      <c r="AL1487" s="188">
        <v>0</v>
      </c>
      <c r="AM1487" s="157" t="str">
        <f ca="1">IF('MASTER 2018-19 '!H1502="","",'MASTER 2018-19 '!H1502)</f>
        <v/>
      </c>
      <c r="AN1487" s="216"/>
    </row>
    <row r="1488" spans="1:40" x14ac:dyDescent="0.2">
      <c r="A1488" s="152"/>
      <c r="C1488" s="223" t="s">
        <v>33</v>
      </c>
      <c r="D1488" s="224"/>
      <c r="E1488" s="225"/>
      <c r="F1488" s="225"/>
      <c r="G1488" s="226"/>
      <c r="H1488" s="249"/>
      <c r="I1488" s="228"/>
      <c r="J1488" s="228"/>
      <c r="K1488" s="228"/>
      <c r="L1488" s="228"/>
      <c r="M1488" s="229"/>
      <c r="N1488" s="229"/>
      <c r="O1488" s="230"/>
      <c r="P1488" s="230"/>
      <c r="Q1488" s="230"/>
      <c r="R1488" s="231" t="s">
        <v>34</v>
      </c>
      <c r="S1488" s="283">
        <f ca="1">VLOOKUP(C1486,SubstationLoad_Max_Primaries!$B$3:$Z$500,24,FALSE)</f>
        <v>0.27156001329421997</v>
      </c>
      <c r="T1488" s="233"/>
      <c r="U1488" s="233"/>
      <c r="V1488" s="233"/>
      <c r="W1488" s="233"/>
      <c r="X1488" s="233"/>
      <c r="Y1488" s="233"/>
      <c r="Z1488" s="234"/>
      <c r="AA1488" s="418" t="str">
        <f ca="1">IF(AND(VLOOKUP(C1486,SubstationLoad_Min_Primaries!$B$3:$Z$495,3,FALSE),ISNUMBER(VLOOKUP(C1486,'Manual Calculation'!$B$2:$G$222,5,FALSE))),"",IF(AA1487=VLOOKUP(C1486,SubstationLoad_Max_Primaries!$B$3:$Z$500,5,FALSE),VLOOKUP(C1486,SubstationLoad_Max_Primaries!$B$3:$Z$500,10,FALSE),IF(AA1487=VLOOKUP(C1486,SubstationLoad_Max_Primaries!$B$3:$Z$500,7,FALSE),VLOOKUP(C1486,SubstationLoad_Max_Primaries!$B$3:$Z$500,12,FALSE),"")))</f>
        <v/>
      </c>
      <c r="AB1488" s="418" t="str">
        <f ca="1">IF(AND(VLOOKUP(C1486,SubstationLoad_Min_Primaries!$B$3:$Z$495,3,FALSE),ISNUMBER(VLOOKUP(C1486,'Manual Calculation'!$B$2:$G$222,5,FALSE))),"",VLOOKUP(C1486,SubstationLoad_Max_Primaries!$B$3:$Z$500,11,FALSE))</f>
        <v/>
      </c>
      <c r="AC1488" s="418">
        <f ca="1">IF(AND(VLOOKUP(C1486,SubstationLoad_Min_Primaries!$B$3:$Z$495,3,FALSE),ISNUMBER(VLOOKUP(C1486,'Manual Calculation'!$B$2:$G$222,5,FALSE))),VLOOKUP(C1486,'Manual Calculation'!$B$2:$G$222,6,FALSE),VLOOKUP(C1486,SubstationLoad_Min_Primaries!$B$3:$Z$500,23,FALSE))</f>
        <v>43614.604166666672</v>
      </c>
      <c r="AD1488" s="175"/>
      <c r="AE1488" s="175"/>
      <c r="AF1488" s="175"/>
      <c r="AG1488" s="175"/>
      <c r="AH1488" s="175"/>
      <c r="AI1488" s="175"/>
      <c r="AJ1488" s="175"/>
      <c r="AK1488" s="175"/>
      <c r="AL1488" s="175"/>
      <c r="AM1488" s="157" t="str">
        <f ca="1">IF('MASTER 2018-19 '!H1503="","",'MASTER 2018-19 '!H1503)</f>
        <v/>
      </c>
      <c r="AN1488" s="216"/>
    </row>
    <row r="1489" spans="1:40" x14ac:dyDescent="0.2">
      <c r="A1489" s="152"/>
      <c r="B1489" s="213">
        <v>909</v>
      </c>
      <c r="C1489" s="86" t="str">
        <f ca="1">VLOOKUP(B1489,'GSP List'!$D$2:$E$485,2,FALSE)</f>
        <v>MINTLAW</v>
      </c>
      <c r="D1489" s="117" t="s">
        <v>30</v>
      </c>
      <c r="E1489" s="117" t="s">
        <v>532</v>
      </c>
      <c r="F1489" s="214"/>
      <c r="G1489" s="284">
        <f ca="1">IF(AND(VLOOKUP(C1489,SubstationLoad_Max_Primaries!$B$3:$Z$495,3,FALSE),ISNUMBER(VLOOKUP(C1489,'Manual Calculation'!$B$2:$G$222,3,FALSE))),VLOOKUP(C1489,'Manual Calculation'!$B$2:$G$222,4,FALSE),VLOOKUP(C1489,SubstationLoad_Max_Primaries!$B$3:$Z$500,23,FALSE))</f>
        <v>43788.711111111108</v>
      </c>
      <c r="H1489" s="282">
        <f ca="1">IF(AND(VLOOKUP(C1489,SubstationLoad_Max_Primaries!$B$3:$Z$495,3,FALSE),ISNUMBER(VLOOKUP(C1489,'Manual Calculation'!$B$2:$G$222,3,FALSE))),VLOOKUP(C1489,'Manual Calculation'!$B$2:$G$222,3,FALSE),VLOOKUP(C1489,SubstationLoad_Max_Primaries!$B$3:$Z$500,22,FALSE))</f>
        <v>5.9938308000564575</v>
      </c>
      <c r="I1489" s="136">
        <v>1</v>
      </c>
      <c r="J1489" s="89">
        <v>0</v>
      </c>
      <c r="K1489" s="90">
        <v>0</v>
      </c>
      <c r="L1489" s="143">
        <f ca="1">IF(OR($B1489="",ISNA($I1489)),,$H1489*$I1489)</f>
        <v>5.9938308000564575</v>
      </c>
      <c r="M1489" s="143">
        <f ca="1">IF($B1489 ="",,VLOOKUP($K1489,'Growth Rates'!$C$5:$D$8,2,FALSE))^COLUMNS($M1489:M1489)*$L1489+SUM($L1490:M1490)*IFERROR($L$5/$L$6,1)</f>
        <v>5.9939402280382117</v>
      </c>
      <c r="N1489" s="143">
        <f ca="1">IF($B1489 ="",,VLOOKUP($K1489,'Growth Rates'!$C$5:$D$8,2,FALSE))^COLUMNS($M1489:N1489)*$L1489+SUM($L1490:N1490)*IFERROR($L$5/$L$6,1)</f>
        <v>5.9940496580177669</v>
      </c>
      <c r="O1489" s="143">
        <f ca="1">IF($B1489 ="",,VLOOKUP($K1489,'Growth Rates'!$C$5:$D$8,2,FALSE))^COLUMNS($M1489:O1489)*$L1489+SUM($L1490:O1490)*IFERROR($L$5/$L$6,1)</f>
        <v>5.9941590899951596</v>
      </c>
      <c r="P1489" s="143">
        <f ca="1">IF($B1489 ="",,VLOOKUP($K1489,'Growth Rates'!$C$5:$D$8,2,FALSE))^COLUMNS($M1489:P1489)*$L1489+SUM($L1490:P1490)*IFERROR($L$5/$L$6,1)</f>
        <v>5.9942685239704279</v>
      </c>
      <c r="Q1489" s="143">
        <f ca="1">IF($B1489 ="",,VLOOKUP($K1489,'Growth Rates'!$C$5:$D$8,2,FALSE))^COLUMNS($M1489:Q1489)*$L1489+SUM($L1490:Q1490)*IFERROR($L$5/$L$6,1)</f>
        <v>5.9943779599436056</v>
      </c>
      <c r="R1489" s="143">
        <f ca="1">IF($B1489 ="",,VLOOKUP($K1489,'Growth Rates'!$C$5:$D$8,2,FALSE))^COLUMNS($M1489:R1489)*$L1489+SUM($L1490:R1490)*IFERROR($L$5/$L$6,1)</f>
        <v>5.9944873979147308</v>
      </c>
      <c r="S1489" s="143">
        <f ca="1">IF($B1489 ="",,VLOOKUP($K1489,'Growth Rates'!$C$5:$D$8,2,FALSE))^COLUMNS($M1489:S1489)*$L1489+SUM($L1490:S1490)*IFERROR($L$5/$L$6,1)</f>
        <v>5.9945968378838401</v>
      </c>
      <c r="T1489" s="143">
        <f ca="1">IF($B1489 ="",,VLOOKUP($K1489,'Growth Rates'!$C$5:$D$8,2,FALSE))^COLUMNS($M1489:T1489)*$L1489+SUM($L1490:T1490)*IFERROR($L$5/$L$6,1)</f>
        <v>5.9947062798509698</v>
      </c>
      <c r="U1489" s="143">
        <f ca="1">IF($B1489 ="",,VLOOKUP($K1489,'Growth Rates'!$C$5:$D$8,2,FALSE))^COLUMNS($M1489:U1489)*$L1489+SUM($L1490:U1490)*IFERROR($L$5/$L$6,1)</f>
        <v>5.9948157238161555</v>
      </c>
      <c r="V1489" s="143">
        <f ca="1">IF($B1489 ="",,VLOOKUP($K1489,'Growth Rates'!$C$5:$D$8,2,FALSE))^COLUMNS($M1489:V1489)*$L1489+SUM($L1490:V1490)*IFERROR($L$5/$L$6,1)</f>
        <v>5.9949251697794352</v>
      </c>
      <c r="W1489" s="143">
        <f ca="1">IF($B1489 ="",,VLOOKUP($K1489,'Growth Rates'!$C$5:$D$8,2,FALSE))^COLUMNS($M1489:W1489)*$L1489+SUM($L1490:W1490)*IFERROR($L$5/$L$6,1)</f>
        <v>5.9950346177408429</v>
      </c>
      <c r="X1489" s="143">
        <f ca="1">IF($B1489 ="",,VLOOKUP($K1489,'Growth Rates'!$C$5:$D$8,2,FALSE))^COLUMNS($M1489:X1489)*$L1489+SUM($L1490:X1490)*IFERROR($L$5/$L$6,1)</f>
        <v>5.9951440677004193</v>
      </c>
      <c r="Y1489" s="143">
        <f ca="1">IF($B1489 ="",,VLOOKUP($K1489,'Growth Rates'!$C$5:$D$8,2,FALSE))^COLUMNS($M1489:Y1489)*$L1489+SUM($L1490:Y1490)*IFERROR($L$5/$L$6,1)</f>
        <v>5.9952535196581964</v>
      </c>
      <c r="Z1489" s="215"/>
      <c r="AA1489" s="173">
        <f ca="1">IFERROR(IF($H1489="",,AA1490/$L1489),0)</f>
        <v>0.93157314023659399</v>
      </c>
      <c r="AB1489" s="173">
        <f ca="1">IFERROR(IF($H1489="",,AB1490/$L1489),0)</f>
        <v>0.76115032117110348</v>
      </c>
      <c r="AC1489" s="174">
        <f ca="1">IFERROR(IF($H1489="",,AC1490/$L1489),0)</f>
        <v>0</v>
      </c>
      <c r="AD1489" s="175"/>
      <c r="AE1489" s="42">
        <v>85807</v>
      </c>
      <c r="AF1489" s="43"/>
      <c r="AG1489" s="43"/>
      <c r="AH1489" s="43"/>
      <c r="AI1489" s="43"/>
      <c r="AJ1489" s="43"/>
      <c r="AK1489" s="43"/>
      <c r="AL1489" s="44"/>
      <c r="AM1489" s="157">
        <f ca="1">IF('MASTER 2018-19 '!H1504="","",'MASTER 2018-19 '!H1504)</f>
        <v>5.7910000000000004</v>
      </c>
      <c r="AN1489" s="216">
        <f t="shared" ca="1" si="255"/>
        <v>0.20283080005645715</v>
      </c>
    </row>
    <row r="1490" spans="1:40" x14ac:dyDescent="0.2">
      <c r="C1490" s="217" t="str">
        <f ca="1">IFERROR(IF(H1489="","No PI or No Data",""),"Substation was not found in SubstationLoad")</f>
        <v/>
      </c>
      <c r="D1490" s="139"/>
      <c r="E1490" s="139"/>
      <c r="F1490" s="139"/>
      <c r="G1490" s="285">
        <f ca="1">IF(AND(VLOOKUP(C1489,SubstationLoad_Max_Primaries!$B$3:$Z$495,3,FALSE),ISNUMBER(VLOOKUP(C1489,'Manual Calculation'!$B$2:$G$222,3,FALSE))),VLOOKUP(C1489,'Manual Calculation'!$B$2:$G$222,4,FALSE),VLOOKUP(C1489,SubstationLoad_Max_Primaries!$B$3:$Z$500,23,FALSE))</f>
        <v>43788.711111111108</v>
      </c>
      <c r="H1490" s="250"/>
      <c r="I1490" s="220"/>
      <c r="J1490" s="220"/>
      <c r="K1490" s="220"/>
      <c r="L1490" s="220" t="s">
        <v>32</v>
      </c>
      <c r="M1490" s="235"/>
      <c r="N1490" s="221"/>
      <c r="O1490" s="221"/>
      <c r="P1490" s="221"/>
      <c r="Q1490" s="221"/>
      <c r="R1490" s="221"/>
      <c r="S1490" s="221"/>
      <c r="T1490" s="221"/>
      <c r="U1490" s="221"/>
      <c r="V1490" s="221"/>
      <c r="W1490" s="221"/>
      <c r="X1490" s="221"/>
      <c r="Y1490" s="221"/>
      <c r="Z1490" s="222"/>
      <c r="AA1490" s="419">
        <f ca="1">IF(AND(VLOOKUP(C1489,SubstationLoad_Min_Primaries!$B$3:$Z$495,3,FALSE),ISNUMBER(VLOOKUP(C1489,'Manual Calculation'!$B$2:$G$222,5,FALSE))),"Manual Calculation",MAX(VLOOKUP(C1489,SubstationLoad_Max_Primaries!$B$3:$Z$500,5,FALSE),VLOOKUP(C1489,SubstationLoad_Max_Primaries!$B$3:$Z$500,7,FALSE)))</f>
        <v>5.5836917804554105</v>
      </c>
      <c r="AB1490" s="419">
        <f ca="1">IF(AND(VLOOKUP(C1489,SubstationLoad_Min_Primaries!$B$3:$Z$495,3,FALSE),ISNUMBER(VLOOKUP(C1489,'Manual Calculation'!$B$2:$G$222,5,FALSE))),"Manual Calculation",VLOOKUP(C1489,SubstationLoad_Max_Primaries!$B$3:$Z$500,6,FALSE))</f>
        <v>4.5622062385082245</v>
      </c>
      <c r="AC1490" s="282">
        <f ca="1">IF(AND(VLOOKUP(C1489,SubstationLoad_Min_Primaries!$B$3:$Z$495,3,FALSE),ISNUMBER(VLOOKUP(C1489,'Manual Calculation'!$B$2:$G$222,5,FALSE))),VLOOKUP(C1489,'Manual Calculation'!$B$2:$G$222,5,FALSE),VLOOKUP(C1489,SubstationLoad_Min_Primaries!$B$3:$Z$500,22,FALSE))</f>
        <v>0</v>
      </c>
      <c r="AD1490" s="175"/>
      <c r="AE1490" s="186">
        <v>1</v>
      </c>
      <c r="AF1490" s="187">
        <v>0</v>
      </c>
      <c r="AG1490" s="187">
        <v>0</v>
      </c>
      <c r="AH1490" s="187">
        <v>0</v>
      </c>
      <c r="AI1490" s="187">
        <v>0</v>
      </c>
      <c r="AJ1490" s="187">
        <v>0</v>
      </c>
      <c r="AK1490" s="187">
        <v>0</v>
      </c>
      <c r="AL1490" s="188">
        <v>0</v>
      </c>
      <c r="AM1490" s="157" t="str">
        <f ca="1">IF('MASTER 2018-19 '!H1505="","",'MASTER 2018-19 '!H1505)</f>
        <v/>
      </c>
      <c r="AN1490" s="216"/>
    </row>
    <row r="1491" spans="1:40" x14ac:dyDescent="0.2">
      <c r="C1491" s="223" t="s">
        <v>33</v>
      </c>
      <c r="D1491" s="224"/>
      <c r="E1491" s="225"/>
      <c r="F1491" s="225"/>
      <c r="G1491" s="226"/>
      <c r="H1491" s="249"/>
      <c r="I1491" s="228"/>
      <c r="J1491" s="228"/>
      <c r="K1491" s="228"/>
      <c r="L1491" s="228"/>
      <c r="M1491" s="229"/>
      <c r="N1491" s="229"/>
      <c r="O1491" s="230"/>
      <c r="P1491" s="230"/>
      <c r="Q1491" s="230"/>
      <c r="R1491" s="231" t="s">
        <v>34</v>
      </c>
      <c r="S1491" s="283">
        <f ca="1">VLOOKUP(C1489,SubstationLoad_Max_Primaries!$B$3:$Z$500,24,FALSE)</f>
        <v>0.26227080821990967</v>
      </c>
      <c r="T1491" s="233"/>
      <c r="U1491" s="233"/>
      <c r="V1491" s="233"/>
      <c r="W1491" s="233"/>
      <c r="X1491" s="233"/>
      <c r="Y1491" s="233"/>
      <c r="Z1491" s="234"/>
      <c r="AA1491" s="418">
        <f ca="1">IF(AND(VLOOKUP(C1489,SubstationLoad_Min_Primaries!$B$3:$Z$495,3,FALSE),ISNUMBER(VLOOKUP(C1489,'Manual Calculation'!$B$2:$G$222,5,FALSE))),"",IF(AA1490=VLOOKUP(C1489,SubstationLoad_Max_Primaries!$B$3:$Z$500,5,FALSE),VLOOKUP(C1489,SubstationLoad_Max_Primaries!$B$3:$Z$500,10,FALSE),IF(AA1490=VLOOKUP(C1489,SubstationLoad_Max_Primaries!$B$3:$Z$500,7,FALSE),VLOOKUP(C1489,SubstationLoad_Max_Primaries!$B$3:$Z$500,12,FALSE),"")))</f>
        <v>43768.705555555556</v>
      </c>
      <c r="AB1491" s="418">
        <f ca="1">IF(AND(VLOOKUP(C1489,SubstationLoad_Min_Primaries!$B$3:$Z$495,3,FALSE),ISNUMBER(VLOOKUP(C1489,'Manual Calculation'!$B$2:$G$222,5,FALSE))),"",VLOOKUP(C1489,SubstationLoad_Max_Primaries!$B$3:$Z$500,11,FALSE))</f>
        <v>43621.709027777775</v>
      </c>
      <c r="AC1491" s="418">
        <f ca="1">IF(AND(VLOOKUP(C1489,SubstationLoad_Min_Primaries!$B$3:$Z$495,3,FALSE),ISNUMBER(VLOOKUP(C1489,'Manual Calculation'!$B$2:$G$222,5,FALSE))),VLOOKUP(C1489,'Manual Calculation'!$B$2:$G$222,6,FALSE),VLOOKUP(C1489,SubstationLoad_Min_Primaries!$B$3:$Z$500,23,FALSE))</f>
        <v>0</v>
      </c>
      <c r="AD1491" s="175"/>
      <c r="AE1491" s="175"/>
      <c r="AF1491" s="175"/>
      <c r="AG1491" s="175"/>
      <c r="AH1491" s="175"/>
      <c r="AI1491" s="175"/>
      <c r="AJ1491" s="175"/>
      <c r="AK1491" s="175"/>
      <c r="AL1491" s="175"/>
      <c r="AM1491" s="157" t="str">
        <f ca="1">IF('MASTER 2018-19 '!H1506="","",'MASTER 2018-19 '!H1506)</f>
        <v/>
      </c>
      <c r="AN1491" s="216"/>
    </row>
    <row r="1492" spans="1:40" x14ac:dyDescent="0.2">
      <c r="B1492" s="213">
        <v>913</v>
      </c>
      <c r="C1492" s="86" t="str">
        <f ca="1">VLOOKUP(B1492,'GSP List'!$D$2:$E$485,2,FALSE)</f>
        <v>NEW PITSLIGO</v>
      </c>
      <c r="D1492" s="117" t="s">
        <v>30</v>
      </c>
      <c r="E1492" s="117" t="s">
        <v>542</v>
      </c>
      <c r="F1492" s="214"/>
      <c r="G1492" s="284">
        <f ca="1">IF(AND(VLOOKUP(C1492,SubstationLoad_Max_Primaries!$B$3:$Z$495,3,FALSE),ISNUMBER(VLOOKUP(C1492,'Manual Calculation'!$B$2:$G$222,3,FALSE))),VLOOKUP(C1492,'Manual Calculation'!$B$2:$G$222,4,FALSE),VLOOKUP(C1492,SubstationLoad_Max_Primaries!$B$3:$Z$500,23,FALSE))</f>
        <v>43782.833333333328</v>
      </c>
      <c r="H1492" s="282">
        <f ca="1">IF(AND(VLOOKUP(C1492,SubstationLoad_Max_Primaries!$B$3:$Z$495,3,FALSE),ISNUMBER(VLOOKUP(C1492,'Manual Calculation'!$B$2:$G$222,3,FALSE))),VLOOKUP(C1492,'Manual Calculation'!$B$2:$G$222,3,FALSE),VLOOKUP(C1492,SubstationLoad_Max_Primaries!$B$3:$Z$500,22,FALSE))</f>
        <v>1.4513859010000001</v>
      </c>
      <c r="I1492" s="136">
        <v>1</v>
      </c>
      <c r="J1492" s="89">
        <v>0</v>
      </c>
      <c r="K1492" s="90">
        <v>0</v>
      </c>
      <c r="L1492" s="143">
        <f ca="1">IF(OR($B1492="",ISNA($I1492)),,$H1492*$I1492)</f>
        <v>1.4513859010000001</v>
      </c>
      <c r="M1492" s="143">
        <f ca="1">IF($B1492 ="",,VLOOKUP($K1492,'Growth Rates'!$C$5:$D$8,2,FALSE))^COLUMNS($M1492:M1492)*$L1492+SUM($L1493:M1493)*IFERROR($L$5/$L$6,1)</f>
        <v>1.451412398616498</v>
      </c>
      <c r="N1492" s="143">
        <f ca="1">IF($B1492 ="",,VLOOKUP($K1492,'Growth Rates'!$C$5:$D$8,2,FALSE))^COLUMNS($M1492:N1492)*$L1492+SUM($L1493:N1493)*IFERROR($L$5/$L$6,1)</f>
        <v>1.4514388967167566</v>
      </c>
      <c r="O1492" s="143">
        <f ca="1">IF($B1492 ="",,VLOOKUP($K1492,'Growth Rates'!$C$5:$D$8,2,FALSE))^COLUMNS($M1492:O1492)*$L1492+SUM($L1493:O1493)*IFERROR($L$5/$L$6,1)</f>
        <v>1.4514653953007848</v>
      </c>
      <c r="P1492" s="143">
        <f ca="1">IF($B1492 ="",,VLOOKUP($K1492,'Growth Rates'!$C$5:$D$8,2,FALSE))^COLUMNS($M1492:P1492)*$L1492+SUM($L1493:P1493)*IFERROR($L$5/$L$6,1)</f>
        <v>1.4514918943685919</v>
      </c>
      <c r="Q1492" s="143">
        <f ca="1">IF($B1492 ="",,VLOOKUP($K1492,'Growth Rates'!$C$5:$D$8,2,FALSE))^COLUMNS($M1492:Q1492)*$L1492+SUM($L1493:Q1493)*IFERROR($L$5/$L$6,1)</f>
        <v>1.4515183939201859</v>
      </c>
      <c r="R1492" s="143">
        <f ca="1">IF($B1492 ="",,VLOOKUP($K1492,'Growth Rates'!$C$5:$D$8,2,FALSE))^COLUMNS($M1492:R1492)*$L1492+SUM($L1493:R1493)*IFERROR($L$5/$L$6,1)</f>
        <v>1.4515448939555764</v>
      </c>
      <c r="S1492" s="143">
        <f ca="1">IF($B1492 ="",,VLOOKUP($K1492,'Growth Rates'!$C$5:$D$8,2,FALSE))^COLUMNS($M1492:S1492)*$L1492+SUM($L1493:S1493)*IFERROR($L$5/$L$6,1)</f>
        <v>1.4515713944747717</v>
      </c>
      <c r="T1492" s="143">
        <f ca="1">IF($B1492 ="",,VLOOKUP($K1492,'Growth Rates'!$C$5:$D$8,2,FALSE))^COLUMNS($M1492:T1492)*$L1492+SUM($L1493:T1493)*IFERROR($L$5/$L$6,1)</f>
        <v>1.4515978954777811</v>
      </c>
      <c r="U1492" s="143">
        <f ca="1">IF($B1492 ="",,VLOOKUP($K1492,'Growth Rates'!$C$5:$D$8,2,FALSE))^COLUMNS($M1492:U1492)*$L1492+SUM($L1493:U1493)*IFERROR($L$5/$L$6,1)</f>
        <v>1.451624396964613</v>
      </c>
      <c r="V1492" s="143">
        <f ca="1">IF($B1492 ="",,VLOOKUP($K1492,'Growth Rates'!$C$5:$D$8,2,FALSE))^COLUMNS($M1492:V1492)*$L1492+SUM($L1493:V1493)*IFERROR($L$5/$L$6,1)</f>
        <v>1.4516508989352765</v>
      </c>
      <c r="W1492" s="143">
        <f ca="1">IF($B1492 ="",,VLOOKUP($K1492,'Growth Rates'!$C$5:$D$8,2,FALSE))^COLUMNS($M1492:W1492)*$L1492+SUM($L1493:W1493)*IFERROR($L$5/$L$6,1)</f>
        <v>1.45167740138978</v>
      </c>
      <c r="X1492" s="143">
        <f ca="1">IF($B1492 ="",,VLOOKUP($K1492,'Growth Rates'!$C$5:$D$8,2,FALSE))^COLUMNS($M1492:X1492)*$L1492+SUM($L1493:X1493)*IFERROR($L$5/$L$6,1)</f>
        <v>1.4517039043281335</v>
      </c>
      <c r="Y1492" s="143">
        <f ca="1">IF($B1492 ="",,VLOOKUP($K1492,'Growth Rates'!$C$5:$D$8,2,FALSE))^COLUMNS($M1492:Y1492)*$L1492+SUM($L1493:Y1493)*IFERROR($L$5/$L$6,1)</f>
        <v>1.4517304077503441</v>
      </c>
      <c r="Z1492" s="215"/>
      <c r="AA1492" s="173">
        <f ca="1">IFERROR(IF($H1492="",,AA1493/$L1492),0)</f>
        <v>0</v>
      </c>
      <c r="AB1492" s="173">
        <f ca="1">IFERROR(IF($H1492="",,AB1493/$L1492),0)</f>
        <v>0</v>
      </c>
      <c r="AC1492" s="174">
        <f ca="1">IFERROR(IF($H1492="",,AC1493/$L1492),0)</f>
        <v>0.29404839726357518</v>
      </c>
      <c r="AD1492" s="175"/>
      <c r="AE1492" s="42">
        <v>85802</v>
      </c>
      <c r="AF1492" s="43"/>
      <c r="AG1492" s="43"/>
      <c r="AH1492" s="43"/>
      <c r="AI1492" s="43"/>
      <c r="AJ1492" s="43"/>
      <c r="AK1492" s="43"/>
      <c r="AL1492" s="44"/>
      <c r="AM1492" s="157">
        <f ca="1">IF('MASTER 2018-19 '!H1507="","",'MASTER 2018-19 '!H1507)</f>
        <v>1.6212106799999999</v>
      </c>
      <c r="AN1492" s="240">
        <f t="shared" ca="1" si="255"/>
        <v>-0.16982477899999981</v>
      </c>
    </row>
    <row r="1493" spans="1:40" x14ac:dyDescent="0.2">
      <c r="C1493" s="217" t="str">
        <f ca="1">IFERROR(IF(H1492="","No PI or No Data",""),"Substation was not found in SubstationLoad")</f>
        <v/>
      </c>
      <c r="D1493" s="139"/>
      <c r="E1493" s="139"/>
      <c r="F1493" s="139"/>
      <c r="G1493" s="285">
        <f ca="1">IF(AND(VLOOKUP(C1492,SubstationLoad_Max_Primaries!$B$3:$Z$495,3,FALSE),ISNUMBER(VLOOKUP(C1492,'Manual Calculation'!$B$2:$G$222,3,FALSE))),VLOOKUP(C1492,'Manual Calculation'!$B$2:$G$222,4,FALSE),VLOOKUP(C1492,SubstationLoad_Max_Primaries!$B$3:$Z$500,23,FALSE))</f>
        <v>43782.833333333328</v>
      </c>
      <c r="H1493" s="250"/>
      <c r="I1493" s="220"/>
      <c r="J1493" s="220"/>
      <c r="K1493" s="220"/>
      <c r="L1493" s="220" t="s">
        <v>32</v>
      </c>
      <c r="M1493" s="235"/>
      <c r="N1493" s="221"/>
      <c r="O1493" s="221"/>
      <c r="P1493" s="221"/>
      <c r="Q1493" s="221"/>
      <c r="R1493" s="221"/>
      <c r="S1493" s="221"/>
      <c r="T1493" s="221"/>
      <c r="U1493" s="221"/>
      <c r="V1493" s="221"/>
      <c r="W1493" s="221"/>
      <c r="X1493" s="221"/>
      <c r="Y1493" s="221"/>
      <c r="Z1493" s="222"/>
      <c r="AA1493" s="419" t="str">
        <f ca="1">IF(AND(VLOOKUP(C1492,SubstationLoad_Min_Primaries!$B$3:$Z$495,3,FALSE),ISNUMBER(VLOOKUP(C1492,'Manual Calculation'!$B$2:$G$222,5,FALSE))),"Manual Calculation",MAX(VLOOKUP(C1492,SubstationLoad_Max_Primaries!$B$3:$Z$500,5,FALSE),VLOOKUP(C1492,SubstationLoad_Max_Primaries!$B$3:$Z$500,7,FALSE)))</f>
        <v>Manual Calculation</v>
      </c>
      <c r="AB1493" s="419" t="str">
        <f ca="1">IF(AND(VLOOKUP(C1492,SubstationLoad_Min_Primaries!$B$3:$Z$495,3,FALSE),ISNUMBER(VLOOKUP(C1492,'Manual Calculation'!$B$2:$G$222,5,FALSE))),"Manual Calculation",VLOOKUP(C1492,SubstationLoad_Max_Primaries!$B$3:$Z$500,6,FALSE))</f>
        <v>Manual Calculation</v>
      </c>
      <c r="AC1493" s="282">
        <f ca="1">IF(AND(VLOOKUP(C1492,SubstationLoad_Min_Primaries!$B$3:$Z$495,3,FALSE),ISNUMBER(VLOOKUP(C1492,'Manual Calculation'!$B$2:$G$222,5,FALSE))),VLOOKUP(C1492,'Manual Calculation'!$B$2:$G$222,5,FALSE),VLOOKUP(C1492,SubstationLoad_Min_Primaries!$B$3:$Z$500,22,FALSE))</f>
        <v>0.42677769799999998</v>
      </c>
      <c r="AD1493" s="175"/>
      <c r="AE1493" s="186">
        <v>1</v>
      </c>
      <c r="AF1493" s="187">
        <v>0</v>
      </c>
      <c r="AG1493" s="187">
        <v>0</v>
      </c>
      <c r="AH1493" s="187">
        <v>0</v>
      </c>
      <c r="AI1493" s="187">
        <v>0</v>
      </c>
      <c r="AJ1493" s="187">
        <v>0</v>
      </c>
      <c r="AK1493" s="187">
        <v>0</v>
      </c>
      <c r="AL1493" s="188">
        <v>0</v>
      </c>
      <c r="AM1493" s="157" t="str">
        <f ca="1">IF('MASTER 2018-19 '!H1508="","",'MASTER 2018-19 '!H1508)</f>
        <v/>
      </c>
      <c r="AN1493" s="216"/>
    </row>
    <row r="1494" spans="1:40" x14ac:dyDescent="0.2">
      <c r="C1494" s="223" t="s">
        <v>33</v>
      </c>
      <c r="D1494" s="224"/>
      <c r="E1494" s="225"/>
      <c r="F1494" s="225"/>
      <c r="G1494" s="226"/>
      <c r="H1494" s="249"/>
      <c r="I1494" s="228"/>
      <c r="J1494" s="228"/>
      <c r="K1494" s="228"/>
      <c r="L1494" s="228"/>
      <c r="M1494" s="229"/>
      <c r="N1494" s="229"/>
      <c r="O1494" s="230"/>
      <c r="P1494" s="230"/>
      <c r="Q1494" s="230"/>
      <c r="R1494" s="231" t="s">
        <v>34</v>
      </c>
      <c r="S1494" s="283">
        <f ca="1">VLOOKUP(C1492,SubstationLoad_Max_Primaries!$B$3:$Z$500,24,FALSE)</f>
        <v>0</v>
      </c>
      <c r="T1494" s="233"/>
      <c r="U1494" s="233"/>
      <c r="V1494" s="233"/>
      <c r="W1494" s="233"/>
      <c r="X1494" s="233"/>
      <c r="Y1494" s="233"/>
      <c r="Z1494" s="234"/>
      <c r="AA1494" s="418" t="str">
        <f ca="1">IF(AND(VLOOKUP(C1492,SubstationLoad_Min_Primaries!$B$3:$Z$495,3,FALSE),ISNUMBER(VLOOKUP(C1492,'Manual Calculation'!$B$2:$G$222,5,FALSE))),"",IF(AA1493=VLOOKUP(C1492,SubstationLoad_Max_Primaries!$B$3:$Z$500,5,FALSE),VLOOKUP(C1492,SubstationLoad_Max_Primaries!$B$3:$Z$500,10,FALSE),IF(AA1493=VLOOKUP(C1492,SubstationLoad_Max_Primaries!$B$3:$Z$500,7,FALSE),VLOOKUP(C1492,SubstationLoad_Max_Primaries!$B$3:$Z$500,12,FALSE),"")))</f>
        <v/>
      </c>
      <c r="AB1494" s="418" t="str">
        <f ca="1">IF(AND(VLOOKUP(C1492,SubstationLoad_Min_Primaries!$B$3:$Z$495,3,FALSE),ISNUMBER(VLOOKUP(C1492,'Manual Calculation'!$B$2:$G$222,5,FALSE))),"",VLOOKUP(C1492,SubstationLoad_Max_Primaries!$B$3:$Z$500,11,FALSE))</f>
        <v/>
      </c>
      <c r="AC1494" s="418">
        <f ca="1">IF(AND(VLOOKUP(C1492,SubstationLoad_Min_Primaries!$B$3:$Z$495,3,FALSE),ISNUMBER(VLOOKUP(C1492,'Manual Calculation'!$B$2:$G$222,5,FALSE))),VLOOKUP(C1492,'Manual Calculation'!$B$2:$G$222,6,FALSE),VLOOKUP(C1492,SubstationLoad_Min_Primaries!$B$3:$Z$500,23,FALSE))</f>
        <v>43635.4375</v>
      </c>
      <c r="AD1494" s="175"/>
      <c r="AE1494" s="175"/>
      <c r="AF1494" s="175"/>
      <c r="AG1494" s="175"/>
      <c r="AH1494" s="175"/>
      <c r="AI1494" s="175"/>
      <c r="AJ1494" s="175"/>
      <c r="AK1494" s="175"/>
      <c r="AL1494" s="175"/>
      <c r="AM1494" s="157" t="str">
        <f ca="1">IF('MASTER 2018-19 '!H1509="","",'MASTER 2018-19 '!H1509)</f>
        <v/>
      </c>
      <c r="AN1494" s="216"/>
    </row>
    <row r="1495" spans="1:40" x14ac:dyDescent="0.2">
      <c r="B1495" s="236">
        <v>950</v>
      </c>
      <c r="C1495" s="86" t="str">
        <f ca="1">VLOOKUP(B1495,'GSP List'!$D$2:$E$485,2,FALSE)</f>
        <v>STRICHEN</v>
      </c>
      <c r="D1495" s="117" t="s">
        <v>30</v>
      </c>
      <c r="E1495" s="117" t="s">
        <v>37</v>
      </c>
      <c r="F1495" s="214"/>
      <c r="G1495" s="284">
        <f ca="1">IF(AND(VLOOKUP(C1495,SubstationLoad_Max_Primaries!$B$3:$Z$495,3,FALSE),ISNUMBER(VLOOKUP(C1495,'Manual Calculation'!$B$2:$G$222,3,FALSE))),VLOOKUP(C1495,'Manual Calculation'!$B$2:$G$222,4,FALSE),VLOOKUP(C1495,SubstationLoad_Max_Primaries!$B$3:$Z$500,23,FALSE))</f>
        <v>43890.754861111112</v>
      </c>
      <c r="H1495" s="282">
        <f ca="1">IF(AND(VLOOKUP(C1495,SubstationLoad_Max_Primaries!$B$3:$Z$495,3,FALSE),ISNUMBER(VLOOKUP(C1495,'Manual Calculation'!$B$2:$G$222,3,FALSE))),VLOOKUP(C1495,'Manual Calculation'!$B$2:$G$222,3,FALSE),VLOOKUP(C1495,SubstationLoad_Max_Primaries!$B$3:$Z$500,22,FALSE))</f>
        <v>3.4495712108917234</v>
      </c>
      <c r="I1495" s="136">
        <v>1</v>
      </c>
      <c r="J1495" s="89">
        <v>0</v>
      </c>
      <c r="K1495" s="90">
        <v>0</v>
      </c>
      <c r="L1495" s="143">
        <f ca="1">IF(OR($B1495="",ISNA($I1495)),,$H1495*$I1495)</f>
        <v>3.4495712108917234</v>
      </c>
      <c r="M1495" s="143">
        <f ca="1">IF($B1495 ="",,VLOOKUP($K1495,'Growth Rates'!$C$5:$D$8,2,FALSE))^COLUMNS($M1495:M1495)*$L1495+SUM($L1496:M1496)*IFERROR($L$5/$L$6,1)</f>
        <v>3.4496341889149802</v>
      </c>
      <c r="N1495" s="143">
        <f ca="1">IF($B1495 ="",,VLOOKUP($K1495,'Growth Rates'!$C$5:$D$8,2,FALSE))^COLUMNS($M1495:N1495)*$L1495+SUM($L1496:N1496)*IFERROR($L$5/$L$6,1)</f>
        <v>3.4496971680880124</v>
      </c>
      <c r="O1495" s="143">
        <f ca="1">IF($B1495 ="",,VLOOKUP($K1495,'Growth Rates'!$C$5:$D$8,2,FALSE))^COLUMNS($M1495:O1495)*$L1495+SUM($L1496:O1496)*IFERROR($L$5/$L$6,1)</f>
        <v>3.4497601484108404</v>
      </c>
      <c r="P1495" s="143">
        <f ca="1">IF($B1495 ="",,VLOOKUP($K1495,'Growth Rates'!$C$5:$D$8,2,FALSE))^COLUMNS($M1495:P1495)*$L1495+SUM($L1496:P1496)*IFERROR($L$5/$L$6,1)</f>
        <v>3.4498231298834869</v>
      </c>
      <c r="Q1495" s="143">
        <f ca="1">IF($B1495 ="",,VLOOKUP($K1495,'Growth Rates'!$C$5:$D$8,2,FALSE))^COLUMNS($M1495:Q1495)*$L1495+SUM($L1496:Q1496)*IFERROR($L$5/$L$6,1)</f>
        <v>3.4498861125059701</v>
      </c>
      <c r="R1495" s="143">
        <f ca="1">IF($B1495 ="",,VLOOKUP($K1495,'Growth Rates'!$C$5:$D$8,2,FALSE))^COLUMNS($M1495:R1495)*$L1495+SUM($L1496:R1496)*IFERROR($L$5/$L$6,1)</f>
        <v>3.449949096278313</v>
      </c>
      <c r="S1495" s="143">
        <f ca="1">IF($B1495 ="",,VLOOKUP($K1495,'Growth Rates'!$C$5:$D$8,2,FALSE))^COLUMNS($M1495:S1495)*$L1495+SUM($L1496:S1496)*IFERROR($L$5/$L$6,1)</f>
        <v>3.4500120812005362</v>
      </c>
      <c r="T1495" s="143">
        <f ca="1">IF($B1495 ="",,VLOOKUP($K1495,'Growth Rates'!$C$5:$D$8,2,FALSE))^COLUMNS($M1495:T1495)*$L1495+SUM($L1496:T1496)*IFERROR($L$5/$L$6,1)</f>
        <v>3.4500750672726608</v>
      </c>
      <c r="U1495" s="143">
        <f ca="1">IF($B1495 ="",,VLOOKUP($K1495,'Growth Rates'!$C$5:$D$8,2,FALSE))^COLUMNS($M1495:U1495)*$L1495+SUM($L1496:U1496)*IFERROR($L$5/$L$6,1)</f>
        <v>3.4501380544947069</v>
      </c>
      <c r="V1495" s="143">
        <f ca="1">IF($B1495 ="",,VLOOKUP($K1495,'Growth Rates'!$C$5:$D$8,2,FALSE))^COLUMNS($M1495:V1495)*$L1495+SUM($L1496:V1496)*IFERROR($L$5/$L$6,1)</f>
        <v>3.4502010428666967</v>
      </c>
      <c r="W1495" s="143">
        <f ca="1">IF($B1495 ="",,VLOOKUP($K1495,'Growth Rates'!$C$5:$D$8,2,FALSE))^COLUMNS($M1495:W1495)*$L1495+SUM($L1496:W1496)*IFERROR($L$5/$L$6,1)</f>
        <v>3.4502640323886493</v>
      </c>
      <c r="X1495" s="143">
        <f ca="1">IF($B1495 ="",,VLOOKUP($K1495,'Growth Rates'!$C$5:$D$8,2,FALSE))^COLUMNS($M1495:X1495)*$L1495+SUM($L1496:X1496)*IFERROR($L$5/$L$6,1)</f>
        <v>3.4503270230605896</v>
      </c>
      <c r="Y1495" s="143">
        <f ca="1">IF($B1495 ="",,VLOOKUP($K1495,'Growth Rates'!$C$5:$D$8,2,FALSE))^COLUMNS($M1495:Y1495)*$L1495+SUM($L1496:Y1496)*IFERROR($L$5/$L$6,1)</f>
        <v>3.4503900148825339</v>
      </c>
      <c r="Z1495" s="215"/>
      <c r="AA1495" s="173">
        <f ca="1">IFERROR(IF($H1495="",,AA1496/$L1495),0)</f>
        <v>0.83222949068000618</v>
      </c>
      <c r="AB1495" s="173">
        <f ca="1">IFERROR(IF($H1495="",,AB1496/$L1495),0)</f>
        <v>0.66375371649445314</v>
      </c>
      <c r="AC1495" s="174">
        <f ca="1">IFERROR(IF($H1495="",,AC1496/$L1495),0)</f>
        <v>0</v>
      </c>
      <c r="AD1495" s="175"/>
      <c r="AE1495" s="42">
        <v>85804</v>
      </c>
      <c r="AF1495" s="43"/>
      <c r="AG1495" s="43"/>
      <c r="AH1495" s="43"/>
      <c r="AI1495" s="43"/>
      <c r="AJ1495" s="43"/>
      <c r="AK1495" s="43"/>
      <c r="AL1495" s="44"/>
      <c r="AM1495" s="157">
        <f ca="1">IF('MASTER 2018-19 '!H1510="","",'MASTER 2018-19 '!H1510)</f>
        <v>3.06</v>
      </c>
      <c r="AN1495" s="216">
        <f t="shared" ca="1" si="255"/>
        <v>0.38957121089172331</v>
      </c>
    </row>
    <row r="1496" spans="1:40" x14ac:dyDescent="0.2">
      <c r="C1496" s="217" t="str">
        <f ca="1">IFERROR(IF(H1495="","No PI or No Data",""),"Substation was not found in SubstationLoad")</f>
        <v/>
      </c>
      <c r="D1496" s="139"/>
      <c r="E1496" s="139"/>
      <c r="F1496" s="139"/>
      <c r="G1496" s="285">
        <f ca="1">IF(AND(VLOOKUP(C1495,SubstationLoad_Max_Primaries!$B$3:$Z$495,3,FALSE),ISNUMBER(VLOOKUP(C1495,'Manual Calculation'!$B$2:$G$222,3,FALSE))),VLOOKUP(C1495,'Manual Calculation'!$B$2:$G$222,4,FALSE),VLOOKUP(C1495,SubstationLoad_Max_Primaries!$B$3:$Z$500,23,FALSE))</f>
        <v>43890.754861111112</v>
      </c>
      <c r="H1496" s="250"/>
      <c r="I1496" s="220"/>
      <c r="J1496" s="220"/>
      <c r="K1496" s="220"/>
      <c r="L1496" s="220" t="s">
        <v>32</v>
      </c>
      <c r="M1496" s="235"/>
      <c r="N1496" s="221"/>
      <c r="O1496" s="221"/>
      <c r="P1496" s="221"/>
      <c r="Q1496" s="221"/>
      <c r="R1496" s="221"/>
      <c r="S1496" s="221"/>
      <c r="T1496" s="221"/>
      <c r="U1496" s="221"/>
      <c r="V1496" s="221"/>
      <c r="W1496" s="221"/>
      <c r="X1496" s="221"/>
      <c r="Y1496" s="221"/>
      <c r="Z1496" s="222"/>
      <c r="AA1496" s="419">
        <f ca="1">IF(AND(VLOOKUP(C1495,SubstationLoad_Min_Primaries!$B$3:$Z$495,3,FALSE),ISNUMBER(VLOOKUP(C1495,'Manual Calculation'!$B$2:$G$222,5,FALSE))),"Manual Calculation",MAX(VLOOKUP(C1495,SubstationLoad_Max_Primaries!$B$3:$Z$500,5,FALSE),VLOOKUP(C1495,SubstationLoad_Max_Primaries!$B$3:$Z$500,7,FALSE)))</f>
        <v>2.8708348919048312</v>
      </c>
      <c r="AB1496" s="419">
        <f ca="1">IF(AND(VLOOKUP(C1495,SubstationLoad_Min_Primaries!$B$3:$Z$495,3,FALSE),ISNUMBER(VLOOKUP(C1495,'Manual Calculation'!$B$2:$G$222,5,FALSE))),"Manual Calculation",VLOOKUP(C1495,SubstationLoad_Max_Primaries!$B$3:$Z$500,6,FALSE))</f>
        <v>2.2896657115416525</v>
      </c>
      <c r="AC1496" s="282">
        <f ca="1">IF(AND(VLOOKUP(C1495,SubstationLoad_Min_Primaries!$B$3:$Z$495,3,FALSE),ISNUMBER(VLOOKUP(C1495,'Manual Calculation'!$B$2:$G$222,5,FALSE))),VLOOKUP(C1495,'Manual Calculation'!$B$2:$G$222,5,FALSE),VLOOKUP(C1495,SubstationLoad_Min_Primaries!$B$3:$Z$500,22,FALSE))</f>
        <v>0</v>
      </c>
      <c r="AD1496" s="175"/>
      <c r="AE1496" s="186">
        <v>1</v>
      </c>
      <c r="AF1496" s="187">
        <v>0</v>
      </c>
      <c r="AG1496" s="187">
        <v>0</v>
      </c>
      <c r="AH1496" s="187">
        <v>0</v>
      </c>
      <c r="AI1496" s="187">
        <v>0</v>
      </c>
      <c r="AJ1496" s="187">
        <v>0</v>
      </c>
      <c r="AK1496" s="187">
        <v>0</v>
      </c>
      <c r="AL1496" s="188">
        <v>0</v>
      </c>
      <c r="AM1496" s="157" t="str">
        <f ca="1">IF('MASTER 2018-19 '!H1511="","",'MASTER 2018-19 '!H1511)</f>
        <v/>
      </c>
      <c r="AN1496" s="216"/>
    </row>
    <row r="1497" spans="1:40" x14ac:dyDescent="0.2">
      <c r="C1497" s="223" t="s">
        <v>33</v>
      </c>
      <c r="D1497" s="224"/>
      <c r="E1497" s="225"/>
      <c r="F1497" s="225"/>
      <c r="G1497" s="226"/>
      <c r="H1497" s="249"/>
      <c r="I1497" s="228"/>
      <c r="J1497" s="228"/>
      <c r="K1497" s="228"/>
      <c r="L1497" s="228"/>
      <c r="M1497" s="229"/>
      <c r="N1497" s="229"/>
      <c r="O1497" s="230"/>
      <c r="P1497" s="230"/>
      <c r="Q1497" s="230"/>
      <c r="R1497" s="231" t="s">
        <v>34</v>
      </c>
      <c r="S1497" s="283">
        <f ca="1">VLOOKUP(C1495,SubstationLoad_Max_Primaries!$B$3:$Z$500,24,FALSE)</f>
        <v>4.6540712304420468</v>
      </c>
      <c r="T1497" s="233"/>
      <c r="U1497" s="233"/>
      <c r="V1497" s="233"/>
      <c r="W1497" s="233"/>
      <c r="X1497" s="233"/>
      <c r="Y1497" s="233"/>
      <c r="Z1497" s="234"/>
      <c r="AA1497" s="418">
        <f ca="1">IF(AND(VLOOKUP(C1495,SubstationLoad_Min_Primaries!$B$3:$Z$495,3,FALSE),ISNUMBER(VLOOKUP(C1495,'Manual Calculation'!$B$2:$G$222,5,FALSE))),"",IF(AA1496=VLOOKUP(C1495,SubstationLoad_Max_Primaries!$B$3:$Z$500,5,FALSE),VLOOKUP(C1495,SubstationLoad_Max_Primaries!$B$3:$Z$500,10,FALSE),IF(AA1496=VLOOKUP(C1495,SubstationLoad_Max_Primaries!$B$3:$Z$500,7,FALSE),VLOOKUP(C1495,SubstationLoad_Max_Primaries!$B$3:$Z$500,12,FALSE),"")))</f>
        <v>43765.716666666667</v>
      </c>
      <c r="AB1497" s="418">
        <f ca="1">IF(AND(VLOOKUP(C1495,SubstationLoad_Min_Primaries!$B$3:$Z$495,3,FALSE),ISNUMBER(VLOOKUP(C1495,'Manual Calculation'!$B$2:$G$222,5,FALSE))),"",VLOOKUP(C1495,SubstationLoad_Max_Primaries!$B$3:$Z$500,11,FALSE))</f>
        <v>43702.786805555559</v>
      </c>
      <c r="AC1497" s="418">
        <f ca="1">IF(AND(VLOOKUP(C1495,SubstationLoad_Min_Primaries!$B$3:$Z$495,3,FALSE),ISNUMBER(VLOOKUP(C1495,'Manual Calculation'!$B$2:$G$222,5,FALSE))),VLOOKUP(C1495,'Manual Calculation'!$B$2:$G$222,6,FALSE),VLOOKUP(C1495,SubstationLoad_Min_Primaries!$B$3:$Z$500,23,FALSE))</f>
        <v>0</v>
      </c>
      <c r="AD1497" s="175"/>
      <c r="AE1497" s="175"/>
      <c r="AF1497" s="175"/>
      <c r="AG1497" s="175"/>
      <c r="AH1497" s="175"/>
      <c r="AI1497" s="175"/>
      <c r="AJ1497" s="175"/>
      <c r="AK1497" s="175"/>
      <c r="AL1497" s="175"/>
      <c r="AM1497" s="157" t="str">
        <f ca="1">IF('MASTER 2018-19 '!H1512="","",'MASTER 2018-19 '!H1512)</f>
        <v/>
      </c>
      <c r="AN1497" s="216"/>
    </row>
    <row r="1498" spans="1:40" x14ac:dyDescent="0.2">
      <c r="A1498" s="246"/>
      <c r="B1498" s="246"/>
      <c r="C1498" s="246"/>
      <c r="D1498" s="246"/>
      <c r="E1498" s="246"/>
      <c r="F1498" s="246"/>
      <c r="G1498" s="246"/>
      <c r="H1498" s="246"/>
      <c r="I1498" s="246"/>
      <c r="J1498" s="246"/>
      <c r="K1498" s="246"/>
      <c r="L1498" s="246"/>
      <c r="M1498" s="246"/>
      <c r="N1498" s="246"/>
      <c r="O1498" s="246"/>
      <c r="P1498" s="246"/>
      <c r="Q1498" s="246"/>
      <c r="R1498" s="246"/>
      <c r="S1498" s="246"/>
      <c r="T1498" s="246"/>
      <c r="U1498" s="246"/>
      <c r="V1498" s="246"/>
      <c r="W1498" s="246"/>
      <c r="X1498" s="246"/>
      <c r="Y1498" s="246"/>
      <c r="Z1498" s="246"/>
      <c r="AA1498" s="246"/>
      <c r="AB1498" s="246"/>
      <c r="AC1498" s="246"/>
      <c r="AD1498" s="246"/>
      <c r="AE1498" s="246"/>
      <c r="AF1498" s="246"/>
      <c r="AG1498" s="246"/>
      <c r="AH1498" s="246"/>
      <c r="AI1498" s="246"/>
      <c r="AJ1498" s="246"/>
      <c r="AK1498" s="246"/>
      <c r="AL1498" s="246"/>
      <c r="AM1498" s="157" t="str">
        <f ca="1">IF('MASTER 2018-19 '!H1513="","",'MASTER 2018-19 '!H1513)</f>
        <v/>
      </c>
      <c r="AN1498" s="216"/>
    </row>
    <row r="1499" spans="1:40" x14ac:dyDescent="0.2">
      <c r="A1499" s="152"/>
      <c r="B1499" s="25"/>
      <c r="C1499" s="158"/>
      <c r="D1499" s="152"/>
      <c r="E1499" s="152"/>
      <c r="F1499" s="152"/>
      <c r="G1499" s="152"/>
      <c r="H1499" s="152"/>
      <c r="I1499" s="152"/>
      <c r="J1499" s="152"/>
      <c r="K1499" s="152"/>
      <c r="L1499" s="7" t="s">
        <v>0</v>
      </c>
      <c r="M1499" s="159"/>
      <c r="N1499" s="159"/>
      <c r="O1499" s="159"/>
      <c r="P1499" s="159"/>
      <c r="Q1499" s="159"/>
      <c r="R1499" s="159"/>
      <c r="S1499" s="159"/>
      <c r="T1499" s="159"/>
      <c r="U1499" s="159"/>
      <c r="V1499" s="159"/>
      <c r="W1499" s="159"/>
      <c r="X1499" s="159"/>
      <c r="Y1499" s="159"/>
      <c r="Z1499" s="156"/>
      <c r="AA1499" s="152"/>
      <c r="AB1499" s="152"/>
      <c r="AC1499" s="152"/>
      <c r="AD1499" s="152"/>
      <c r="AE1499" s="152"/>
      <c r="AF1499" s="152"/>
      <c r="AG1499" s="152"/>
      <c r="AH1499" s="152"/>
      <c r="AI1499" s="152"/>
      <c r="AJ1499" s="152"/>
      <c r="AK1499" s="152"/>
      <c r="AL1499" s="152"/>
      <c r="AM1499" s="157" t="str">
        <f ca="1">IF('MASTER 2018-19 '!H1514="","",'MASTER 2018-19 '!H1514)</f>
        <v/>
      </c>
      <c r="AN1499" s="216"/>
    </row>
    <row r="1500" spans="1:40" ht="61.5" x14ac:dyDescent="0.2">
      <c r="A1500" s="20" t="s">
        <v>39</v>
      </c>
      <c r="B1500" s="21" t="s">
        <v>657</v>
      </c>
      <c r="C1500" s="20" t="s">
        <v>2</v>
      </c>
      <c r="D1500" s="18" t="s">
        <v>3</v>
      </c>
      <c r="E1500" s="18" t="s">
        <v>4</v>
      </c>
      <c r="F1500" s="18" t="s">
        <v>5</v>
      </c>
      <c r="G1500" s="22" t="s">
        <v>6</v>
      </c>
      <c r="H1500" s="22" t="str">
        <f ca="1">$L$1&amp;" Peak (MW)"</f>
        <v>2019 / 20 Peak (MW)</v>
      </c>
      <c r="I1500" s="16" t="s">
        <v>7</v>
      </c>
      <c r="J1500" s="24" t="s">
        <v>8</v>
      </c>
      <c r="K1500" s="17" t="s">
        <v>9</v>
      </c>
      <c r="L1500" s="22" t="str">
        <f ca="1">LEFTB($L$1,FIND(" / ",$L$1,1))&amp;" / "&amp;LEFTB($L$1,FIND(" / ",$L$1,1))+1</f>
        <v>2019  / 2020</v>
      </c>
      <c r="M1500" s="22" t="str">
        <f ca="1">LEFTB($L$1,FIND(" / ",$L$1,1))+1&amp;" / "&amp;LEFTB($L$1,FIND(" / ",$L$1,1))+2</f>
        <v>2020 / 2021</v>
      </c>
      <c r="N1500" s="22" t="str">
        <f ca="1">LEFTB($L$1,FIND(" / ",$L$1,1))+2&amp;" / "&amp;LEFTB($L$1,FIND(" / ",$L$1,1))+3</f>
        <v>2021 / 2022</v>
      </c>
      <c r="O1500" s="22" t="str">
        <f ca="1">LEFTB($L$1,FIND(" / ",$L$1,1))+3&amp;" / "&amp;LEFTB($L$1,FIND(" / ",$L$1,1))+4</f>
        <v>2022 / 2023</v>
      </c>
      <c r="P1500" s="22" t="str">
        <f ca="1">LEFTB($L$1,FIND(" / ",$L$1,1))+4&amp;" / "&amp;LEFTB($L$1,FIND(" / ",$L$1,1))+5</f>
        <v>2023 / 2024</v>
      </c>
      <c r="Q1500" s="22" t="str">
        <f ca="1">LEFTB($L$1,FIND(" / ",$L$1,1))+5&amp;" / "&amp;LEFTB($L$1,FIND(" / ",$L$1,1))+6</f>
        <v>2024 / 2025</v>
      </c>
      <c r="R1500" s="22" t="str">
        <f ca="1">LEFTB($L$1,FIND(" / ",$L$1,1))+6&amp;" / "&amp;LEFTB($L$1,FIND(" / ",$L$1,1))+7</f>
        <v>2025 / 2026</v>
      </c>
      <c r="S1500" s="22" t="str">
        <f ca="1">LEFTB($L$1,FIND(" / ",$L$1,1))+7&amp;" / "&amp;LEFTB($L$1,FIND(" / ",$L$1,1))+8</f>
        <v>2026 / 2027</v>
      </c>
      <c r="T1500" s="22" t="str">
        <f ca="1">LEFTB($L$1,FIND(" / ",$L$1,1))+8&amp;" / "&amp;LEFTB($L$1,FIND(" / ",$L$1,1))+9</f>
        <v>2027 / 2028</v>
      </c>
      <c r="U1500" s="22" t="str">
        <f ca="1">LEFTB($L$1,FIND(" / ",$L$1,1))+9&amp;" / "&amp;LEFTB($L$1,FIND(" / ",$L$1,1))+10</f>
        <v>2028 / 2029</v>
      </c>
      <c r="V1500" s="22" t="str">
        <f ca="1">LEFTB($L$1,FIND(" / ",$L$1,1))+10&amp;" / "&amp;LEFTB($L$1,FIND(" / ",$L$1,1))+11</f>
        <v>2029 / 2030</v>
      </c>
      <c r="W1500" s="22" t="str">
        <f ca="1">LEFTB($L$1,FIND(" / ",$L$1,1))+11&amp;" / "&amp;LEFTB($L$1,FIND(" / ",$L$1,1))+12</f>
        <v>2030 / 2031</v>
      </c>
      <c r="X1500" s="22" t="str">
        <f ca="1">LEFTB($L$1,FIND(" / ",$L$1,1))+12&amp;" / "&amp;LEFTB($L$1,FIND(" / ",$L$1,1))+13</f>
        <v>2031 / 2032</v>
      </c>
      <c r="Y1500" s="22" t="str">
        <f ca="1">LEFTB($L$1,FIND(" / ",$L$1,1))+13&amp;" / "&amp;LEFTB($L$1,FIND(" / ",$L$1,1))+14</f>
        <v>2032 / 2033</v>
      </c>
      <c r="Z1500" s="23" t="s">
        <v>11</v>
      </c>
      <c r="AA1500" s="19" t="s">
        <v>12</v>
      </c>
      <c r="AB1500" s="19" t="s">
        <v>13</v>
      </c>
      <c r="AC1500" s="19" t="s">
        <v>14</v>
      </c>
      <c r="AD1500" s="160"/>
      <c r="AE1500" s="19" t="s">
        <v>15</v>
      </c>
      <c r="AF1500" s="19" t="s">
        <v>16</v>
      </c>
      <c r="AG1500" s="19" t="s">
        <v>17</v>
      </c>
      <c r="AH1500" s="19" t="s">
        <v>18</v>
      </c>
      <c r="AI1500" s="19" t="s">
        <v>19</v>
      </c>
      <c r="AJ1500" s="19" t="s">
        <v>20</v>
      </c>
      <c r="AK1500" s="19" t="s">
        <v>21</v>
      </c>
      <c r="AL1500" s="19" t="s">
        <v>22</v>
      </c>
      <c r="AM1500" s="19" t="str">
        <f ca="1">IF('MASTER 2018-19 '!H1515="","",'MASTER 2018-19 '!H1515)</f>
        <v>2018/19 Peak (MW)</v>
      </c>
      <c r="AN1500" s="19" t="s">
        <v>825</v>
      </c>
    </row>
    <row r="1501" spans="1:40" x14ac:dyDescent="0.2">
      <c r="A1501" s="6"/>
      <c r="B1501" s="161"/>
      <c r="C1501" s="162"/>
      <c r="D1501" s="161"/>
      <c r="E1501" s="161"/>
      <c r="F1501" s="161"/>
      <c r="G1501" s="163"/>
      <c r="H1501" s="161"/>
      <c r="I1501" s="164"/>
      <c r="J1501" s="165"/>
      <c r="K1501" s="161"/>
      <c r="L1501" s="161"/>
      <c r="M1501" s="161"/>
      <c r="N1501" s="161"/>
      <c r="O1501" s="161"/>
      <c r="P1501" s="161"/>
      <c r="Q1501" s="161"/>
      <c r="R1501" s="161"/>
      <c r="S1501" s="161"/>
      <c r="T1501" s="161"/>
      <c r="U1501" s="161"/>
      <c r="V1501" s="161"/>
      <c r="W1501" s="161"/>
      <c r="X1501" s="161"/>
      <c r="Y1501" s="161"/>
      <c r="Z1501" s="160"/>
      <c r="AA1501" s="160"/>
      <c r="AB1501" s="160"/>
      <c r="AC1501" s="160"/>
      <c r="AD1501" s="160"/>
      <c r="AE1501" s="160"/>
      <c r="AF1501" s="160"/>
      <c r="AG1501" s="160"/>
      <c r="AH1501" s="160"/>
      <c r="AI1501" s="160"/>
      <c r="AJ1501" s="160"/>
      <c r="AK1501" s="160"/>
      <c r="AL1501" s="160"/>
      <c r="AM1501" s="157" t="str">
        <f ca="1">IF('MASTER 2018-19 '!H1516="","",'MASTER 2018-19 '!H1516)</f>
        <v/>
      </c>
      <c r="AN1501" s="157"/>
    </row>
    <row r="1502" spans="1:40" x14ac:dyDescent="0.2">
      <c r="A1502" s="142" t="s">
        <v>649</v>
      </c>
      <c r="B1502" s="166">
        <v>470</v>
      </c>
      <c r="C1502" s="167"/>
      <c r="D1502" s="168" t="s">
        <v>23</v>
      </c>
      <c r="E1502" s="169" t="s">
        <v>611</v>
      </c>
      <c r="F1502" s="170"/>
      <c r="G1502" s="284">
        <f ca="1">VLOOKUP(A1502,SubstationLoad_Max_GSPs!$A$3:$Z$100,19,FALSE)</f>
        <v>43796.481944444444</v>
      </c>
      <c r="H1502" s="282">
        <f ca="1">VLOOKUP(A1502,SubstationLoad_Max_GSPs!$A$3:$Z$100,18,FALSE)</f>
        <v>13.633029809496193</v>
      </c>
      <c r="I1502" s="136">
        <v>1</v>
      </c>
      <c r="J1502" s="171"/>
      <c r="K1502" s="172" t="s">
        <v>24</v>
      </c>
      <c r="L1502" s="37">
        <f ca="1">IF(OR($A1502="",ISNA($I1502)),,$H1502*$I1502)</f>
        <v>13.633029809496193</v>
      </c>
      <c r="M1502" s="37">
        <f t="shared" ref="M1502:Y1502" ca="1" si="260">M1503/IFERROR($L1503/$L1502,1)</f>
        <v>13.653146708598102</v>
      </c>
      <c r="N1502" s="37">
        <f t="shared" ca="1" si="260"/>
        <v>13.673796187348668</v>
      </c>
      <c r="O1502" s="37">
        <f t="shared" ca="1" si="260"/>
        <v>13.69499251206252</v>
      </c>
      <c r="P1502" s="37">
        <f t="shared" ca="1" si="260"/>
        <v>13.716750331211919</v>
      </c>
      <c r="Q1502" s="37">
        <f t="shared" ca="1" si="260"/>
        <v>13.739084685663768</v>
      </c>
      <c r="R1502" s="37">
        <f t="shared" ca="1" si="260"/>
        <v>13.762011019190822</v>
      </c>
      <c r="S1502" s="37">
        <f t="shared" ca="1" si="260"/>
        <v>13.785545189264543</v>
      </c>
      <c r="T1502" s="37">
        <f t="shared" ca="1" si="260"/>
        <v>13.809703478136967</v>
      </c>
      <c r="U1502" s="37">
        <f t="shared" ca="1" si="260"/>
        <v>13.834502604219503</v>
      </c>
      <c r="V1502" s="37">
        <f t="shared" ca="1" si="260"/>
        <v>13.859959733766505</v>
      </c>
      <c r="W1502" s="37">
        <f t="shared" ca="1" si="260"/>
        <v>13.886092492871823</v>
      </c>
      <c r="X1502" s="37">
        <f t="shared" ca="1" si="260"/>
        <v>13.912918979786742</v>
      </c>
      <c r="Y1502" s="37">
        <f t="shared" ca="1" si="260"/>
        <v>13.940457777567779</v>
      </c>
      <c r="Z1502" s="38" t="str">
        <f ca="1">"Diversity/Losses: "&amp;ROUND(L1503/L1502,3)</f>
        <v>Diversity/Losses: 1.344</v>
      </c>
      <c r="AA1502" s="173">
        <f ca="1">IFERROR(IF($H1502="",,AA1503/$L1502),0)</f>
        <v>0.93196870902508155</v>
      </c>
      <c r="AB1502" s="173">
        <f ca="1">IFERROR(IF($H1502="",,AB1503/$L1502),0)</f>
        <v>0.68410380210902877</v>
      </c>
      <c r="AC1502" s="174">
        <f ca="1">IFERROR(IF($H1502="",,AC1503/$L1502),0)</f>
        <v>-1.6496992397230161</v>
      </c>
      <c r="AD1502" s="175"/>
      <c r="AE1502" s="42">
        <v>21430</v>
      </c>
      <c r="AF1502" s="43"/>
      <c r="AG1502" s="43"/>
      <c r="AH1502" s="43"/>
      <c r="AI1502" s="43"/>
      <c r="AJ1502" s="43"/>
      <c r="AK1502" s="43"/>
      <c r="AL1502" s="44"/>
      <c r="AM1502" s="157">
        <f ca="1">IF('MASTER 2018-19 '!H1517="","",'MASTER 2018-19 '!H1517)</f>
        <v>20.3</v>
      </c>
      <c r="AN1502" s="216">
        <f ca="1">H1502-AM1502</f>
        <v>-6.6669701905038075</v>
      </c>
    </row>
    <row r="1503" spans="1:40" x14ac:dyDescent="0.2">
      <c r="A1503" s="217" t="str">
        <f ca="1">IFERROR(IF(H1502="","No PI or No Data",""),"Substation was not found in SubstationLoad")</f>
        <v/>
      </c>
      <c r="B1503" s="176"/>
      <c r="C1503" s="177"/>
      <c r="D1503" s="178"/>
      <c r="E1503" s="178"/>
      <c r="F1503" s="178"/>
      <c r="G1503" s="329">
        <f ca="1">VLOOKUP(A1502,SubstationLoad_Max_GSPs!$A$3:$Z$100,19,FALSE)</f>
        <v>43796.481944444444</v>
      </c>
      <c r="H1503" s="180"/>
      <c r="I1503" s="181"/>
      <c r="J1503" s="182"/>
      <c r="K1503" s="183" t="s">
        <v>25</v>
      </c>
      <c r="L1503" s="53">
        <f ca="1">L1507+L1510+L1513+L1516+L1519</f>
        <v>18.328198331829711</v>
      </c>
      <c r="M1503" s="53">
        <f t="shared" ref="M1503:Y1503" ca="1" si="261">M1507+M1510+M1513+M1516+M1519</f>
        <v>18.355243421711666</v>
      </c>
      <c r="N1503" s="53">
        <f t="shared" ca="1" si="261"/>
        <v>18.383004509839385</v>
      </c>
      <c r="O1503" s="53">
        <f t="shared" ca="1" si="261"/>
        <v>18.411500775797137</v>
      </c>
      <c r="P1503" s="53">
        <f t="shared" ca="1" si="261"/>
        <v>18.440751912940584</v>
      </c>
      <c r="Q1503" s="53">
        <f t="shared" ca="1" si="261"/>
        <v>18.470778142159396</v>
      </c>
      <c r="R1503" s="53">
        <f t="shared" ca="1" si="261"/>
        <v>18.501600226008495</v>
      </c>
      <c r="S1503" s="53">
        <f t="shared" ca="1" si="261"/>
        <v>18.533239483217901</v>
      </c>
      <c r="T1503" s="53">
        <f t="shared" ca="1" si="261"/>
        <v>18.565717803591191</v>
      </c>
      <c r="U1503" s="53">
        <f t="shared" ca="1" si="261"/>
        <v>18.599057663303093</v>
      </c>
      <c r="V1503" s="53">
        <f t="shared" ca="1" si="261"/>
        <v>18.633282140606848</v>
      </c>
      <c r="W1503" s="53">
        <f t="shared" ca="1" si="261"/>
        <v>18.668414931962339</v>
      </c>
      <c r="X1503" s="53">
        <f t="shared" ca="1" si="261"/>
        <v>18.704480368596268</v>
      </c>
      <c r="Y1503" s="53">
        <f t="shared" ca="1" si="261"/>
        <v>18.741503433505834</v>
      </c>
      <c r="Z1503" s="184"/>
      <c r="AA1503" s="419">
        <f ca="1">MAX(VLOOKUP(A1502,SubstationLoad_Max_GSPs!$A$3:$Z$100,3,FALSE),VLOOKUP(A1502,SubstationLoad_Max_GSPs!$A$3:$Z$100,5,FALSE))</f>
        <v>12.70555719165662</v>
      </c>
      <c r="AB1503" s="282">
        <f ca="1">VLOOKUP(A1502,SubstationLoad_Max_GSPs!$A$3:$Z$100,4,FALSE)</f>
        <v>9.3264075269420736</v>
      </c>
      <c r="AC1503" s="282">
        <f ca="1">VLOOKUP(A1502,SubstationLoad_Min_GSPs!$A$3:$Z$100,18,FALSE)</f>
        <v>-22.490398911847084</v>
      </c>
      <c r="AD1503" s="175"/>
      <c r="AE1503" s="186">
        <v>1</v>
      </c>
      <c r="AF1503" s="187">
        <v>0</v>
      </c>
      <c r="AG1503" s="187">
        <v>0</v>
      </c>
      <c r="AH1503" s="187">
        <v>0</v>
      </c>
      <c r="AI1503" s="187">
        <v>0</v>
      </c>
      <c r="AJ1503" s="187">
        <v>0</v>
      </c>
      <c r="AK1503" s="187">
        <v>0</v>
      </c>
      <c r="AL1503" s="188">
        <v>0</v>
      </c>
      <c r="AM1503" s="157" t="str">
        <f ca="1">IF('MASTER 2018-19 '!H1518="","",'MASTER 2018-19 '!H1518)</f>
        <v/>
      </c>
      <c r="AN1503" s="216"/>
    </row>
    <row r="1504" spans="1:40" x14ac:dyDescent="0.2">
      <c r="A1504" s="11"/>
      <c r="B1504" s="176"/>
      <c r="C1504" s="189"/>
      <c r="D1504" s="190" t="s">
        <v>26</v>
      </c>
      <c r="E1504" s="63"/>
      <c r="F1504" s="191"/>
      <c r="G1504" s="192"/>
      <c r="H1504" s="193"/>
      <c r="I1504" s="194"/>
      <c r="J1504" s="194"/>
      <c r="K1504" s="194"/>
      <c r="L1504" s="194"/>
      <c r="M1504" s="194"/>
      <c r="N1504" s="195"/>
      <c r="O1504" s="195"/>
      <c r="P1504" s="195"/>
      <c r="Q1504" s="195"/>
      <c r="R1504" s="196" t="s">
        <v>27</v>
      </c>
      <c r="S1504" s="330">
        <f ca="1">VLOOKUP(A1502,SubstationLoad_Max_GSPs!$A$3:$Z$100,20,FALSE)</f>
        <v>0</v>
      </c>
      <c r="T1504" s="185"/>
      <c r="U1504" s="185"/>
      <c r="V1504" s="185"/>
      <c r="W1504" s="185"/>
      <c r="X1504" s="185"/>
      <c r="Y1504" s="185"/>
      <c r="Z1504" s="184"/>
      <c r="AA1504" s="418">
        <f ca="1">IF(AA1503=VLOOKUP(A1502,SubstationLoad_Max_GSPs!$A$3:$Z$100,3,FALSE),VLOOKUP(A1502,SubstationLoad_Max_GSPs!$A$3:$Z$100,8,FALSE),IF(AA1503=VLOOKUP(A1502,SubstationLoad_Max_GSPs!$A$3:$Z$100,5,FALSE),VLOOKUP(A1502,SubstationLoad_Max_GSPs!$A$3:$Z$100,10,FALSE),""))</f>
        <v>43759.837500000001</v>
      </c>
      <c r="AB1504" s="418">
        <f ca="1">VLOOKUP(A1502,SubstationLoad_Max_GSPs!$A$3:$Z$100,9,FALSE)</f>
        <v>43697.834722222222</v>
      </c>
      <c r="AC1504" s="418">
        <f ca="1">VLOOKUP(A1502,SubstationLoad_Min_GSPs!$A$3:$Z$100,19,FALSE)</f>
        <v>43787.068749999999</v>
      </c>
      <c r="AD1504" s="175"/>
      <c r="AE1504" s="175"/>
      <c r="AF1504" s="175"/>
      <c r="AG1504" s="175"/>
      <c r="AH1504" s="175"/>
      <c r="AI1504" s="175"/>
      <c r="AJ1504" s="175"/>
      <c r="AK1504" s="175"/>
      <c r="AL1504" s="175"/>
      <c r="AM1504" s="157" t="str">
        <f ca="1">IF('MASTER 2018-19 '!H1519="","",'MASTER 2018-19 '!H1519)</f>
        <v/>
      </c>
      <c r="AN1504" s="216"/>
    </row>
    <row r="1505" spans="1:40" x14ac:dyDescent="0.2">
      <c r="A1505" s="14"/>
      <c r="B1505" s="197"/>
      <c r="C1505" s="198"/>
      <c r="D1505" s="198"/>
      <c r="E1505" s="198"/>
      <c r="F1505" s="199"/>
      <c r="G1505" s="200" t="s">
        <v>28</v>
      </c>
      <c r="H1505" s="201">
        <v>0.98</v>
      </c>
      <c r="I1505" s="197"/>
      <c r="J1505" s="202"/>
      <c r="K1505" s="203" t="s">
        <v>29</v>
      </c>
      <c r="L1505" s="78">
        <f ca="1">L1502*$H1505</f>
        <v>13.360369213306269</v>
      </c>
      <c r="M1505" s="78">
        <f t="shared" ref="M1505:T1505" ca="1" si="262">M1502*$H1505</f>
        <v>13.38008377442614</v>
      </c>
      <c r="N1505" s="78">
        <f t="shared" ca="1" si="262"/>
        <v>13.400320263601694</v>
      </c>
      <c r="O1505" s="78">
        <f t="shared" ca="1" si="262"/>
        <v>13.42109266182127</v>
      </c>
      <c r="P1505" s="78">
        <f t="shared" ca="1" si="262"/>
        <v>13.442415324587682</v>
      </c>
      <c r="Q1505" s="78">
        <f t="shared" ca="1" si="262"/>
        <v>13.464302991950492</v>
      </c>
      <c r="R1505" s="78">
        <f t="shared" ca="1" si="262"/>
        <v>13.486770798807006</v>
      </c>
      <c r="S1505" s="78">
        <f t="shared" ca="1" si="262"/>
        <v>13.509834285479252</v>
      </c>
      <c r="T1505" s="78">
        <f t="shared" ca="1" si="262"/>
        <v>13.533509408574227</v>
      </c>
      <c r="U1505" s="78">
        <f ca="1">U1502*$H1505</f>
        <v>13.557812552135113</v>
      </c>
      <c r="V1505" s="78">
        <f ca="1">V1502*$H1505</f>
        <v>13.582760539091176</v>
      </c>
      <c r="W1505" s="78">
        <f t="shared" ref="W1505" ca="1" si="263">W1502*$H1505</f>
        <v>13.608370643014386</v>
      </c>
      <c r="X1505" s="78">
        <f ca="1">X1502*$H1505</f>
        <v>13.634660600191006</v>
      </c>
      <c r="Y1505" s="78">
        <f ca="1">Y1502*$H1505</f>
        <v>13.661648622016424</v>
      </c>
      <c r="Z1505" s="204"/>
      <c r="AA1505" s="205"/>
      <c r="AB1505" s="198"/>
      <c r="AC1505" s="206"/>
      <c r="AD1505" s="175"/>
      <c r="AE1505" s="175"/>
      <c r="AF1505" s="175"/>
      <c r="AG1505" s="175"/>
      <c r="AH1505" s="175"/>
      <c r="AI1505" s="175"/>
      <c r="AJ1505" s="175"/>
      <c r="AK1505" s="175"/>
      <c r="AL1505" s="175"/>
      <c r="AM1505" s="157"/>
      <c r="AN1505" s="216"/>
    </row>
    <row r="1506" spans="1:40" x14ac:dyDescent="0.2">
      <c r="A1506" s="2"/>
      <c r="C1506" s="207"/>
      <c r="D1506" s="208"/>
      <c r="E1506" s="208"/>
      <c r="F1506" s="208"/>
      <c r="G1506" s="209"/>
      <c r="H1506" s="241"/>
      <c r="I1506" s="211"/>
      <c r="J1506" s="212"/>
      <c r="K1506" s="208"/>
      <c r="Z1506" s="175"/>
      <c r="AA1506" s="175"/>
      <c r="AB1506" s="175"/>
      <c r="AC1506" s="175"/>
      <c r="AD1506" s="175"/>
      <c r="AE1506" s="175"/>
      <c r="AF1506" s="175"/>
      <c r="AG1506" s="175"/>
      <c r="AH1506" s="175"/>
      <c r="AI1506" s="175"/>
      <c r="AJ1506" s="175"/>
      <c r="AK1506" s="175"/>
      <c r="AL1506" s="175"/>
      <c r="AM1506" s="157" t="str">
        <f ca="1">IF('MASTER 2018-19 '!H1521="","",'MASTER 2018-19 '!H1521)</f>
        <v/>
      </c>
      <c r="AN1506" s="216"/>
    </row>
    <row r="1507" spans="1:40" x14ac:dyDescent="0.2">
      <c r="A1507" s="152"/>
      <c r="B1507" s="247">
        <v>801</v>
      </c>
      <c r="C1507" s="86" t="str">
        <f ca="1">VLOOKUP(B1507,'GSP List'!$D$2:$E$485,2,FALSE)</f>
        <v>ABOYNE</v>
      </c>
      <c r="D1507" s="117" t="s">
        <v>30</v>
      </c>
      <c r="E1507" s="117" t="s">
        <v>532</v>
      </c>
      <c r="F1507" s="214"/>
      <c r="G1507" s="284">
        <f ca="1">IF(AND(VLOOKUP(C1507,SubstationLoad_Max_Primaries!$B$3:$Z$495,3,FALSE),ISNUMBER(VLOOKUP(C1507,'Manual Calculation'!$B$2:$G$222,3,FALSE))),VLOOKUP(C1507,'Manual Calculation'!$B$2:$G$222,4,FALSE),VLOOKUP(C1507,SubstationLoad_Max_Primaries!$B$3:$Z$500,23,FALSE))</f>
        <v>43889.495833333334</v>
      </c>
      <c r="H1507" s="282">
        <f ca="1">IF(AND(VLOOKUP(C1507,SubstationLoad_Max_Primaries!$B$3:$Z$495,3,FALSE),ISNUMBER(VLOOKUP(C1507,'Manual Calculation'!$B$2:$G$222,3,FALSE))),VLOOKUP(C1507,'Manual Calculation'!$B$2:$G$222,3,FALSE),VLOOKUP(C1507,SubstationLoad_Max_Primaries!$B$3:$Z$500,22,FALSE))</f>
        <v>6.2839460372924805</v>
      </c>
      <c r="I1507" s="136">
        <v>1</v>
      </c>
      <c r="J1507" s="89">
        <v>0</v>
      </c>
      <c r="K1507" s="90">
        <v>0</v>
      </c>
      <c r="L1507" s="143">
        <f ca="1">IF(OR($B1507="",ISNA($I1507)),,$H1507*$I1507)</f>
        <v>6.2839460372924805</v>
      </c>
      <c r="M1507" s="143">
        <f ca="1">IF($B1507 ="",,VLOOKUP($K1507,'Growth Rates'!$C$5:$D$8,2,FALSE))^COLUMNS($M1507:M1507)*$L1507+SUM($L1508:M1508)*IFERROR($L$5/$L$6,1)</f>
        <v>6.2840607618409789</v>
      </c>
      <c r="N1507" s="143">
        <f ca="1">IF($B1507 ="",,VLOOKUP($K1507,'Growth Rates'!$C$5:$D$8,2,FALSE))^COLUMNS($M1507:N1507)*$L1507+SUM($L1508:N1508)*IFERROR($L$5/$L$6,1)</f>
        <v>6.2841754884839762</v>
      </c>
      <c r="O1507" s="143">
        <f ca="1">IF($B1507 ="",,VLOOKUP($K1507,'Growth Rates'!$C$5:$D$8,2,FALSE))^COLUMNS($M1507:O1507)*$L1507+SUM($L1508:O1508)*IFERROR($L$5/$L$6,1)</f>
        <v>6.2842902172215114</v>
      </c>
      <c r="P1507" s="143">
        <f ca="1">IF($B1507 ="",,VLOOKUP($K1507,'Growth Rates'!$C$5:$D$8,2,FALSE))^COLUMNS($M1507:P1507)*$L1507+SUM($L1508:P1508)*IFERROR($L$5/$L$6,1)</f>
        <v>6.2844049480536244</v>
      </c>
      <c r="Q1507" s="143">
        <f ca="1">IF($B1507 ="",,VLOOKUP($K1507,'Growth Rates'!$C$5:$D$8,2,FALSE))^COLUMNS($M1507:Q1507)*$L1507+SUM($L1508:Q1508)*IFERROR($L$5/$L$6,1)</f>
        <v>6.2845196809803499</v>
      </c>
      <c r="R1507" s="143">
        <f ca="1">IF($B1507 ="",,VLOOKUP($K1507,'Growth Rates'!$C$5:$D$8,2,FALSE))^COLUMNS($M1507:R1507)*$L1507+SUM($L1508:R1508)*IFERROR($L$5/$L$6,1)</f>
        <v>6.2846344160017278</v>
      </c>
      <c r="S1507" s="143">
        <f ca="1">IF($B1507 ="",,VLOOKUP($K1507,'Growth Rates'!$C$5:$D$8,2,FALSE))^COLUMNS($M1507:S1507)*$L1507+SUM($L1508:S1508)*IFERROR($L$5/$L$6,1)</f>
        <v>6.2847491531177972</v>
      </c>
      <c r="T1507" s="143">
        <f ca="1">IF($B1507 ="",,VLOOKUP($K1507,'Growth Rates'!$C$5:$D$8,2,FALSE))^COLUMNS($M1507:T1507)*$L1507+SUM($L1508:T1508)*IFERROR($L$5/$L$6,1)</f>
        <v>6.2848638923285955</v>
      </c>
      <c r="U1507" s="143">
        <f ca="1">IF($B1507 ="",,VLOOKUP($K1507,'Growth Rates'!$C$5:$D$8,2,FALSE))^COLUMNS($M1507:U1507)*$L1507+SUM($L1508:U1508)*IFERROR($L$5/$L$6,1)</f>
        <v>6.2849786336341609</v>
      </c>
      <c r="V1507" s="143">
        <f ca="1">IF($B1507 ="",,VLOOKUP($K1507,'Growth Rates'!$C$5:$D$8,2,FALSE))^COLUMNS($M1507:V1507)*$L1507+SUM($L1508:V1508)*IFERROR($L$5/$L$6,1)</f>
        <v>6.2850933770345323</v>
      </c>
      <c r="W1507" s="143">
        <f ca="1">IF($B1507 ="",,VLOOKUP($K1507,'Growth Rates'!$C$5:$D$8,2,FALSE))^COLUMNS($M1507:W1507)*$L1507+SUM($L1508:W1508)*IFERROR($L$5/$L$6,1)</f>
        <v>6.2852081225297454</v>
      </c>
      <c r="X1507" s="143">
        <f ca="1">IF($B1507 ="",,VLOOKUP($K1507,'Growth Rates'!$C$5:$D$8,2,FALSE))^COLUMNS($M1507:X1507)*$L1507+SUM($L1508:X1508)*IFERROR($L$5/$L$6,1)</f>
        <v>6.2853228701198445</v>
      </c>
      <c r="Y1507" s="143">
        <f ca="1">IF($B1507 ="",,VLOOKUP($K1507,'Growth Rates'!$C$5:$D$8,2,FALSE))^COLUMNS($M1507:Y1507)*$L1507+SUM($L1508:Y1508)*IFERROR($L$5/$L$6,1)</f>
        <v>6.2854376198048598</v>
      </c>
      <c r="Z1507" s="237"/>
      <c r="AA1507" s="173">
        <f ca="1">IFERROR(IF($H1507="",,AA1508/$L1507),0)</f>
        <v>0.84548700562056522</v>
      </c>
      <c r="AB1507" s="173">
        <f ca="1">IFERROR(IF($H1507="",,AB1508/$L1507),0)</f>
        <v>0.68135792763759462</v>
      </c>
      <c r="AC1507" s="174">
        <f ca="1">IFERROR(IF($H1507="",,AC1508/$L1507),0)</f>
        <v>0</v>
      </c>
      <c r="AD1507" s="175"/>
      <c r="AE1507" s="42">
        <v>86704</v>
      </c>
      <c r="AF1507" s="43"/>
      <c r="AG1507" s="43"/>
      <c r="AH1507" s="43"/>
      <c r="AI1507" s="43"/>
      <c r="AJ1507" s="43"/>
      <c r="AK1507" s="43"/>
      <c r="AL1507" s="44"/>
      <c r="AM1507" s="157">
        <f ca="1">IF('MASTER 2018-19 '!H1522="","",'MASTER 2018-19 '!H1522)</f>
        <v>6.11</v>
      </c>
      <c r="AN1507" s="216">
        <f t="shared" ca="1" si="255"/>
        <v>0.17394603729248015</v>
      </c>
    </row>
    <row r="1508" spans="1:40" x14ac:dyDescent="0.2">
      <c r="A1508" s="152"/>
      <c r="C1508" s="217" t="str">
        <f ca="1">IFERROR(IF(H1507="","No PI or No Data",""),"Substation was not found in SubstationLoad")</f>
        <v/>
      </c>
      <c r="D1508" s="139"/>
      <c r="E1508" s="139"/>
      <c r="F1508" s="139"/>
      <c r="G1508" s="285">
        <f ca="1">IF(AND(VLOOKUP(C1507,SubstationLoad_Max_Primaries!$B$3:$Z$495,3,FALSE),ISNUMBER(VLOOKUP(C1507,'Manual Calculation'!$B$2:$G$222,3,FALSE))),VLOOKUP(C1507,'Manual Calculation'!$B$2:$G$222,4,FALSE),VLOOKUP(C1507,SubstationLoad_Max_Primaries!$B$3:$Z$500,23,FALSE))</f>
        <v>43889.495833333334</v>
      </c>
      <c r="H1508" s="248"/>
      <c r="I1508" s="220"/>
      <c r="J1508" s="220"/>
      <c r="K1508" s="220"/>
      <c r="L1508" s="220" t="s">
        <v>32</v>
      </c>
      <c r="M1508" s="235"/>
      <c r="N1508" s="221"/>
      <c r="O1508" s="221"/>
      <c r="P1508" s="221"/>
      <c r="Q1508" s="221"/>
      <c r="R1508" s="221"/>
      <c r="S1508" s="221"/>
      <c r="T1508" s="221"/>
      <c r="U1508" s="221"/>
      <c r="V1508" s="221"/>
      <c r="W1508" s="221"/>
      <c r="X1508" s="221"/>
      <c r="Y1508" s="221"/>
      <c r="Z1508" s="222"/>
      <c r="AA1508" s="419">
        <f ca="1">IF(AND(VLOOKUP(C1507,SubstationLoad_Min_Primaries!$B$3:$Z$495,3,FALSE),ISNUMBER(VLOOKUP(C1507,'Manual Calculation'!$B$2:$G$222,5,FALSE))),"Manual Calculation",MAX(VLOOKUP(C1507,SubstationLoad_Max_Primaries!$B$3:$Z$500,5,FALSE),VLOOKUP(C1507,SubstationLoad_Max_Primaries!$B$3:$Z$500,7,FALSE)))</f>
        <v>5.3129947185516357</v>
      </c>
      <c r="AB1508" s="419">
        <f ca="1">IF(AND(VLOOKUP(C1507,SubstationLoad_Min_Primaries!$B$3:$Z$495,3,FALSE),ISNUMBER(VLOOKUP(C1507,'Manual Calculation'!$B$2:$G$222,5,FALSE))),"Manual Calculation",VLOOKUP(C1507,SubstationLoad_Max_Primaries!$B$3:$Z$500,6,FALSE))</f>
        <v>4.2816164493560791</v>
      </c>
      <c r="AC1508" s="282">
        <f ca="1">IF(AND(VLOOKUP(C1507,SubstationLoad_Min_Primaries!$B$3:$Z$495,3,FALSE),ISNUMBER(VLOOKUP(C1507,'Manual Calculation'!$B$2:$G$222,5,FALSE))),VLOOKUP(C1507,'Manual Calculation'!$B$2:$G$222,5,FALSE),VLOOKUP(C1507,SubstationLoad_Min_Primaries!$B$3:$Z$500,22,FALSE))</f>
        <v>0</v>
      </c>
      <c r="AD1508" s="175"/>
      <c r="AE1508" s="186">
        <v>1</v>
      </c>
      <c r="AF1508" s="187">
        <v>0</v>
      </c>
      <c r="AG1508" s="187">
        <v>0</v>
      </c>
      <c r="AH1508" s="187">
        <v>0</v>
      </c>
      <c r="AI1508" s="187">
        <v>0</v>
      </c>
      <c r="AJ1508" s="187">
        <v>0</v>
      </c>
      <c r="AK1508" s="187">
        <v>0</v>
      </c>
      <c r="AL1508" s="188">
        <v>0</v>
      </c>
      <c r="AM1508" s="157" t="str">
        <f ca="1">IF('MASTER 2018-19 '!H1523="","",'MASTER 2018-19 '!H1523)</f>
        <v/>
      </c>
      <c r="AN1508" s="216"/>
    </row>
    <row r="1509" spans="1:40" x14ac:dyDescent="0.2">
      <c r="A1509" s="152"/>
      <c r="C1509" s="223" t="s">
        <v>33</v>
      </c>
      <c r="D1509" s="224"/>
      <c r="E1509" s="225"/>
      <c r="F1509" s="225"/>
      <c r="G1509" s="226"/>
      <c r="H1509" s="249"/>
      <c r="I1509" s="228"/>
      <c r="J1509" s="228"/>
      <c r="K1509" s="228"/>
      <c r="L1509" s="228"/>
      <c r="M1509" s="229"/>
      <c r="N1509" s="229"/>
      <c r="O1509" s="230"/>
      <c r="P1509" s="230"/>
      <c r="Q1509" s="230"/>
      <c r="R1509" s="231" t="s">
        <v>34</v>
      </c>
      <c r="S1509" s="283">
        <f ca="1">VLOOKUP(C1507,SubstationLoad_Max_Primaries!$B$3:$Z$500,24,FALSE)</f>
        <v>0</v>
      </c>
      <c r="T1509" s="233"/>
      <c r="U1509" s="233"/>
      <c r="V1509" s="233"/>
      <c r="W1509" s="233"/>
      <c r="X1509" s="233"/>
      <c r="Y1509" s="233"/>
      <c r="Z1509" s="234"/>
      <c r="AA1509" s="418">
        <f ca="1">IF(AND(VLOOKUP(C1507,SubstationLoad_Min_Primaries!$B$3:$Z$495,3,FALSE),ISNUMBER(VLOOKUP(C1507,'Manual Calculation'!$B$2:$G$222,5,FALSE))),"",IF(AA1508=VLOOKUP(C1507,SubstationLoad_Max_Primaries!$B$3:$Z$500,5,FALSE),VLOOKUP(C1507,SubstationLoad_Max_Primaries!$B$3:$Z$500,10,FALSE),IF(AA1508=VLOOKUP(C1507,SubstationLoad_Max_Primaries!$B$3:$Z$500,7,FALSE),VLOOKUP(C1507,SubstationLoad_Max_Primaries!$B$3:$Z$500,12,FALSE),"")))</f>
        <v>43769.482638888891</v>
      </c>
      <c r="AB1509" s="418">
        <f ca="1">IF(AND(VLOOKUP(C1507,SubstationLoad_Min_Primaries!$B$3:$Z$495,3,FALSE),ISNUMBER(VLOOKUP(C1507,'Manual Calculation'!$B$2:$G$222,5,FALSE))),"",VLOOKUP(C1507,SubstationLoad_Max_Primaries!$B$3:$Z$500,11,FALSE))</f>
        <v>43629.701388888891</v>
      </c>
      <c r="AC1509" s="418">
        <f ca="1">IF(AND(VLOOKUP(C1507,SubstationLoad_Min_Primaries!$B$3:$Z$495,3,FALSE),ISNUMBER(VLOOKUP(C1507,'Manual Calculation'!$B$2:$G$222,5,FALSE))),VLOOKUP(C1507,'Manual Calculation'!$B$2:$G$222,6,FALSE),VLOOKUP(C1507,SubstationLoad_Min_Primaries!$B$3:$Z$500,23,FALSE))</f>
        <v>0</v>
      </c>
      <c r="AD1509" s="175"/>
      <c r="AE1509" s="175"/>
      <c r="AF1509" s="175"/>
      <c r="AG1509" s="175"/>
      <c r="AH1509" s="175"/>
      <c r="AI1509" s="175"/>
      <c r="AJ1509" s="175"/>
      <c r="AK1509" s="175"/>
      <c r="AL1509" s="175"/>
      <c r="AM1509" s="157" t="str">
        <f ca="1">IF('MASTER 2018-19 '!H1524="","",'MASTER 2018-19 '!H1524)</f>
        <v/>
      </c>
      <c r="AN1509" s="216"/>
    </row>
    <row r="1510" spans="1:40" x14ac:dyDescent="0.2">
      <c r="A1510" s="152"/>
      <c r="B1510" s="213">
        <v>806</v>
      </c>
      <c r="C1510" s="86" t="str">
        <f ca="1">VLOOKUP(B1510,'GSP List'!$D$2:$E$485,2,FALSE)</f>
        <v>BALLATER</v>
      </c>
      <c r="D1510" s="117" t="s">
        <v>30</v>
      </c>
      <c r="E1510" s="117" t="s">
        <v>650</v>
      </c>
      <c r="F1510" s="214"/>
      <c r="G1510" s="284">
        <f ca="1">IF(AND(VLOOKUP(C1510,SubstationLoad_Max_Primaries!$B$3:$Z$495,3,FALSE),ISNUMBER(VLOOKUP(C1510,'Manual Calculation'!$B$2:$G$222,3,FALSE))),VLOOKUP(C1510,'Manual Calculation'!$B$2:$G$222,4,FALSE),VLOOKUP(C1510,SubstationLoad_Max_Primaries!$B$3:$Z$500,23,FALSE))</f>
        <v>43830.6875</v>
      </c>
      <c r="H1510" s="282">
        <f ca="1">IF(AND(VLOOKUP(C1510,SubstationLoad_Max_Primaries!$B$3:$Z$495,3,FALSE),ISNUMBER(VLOOKUP(C1510,'Manual Calculation'!$B$2:$G$222,3,FALSE))),VLOOKUP(C1510,'Manual Calculation'!$B$2:$G$222,3,FALSE),VLOOKUP(C1510,SubstationLoad_Max_Primaries!$B$3:$Z$500,22,FALSE))</f>
        <v>5.1068019629999997</v>
      </c>
      <c r="I1510" s="136">
        <v>1</v>
      </c>
      <c r="J1510" s="89">
        <v>0</v>
      </c>
      <c r="K1510" s="90">
        <v>0</v>
      </c>
      <c r="L1510" s="143">
        <f ca="1">IF(OR($B1510="",ISNA($I1510)),,$H1510*$I1510)</f>
        <v>5.1068019629999997</v>
      </c>
      <c r="M1510" s="143">
        <f ca="1">IF($B1510 ="",,VLOOKUP($K1510,'Growth Rates'!$C$5:$D$8,2,FALSE))^COLUMNS($M1510:M1510)*$L1510+SUM($L1511:M1511)*IFERROR($L$5/$L$6,1)</f>
        <v>5.1068951967015623</v>
      </c>
      <c r="N1510" s="143">
        <f ca="1">IF($B1510 ="",,VLOOKUP($K1510,'Growth Rates'!$C$5:$D$8,2,FALSE))^COLUMNS($M1510:N1510)*$L1510+SUM($L1511:N1511)*IFERROR($L$5/$L$6,1)</f>
        <v>5.106988432105271</v>
      </c>
      <c r="O1510" s="143">
        <f ca="1">IF($B1510 ="",,VLOOKUP($K1510,'Growth Rates'!$C$5:$D$8,2,FALSE))^COLUMNS($M1510:O1510)*$L1510+SUM($L1511:O1511)*IFERROR($L$5/$L$6,1)</f>
        <v>5.1070816692111558</v>
      </c>
      <c r="P1510" s="143">
        <f ca="1">IF($B1510 ="",,VLOOKUP($K1510,'Growth Rates'!$C$5:$D$8,2,FALSE))^COLUMNS($M1510:P1510)*$L1510+SUM($L1511:P1511)*IFERROR($L$5/$L$6,1)</f>
        <v>5.1071749080192506</v>
      </c>
      <c r="Q1510" s="143">
        <f ca="1">IF($B1510 ="",,VLOOKUP($K1510,'Growth Rates'!$C$5:$D$8,2,FALSE))^COLUMNS($M1510:Q1510)*$L1510+SUM($L1511:Q1511)*IFERROR($L$5/$L$6,1)</f>
        <v>5.1072681485295837</v>
      </c>
      <c r="R1510" s="143">
        <f ca="1">IF($B1510 ="",,VLOOKUP($K1510,'Growth Rates'!$C$5:$D$8,2,FALSE))^COLUMNS($M1510:R1510)*$L1510+SUM($L1511:R1511)*IFERROR($L$5/$L$6,1)</f>
        <v>5.107361390742188</v>
      </c>
      <c r="S1510" s="143">
        <f ca="1">IF($B1510 ="",,VLOOKUP($K1510,'Growth Rates'!$C$5:$D$8,2,FALSE))^COLUMNS($M1510:S1510)*$L1510+SUM($L1511:S1511)*IFERROR($L$5/$L$6,1)</f>
        <v>5.1074546346570928</v>
      </c>
      <c r="T1510" s="143">
        <f ca="1">IF($B1510 ="",,VLOOKUP($K1510,'Growth Rates'!$C$5:$D$8,2,FALSE))^COLUMNS($M1510:T1510)*$L1510+SUM($L1511:T1511)*IFERROR($L$5/$L$6,1)</f>
        <v>5.107547880274331</v>
      </c>
      <c r="U1510" s="143">
        <f ca="1">IF($B1510 ="",,VLOOKUP($K1510,'Growth Rates'!$C$5:$D$8,2,FALSE))^COLUMNS($M1510:U1510)*$L1510+SUM($L1511:U1511)*IFERROR($L$5/$L$6,1)</f>
        <v>5.1076411275939329</v>
      </c>
      <c r="V1510" s="143">
        <f ca="1">IF($B1510 ="",,VLOOKUP($K1510,'Growth Rates'!$C$5:$D$8,2,FALSE))^COLUMNS($M1510:V1510)*$L1510+SUM($L1511:V1511)*IFERROR($L$5/$L$6,1)</f>
        <v>5.1077343766159293</v>
      </c>
      <c r="W1510" s="143">
        <f ca="1">IF($B1510 ="",,VLOOKUP($K1510,'Growth Rates'!$C$5:$D$8,2,FALSE))^COLUMNS($M1510:W1510)*$L1510+SUM($L1511:W1511)*IFERROR($L$5/$L$6,1)</f>
        <v>5.1078276273403498</v>
      </c>
      <c r="X1510" s="143">
        <f ca="1">IF($B1510 ="",,VLOOKUP($K1510,'Growth Rates'!$C$5:$D$8,2,FALSE))^COLUMNS($M1510:X1510)*$L1510+SUM($L1511:X1511)*IFERROR($L$5/$L$6,1)</f>
        <v>5.1079208797672306</v>
      </c>
      <c r="Y1510" s="143">
        <f ca="1">IF($B1510 ="",,VLOOKUP($K1510,'Growth Rates'!$C$5:$D$8,2,FALSE))^COLUMNS($M1510:Y1510)*$L1510+SUM($L1511:Y1511)*IFERROR($L$5/$L$6,1)</f>
        <v>5.1080141338965968</v>
      </c>
      <c r="Z1510" s="215"/>
      <c r="AA1510" s="173">
        <f ca="1">IFERROR(IF($H1510="",,AA1511/$L1510),0)</f>
        <v>0</v>
      </c>
      <c r="AB1510" s="173">
        <f ca="1">IFERROR(IF($H1510="",,AB1511/$L1510),0)</f>
        <v>0</v>
      </c>
      <c r="AC1510" s="174">
        <f ca="1">IFERROR(IF($H1510="",,AC1511/$L1510),0)</f>
        <v>0.21337169110820289</v>
      </c>
      <c r="AD1510" s="175"/>
      <c r="AE1510" s="42">
        <v>86708</v>
      </c>
      <c r="AF1510" s="43"/>
      <c r="AG1510" s="43"/>
      <c r="AH1510" s="43"/>
      <c r="AI1510" s="43"/>
      <c r="AJ1510" s="43"/>
      <c r="AK1510" s="43"/>
      <c r="AL1510" s="44"/>
      <c r="AM1510" s="157">
        <f ca="1">IF('MASTER 2018-19 '!H1525="","",'MASTER 2018-19 '!H1525)</f>
        <v>5.44</v>
      </c>
      <c r="AN1510" s="216">
        <f t="shared" ca="1" si="255"/>
        <v>-0.33319803700000072</v>
      </c>
    </row>
    <row r="1511" spans="1:40" x14ac:dyDescent="0.2">
      <c r="A1511" s="152"/>
      <c r="C1511" s="217" t="str">
        <f ca="1">IFERROR(IF(H1510="","No PI or No Data",""),"Substation was not found in SubstationLoad")</f>
        <v/>
      </c>
      <c r="D1511" s="139"/>
      <c r="E1511" s="139"/>
      <c r="F1511" s="139"/>
      <c r="G1511" s="285">
        <f ca="1">IF(AND(VLOOKUP(C1510,SubstationLoad_Max_Primaries!$B$3:$Z$495,3,FALSE),ISNUMBER(VLOOKUP(C1510,'Manual Calculation'!$B$2:$G$222,3,FALSE))),VLOOKUP(C1510,'Manual Calculation'!$B$2:$G$222,4,FALSE),VLOOKUP(C1510,SubstationLoad_Max_Primaries!$B$3:$Z$500,23,FALSE))</f>
        <v>43830.6875</v>
      </c>
      <c r="H1511" s="250"/>
      <c r="I1511" s="220"/>
      <c r="J1511" s="220"/>
      <c r="K1511" s="220"/>
      <c r="L1511" s="220" t="s">
        <v>32</v>
      </c>
      <c r="M1511" s="221"/>
      <c r="N1511" s="221"/>
      <c r="O1511" s="221"/>
      <c r="P1511" s="221"/>
      <c r="Q1511" s="221"/>
      <c r="R1511" s="221"/>
      <c r="S1511" s="221"/>
      <c r="T1511" s="221"/>
      <c r="U1511" s="221"/>
      <c r="V1511" s="221"/>
      <c r="W1511" s="221"/>
      <c r="X1511" s="221"/>
      <c r="Y1511" s="221"/>
      <c r="Z1511" s="222"/>
      <c r="AA1511" s="419" t="str">
        <f ca="1">IF(AND(VLOOKUP(C1510,SubstationLoad_Min_Primaries!$B$3:$Z$495,3,FALSE),ISNUMBER(VLOOKUP(C1510,'Manual Calculation'!$B$2:$G$222,5,FALSE))),"Manual Calculation",MAX(VLOOKUP(C1510,SubstationLoad_Max_Primaries!$B$3:$Z$500,5,FALSE),VLOOKUP(C1510,SubstationLoad_Max_Primaries!$B$3:$Z$500,7,FALSE)))</f>
        <v>Manual Calculation</v>
      </c>
      <c r="AB1511" s="419" t="str">
        <f ca="1">IF(AND(VLOOKUP(C1510,SubstationLoad_Min_Primaries!$B$3:$Z$495,3,FALSE),ISNUMBER(VLOOKUP(C1510,'Manual Calculation'!$B$2:$G$222,5,FALSE))),"Manual Calculation",VLOOKUP(C1510,SubstationLoad_Max_Primaries!$B$3:$Z$500,6,FALSE))</f>
        <v>Manual Calculation</v>
      </c>
      <c r="AC1511" s="282">
        <f ca="1">IF(AND(VLOOKUP(C1510,SubstationLoad_Min_Primaries!$B$3:$Z$495,3,FALSE),ISNUMBER(VLOOKUP(C1510,'Manual Calculation'!$B$2:$G$222,5,FALSE))),VLOOKUP(C1510,'Manual Calculation'!$B$2:$G$222,5,FALSE),VLOOKUP(C1510,SubstationLoad_Min_Primaries!$B$3:$Z$500,22,FALSE))</f>
        <v>1.0896469710000001</v>
      </c>
      <c r="AD1511" s="175"/>
      <c r="AE1511" s="186">
        <v>1</v>
      </c>
      <c r="AF1511" s="187">
        <v>0</v>
      </c>
      <c r="AG1511" s="187">
        <v>0</v>
      </c>
      <c r="AH1511" s="187">
        <v>0</v>
      </c>
      <c r="AI1511" s="187">
        <v>0</v>
      </c>
      <c r="AJ1511" s="187">
        <v>0</v>
      </c>
      <c r="AK1511" s="187">
        <v>0</v>
      </c>
      <c r="AL1511" s="188">
        <v>0</v>
      </c>
      <c r="AM1511" s="157" t="str">
        <f ca="1">IF('MASTER 2018-19 '!H1526="","",'MASTER 2018-19 '!H1526)</f>
        <v/>
      </c>
      <c r="AN1511" s="216"/>
    </row>
    <row r="1512" spans="1:40" x14ac:dyDescent="0.2">
      <c r="A1512" s="152"/>
      <c r="C1512" s="223" t="s">
        <v>33</v>
      </c>
      <c r="D1512" s="224"/>
      <c r="E1512" s="225"/>
      <c r="F1512" s="225"/>
      <c r="G1512" s="226"/>
      <c r="H1512" s="249"/>
      <c r="I1512" s="228"/>
      <c r="J1512" s="228"/>
      <c r="K1512" s="228"/>
      <c r="L1512" s="228"/>
      <c r="M1512" s="229"/>
      <c r="N1512" s="229"/>
      <c r="O1512" s="230"/>
      <c r="P1512" s="230"/>
      <c r="Q1512" s="230"/>
      <c r="R1512" s="231" t="s">
        <v>34</v>
      </c>
      <c r="S1512" s="283">
        <f ca="1">VLOOKUP(C1510,SubstationLoad_Max_Primaries!$B$3:$Z$500,24,FALSE)</f>
        <v>0</v>
      </c>
      <c r="T1512" s="233"/>
      <c r="U1512" s="233"/>
      <c r="V1512" s="233"/>
      <c r="W1512" s="233"/>
      <c r="X1512" s="233"/>
      <c r="Y1512" s="233"/>
      <c r="Z1512" s="234"/>
      <c r="AA1512" s="418" t="str">
        <f ca="1">IF(AND(VLOOKUP(C1510,SubstationLoad_Min_Primaries!$B$3:$Z$495,3,FALSE),ISNUMBER(VLOOKUP(C1510,'Manual Calculation'!$B$2:$G$222,5,FALSE))),"",IF(AA1511=VLOOKUP(C1510,SubstationLoad_Max_Primaries!$B$3:$Z$500,5,FALSE),VLOOKUP(C1510,SubstationLoad_Max_Primaries!$B$3:$Z$500,10,FALSE),IF(AA1511=VLOOKUP(C1510,SubstationLoad_Max_Primaries!$B$3:$Z$500,7,FALSE),VLOOKUP(C1510,SubstationLoad_Max_Primaries!$B$3:$Z$500,12,FALSE),"")))</f>
        <v/>
      </c>
      <c r="AB1512" s="418" t="str">
        <f ca="1">IF(AND(VLOOKUP(C1510,SubstationLoad_Min_Primaries!$B$3:$Z$495,3,FALSE),ISNUMBER(VLOOKUP(C1510,'Manual Calculation'!$B$2:$G$222,5,FALSE))),"",VLOOKUP(C1510,SubstationLoad_Max_Primaries!$B$3:$Z$500,11,FALSE))</f>
        <v/>
      </c>
      <c r="AC1512" s="418">
        <f ca="1">IF(AND(VLOOKUP(C1510,SubstationLoad_Min_Primaries!$B$3:$Z$495,3,FALSE),ISNUMBER(VLOOKUP(C1510,'Manual Calculation'!$B$2:$G$222,5,FALSE))),VLOOKUP(C1510,'Manual Calculation'!$B$2:$G$222,6,FALSE),VLOOKUP(C1510,SubstationLoad_Min_Primaries!$B$3:$Z$500,23,FALSE))</f>
        <v>43646.166666666672</v>
      </c>
      <c r="AD1512" s="175"/>
      <c r="AE1512" s="175"/>
      <c r="AF1512" s="175"/>
      <c r="AG1512" s="175"/>
      <c r="AH1512" s="175"/>
      <c r="AI1512" s="175"/>
      <c r="AJ1512" s="175"/>
      <c r="AK1512" s="175"/>
      <c r="AL1512" s="175"/>
      <c r="AM1512" s="157" t="str">
        <f ca="1">IF('MASTER 2018-19 '!H1527="","",'MASTER 2018-19 '!H1527)</f>
        <v/>
      </c>
      <c r="AN1512" s="216"/>
    </row>
    <row r="1513" spans="1:40" x14ac:dyDescent="0.2">
      <c r="A1513" s="152"/>
      <c r="B1513" s="213">
        <v>911</v>
      </c>
      <c r="C1513" s="86" t="str">
        <f ca="1">VLOOKUP(B1513,'GSP List'!$D$2:$E$485,2,FALSE)</f>
        <v>MOSSAT</v>
      </c>
      <c r="D1513" s="117" t="s">
        <v>30</v>
      </c>
      <c r="E1513" s="117" t="s">
        <v>542</v>
      </c>
      <c r="F1513" s="214"/>
      <c r="G1513" s="284">
        <f ca="1">IF(AND(VLOOKUP(C1513,SubstationLoad_Max_Primaries!$B$3:$Z$495,3,FALSE),ISNUMBER(VLOOKUP(C1513,'Manual Calculation'!$B$2:$G$222,3,FALSE))),VLOOKUP(C1513,'Manual Calculation'!$B$2:$G$222,4,FALSE),VLOOKUP(C1513,SubstationLoad_Max_Primaries!$B$3:$Z$500,23,FALSE))</f>
        <v>43780.458333333328</v>
      </c>
      <c r="H1513" s="282">
        <f ca="1">IF(AND(VLOOKUP(C1513,SubstationLoad_Max_Primaries!$B$3:$Z$495,3,FALSE),ISNUMBER(VLOOKUP(C1513,'Manual Calculation'!$B$2:$G$222,3,FALSE))),VLOOKUP(C1513,'Manual Calculation'!$B$2:$G$222,3,FALSE),VLOOKUP(C1513,SubstationLoad_Max_Primaries!$B$3:$Z$500,22,FALSE))</f>
        <v>1.683282309</v>
      </c>
      <c r="I1513" s="136">
        <v>1</v>
      </c>
      <c r="J1513" s="89">
        <v>0</v>
      </c>
      <c r="K1513" s="90">
        <v>0</v>
      </c>
      <c r="L1513" s="143">
        <f ca="1">IF(OR($B1513="",ISNA($I1513)),,$H1513*$I1513)</f>
        <v>1.683282309</v>
      </c>
      <c r="M1513" s="143">
        <f ca="1">IF($B1513 ="",,VLOOKUP($K1513,'Growth Rates'!$C$5:$D$8,2,FALSE))^COLUMNS($M1513:M1513)*$L1513+SUM($L1514:M1514)*IFERROR($L$5/$L$6,1)</f>
        <v>1.6833130402955505</v>
      </c>
      <c r="N1513" s="143">
        <f ca="1">IF($B1513 ="",,VLOOKUP($K1513,'Growth Rates'!$C$5:$D$8,2,FALSE))^COLUMNS($M1513:N1513)*$L1513+SUM($L1514:N1514)*IFERROR($L$5/$L$6,1)</f>
        <v>1.6833437721521551</v>
      </c>
      <c r="O1513" s="143">
        <f ca="1">IF($B1513 ="",,VLOOKUP($K1513,'Growth Rates'!$C$5:$D$8,2,FALSE))^COLUMNS($M1513:O1513)*$L1513+SUM($L1514:O1514)*IFERROR($L$5/$L$6,1)</f>
        <v>1.6833745045698238</v>
      </c>
      <c r="P1513" s="143">
        <f ca="1">IF($B1513 ="",,VLOOKUP($K1513,'Growth Rates'!$C$5:$D$8,2,FALSE))^COLUMNS($M1513:P1513)*$L1513+SUM($L1514:P1514)*IFERROR($L$5/$L$6,1)</f>
        <v>1.683405237548568</v>
      </c>
      <c r="Q1513" s="143">
        <f ca="1">IF($B1513 ="",,VLOOKUP($K1513,'Growth Rates'!$C$5:$D$8,2,FALSE))^COLUMNS($M1513:Q1513)*$L1513+SUM($L1514:Q1514)*IFERROR($L$5/$L$6,1)</f>
        <v>1.6834359710883962</v>
      </c>
      <c r="R1513" s="143">
        <f ca="1">IF($B1513 ="",,VLOOKUP($K1513,'Growth Rates'!$C$5:$D$8,2,FALSE))^COLUMNS($M1513:R1513)*$L1513+SUM($L1514:R1514)*IFERROR($L$5/$L$6,1)</f>
        <v>1.68346670518932</v>
      </c>
      <c r="S1513" s="143">
        <f ca="1">IF($B1513 ="",,VLOOKUP($K1513,'Growth Rates'!$C$5:$D$8,2,FALSE))^COLUMNS($M1513:S1513)*$L1513+SUM($L1514:S1514)*IFERROR($L$5/$L$6,1)</f>
        <v>1.6834974398513489</v>
      </c>
      <c r="T1513" s="143">
        <f ca="1">IF($B1513 ="",,VLOOKUP($K1513,'Growth Rates'!$C$5:$D$8,2,FALSE))^COLUMNS($M1513:T1513)*$L1513+SUM($L1514:T1514)*IFERROR($L$5/$L$6,1)</f>
        <v>1.6835281750744937</v>
      </c>
      <c r="U1513" s="143">
        <f ca="1">IF($B1513 ="",,VLOOKUP($K1513,'Growth Rates'!$C$5:$D$8,2,FALSE))^COLUMNS($M1513:U1513)*$L1513+SUM($L1514:U1514)*IFERROR($L$5/$L$6,1)</f>
        <v>1.6835589108587641</v>
      </c>
      <c r="V1513" s="143">
        <f ca="1">IF($B1513 ="",,VLOOKUP($K1513,'Growth Rates'!$C$5:$D$8,2,FALSE))^COLUMNS($M1513:V1513)*$L1513+SUM($L1514:V1514)*IFERROR($L$5/$L$6,1)</f>
        <v>1.6835896472041709</v>
      </c>
      <c r="W1513" s="143">
        <f ca="1">IF($B1513 ="",,VLOOKUP($K1513,'Growth Rates'!$C$5:$D$8,2,FALSE))^COLUMNS($M1513:W1513)*$L1513+SUM($L1514:W1514)*IFERROR($L$5/$L$6,1)</f>
        <v>1.6836203841107233</v>
      </c>
      <c r="X1513" s="143">
        <f ca="1">IF($B1513 ="",,VLOOKUP($K1513,'Growth Rates'!$C$5:$D$8,2,FALSE))^COLUMNS($M1513:X1513)*$L1513+SUM($L1514:X1514)*IFERROR($L$5/$L$6,1)</f>
        <v>1.6836511215784336</v>
      </c>
      <c r="Y1513" s="143">
        <f ca="1">IF($B1513 ="",,VLOOKUP($K1513,'Growth Rates'!$C$5:$D$8,2,FALSE))^COLUMNS($M1513:Y1513)*$L1513+SUM($L1514:Y1514)*IFERROR($L$5/$L$6,1)</f>
        <v>1.6836818596073098</v>
      </c>
      <c r="Z1513" s="215"/>
      <c r="AA1513" s="173">
        <f ca="1">IFERROR(IF($H1513="",,AA1514/$L1513),0)</f>
        <v>0</v>
      </c>
      <c r="AB1513" s="173">
        <f ca="1">IFERROR(IF($H1513="",,AB1514/$L1513),0)</f>
        <v>0</v>
      </c>
      <c r="AC1513" s="174">
        <f ca="1">IFERROR(IF($H1513="",,AC1514/$L1513),0)</f>
        <v>4.9768184191140333E-2</v>
      </c>
      <c r="AD1513" s="175"/>
      <c r="AE1513" s="42">
        <v>86711</v>
      </c>
      <c r="AF1513" s="43"/>
      <c r="AG1513" s="43"/>
      <c r="AH1513" s="43"/>
      <c r="AI1513" s="43"/>
      <c r="AJ1513" s="43"/>
      <c r="AK1513" s="43"/>
      <c r="AL1513" s="44"/>
      <c r="AM1513" s="157">
        <f ca="1">IF('MASTER 2018-19 '!H1528="","",'MASTER 2018-19 '!H1528)</f>
        <v>1.7095629210000001</v>
      </c>
      <c r="AN1513" s="216">
        <f t="shared" ca="1" si="255"/>
        <v>-2.6280612000000092E-2</v>
      </c>
    </row>
    <row r="1514" spans="1:40" x14ac:dyDescent="0.2">
      <c r="C1514" s="217" t="str">
        <f ca="1">IFERROR(IF(H1513="","No PI or No Data",""),"Substation was not found in SubstationLoad")</f>
        <v/>
      </c>
      <c r="D1514" s="139"/>
      <c r="E1514" s="139"/>
      <c r="F1514" s="139"/>
      <c r="G1514" s="285">
        <f ca="1">IF(AND(VLOOKUP(C1513,SubstationLoad_Max_Primaries!$B$3:$Z$495,3,FALSE),ISNUMBER(VLOOKUP(C1513,'Manual Calculation'!$B$2:$G$222,3,FALSE))),VLOOKUP(C1513,'Manual Calculation'!$B$2:$G$222,4,FALSE),VLOOKUP(C1513,SubstationLoad_Max_Primaries!$B$3:$Z$500,23,FALSE))</f>
        <v>43780.458333333328</v>
      </c>
      <c r="H1514" s="250"/>
      <c r="I1514" s="220"/>
      <c r="J1514" s="220"/>
      <c r="K1514" s="220"/>
      <c r="L1514" s="220" t="s">
        <v>32</v>
      </c>
      <c r="M1514" s="235"/>
      <c r="N1514" s="221"/>
      <c r="O1514" s="221"/>
      <c r="P1514" s="221"/>
      <c r="Q1514" s="221"/>
      <c r="R1514" s="221"/>
      <c r="S1514" s="221"/>
      <c r="T1514" s="221"/>
      <c r="U1514" s="221"/>
      <c r="V1514" s="221"/>
      <c r="W1514" s="221"/>
      <c r="X1514" s="221"/>
      <c r="Y1514" s="221"/>
      <c r="Z1514" s="222"/>
      <c r="AA1514" s="419" t="str">
        <f ca="1">IF(AND(VLOOKUP(C1513,SubstationLoad_Min_Primaries!$B$3:$Z$495,3,FALSE),ISNUMBER(VLOOKUP(C1513,'Manual Calculation'!$B$2:$G$222,5,FALSE))),"Manual Calculation",MAX(VLOOKUP(C1513,SubstationLoad_Max_Primaries!$B$3:$Z$500,5,FALSE),VLOOKUP(C1513,SubstationLoad_Max_Primaries!$B$3:$Z$500,7,FALSE)))</f>
        <v>Manual Calculation</v>
      </c>
      <c r="AB1514" s="419" t="str">
        <f ca="1">IF(AND(VLOOKUP(C1513,SubstationLoad_Min_Primaries!$B$3:$Z$495,3,FALSE),ISNUMBER(VLOOKUP(C1513,'Manual Calculation'!$B$2:$G$222,5,FALSE))),"Manual Calculation",VLOOKUP(C1513,SubstationLoad_Max_Primaries!$B$3:$Z$500,6,FALSE))</f>
        <v>Manual Calculation</v>
      </c>
      <c r="AC1514" s="282">
        <f ca="1">IF(AND(VLOOKUP(C1513,SubstationLoad_Min_Primaries!$B$3:$Z$495,3,FALSE),ISNUMBER(VLOOKUP(C1513,'Manual Calculation'!$B$2:$G$222,5,FALSE))),VLOOKUP(C1513,'Manual Calculation'!$B$2:$G$222,5,FALSE),VLOOKUP(C1513,SubstationLoad_Min_Primaries!$B$3:$Z$500,22,FALSE))</f>
        <v>8.3773903999999996E-2</v>
      </c>
      <c r="AD1514" s="175"/>
      <c r="AE1514" s="186">
        <v>1</v>
      </c>
      <c r="AF1514" s="187">
        <v>0</v>
      </c>
      <c r="AG1514" s="187">
        <v>0</v>
      </c>
      <c r="AH1514" s="187">
        <v>0</v>
      </c>
      <c r="AI1514" s="187">
        <v>0</v>
      </c>
      <c r="AJ1514" s="187">
        <v>0</v>
      </c>
      <c r="AK1514" s="187">
        <v>0</v>
      </c>
      <c r="AL1514" s="188">
        <v>0</v>
      </c>
      <c r="AM1514" s="157" t="str">
        <f ca="1">IF('MASTER 2018-19 '!H1529="","",'MASTER 2018-19 '!H1529)</f>
        <v/>
      </c>
      <c r="AN1514" s="216"/>
    </row>
    <row r="1515" spans="1:40" x14ac:dyDescent="0.2">
      <c r="C1515" s="223" t="s">
        <v>33</v>
      </c>
      <c r="D1515" s="224"/>
      <c r="E1515" s="225"/>
      <c r="F1515" s="225"/>
      <c r="G1515" s="226"/>
      <c r="H1515" s="249"/>
      <c r="I1515" s="228"/>
      <c r="J1515" s="228"/>
      <c r="K1515" s="228"/>
      <c r="L1515" s="228"/>
      <c r="M1515" s="229"/>
      <c r="N1515" s="229"/>
      <c r="O1515" s="230"/>
      <c r="P1515" s="230"/>
      <c r="Q1515" s="230"/>
      <c r="R1515" s="231" t="s">
        <v>34</v>
      </c>
      <c r="S1515" s="283">
        <f ca="1">VLOOKUP(C1513,SubstationLoad_Max_Primaries!$B$3:$Z$500,24,FALSE)</f>
        <v>2.7914991100430487E-3</v>
      </c>
      <c r="T1515" s="233"/>
      <c r="U1515" s="233"/>
      <c r="V1515" s="233"/>
      <c r="W1515" s="233"/>
      <c r="X1515" s="233"/>
      <c r="Y1515" s="233"/>
      <c r="Z1515" s="234"/>
      <c r="AA1515" s="418" t="str">
        <f ca="1">IF(AND(VLOOKUP(C1513,SubstationLoad_Min_Primaries!$B$3:$Z$495,3,FALSE),ISNUMBER(VLOOKUP(C1513,'Manual Calculation'!$B$2:$G$222,5,FALSE))),"",IF(AA1514=VLOOKUP(C1513,SubstationLoad_Max_Primaries!$B$3:$Z$500,5,FALSE),VLOOKUP(C1513,SubstationLoad_Max_Primaries!$B$3:$Z$500,10,FALSE),IF(AA1514=VLOOKUP(C1513,SubstationLoad_Max_Primaries!$B$3:$Z$500,7,FALSE),VLOOKUP(C1513,SubstationLoad_Max_Primaries!$B$3:$Z$500,12,FALSE),"")))</f>
        <v/>
      </c>
      <c r="AB1515" s="418" t="str">
        <f ca="1">IF(AND(VLOOKUP(C1513,SubstationLoad_Min_Primaries!$B$3:$Z$495,3,FALSE),ISNUMBER(VLOOKUP(C1513,'Manual Calculation'!$B$2:$G$222,5,FALSE))),"",VLOOKUP(C1513,SubstationLoad_Max_Primaries!$B$3:$Z$500,11,FALSE))</f>
        <v/>
      </c>
      <c r="AC1515" s="418">
        <f ca="1">IF(AND(VLOOKUP(C1513,SubstationLoad_Min_Primaries!$B$3:$Z$495,3,FALSE),ISNUMBER(VLOOKUP(C1513,'Manual Calculation'!$B$2:$G$222,5,FALSE))),VLOOKUP(C1513,'Manual Calculation'!$B$2:$G$222,6,FALSE),VLOOKUP(C1513,SubstationLoad_Min_Primaries!$B$3:$Z$500,23,FALSE))</f>
        <v>43647.0625</v>
      </c>
      <c r="AD1515" s="175"/>
      <c r="AE1515" s="175"/>
      <c r="AF1515" s="175"/>
      <c r="AG1515" s="175"/>
      <c r="AH1515" s="175"/>
      <c r="AI1515" s="175"/>
      <c r="AJ1515" s="175"/>
      <c r="AK1515" s="175"/>
      <c r="AL1515" s="175"/>
      <c r="AM1515" s="157" t="str">
        <f ca="1">IF('MASTER 2018-19 '!H1530="","",'MASTER 2018-19 '!H1530)</f>
        <v/>
      </c>
      <c r="AN1515" s="216"/>
    </row>
    <row r="1516" spans="1:40" x14ac:dyDescent="0.2">
      <c r="B1516" s="213">
        <v>951</v>
      </c>
      <c r="C1516" s="86" t="str">
        <f ca="1">VLOOKUP(B1516,'GSP List'!$D$2:$E$485,2,FALSE)</f>
        <v>STRATHDON</v>
      </c>
      <c r="D1516" s="117" t="s">
        <v>30</v>
      </c>
      <c r="E1516" s="117" t="s">
        <v>563</v>
      </c>
      <c r="F1516" s="214"/>
      <c r="G1516" s="284">
        <f ca="1">IF(AND(VLOOKUP(C1516,SubstationLoad_Max_Primaries!$B$3:$Z$495,3,FALSE),ISNUMBER(VLOOKUP(C1516,'Manual Calculation'!$B$2:$G$222,3,FALSE))),VLOOKUP(C1516,'Manual Calculation'!$B$2:$G$222,4,FALSE),VLOOKUP(C1516,SubstationLoad_Max_Primaries!$B$3:$Z$500,23,FALSE))</f>
        <v>43806.631944444445</v>
      </c>
      <c r="H1516" s="282">
        <f ca="1">IF(AND(VLOOKUP(C1516,SubstationLoad_Max_Primaries!$B$3:$Z$495,3,FALSE),ISNUMBER(VLOOKUP(C1516,'Manual Calculation'!$B$2:$G$222,3,FALSE))),VLOOKUP(C1516,'Manual Calculation'!$B$2:$G$222,3,FALSE),VLOOKUP(C1516,SubstationLoad_Max_Primaries!$B$3:$Z$500,22,FALSE))</f>
        <v>0.99780801856994616</v>
      </c>
      <c r="I1516" s="136">
        <v>1</v>
      </c>
      <c r="J1516" s="89" t="s">
        <v>829</v>
      </c>
      <c r="K1516" s="90" t="s">
        <v>829</v>
      </c>
      <c r="L1516" s="143">
        <f ca="1">IF(OR($B1516="",ISNA($I1516)),,$H1516*$I1516)</f>
        <v>0.99780801856994616</v>
      </c>
      <c r="M1516" s="143">
        <f ca="1">IF($B1516 ="",,VLOOKUP($K1516,'Growth Rates'!$C$5:$D$8,2,FALSE))^COLUMNS($M1516:M1516)*$L1516+SUM($L1517:M1517)*IFERROR($L$5/$L$6,1)</f>
        <v>1.0245367115267554</v>
      </c>
      <c r="N1516" s="143">
        <f ca="1">IF($B1516 ="",,VLOOKUP($K1516,'Growth Rates'!$C$5:$D$8,2,FALSE))^COLUMNS($M1516:N1516)*$L1516+SUM($L1517:N1517)*IFERROR($L$5/$L$6,1)</f>
        <v>1.051981396952941</v>
      </c>
      <c r="O1516" s="143">
        <f ca="1">IF($B1516 ="",,VLOOKUP($K1516,'Growth Rates'!$C$5:$D$8,2,FALSE))^COLUMNS($M1516:O1516)*$L1516+SUM($L1517:O1517)*IFERROR($L$5/$L$6,1)</f>
        <v>1.0801612544326686</v>
      </c>
      <c r="P1516" s="143">
        <f ca="1">IF($B1516 ="",,VLOOKUP($K1516,'Growth Rates'!$C$5:$D$8,2,FALSE))^COLUMNS($M1516:P1516)*$L1516+SUM($L1517:P1517)*IFERROR($L$5/$L$6,1)</f>
        <v>1.1090959773214972</v>
      </c>
      <c r="Q1516" s="143">
        <f ca="1">IF($B1516 ="",,VLOOKUP($K1516,'Growth Rates'!$C$5:$D$8,2,FALSE))^COLUMNS($M1516:Q1516)*$L1516+SUM($L1517:Q1517)*IFERROR($L$5/$L$6,1)</f>
        <v>1.1388057865089853</v>
      </c>
      <c r="R1516" s="143">
        <f ca="1">IF($B1516 ="",,VLOOKUP($K1516,'Growth Rates'!$C$5:$D$8,2,FALSE))^COLUMNS($M1516:R1516)*$L1516+SUM($L1517:R1517)*IFERROR($L$5/$L$6,1)</f>
        <v>1.1693114445499591</v>
      </c>
      <c r="S1516" s="143">
        <f ca="1">IF($B1516 ="",,VLOOKUP($K1516,'Growth Rates'!$C$5:$D$8,2,FALSE))^COLUMNS($M1516:S1516)*$L1516+SUM($L1517:S1517)*IFERROR($L$5/$L$6,1)</f>
        <v>1.2006342701743236</v>
      </c>
      <c r="T1516" s="143">
        <f ca="1">IF($B1516 ="",,VLOOKUP($K1516,'Growth Rates'!$C$5:$D$8,2,FALSE))^COLUMNS($M1516:T1516)*$L1516+SUM($L1517:T1517)*IFERROR($L$5/$L$6,1)</f>
        <v>1.2327961531855518</v>
      </c>
      <c r="U1516" s="143">
        <f ca="1">IF($B1516 ="",,VLOOKUP($K1516,'Growth Rates'!$C$5:$D$8,2,FALSE))^COLUMNS($M1516:U1516)*$L1516+SUM($L1517:U1517)*IFERROR($L$5/$L$6,1)</f>
        <v>1.2658195697582684</v>
      </c>
      <c r="V1516" s="143">
        <f ca="1">IF($B1516 ="",,VLOOKUP($K1516,'Growth Rates'!$C$5:$D$8,2,FALSE))^COLUMNS($M1516:V1516)*$L1516+SUM($L1517:V1517)*IFERROR($L$5/$L$6,1)</f>
        <v>1.2997275981456122</v>
      </c>
      <c r="W1516" s="143">
        <f ca="1">IF($B1516 ="",,VLOOKUP($K1516,'Growth Rates'!$C$5:$D$8,2,FALSE))^COLUMNS($M1516:W1516)*$L1516+SUM($L1517:W1517)*IFERROR($L$5/$L$6,1)</f>
        <v>1.3345439348073627</v>
      </c>
      <c r="X1516" s="143">
        <f ca="1">IF($B1516 ="",,VLOOKUP($K1516,'Growth Rates'!$C$5:$D$8,2,FALSE))^COLUMNS($M1516:X1516)*$L1516+SUM($L1517:X1517)*IFERROR($L$5/$L$6,1)</f>
        <v>1.3702929109700928</v>
      </c>
      <c r="Y1516" s="143">
        <f ca="1">IF($B1516 ="",,VLOOKUP($K1516,'Growth Rates'!$C$5:$D$8,2,FALSE))^COLUMNS($M1516:Y1516)*$L1516+SUM($L1517:Y1517)*IFERROR($L$5/$L$6,1)</f>
        <v>1.4069995096309298</v>
      </c>
      <c r="Z1516" s="215"/>
      <c r="AA1516" s="173">
        <f ca="1">IFERROR(IF($H1516="",,AA1517/$L1516),0)</f>
        <v>0.85242717456580797</v>
      </c>
      <c r="AB1516" s="173">
        <f ca="1">IFERROR(IF($H1516="",,AB1517/$L1516),0)</f>
        <v>0.59708734681866837</v>
      </c>
      <c r="AC1516" s="174">
        <f ca="1">IFERROR(IF($H1516="",,AC1517/$L1516),0)</f>
        <v>0</v>
      </c>
      <c r="AD1516" s="175"/>
      <c r="AE1516" s="42">
        <v>86715</v>
      </c>
      <c r="AF1516" s="43"/>
      <c r="AG1516" s="43"/>
      <c r="AH1516" s="43"/>
      <c r="AI1516" s="43"/>
      <c r="AJ1516" s="43"/>
      <c r="AK1516" s="43"/>
      <c r="AL1516" s="44"/>
      <c r="AM1516" s="157">
        <f ca="1">IF('MASTER 2018-19 '!H1531="","",'MASTER 2018-19 '!H1531)</f>
        <v>1.1100000000000001</v>
      </c>
      <c r="AN1516" s="216">
        <f t="shared" ca="1" si="255"/>
        <v>-0.11219198143005393</v>
      </c>
    </row>
    <row r="1517" spans="1:40" x14ac:dyDescent="0.2">
      <c r="C1517" s="217" t="str">
        <f ca="1">IFERROR(IF(H1516="","No PI or No Data",""),"Substation was not found in SubstationLoad")</f>
        <v/>
      </c>
      <c r="D1517" s="139"/>
      <c r="E1517" s="139"/>
      <c r="F1517" s="139"/>
      <c r="G1517" s="285">
        <f ca="1">IF(AND(VLOOKUP(C1516,SubstationLoad_Max_Primaries!$B$3:$Z$495,3,FALSE),ISNUMBER(VLOOKUP(C1516,'Manual Calculation'!$B$2:$G$222,3,FALSE))),VLOOKUP(C1516,'Manual Calculation'!$B$2:$G$222,4,FALSE),VLOOKUP(C1516,SubstationLoad_Max_Primaries!$B$3:$Z$500,23,FALSE))</f>
        <v>43806.631944444445</v>
      </c>
      <c r="H1517" s="250"/>
      <c r="I1517" s="220"/>
      <c r="J1517" s="220"/>
      <c r="K1517" s="220"/>
      <c r="L1517" s="220" t="s">
        <v>32</v>
      </c>
      <c r="M1517" s="235"/>
      <c r="N1517" s="221"/>
      <c r="O1517" s="221"/>
      <c r="P1517" s="221"/>
      <c r="Q1517" s="221"/>
      <c r="R1517" s="221"/>
      <c r="S1517" s="221"/>
      <c r="T1517" s="221"/>
      <c r="U1517" s="221"/>
      <c r="V1517" s="221"/>
      <c r="W1517" s="221"/>
      <c r="X1517" s="221"/>
      <c r="Y1517" s="221"/>
      <c r="Z1517" s="222"/>
      <c r="AA1517" s="419">
        <f ca="1">IF(AND(VLOOKUP(C1516,SubstationLoad_Min_Primaries!$B$3:$Z$495,3,FALSE),ISNUMBER(VLOOKUP(C1516,'Manual Calculation'!$B$2:$G$222,5,FALSE))),"Manual Calculation",MAX(VLOOKUP(C1516,SubstationLoad_Max_Primaries!$B$3:$Z$500,5,FALSE),VLOOKUP(C1516,SubstationLoad_Max_Primaries!$B$3:$Z$500,7,FALSE)))</f>
        <v>0.85055867002868646</v>
      </c>
      <c r="AB1517" s="419">
        <f ca="1">IF(AND(VLOOKUP(C1516,SubstationLoad_Min_Primaries!$B$3:$Z$495,3,FALSE),ISNUMBER(VLOOKUP(C1516,'Manual Calculation'!$B$2:$G$222,5,FALSE))),"Manual Calculation",VLOOKUP(C1516,SubstationLoad_Max_Primaries!$B$3:$Z$500,6,FALSE))</f>
        <v>0.59577854244232176</v>
      </c>
      <c r="AC1517" s="282">
        <f ca="1">IF(AND(VLOOKUP(C1516,SubstationLoad_Min_Primaries!$B$3:$Z$495,3,FALSE),ISNUMBER(VLOOKUP(C1516,'Manual Calculation'!$B$2:$G$222,5,FALSE))),VLOOKUP(C1516,'Manual Calculation'!$B$2:$G$222,5,FALSE),VLOOKUP(C1516,SubstationLoad_Min_Primaries!$B$3:$Z$500,22,FALSE))</f>
        <v>0</v>
      </c>
      <c r="AD1517" s="175"/>
      <c r="AE1517" s="186">
        <v>1</v>
      </c>
      <c r="AF1517" s="187">
        <v>0</v>
      </c>
      <c r="AG1517" s="187">
        <v>0</v>
      </c>
      <c r="AH1517" s="187">
        <v>0</v>
      </c>
      <c r="AI1517" s="187">
        <v>0</v>
      </c>
      <c r="AJ1517" s="187">
        <v>0</v>
      </c>
      <c r="AK1517" s="187">
        <v>0</v>
      </c>
      <c r="AL1517" s="188">
        <v>0</v>
      </c>
      <c r="AM1517" s="157" t="str">
        <f ca="1">IF('MASTER 2018-19 '!H1532="","",'MASTER 2018-19 '!H1532)</f>
        <v/>
      </c>
      <c r="AN1517" s="216"/>
    </row>
    <row r="1518" spans="1:40" x14ac:dyDescent="0.2">
      <c r="C1518" s="223" t="s">
        <v>33</v>
      </c>
      <c r="D1518" s="224"/>
      <c r="E1518" s="225"/>
      <c r="F1518" s="225"/>
      <c r="G1518" s="226"/>
      <c r="H1518" s="249"/>
      <c r="I1518" s="228"/>
      <c r="J1518" s="228"/>
      <c r="K1518" s="228"/>
      <c r="L1518" s="228"/>
      <c r="M1518" s="229"/>
      <c r="N1518" s="229"/>
      <c r="O1518" s="230"/>
      <c r="P1518" s="230"/>
      <c r="Q1518" s="230"/>
      <c r="R1518" s="231" t="s">
        <v>34</v>
      </c>
      <c r="S1518" s="283">
        <f ca="1">VLOOKUP(C1516,SubstationLoad_Max_Primaries!$B$3:$Z$500,24,FALSE)</f>
        <v>0</v>
      </c>
      <c r="T1518" s="233"/>
      <c r="U1518" s="233"/>
      <c r="V1518" s="233"/>
      <c r="W1518" s="233"/>
      <c r="X1518" s="233"/>
      <c r="Y1518" s="233"/>
      <c r="Z1518" s="234"/>
      <c r="AA1518" s="418">
        <f ca="1">IF(AND(VLOOKUP(C1516,SubstationLoad_Min_Primaries!$B$3:$Z$495,3,FALSE),ISNUMBER(VLOOKUP(C1516,'Manual Calculation'!$B$2:$G$222,5,FALSE))),"",IF(AA1517=VLOOKUP(C1516,SubstationLoad_Max_Primaries!$B$3:$Z$500,5,FALSE),VLOOKUP(C1516,SubstationLoad_Max_Primaries!$B$3:$Z$500,10,FALSE),IF(AA1517=VLOOKUP(C1516,SubstationLoad_Max_Primaries!$B$3:$Z$500,7,FALSE),VLOOKUP(C1516,SubstationLoad_Max_Primaries!$B$3:$Z$500,12,FALSE),"")))</f>
        <v>43561.500694444447</v>
      </c>
      <c r="AB1518" s="418">
        <f ca="1">IF(AND(VLOOKUP(C1516,SubstationLoad_Min_Primaries!$B$3:$Z$495,3,FALSE),ISNUMBER(VLOOKUP(C1516,'Manual Calculation'!$B$2:$G$222,5,FALSE))),"",VLOOKUP(C1516,SubstationLoad_Max_Primaries!$B$3:$Z$500,11,FALSE))</f>
        <v>43701.448611111111</v>
      </c>
      <c r="AC1518" s="418">
        <f ca="1">IF(AND(VLOOKUP(C1516,SubstationLoad_Min_Primaries!$B$3:$Z$495,3,FALSE),ISNUMBER(VLOOKUP(C1516,'Manual Calculation'!$B$2:$G$222,5,FALSE))),VLOOKUP(C1516,'Manual Calculation'!$B$2:$G$222,6,FALSE),VLOOKUP(C1516,SubstationLoad_Min_Primaries!$B$3:$Z$500,23,FALSE))</f>
        <v>0</v>
      </c>
      <c r="AD1518" s="175"/>
      <c r="AE1518" s="175"/>
      <c r="AF1518" s="175"/>
      <c r="AG1518" s="175"/>
      <c r="AH1518" s="175"/>
      <c r="AI1518" s="175"/>
      <c r="AJ1518" s="175"/>
      <c r="AK1518" s="175"/>
      <c r="AL1518" s="175"/>
      <c r="AM1518" s="157" t="str">
        <f ca="1">IF('MASTER 2018-19 '!H1533="","",'MASTER 2018-19 '!H1533)</f>
        <v/>
      </c>
      <c r="AN1518" s="216"/>
    </row>
    <row r="1519" spans="1:40" x14ac:dyDescent="0.2">
      <c r="B1519" s="236">
        <v>981</v>
      </c>
      <c r="C1519" s="86" t="str">
        <f ca="1">VLOOKUP(B1519,'GSP List'!$D$2:$E$485,2,FALSE)</f>
        <v>WHITEHOUSE</v>
      </c>
      <c r="D1519" s="117" t="s">
        <v>30</v>
      </c>
      <c r="E1519" s="117" t="s">
        <v>562</v>
      </c>
      <c r="F1519" s="214"/>
      <c r="G1519" s="284">
        <f ca="1">IF(AND(VLOOKUP(C1519,SubstationLoad_Max_Primaries!$B$3:$Z$495,3,FALSE),ISNUMBER(VLOOKUP(C1519,'Manual Calculation'!$B$2:$G$222,3,FALSE))),VLOOKUP(C1519,'Manual Calculation'!$B$2:$G$222,4,FALSE),VLOOKUP(C1519,SubstationLoad_Max_Primaries!$B$3:$Z$500,23,FALSE))</f>
        <v>43816.836805555555</v>
      </c>
      <c r="H1519" s="282">
        <f ca="1">IF(AND(VLOOKUP(C1519,SubstationLoad_Max_Primaries!$B$3:$Z$495,3,FALSE),ISNUMBER(VLOOKUP(C1519,'Manual Calculation'!$B$2:$G$222,3,FALSE))),VLOOKUP(C1519,'Manual Calculation'!$B$2:$G$222,3,FALSE),VLOOKUP(C1519,SubstationLoad_Max_Primaries!$B$3:$Z$500,22,FALSE))</f>
        <v>4.2563600039672851</v>
      </c>
      <c r="I1519" s="136">
        <v>1</v>
      </c>
      <c r="J1519" s="89">
        <v>0</v>
      </c>
      <c r="K1519" s="90">
        <v>0</v>
      </c>
      <c r="L1519" s="143">
        <f ca="1">IF(OR($B1519="",ISNA($I1519)),,$H1519*$I1519)</f>
        <v>4.2563600039672851</v>
      </c>
      <c r="M1519" s="143">
        <f ca="1">IF($B1519 ="",,VLOOKUP($K1519,'Growth Rates'!$C$5:$D$8,2,FALSE))^COLUMNS($M1519:M1519)*$L1519+SUM($L1520:M1520)*IFERROR($L$5/$L$6,1)</f>
        <v>4.2564377113468206</v>
      </c>
      <c r="N1519" s="143">
        <f ca="1">IF($B1519 ="",,VLOOKUP($K1519,'Growth Rates'!$C$5:$D$8,2,FALSE))^COLUMNS($M1519:N1519)*$L1519+SUM($L1520:N1520)*IFERROR($L$5/$L$6,1)</f>
        <v>4.2565154201450417</v>
      </c>
      <c r="O1519" s="143">
        <f ca="1">IF($B1519 ="",,VLOOKUP($K1519,'Growth Rates'!$C$5:$D$8,2,FALSE))^COLUMNS($M1519:O1519)*$L1519+SUM($L1520:O1520)*IFERROR($L$5/$L$6,1)</f>
        <v>4.2565931303619742</v>
      </c>
      <c r="P1519" s="143">
        <f ca="1">IF($B1519 ="",,VLOOKUP($K1519,'Growth Rates'!$C$5:$D$8,2,FALSE))^COLUMNS($M1519:P1519)*$L1519+SUM($L1520:P1520)*IFERROR($L$5/$L$6,1)</f>
        <v>4.2566708419976456</v>
      </c>
      <c r="Q1519" s="143">
        <f ca="1">IF($B1519 ="",,VLOOKUP($K1519,'Growth Rates'!$C$5:$D$8,2,FALSE))^COLUMNS($M1519:Q1519)*$L1519+SUM($L1520:Q1520)*IFERROR($L$5/$L$6,1)</f>
        <v>4.2567485550520789</v>
      </c>
      <c r="R1519" s="143">
        <f ca="1">IF($B1519 ="",,VLOOKUP($K1519,'Growth Rates'!$C$5:$D$8,2,FALSE))^COLUMNS($M1519:R1519)*$L1519+SUM($L1520:R1520)*IFERROR($L$5/$L$6,1)</f>
        <v>4.2568262695253019</v>
      </c>
      <c r="S1519" s="143">
        <f ca="1">IF($B1519 ="",,VLOOKUP($K1519,'Growth Rates'!$C$5:$D$8,2,FALSE))^COLUMNS($M1519:S1519)*$L1519+SUM($L1520:S1520)*IFERROR($L$5/$L$6,1)</f>
        <v>4.2569039854173401</v>
      </c>
      <c r="T1519" s="143">
        <f ca="1">IF($B1519 ="",,VLOOKUP($K1519,'Growth Rates'!$C$5:$D$8,2,FALSE))^COLUMNS($M1519:T1519)*$L1519+SUM($L1520:T1520)*IFERROR($L$5/$L$6,1)</f>
        <v>4.2569817027282193</v>
      </c>
      <c r="U1519" s="143">
        <f ca="1">IF($B1519 ="",,VLOOKUP($K1519,'Growth Rates'!$C$5:$D$8,2,FALSE))^COLUMNS($M1519:U1519)*$L1519+SUM($L1520:U1520)*IFERROR($L$5/$L$6,1)</f>
        <v>4.2570594214579653</v>
      </c>
      <c r="V1519" s="143">
        <f ca="1">IF($B1519 ="",,VLOOKUP($K1519,'Growth Rates'!$C$5:$D$8,2,FALSE))^COLUMNS($M1519:V1519)*$L1519+SUM($L1520:V1520)*IFERROR($L$5/$L$6,1)</f>
        <v>4.2571371416066048</v>
      </c>
      <c r="W1519" s="143">
        <f ca="1">IF($B1519 ="",,VLOOKUP($K1519,'Growth Rates'!$C$5:$D$8,2,FALSE))^COLUMNS($M1519:W1519)*$L1519+SUM($L1520:W1520)*IFERROR($L$5/$L$6,1)</f>
        <v>4.2572148631741609</v>
      </c>
      <c r="X1519" s="143">
        <f ca="1">IF($B1519 ="",,VLOOKUP($K1519,'Growth Rates'!$C$5:$D$8,2,FALSE))^COLUMNS($M1519:X1519)*$L1519+SUM($L1520:X1520)*IFERROR($L$5/$L$6,1)</f>
        <v>4.2572925861606654</v>
      </c>
      <c r="Y1519" s="143">
        <f ca="1">IF($B1519 ="",,VLOOKUP($K1519,'Growth Rates'!$C$5:$D$8,2,FALSE))^COLUMNS($M1519:Y1519)*$L1519+SUM($L1520:Y1520)*IFERROR($L$5/$L$6,1)</f>
        <v>4.2573703105661371</v>
      </c>
      <c r="Z1519" s="215"/>
      <c r="AA1519" s="173">
        <f ca="1">IFERROR(IF($H1519="",,AA1520/$L1519),0)</f>
        <v>0.87375272646057522</v>
      </c>
      <c r="AB1519" s="173">
        <f ca="1">IFERROR(IF($H1519="",,AB1520/$L1519),0)</f>
        <v>0.62472885654796195</v>
      </c>
      <c r="AC1519" s="174">
        <f ca="1">IFERROR(IF($H1519="",,AC1520/$L1519),0)</f>
        <v>0</v>
      </c>
      <c r="AD1519" s="175"/>
      <c r="AE1519" s="42">
        <v>86717</v>
      </c>
      <c r="AF1519" s="43"/>
      <c r="AG1519" s="43"/>
      <c r="AH1519" s="43"/>
      <c r="AI1519" s="43"/>
      <c r="AJ1519" s="43"/>
      <c r="AK1519" s="43"/>
      <c r="AL1519" s="44"/>
      <c r="AM1519" s="157">
        <f ca="1">IF('MASTER 2018-19 '!H1534="","",'MASTER 2018-19 '!H1534)</f>
        <v>4.82</v>
      </c>
      <c r="AN1519" s="216">
        <f t="shared" ca="1" si="255"/>
        <v>-0.5636399960327152</v>
      </c>
    </row>
    <row r="1520" spans="1:40" x14ac:dyDescent="0.2">
      <c r="C1520" s="217" t="str">
        <f ca="1">IFERROR(IF(H1519="","No PI or No Data",""),"Substation was not found in SubstationLoad")</f>
        <v/>
      </c>
      <c r="D1520" s="139"/>
      <c r="E1520" s="139"/>
      <c r="F1520" s="139"/>
      <c r="G1520" s="285">
        <f ca="1">IF(AND(VLOOKUP(C1519,SubstationLoad_Max_Primaries!$B$3:$Z$495,3,FALSE),ISNUMBER(VLOOKUP(C1519,'Manual Calculation'!$B$2:$G$222,3,FALSE))),VLOOKUP(C1519,'Manual Calculation'!$B$2:$G$222,4,FALSE),VLOOKUP(C1519,SubstationLoad_Max_Primaries!$B$3:$Z$500,23,FALSE))</f>
        <v>43816.836805555555</v>
      </c>
      <c r="H1520" s="250"/>
      <c r="I1520" s="220"/>
      <c r="J1520" s="220"/>
      <c r="K1520" s="220"/>
      <c r="L1520" s="220" t="s">
        <v>32</v>
      </c>
      <c r="M1520" s="235"/>
      <c r="N1520" s="221"/>
      <c r="O1520" s="221"/>
      <c r="P1520" s="221"/>
      <c r="Q1520" s="221"/>
      <c r="R1520" s="221"/>
      <c r="S1520" s="221"/>
      <c r="T1520" s="221"/>
      <c r="U1520" s="221"/>
      <c r="V1520" s="221"/>
      <c r="W1520" s="221"/>
      <c r="X1520" s="221"/>
      <c r="Y1520" s="221"/>
      <c r="Z1520" s="222"/>
      <c r="AA1520" s="419">
        <f ca="1">IF(AND(VLOOKUP(C1519,SubstationLoad_Min_Primaries!$B$3:$Z$495,3,FALSE),ISNUMBER(VLOOKUP(C1519,'Manual Calculation'!$B$2:$G$222,5,FALSE))),"Manual Calculation",MAX(VLOOKUP(C1519,SubstationLoad_Max_Primaries!$B$3:$Z$500,5,FALSE),VLOOKUP(C1519,SubstationLoad_Max_Primaries!$B$3:$Z$500,7,FALSE)))</f>
        <v>3.7190061582641603</v>
      </c>
      <c r="AB1520" s="419">
        <f ca="1">IF(AND(VLOOKUP(C1519,SubstationLoad_Min_Primaries!$B$3:$Z$495,3,FALSE),ISNUMBER(VLOOKUP(C1519,'Manual Calculation'!$B$2:$G$222,5,FALSE))),"Manual Calculation",VLOOKUP(C1519,SubstationLoad_Max_Primaries!$B$3:$Z$500,6,FALSE))</f>
        <v>2.6590709183349608</v>
      </c>
      <c r="AC1520" s="282">
        <f ca="1">IF(AND(VLOOKUP(C1519,SubstationLoad_Min_Primaries!$B$3:$Z$495,3,FALSE),ISNUMBER(VLOOKUP(C1519,'Manual Calculation'!$B$2:$G$222,5,FALSE))),VLOOKUP(C1519,'Manual Calculation'!$B$2:$G$222,5,FALSE),VLOOKUP(C1519,SubstationLoad_Min_Primaries!$B$3:$Z$500,22,FALSE))</f>
        <v>0</v>
      </c>
      <c r="AD1520" s="175"/>
      <c r="AE1520" s="186">
        <v>1</v>
      </c>
      <c r="AF1520" s="187">
        <v>0</v>
      </c>
      <c r="AG1520" s="187">
        <v>0</v>
      </c>
      <c r="AH1520" s="187">
        <v>0</v>
      </c>
      <c r="AI1520" s="187">
        <v>0</v>
      </c>
      <c r="AJ1520" s="187">
        <v>0</v>
      </c>
      <c r="AK1520" s="187">
        <v>0</v>
      </c>
      <c r="AL1520" s="188">
        <v>0</v>
      </c>
      <c r="AM1520" s="157" t="str">
        <f ca="1">IF('MASTER 2018-19 '!H1535="","",'MASTER 2018-19 '!H1535)</f>
        <v/>
      </c>
      <c r="AN1520" s="216"/>
    </row>
    <row r="1521" spans="1:40" x14ac:dyDescent="0.2">
      <c r="C1521" s="223" t="s">
        <v>33</v>
      </c>
      <c r="D1521" s="224"/>
      <c r="E1521" s="225"/>
      <c r="F1521" s="225"/>
      <c r="G1521" s="226"/>
      <c r="H1521" s="249"/>
      <c r="I1521" s="228"/>
      <c r="J1521" s="228"/>
      <c r="K1521" s="228"/>
      <c r="L1521" s="228"/>
      <c r="M1521" s="229"/>
      <c r="N1521" s="229"/>
      <c r="O1521" s="230"/>
      <c r="P1521" s="230"/>
      <c r="Q1521" s="230"/>
      <c r="R1521" s="231" t="s">
        <v>34</v>
      </c>
      <c r="S1521" s="283">
        <f ca="1">VLOOKUP(C1519,SubstationLoad_Max_Primaries!$B$3:$Z$500,24,FALSE)</f>
        <v>0</v>
      </c>
      <c r="T1521" s="233"/>
      <c r="U1521" s="233"/>
      <c r="V1521" s="233"/>
      <c r="W1521" s="233"/>
      <c r="X1521" s="233"/>
      <c r="Y1521" s="233"/>
      <c r="Z1521" s="234"/>
      <c r="AA1521" s="418">
        <f ca="1">IF(AND(VLOOKUP(C1519,SubstationLoad_Min_Primaries!$B$3:$Z$495,3,FALSE),ISNUMBER(VLOOKUP(C1519,'Manual Calculation'!$B$2:$G$222,5,FALSE))),"",IF(AA1520=VLOOKUP(C1519,SubstationLoad_Max_Primaries!$B$3:$Z$500,5,FALSE),VLOOKUP(C1519,SubstationLoad_Max_Primaries!$B$3:$Z$500,10,FALSE),IF(AA1520=VLOOKUP(C1519,SubstationLoad_Max_Primaries!$B$3:$Z$500,7,FALSE),VLOOKUP(C1519,SubstationLoad_Max_Primaries!$B$3:$Z$500,12,FALSE),"")))</f>
        <v>43570.844444444447</v>
      </c>
      <c r="AB1521" s="418">
        <f ca="1">IF(AND(VLOOKUP(C1519,SubstationLoad_Min_Primaries!$B$3:$Z$495,3,FALSE),ISNUMBER(VLOOKUP(C1519,'Manual Calculation'!$B$2:$G$222,5,FALSE))),"",VLOOKUP(C1519,SubstationLoad_Max_Primaries!$B$3:$Z$500,11,FALSE))</f>
        <v>43629.84652777778</v>
      </c>
      <c r="AC1521" s="418">
        <f ca="1">IF(AND(VLOOKUP(C1519,SubstationLoad_Min_Primaries!$B$3:$Z$495,3,FALSE),ISNUMBER(VLOOKUP(C1519,'Manual Calculation'!$B$2:$G$222,5,FALSE))),VLOOKUP(C1519,'Manual Calculation'!$B$2:$G$222,6,FALSE),VLOOKUP(C1519,SubstationLoad_Min_Primaries!$B$3:$Z$500,23,FALSE))</f>
        <v>0</v>
      </c>
      <c r="AD1521" s="175"/>
      <c r="AE1521" s="175"/>
      <c r="AF1521" s="175"/>
      <c r="AG1521" s="175"/>
      <c r="AH1521" s="175"/>
      <c r="AI1521" s="175"/>
      <c r="AJ1521" s="175"/>
      <c r="AK1521" s="175"/>
      <c r="AL1521" s="175"/>
      <c r="AM1521" s="157" t="str">
        <f ca="1">IF('MASTER 2018-19 '!H1536="","",'MASTER 2018-19 '!H1536)</f>
        <v/>
      </c>
      <c r="AN1521" s="216"/>
    </row>
    <row r="1522" spans="1:40" x14ac:dyDescent="0.2">
      <c r="A1522" s="246"/>
      <c r="B1522" s="246"/>
      <c r="C1522" s="246"/>
      <c r="D1522" s="246"/>
      <c r="E1522" s="246"/>
      <c r="F1522" s="246"/>
      <c r="G1522" s="246"/>
      <c r="H1522" s="246"/>
      <c r="I1522" s="246"/>
      <c r="J1522" s="246"/>
      <c r="K1522" s="246"/>
      <c r="L1522" s="246"/>
      <c r="M1522" s="246"/>
      <c r="N1522" s="246"/>
      <c r="O1522" s="246"/>
      <c r="P1522" s="246"/>
      <c r="Q1522" s="246"/>
      <c r="R1522" s="246"/>
      <c r="S1522" s="246"/>
      <c r="T1522" s="246"/>
      <c r="U1522" s="246"/>
      <c r="V1522" s="246"/>
      <c r="W1522" s="246"/>
      <c r="X1522" s="246"/>
      <c r="Y1522" s="246"/>
      <c r="Z1522" s="246"/>
      <c r="AA1522" s="246"/>
      <c r="AB1522" s="246"/>
      <c r="AC1522" s="246"/>
      <c r="AD1522" s="246"/>
      <c r="AE1522" s="246"/>
      <c r="AF1522" s="246"/>
      <c r="AG1522" s="246"/>
      <c r="AH1522" s="246"/>
      <c r="AI1522" s="246"/>
      <c r="AJ1522" s="246"/>
      <c r="AK1522" s="246"/>
      <c r="AL1522" s="246"/>
      <c r="AM1522" s="157" t="str">
        <f ca="1">IF('MASTER 2018-19 '!H1537="","",'MASTER 2018-19 '!H1537)</f>
        <v/>
      </c>
      <c r="AN1522" s="216"/>
    </row>
    <row r="1523" spans="1:40" x14ac:dyDescent="0.2">
      <c r="A1523" s="152"/>
      <c r="B1523" s="25"/>
      <c r="C1523" s="158"/>
      <c r="D1523" s="152"/>
      <c r="E1523" s="152"/>
      <c r="F1523" s="152"/>
      <c r="G1523" s="152"/>
      <c r="H1523" s="152"/>
      <c r="I1523" s="152"/>
      <c r="J1523" s="152"/>
      <c r="K1523" s="152"/>
      <c r="L1523" s="7" t="s">
        <v>0</v>
      </c>
      <c r="M1523" s="159"/>
      <c r="N1523" s="159"/>
      <c r="O1523" s="159"/>
      <c r="P1523" s="159"/>
      <c r="Q1523" s="159"/>
      <c r="R1523" s="159"/>
      <c r="S1523" s="159"/>
      <c r="T1523" s="159"/>
      <c r="U1523" s="159"/>
      <c r="V1523" s="159"/>
      <c r="W1523" s="159"/>
      <c r="X1523" s="159"/>
      <c r="Y1523" s="159"/>
      <c r="Z1523" s="156"/>
      <c r="AA1523" s="152"/>
      <c r="AB1523" s="152"/>
      <c r="AC1523" s="152"/>
      <c r="AD1523" s="152"/>
      <c r="AE1523" s="152"/>
      <c r="AF1523" s="152"/>
      <c r="AG1523" s="152"/>
      <c r="AH1523" s="152"/>
      <c r="AI1523" s="152"/>
      <c r="AJ1523" s="152"/>
      <c r="AK1523" s="152"/>
      <c r="AL1523" s="152"/>
      <c r="AM1523" s="157" t="str">
        <f ca="1">IF('MASTER 2018-19 '!H1538="","",'MASTER 2018-19 '!H1538)</f>
        <v/>
      </c>
      <c r="AN1523" s="216"/>
    </row>
    <row r="1524" spans="1:40" ht="61.5" x14ac:dyDescent="0.2">
      <c r="A1524" s="20" t="s">
        <v>39</v>
      </c>
      <c r="B1524" s="21" t="s">
        <v>657</v>
      </c>
      <c r="C1524" s="20" t="s">
        <v>2</v>
      </c>
      <c r="D1524" s="18" t="s">
        <v>3</v>
      </c>
      <c r="E1524" s="18" t="s">
        <v>4</v>
      </c>
      <c r="F1524" s="18" t="s">
        <v>5</v>
      </c>
      <c r="G1524" s="22" t="s">
        <v>6</v>
      </c>
      <c r="H1524" s="22" t="str">
        <f ca="1">$L$1&amp;" Peak (MW)"</f>
        <v>2019 / 20 Peak (MW)</v>
      </c>
      <c r="I1524" s="16" t="s">
        <v>7</v>
      </c>
      <c r="J1524" s="24" t="s">
        <v>8</v>
      </c>
      <c r="K1524" s="17" t="s">
        <v>9</v>
      </c>
      <c r="L1524" s="22" t="str">
        <f ca="1">LEFTB($L$1,FIND(" / ",$L$1,1))&amp;" / "&amp;LEFTB($L$1,FIND(" / ",$L$1,1))+1</f>
        <v>2019  / 2020</v>
      </c>
      <c r="M1524" s="22" t="str">
        <f ca="1">LEFTB($L$1,FIND(" / ",$L$1,1))+1&amp;" / "&amp;LEFTB($L$1,FIND(" / ",$L$1,1))+2</f>
        <v>2020 / 2021</v>
      </c>
      <c r="N1524" s="22" t="str">
        <f ca="1">LEFTB($L$1,FIND(" / ",$L$1,1))+2&amp;" / "&amp;LEFTB($L$1,FIND(" / ",$L$1,1))+3</f>
        <v>2021 / 2022</v>
      </c>
      <c r="O1524" s="22" t="str">
        <f ca="1">LEFTB($L$1,FIND(" / ",$L$1,1))+3&amp;" / "&amp;LEFTB($L$1,FIND(" / ",$L$1,1))+4</f>
        <v>2022 / 2023</v>
      </c>
      <c r="P1524" s="22" t="str">
        <f ca="1">LEFTB($L$1,FIND(" / ",$L$1,1))+4&amp;" / "&amp;LEFTB($L$1,FIND(" / ",$L$1,1))+5</f>
        <v>2023 / 2024</v>
      </c>
      <c r="Q1524" s="22" t="str">
        <f ca="1">LEFTB($L$1,FIND(" / ",$L$1,1))+5&amp;" / "&amp;LEFTB($L$1,FIND(" / ",$L$1,1))+6</f>
        <v>2024 / 2025</v>
      </c>
      <c r="R1524" s="22" t="str">
        <f ca="1">LEFTB($L$1,FIND(" / ",$L$1,1))+6&amp;" / "&amp;LEFTB($L$1,FIND(" / ",$L$1,1))+7</f>
        <v>2025 / 2026</v>
      </c>
      <c r="S1524" s="22" t="str">
        <f ca="1">LEFTB($L$1,FIND(" / ",$L$1,1))+7&amp;" / "&amp;LEFTB($L$1,FIND(" / ",$L$1,1))+8</f>
        <v>2026 / 2027</v>
      </c>
      <c r="T1524" s="22" t="str">
        <f ca="1">LEFTB($L$1,FIND(" / ",$L$1,1))+8&amp;" / "&amp;LEFTB($L$1,FIND(" / ",$L$1,1))+9</f>
        <v>2027 / 2028</v>
      </c>
      <c r="U1524" s="22" t="str">
        <f ca="1">LEFTB($L$1,FIND(" / ",$L$1,1))+9&amp;" / "&amp;LEFTB($L$1,FIND(" / ",$L$1,1))+10</f>
        <v>2028 / 2029</v>
      </c>
      <c r="V1524" s="22" t="str">
        <f ca="1">LEFTB($L$1,FIND(" / ",$L$1,1))+10&amp;" / "&amp;LEFTB($L$1,FIND(" / ",$L$1,1))+11</f>
        <v>2029 / 2030</v>
      </c>
      <c r="W1524" s="22" t="str">
        <f ca="1">LEFTB($L$1,FIND(" / ",$L$1,1))+11&amp;" / "&amp;LEFTB($L$1,FIND(" / ",$L$1,1))+12</f>
        <v>2030 / 2031</v>
      </c>
      <c r="X1524" s="22" t="str">
        <f ca="1">LEFTB($L$1,FIND(" / ",$L$1,1))+12&amp;" / "&amp;LEFTB($L$1,FIND(" / ",$L$1,1))+13</f>
        <v>2031 / 2032</v>
      </c>
      <c r="Y1524" s="22" t="str">
        <f ca="1">LEFTB($L$1,FIND(" / ",$L$1,1))+13&amp;" / "&amp;LEFTB($L$1,FIND(" / ",$L$1,1))+14</f>
        <v>2032 / 2033</v>
      </c>
      <c r="Z1524" s="23" t="s">
        <v>11</v>
      </c>
      <c r="AA1524" s="19" t="s">
        <v>12</v>
      </c>
      <c r="AB1524" s="19" t="s">
        <v>13</v>
      </c>
      <c r="AC1524" s="19" t="s">
        <v>14</v>
      </c>
      <c r="AD1524" s="160"/>
      <c r="AE1524" s="19" t="s">
        <v>15</v>
      </c>
      <c r="AF1524" s="19" t="s">
        <v>16</v>
      </c>
      <c r="AG1524" s="19" t="s">
        <v>17</v>
      </c>
      <c r="AH1524" s="19" t="s">
        <v>18</v>
      </c>
      <c r="AI1524" s="19" t="s">
        <v>19</v>
      </c>
      <c r="AJ1524" s="19" t="s">
        <v>20</v>
      </c>
      <c r="AK1524" s="19" t="s">
        <v>21</v>
      </c>
      <c r="AL1524" s="19" t="s">
        <v>22</v>
      </c>
      <c r="AM1524" s="19" t="str">
        <f ca="1">IF('MASTER 2018-19 '!H1539="","",'MASTER 2018-19 '!H1539)</f>
        <v>2018/19 Peak (MW)</v>
      </c>
      <c r="AN1524" s="19" t="s">
        <v>825</v>
      </c>
    </row>
    <row r="1525" spans="1:40" x14ac:dyDescent="0.2">
      <c r="A1525" s="6"/>
      <c r="B1525" s="161"/>
      <c r="C1525" s="162"/>
      <c r="D1525" s="161"/>
      <c r="E1525" s="161"/>
      <c r="F1525" s="161"/>
      <c r="G1525" s="163"/>
      <c r="H1525" s="161"/>
      <c r="I1525" s="164"/>
      <c r="J1525" s="165"/>
      <c r="K1525" s="161"/>
      <c r="L1525" s="161"/>
      <c r="M1525" s="161"/>
      <c r="N1525" s="161"/>
      <c r="O1525" s="161"/>
      <c r="P1525" s="161"/>
      <c r="Q1525" s="161"/>
      <c r="R1525" s="161"/>
      <c r="S1525" s="161"/>
      <c r="T1525" s="161"/>
      <c r="U1525" s="161"/>
      <c r="V1525" s="161"/>
      <c r="W1525" s="161"/>
      <c r="X1525" s="161"/>
      <c r="Y1525" s="161"/>
      <c r="Z1525" s="160"/>
      <c r="AA1525" s="160"/>
      <c r="AB1525" s="160"/>
      <c r="AC1525" s="160"/>
      <c r="AD1525" s="160"/>
      <c r="AE1525" s="160"/>
      <c r="AF1525" s="160"/>
      <c r="AG1525" s="160"/>
      <c r="AH1525" s="160"/>
      <c r="AI1525" s="160"/>
      <c r="AJ1525" s="160"/>
      <c r="AK1525" s="160"/>
      <c r="AL1525" s="160"/>
      <c r="AM1525" s="157" t="str">
        <f ca="1">IF('MASTER 2018-19 '!H1540="","",'MASTER 2018-19 '!H1540)</f>
        <v/>
      </c>
      <c r="AN1525" s="157"/>
    </row>
    <row r="1526" spans="1:40" x14ac:dyDescent="0.2">
      <c r="A1526" s="142" t="s">
        <v>484</v>
      </c>
      <c r="B1526" s="166">
        <v>303</v>
      </c>
      <c r="C1526" s="167"/>
      <c r="D1526" s="168" t="s">
        <v>23</v>
      </c>
      <c r="E1526" s="169" t="s">
        <v>840</v>
      </c>
      <c r="F1526" s="170"/>
      <c r="G1526" s="284">
        <f ca="1">VLOOKUP(A1526,SubstationLoad_Max_GSPs!$A$3:$Z$100,19,FALSE)</f>
        <v>43723.018750000003</v>
      </c>
      <c r="H1526" s="282">
        <f ca="1">VLOOKUP(A1526,SubstationLoad_Max_GSPs!$A$3:$Z$100,18,FALSE)</f>
        <v>27.637205556035042</v>
      </c>
      <c r="I1526" s="136">
        <v>1</v>
      </c>
      <c r="J1526" s="171"/>
      <c r="K1526" s="172" t="s">
        <v>24</v>
      </c>
      <c r="L1526" s="37">
        <f ca="1">IF(OR($A1526="",ISNA($I1526)),,$H1526*$I1526)</f>
        <v>27.637205556035042</v>
      </c>
      <c r="M1526" s="37">
        <f t="shared" ref="M1526:Y1526" ca="1" si="264">M1527/IFERROR($L1527/$L1526,1)</f>
        <v>27.852070066981316</v>
      </c>
      <c r="N1526" s="37">
        <f t="shared" ca="1" si="264"/>
        <v>28.070266247608163</v>
      </c>
      <c r="O1526" s="37">
        <f t="shared" ca="1" si="264"/>
        <v>28.291850452906566</v>
      </c>
      <c r="P1526" s="37">
        <f t="shared" ca="1" si="264"/>
        <v>28.516880099985233</v>
      </c>
      <c r="Q1526" s="37">
        <f t="shared" ca="1" si="264"/>
        <v>28.745413690433917</v>
      </c>
      <c r="R1526" s="37">
        <f t="shared" ca="1" si="264"/>
        <v>28.977510833203258</v>
      </c>
      <c r="S1526" s="37">
        <f t="shared" ca="1" si="264"/>
        <v>29.213232268013083</v>
      </c>
      <c r="T1526" s="37">
        <f t="shared" ca="1" si="264"/>
        <v>29.452639889303146</v>
      </c>
      <c r="U1526" s="37">
        <f t="shared" ca="1" si="264"/>
        <v>29.695796770738838</v>
      </c>
      <c r="V1526" s="37">
        <f t="shared" ca="1" si="264"/>
        <v>29.942767190286087</v>
      </c>
      <c r="W1526" s="37">
        <f t="shared" ca="1" si="264"/>
        <v>30.193616655869324</v>
      </c>
      <c r="X1526" s="37">
        <f t="shared" ca="1" si="264"/>
        <v>30.448411931626861</v>
      </c>
      <c r="Y1526" s="37">
        <f t="shared" ca="1" si="264"/>
        <v>30.707221064778604</v>
      </c>
      <c r="Z1526" s="38" t="str">
        <f ca="1">"Diversity/Losses: "&amp;ROUND(L1527/L1526,3)</f>
        <v>Diversity/Losses: 1.261</v>
      </c>
      <c r="AA1526" s="173">
        <f ca="1">IFERROR(IF($H1526="",,AA1527/$L1526),0)</f>
        <v>1</v>
      </c>
      <c r="AB1526" s="173">
        <f ca="1">IFERROR(IF($H1526="",,AB1527/$L1526),0)</f>
        <v>0.90757534413749907</v>
      </c>
      <c r="AC1526" s="174">
        <f ca="1">IFERROR(IF($H1526="",,AC1527/$L1526),0)</f>
        <v>-0.563300323104451</v>
      </c>
      <c r="AD1526" s="175"/>
      <c r="AE1526" s="42">
        <v>19730</v>
      </c>
      <c r="AF1526" s="43"/>
      <c r="AG1526" s="43"/>
      <c r="AH1526" s="43"/>
      <c r="AI1526" s="43"/>
      <c r="AJ1526" s="43"/>
      <c r="AK1526" s="43"/>
      <c r="AL1526" s="44"/>
      <c r="AM1526" s="157">
        <f ca="1">IF('MASTER 2018-19 '!H1541="","",'MASTER 2018-19 '!H1541)</f>
        <v>33.799999999999997</v>
      </c>
      <c r="AN1526" s="216">
        <f ca="1">H1526-AM1526</f>
        <v>-6.1627944439649553</v>
      </c>
    </row>
    <row r="1527" spans="1:40" x14ac:dyDescent="0.2">
      <c r="A1527" s="217" t="str">
        <f ca="1">IFERROR(IF(H1526="","No PI or No Data",""),"Substation was not found in SubstationLoad")</f>
        <v/>
      </c>
      <c r="B1527" s="176"/>
      <c r="C1527" s="177"/>
      <c r="D1527" s="178"/>
      <c r="E1527" s="178"/>
      <c r="F1527" s="178"/>
      <c r="G1527" s="329">
        <f ca="1">VLOOKUP(A1526,SubstationLoad_Max_GSPs!$A$3:$Z$100,19,FALSE)</f>
        <v>43723.018750000003</v>
      </c>
      <c r="H1527" s="180"/>
      <c r="I1527" s="181"/>
      <c r="J1527" s="182"/>
      <c r="K1527" s="183" t="s">
        <v>25</v>
      </c>
      <c r="L1527" s="53">
        <f ca="1">L1531+L1534+L1537+L1540+L1543+L1546+L1549+L1552+L1555+L1558+L1561+L1564+L1567+L1570+L1573+L1576+L1579+L1582</f>
        <v>34.855034312606968</v>
      </c>
      <c r="M1527" s="53">
        <f t="shared" ref="M1527:Y1527" ca="1" si="265">M1531+M1534+M1537+M1540+M1543+M1546+M1549+M1552+M1555+M1558+M1561+M1564+M1567+M1570+M1573+M1576+M1579+M1582</f>
        <v>35.126013586774526</v>
      </c>
      <c r="N1527" s="53">
        <f t="shared" ca="1" si="265"/>
        <v>35.401194641067761</v>
      </c>
      <c r="O1527" s="53">
        <f t="shared" ca="1" si="265"/>
        <v>35.680648548343164</v>
      </c>
      <c r="P1527" s="53">
        <f t="shared" ca="1" si="265"/>
        <v>35.964447720961324</v>
      </c>
      <c r="Q1527" s="53">
        <f t="shared" ca="1" si="265"/>
        <v>36.25266593899071</v>
      </c>
      <c r="R1527" s="53">
        <f t="shared" ca="1" si="265"/>
        <v>36.545378379062889</v>
      </c>
      <c r="S1527" s="53">
        <f t="shared" ca="1" si="265"/>
        <v>36.842661643894246</v>
      </c>
      <c r="T1527" s="53">
        <f t="shared" ca="1" si="265"/>
        <v>37.144593792491754</v>
      </c>
      <c r="U1527" s="53">
        <f t="shared" ca="1" si="265"/>
        <v>37.45125437105871</v>
      </c>
      <c r="V1527" s="53">
        <f t="shared" ca="1" si="265"/>
        <v>37.76272444461825</v>
      </c>
      <c r="W1527" s="53">
        <f t="shared" ca="1" si="265"/>
        <v>38.079086629372256</v>
      </c>
      <c r="X1527" s="53">
        <f t="shared" ca="1" si="265"/>
        <v>38.40042512581369</v>
      </c>
      <c r="Y1527" s="53">
        <f t="shared" ca="1" si="265"/>
        <v>38.726825752611148</v>
      </c>
      <c r="Z1527" s="184"/>
      <c r="AA1527" s="419">
        <f ca="1">MAX(VLOOKUP(A1526,SubstationLoad_Max_GSPs!$A$3:$Z$100,3,FALSE),VLOOKUP(A1526,SubstationLoad_Max_GSPs!$A$3:$Z$100,5,FALSE))</f>
        <v>27.637205556035042</v>
      </c>
      <c r="AB1527" s="282">
        <f ca="1">VLOOKUP(A1526,SubstationLoad_Max_GSPs!$A$3:$Z$100,4,FALSE)</f>
        <v>25.082846343517303</v>
      </c>
      <c r="AC1527" s="282">
        <f ca="1">VLOOKUP(A1526,SubstationLoad_Min_GSPs!$A$3:$Z$100,18,FALSE)</f>
        <v>-15.568046819418669</v>
      </c>
      <c r="AD1527" s="175"/>
      <c r="AE1527" s="186">
        <v>1</v>
      </c>
      <c r="AF1527" s="187">
        <v>0</v>
      </c>
      <c r="AG1527" s="187">
        <v>0</v>
      </c>
      <c r="AH1527" s="187">
        <v>0</v>
      </c>
      <c r="AI1527" s="187">
        <v>0</v>
      </c>
      <c r="AJ1527" s="187">
        <v>0</v>
      </c>
      <c r="AK1527" s="187">
        <v>0</v>
      </c>
      <c r="AL1527" s="188">
        <v>0</v>
      </c>
      <c r="AM1527" s="157" t="str">
        <f ca="1">IF('MASTER 2018-19 '!H1542="","",'MASTER 2018-19 '!H1542)</f>
        <v/>
      </c>
      <c r="AN1527" s="216"/>
    </row>
    <row r="1528" spans="1:40" x14ac:dyDescent="0.2">
      <c r="A1528" s="11"/>
      <c r="B1528" s="176"/>
      <c r="C1528" s="189"/>
      <c r="D1528" s="190" t="s">
        <v>26</v>
      </c>
      <c r="E1528" s="63"/>
      <c r="F1528" s="191"/>
      <c r="G1528" s="192"/>
      <c r="H1528" s="193"/>
      <c r="I1528" s="194"/>
      <c r="J1528" s="194"/>
      <c r="K1528" s="194"/>
      <c r="L1528" s="194"/>
      <c r="M1528" s="194"/>
      <c r="N1528" s="195"/>
      <c r="O1528" s="195"/>
      <c r="P1528" s="195"/>
      <c r="Q1528" s="195"/>
      <c r="R1528" s="196" t="s">
        <v>27</v>
      </c>
      <c r="S1528" s="330">
        <f ca="1">VLOOKUP(A1526,SubstationLoad_Max_GSPs!$A$3:$Z$100,20,FALSE)</f>
        <v>0</v>
      </c>
      <c r="T1528" s="185"/>
      <c r="U1528" s="185"/>
      <c r="V1528" s="185"/>
      <c r="W1528" s="185"/>
      <c r="X1528" s="185"/>
      <c r="Y1528" s="185"/>
      <c r="Z1528" s="184"/>
      <c r="AA1528" s="418">
        <f ca="1">IF(AA1527=VLOOKUP(A1526,SubstationLoad_Max_GSPs!$A$3:$Z$100,3,FALSE),VLOOKUP(A1526,SubstationLoad_Max_GSPs!$A$3:$Z$100,8,FALSE),IF(AA1527=VLOOKUP(A1526,SubstationLoad_Max_GSPs!$A$3:$Z$100,5,FALSE),VLOOKUP(A1526,SubstationLoad_Max_GSPs!$A$3:$Z$100,10,FALSE),""))</f>
        <v>43723.018750000003</v>
      </c>
      <c r="AB1528" s="418">
        <f ca="1">VLOOKUP(A1526,SubstationLoad_Max_GSPs!$A$3:$Z$100,9,FALSE)</f>
        <v>43701.01666666667</v>
      </c>
      <c r="AC1528" s="418">
        <f ca="1">VLOOKUP(A1526,SubstationLoad_Min_GSPs!$A$3:$Z$100,19,FALSE)</f>
        <v>43612.892361111109</v>
      </c>
      <c r="AD1528" s="175"/>
      <c r="AE1528" s="175"/>
      <c r="AF1528" s="175"/>
      <c r="AG1528" s="175"/>
      <c r="AH1528" s="175"/>
      <c r="AI1528" s="175"/>
      <c r="AJ1528" s="175"/>
      <c r="AK1528" s="175"/>
      <c r="AL1528" s="175"/>
      <c r="AM1528" s="157" t="str">
        <f ca="1">IF('MASTER 2018-19 '!H1543="","",'MASTER 2018-19 '!H1543)</f>
        <v/>
      </c>
      <c r="AN1528" s="216"/>
    </row>
    <row r="1529" spans="1:40" x14ac:dyDescent="0.2">
      <c r="A1529" s="14"/>
      <c r="B1529" s="197"/>
      <c r="C1529" s="198"/>
      <c r="D1529" s="198"/>
      <c r="E1529" s="198"/>
      <c r="F1529" s="199"/>
      <c r="G1529" s="200" t="s">
        <v>28</v>
      </c>
      <c r="H1529" s="201">
        <v>0.98</v>
      </c>
      <c r="I1529" s="197"/>
      <c r="J1529" s="202"/>
      <c r="K1529" s="203" t="s">
        <v>29</v>
      </c>
      <c r="L1529" s="78">
        <f ca="1">L1526*$H1529</f>
        <v>27.084461444914339</v>
      </c>
      <c r="M1529" s="78">
        <f t="shared" ref="M1529:T1529" ca="1" si="266">M1526*$H1529</f>
        <v>27.295028665641688</v>
      </c>
      <c r="N1529" s="78">
        <f t="shared" ca="1" si="266"/>
        <v>27.508860922655998</v>
      </c>
      <c r="O1529" s="78">
        <f t="shared" ca="1" si="266"/>
        <v>27.726013443848434</v>
      </c>
      <c r="P1529" s="78">
        <f t="shared" ca="1" si="266"/>
        <v>27.946542497985529</v>
      </c>
      <c r="Q1529" s="78">
        <f t="shared" ca="1" si="266"/>
        <v>28.17050541662524</v>
      </c>
      <c r="R1529" s="78">
        <f t="shared" ca="1" si="266"/>
        <v>28.397960616539191</v>
      </c>
      <c r="S1529" s="78">
        <f t="shared" ca="1" si="266"/>
        <v>28.628967622652823</v>
      </c>
      <c r="T1529" s="78">
        <f t="shared" ca="1" si="266"/>
        <v>28.863587091517083</v>
      </c>
      <c r="U1529" s="78">
        <f ca="1">U1526*$H1529</f>
        <v>29.10188083532406</v>
      </c>
      <c r="V1529" s="78">
        <f ca="1">V1526*$H1529</f>
        <v>29.343911846480363</v>
      </c>
      <c r="W1529" s="78">
        <f t="shared" ref="W1529" ca="1" si="267">W1526*$H1529</f>
        <v>29.589744322751937</v>
      </c>
      <c r="X1529" s="78">
        <f ca="1">X1526*$H1529</f>
        <v>29.839443692994323</v>
      </c>
      <c r="Y1529" s="78">
        <f ca="1">Y1526*$H1529</f>
        <v>30.09307664348303</v>
      </c>
      <c r="Z1529" s="204"/>
      <c r="AA1529" s="205"/>
      <c r="AB1529" s="198"/>
      <c r="AC1529" s="206"/>
      <c r="AD1529" s="175"/>
      <c r="AE1529" s="175"/>
      <c r="AF1529" s="175"/>
      <c r="AG1529" s="175"/>
      <c r="AH1529" s="175"/>
      <c r="AI1529" s="175"/>
      <c r="AJ1529" s="175"/>
      <c r="AK1529" s="175"/>
      <c r="AL1529" s="175"/>
      <c r="AM1529" s="157"/>
      <c r="AN1529" s="216"/>
    </row>
    <row r="1530" spans="1:40" x14ac:dyDescent="0.2">
      <c r="A1530" s="2"/>
      <c r="C1530" s="207"/>
      <c r="D1530" s="208"/>
      <c r="E1530" s="208"/>
      <c r="F1530" s="208"/>
      <c r="G1530" s="209"/>
      <c r="H1530" s="241"/>
      <c r="I1530" s="211"/>
      <c r="J1530" s="212"/>
      <c r="K1530" s="208"/>
      <c r="Z1530" s="175"/>
      <c r="AA1530" s="175"/>
      <c r="AB1530" s="175"/>
      <c r="AC1530" s="175"/>
      <c r="AD1530" s="175"/>
      <c r="AE1530" s="175"/>
      <c r="AF1530" s="175"/>
      <c r="AG1530" s="175"/>
      <c r="AH1530" s="175"/>
      <c r="AI1530" s="175"/>
      <c r="AJ1530" s="175"/>
      <c r="AK1530" s="175"/>
      <c r="AL1530" s="175"/>
      <c r="AM1530" s="157" t="str">
        <f ca="1">IF('MASTER 2018-19 '!H1545="","",'MASTER 2018-19 '!H1545)</f>
        <v/>
      </c>
      <c r="AN1530" s="216"/>
    </row>
    <row r="1531" spans="1:40" x14ac:dyDescent="0.2">
      <c r="A1531" s="152"/>
      <c r="B1531" s="247">
        <v>327</v>
      </c>
      <c r="C1531" s="86" t="str">
        <f ca="1">VLOOKUP(B1531,'GSP List'!$D$2:$E$485,2,FALSE)</f>
        <v>BARCALDINE</v>
      </c>
      <c r="D1531" s="117" t="s">
        <v>30</v>
      </c>
      <c r="E1531" s="117" t="s">
        <v>539</v>
      </c>
      <c r="F1531" s="214"/>
      <c r="G1531" s="284">
        <f ca="1">IF(AND(VLOOKUP(C1531,SubstationLoad_Max_Primaries!$B$3:$Z$495,3,FALSE),ISNUMBER(VLOOKUP(C1531,'Manual Calculation'!$B$2:$G$222,3,FALSE))),VLOOKUP(C1531,'Manual Calculation'!$B$2:$G$222,4,FALSE),VLOOKUP(C1531,SubstationLoad_Max_Primaries!$B$3:$Z$500,23,FALSE))</f>
        <v>43784.363194444442</v>
      </c>
      <c r="H1531" s="282">
        <f ca="1">IF(AND(VLOOKUP(C1531,SubstationLoad_Max_Primaries!$B$3:$Z$495,3,FALSE),ISNUMBER(VLOOKUP(C1531,'Manual Calculation'!$B$2:$G$222,3,FALSE))),VLOOKUP(C1531,'Manual Calculation'!$B$2:$G$222,3,FALSE),VLOOKUP(C1531,SubstationLoad_Max_Primaries!$B$3:$Z$500,22,FALSE))</f>
        <v>3.7205100059509277</v>
      </c>
      <c r="I1531" s="136">
        <v>1</v>
      </c>
      <c r="J1531" s="89">
        <v>0</v>
      </c>
      <c r="K1531" s="90">
        <v>0</v>
      </c>
      <c r="L1531" s="143">
        <f ca="1">IF(OR($B1531="",ISNA($I1531)),,$H1531*$I1531)</f>
        <v>3.7205100059509277</v>
      </c>
      <c r="M1531" s="143">
        <f ca="1">IF($B1531 ="",,VLOOKUP($K1531,'Growth Rates'!$C$5:$D$8,2,FALSE))^COLUMNS($M1531:M1531)*$L1531+SUM($L1532:M1532)*IFERROR($L$5/$L$6,1)</f>
        <v>3.7205779304410624</v>
      </c>
      <c r="N1531" s="143">
        <f ca="1">IF($B1531 ="",,VLOOKUP($K1531,'Growth Rates'!$C$5:$D$8,2,FALSE))^COLUMNS($M1531:N1531)*$L1531+SUM($L1532:N1532)*IFERROR($L$5/$L$6,1)</f>
        <v>3.7206458561712785</v>
      </c>
      <c r="O1531" s="143">
        <f ca="1">IF($B1531 ="",,VLOOKUP($K1531,'Growth Rates'!$C$5:$D$8,2,FALSE))^COLUMNS($M1531:O1531)*$L1531+SUM($L1532:O1532)*IFERROR($L$5/$L$6,1)</f>
        <v>3.7207137831415986</v>
      </c>
      <c r="P1531" s="143">
        <f ca="1">IF($B1531 ="",,VLOOKUP($K1531,'Growth Rates'!$C$5:$D$8,2,FALSE))^COLUMNS($M1531:P1531)*$L1531+SUM($L1532:P1532)*IFERROR($L$5/$L$6,1)</f>
        <v>3.7207817113520472</v>
      </c>
      <c r="Q1531" s="143">
        <f ca="1">IF($B1531 ="",,VLOOKUP($K1531,'Growth Rates'!$C$5:$D$8,2,FALSE))^COLUMNS($M1531:Q1531)*$L1531+SUM($L1532:Q1532)*IFERROR($L$5/$L$6,1)</f>
        <v>3.7208496408026437</v>
      </c>
      <c r="R1531" s="143">
        <f ca="1">IF($B1531 ="",,VLOOKUP($K1531,'Growth Rates'!$C$5:$D$8,2,FALSE))^COLUMNS($M1531:R1531)*$L1531+SUM($L1532:R1532)*IFERROR($L$5/$L$6,1)</f>
        <v>3.7209175714934135</v>
      </c>
      <c r="S1531" s="143">
        <f ca="1">IF($B1531 ="",,VLOOKUP($K1531,'Growth Rates'!$C$5:$D$8,2,FALSE))^COLUMNS($M1531:S1531)*$L1531+SUM($L1532:S1532)*IFERROR($L$5/$L$6,1)</f>
        <v>3.7209855034243775</v>
      </c>
      <c r="T1531" s="143">
        <f ca="1">IF($B1531 ="",,VLOOKUP($K1531,'Growth Rates'!$C$5:$D$8,2,FALSE))^COLUMNS($M1531:T1531)*$L1531+SUM($L1532:T1532)*IFERROR($L$5/$L$6,1)</f>
        <v>3.7210534365955601</v>
      </c>
      <c r="U1531" s="143">
        <f ca="1">IF($B1531 ="",,VLOOKUP($K1531,'Growth Rates'!$C$5:$D$8,2,FALSE))^COLUMNS($M1531:U1531)*$L1531+SUM($L1532:U1532)*IFERROR($L$5/$L$6,1)</f>
        <v>3.7211213710069817</v>
      </c>
      <c r="V1531" s="143">
        <f ca="1">IF($B1531 ="",,VLOOKUP($K1531,'Growth Rates'!$C$5:$D$8,2,FALSE))^COLUMNS($M1531:V1531)*$L1531+SUM($L1532:V1532)*IFERROR($L$5/$L$6,1)</f>
        <v>3.7211893066586672</v>
      </c>
      <c r="W1531" s="143">
        <f ca="1">IF($B1531 ="",,VLOOKUP($K1531,'Growth Rates'!$C$5:$D$8,2,FALSE))^COLUMNS($M1531:W1531)*$L1531+SUM($L1532:W1532)*IFERROR($L$5/$L$6,1)</f>
        <v>3.7212572435506366</v>
      </c>
      <c r="X1531" s="143">
        <f ca="1">IF($B1531 ="",,VLOOKUP($K1531,'Growth Rates'!$C$5:$D$8,2,FALSE))^COLUMNS($M1531:X1531)*$L1531+SUM($L1532:X1532)*IFERROR($L$5/$L$6,1)</f>
        <v>3.7213251816829165</v>
      </c>
      <c r="Y1531" s="143">
        <f ca="1">IF($B1531 ="",,VLOOKUP($K1531,'Growth Rates'!$C$5:$D$8,2,FALSE))^COLUMNS($M1531:Y1531)*$L1531+SUM($L1532:Y1532)*IFERROR($L$5/$L$6,1)</f>
        <v>3.7213931210555251</v>
      </c>
      <c r="Z1531" s="237"/>
      <c r="AA1531" s="173">
        <f ca="1">IFERROR(IF($H1531="",,AA1532/$L1531),0)</f>
        <v>0.79416531292955117</v>
      </c>
      <c r="AB1531" s="173">
        <f ca="1">IFERROR(IF($H1531="",,AB1532/$L1531),0)</f>
        <v>0.59967587207905182</v>
      </c>
      <c r="AC1531" s="174">
        <f ca="1">IFERROR(IF($H1531="",,AC1532/$L1531),0)</f>
        <v>0</v>
      </c>
      <c r="AD1531" s="175"/>
      <c r="AE1531" s="42">
        <v>85910</v>
      </c>
      <c r="AF1531" s="43"/>
      <c r="AG1531" s="43"/>
      <c r="AH1531" s="43"/>
      <c r="AI1531" s="43"/>
      <c r="AJ1531" s="43"/>
      <c r="AK1531" s="43"/>
      <c r="AL1531" s="44"/>
      <c r="AM1531" s="157">
        <f ca="1">IF('MASTER 2018-19 '!H1546="","",'MASTER 2018-19 '!H1546)</f>
        <v>2.2705925570000001</v>
      </c>
      <c r="AN1531" s="240">
        <f t="shared" ca="1" si="255"/>
        <v>1.4499174489509277</v>
      </c>
    </row>
    <row r="1532" spans="1:40" x14ac:dyDescent="0.2">
      <c r="A1532" s="152"/>
      <c r="C1532" s="217" t="str">
        <f ca="1">IFERROR(IF(H1531="","No PI or No Data",""),"Substation was not found in SubstationLoad")</f>
        <v/>
      </c>
      <c r="D1532" s="139"/>
      <c r="E1532" s="139"/>
      <c r="F1532" s="139"/>
      <c r="G1532" s="285">
        <f ca="1">IF(AND(VLOOKUP(C1531,SubstationLoad_Max_Primaries!$B$3:$Z$495,3,FALSE),ISNUMBER(VLOOKUP(C1531,'Manual Calculation'!$B$2:$G$222,3,FALSE))),VLOOKUP(C1531,'Manual Calculation'!$B$2:$G$222,4,FALSE),VLOOKUP(C1531,SubstationLoad_Max_Primaries!$B$3:$Z$500,23,FALSE))</f>
        <v>43784.363194444442</v>
      </c>
      <c r="H1532" s="248"/>
      <c r="I1532" s="220"/>
      <c r="J1532" s="220"/>
      <c r="K1532" s="220"/>
      <c r="L1532" s="220" t="s">
        <v>32</v>
      </c>
      <c r="M1532" s="235"/>
      <c r="N1532" s="221"/>
      <c r="O1532" s="221"/>
      <c r="P1532" s="221"/>
      <c r="Q1532" s="221"/>
      <c r="R1532" s="221"/>
      <c r="S1532" s="221"/>
      <c r="T1532" s="221"/>
      <c r="U1532" s="221"/>
      <c r="V1532" s="221"/>
      <c r="W1532" s="221"/>
      <c r="X1532" s="221"/>
      <c r="Y1532" s="221"/>
      <c r="Z1532" s="222"/>
      <c r="AA1532" s="419">
        <f ca="1">IF(AND(VLOOKUP(C1531,SubstationLoad_Min_Primaries!$B$3:$Z$495,3,FALSE),ISNUMBER(VLOOKUP(C1531,'Manual Calculation'!$B$2:$G$222,5,FALSE))),"Manual Calculation",MAX(VLOOKUP(C1531,SubstationLoad_Max_Primaries!$B$3:$Z$500,5,FALSE),VLOOKUP(C1531,SubstationLoad_Max_Primaries!$B$3:$Z$500,7,FALSE)))</f>
        <v>2.9546999931335449</v>
      </c>
      <c r="AB1532" s="419">
        <f ca="1">IF(AND(VLOOKUP(C1531,SubstationLoad_Min_Primaries!$B$3:$Z$495,3,FALSE),ISNUMBER(VLOOKUP(C1531,'Manual Calculation'!$B$2:$G$222,5,FALSE))),"Manual Calculation",VLOOKUP(C1531,SubstationLoad_Max_Primaries!$B$3:$Z$500,6,FALSE))</f>
        <v>2.2311000823974609</v>
      </c>
      <c r="AC1532" s="282">
        <f ca="1">IF(AND(VLOOKUP(C1531,SubstationLoad_Min_Primaries!$B$3:$Z$495,3,FALSE),ISNUMBER(VLOOKUP(C1531,'Manual Calculation'!$B$2:$G$222,5,FALSE))),VLOOKUP(C1531,'Manual Calculation'!$B$2:$G$222,5,FALSE),VLOOKUP(C1531,SubstationLoad_Min_Primaries!$B$3:$Z$500,22,FALSE))</f>
        <v>0</v>
      </c>
      <c r="AD1532" s="175"/>
      <c r="AE1532" s="186">
        <v>1</v>
      </c>
      <c r="AF1532" s="187">
        <v>0</v>
      </c>
      <c r="AG1532" s="187">
        <v>0</v>
      </c>
      <c r="AH1532" s="187">
        <v>0</v>
      </c>
      <c r="AI1532" s="187">
        <v>0</v>
      </c>
      <c r="AJ1532" s="187">
        <v>0</v>
      </c>
      <c r="AK1532" s="187">
        <v>0</v>
      </c>
      <c r="AL1532" s="188">
        <v>0</v>
      </c>
      <c r="AM1532" s="157" t="str">
        <f ca="1">IF('MASTER 2018-19 '!H1547="","",'MASTER 2018-19 '!H1547)</f>
        <v/>
      </c>
      <c r="AN1532" s="216"/>
    </row>
    <row r="1533" spans="1:40" x14ac:dyDescent="0.2">
      <c r="A1533" s="152"/>
      <c r="C1533" s="223" t="s">
        <v>33</v>
      </c>
      <c r="D1533" s="224"/>
      <c r="E1533" s="225"/>
      <c r="F1533" s="225"/>
      <c r="G1533" s="226"/>
      <c r="H1533" s="249"/>
      <c r="I1533" s="228"/>
      <c r="J1533" s="228"/>
      <c r="K1533" s="228"/>
      <c r="L1533" s="228"/>
      <c r="M1533" s="229"/>
      <c r="N1533" s="229"/>
      <c r="O1533" s="230"/>
      <c r="P1533" s="230"/>
      <c r="Q1533" s="230"/>
      <c r="R1533" s="231" t="s">
        <v>34</v>
      </c>
      <c r="S1533" s="283">
        <f ca="1">VLOOKUP(C1531,SubstationLoad_Max_Primaries!$B$3:$Z$500,24,FALSE)</f>
        <v>0</v>
      </c>
      <c r="T1533" s="233"/>
      <c r="U1533" s="233"/>
      <c r="V1533" s="233"/>
      <c r="W1533" s="233"/>
      <c r="X1533" s="233"/>
      <c r="Y1533" s="233"/>
      <c r="Z1533" s="234"/>
      <c r="AA1533" s="418">
        <f ca="1">IF(AND(VLOOKUP(C1531,SubstationLoad_Min_Primaries!$B$3:$Z$495,3,FALSE),ISNUMBER(VLOOKUP(C1531,'Manual Calculation'!$B$2:$G$222,5,FALSE))),"",IF(AA1532=VLOOKUP(C1531,SubstationLoad_Max_Primaries!$B$3:$Z$500,5,FALSE),VLOOKUP(C1531,SubstationLoad_Max_Primaries!$B$3:$Z$500,10,FALSE),IF(AA1532=VLOOKUP(C1531,SubstationLoad_Max_Primaries!$B$3:$Z$500,7,FALSE),VLOOKUP(C1531,SubstationLoad_Max_Primaries!$B$3:$Z$500,12,FALSE),"")))</f>
        <v>43760.813194444447</v>
      </c>
      <c r="AB1533" s="418">
        <f ca="1">IF(AND(VLOOKUP(C1531,SubstationLoad_Min_Primaries!$B$3:$Z$495,3,FALSE),ISNUMBER(VLOOKUP(C1531,'Manual Calculation'!$B$2:$G$222,5,FALSE))),"",VLOOKUP(C1531,SubstationLoad_Max_Primaries!$B$3:$Z$500,11,FALSE))</f>
        <v>43688.508333333331</v>
      </c>
      <c r="AC1533" s="418">
        <f ca="1">IF(AND(VLOOKUP(C1531,SubstationLoad_Min_Primaries!$B$3:$Z$495,3,FALSE),ISNUMBER(VLOOKUP(C1531,'Manual Calculation'!$B$2:$G$222,5,FALSE))),VLOOKUP(C1531,'Manual Calculation'!$B$2:$G$222,6,FALSE),VLOOKUP(C1531,SubstationLoad_Min_Primaries!$B$3:$Z$500,23,FALSE))</f>
        <v>0</v>
      </c>
      <c r="AD1533" s="175"/>
      <c r="AE1533" s="175"/>
      <c r="AF1533" s="175"/>
      <c r="AG1533" s="175"/>
      <c r="AH1533" s="175"/>
      <c r="AI1533" s="175"/>
      <c r="AJ1533" s="175"/>
      <c r="AK1533" s="175"/>
      <c r="AL1533" s="175"/>
      <c r="AM1533" s="157" t="str">
        <f ca="1">IF('MASTER 2018-19 '!H1548="","",'MASTER 2018-19 '!H1548)</f>
        <v/>
      </c>
      <c r="AN1533" s="216"/>
    </row>
    <row r="1534" spans="1:40" x14ac:dyDescent="0.2">
      <c r="A1534" s="152"/>
      <c r="B1534" s="213">
        <v>328</v>
      </c>
      <c r="C1534" s="86" t="str">
        <f ca="1">VLOOKUP(B1534,'GSP List'!$D$2:$E$485,2,FALSE)</f>
        <v>BONAWE</v>
      </c>
      <c r="D1534" s="117" t="s">
        <v>30</v>
      </c>
      <c r="E1534" s="117" t="s">
        <v>540</v>
      </c>
      <c r="F1534" s="214"/>
      <c r="G1534" s="284" t="str">
        <f ca="1">IF(AND(VLOOKUP(C1534,SubstationLoad_Max_Primaries!$B$3:$Z$495,3,FALSE),ISNUMBER(VLOOKUP(C1534,'Manual Calculation'!$B$2:$G$222,3,FALSE))),VLOOKUP(C1534,'Manual Calculation'!$B$2:$G$222,4,FALSE),VLOOKUP(C1534,SubstationLoad_Max_Primaries!$B$3:$Z$500,23,FALSE))</f>
        <v>No PI</v>
      </c>
      <c r="H1534" s="282">
        <f ca="1">IF(AND(VLOOKUP(C1534,SubstationLoad_Max_Primaries!$B$3:$Z$495,3,FALSE),ISNUMBER(VLOOKUP(C1534,'Manual Calculation'!$B$2:$G$222,3,FALSE))),VLOOKUP(C1534,'Manual Calculation'!$B$2:$G$222,3,FALSE),VLOOKUP(C1534,SubstationLoad_Max_Primaries!$B$3:$Z$500,22,FALSE))</f>
        <v>2.809408325093821E-3</v>
      </c>
      <c r="I1534" s="136">
        <v>1</v>
      </c>
      <c r="J1534" s="89">
        <v>0</v>
      </c>
      <c r="K1534" s="90">
        <v>0</v>
      </c>
      <c r="L1534" s="143">
        <f ca="1">IF(OR($B1534="",ISNA($I1534)),,$H1534*$I1534)</f>
        <v>2.809408325093821E-3</v>
      </c>
      <c r="M1534" s="143">
        <f ca="1">IF($B1534 ="",,VLOOKUP($K1534,'Growth Rates'!$C$5:$D$8,2,FALSE))^COLUMNS($M1534:M1534)*$L1534+SUM($L1535:M1535)*IFERROR($L$5/$L$6,1)</f>
        <v>2.809459615811426E-3</v>
      </c>
      <c r="N1534" s="143">
        <f ca="1">IF($B1534 ="",,VLOOKUP($K1534,'Growth Rates'!$C$5:$D$8,2,FALSE))^COLUMNS($M1534:N1534)*$L1534+SUM($L1535:N1535)*IFERROR($L$5/$L$6,1)</f>
        <v>2.8095109074654338E-3</v>
      </c>
      <c r="O1534" s="143">
        <f ca="1">IF($B1534 ="",,VLOOKUP($K1534,'Growth Rates'!$C$5:$D$8,2,FALSE))^COLUMNS($M1534:O1534)*$L1534+SUM($L1535:O1535)*IFERROR($L$5/$L$6,1)</f>
        <v>2.809562200055861E-3</v>
      </c>
      <c r="P1534" s="143">
        <f ca="1">IF($B1534 ="",,VLOOKUP($K1534,'Growth Rates'!$C$5:$D$8,2,FALSE))^COLUMNS($M1534:P1534)*$L1534+SUM($L1535:P1535)*IFERROR($L$5/$L$6,1)</f>
        <v>2.8096134935827262E-3</v>
      </c>
      <c r="Q1534" s="143">
        <f ca="1">IF($B1534 ="",,VLOOKUP($K1534,'Growth Rates'!$C$5:$D$8,2,FALSE))^COLUMNS($M1534:Q1534)*$L1534+SUM($L1535:Q1535)*IFERROR($L$5/$L$6,1)</f>
        <v>2.8096647880460446E-3</v>
      </c>
      <c r="R1534" s="143">
        <f ca="1">IF($B1534 ="",,VLOOKUP($K1534,'Growth Rates'!$C$5:$D$8,2,FALSE))^COLUMNS($M1534:R1534)*$L1534+SUM($L1535:R1535)*IFERROR($L$5/$L$6,1)</f>
        <v>2.8097160834458343E-3</v>
      </c>
      <c r="S1534" s="143">
        <f ca="1">IF($B1534 ="",,VLOOKUP($K1534,'Growth Rates'!$C$5:$D$8,2,FALSE))^COLUMNS($M1534:S1534)*$L1534+SUM($L1535:S1535)*IFERROR($L$5/$L$6,1)</f>
        <v>2.8097673797821123E-3</v>
      </c>
      <c r="T1534" s="143">
        <f ca="1">IF($B1534 ="",,VLOOKUP($K1534,'Growth Rates'!$C$5:$D$8,2,FALSE))^COLUMNS($M1534:T1534)*$L1534+SUM($L1535:T1535)*IFERROR($L$5/$L$6,1)</f>
        <v>2.809818677054896E-3</v>
      </c>
      <c r="U1534" s="143">
        <f ca="1">IF($B1534 ="",,VLOOKUP($K1534,'Growth Rates'!$C$5:$D$8,2,FALSE))^COLUMNS($M1534:U1534)*$L1534+SUM($L1535:U1535)*IFERROR($L$5/$L$6,1)</f>
        <v>2.8098699752642014E-3</v>
      </c>
      <c r="V1534" s="143">
        <f ca="1">IF($B1534 ="",,VLOOKUP($K1534,'Growth Rates'!$C$5:$D$8,2,FALSE))^COLUMNS($M1534:V1534)*$L1534+SUM($L1535:V1535)*IFERROR($L$5/$L$6,1)</f>
        <v>2.8099212744100471E-3</v>
      </c>
      <c r="W1534" s="143">
        <f ca="1">IF($B1534 ="",,VLOOKUP($K1534,'Growth Rates'!$C$5:$D$8,2,FALSE))^COLUMNS($M1534:W1534)*$L1534+SUM($L1535:W1535)*IFERROR($L$5/$L$6,1)</f>
        <v>2.8099725744924484E-3</v>
      </c>
      <c r="X1534" s="143">
        <f ca="1">IF($B1534 ="",,VLOOKUP($K1534,'Growth Rates'!$C$5:$D$8,2,FALSE))^COLUMNS($M1534:X1534)*$L1534+SUM($L1535:X1535)*IFERROR($L$5/$L$6,1)</f>
        <v>2.8100238755114251E-3</v>
      </c>
      <c r="Y1534" s="143">
        <f ca="1">IF($B1534 ="",,VLOOKUP($K1534,'Growth Rates'!$C$5:$D$8,2,FALSE))^COLUMNS($M1534:Y1534)*$L1534+SUM($L1535:Y1535)*IFERROR($L$5/$L$6,1)</f>
        <v>2.8100751774669912E-3</v>
      </c>
      <c r="Z1534" s="215"/>
      <c r="AA1534" s="173">
        <f ca="1">IFERROR(IF($H1534="",,AA1535/$L1534),0)</f>
        <v>0</v>
      </c>
      <c r="AB1534" s="173">
        <f ca="1">IFERROR(IF($H1534="",,AB1535/$L1534),0)</f>
        <v>0</v>
      </c>
      <c r="AC1534" s="174">
        <f ca="1">IFERROR(IF($H1534="",,AC1535/$L1534),0)</f>
        <v>0</v>
      </c>
      <c r="AD1534" s="175"/>
      <c r="AE1534" s="42">
        <v>85905</v>
      </c>
      <c r="AF1534" s="43"/>
      <c r="AG1534" s="43"/>
      <c r="AH1534" s="43"/>
      <c r="AI1534" s="43"/>
      <c r="AJ1534" s="43"/>
      <c r="AK1534" s="43"/>
      <c r="AL1534" s="44"/>
      <c r="AM1534" s="157">
        <f ca="1">IF('MASTER 2018-19 '!H1549="","",'MASTER 2018-19 '!H1549)</f>
        <v>2.809408325093821E-3</v>
      </c>
      <c r="AN1534" s="216">
        <f t="shared" ref="AN1534:AN1594" ca="1" si="268">H1534-AM1534</f>
        <v>0</v>
      </c>
    </row>
    <row r="1535" spans="1:40" x14ac:dyDescent="0.2">
      <c r="A1535" s="152"/>
      <c r="C1535" s="217" t="str">
        <f ca="1">IFERROR(IF(H1534="","No PI or No Data",""),"Substation was not found in SubstationLoad")</f>
        <v/>
      </c>
      <c r="D1535" s="139"/>
      <c r="E1535" s="139"/>
      <c r="F1535" s="139"/>
      <c r="G1535" s="285" t="str">
        <f ca="1">IF(AND(VLOOKUP(C1534,SubstationLoad_Max_Primaries!$B$3:$Z$495,3,FALSE),ISNUMBER(VLOOKUP(C1534,'Manual Calculation'!$B$2:$G$222,3,FALSE))),VLOOKUP(C1534,'Manual Calculation'!$B$2:$G$222,4,FALSE),VLOOKUP(C1534,SubstationLoad_Max_Primaries!$B$3:$Z$500,23,FALSE))</f>
        <v>No PI</v>
      </c>
      <c r="H1535" s="250"/>
      <c r="I1535" s="220"/>
      <c r="J1535" s="220"/>
      <c r="K1535" s="220"/>
      <c r="L1535" s="220" t="s">
        <v>32</v>
      </c>
      <c r="M1535" s="221"/>
      <c r="N1535" s="221"/>
      <c r="O1535" s="221"/>
      <c r="P1535" s="221"/>
      <c r="Q1535" s="221"/>
      <c r="R1535" s="221"/>
      <c r="S1535" s="221"/>
      <c r="T1535" s="221"/>
      <c r="U1535" s="221"/>
      <c r="V1535" s="221"/>
      <c r="W1535" s="221"/>
      <c r="X1535" s="221"/>
      <c r="Y1535" s="221"/>
      <c r="Z1535" s="222"/>
      <c r="AA1535" s="419">
        <f ca="1">IF(AND(VLOOKUP(C1534,SubstationLoad_Min_Primaries!$B$3:$Z$495,3,FALSE),ISNUMBER(VLOOKUP(C1534,'Manual Calculation'!$B$2:$G$222,5,FALSE))),"Manual Calculation",MAX(VLOOKUP(C1534,SubstationLoad_Max_Primaries!$B$3:$Z$500,5,FALSE),VLOOKUP(C1534,SubstationLoad_Max_Primaries!$B$3:$Z$500,7,FALSE)))</f>
        <v>0</v>
      </c>
      <c r="AB1535" s="419">
        <f ca="1">IF(AND(VLOOKUP(C1534,SubstationLoad_Min_Primaries!$B$3:$Z$495,3,FALSE),ISNUMBER(VLOOKUP(C1534,'Manual Calculation'!$B$2:$G$222,5,FALSE))),"Manual Calculation",VLOOKUP(C1534,SubstationLoad_Max_Primaries!$B$3:$Z$500,6,FALSE))</f>
        <v>0</v>
      </c>
      <c r="AC1535" s="282">
        <f ca="1">IF(AND(VLOOKUP(C1534,SubstationLoad_Min_Primaries!$B$3:$Z$495,3,FALSE),ISNUMBER(VLOOKUP(C1534,'Manual Calculation'!$B$2:$G$222,5,FALSE))),VLOOKUP(C1534,'Manual Calculation'!$B$2:$G$222,5,FALSE),VLOOKUP(C1534,SubstationLoad_Min_Primaries!$B$3:$Z$500,22,FALSE))</f>
        <v>0</v>
      </c>
      <c r="AD1535" s="175"/>
      <c r="AE1535" s="186">
        <v>1</v>
      </c>
      <c r="AF1535" s="187">
        <v>0</v>
      </c>
      <c r="AG1535" s="187">
        <v>0</v>
      </c>
      <c r="AH1535" s="187">
        <v>0</v>
      </c>
      <c r="AI1535" s="187">
        <v>0</v>
      </c>
      <c r="AJ1535" s="187">
        <v>0</v>
      </c>
      <c r="AK1535" s="187">
        <v>0</v>
      </c>
      <c r="AL1535" s="188">
        <v>0</v>
      </c>
      <c r="AM1535" s="157" t="str">
        <f ca="1">IF('MASTER 2018-19 '!H1550="","",'MASTER 2018-19 '!H1550)</f>
        <v/>
      </c>
      <c r="AN1535" s="216"/>
    </row>
    <row r="1536" spans="1:40" x14ac:dyDescent="0.2">
      <c r="A1536" s="152"/>
      <c r="C1536" s="223" t="s">
        <v>33</v>
      </c>
      <c r="D1536" s="224"/>
      <c r="E1536" s="225"/>
      <c r="F1536" s="225"/>
      <c r="G1536" s="226"/>
      <c r="H1536" s="249"/>
      <c r="I1536" s="228"/>
      <c r="J1536" s="228"/>
      <c r="K1536" s="228"/>
      <c r="L1536" s="228"/>
      <c r="M1536" s="229"/>
      <c r="N1536" s="229"/>
      <c r="O1536" s="230"/>
      <c r="P1536" s="230"/>
      <c r="Q1536" s="230"/>
      <c r="R1536" s="231" t="s">
        <v>34</v>
      </c>
      <c r="S1536" s="283" t="str">
        <f ca="1">VLOOKUP(C1534,SubstationLoad_Max_Primaries!$B$3:$Z$500,24,FALSE)</f>
        <v/>
      </c>
      <c r="T1536" s="233"/>
      <c r="U1536" s="233"/>
      <c r="V1536" s="233"/>
      <c r="W1536" s="233"/>
      <c r="X1536" s="233"/>
      <c r="Y1536" s="233"/>
      <c r="Z1536" s="234"/>
      <c r="AA1536" s="418">
        <f ca="1">IF(AND(VLOOKUP(C1534,SubstationLoad_Min_Primaries!$B$3:$Z$495,3,FALSE),ISNUMBER(VLOOKUP(C1534,'Manual Calculation'!$B$2:$G$222,5,FALSE))),"",IF(AA1535=VLOOKUP(C1534,SubstationLoad_Max_Primaries!$B$3:$Z$500,5,FALSE),VLOOKUP(C1534,SubstationLoad_Max_Primaries!$B$3:$Z$500,10,FALSE),IF(AA1535=VLOOKUP(C1534,SubstationLoad_Max_Primaries!$B$3:$Z$500,7,FALSE),VLOOKUP(C1534,SubstationLoad_Max_Primaries!$B$3:$Z$500,12,FALSE),"")))</f>
        <v>0</v>
      </c>
      <c r="AB1536" s="418">
        <f ca="1">IF(AND(VLOOKUP(C1534,SubstationLoad_Min_Primaries!$B$3:$Z$495,3,FALSE),ISNUMBER(VLOOKUP(C1534,'Manual Calculation'!$B$2:$G$222,5,FALSE))),"",VLOOKUP(C1534,SubstationLoad_Max_Primaries!$B$3:$Z$500,11,FALSE))</f>
        <v>0</v>
      </c>
      <c r="AC1536" s="418">
        <f ca="1">IF(AND(VLOOKUP(C1534,SubstationLoad_Min_Primaries!$B$3:$Z$495,3,FALSE),ISNUMBER(VLOOKUP(C1534,'Manual Calculation'!$B$2:$G$222,5,FALSE))),VLOOKUP(C1534,'Manual Calculation'!$B$2:$G$222,6,FALSE),VLOOKUP(C1534,SubstationLoad_Min_Primaries!$B$3:$Z$500,23,FALSE))</f>
        <v>0</v>
      </c>
      <c r="AD1536" s="175"/>
      <c r="AE1536" s="175"/>
      <c r="AF1536" s="175"/>
      <c r="AG1536" s="175"/>
      <c r="AH1536" s="175"/>
      <c r="AI1536" s="175"/>
      <c r="AJ1536" s="175"/>
      <c r="AK1536" s="175"/>
      <c r="AL1536" s="175"/>
      <c r="AM1536" s="157" t="str">
        <f ca="1">IF('MASTER 2018-19 '!H1551="","",'MASTER 2018-19 '!H1551)</f>
        <v/>
      </c>
      <c r="AN1536" s="216"/>
    </row>
    <row r="1537" spans="1:40" x14ac:dyDescent="0.2">
      <c r="A1537" s="152"/>
      <c r="B1537" s="213">
        <v>306</v>
      </c>
      <c r="C1537" s="86" t="str">
        <f ca="1">VLOOKUP(B1537,'GSP List'!$D$2:$E$485,2,FALSE)</f>
        <v>CONNEL</v>
      </c>
      <c r="D1537" s="117" t="s">
        <v>30</v>
      </c>
      <c r="E1537" s="117" t="s">
        <v>534</v>
      </c>
      <c r="F1537" s="214"/>
      <c r="G1537" s="284">
        <f ca="1">IF(AND(VLOOKUP(C1537,SubstationLoad_Max_Primaries!$B$3:$Z$495,3,FALSE),ISNUMBER(VLOOKUP(C1537,'Manual Calculation'!$B$2:$G$222,3,FALSE))),VLOOKUP(C1537,'Manual Calculation'!$B$2:$G$222,4,FALSE),VLOOKUP(C1537,SubstationLoad_Max_Primaries!$B$3:$Z$500,23,FALSE))</f>
        <v>43787.773611111108</v>
      </c>
      <c r="H1537" s="282">
        <f ca="1">IF(AND(VLOOKUP(C1537,SubstationLoad_Max_Primaries!$B$3:$Z$495,3,FALSE),ISNUMBER(VLOOKUP(C1537,'Manual Calculation'!$B$2:$G$222,3,FALSE))),VLOOKUP(C1537,'Manual Calculation'!$B$2:$G$222,3,FALSE),VLOOKUP(C1537,SubstationLoad_Max_Primaries!$B$3:$Z$500,22,FALSE))</f>
        <v>1.7046753452453614</v>
      </c>
      <c r="I1537" s="136">
        <v>1</v>
      </c>
      <c r="J1537" s="89">
        <v>0</v>
      </c>
      <c r="K1537" s="90">
        <v>0</v>
      </c>
      <c r="L1537" s="143">
        <f ca="1">IF(OR($B1537="",ISNA($I1537)),,$H1537*$I1537)</f>
        <v>1.7046753452453614</v>
      </c>
      <c r="M1537" s="143">
        <f ca="1">IF($B1537 ="",,VLOOKUP($K1537,'Growth Rates'!$C$5:$D$8,2,FALSE))^COLUMNS($M1537:M1537)*$L1537+SUM($L1538:M1538)*IFERROR($L$5/$L$6,1)</f>
        <v>1.7047064671086236</v>
      </c>
      <c r="N1537" s="143">
        <f ca="1">IF($B1537 ="",,VLOOKUP($K1537,'Growth Rates'!$C$5:$D$8,2,FALSE))^COLUMNS($M1537:N1537)*$L1537+SUM($L1538:N1538)*IFERROR($L$5/$L$6,1)</f>
        <v>1.7047375895400703</v>
      </c>
      <c r="O1537" s="143">
        <f ca="1">IF($B1537 ="",,VLOOKUP($K1537,'Growth Rates'!$C$5:$D$8,2,FALSE))^COLUMNS($M1537:O1537)*$L1537+SUM($L1538:O1538)*IFERROR($L$5/$L$6,1)</f>
        <v>1.704768712539712</v>
      </c>
      <c r="P1537" s="143">
        <f ca="1">IF($B1537 ="",,VLOOKUP($K1537,'Growth Rates'!$C$5:$D$8,2,FALSE))^COLUMNS($M1537:P1537)*$L1537+SUM($L1538:P1538)*IFERROR($L$5/$L$6,1)</f>
        <v>1.7047998361075596</v>
      </c>
      <c r="Q1537" s="143">
        <f ca="1">IF($B1537 ="",,VLOOKUP($K1537,'Growth Rates'!$C$5:$D$8,2,FALSE))^COLUMNS($M1537:Q1537)*$L1537+SUM($L1538:Q1538)*IFERROR($L$5/$L$6,1)</f>
        <v>1.7048309602436225</v>
      </c>
      <c r="R1537" s="143">
        <f ca="1">IF($B1537 ="",,VLOOKUP($K1537,'Growth Rates'!$C$5:$D$8,2,FALSE))^COLUMNS($M1537:R1537)*$L1537+SUM($L1538:R1538)*IFERROR($L$5/$L$6,1)</f>
        <v>1.7048620849479117</v>
      </c>
      <c r="S1537" s="143">
        <f ca="1">IF($B1537 ="",,VLOOKUP($K1537,'Growth Rates'!$C$5:$D$8,2,FALSE))^COLUMNS($M1537:S1537)*$L1537+SUM($L1538:S1538)*IFERROR($L$5/$L$6,1)</f>
        <v>1.7048932102204373</v>
      </c>
      <c r="T1537" s="143">
        <f ca="1">IF($B1537 ="",,VLOOKUP($K1537,'Growth Rates'!$C$5:$D$8,2,FALSE))^COLUMNS($M1537:T1537)*$L1537+SUM($L1538:T1538)*IFERROR($L$5/$L$6,1)</f>
        <v>1.7049243360612101</v>
      </c>
      <c r="U1537" s="143">
        <f ca="1">IF($B1537 ="",,VLOOKUP($K1537,'Growth Rates'!$C$5:$D$8,2,FALSE))^COLUMNS($M1537:U1537)*$L1537+SUM($L1538:U1538)*IFERROR($L$5/$L$6,1)</f>
        <v>1.7049554624702399</v>
      </c>
      <c r="V1537" s="143">
        <f ca="1">IF($B1537 ="",,VLOOKUP($K1537,'Growth Rates'!$C$5:$D$8,2,FALSE))^COLUMNS($M1537:V1537)*$L1537+SUM($L1538:V1538)*IFERROR($L$5/$L$6,1)</f>
        <v>1.7049865894475376</v>
      </c>
      <c r="W1537" s="143">
        <f ca="1">IF($B1537 ="",,VLOOKUP($K1537,'Growth Rates'!$C$5:$D$8,2,FALSE))^COLUMNS($M1537:W1537)*$L1537+SUM($L1538:W1538)*IFERROR($L$5/$L$6,1)</f>
        <v>1.7050177169931127</v>
      </c>
      <c r="X1537" s="143">
        <f ca="1">IF($B1537 ="",,VLOOKUP($K1537,'Growth Rates'!$C$5:$D$8,2,FALSE))^COLUMNS($M1537:X1537)*$L1537+SUM($L1538:X1538)*IFERROR($L$5/$L$6,1)</f>
        <v>1.7050488451069774</v>
      </c>
      <c r="Y1537" s="143">
        <f ca="1">IF($B1537 ="",,VLOOKUP($K1537,'Growth Rates'!$C$5:$D$8,2,FALSE))^COLUMNS($M1537:Y1537)*$L1537+SUM($L1538:Y1538)*IFERROR($L$5/$L$6,1)</f>
        <v>1.7050799737891398</v>
      </c>
      <c r="Z1537" s="215"/>
      <c r="AA1537" s="173">
        <f ca="1">IFERROR(IF($H1537="",,AA1538/$L1537),0)</f>
        <v>0.89519657431824995</v>
      </c>
      <c r="AB1537" s="173">
        <f ca="1">IFERROR(IF($H1537="",,AB1538/$L1537),0)</f>
        <v>0.53056771556384141</v>
      </c>
      <c r="AC1537" s="174">
        <f ca="1">IFERROR(IF($H1537="",,AC1538/$L1537),0)</f>
        <v>0</v>
      </c>
      <c r="AD1537" s="175"/>
      <c r="AE1537" s="42">
        <v>85912</v>
      </c>
      <c r="AF1537" s="43"/>
      <c r="AG1537" s="43"/>
      <c r="AH1537" s="43"/>
      <c r="AI1537" s="43"/>
      <c r="AJ1537" s="43"/>
      <c r="AK1537" s="43"/>
      <c r="AL1537" s="44"/>
      <c r="AM1537" s="157">
        <f ca="1">IF('MASTER 2018-19 '!H1552="","",'MASTER 2018-19 '!H1552)</f>
        <v>1.61</v>
      </c>
      <c r="AN1537" s="216">
        <f t="shared" ca="1" si="268"/>
        <v>9.4675345245361253E-2</v>
      </c>
    </row>
    <row r="1538" spans="1:40" x14ac:dyDescent="0.2">
      <c r="C1538" s="217" t="str">
        <f ca="1">IFERROR(IF(H1537="","No PI or No Data",""),"Substation was not found in SubstationLoad")</f>
        <v/>
      </c>
      <c r="D1538" s="139"/>
      <c r="E1538" s="139"/>
      <c r="F1538" s="139"/>
      <c r="G1538" s="285">
        <f ca="1">IF(AND(VLOOKUP(C1537,SubstationLoad_Max_Primaries!$B$3:$Z$495,3,FALSE),ISNUMBER(VLOOKUP(C1537,'Manual Calculation'!$B$2:$G$222,3,FALSE))),VLOOKUP(C1537,'Manual Calculation'!$B$2:$G$222,4,FALSE),VLOOKUP(C1537,SubstationLoad_Max_Primaries!$B$3:$Z$500,23,FALSE))</f>
        <v>43787.773611111108</v>
      </c>
      <c r="H1538" s="250"/>
      <c r="I1538" s="220"/>
      <c r="J1538" s="220"/>
      <c r="K1538" s="220"/>
      <c r="L1538" s="220" t="s">
        <v>32</v>
      </c>
      <c r="M1538" s="235"/>
      <c r="N1538" s="221"/>
      <c r="O1538" s="221"/>
      <c r="P1538" s="221"/>
      <c r="Q1538" s="221"/>
      <c r="R1538" s="221"/>
      <c r="S1538" s="221"/>
      <c r="T1538" s="221"/>
      <c r="U1538" s="221"/>
      <c r="V1538" s="221"/>
      <c r="W1538" s="221"/>
      <c r="X1538" s="221"/>
      <c r="Y1538" s="221"/>
      <c r="Z1538" s="222"/>
      <c r="AA1538" s="419">
        <f ca="1">IF(AND(VLOOKUP(C1537,SubstationLoad_Min_Primaries!$B$3:$Z$495,3,FALSE),ISNUMBER(VLOOKUP(C1537,'Manual Calculation'!$B$2:$G$222,5,FALSE))),"Manual Calculation",MAX(VLOOKUP(C1537,SubstationLoad_Max_Primaries!$B$3:$Z$500,5,FALSE),VLOOKUP(C1537,SubstationLoad_Max_Primaries!$B$3:$Z$500,7,FALSE)))</f>
        <v>1.5260195293884276</v>
      </c>
      <c r="AB1538" s="419">
        <f ca="1">IF(AND(VLOOKUP(C1537,SubstationLoad_Min_Primaries!$B$3:$Z$495,3,FALSE),ISNUMBER(VLOOKUP(C1537,'Manual Calculation'!$B$2:$G$222,5,FALSE))),"Manual Calculation",VLOOKUP(C1537,SubstationLoad_Max_Primaries!$B$3:$Z$500,6,FALSE))</f>
        <v>0.90444570370483401</v>
      </c>
      <c r="AC1538" s="282">
        <f ca="1">IF(AND(VLOOKUP(C1537,SubstationLoad_Min_Primaries!$B$3:$Z$495,3,FALSE),ISNUMBER(VLOOKUP(C1537,'Manual Calculation'!$B$2:$G$222,5,FALSE))),VLOOKUP(C1537,'Manual Calculation'!$B$2:$G$222,5,FALSE),VLOOKUP(C1537,SubstationLoad_Min_Primaries!$B$3:$Z$500,22,FALSE))</f>
        <v>0</v>
      </c>
      <c r="AD1538" s="175"/>
      <c r="AE1538" s="186">
        <v>1</v>
      </c>
      <c r="AF1538" s="187">
        <v>0</v>
      </c>
      <c r="AG1538" s="187">
        <v>0</v>
      </c>
      <c r="AH1538" s="187">
        <v>0</v>
      </c>
      <c r="AI1538" s="187">
        <v>0</v>
      </c>
      <c r="AJ1538" s="187">
        <v>0</v>
      </c>
      <c r="AK1538" s="187">
        <v>0</v>
      </c>
      <c r="AL1538" s="188">
        <v>0</v>
      </c>
      <c r="AM1538" s="157" t="str">
        <f ca="1">IF('MASTER 2018-19 '!H1553="","",'MASTER 2018-19 '!H1553)</f>
        <v/>
      </c>
      <c r="AN1538" s="216"/>
    </row>
    <row r="1539" spans="1:40" x14ac:dyDescent="0.2">
      <c r="C1539" s="223" t="s">
        <v>33</v>
      </c>
      <c r="D1539" s="224"/>
      <c r="E1539" s="225"/>
      <c r="F1539" s="225"/>
      <c r="G1539" s="226"/>
      <c r="H1539" s="249"/>
      <c r="I1539" s="228"/>
      <c r="J1539" s="228"/>
      <c r="K1539" s="228"/>
      <c r="L1539" s="228"/>
      <c r="M1539" s="229"/>
      <c r="N1539" s="229"/>
      <c r="O1539" s="230"/>
      <c r="P1539" s="230"/>
      <c r="Q1539" s="230"/>
      <c r="R1539" s="231" t="s">
        <v>34</v>
      </c>
      <c r="S1539" s="283">
        <f ca="1">VLOOKUP(C1537,SubstationLoad_Max_Primaries!$B$3:$Z$500,24,FALSE)</f>
        <v>0</v>
      </c>
      <c r="T1539" s="233"/>
      <c r="U1539" s="233"/>
      <c r="V1539" s="233"/>
      <c r="W1539" s="233"/>
      <c r="X1539" s="233"/>
      <c r="Y1539" s="233"/>
      <c r="Z1539" s="234"/>
      <c r="AA1539" s="418">
        <f ca="1">IF(AND(VLOOKUP(C1537,SubstationLoad_Min_Primaries!$B$3:$Z$495,3,FALSE),ISNUMBER(VLOOKUP(C1537,'Manual Calculation'!$B$2:$G$222,5,FALSE))),"",IF(AA1538=VLOOKUP(C1537,SubstationLoad_Max_Primaries!$B$3:$Z$500,5,FALSE),VLOOKUP(C1537,SubstationLoad_Max_Primaries!$B$3:$Z$500,10,FALSE),IF(AA1538=VLOOKUP(C1537,SubstationLoad_Max_Primaries!$B$3:$Z$500,7,FALSE),VLOOKUP(C1537,SubstationLoad_Max_Primaries!$B$3:$Z$500,12,FALSE),"")))</f>
        <v>43767.772222222222</v>
      </c>
      <c r="AB1539" s="418">
        <f ca="1">IF(AND(VLOOKUP(C1537,SubstationLoad_Min_Primaries!$B$3:$Z$495,3,FALSE),ISNUMBER(VLOOKUP(C1537,'Manual Calculation'!$B$2:$G$222,5,FALSE))),"",VLOOKUP(C1537,SubstationLoad_Max_Primaries!$B$3:$Z$500,11,FALSE))</f>
        <v>43619.771527777775</v>
      </c>
      <c r="AC1539" s="418">
        <f ca="1">IF(AND(VLOOKUP(C1537,SubstationLoad_Min_Primaries!$B$3:$Z$495,3,FALSE),ISNUMBER(VLOOKUP(C1537,'Manual Calculation'!$B$2:$G$222,5,FALSE))),VLOOKUP(C1537,'Manual Calculation'!$B$2:$G$222,6,FALSE),VLOOKUP(C1537,SubstationLoad_Min_Primaries!$B$3:$Z$500,23,FALSE))</f>
        <v>0</v>
      </c>
      <c r="AD1539" s="175"/>
      <c r="AE1539" s="175"/>
      <c r="AF1539" s="175"/>
      <c r="AG1539" s="175"/>
      <c r="AH1539" s="175"/>
      <c r="AI1539" s="175"/>
      <c r="AJ1539" s="175"/>
      <c r="AK1539" s="175"/>
      <c r="AL1539" s="175"/>
      <c r="AM1539" s="157" t="str">
        <f ca="1">IF('MASTER 2018-19 '!H1554="","",'MASTER 2018-19 '!H1554)</f>
        <v/>
      </c>
      <c r="AN1539" s="216"/>
    </row>
    <row r="1540" spans="1:40" x14ac:dyDescent="0.2">
      <c r="B1540" s="236">
        <v>348</v>
      </c>
      <c r="C1540" s="86" t="str">
        <f ca="1">VLOOKUP(B1540,'GSP List'!$D$2:$E$485,2,FALSE)</f>
        <v>DALMALLY</v>
      </c>
      <c r="D1540" s="117" t="s">
        <v>30</v>
      </c>
      <c r="E1540" s="117" t="s">
        <v>564</v>
      </c>
      <c r="F1540" s="214"/>
      <c r="G1540" s="284" t="str">
        <f ca="1">IF(AND(VLOOKUP(C1540,SubstationLoad_Max_Primaries!$B$3:$Z$495,3,FALSE),ISNUMBER(VLOOKUP(C1540,'Manual Calculation'!$B$2:$G$222,3,FALSE))),VLOOKUP(C1540,'Manual Calculation'!$B$2:$G$222,4,FALSE),VLOOKUP(C1540,SubstationLoad_Max_Primaries!$B$3:$Z$500,23,FALSE))</f>
        <v>No PI</v>
      </c>
      <c r="H1540" s="282">
        <f ca="1">IF(AND(VLOOKUP(C1540,SubstationLoad_Max_Primaries!$B$3:$Z$495,3,FALSE),ISNUMBER(VLOOKUP(C1540,'Manual Calculation'!$B$2:$G$222,3,FALSE))),VLOOKUP(C1540,'Manual Calculation'!$B$2:$G$222,3,FALSE),VLOOKUP(C1540,SubstationLoad_Max_Primaries!$B$3:$Z$500,22,FALSE))</f>
        <v>0.23599029930788099</v>
      </c>
      <c r="I1540" s="136">
        <v>1</v>
      </c>
      <c r="J1540" s="89">
        <v>0</v>
      </c>
      <c r="K1540" s="90">
        <v>0</v>
      </c>
      <c r="L1540" s="143">
        <f ca="1">IF(OR($B1540="",ISNA($I1540)),,$H1540*$I1540)</f>
        <v>0.23599029930788099</v>
      </c>
      <c r="M1540" s="143">
        <f ca="1">IF($B1540 ="",,VLOOKUP($K1540,'Growth Rates'!$C$5:$D$8,2,FALSE))^COLUMNS($M1540:M1540)*$L1540+SUM($L1541:M1541)*IFERROR($L$5/$L$6,1)</f>
        <v>0.23599460772815981</v>
      </c>
      <c r="N1540" s="143">
        <f ca="1">IF($B1540 ="",,VLOOKUP($K1540,'Growth Rates'!$C$5:$D$8,2,FALSE))^COLUMNS($M1540:N1540)*$L1540+SUM($L1541:N1541)*IFERROR($L$5/$L$6,1)</f>
        <v>0.23599891622709646</v>
      </c>
      <c r="O1540" s="143">
        <f ca="1">IF($B1540 ="",,VLOOKUP($K1540,'Growth Rates'!$C$5:$D$8,2,FALSE))^COLUMNS($M1540:O1540)*$L1540+SUM($L1541:O1541)*IFERROR($L$5/$L$6,1)</f>
        <v>0.23600322480469235</v>
      </c>
      <c r="P1540" s="143">
        <f ca="1">IF($B1540 ="",,VLOOKUP($K1540,'Growth Rates'!$C$5:$D$8,2,FALSE))^COLUMNS($M1540:P1540)*$L1540+SUM($L1541:P1541)*IFERROR($L$5/$L$6,1)</f>
        <v>0.23600753346094902</v>
      </c>
      <c r="Q1540" s="143">
        <f ca="1">IF($B1540 ="",,VLOOKUP($K1540,'Growth Rates'!$C$5:$D$8,2,FALSE))^COLUMNS($M1540:Q1540)*$L1540+SUM($L1541:Q1541)*IFERROR($L$5/$L$6,1)</f>
        <v>0.23601184219586777</v>
      </c>
      <c r="R1540" s="143">
        <f ca="1">IF($B1540 ="",,VLOOKUP($K1540,'Growth Rates'!$C$5:$D$8,2,FALSE))^COLUMNS($M1540:R1540)*$L1540+SUM($L1541:R1541)*IFERROR($L$5/$L$6,1)</f>
        <v>0.23601615100945011</v>
      </c>
      <c r="S1540" s="143">
        <f ca="1">IF($B1540 ="",,VLOOKUP($K1540,'Growth Rates'!$C$5:$D$8,2,FALSE))^COLUMNS($M1540:S1540)*$L1540+SUM($L1541:S1541)*IFERROR($L$5/$L$6,1)</f>
        <v>0.23602045990169745</v>
      </c>
      <c r="T1540" s="143">
        <f ca="1">IF($B1540 ="",,VLOOKUP($K1540,'Growth Rates'!$C$5:$D$8,2,FALSE))^COLUMNS($M1540:T1540)*$L1540+SUM($L1541:T1541)*IFERROR($L$5/$L$6,1)</f>
        <v>0.23602476887261128</v>
      </c>
      <c r="U1540" s="143">
        <f ca="1">IF($B1540 ="",,VLOOKUP($K1540,'Growth Rates'!$C$5:$D$8,2,FALSE))^COLUMNS($M1540:U1540)*$L1540+SUM($L1541:U1541)*IFERROR($L$5/$L$6,1)</f>
        <v>0.23602907792219296</v>
      </c>
      <c r="V1540" s="143">
        <f ca="1">IF($B1540 ="",,VLOOKUP($K1540,'Growth Rates'!$C$5:$D$8,2,FALSE))^COLUMNS($M1540:V1540)*$L1540+SUM($L1541:V1541)*IFERROR($L$5/$L$6,1)</f>
        <v>0.23603338705044399</v>
      </c>
      <c r="W1540" s="143">
        <f ca="1">IF($B1540 ="",,VLOOKUP($K1540,'Growth Rates'!$C$5:$D$8,2,FALSE))^COLUMNS($M1540:W1540)*$L1540+SUM($L1541:W1541)*IFERROR($L$5/$L$6,1)</f>
        <v>0.23603769625736568</v>
      </c>
      <c r="X1540" s="143">
        <f ca="1">IF($B1540 ="",,VLOOKUP($K1540,'Growth Rates'!$C$5:$D$8,2,FALSE))^COLUMNS($M1540:X1540)*$L1540+SUM($L1541:X1541)*IFERROR($L$5/$L$6,1)</f>
        <v>0.23604200554295973</v>
      </c>
      <c r="Y1540" s="143">
        <f ca="1">IF($B1540 ="",,VLOOKUP($K1540,'Growth Rates'!$C$5:$D$8,2,FALSE))^COLUMNS($M1540:Y1540)*$L1540+SUM($L1541:Y1541)*IFERROR($L$5/$L$6,1)</f>
        <v>0.2360463149072273</v>
      </c>
      <c r="Z1540" s="215"/>
      <c r="AA1540" s="173">
        <f ca="1">IFERROR(IF($H1540="",,AA1541/$L1540),0)</f>
        <v>0</v>
      </c>
      <c r="AB1540" s="173">
        <f ca="1">IFERROR(IF($H1540="",,AB1541/$L1540),0)</f>
        <v>0</v>
      </c>
      <c r="AC1540" s="174">
        <f ca="1">IFERROR(IF($H1540="",,AC1541/$L1540),0)</f>
        <v>0</v>
      </c>
      <c r="AD1540" s="175"/>
      <c r="AE1540" s="42">
        <v>85955</v>
      </c>
      <c r="AF1540" s="43"/>
      <c r="AG1540" s="43"/>
      <c r="AH1540" s="43"/>
      <c r="AI1540" s="43"/>
      <c r="AJ1540" s="43"/>
      <c r="AK1540" s="43"/>
      <c r="AL1540" s="44"/>
      <c r="AM1540" s="157">
        <f ca="1">IF('MASTER 2018-19 '!H1555="","",'MASTER 2018-19 '!H1555)</f>
        <v>0.23599029930788099</v>
      </c>
      <c r="AN1540" s="216">
        <f t="shared" ca="1" si="268"/>
        <v>0</v>
      </c>
    </row>
    <row r="1541" spans="1:40" x14ac:dyDescent="0.2">
      <c r="C1541" s="217" t="str">
        <f ca="1">IFERROR(IF(H1540="","No PI or No Data",""),"Substation was not found in SubstationLoad")</f>
        <v/>
      </c>
      <c r="D1541" s="139"/>
      <c r="E1541" s="139"/>
      <c r="F1541" s="139"/>
      <c r="G1541" s="285" t="str">
        <f ca="1">IF(AND(VLOOKUP(C1540,SubstationLoad_Max_Primaries!$B$3:$Z$495,3,FALSE),ISNUMBER(VLOOKUP(C1540,'Manual Calculation'!$B$2:$G$222,3,FALSE))),VLOOKUP(C1540,'Manual Calculation'!$B$2:$G$222,4,FALSE),VLOOKUP(C1540,SubstationLoad_Max_Primaries!$B$3:$Z$500,23,FALSE))</f>
        <v>No PI</v>
      </c>
      <c r="H1541" s="250"/>
      <c r="I1541" s="220"/>
      <c r="J1541" s="220"/>
      <c r="K1541" s="220"/>
      <c r="L1541" s="220" t="s">
        <v>32</v>
      </c>
      <c r="M1541" s="235"/>
      <c r="N1541" s="221"/>
      <c r="O1541" s="221"/>
      <c r="P1541" s="221"/>
      <c r="Q1541" s="221"/>
      <c r="R1541" s="221"/>
      <c r="S1541" s="221"/>
      <c r="T1541" s="221"/>
      <c r="U1541" s="221"/>
      <c r="V1541" s="221"/>
      <c r="W1541" s="221"/>
      <c r="X1541" s="221"/>
      <c r="Y1541" s="221"/>
      <c r="Z1541" s="222"/>
      <c r="AA1541" s="419">
        <f ca="1">IF(AND(VLOOKUP(C1540,SubstationLoad_Min_Primaries!$B$3:$Z$495,3,FALSE),ISNUMBER(VLOOKUP(C1540,'Manual Calculation'!$B$2:$G$222,5,FALSE))),"Manual Calculation",MAX(VLOOKUP(C1540,SubstationLoad_Max_Primaries!$B$3:$Z$500,5,FALSE),VLOOKUP(C1540,SubstationLoad_Max_Primaries!$B$3:$Z$500,7,FALSE)))</f>
        <v>0</v>
      </c>
      <c r="AB1541" s="419">
        <f ca="1">IF(AND(VLOOKUP(C1540,SubstationLoad_Min_Primaries!$B$3:$Z$495,3,FALSE),ISNUMBER(VLOOKUP(C1540,'Manual Calculation'!$B$2:$G$222,5,FALSE))),"Manual Calculation",VLOOKUP(C1540,SubstationLoad_Max_Primaries!$B$3:$Z$500,6,FALSE))</f>
        <v>0</v>
      </c>
      <c r="AC1541" s="282">
        <f ca="1">IF(AND(VLOOKUP(C1540,SubstationLoad_Min_Primaries!$B$3:$Z$495,3,FALSE),ISNUMBER(VLOOKUP(C1540,'Manual Calculation'!$B$2:$G$222,5,FALSE))),VLOOKUP(C1540,'Manual Calculation'!$B$2:$G$222,5,FALSE),VLOOKUP(C1540,SubstationLoad_Min_Primaries!$B$3:$Z$500,22,FALSE))</f>
        <v>0</v>
      </c>
      <c r="AD1541" s="175"/>
      <c r="AE1541" s="186">
        <v>1</v>
      </c>
      <c r="AF1541" s="187">
        <v>0</v>
      </c>
      <c r="AG1541" s="187">
        <v>0</v>
      </c>
      <c r="AH1541" s="187">
        <v>0</v>
      </c>
      <c r="AI1541" s="187">
        <v>0</v>
      </c>
      <c r="AJ1541" s="187">
        <v>0</v>
      </c>
      <c r="AK1541" s="187">
        <v>0</v>
      </c>
      <c r="AL1541" s="188">
        <v>0</v>
      </c>
      <c r="AM1541" s="157" t="str">
        <f ca="1">IF('MASTER 2018-19 '!H1556="","",'MASTER 2018-19 '!H1556)</f>
        <v/>
      </c>
      <c r="AN1541" s="216"/>
    </row>
    <row r="1542" spans="1:40" x14ac:dyDescent="0.2">
      <c r="C1542" s="223" t="s">
        <v>33</v>
      </c>
      <c r="D1542" s="224"/>
      <c r="E1542" s="225"/>
      <c r="F1542" s="225"/>
      <c r="G1542" s="226"/>
      <c r="H1542" s="249"/>
      <c r="I1542" s="228"/>
      <c r="J1542" s="228"/>
      <c r="K1542" s="228"/>
      <c r="L1542" s="228"/>
      <c r="M1542" s="229"/>
      <c r="N1542" s="229"/>
      <c r="O1542" s="230"/>
      <c r="P1542" s="230"/>
      <c r="Q1542" s="230"/>
      <c r="R1542" s="231" t="s">
        <v>34</v>
      </c>
      <c r="S1542" s="283" t="str">
        <f ca="1">VLOOKUP(C1540,SubstationLoad_Max_Primaries!$B$3:$Z$500,24,FALSE)</f>
        <v/>
      </c>
      <c r="T1542" s="233"/>
      <c r="U1542" s="233"/>
      <c r="V1542" s="233"/>
      <c r="W1542" s="233"/>
      <c r="X1542" s="233"/>
      <c r="Y1542" s="233"/>
      <c r="Z1542" s="234"/>
      <c r="AA1542" s="418">
        <f ca="1">IF(AND(VLOOKUP(C1540,SubstationLoad_Min_Primaries!$B$3:$Z$495,3,FALSE),ISNUMBER(VLOOKUP(C1540,'Manual Calculation'!$B$2:$G$222,5,FALSE))),"",IF(AA1541=VLOOKUP(C1540,SubstationLoad_Max_Primaries!$B$3:$Z$500,5,FALSE),VLOOKUP(C1540,SubstationLoad_Max_Primaries!$B$3:$Z$500,10,FALSE),IF(AA1541=VLOOKUP(C1540,SubstationLoad_Max_Primaries!$B$3:$Z$500,7,FALSE),VLOOKUP(C1540,SubstationLoad_Max_Primaries!$B$3:$Z$500,12,FALSE),"")))</f>
        <v>0</v>
      </c>
      <c r="AB1542" s="418">
        <f ca="1">IF(AND(VLOOKUP(C1540,SubstationLoad_Min_Primaries!$B$3:$Z$495,3,FALSE),ISNUMBER(VLOOKUP(C1540,'Manual Calculation'!$B$2:$G$222,5,FALSE))),"",VLOOKUP(C1540,SubstationLoad_Max_Primaries!$B$3:$Z$500,11,FALSE))</f>
        <v>0</v>
      </c>
      <c r="AC1542" s="418">
        <f ca="1">IF(AND(VLOOKUP(C1540,SubstationLoad_Min_Primaries!$B$3:$Z$495,3,FALSE),ISNUMBER(VLOOKUP(C1540,'Manual Calculation'!$B$2:$G$222,5,FALSE))),VLOOKUP(C1540,'Manual Calculation'!$B$2:$G$222,6,FALSE),VLOOKUP(C1540,SubstationLoad_Min_Primaries!$B$3:$Z$500,23,FALSE))</f>
        <v>0</v>
      </c>
      <c r="AD1542" s="175"/>
      <c r="AE1542" s="175"/>
      <c r="AF1542" s="175"/>
      <c r="AG1542" s="175"/>
      <c r="AH1542" s="175"/>
      <c r="AI1542" s="175"/>
      <c r="AJ1542" s="175"/>
      <c r="AK1542" s="175"/>
      <c r="AL1542" s="175"/>
      <c r="AM1542" s="157" t="str">
        <f ca="1">IF('MASTER 2018-19 '!H1557="","",'MASTER 2018-19 '!H1557)</f>
        <v/>
      </c>
      <c r="AN1542" s="216"/>
    </row>
    <row r="1543" spans="1:40" x14ac:dyDescent="0.2">
      <c r="B1543" s="236">
        <v>346</v>
      </c>
      <c r="C1543" s="86" t="str">
        <f ca="1">VLOOKUP(B1543,'GSP List'!$D$2:$E$485,2,FALSE)</f>
        <v>DERVAIG</v>
      </c>
      <c r="D1543" s="117" t="s">
        <v>30</v>
      </c>
      <c r="E1543" s="117" t="s">
        <v>534</v>
      </c>
      <c r="F1543" s="214"/>
      <c r="G1543" s="284">
        <f ca="1">IF(AND(VLOOKUP(C1543,SubstationLoad_Max_Primaries!$B$3:$Z$495,3,FALSE),ISNUMBER(VLOOKUP(C1543,'Manual Calculation'!$B$2:$G$222,3,FALSE))),VLOOKUP(C1543,'Manual Calculation'!$B$2:$G$222,4,FALSE),VLOOKUP(C1543,SubstationLoad_Max_Primaries!$B$3:$Z$500,23,FALSE))</f>
        <v>43874.5625</v>
      </c>
      <c r="H1543" s="282">
        <f ca="1">IF(AND(VLOOKUP(C1543,SubstationLoad_Max_Primaries!$B$3:$Z$495,3,FALSE),ISNUMBER(VLOOKUP(C1543,'Manual Calculation'!$B$2:$G$222,3,FALSE))),VLOOKUP(C1543,'Manual Calculation'!$B$2:$G$222,3,FALSE),VLOOKUP(C1543,SubstationLoad_Max_Primaries!$B$3:$Z$500,22,FALSE))</f>
        <v>3.8680804769999999</v>
      </c>
      <c r="I1543" s="136">
        <v>1</v>
      </c>
      <c r="J1543" s="89">
        <v>0</v>
      </c>
      <c r="K1543" s="90">
        <v>0</v>
      </c>
      <c r="L1543" s="143">
        <f ca="1">IF(OR($B1543="",ISNA($I1543)),,$H1543*$I1543)</f>
        <v>3.8680804769999999</v>
      </c>
      <c r="M1543" s="143">
        <f ca="1">IF($B1543 ="",,VLOOKUP($K1543,'Growth Rates'!$C$5:$D$8,2,FALSE))^COLUMNS($M1543:M1543)*$L1543+SUM($L1544:M1544)*IFERROR($L$5/$L$6,1)</f>
        <v>3.868151095650072</v>
      </c>
      <c r="N1543" s="143">
        <f ca="1">IF($B1543 ="",,VLOOKUP($K1543,'Growth Rates'!$C$5:$D$8,2,FALSE))^COLUMNS($M1543:N1543)*$L1543+SUM($L1544:N1544)*IFERROR($L$5/$L$6,1)</f>
        <v>3.8682217155894123</v>
      </c>
      <c r="O1543" s="143">
        <f ca="1">IF($B1543 ="",,VLOOKUP($K1543,'Growth Rates'!$C$5:$D$8,2,FALSE))^COLUMNS($M1543:O1543)*$L1543+SUM($L1544:O1544)*IFERROR($L$5/$L$6,1)</f>
        <v>3.868292336818044</v>
      </c>
      <c r="P1543" s="143">
        <f ca="1">IF($B1543 ="",,VLOOKUP($K1543,'Growth Rates'!$C$5:$D$8,2,FALSE))^COLUMNS($M1543:P1543)*$L1543+SUM($L1544:P1544)*IFERROR($L$5/$L$6,1)</f>
        <v>3.8683629593359927</v>
      </c>
      <c r="Q1543" s="143">
        <f ca="1">IF($B1543 ="",,VLOOKUP($K1543,'Growth Rates'!$C$5:$D$8,2,FALSE))^COLUMNS($M1543:Q1543)*$L1543+SUM($L1544:Q1544)*IFERROR($L$5/$L$6,1)</f>
        <v>3.868433583143279</v>
      </c>
      <c r="R1543" s="143">
        <f ca="1">IF($B1543 ="",,VLOOKUP($K1543,'Growth Rates'!$C$5:$D$8,2,FALSE))^COLUMNS($M1543:R1543)*$L1543+SUM($L1544:R1544)*IFERROR($L$5/$L$6,1)</f>
        <v>3.8685042082399281</v>
      </c>
      <c r="S1543" s="143">
        <f ca="1">IF($B1543 ="",,VLOOKUP($K1543,'Growth Rates'!$C$5:$D$8,2,FALSE))^COLUMNS($M1543:S1543)*$L1543+SUM($L1544:S1544)*IFERROR($L$5/$L$6,1)</f>
        <v>3.8685748346259632</v>
      </c>
      <c r="T1543" s="143">
        <f ca="1">IF($B1543 ="",,VLOOKUP($K1543,'Growth Rates'!$C$5:$D$8,2,FALSE))^COLUMNS($M1543:T1543)*$L1543+SUM($L1544:T1544)*IFERROR($L$5/$L$6,1)</f>
        <v>3.8686454623014086</v>
      </c>
      <c r="U1543" s="143">
        <f ca="1">IF($B1543 ="",,VLOOKUP($K1543,'Growth Rates'!$C$5:$D$8,2,FALSE))^COLUMNS($M1543:U1543)*$L1543+SUM($L1544:U1544)*IFERROR($L$5/$L$6,1)</f>
        <v>3.8687160912662861</v>
      </c>
      <c r="V1543" s="143">
        <f ca="1">IF($B1543 ="",,VLOOKUP($K1543,'Growth Rates'!$C$5:$D$8,2,FALSE))^COLUMNS($M1543:V1543)*$L1543+SUM($L1544:V1544)*IFERROR($L$5/$L$6,1)</f>
        <v>3.8687867215206211</v>
      </c>
      <c r="W1543" s="143">
        <f ca="1">IF($B1543 ="",,VLOOKUP($K1543,'Growth Rates'!$C$5:$D$8,2,FALSE))^COLUMNS($M1543:W1543)*$L1543+SUM($L1544:W1544)*IFERROR($L$5/$L$6,1)</f>
        <v>3.8688573530644348</v>
      </c>
      <c r="X1543" s="143">
        <f ca="1">IF($B1543 ="",,VLOOKUP($K1543,'Growth Rates'!$C$5:$D$8,2,FALSE))^COLUMNS($M1543:X1543)*$L1543+SUM($L1544:X1544)*IFERROR($L$5/$L$6,1)</f>
        <v>3.8689279858977548</v>
      </c>
      <c r="Y1543" s="143">
        <f ca="1">IF($B1543 ="",,VLOOKUP($K1543,'Growth Rates'!$C$5:$D$8,2,FALSE))^COLUMNS($M1543:Y1543)*$L1543+SUM($L1544:Y1544)*IFERROR($L$5/$L$6,1)</f>
        <v>3.8689986200206001</v>
      </c>
      <c r="Z1543" s="237"/>
      <c r="AA1543" s="173">
        <f ca="1">IFERROR(IF($H1543="",,AA1544/$L1543),0)</f>
        <v>0</v>
      </c>
      <c r="AB1543" s="173">
        <f ca="1">IFERROR(IF($H1543="",,AB1544/$L1543),0)</f>
        <v>0</v>
      </c>
      <c r="AC1543" s="174">
        <f ca="1">IFERROR(IF($H1543="",,AC1544/$L1543),0)</f>
        <v>9.6308420213874462E-3</v>
      </c>
      <c r="AD1543" s="175"/>
      <c r="AE1543" s="42">
        <v>85939</v>
      </c>
      <c r="AF1543" s="43"/>
      <c r="AG1543" s="43"/>
      <c r="AH1543" s="43"/>
      <c r="AI1543" s="43"/>
      <c r="AJ1543" s="43"/>
      <c r="AK1543" s="43"/>
      <c r="AL1543" s="44"/>
      <c r="AM1543" s="157">
        <f ca="1">IF('MASTER 2018-19 '!H1558="","",'MASTER 2018-19 '!H1558)</f>
        <v>3.56</v>
      </c>
      <c r="AN1543" s="216">
        <f t="shared" ca="1" si="268"/>
        <v>0.30808047699999985</v>
      </c>
    </row>
    <row r="1544" spans="1:40" x14ac:dyDescent="0.2">
      <c r="C1544" s="217" t="str">
        <f ca="1">IFERROR(IF(H1543="","No PI or No Data",""),"Substation was not found in SubstationLoad")</f>
        <v/>
      </c>
      <c r="D1544" s="139"/>
      <c r="E1544" s="139"/>
      <c r="F1544" s="139"/>
      <c r="G1544" s="285">
        <f ca="1">IF(AND(VLOOKUP(C1543,SubstationLoad_Max_Primaries!$B$3:$Z$495,3,FALSE),ISNUMBER(VLOOKUP(C1543,'Manual Calculation'!$B$2:$G$222,3,FALSE))),VLOOKUP(C1543,'Manual Calculation'!$B$2:$G$222,4,FALSE),VLOOKUP(C1543,SubstationLoad_Max_Primaries!$B$3:$Z$500,23,FALSE))</f>
        <v>43874.5625</v>
      </c>
      <c r="H1544" s="250"/>
      <c r="I1544" s="220"/>
      <c r="J1544" s="220"/>
      <c r="K1544" s="220"/>
      <c r="L1544" s="220" t="s">
        <v>32</v>
      </c>
      <c r="M1544" s="235"/>
      <c r="N1544" s="221"/>
      <c r="O1544" s="221"/>
      <c r="P1544" s="221"/>
      <c r="Q1544" s="221"/>
      <c r="R1544" s="221"/>
      <c r="S1544" s="221"/>
      <c r="T1544" s="221"/>
      <c r="U1544" s="221"/>
      <c r="V1544" s="221"/>
      <c r="W1544" s="221"/>
      <c r="X1544" s="221"/>
      <c r="Y1544" s="221"/>
      <c r="Z1544" s="222"/>
      <c r="AA1544" s="419" t="str">
        <f ca="1">IF(AND(VLOOKUP(C1543,SubstationLoad_Min_Primaries!$B$3:$Z$495,3,FALSE),ISNUMBER(VLOOKUP(C1543,'Manual Calculation'!$B$2:$G$222,5,FALSE))),"Manual Calculation",MAX(VLOOKUP(C1543,SubstationLoad_Max_Primaries!$B$3:$Z$500,5,FALSE),VLOOKUP(C1543,SubstationLoad_Max_Primaries!$B$3:$Z$500,7,FALSE)))</f>
        <v>Manual Calculation</v>
      </c>
      <c r="AB1544" s="419" t="str">
        <f ca="1">IF(AND(VLOOKUP(C1543,SubstationLoad_Min_Primaries!$B$3:$Z$495,3,FALSE),ISNUMBER(VLOOKUP(C1543,'Manual Calculation'!$B$2:$G$222,5,FALSE))),"Manual Calculation",VLOOKUP(C1543,SubstationLoad_Max_Primaries!$B$3:$Z$500,6,FALSE))</f>
        <v>Manual Calculation</v>
      </c>
      <c r="AC1544" s="282">
        <f ca="1">IF(AND(VLOOKUP(C1543,SubstationLoad_Min_Primaries!$B$3:$Z$495,3,FALSE),ISNUMBER(VLOOKUP(C1543,'Manual Calculation'!$B$2:$G$222,5,FALSE))),VLOOKUP(C1543,'Manual Calculation'!$B$2:$G$222,5,FALSE),VLOOKUP(C1543,SubstationLoad_Min_Primaries!$B$3:$Z$500,22,FALSE))</f>
        <v>3.7252871999999999E-2</v>
      </c>
      <c r="AD1544" s="175"/>
      <c r="AE1544" s="186">
        <v>1</v>
      </c>
      <c r="AF1544" s="187">
        <v>0</v>
      </c>
      <c r="AG1544" s="187">
        <v>0</v>
      </c>
      <c r="AH1544" s="187">
        <v>0</v>
      </c>
      <c r="AI1544" s="187">
        <v>0</v>
      </c>
      <c r="AJ1544" s="187">
        <v>0</v>
      </c>
      <c r="AK1544" s="187">
        <v>0</v>
      </c>
      <c r="AL1544" s="188">
        <v>0</v>
      </c>
      <c r="AM1544" s="157" t="str">
        <f ca="1">IF('MASTER 2018-19 '!H1559="","",'MASTER 2018-19 '!H1559)</f>
        <v/>
      </c>
      <c r="AN1544" s="216"/>
    </row>
    <row r="1545" spans="1:40" x14ac:dyDescent="0.2">
      <c r="C1545" s="223" t="s">
        <v>33</v>
      </c>
      <c r="D1545" s="224"/>
      <c r="E1545" s="225"/>
      <c r="F1545" s="225"/>
      <c r="G1545" s="226"/>
      <c r="H1545" s="249"/>
      <c r="I1545" s="228"/>
      <c r="J1545" s="228"/>
      <c r="K1545" s="228"/>
      <c r="L1545" s="228"/>
      <c r="M1545" s="229"/>
      <c r="N1545" s="229"/>
      <c r="O1545" s="230"/>
      <c r="P1545" s="230"/>
      <c r="Q1545" s="230"/>
      <c r="R1545" s="231" t="s">
        <v>34</v>
      </c>
      <c r="S1545" s="283">
        <f ca="1">VLOOKUP(C1543,SubstationLoad_Max_Primaries!$B$3:$Z$500,24,FALSE)</f>
        <v>2</v>
      </c>
      <c r="T1545" s="233"/>
      <c r="U1545" s="233"/>
      <c r="V1545" s="233"/>
      <c r="W1545" s="233"/>
      <c r="X1545" s="233"/>
      <c r="Y1545" s="233"/>
      <c r="Z1545" s="234"/>
      <c r="AA1545" s="418" t="str">
        <f ca="1">IF(AND(VLOOKUP(C1543,SubstationLoad_Min_Primaries!$B$3:$Z$495,3,FALSE),ISNUMBER(VLOOKUP(C1543,'Manual Calculation'!$B$2:$G$222,5,FALSE))),"",IF(AA1544=VLOOKUP(C1543,SubstationLoad_Max_Primaries!$B$3:$Z$500,5,FALSE),VLOOKUP(C1543,SubstationLoad_Max_Primaries!$B$3:$Z$500,10,FALSE),IF(AA1544=VLOOKUP(C1543,SubstationLoad_Max_Primaries!$B$3:$Z$500,7,FALSE),VLOOKUP(C1543,SubstationLoad_Max_Primaries!$B$3:$Z$500,12,FALSE),"")))</f>
        <v/>
      </c>
      <c r="AB1545" s="418" t="str">
        <f ca="1">IF(AND(VLOOKUP(C1543,SubstationLoad_Min_Primaries!$B$3:$Z$495,3,FALSE),ISNUMBER(VLOOKUP(C1543,'Manual Calculation'!$B$2:$G$222,5,FALSE))),"",VLOOKUP(C1543,SubstationLoad_Max_Primaries!$B$3:$Z$500,11,FALSE))</f>
        <v/>
      </c>
      <c r="AC1545" s="418">
        <f ca="1">IF(AND(VLOOKUP(C1543,SubstationLoad_Min_Primaries!$B$3:$Z$495,3,FALSE),ISNUMBER(VLOOKUP(C1543,'Manual Calculation'!$B$2:$G$222,5,FALSE))),VLOOKUP(C1543,'Manual Calculation'!$B$2:$G$222,6,FALSE),VLOOKUP(C1543,SubstationLoad_Min_Primaries!$B$3:$Z$500,23,FALSE))</f>
        <v>43835.9375</v>
      </c>
      <c r="AD1545" s="175"/>
      <c r="AE1545" s="175"/>
      <c r="AF1545" s="175"/>
      <c r="AG1545" s="175"/>
      <c r="AH1545" s="175"/>
      <c r="AI1545" s="175"/>
      <c r="AJ1545" s="175"/>
      <c r="AK1545" s="175"/>
      <c r="AL1545" s="175"/>
      <c r="AM1545" s="157" t="str">
        <f ca="1">IF('MASTER 2018-19 '!H1560="","",'MASTER 2018-19 '!H1560)</f>
        <v/>
      </c>
      <c r="AN1545" s="216"/>
    </row>
    <row r="1546" spans="1:40" x14ac:dyDescent="0.2">
      <c r="B1546" s="236">
        <v>324</v>
      </c>
      <c r="C1546" s="86" t="str">
        <f ca="1">VLOOKUP(B1546,'GSP List'!$D$2:$E$485,2,FALSE)</f>
        <v>EREDINE</v>
      </c>
      <c r="D1546" s="117" t="s">
        <v>30</v>
      </c>
      <c r="E1546" s="117" t="s">
        <v>598</v>
      </c>
      <c r="F1546" s="214"/>
      <c r="G1546" s="284" t="str">
        <f ca="1">IF(AND(VLOOKUP(C1546,SubstationLoad_Max_Primaries!$B$3:$Z$495,3,FALSE),ISNUMBER(VLOOKUP(C1546,'Manual Calculation'!$B$2:$G$222,3,FALSE))),VLOOKUP(C1546,'Manual Calculation'!$B$2:$G$222,4,FALSE),VLOOKUP(C1546,SubstationLoad_Max_Primaries!$B$3:$Z$500,23,FALSE))</f>
        <v>No PI</v>
      </c>
      <c r="H1546" s="282">
        <f ca="1">IF(AND(VLOOKUP(C1546,SubstationLoad_Max_Primaries!$B$3:$Z$495,3,FALSE),ISNUMBER(VLOOKUP(C1546,'Manual Calculation'!$B$2:$G$222,3,FALSE))),VLOOKUP(C1546,'Manual Calculation'!$B$2:$G$222,3,FALSE),VLOOKUP(C1546,SubstationLoad_Max_Primaries!$B$3:$Z$500,22,FALSE))</f>
        <v>0.11799514965394049</v>
      </c>
      <c r="I1546" s="136">
        <v>1</v>
      </c>
      <c r="J1546" s="89">
        <v>0</v>
      </c>
      <c r="K1546" s="90">
        <v>0</v>
      </c>
      <c r="L1546" s="143">
        <f ca="1">IF(OR($B1546="",ISNA($I1546)),,$H1546*$I1546)</f>
        <v>0.11799514965394049</v>
      </c>
      <c r="M1546" s="143">
        <f ca="1">IF($B1546 ="",,VLOOKUP($K1546,'Growth Rates'!$C$5:$D$8,2,FALSE))^COLUMNS($M1546:M1546)*$L1546+SUM($L1547:M1547)*IFERROR($L$5/$L$6,1)</f>
        <v>0.1179973038640799</v>
      </c>
      <c r="N1546" s="143">
        <f ca="1">IF($B1546 ="",,VLOOKUP($K1546,'Growth Rates'!$C$5:$D$8,2,FALSE))^COLUMNS($M1546:N1546)*$L1546+SUM($L1547:N1547)*IFERROR($L$5/$L$6,1)</f>
        <v>0.11799945811354823</v>
      </c>
      <c r="O1546" s="143">
        <f ca="1">IF($B1546 ="",,VLOOKUP($K1546,'Growth Rates'!$C$5:$D$8,2,FALSE))^COLUMNS($M1546:O1546)*$L1546+SUM($L1547:O1547)*IFERROR($L$5/$L$6,1)</f>
        <v>0.11800161240234618</v>
      </c>
      <c r="P1546" s="143">
        <f ca="1">IF($B1546 ="",,VLOOKUP($K1546,'Growth Rates'!$C$5:$D$8,2,FALSE))^COLUMNS($M1546:P1546)*$L1546+SUM($L1547:P1547)*IFERROR($L$5/$L$6,1)</f>
        <v>0.11800376673047451</v>
      </c>
      <c r="Q1546" s="143">
        <f ca="1">IF($B1546 ="",,VLOOKUP($K1546,'Growth Rates'!$C$5:$D$8,2,FALSE))^COLUMNS($M1546:Q1546)*$L1546+SUM($L1547:Q1547)*IFERROR($L$5/$L$6,1)</f>
        <v>0.11800592109793388</v>
      </c>
      <c r="R1546" s="143">
        <f ca="1">IF($B1546 ="",,VLOOKUP($K1546,'Growth Rates'!$C$5:$D$8,2,FALSE))^COLUMNS($M1546:R1546)*$L1546+SUM($L1547:R1547)*IFERROR($L$5/$L$6,1)</f>
        <v>0.11800807550472506</v>
      </c>
      <c r="S1546" s="143">
        <f ca="1">IF($B1546 ="",,VLOOKUP($K1546,'Growth Rates'!$C$5:$D$8,2,FALSE))^COLUMNS($M1546:S1546)*$L1546+SUM($L1547:S1547)*IFERROR($L$5/$L$6,1)</f>
        <v>0.11801022995084873</v>
      </c>
      <c r="T1546" s="143">
        <f ca="1">IF($B1546 ="",,VLOOKUP($K1546,'Growth Rates'!$C$5:$D$8,2,FALSE))^COLUMNS($M1546:T1546)*$L1546+SUM($L1547:T1547)*IFERROR($L$5/$L$6,1)</f>
        <v>0.11801238443630564</v>
      </c>
      <c r="U1546" s="143">
        <f ca="1">IF($B1546 ="",,VLOOKUP($K1546,'Growth Rates'!$C$5:$D$8,2,FALSE))^COLUMNS($M1546:U1546)*$L1546+SUM($L1547:U1547)*IFERROR($L$5/$L$6,1)</f>
        <v>0.11801453896109648</v>
      </c>
      <c r="V1546" s="143">
        <f ca="1">IF($B1546 ="",,VLOOKUP($K1546,'Growth Rates'!$C$5:$D$8,2,FALSE))^COLUMNS($M1546:V1546)*$L1546+SUM($L1547:V1547)*IFERROR($L$5/$L$6,1)</f>
        <v>0.118016693525222</v>
      </c>
      <c r="W1546" s="143">
        <f ca="1">IF($B1546 ="",,VLOOKUP($K1546,'Growth Rates'!$C$5:$D$8,2,FALSE))^COLUMNS($M1546:W1546)*$L1546+SUM($L1547:W1547)*IFERROR($L$5/$L$6,1)</f>
        <v>0.11801884812868284</v>
      </c>
      <c r="X1546" s="143">
        <f ca="1">IF($B1546 ="",,VLOOKUP($K1546,'Growth Rates'!$C$5:$D$8,2,FALSE))^COLUMNS($M1546:X1546)*$L1546+SUM($L1547:X1547)*IFERROR($L$5/$L$6,1)</f>
        <v>0.11802100277147987</v>
      </c>
      <c r="Y1546" s="143">
        <f ca="1">IF($B1546 ="",,VLOOKUP($K1546,'Growth Rates'!$C$5:$D$8,2,FALSE))^COLUMNS($M1546:Y1546)*$L1546+SUM($L1547:Y1547)*IFERROR($L$5/$L$6,1)</f>
        <v>0.11802315745361365</v>
      </c>
      <c r="Z1546" s="111"/>
      <c r="AA1546" s="173">
        <f ca="1">IFERROR(IF($H1546="",,AA1547/$L1546),0)</f>
        <v>0</v>
      </c>
      <c r="AB1546" s="173">
        <f ca="1">IFERROR(IF($H1546="",,AB1547/$L1546),0)</f>
        <v>0</v>
      </c>
      <c r="AC1546" s="174">
        <f ca="1">IFERROR(IF($H1546="",,AC1547/$L1546),0)</f>
        <v>0</v>
      </c>
      <c r="AD1546" s="175"/>
      <c r="AE1546" s="42">
        <v>85972</v>
      </c>
      <c r="AF1546" s="43"/>
      <c r="AG1546" s="43"/>
      <c r="AH1546" s="43"/>
      <c r="AI1546" s="43"/>
      <c r="AJ1546" s="43"/>
      <c r="AK1546" s="43"/>
      <c r="AL1546" s="44"/>
      <c r="AM1546" s="157">
        <f ca="1">IF('MASTER 2018-19 '!H1561="","",'MASTER 2018-19 '!H1561)</f>
        <v>0.12080455797903432</v>
      </c>
      <c r="AN1546" s="216">
        <f t="shared" ca="1" si="268"/>
        <v>-2.8094083250938262E-3</v>
      </c>
    </row>
    <row r="1547" spans="1:40" x14ac:dyDescent="0.2">
      <c r="C1547" s="217" t="str">
        <f ca="1">IFERROR(IF(H1546="","No PI or No Data",""),"Substation was not found in SubstationLoad")</f>
        <v/>
      </c>
      <c r="D1547" s="139"/>
      <c r="E1547" s="139"/>
      <c r="F1547" s="139"/>
      <c r="G1547" s="285" t="str">
        <f ca="1">IF(AND(VLOOKUP(C1546,SubstationLoad_Max_Primaries!$B$3:$Z$495,3,FALSE),ISNUMBER(VLOOKUP(C1546,'Manual Calculation'!$B$2:$G$222,3,FALSE))),VLOOKUP(C1546,'Manual Calculation'!$B$2:$G$222,4,FALSE),VLOOKUP(C1546,SubstationLoad_Max_Primaries!$B$3:$Z$500,23,FALSE))</f>
        <v>No PI</v>
      </c>
      <c r="H1547" s="250"/>
      <c r="I1547" s="220"/>
      <c r="J1547" s="220"/>
      <c r="K1547" s="220"/>
      <c r="L1547" s="220" t="s">
        <v>32</v>
      </c>
      <c r="M1547" s="235"/>
      <c r="N1547" s="221"/>
      <c r="O1547" s="221"/>
      <c r="P1547" s="221"/>
      <c r="Q1547" s="221"/>
      <c r="R1547" s="221"/>
      <c r="S1547" s="221"/>
      <c r="T1547" s="221"/>
      <c r="U1547" s="221"/>
      <c r="V1547" s="221"/>
      <c r="W1547" s="221"/>
      <c r="X1547" s="221"/>
      <c r="Y1547" s="221"/>
      <c r="Z1547" s="222"/>
      <c r="AA1547" s="419">
        <f ca="1">IF(AND(VLOOKUP(C1546,SubstationLoad_Min_Primaries!$B$3:$Z$495,3,FALSE),ISNUMBER(VLOOKUP(C1546,'Manual Calculation'!$B$2:$G$222,5,FALSE))),"Manual Calculation",MAX(VLOOKUP(C1546,SubstationLoad_Max_Primaries!$B$3:$Z$500,5,FALSE),VLOOKUP(C1546,SubstationLoad_Max_Primaries!$B$3:$Z$500,7,FALSE)))</f>
        <v>0</v>
      </c>
      <c r="AB1547" s="419">
        <f ca="1">IF(AND(VLOOKUP(C1546,SubstationLoad_Min_Primaries!$B$3:$Z$495,3,FALSE),ISNUMBER(VLOOKUP(C1546,'Manual Calculation'!$B$2:$G$222,5,FALSE))),"Manual Calculation",VLOOKUP(C1546,SubstationLoad_Max_Primaries!$B$3:$Z$500,6,FALSE))</f>
        <v>0</v>
      </c>
      <c r="AC1547" s="282">
        <f ca="1">IF(AND(VLOOKUP(C1546,SubstationLoad_Min_Primaries!$B$3:$Z$495,3,FALSE),ISNUMBER(VLOOKUP(C1546,'Manual Calculation'!$B$2:$G$222,5,FALSE))),VLOOKUP(C1546,'Manual Calculation'!$B$2:$G$222,5,FALSE),VLOOKUP(C1546,SubstationLoad_Min_Primaries!$B$3:$Z$500,22,FALSE))</f>
        <v>0</v>
      </c>
      <c r="AD1547" s="175"/>
      <c r="AE1547" s="186">
        <v>1</v>
      </c>
      <c r="AF1547" s="187">
        <v>0</v>
      </c>
      <c r="AG1547" s="187">
        <v>0</v>
      </c>
      <c r="AH1547" s="187">
        <v>0</v>
      </c>
      <c r="AI1547" s="187">
        <v>0</v>
      </c>
      <c r="AJ1547" s="187">
        <v>0</v>
      </c>
      <c r="AK1547" s="187">
        <v>0</v>
      </c>
      <c r="AL1547" s="188">
        <v>0</v>
      </c>
      <c r="AM1547" s="157" t="str">
        <f ca="1">IF('MASTER 2018-19 '!H1562="","",'MASTER 2018-19 '!H1562)</f>
        <v/>
      </c>
      <c r="AN1547" s="216"/>
    </row>
    <row r="1548" spans="1:40" x14ac:dyDescent="0.2">
      <c r="C1548" s="223" t="s">
        <v>33</v>
      </c>
      <c r="D1548" s="224"/>
      <c r="E1548" s="225"/>
      <c r="F1548" s="225"/>
      <c r="G1548" s="226"/>
      <c r="H1548" s="249"/>
      <c r="I1548" s="228"/>
      <c r="J1548" s="228"/>
      <c r="K1548" s="228"/>
      <c r="L1548" s="228"/>
      <c r="M1548" s="229"/>
      <c r="N1548" s="229"/>
      <c r="O1548" s="230"/>
      <c r="P1548" s="230"/>
      <c r="Q1548" s="230"/>
      <c r="R1548" s="231" t="s">
        <v>34</v>
      </c>
      <c r="S1548" s="283" t="str">
        <f ca="1">VLOOKUP(C1546,SubstationLoad_Max_Primaries!$B$3:$Z$500,24,FALSE)</f>
        <v/>
      </c>
      <c r="T1548" s="233"/>
      <c r="U1548" s="233"/>
      <c r="V1548" s="233"/>
      <c r="W1548" s="233"/>
      <c r="X1548" s="233"/>
      <c r="Y1548" s="233"/>
      <c r="Z1548" s="239"/>
      <c r="AA1548" s="418">
        <f ca="1">IF(AND(VLOOKUP(C1546,SubstationLoad_Min_Primaries!$B$3:$Z$495,3,FALSE),ISNUMBER(VLOOKUP(C1546,'Manual Calculation'!$B$2:$G$222,5,FALSE))),"",IF(AA1547=VLOOKUP(C1546,SubstationLoad_Max_Primaries!$B$3:$Z$500,5,FALSE),VLOOKUP(C1546,SubstationLoad_Max_Primaries!$B$3:$Z$500,10,FALSE),IF(AA1547=VLOOKUP(C1546,SubstationLoad_Max_Primaries!$B$3:$Z$500,7,FALSE),VLOOKUP(C1546,SubstationLoad_Max_Primaries!$B$3:$Z$500,12,FALSE),"")))</f>
        <v>0</v>
      </c>
      <c r="AB1548" s="418">
        <f ca="1">IF(AND(VLOOKUP(C1546,SubstationLoad_Min_Primaries!$B$3:$Z$495,3,FALSE),ISNUMBER(VLOOKUP(C1546,'Manual Calculation'!$B$2:$G$222,5,FALSE))),"",VLOOKUP(C1546,SubstationLoad_Max_Primaries!$B$3:$Z$500,11,FALSE))</f>
        <v>0</v>
      </c>
      <c r="AC1548" s="418">
        <f ca="1">IF(AND(VLOOKUP(C1546,SubstationLoad_Min_Primaries!$B$3:$Z$495,3,FALSE),ISNUMBER(VLOOKUP(C1546,'Manual Calculation'!$B$2:$G$222,5,FALSE))),VLOOKUP(C1546,'Manual Calculation'!$B$2:$G$222,6,FALSE),VLOOKUP(C1546,SubstationLoad_Min_Primaries!$B$3:$Z$500,23,FALSE))</f>
        <v>0</v>
      </c>
      <c r="AD1548" s="175"/>
      <c r="AE1548" s="175"/>
      <c r="AF1548" s="175"/>
      <c r="AG1548" s="175"/>
      <c r="AH1548" s="175"/>
      <c r="AI1548" s="175"/>
      <c r="AJ1548" s="175"/>
      <c r="AK1548" s="175"/>
      <c r="AL1548" s="175"/>
      <c r="AM1548" s="157" t="str">
        <f ca="1">IF('MASTER 2018-19 '!H1563="","",'MASTER 2018-19 '!H1563)</f>
        <v/>
      </c>
      <c r="AN1548" s="216"/>
    </row>
    <row r="1549" spans="1:40" x14ac:dyDescent="0.2">
      <c r="B1549" s="236">
        <v>329</v>
      </c>
      <c r="C1549" s="86" t="str">
        <f ca="1">VLOOKUP(B1549,'GSP List'!$D$2:$E$485,2,FALSE)</f>
        <v>KENMORE</v>
      </c>
      <c r="D1549" s="117" t="s">
        <v>30</v>
      </c>
      <c r="E1549" s="117" t="s">
        <v>604</v>
      </c>
      <c r="F1549" s="214"/>
      <c r="G1549" s="284" t="str">
        <f ca="1">IF(AND(VLOOKUP(C1549,SubstationLoad_Max_Primaries!$B$3:$Z$495,3,FALSE),ISNUMBER(VLOOKUP(C1549,'Manual Calculation'!$B$2:$G$222,3,FALSE))),VLOOKUP(C1549,'Manual Calculation'!$B$2:$G$222,4,FALSE),VLOOKUP(C1549,SubstationLoad_Max_Primaries!$B$3:$Z$500,23,FALSE))</f>
        <v>No PI</v>
      </c>
      <c r="H1549" s="282">
        <f ca="1">IF(AND(VLOOKUP(C1549,SubstationLoad_Max_Primaries!$B$3:$Z$495,3,FALSE),ISNUMBER(VLOOKUP(C1549,'Manual Calculation'!$B$2:$G$222,3,FALSE))),VLOOKUP(C1549,'Manual Calculation'!$B$2:$G$222,3,FALSE),VLOOKUP(C1549,SubstationLoad_Max_Primaries!$B$3:$Z$500,22,FALSE))</f>
        <v>0.31465373241050798</v>
      </c>
      <c r="I1549" s="136">
        <v>1</v>
      </c>
      <c r="J1549" s="89">
        <v>0</v>
      </c>
      <c r="K1549" s="90">
        <v>0</v>
      </c>
      <c r="L1549" s="143">
        <f ca="1">IF(OR($B1549="",ISNA($I1549)),,$H1549*$I1549)</f>
        <v>0.31465373241050798</v>
      </c>
      <c r="M1549" s="143">
        <f ca="1">IF($B1549 ="",,VLOOKUP($K1549,'Growth Rates'!$C$5:$D$8,2,FALSE))^COLUMNS($M1549:M1549)*$L1549+SUM($L1550:M1550)*IFERROR($L$5/$L$6,1)</f>
        <v>0.31465947697087976</v>
      </c>
      <c r="N1549" s="143">
        <f ca="1">IF($B1549 ="",,VLOOKUP($K1549,'Growth Rates'!$C$5:$D$8,2,FALSE))^COLUMNS($M1549:N1549)*$L1549+SUM($L1550:N1550)*IFERROR($L$5/$L$6,1)</f>
        <v>0.31466522163612859</v>
      </c>
      <c r="O1549" s="143">
        <f ca="1">IF($B1549 ="",,VLOOKUP($K1549,'Growth Rates'!$C$5:$D$8,2,FALSE))^COLUMNS($M1549:O1549)*$L1549+SUM($L1550:O1550)*IFERROR($L$5/$L$6,1)</f>
        <v>0.31467096640625647</v>
      </c>
      <c r="P1549" s="143">
        <f ca="1">IF($B1549 ="",,VLOOKUP($K1549,'Growth Rates'!$C$5:$D$8,2,FALSE))^COLUMNS($M1549:P1549)*$L1549+SUM($L1550:P1550)*IFERROR($L$5/$L$6,1)</f>
        <v>0.31467671128126534</v>
      </c>
      <c r="Q1549" s="143">
        <f ca="1">IF($B1549 ="",,VLOOKUP($K1549,'Growth Rates'!$C$5:$D$8,2,FALSE))^COLUMNS($M1549:Q1549)*$L1549+SUM($L1550:Q1550)*IFERROR($L$5/$L$6,1)</f>
        <v>0.31468245626115704</v>
      </c>
      <c r="R1549" s="143">
        <f ca="1">IF($B1549 ="",,VLOOKUP($K1549,'Growth Rates'!$C$5:$D$8,2,FALSE))^COLUMNS($M1549:R1549)*$L1549+SUM($L1550:R1550)*IFERROR($L$5/$L$6,1)</f>
        <v>0.31468820134593345</v>
      </c>
      <c r="S1549" s="143">
        <f ca="1">IF($B1549 ="",,VLOOKUP($K1549,'Growth Rates'!$C$5:$D$8,2,FALSE))^COLUMNS($M1549:S1549)*$L1549+SUM($L1550:S1550)*IFERROR($L$5/$L$6,1)</f>
        <v>0.31469394653559662</v>
      </c>
      <c r="T1549" s="143">
        <f ca="1">IF($B1549 ="",,VLOOKUP($K1549,'Growth Rates'!$C$5:$D$8,2,FALSE))^COLUMNS($M1549:T1549)*$L1549+SUM($L1550:T1550)*IFERROR($L$5/$L$6,1)</f>
        <v>0.3146996918301484</v>
      </c>
      <c r="U1549" s="143">
        <f ca="1">IF($B1549 ="",,VLOOKUP($K1549,'Growth Rates'!$C$5:$D$8,2,FALSE))^COLUMNS($M1549:U1549)*$L1549+SUM($L1550:U1550)*IFERROR($L$5/$L$6,1)</f>
        <v>0.3147054372295906</v>
      </c>
      <c r="V1549" s="143">
        <f ca="1">IF($B1549 ="",,VLOOKUP($K1549,'Growth Rates'!$C$5:$D$8,2,FALSE))^COLUMNS($M1549:V1549)*$L1549+SUM($L1550:V1550)*IFERROR($L$5/$L$6,1)</f>
        <v>0.31471118273392529</v>
      </c>
      <c r="W1549" s="143">
        <f ca="1">IF($B1549 ="",,VLOOKUP($K1549,'Growth Rates'!$C$5:$D$8,2,FALSE))^COLUMNS($M1549:W1549)*$L1549+SUM($L1550:W1550)*IFERROR($L$5/$L$6,1)</f>
        <v>0.31471692834315423</v>
      </c>
      <c r="X1549" s="143">
        <f ca="1">IF($B1549 ="",,VLOOKUP($K1549,'Growth Rates'!$C$5:$D$8,2,FALSE))^COLUMNS($M1549:X1549)*$L1549+SUM($L1550:X1550)*IFERROR($L$5/$L$6,1)</f>
        <v>0.31472267405727966</v>
      </c>
      <c r="Y1549" s="143">
        <f ca="1">IF($B1549 ="",,VLOOKUP($K1549,'Growth Rates'!$C$5:$D$8,2,FALSE))^COLUMNS($M1549:Y1549)*$L1549+SUM($L1550:Y1550)*IFERROR($L$5/$L$6,1)</f>
        <v>0.31472841987630307</v>
      </c>
      <c r="Z1549" s="215"/>
      <c r="AA1549" s="173">
        <f ca="1">IFERROR(IF($H1549="",,AA1550/$L1549),0)</f>
        <v>0</v>
      </c>
      <c r="AB1549" s="173">
        <f ca="1">IFERROR(IF($H1549="",,AB1550/$L1549),0)</f>
        <v>0</v>
      </c>
      <c r="AC1549" s="174">
        <f ca="1">IFERROR(IF($H1549="",,AC1550/$L1549),0)</f>
        <v>0</v>
      </c>
      <c r="AD1549" s="175"/>
      <c r="AE1549" s="42">
        <v>85908</v>
      </c>
      <c r="AF1549" s="43"/>
      <c r="AG1549" s="43"/>
      <c r="AH1549" s="43"/>
      <c r="AI1549" s="43"/>
      <c r="AJ1549" s="43"/>
      <c r="AK1549" s="43"/>
      <c r="AL1549" s="44"/>
      <c r="AM1549" s="157">
        <f ca="1">IF('MASTER 2018-19 '!H1564="","",'MASTER 2018-19 '!H1564)</f>
        <v>0.30341609911013268</v>
      </c>
      <c r="AN1549" s="216">
        <f t="shared" ca="1" si="268"/>
        <v>1.1237633300375305E-2</v>
      </c>
    </row>
    <row r="1550" spans="1:40" x14ac:dyDescent="0.2">
      <c r="C1550" s="217" t="str">
        <f ca="1">IFERROR(IF(H1549="","No PI or No Data",""),"Substation was not found in SubstationLoad")</f>
        <v/>
      </c>
      <c r="D1550" s="139"/>
      <c r="E1550" s="139"/>
      <c r="F1550" s="139"/>
      <c r="G1550" s="285" t="str">
        <f ca="1">IF(AND(VLOOKUP(C1549,SubstationLoad_Max_Primaries!$B$3:$Z$495,3,FALSE),ISNUMBER(VLOOKUP(C1549,'Manual Calculation'!$B$2:$G$222,3,FALSE))),VLOOKUP(C1549,'Manual Calculation'!$B$2:$G$222,4,FALSE),VLOOKUP(C1549,SubstationLoad_Max_Primaries!$B$3:$Z$500,23,FALSE))</f>
        <v>No PI</v>
      </c>
      <c r="H1550" s="250"/>
      <c r="I1550" s="220"/>
      <c r="J1550" s="220"/>
      <c r="K1550" s="220"/>
      <c r="L1550" s="220" t="s">
        <v>32</v>
      </c>
      <c r="M1550" s="235"/>
      <c r="N1550" s="221"/>
      <c r="O1550" s="221"/>
      <c r="P1550" s="221"/>
      <c r="Q1550" s="221"/>
      <c r="R1550" s="221"/>
      <c r="S1550" s="221"/>
      <c r="T1550" s="221"/>
      <c r="U1550" s="221"/>
      <c r="V1550" s="221"/>
      <c r="W1550" s="221"/>
      <c r="X1550" s="221"/>
      <c r="Y1550" s="221"/>
      <c r="Z1550" s="222"/>
      <c r="AA1550" s="419">
        <f ca="1">IF(AND(VLOOKUP(C1549,SubstationLoad_Min_Primaries!$B$3:$Z$495,3,FALSE),ISNUMBER(VLOOKUP(C1549,'Manual Calculation'!$B$2:$G$222,5,FALSE))),"Manual Calculation",MAX(VLOOKUP(C1549,SubstationLoad_Max_Primaries!$B$3:$Z$500,5,FALSE),VLOOKUP(C1549,SubstationLoad_Max_Primaries!$B$3:$Z$500,7,FALSE)))</f>
        <v>0</v>
      </c>
      <c r="AB1550" s="419">
        <f ca="1">IF(AND(VLOOKUP(C1549,SubstationLoad_Min_Primaries!$B$3:$Z$495,3,FALSE),ISNUMBER(VLOOKUP(C1549,'Manual Calculation'!$B$2:$G$222,5,FALSE))),"Manual Calculation",VLOOKUP(C1549,SubstationLoad_Max_Primaries!$B$3:$Z$500,6,FALSE))</f>
        <v>0</v>
      </c>
      <c r="AC1550" s="282">
        <f ca="1">IF(AND(VLOOKUP(C1549,SubstationLoad_Min_Primaries!$B$3:$Z$495,3,FALSE),ISNUMBER(VLOOKUP(C1549,'Manual Calculation'!$B$2:$G$222,5,FALSE))),VLOOKUP(C1549,'Manual Calculation'!$B$2:$G$222,5,FALSE),VLOOKUP(C1549,SubstationLoad_Min_Primaries!$B$3:$Z$500,22,FALSE))</f>
        <v>0</v>
      </c>
      <c r="AD1550" s="175"/>
      <c r="AE1550" s="186">
        <v>1</v>
      </c>
      <c r="AF1550" s="187">
        <v>0</v>
      </c>
      <c r="AG1550" s="187">
        <v>0</v>
      </c>
      <c r="AH1550" s="187">
        <v>0</v>
      </c>
      <c r="AI1550" s="187">
        <v>0</v>
      </c>
      <c r="AJ1550" s="187">
        <v>0</v>
      </c>
      <c r="AK1550" s="187">
        <v>0</v>
      </c>
      <c r="AL1550" s="188">
        <v>0</v>
      </c>
      <c r="AM1550" s="157" t="str">
        <f ca="1">IF('MASTER 2018-19 '!H1565="","",'MASTER 2018-19 '!H1565)</f>
        <v/>
      </c>
      <c r="AN1550" s="216"/>
    </row>
    <row r="1551" spans="1:40" x14ac:dyDescent="0.2">
      <c r="C1551" s="223" t="s">
        <v>33</v>
      </c>
      <c r="D1551" s="224"/>
      <c r="E1551" s="225"/>
      <c r="F1551" s="225"/>
      <c r="G1551" s="226"/>
      <c r="H1551" s="249"/>
      <c r="I1551" s="228"/>
      <c r="J1551" s="228"/>
      <c r="K1551" s="228"/>
      <c r="L1551" s="228"/>
      <c r="M1551" s="229"/>
      <c r="N1551" s="229"/>
      <c r="O1551" s="230"/>
      <c r="P1551" s="230"/>
      <c r="Q1551" s="230"/>
      <c r="R1551" s="231" t="s">
        <v>34</v>
      </c>
      <c r="S1551" s="283" t="str">
        <f ca="1">VLOOKUP(C1549,SubstationLoad_Max_Primaries!$B$3:$Z$500,24,FALSE)</f>
        <v/>
      </c>
      <c r="T1551" s="233"/>
      <c r="U1551" s="233"/>
      <c r="V1551" s="233"/>
      <c r="W1551" s="233"/>
      <c r="X1551" s="233"/>
      <c r="Y1551" s="233"/>
      <c r="Z1551" s="234"/>
      <c r="AA1551" s="418">
        <f ca="1">IF(AND(VLOOKUP(C1549,SubstationLoad_Min_Primaries!$B$3:$Z$495,3,FALSE),ISNUMBER(VLOOKUP(C1549,'Manual Calculation'!$B$2:$G$222,5,FALSE))),"",IF(AA1550=VLOOKUP(C1549,SubstationLoad_Max_Primaries!$B$3:$Z$500,5,FALSE),VLOOKUP(C1549,SubstationLoad_Max_Primaries!$B$3:$Z$500,10,FALSE),IF(AA1550=VLOOKUP(C1549,SubstationLoad_Max_Primaries!$B$3:$Z$500,7,FALSE),VLOOKUP(C1549,SubstationLoad_Max_Primaries!$B$3:$Z$500,12,FALSE),"")))</f>
        <v>0</v>
      </c>
      <c r="AB1551" s="418">
        <f ca="1">IF(AND(VLOOKUP(C1549,SubstationLoad_Min_Primaries!$B$3:$Z$495,3,FALSE),ISNUMBER(VLOOKUP(C1549,'Manual Calculation'!$B$2:$G$222,5,FALSE))),"",VLOOKUP(C1549,SubstationLoad_Max_Primaries!$B$3:$Z$500,11,FALSE))</f>
        <v>0</v>
      </c>
      <c r="AC1551" s="418">
        <f ca="1">IF(AND(VLOOKUP(C1549,SubstationLoad_Min_Primaries!$B$3:$Z$495,3,FALSE),ISNUMBER(VLOOKUP(C1549,'Manual Calculation'!$B$2:$G$222,5,FALSE))),VLOOKUP(C1549,'Manual Calculation'!$B$2:$G$222,6,FALSE),VLOOKUP(C1549,SubstationLoad_Min_Primaries!$B$3:$Z$500,23,FALSE))</f>
        <v>0</v>
      </c>
      <c r="AD1551" s="175"/>
      <c r="AE1551" s="175"/>
      <c r="AF1551" s="175"/>
      <c r="AG1551" s="175"/>
      <c r="AH1551" s="175"/>
      <c r="AI1551" s="175"/>
      <c r="AJ1551" s="175"/>
      <c r="AK1551" s="175"/>
      <c r="AL1551" s="175"/>
      <c r="AM1551" s="157" t="str">
        <f ca="1">IF('MASTER 2018-19 '!H1566="","",'MASTER 2018-19 '!H1566)</f>
        <v/>
      </c>
      <c r="AN1551" s="216"/>
    </row>
    <row r="1552" spans="1:40" x14ac:dyDescent="0.2">
      <c r="B1552" s="236">
        <v>335</v>
      </c>
      <c r="C1552" s="86" t="str">
        <f ca="1">VLOOKUP(B1552,'GSP List'!$D$2:$E$485,2,FALSE)</f>
        <v>KERRERA</v>
      </c>
      <c r="D1552" s="117" t="s">
        <v>30</v>
      </c>
      <c r="E1552" s="117" t="s">
        <v>574</v>
      </c>
      <c r="F1552" s="214"/>
      <c r="G1552" s="284" t="str">
        <f ca="1">IF(AND(VLOOKUP(C1552,SubstationLoad_Max_Primaries!$B$3:$Z$495,3,FALSE),ISNUMBER(VLOOKUP(C1552,'Manual Calculation'!$B$2:$G$222,3,FALSE))),VLOOKUP(C1552,'Manual Calculation'!$B$2:$G$222,4,FALSE),VLOOKUP(C1552,SubstationLoad_Max_Primaries!$B$3:$Z$500,23,FALSE))</f>
        <v>No PI</v>
      </c>
      <c r="H1552" s="282">
        <f ca="1">IF(AND(VLOOKUP(C1552,SubstationLoad_Max_Primaries!$B$3:$Z$495,3,FALSE),ISNUMBER(VLOOKUP(C1552,'Manual Calculation'!$B$2:$G$222,3,FALSE))),VLOOKUP(C1552,'Manual Calculation'!$B$2:$G$222,3,FALSE),VLOOKUP(C1552,SubstationLoad_Max_Primaries!$B$3:$Z$500,22,FALSE))</f>
        <v>9.8329291378283737E-2</v>
      </c>
      <c r="I1552" s="136">
        <v>1</v>
      </c>
      <c r="J1552" s="89">
        <v>0</v>
      </c>
      <c r="K1552" s="90">
        <v>0</v>
      </c>
      <c r="L1552" s="143">
        <f ca="1">IF(OR($B1552="",ISNA($I1552)),,$H1552*$I1552)</f>
        <v>9.8329291378283737E-2</v>
      </c>
      <c r="M1552" s="143">
        <f ca="1">IF($B1552 ="",,VLOOKUP($K1552,'Growth Rates'!$C$5:$D$8,2,FALSE))^COLUMNS($M1552:M1552)*$L1552+SUM($L1553:M1553)*IFERROR($L$5/$L$6,1)</f>
        <v>9.8331086553399907E-2</v>
      </c>
      <c r="N1552" s="143">
        <f ca="1">IF($B1552 ="",,VLOOKUP($K1552,'Growth Rates'!$C$5:$D$8,2,FALSE))^COLUMNS($M1552:N1552)*$L1552+SUM($L1553:N1553)*IFERROR($L$5/$L$6,1)</f>
        <v>9.8332881761290181E-2</v>
      </c>
      <c r="O1552" s="143">
        <f ca="1">IF($B1552 ="",,VLOOKUP($K1552,'Growth Rates'!$C$5:$D$8,2,FALSE))^COLUMNS($M1552:O1552)*$L1552+SUM($L1553:O1553)*IFERROR($L$5/$L$6,1)</f>
        <v>9.833467700195514E-2</v>
      </c>
      <c r="P1552" s="143">
        <f ca="1">IF($B1552 ="",,VLOOKUP($K1552,'Growth Rates'!$C$5:$D$8,2,FALSE))^COLUMNS($M1552:P1552)*$L1552+SUM($L1553:P1553)*IFERROR($L$5/$L$6,1)</f>
        <v>9.8336472275395423E-2</v>
      </c>
      <c r="Q1552" s="143">
        <f ca="1">IF($B1552 ="",,VLOOKUP($K1552,'Growth Rates'!$C$5:$D$8,2,FALSE))^COLUMNS($M1552:Q1552)*$L1552+SUM($L1553:Q1553)*IFERROR($L$5/$L$6,1)</f>
        <v>9.8338267581611558E-2</v>
      </c>
      <c r="R1552" s="143">
        <f ca="1">IF($B1552 ="",,VLOOKUP($K1552,'Growth Rates'!$C$5:$D$8,2,FALSE))^COLUMNS($M1552:R1552)*$L1552+SUM($L1553:R1553)*IFERROR($L$5/$L$6,1)</f>
        <v>9.8340062920604196E-2</v>
      </c>
      <c r="S1552" s="143">
        <f ca="1">IF($B1552 ="",,VLOOKUP($K1552,'Growth Rates'!$C$5:$D$8,2,FALSE))^COLUMNS($M1552:S1552)*$L1552+SUM($L1553:S1553)*IFERROR($L$5/$L$6,1)</f>
        <v>9.8341858292373935E-2</v>
      </c>
      <c r="T1552" s="143">
        <f ca="1">IF($B1552 ="",,VLOOKUP($K1552,'Growth Rates'!$C$5:$D$8,2,FALSE))^COLUMNS($M1552:T1552)*$L1552+SUM($L1553:T1553)*IFERROR($L$5/$L$6,1)</f>
        <v>9.8343653696921357E-2</v>
      </c>
      <c r="U1552" s="143">
        <f ca="1">IF($B1552 ="",,VLOOKUP($K1552,'Growth Rates'!$C$5:$D$8,2,FALSE))^COLUMNS($M1552:U1552)*$L1552+SUM($L1553:U1553)*IFERROR($L$5/$L$6,1)</f>
        <v>9.8345449134247059E-2</v>
      </c>
      <c r="V1552" s="143">
        <f ca="1">IF($B1552 ="",,VLOOKUP($K1552,'Growth Rates'!$C$5:$D$8,2,FALSE))^COLUMNS($M1552:V1552)*$L1552+SUM($L1553:V1553)*IFERROR($L$5/$L$6,1)</f>
        <v>9.8347244604351652E-2</v>
      </c>
      <c r="W1552" s="143">
        <f ca="1">IF($B1552 ="",,VLOOKUP($K1552,'Growth Rates'!$C$5:$D$8,2,FALSE))^COLUMNS($M1552:W1552)*$L1552+SUM($L1553:W1553)*IFERROR($L$5/$L$6,1)</f>
        <v>9.8349040107235691E-2</v>
      </c>
      <c r="X1552" s="143">
        <f ca="1">IF($B1552 ="",,VLOOKUP($K1552,'Growth Rates'!$C$5:$D$8,2,FALSE))^COLUMNS($M1552:X1552)*$L1552+SUM($L1553:X1553)*IFERROR($L$5/$L$6,1)</f>
        <v>9.8350835642899884E-2</v>
      </c>
      <c r="Y1552" s="143">
        <f ca="1">IF($B1552 ="",,VLOOKUP($K1552,'Growth Rates'!$C$5:$D$8,2,FALSE))^COLUMNS($M1552:Y1552)*$L1552+SUM($L1553:Y1553)*IFERROR($L$5/$L$6,1)</f>
        <v>9.8352631211344702E-2</v>
      </c>
      <c r="Z1552" s="215"/>
      <c r="AA1552" s="173">
        <f ca="1">IFERROR(IF($H1552="",,AA1553/$L1552),0)</f>
        <v>0</v>
      </c>
      <c r="AB1552" s="173">
        <f ca="1">IFERROR(IF($H1552="",,AB1553/$L1552),0)</f>
        <v>0</v>
      </c>
      <c r="AC1552" s="174">
        <f ca="1">IFERROR(IF($H1552="",,AC1553/$L1552),0)</f>
        <v>0</v>
      </c>
      <c r="AD1552" s="175"/>
      <c r="AE1552" s="42">
        <v>85926</v>
      </c>
      <c r="AF1552" s="43"/>
      <c r="AG1552" s="43"/>
      <c r="AH1552" s="43"/>
      <c r="AI1552" s="43"/>
      <c r="AJ1552" s="43"/>
      <c r="AK1552" s="43"/>
      <c r="AL1552" s="44"/>
      <c r="AM1552" s="157">
        <f ca="1">IF('MASTER 2018-19 '!H1567="","",'MASTER 2018-19 '!H1567)</f>
        <v>9.5519883053189911E-2</v>
      </c>
      <c r="AN1552" s="216">
        <f t="shared" ca="1" si="268"/>
        <v>2.8094083250938262E-3</v>
      </c>
    </row>
    <row r="1553" spans="1:40" x14ac:dyDescent="0.2">
      <c r="C1553" s="217" t="str">
        <f ca="1">IFERROR(IF(H1552="","No PI or No Data",""),"Substation was not found in SubstationLoad")</f>
        <v/>
      </c>
      <c r="D1553" s="139"/>
      <c r="E1553" s="139"/>
      <c r="F1553" s="139"/>
      <c r="G1553" s="285" t="str">
        <f ca="1">IF(AND(VLOOKUP(C1552,SubstationLoad_Max_Primaries!$B$3:$Z$495,3,FALSE),ISNUMBER(VLOOKUP(C1552,'Manual Calculation'!$B$2:$G$222,3,FALSE))),VLOOKUP(C1552,'Manual Calculation'!$B$2:$G$222,4,FALSE),VLOOKUP(C1552,SubstationLoad_Max_Primaries!$B$3:$Z$500,23,FALSE))</f>
        <v>No PI</v>
      </c>
      <c r="H1553" s="250"/>
      <c r="I1553" s="220"/>
      <c r="J1553" s="220"/>
      <c r="K1553" s="220"/>
      <c r="L1553" s="220" t="s">
        <v>32</v>
      </c>
      <c r="M1553" s="235"/>
      <c r="N1553" s="221"/>
      <c r="O1553" s="221"/>
      <c r="P1553" s="221"/>
      <c r="Q1553" s="221"/>
      <c r="R1553" s="221"/>
      <c r="S1553" s="221"/>
      <c r="T1553" s="221"/>
      <c r="U1553" s="221"/>
      <c r="V1553" s="221"/>
      <c r="W1553" s="221"/>
      <c r="X1553" s="221"/>
      <c r="Y1553" s="221"/>
      <c r="Z1553" s="222"/>
      <c r="AA1553" s="419">
        <f ca="1">IF(AND(VLOOKUP(C1552,SubstationLoad_Min_Primaries!$B$3:$Z$495,3,FALSE),ISNUMBER(VLOOKUP(C1552,'Manual Calculation'!$B$2:$G$222,5,FALSE))),"Manual Calculation",MAX(VLOOKUP(C1552,SubstationLoad_Max_Primaries!$B$3:$Z$500,5,FALSE),VLOOKUP(C1552,SubstationLoad_Max_Primaries!$B$3:$Z$500,7,FALSE)))</f>
        <v>0</v>
      </c>
      <c r="AB1553" s="419">
        <f ca="1">IF(AND(VLOOKUP(C1552,SubstationLoad_Min_Primaries!$B$3:$Z$495,3,FALSE),ISNUMBER(VLOOKUP(C1552,'Manual Calculation'!$B$2:$G$222,5,FALSE))),"Manual Calculation",VLOOKUP(C1552,SubstationLoad_Max_Primaries!$B$3:$Z$500,6,FALSE))</f>
        <v>0</v>
      </c>
      <c r="AC1553" s="282">
        <f ca="1">IF(AND(VLOOKUP(C1552,SubstationLoad_Min_Primaries!$B$3:$Z$495,3,FALSE),ISNUMBER(VLOOKUP(C1552,'Manual Calculation'!$B$2:$G$222,5,FALSE))),VLOOKUP(C1552,'Manual Calculation'!$B$2:$G$222,5,FALSE),VLOOKUP(C1552,SubstationLoad_Min_Primaries!$B$3:$Z$500,22,FALSE))</f>
        <v>0</v>
      </c>
      <c r="AD1553" s="175"/>
      <c r="AE1553" s="186">
        <v>1</v>
      </c>
      <c r="AF1553" s="187">
        <v>0</v>
      </c>
      <c r="AG1553" s="187">
        <v>0</v>
      </c>
      <c r="AH1553" s="187">
        <v>0</v>
      </c>
      <c r="AI1553" s="187">
        <v>0</v>
      </c>
      <c r="AJ1553" s="187">
        <v>0</v>
      </c>
      <c r="AK1553" s="187">
        <v>0</v>
      </c>
      <c r="AL1553" s="188">
        <v>0</v>
      </c>
      <c r="AM1553" s="157" t="str">
        <f ca="1">IF('MASTER 2018-19 '!H1568="","",'MASTER 2018-19 '!H1568)</f>
        <v/>
      </c>
      <c r="AN1553" s="216"/>
    </row>
    <row r="1554" spans="1:40" x14ac:dyDescent="0.2">
      <c r="C1554" s="223" t="s">
        <v>33</v>
      </c>
      <c r="D1554" s="224"/>
      <c r="E1554" s="225"/>
      <c r="F1554" s="225"/>
      <c r="G1554" s="226"/>
      <c r="H1554" s="249"/>
      <c r="I1554" s="228"/>
      <c r="J1554" s="228"/>
      <c r="K1554" s="228"/>
      <c r="L1554" s="228"/>
      <c r="M1554" s="229"/>
      <c r="N1554" s="229"/>
      <c r="O1554" s="230"/>
      <c r="P1554" s="230"/>
      <c r="Q1554" s="230"/>
      <c r="R1554" s="231" t="s">
        <v>34</v>
      </c>
      <c r="S1554" s="283" t="str">
        <f ca="1">VLOOKUP(C1552,SubstationLoad_Max_Primaries!$B$3:$Z$500,24,FALSE)</f>
        <v/>
      </c>
      <c r="T1554" s="245"/>
      <c r="U1554" s="245"/>
      <c r="V1554" s="245"/>
      <c r="W1554" s="245"/>
      <c r="X1554" s="245"/>
      <c r="Y1554" s="245"/>
      <c r="Z1554" s="234"/>
      <c r="AA1554" s="418">
        <f ca="1">IF(AND(VLOOKUP(C1552,SubstationLoad_Min_Primaries!$B$3:$Z$495,3,FALSE),ISNUMBER(VLOOKUP(C1552,'Manual Calculation'!$B$2:$G$222,5,FALSE))),"",IF(AA1553=VLOOKUP(C1552,SubstationLoad_Max_Primaries!$B$3:$Z$500,5,FALSE),VLOOKUP(C1552,SubstationLoad_Max_Primaries!$B$3:$Z$500,10,FALSE),IF(AA1553=VLOOKUP(C1552,SubstationLoad_Max_Primaries!$B$3:$Z$500,7,FALSE),VLOOKUP(C1552,SubstationLoad_Max_Primaries!$B$3:$Z$500,12,FALSE),"")))</f>
        <v>0</v>
      </c>
      <c r="AB1554" s="418">
        <f ca="1">IF(AND(VLOOKUP(C1552,SubstationLoad_Min_Primaries!$B$3:$Z$495,3,FALSE),ISNUMBER(VLOOKUP(C1552,'Manual Calculation'!$B$2:$G$222,5,FALSE))),"",VLOOKUP(C1552,SubstationLoad_Max_Primaries!$B$3:$Z$500,11,FALSE))</f>
        <v>0</v>
      </c>
      <c r="AC1554" s="418">
        <f ca="1">IF(AND(VLOOKUP(C1552,SubstationLoad_Min_Primaries!$B$3:$Z$495,3,FALSE),ISNUMBER(VLOOKUP(C1552,'Manual Calculation'!$B$2:$G$222,5,FALSE))),VLOOKUP(C1552,'Manual Calculation'!$B$2:$G$222,6,FALSE),VLOOKUP(C1552,SubstationLoad_Min_Primaries!$B$3:$Z$500,23,FALSE))</f>
        <v>0</v>
      </c>
      <c r="AD1554" s="175"/>
      <c r="AE1554" s="175"/>
      <c r="AF1554" s="175"/>
      <c r="AG1554" s="175"/>
      <c r="AH1554" s="175"/>
      <c r="AI1554" s="175"/>
      <c r="AJ1554" s="175"/>
      <c r="AK1554" s="175"/>
      <c r="AL1554" s="175"/>
      <c r="AM1554" s="157" t="str">
        <f ca="1">IF('MASTER 2018-19 '!H1569="","",'MASTER 2018-19 '!H1569)</f>
        <v/>
      </c>
      <c r="AN1554" s="216"/>
    </row>
    <row r="1555" spans="1:40" x14ac:dyDescent="0.2">
      <c r="A1555" s="152"/>
      <c r="B1555" s="247">
        <v>323</v>
      </c>
      <c r="C1555" s="86" t="str">
        <f ca="1">VLOOKUP(B1555,'GSP List'!$D$2:$E$485,2,FALSE)</f>
        <v>KILCHRENAN</v>
      </c>
      <c r="D1555" s="117" t="s">
        <v>30</v>
      </c>
      <c r="E1555" s="117" t="s">
        <v>653</v>
      </c>
      <c r="F1555" s="214"/>
      <c r="G1555" s="284">
        <f ca="1">IF(AND(VLOOKUP(C1555,SubstationLoad_Max_Primaries!$B$3:$Z$495,3,FALSE),ISNUMBER(VLOOKUP(C1555,'Manual Calculation'!$B$2:$G$222,3,FALSE))),VLOOKUP(C1555,'Manual Calculation'!$B$2:$G$222,4,FALSE),VLOOKUP(C1555,SubstationLoad_Max_Primaries!$B$3:$Z$500,23,FALSE))</f>
        <v>43800.775694444441</v>
      </c>
      <c r="H1555" s="282">
        <f ca="1">IF(AND(VLOOKUP(C1555,SubstationLoad_Max_Primaries!$B$3:$Z$495,3,FALSE),ISNUMBER(VLOOKUP(C1555,'Manual Calculation'!$B$2:$G$222,3,FALSE))),VLOOKUP(C1555,'Manual Calculation'!$B$2:$G$222,3,FALSE),VLOOKUP(C1555,SubstationLoad_Max_Primaries!$B$3:$Z$500,22,FALSE))</f>
        <v>0.83497768011474605</v>
      </c>
      <c r="I1555" s="136">
        <v>1</v>
      </c>
      <c r="J1555" s="89">
        <v>0</v>
      </c>
      <c r="K1555" s="90">
        <v>0</v>
      </c>
      <c r="L1555" s="143">
        <f ca="1">IF(OR($B1555="",ISNA($I1555)),,$H1555*$I1555)</f>
        <v>0.83497768011474605</v>
      </c>
      <c r="M1555" s="143">
        <f ca="1">IF($B1555 ="",,VLOOKUP($K1555,'Growth Rates'!$C$5:$D$8,2,FALSE))^COLUMNS($M1555:M1555)*$L1555+SUM($L1556:M1556)*IFERROR($L$5/$L$6,1)</f>
        <v>0.8349929241090116</v>
      </c>
      <c r="N1555" s="143">
        <f ca="1">IF($B1555 ="",,VLOOKUP($K1555,'Growth Rates'!$C$5:$D$8,2,FALSE))^COLUMNS($M1555:N1555)*$L1555+SUM($L1556:N1556)*IFERROR($L$5/$L$6,1)</f>
        <v>0.8350081683815832</v>
      </c>
      <c r="O1555" s="143">
        <f ca="1">IF($B1555 ="",,VLOOKUP($K1555,'Growth Rates'!$C$5:$D$8,2,FALSE))^COLUMNS($M1555:O1555)*$L1555+SUM($L1556:O1556)*IFERROR($L$5/$L$6,1)</f>
        <v>0.83502341293246585</v>
      </c>
      <c r="P1555" s="143">
        <f ca="1">IF($B1555 ="",,VLOOKUP($K1555,'Growth Rates'!$C$5:$D$8,2,FALSE))^COLUMNS($M1555:P1555)*$L1555+SUM($L1556:P1556)*IFERROR($L$5/$L$6,1)</f>
        <v>0.83503865776166497</v>
      </c>
      <c r="Q1555" s="143">
        <f ca="1">IF($B1555 ="",,VLOOKUP($K1555,'Growth Rates'!$C$5:$D$8,2,FALSE))^COLUMNS($M1555:Q1555)*$L1555+SUM($L1556:Q1556)*IFERROR($L$5/$L$6,1)</f>
        <v>0.83505390286918524</v>
      </c>
      <c r="R1555" s="143">
        <f ca="1">IF($B1555 ="",,VLOOKUP($K1555,'Growth Rates'!$C$5:$D$8,2,FALSE))^COLUMNS($M1555:R1555)*$L1555+SUM($L1556:R1556)*IFERROR($L$5/$L$6,1)</f>
        <v>0.83506914825503187</v>
      </c>
      <c r="S1555" s="143">
        <f ca="1">IF($B1555 ="",,VLOOKUP($K1555,'Growth Rates'!$C$5:$D$8,2,FALSE))^COLUMNS($M1555:S1555)*$L1555+SUM($L1556:S1556)*IFERROR($L$5/$L$6,1)</f>
        <v>0.83508439391921008</v>
      </c>
      <c r="T1555" s="143">
        <f ca="1">IF($B1555 ="",,VLOOKUP($K1555,'Growth Rates'!$C$5:$D$8,2,FALSE))^COLUMNS($M1555:T1555)*$L1555+SUM($L1556:T1556)*IFERROR($L$5/$L$6,1)</f>
        <v>0.83509963986172497</v>
      </c>
      <c r="U1555" s="143">
        <f ca="1">IF($B1555 ="",,VLOOKUP($K1555,'Growth Rates'!$C$5:$D$8,2,FALSE))^COLUMNS($M1555:U1555)*$L1555+SUM($L1556:U1556)*IFERROR($L$5/$L$6,1)</f>
        <v>0.83511488608258133</v>
      </c>
      <c r="V1555" s="143">
        <f ca="1">IF($B1555 ="",,VLOOKUP($K1555,'Growth Rates'!$C$5:$D$8,2,FALSE))^COLUMNS($M1555:V1555)*$L1555+SUM($L1556:V1556)*IFERROR($L$5/$L$6,1)</f>
        <v>0.83513013258178448</v>
      </c>
      <c r="W1555" s="143">
        <f ca="1">IF($B1555 ="",,VLOOKUP($K1555,'Growth Rates'!$C$5:$D$8,2,FALSE))^COLUMNS($M1555:W1555)*$L1555+SUM($L1556:W1556)*IFERROR($L$5/$L$6,1)</f>
        <v>0.83514537935933919</v>
      </c>
      <c r="X1555" s="143">
        <f ca="1">IF($B1555 ="",,VLOOKUP($K1555,'Growth Rates'!$C$5:$D$8,2,FALSE))^COLUMNS($M1555:X1555)*$L1555+SUM($L1556:X1556)*IFERROR($L$5/$L$6,1)</f>
        <v>0.83516062641525135</v>
      </c>
      <c r="Y1555" s="143">
        <f ca="1">IF($B1555 ="",,VLOOKUP($K1555,'Growth Rates'!$C$5:$D$8,2,FALSE))^COLUMNS($M1555:Y1555)*$L1555+SUM($L1556:Y1556)*IFERROR($L$5/$L$6,1)</f>
        <v>0.83517587374952507</v>
      </c>
      <c r="Z1555" s="237"/>
      <c r="AA1555" s="173">
        <f ca="1">IFERROR(IF($H1555="",,AA1556/$L1555),0)</f>
        <v>0.82769235536420371</v>
      </c>
      <c r="AB1555" s="173">
        <f ca="1">IFERROR(IF($H1555="",,AB1556/$L1555),0)</f>
        <v>0.54769232402930579</v>
      </c>
      <c r="AC1555" s="174">
        <f ca="1">IFERROR(IF($H1555="",,AC1556/$L1555),0)</f>
        <v>0</v>
      </c>
      <c r="AD1555" s="175"/>
      <c r="AE1555" s="42">
        <v>85945</v>
      </c>
      <c r="AF1555" s="43"/>
      <c r="AG1555" s="43"/>
      <c r="AH1555" s="43"/>
      <c r="AI1555" s="43"/>
      <c r="AJ1555" s="43"/>
      <c r="AK1555" s="43"/>
      <c r="AL1555" s="44"/>
      <c r="AM1555" s="157">
        <f ca="1">IF('MASTER 2018-19 '!H1570="","",'MASTER 2018-19 '!H1570)</f>
        <v>0.67</v>
      </c>
      <c r="AN1555" s="216">
        <f t="shared" ca="1" si="268"/>
        <v>0.16497768011474601</v>
      </c>
    </row>
    <row r="1556" spans="1:40" x14ac:dyDescent="0.2">
      <c r="A1556" s="152"/>
      <c r="C1556" s="217" t="str">
        <f ca="1">IFERROR(IF(H1555="","No PI or No Data",""),"Substation was not found in SubstationLoad")</f>
        <v/>
      </c>
      <c r="D1556" s="139"/>
      <c r="E1556" s="139"/>
      <c r="F1556" s="139"/>
      <c r="G1556" s="285">
        <f ca="1">IF(AND(VLOOKUP(C1555,SubstationLoad_Max_Primaries!$B$3:$Z$495,3,FALSE),ISNUMBER(VLOOKUP(C1555,'Manual Calculation'!$B$2:$G$222,3,FALSE))),VLOOKUP(C1555,'Manual Calculation'!$B$2:$G$222,4,FALSE),VLOOKUP(C1555,SubstationLoad_Max_Primaries!$B$3:$Z$500,23,FALSE))</f>
        <v>43800.775694444441</v>
      </c>
      <c r="H1556" s="248"/>
      <c r="I1556" s="220"/>
      <c r="J1556" s="220"/>
      <c r="K1556" s="220"/>
      <c r="L1556" s="220" t="s">
        <v>32</v>
      </c>
      <c r="M1556" s="235"/>
      <c r="N1556" s="221"/>
      <c r="O1556" s="221"/>
      <c r="P1556" s="221"/>
      <c r="Q1556" s="221"/>
      <c r="R1556" s="221"/>
      <c r="S1556" s="221"/>
      <c r="T1556" s="221"/>
      <c r="U1556" s="221"/>
      <c r="V1556" s="221"/>
      <c r="W1556" s="221"/>
      <c r="X1556" s="221"/>
      <c r="Y1556" s="221"/>
      <c r="Z1556" s="222"/>
      <c r="AA1556" s="419">
        <f ca="1">IF(AND(VLOOKUP(C1555,SubstationLoad_Min_Primaries!$B$3:$Z$495,3,FALSE),ISNUMBER(VLOOKUP(C1555,'Manual Calculation'!$B$2:$G$222,5,FALSE))),"Manual Calculation",MAX(VLOOKUP(C1555,SubstationLoad_Max_Primaries!$B$3:$Z$500,5,FALSE),VLOOKUP(C1555,SubstationLoad_Max_Primaries!$B$3:$Z$500,7,FALSE)))</f>
        <v>0.69110464273071281</v>
      </c>
      <c r="AB1556" s="419">
        <f ca="1">IF(AND(VLOOKUP(C1555,SubstationLoad_Min_Primaries!$B$3:$Z$495,3,FALSE),ISNUMBER(VLOOKUP(C1555,'Manual Calculation'!$B$2:$G$222,5,FALSE))),"Manual Calculation",VLOOKUP(C1555,SubstationLoad_Max_Primaries!$B$3:$Z$500,6,FALSE))</f>
        <v>0.4573108661346435</v>
      </c>
      <c r="AC1556" s="282">
        <f ca="1">IF(AND(VLOOKUP(C1555,SubstationLoad_Min_Primaries!$B$3:$Z$495,3,FALSE),ISNUMBER(VLOOKUP(C1555,'Manual Calculation'!$B$2:$G$222,5,FALSE))),VLOOKUP(C1555,'Manual Calculation'!$B$2:$G$222,5,FALSE),VLOOKUP(C1555,SubstationLoad_Min_Primaries!$B$3:$Z$500,22,FALSE))</f>
        <v>0</v>
      </c>
      <c r="AD1556" s="175"/>
      <c r="AE1556" s="186">
        <v>1</v>
      </c>
      <c r="AF1556" s="187">
        <v>0</v>
      </c>
      <c r="AG1556" s="187">
        <v>0</v>
      </c>
      <c r="AH1556" s="187">
        <v>0</v>
      </c>
      <c r="AI1556" s="187">
        <v>0</v>
      </c>
      <c r="AJ1556" s="187">
        <v>0</v>
      </c>
      <c r="AK1556" s="187">
        <v>0</v>
      </c>
      <c r="AL1556" s="188">
        <v>0</v>
      </c>
      <c r="AM1556" s="157" t="str">
        <f ca="1">IF('MASTER 2018-19 '!H1571="","",'MASTER 2018-19 '!H1571)</f>
        <v/>
      </c>
      <c r="AN1556" s="216"/>
    </row>
    <row r="1557" spans="1:40" x14ac:dyDescent="0.2">
      <c r="A1557" s="152"/>
      <c r="C1557" s="223" t="s">
        <v>33</v>
      </c>
      <c r="D1557" s="224"/>
      <c r="E1557" s="225"/>
      <c r="F1557" s="225"/>
      <c r="G1557" s="226"/>
      <c r="H1557" s="249"/>
      <c r="I1557" s="228"/>
      <c r="J1557" s="228"/>
      <c r="K1557" s="228"/>
      <c r="L1557" s="228"/>
      <c r="M1557" s="229"/>
      <c r="N1557" s="229"/>
      <c r="O1557" s="230"/>
      <c r="P1557" s="230"/>
      <c r="Q1557" s="230"/>
      <c r="R1557" s="231" t="s">
        <v>34</v>
      </c>
      <c r="S1557" s="283">
        <f ca="1">VLOOKUP(C1555,SubstationLoad_Max_Primaries!$B$3:$Z$500,24,FALSE)</f>
        <v>0</v>
      </c>
      <c r="T1557" s="233"/>
      <c r="U1557" s="233"/>
      <c r="V1557" s="233"/>
      <c r="W1557" s="233"/>
      <c r="X1557" s="233"/>
      <c r="Y1557" s="233"/>
      <c r="Z1557" s="234"/>
      <c r="AA1557" s="418">
        <f ca="1">IF(AND(VLOOKUP(C1555,SubstationLoad_Min_Primaries!$B$3:$Z$495,3,FALSE),ISNUMBER(VLOOKUP(C1555,'Manual Calculation'!$B$2:$G$222,5,FALSE))),"",IF(AA1556=VLOOKUP(C1555,SubstationLoad_Max_Primaries!$B$3:$Z$500,5,FALSE),VLOOKUP(C1555,SubstationLoad_Max_Primaries!$B$3:$Z$500,10,FALSE),IF(AA1556=VLOOKUP(C1555,SubstationLoad_Max_Primaries!$B$3:$Z$500,7,FALSE),VLOOKUP(C1555,SubstationLoad_Max_Primaries!$B$3:$Z$500,12,FALSE),"")))</f>
        <v>43570.788194444445</v>
      </c>
      <c r="AB1557" s="418">
        <f ca="1">IF(AND(VLOOKUP(C1555,SubstationLoad_Min_Primaries!$B$3:$Z$495,3,FALSE),ISNUMBER(VLOOKUP(C1555,'Manual Calculation'!$B$2:$G$222,5,FALSE))),"",VLOOKUP(C1555,SubstationLoad_Max_Primaries!$B$3:$Z$500,11,FALSE))</f>
        <v>43650.822916666664</v>
      </c>
      <c r="AC1557" s="418">
        <f ca="1">IF(AND(VLOOKUP(C1555,SubstationLoad_Min_Primaries!$B$3:$Z$495,3,FALSE),ISNUMBER(VLOOKUP(C1555,'Manual Calculation'!$B$2:$G$222,5,FALSE))),VLOOKUP(C1555,'Manual Calculation'!$B$2:$G$222,6,FALSE),VLOOKUP(C1555,SubstationLoad_Min_Primaries!$B$3:$Z$500,23,FALSE))</f>
        <v>0</v>
      </c>
      <c r="AD1557" s="175"/>
      <c r="AE1557" s="175"/>
      <c r="AF1557" s="175"/>
      <c r="AG1557" s="175"/>
      <c r="AH1557" s="175"/>
      <c r="AI1557" s="175"/>
      <c r="AJ1557" s="175"/>
      <c r="AK1557" s="175"/>
      <c r="AL1557" s="175"/>
      <c r="AM1557" s="157" t="str">
        <f ca="1">IF('MASTER 2018-19 '!H1572="","",'MASTER 2018-19 '!H1572)</f>
        <v/>
      </c>
      <c r="AN1557" s="216"/>
    </row>
    <row r="1558" spans="1:40" x14ac:dyDescent="0.2">
      <c r="A1558" s="152"/>
      <c r="B1558" s="213">
        <v>304</v>
      </c>
      <c r="C1558" s="86" t="str">
        <f ca="1">VLOOKUP(B1558,'GSP List'!$D$2:$E$485,2,FALSE)</f>
        <v>KILMELFORD PS</v>
      </c>
      <c r="D1558" s="117" t="s">
        <v>30</v>
      </c>
      <c r="E1558" s="117" t="s">
        <v>563</v>
      </c>
      <c r="F1558" s="214"/>
      <c r="G1558" s="284">
        <f ca="1">IF(AND(VLOOKUP(C1558,SubstationLoad_Max_Primaries!$B$3:$Z$495,3,FALSE),ISNUMBER(VLOOKUP(C1558,'Manual Calculation'!$B$2:$G$222,3,FALSE))),VLOOKUP(C1558,'Manual Calculation'!$B$2:$G$222,4,FALSE),VLOOKUP(C1558,SubstationLoad_Max_Primaries!$B$3:$Z$500,23,FALSE))</f>
        <v>43748.461111111108</v>
      </c>
      <c r="H1558" s="282">
        <f ca="1">IF(AND(VLOOKUP(C1558,SubstationLoad_Max_Primaries!$B$3:$Z$495,3,FALSE),ISNUMBER(VLOOKUP(C1558,'Manual Calculation'!$B$2:$G$222,3,FALSE))),VLOOKUP(C1558,'Manual Calculation'!$B$2:$G$222,3,FALSE),VLOOKUP(C1558,SubstationLoad_Max_Primaries!$B$3:$Z$500,22,FALSE))</f>
        <v>2.2643724692993161</v>
      </c>
      <c r="I1558" s="136">
        <v>1</v>
      </c>
      <c r="J1558" s="89">
        <v>0</v>
      </c>
      <c r="K1558" s="90">
        <v>0</v>
      </c>
      <c r="L1558" s="143">
        <f ca="1">IF(OR($B1558="",ISNA($I1558)),,$H1558*$I1558)</f>
        <v>2.2643724692993161</v>
      </c>
      <c r="M1558" s="143">
        <f ca="1">IF($B1558 ="",,VLOOKUP($K1558,'Growth Rates'!$C$5:$D$8,2,FALSE))^COLUMNS($M1558:M1558)*$L1558+SUM($L1559:M1559)*IFERROR($L$5/$L$6,1)</f>
        <v>2.2644138094234405</v>
      </c>
      <c r="N1558" s="143">
        <f ca="1">IF($B1558 ="",,VLOOKUP($K1558,'Growth Rates'!$C$5:$D$8,2,FALSE))^COLUMNS($M1558:N1558)*$L1558+SUM($L1559:N1559)*IFERROR($L$5/$L$6,1)</f>
        <v>2.264455150302302</v>
      </c>
      <c r="O1558" s="143">
        <f ca="1">IF($B1558 ="",,VLOOKUP($K1558,'Growth Rates'!$C$5:$D$8,2,FALSE))^COLUMNS($M1558:O1558)*$L1558+SUM($L1559:O1559)*IFERROR($L$5/$L$6,1)</f>
        <v>2.2644964919359141</v>
      </c>
      <c r="P1558" s="143">
        <f ca="1">IF($B1558 ="",,VLOOKUP($K1558,'Growth Rates'!$C$5:$D$8,2,FALSE))^COLUMNS($M1558:P1558)*$L1558+SUM($L1559:P1559)*IFERROR($L$5/$L$6,1)</f>
        <v>2.2645378343242912</v>
      </c>
      <c r="Q1558" s="143">
        <f ca="1">IF($B1558 ="",,VLOOKUP($K1558,'Growth Rates'!$C$5:$D$8,2,FALSE))^COLUMNS($M1558:Q1558)*$L1558+SUM($L1559:Q1559)*IFERROR($L$5/$L$6,1)</f>
        <v>2.2645791774674464</v>
      </c>
      <c r="R1558" s="143">
        <f ca="1">IF($B1558 ="",,VLOOKUP($K1558,'Growth Rates'!$C$5:$D$8,2,FALSE))^COLUMNS($M1558:R1558)*$L1558+SUM($L1559:R1559)*IFERROR($L$5/$L$6,1)</f>
        <v>2.2646205213653938</v>
      </c>
      <c r="S1558" s="143">
        <f ca="1">IF($B1558 ="",,VLOOKUP($K1558,'Growth Rates'!$C$5:$D$8,2,FALSE))^COLUMNS($M1558:S1558)*$L1558+SUM($L1559:S1559)*IFERROR($L$5/$L$6,1)</f>
        <v>2.2646618660181477</v>
      </c>
      <c r="T1558" s="143">
        <f ca="1">IF($B1558 ="",,VLOOKUP($K1558,'Growth Rates'!$C$5:$D$8,2,FALSE))^COLUMNS($M1558:T1558)*$L1558+SUM($L1559:T1559)*IFERROR($L$5/$L$6,1)</f>
        <v>2.2647032114257208</v>
      </c>
      <c r="U1558" s="143">
        <f ca="1">IF($B1558 ="",,VLOOKUP($K1558,'Growth Rates'!$C$5:$D$8,2,FALSE))^COLUMNS($M1558:U1558)*$L1558+SUM($L1559:U1559)*IFERROR($L$5/$L$6,1)</f>
        <v>2.2647445575881275</v>
      </c>
      <c r="V1558" s="143">
        <f ca="1">IF($B1558 ="",,VLOOKUP($K1558,'Growth Rates'!$C$5:$D$8,2,FALSE))^COLUMNS($M1558:V1558)*$L1558+SUM($L1559:V1559)*IFERROR($L$5/$L$6,1)</f>
        <v>2.264785904505382</v>
      </c>
      <c r="W1558" s="143">
        <f ca="1">IF($B1558 ="",,VLOOKUP($K1558,'Growth Rates'!$C$5:$D$8,2,FALSE))^COLUMNS($M1558:W1558)*$L1558+SUM($L1559:W1559)*IFERROR($L$5/$L$6,1)</f>
        <v>2.2648272521774966</v>
      </c>
      <c r="X1558" s="143">
        <f ca="1">IF($B1558 ="",,VLOOKUP($K1558,'Growth Rates'!$C$5:$D$8,2,FALSE))^COLUMNS($M1558:X1558)*$L1558+SUM($L1559:X1559)*IFERROR($L$5/$L$6,1)</f>
        <v>2.2648686006044878</v>
      </c>
      <c r="Y1558" s="143">
        <f ca="1">IF($B1558 ="",,VLOOKUP($K1558,'Growth Rates'!$C$5:$D$8,2,FALSE))^COLUMNS($M1558:Y1558)*$L1558+SUM($L1559:Y1559)*IFERROR($L$5/$L$6,1)</f>
        <v>2.2649099497863663</v>
      </c>
      <c r="Z1558" s="215"/>
      <c r="AA1558" s="173">
        <f ca="1">IFERROR(IF($H1558="",,AA1559/$L1558),0)</f>
        <v>1</v>
      </c>
      <c r="AB1558" s="173">
        <f ca="1">IFERROR(IF($H1558="",,AB1559/$L1558),0)</f>
        <v>0.96507805331528085</v>
      </c>
      <c r="AC1558" s="174">
        <f ca="1">IFERROR(IF($H1558="",,AC1559/$L1558),0)</f>
        <v>0</v>
      </c>
      <c r="AD1558" s="175"/>
      <c r="AE1558" s="42">
        <v>85986</v>
      </c>
      <c r="AF1558" s="43"/>
      <c r="AG1558" s="43"/>
      <c r="AH1558" s="43"/>
      <c r="AI1558" s="43"/>
      <c r="AJ1558" s="43"/>
      <c r="AK1558" s="43"/>
      <c r="AL1558" s="44"/>
      <c r="AM1558" s="157">
        <f ca="1">IF('MASTER 2018-19 '!H1573="","",'MASTER 2018-19 '!H1573)</f>
        <v>1.96</v>
      </c>
      <c r="AN1558" s="216">
        <f t="shared" ca="1" si="268"/>
        <v>0.30437246929931616</v>
      </c>
    </row>
    <row r="1559" spans="1:40" x14ac:dyDescent="0.2">
      <c r="A1559" s="152"/>
      <c r="C1559" s="217" t="str">
        <f ca="1">IFERROR(IF(H1558="","No PI or No Data",""),"Substation was not found in SubstationLoad")</f>
        <v/>
      </c>
      <c r="D1559" s="139"/>
      <c r="E1559" s="139"/>
      <c r="F1559" s="139"/>
      <c r="G1559" s="285">
        <f ca="1">IF(AND(VLOOKUP(C1558,SubstationLoad_Max_Primaries!$B$3:$Z$495,3,FALSE),ISNUMBER(VLOOKUP(C1558,'Manual Calculation'!$B$2:$G$222,3,FALSE))),VLOOKUP(C1558,'Manual Calculation'!$B$2:$G$222,4,FALSE),VLOOKUP(C1558,SubstationLoad_Max_Primaries!$B$3:$Z$500,23,FALSE))</f>
        <v>43748.461111111108</v>
      </c>
      <c r="H1559" s="250"/>
      <c r="I1559" s="220"/>
      <c r="J1559" s="220"/>
      <c r="K1559" s="220"/>
      <c r="L1559" s="220" t="s">
        <v>32</v>
      </c>
      <c r="M1559" s="221"/>
      <c r="N1559" s="221"/>
      <c r="O1559" s="221"/>
      <c r="P1559" s="221"/>
      <c r="Q1559" s="221"/>
      <c r="R1559" s="221"/>
      <c r="S1559" s="221"/>
      <c r="T1559" s="221"/>
      <c r="U1559" s="221"/>
      <c r="V1559" s="221"/>
      <c r="W1559" s="221"/>
      <c r="X1559" s="221"/>
      <c r="Y1559" s="221"/>
      <c r="Z1559" s="222"/>
      <c r="AA1559" s="419">
        <f ca="1">IF(AND(VLOOKUP(C1558,SubstationLoad_Min_Primaries!$B$3:$Z$495,3,FALSE),ISNUMBER(VLOOKUP(C1558,'Manual Calculation'!$B$2:$G$222,5,FALSE))),"Manual Calculation",MAX(VLOOKUP(C1558,SubstationLoad_Max_Primaries!$B$3:$Z$500,5,FALSE),VLOOKUP(C1558,SubstationLoad_Max_Primaries!$B$3:$Z$500,7,FALSE)))</f>
        <v>2.2643724692993161</v>
      </c>
      <c r="AB1559" s="419">
        <f ca="1">IF(AND(VLOOKUP(C1558,SubstationLoad_Min_Primaries!$B$3:$Z$495,3,FALSE),ISNUMBER(VLOOKUP(C1558,'Manual Calculation'!$B$2:$G$222,5,FALSE))),"Manual Calculation",VLOOKUP(C1558,SubstationLoad_Max_Primaries!$B$3:$Z$500,6,FALSE))</f>
        <v>2.1852961746520996</v>
      </c>
      <c r="AC1559" s="282">
        <f ca="1">IF(AND(VLOOKUP(C1558,SubstationLoad_Min_Primaries!$B$3:$Z$495,3,FALSE),ISNUMBER(VLOOKUP(C1558,'Manual Calculation'!$B$2:$G$222,5,FALSE))),VLOOKUP(C1558,'Manual Calculation'!$B$2:$G$222,5,FALSE),VLOOKUP(C1558,SubstationLoad_Min_Primaries!$B$3:$Z$500,22,FALSE))</f>
        <v>0</v>
      </c>
      <c r="AD1559" s="175"/>
      <c r="AE1559" s="186">
        <v>1</v>
      </c>
      <c r="AF1559" s="187">
        <v>0</v>
      </c>
      <c r="AG1559" s="187">
        <v>0</v>
      </c>
      <c r="AH1559" s="187">
        <v>0</v>
      </c>
      <c r="AI1559" s="187">
        <v>0</v>
      </c>
      <c r="AJ1559" s="187">
        <v>0</v>
      </c>
      <c r="AK1559" s="187">
        <v>0</v>
      </c>
      <c r="AL1559" s="188">
        <v>0</v>
      </c>
      <c r="AM1559" s="157" t="str">
        <f ca="1">IF('MASTER 2018-19 '!H1574="","",'MASTER 2018-19 '!H1574)</f>
        <v/>
      </c>
      <c r="AN1559" s="216"/>
    </row>
    <row r="1560" spans="1:40" x14ac:dyDescent="0.2">
      <c r="A1560" s="152"/>
      <c r="C1560" s="223" t="s">
        <v>33</v>
      </c>
      <c r="D1560" s="224"/>
      <c r="E1560" s="225"/>
      <c r="F1560" s="225"/>
      <c r="G1560" s="226"/>
      <c r="H1560" s="249"/>
      <c r="I1560" s="228"/>
      <c r="J1560" s="228"/>
      <c r="K1560" s="228"/>
      <c r="L1560" s="228"/>
      <c r="M1560" s="229"/>
      <c r="N1560" s="229"/>
      <c r="O1560" s="230"/>
      <c r="P1560" s="230"/>
      <c r="Q1560" s="230"/>
      <c r="R1560" s="231" t="s">
        <v>34</v>
      </c>
      <c r="S1560" s="283">
        <f ca="1">VLOOKUP(C1558,SubstationLoad_Max_Primaries!$B$3:$Z$500,24,FALSE)</f>
        <v>0</v>
      </c>
      <c r="T1560" s="233"/>
      <c r="U1560" s="233"/>
      <c r="V1560" s="233"/>
      <c r="W1560" s="233"/>
      <c r="X1560" s="233"/>
      <c r="Y1560" s="233"/>
      <c r="Z1560" s="234"/>
      <c r="AA1560" s="418">
        <f ca="1">IF(AND(VLOOKUP(C1558,SubstationLoad_Min_Primaries!$B$3:$Z$495,3,FALSE),ISNUMBER(VLOOKUP(C1558,'Manual Calculation'!$B$2:$G$222,5,FALSE))),"",IF(AA1559=VLOOKUP(C1558,SubstationLoad_Max_Primaries!$B$3:$Z$500,5,FALSE),VLOOKUP(C1558,SubstationLoad_Max_Primaries!$B$3:$Z$500,10,FALSE),IF(AA1559=VLOOKUP(C1558,SubstationLoad_Max_Primaries!$B$3:$Z$500,7,FALSE),VLOOKUP(C1558,SubstationLoad_Max_Primaries!$B$3:$Z$500,12,FALSE),"")))</f>
        <v>43748.461111111108</v>
      </c>
      <c r="AB1560" s="418">
        <f ca="1">IF(AND(VLOOKUP(C1558,SubstationLoad_Min_Primaries!$B$3:$Z$495,3,FALSE),ISNUMBER(VLOOKUP(C1558,'Manual Calculation'!$B$2:$G$222,5,FALSE))),"",VLOOKUP(C1558,SubstationLoad_Max_Primaries!$B$3:$Z$500,11,FALSE))</f>
        <v>43668.961805555555</v>
      </c>
      <c r="AC1560" s="418">
        <f ca="1">IF(AND(VLOOKUP(C1558,SubstationLoad_Min_Primaries!$B$3:$Z$495,3,FALSE),ISNUMBER(VLOOKUP(C1558,'Manual Calculation'!$B$2:$G$222,5,FALSE))),VLOOKUP(C1558,'Manual Calculation'!$B$2:$G$222,6,FALSE),VLOOKUP(C1558,SubstationLoad_Min_Primaries!$B$3:$Z$500,23,FALSE))</f>
        <v>0</v>
      </c>
      <c r="AD1560" s="175"/>
      <c r="AE1560" s="175"/>
      <c r="AF1560" s="175"/>
      <c r="AG1560" s="175"/>
      <c r="AH1560" s="175"/>
      <c r="AI1560" s="175"/>
      <c r="AJ1560" s="175"/>
      <c r="AK1560" s="175"/>
      <c r="AL1560" s="175"/>
      <c r="AM1560" s="157" t="str">
        <f ca="1">IF('MASTER 2018-19 '!H1575="","",'MASTER 2018-19 '!H1575)</f>
        <v/>
      </c>
      <c r="AN1560" s="216"/>
    </row>
    <row r="1561" spans="1:40" x14ac:dyDescent="0.2">
      <c r="A1561" s="152"/>
      <c r="B1561" s="213">
        <v>322</v>
      </c>
      <c r="C1561" s="86" t="str">
        <f ca="1">VLOOKUP(B1561,'GSP List'!$D$2:$E$485,2,FALSE)</f>
        <v>KILNINVER</v>
      </c>
      <c r="D1561" s="117" t="s">
        <v>30</v>
      </c>
      <c r="E1561" s="117" t="s">
        <v>530</v>
      </c>
      <c r="F1561" s="214"/>
      <c r="G1561" s="284">
        <f ca="1">IF(AND(VLOOKUP(C1561,SubstationLoad_Max_Primaries!$B$3:$Z$495,3,FALSE),ISNUMBER(VLOOKUP(C1561,'Manual Calculation'!$B$2:$G$222,3,FALSE))),VLOOKUP(C1561,'Manual Calculation'!$B$2:$G$222,4,FALSE),VLOOKUP(C1561,SubstationLoad_Max_Primaries!$B$3:$Z$500,23,FALSE))</f>
        <v>43799.782638888886</v>
      </c>
      <c r="H1561" s="282">
        <f ca="1">IF(AND(VLOOKUP(C1561,SubstationLoad_Max_Primaries!$B$3:$Z$495,3,FALSE),ISNUMBER(VLOOKUP(C1561,'Manual Calculation'!$B$2:$G$222,3,FALSE))),VLOOKUP(C1561,'Manual Calculation'!$B$2:$G$222,3,FALSE),VLOOKUP(C1561,SubstationLoad_Max_Primaries!$B$3:$Z$500,22,FALSE))</f>
        <v>2.1208414527587887</v>
      </c>
      <c r="I1561" s="136">
        <v>1</v>
      </c>
      <c r="J1561" s="89" t="s">
        <v>35</v>
      </c>
      <c r="K1561" s="90" t="s">
        <v>35</v>
      </c>
      <c r="L1561" s="143">
        <f ca="1">IF(OR($B1561="",ISNA($I1561)),,$H1561*$I1561)</f>
        <v>2.1208414527587887</v>
      </c>
      <c r="M1561" s="143">
        <f ca="1">IF($B1561 ="",,VLOOKUP($K1561,'Growth Rates'!$C$5:$D$8,2,FALSE))^COLUMNS($M1561:M1561)*$L1561+SUM($L1562:M1562)*IFERROR($L$5/$L$6,1)</f>
        <v>2.1496951792321743</v>
      </c>
      <c r="N1561" s="143">
        <f ca="1">IF($B1561 ="",,VLOOKUP($K1561,'Growth Rates'!$C$5:$D$8,2,FALSE))^COLUMNS($M1561:N1561)*$L1561+SUM($L1562:N1562)*IFERROR($L$5/$L$6,1)</f>
        <v>2.178941456280389</v>
      </c>
      <c r="O1561" s="143">
        <f ca="1">IF($B1561 ="",,VLOOKUP($K1561,'Growth Rates'!$C$5:$D$8,2,FALSE))^COLUMNS($M1561:O1561)*$L1561+SUM($L1562:O1562)*IFERROR($L$5/$L$6,1)</f>
        <v>2.2085856244944968</v>
      </c>
      <c r="P1561" s="143">
        <f ca="1">IF($B1561 ="",,VLOOKUP($K1561,'Growth Rates'!$C$5:$D$8,2,FALSE))^COLUMNS($M1561:P1561)*$L1561+SUM($L1562:P1562)*IFERROR($L$5/$L$6,1)</f>
        <v>2.238633097123496</v>
      </c>
      <c r="Q1561" s="143">
        <f ca="1">IF($B1561 ="",,VLOOKUP($K1561,'Growth Rates'!$C$5:$D$8,2,FALSE))^COLUMNS($M1561:Q1561)*$L1561+SUM($L1562:Q1562)*IFERROR($L$5/$L$6,1)</f>
        <v>2.2690893610628144</v>
      </c>
      <c r="R1561" s="143">
        <f ca="1">IF($B1561 ="",,VLOOKUP($K1561,'Growth Rates'!$C$5:$D$8,2,FALSE))^COLUMNS($M1561:R1561)*$L1561+SUM($L1562:R1562)*IFERROR($L$5/$L$6,1)</f>
        <v>2.2999599778562629</v>
      </c>
      <c r="S1561" s="143">
        <f ca="1">IF($B1561 ="",,VLOOKUP($K1561,'Growth Rates'!$C$5:$D$8,2,FALSE))^COLUMNS($M1561:S1561)*$L1561+SUM($L1562:S1562)*IFERROR($L$5/$L$6,1)</f>
        <v>2.3312505847116096</v>
      </c>
      <c r="T1561" s="143">
        <f ca="1">IF($B1561 ="",,VLOOKUP($K1561,'Growth Rates'!$C$5:$D$8,2,FALSE))^COLUMNS($M1561:T1561)*$L1561+SUM($L1562:T1562)*IFERROR($L$5/$L$6,1)</f>
        <v>2.3629668955299841</v>
      </c>
      <c r="U1561" s="143">
        <f ca="1">IF($B1561 ="",,VLOOKUP($K1561,'Growth Rates'!$C$5:$D$8,2,FALSE))^COLUMNS($M1561:U1561)*$L1561+SUM($L1562:U1562)*IFERROR($L$5/$L$6,1)</f>
        <v>2.3951147019492702</v>
      </c>
      <c r="V1561" s="143">
        <f ca="1">IF($B1561 ="",,VLOOKUP($K1561,'Growth Rates'!$C$5:$D$8,2,FALSE))^COLUMNS($M1561:V1561)*$L1561+SUM($L1562:V1562)*IFERROR($L$5/$L$6,1)</f>
        <v>2.4276998744017106</v>
      </c>
      <c r="W1561" s="143">
        <f ca="1">IF($B1561 ="",,VLOOKUP($K1561,'Growth Rates'!$C$5:$D$8,2,FALSE))^COLUMNS($M1561:W1561)*$L1561+SUM($L1562:W1562)*IFERROR($L$5/$L$6,1)</f>
        <v>2.4607283631858867</v>
      </c>
      <c r="X1561" s="143">
        <f ca="1">IF($B1561 ="",,VLOOKUP($K1561,'Growth Rates'!$C$5:$D$8,2,FALSE))^COLUMNS($M1561:X1561)*$L1561+SUM($L1562:X1562)*IFERROR($L$5/$L$6,1)</f>
        <v>2.4942061995532918</v>
      </c>
      <c r="Y1561" s="143">
        <f ca="1">IF($B1561 ="",,VLOOKUP($K1561,'Growth Rates'!$C$5:$D$8,2,FALSE))^COLUMNS($M1561:Y1561)*$L1561+SUM($L1562:Y1562)*IFERROR($L$5/$L$6,1)</f>
        <v>2.5281394968096795</v>
      </c>
      <c r="Z1561" s="215"/>
      <c r="AA1561" s="173">
        <f ca="1">IFERROR(IF($H1561="",,AA1562/$L1561),0)</f>
        <v>0.82987822145924262</v>
      </c>
      <c r="AB1561" s="173">
        <f ca="1">IFERROR(IF($H1561="",,AB1562/$L1561),0)</f>
        <v>0.50970711028660087</v>
      </c>
      <c r="AC1561" s="174">
        <f ca="1">IFERROR(IF($H1561="",,AC1562/$L1561),0)</f>
        <v>0</v>
      </c>
      <c r="AD1561" s="175"/>
      <c r="AE1561" s="42">
        <v>85920</v>
      </c>
      <c r="AF1561" s="43"/>
      <c r="AG1561" s="43"/>
      <c r="AH1561" s="43"/>
      <c r="AI1561" s="43"/>
      <c r="AJ1561" s="43"/>
      <c r="AK1561" s="43"/>
      <c r="AL1561" s="44"/>
      <c r="AM1561" s="157">
        <f ca="1">IF('MASTER 2018-19 '!H1576="","",'MASTER 2018-19 '!H1576)</f>
        <v>2.06</v>
      </c>
      <c r="AN1561" s="216">
        <f t="shared" ca="1" si="268"/>
        <v>6.0841452758788606E-2</v>
      </c>
    </row>
    <row r="1562" spans="1:40" x14ac:dyDescent="0.2">
      <c r="C1562" s="217" t="str">
        <f ca="1">IFERROR(IF(H1561="","No PI or No Data",""),"Substation was not found in SubstationLoad")</f>
        <v/>
      </c>
      <c r="D1562" s="139"/>
      <c r="E1562" s="139"/>
      <c r="F1562" s="139"/>
      <c r="G1562" s="285">
        <f ca="1">IF(AND(VLOOKUP(C1561,SubstationLoad_Max_Primaries!$B$3:$Z$495,3,FALSE),ISNUMBER(VLOOKUP(C1561,'Manual Calculation'!$B$2:$G$222,3,FALSE))),VLOOKUP(C1561,'Manual Calculation'!$B$2:$G$222,4,FALSE),VLOOKUP(C1561,SubstationLoad_Max_Primaries!$B$3:$Z$500,23,FALSE))</f>
        <v>43799.782638888886</v>
      </c>
      <c r="H1562" s="250"/>
      <c r="I1562" s="220"/>
      <c r="J1562" s="220"/>
      <c r="K1562" s="220"/>
      <c r="L1562" s="220" t="s">
        <v>32</v>
      </c>
      <c r="M1562" s="235"/>
      <c r="N1562" s="221"/>
      <c r="O1562" s="221"/>
      <c r="P1562" s="221"/>
      <c r="Q1562" s="221"/>
      <c r="R1562" s="221"/>
      <c r="S1562" s="221"/>
      <c r="T1562" s="221"/>
      <c r="U1562" s="221"/>
      <c r="V1562" s="221"/>
      <c r="W1562" s="221"/>
      <c r="X1562" s="221"/>
      <c r="Y1562" s="221"/>
      <c r="Z1562" s="222"/>
      <c r="AA1562" s="419">
        <f ca="1">IF(AND(VLOOKUP(C1561,SubstationLoad_Min_Primaries!$B$3:$Z$495,3,FALSE),ISNUMBER(VLOOKUP(C1561,'Manual Calculation'!$B$2:$G$222,5,FALSE))),"Manual Calculation",MAX(VLOOKUP(C1561,SubstationLoad_Max_Primaries!$B$3:$Z$500,5,FALSE),VLOOKUP(C1561,SubstationLoad_Max_Primaries!$B$3:$Z$500,7,FALSE)))</f>
        <v>1.7600401328124999</v>
      </c>
      <c r="AB1562" s="419">
        <f ca="1">IF(AND(VLOOKUP(C1561,SubstationLoad_Min_Primaries!$B$3:$Z$495,3,FALSE),ISNUMBER(VLOOKUP(C1561,'Manual Calculation'!$B$2:$G$222,5,FALSE))),"Manual Calculation",VLOOKUP(C1561,SubstationLoad_Max_Primaries!$B$3:$Z$500,6,FALSE))</f>
        <v>1.0810079682617186</v>
      </c>
      <c r="AC1562" s="282">
        <f ca="1">IF(AND(VLOOKUP(C1561,SubstationLoad_Min_Primaries!$B$3:$Z$495,3,FALSE),ISNUMBER(VLOOKUP(C1561,'Manual Calculation'!$B$2:$G$222,5,FALSE))),VLOOKUP(C1561,'Manual Calculation'!$B$2:$G$222,5,FALSE),VLOOKUP(C1561,SubstationLoad_Min_Primaries!$B$3:$Z$500,22,FALSE))</f>
        <v>0</v>
      </c>
      <c r="AD1562" s="175"/>
      <c r="AE1562" s="186">
        <v>1</v>
      </c>
      <c r="AF1562" s="187">
        <v>0</v>
      </c>
      <c r="AG1562" s="187">
        <v>0</v>
      </c>
      <c r="AH1562" s="187">
        <v>0</v>
      </c>
      <c r="AI1562" s="187">
        <v>0</v>
      </c>
      <c r="AJ1562" s="187">
        <v>0</v>
      </c>
      <c r="AK1562" s="187">
        <v>0</v>
      </c>
      <c r="AL1562" s="188">
        <v>0</v>
      </c>
      <c r="AM1562" s="157" t="str">
        <f ca="1">IF('MASTER 2018-19 '!H1577="","",'MASTER 2018-19 '!H1577)</f>
        <v/>
      </c>
      <c r="AN1562" s="216"/>
    </row>
    <row r="1563" spans="1:40" x14ac:dyDescent="0.2">
      <c r="C1563" s="223" t="s">
        <v>33</v>
      </c>
      <c r="D1563" s="224"/>
      <c r="E1563" s="225"/>
      <c r="F1563" s="225"/>
      <c r="G1563" s="226"/>
      <c r="H1563" s="249"/>
      <c r="I1563" s="228"/>
      <c r="J1563" s="228"/>
      <c r="K1563" s="228"/>
      <c r="L1563" s="228"/>
      <c r="M1563" s="229"/>
      <c r="N1563" s="229"/>
      <c r="O1563" s="230"/>
      <c r="P1563" s="230"/>
      <c r="Q1563" s="230"/>
      <c r="R1563" s="231" t="s">
        <v>34</v>
      </c>
      <c r="S1563" s="283">
        <f ca="1">VLOOKUP(C1561,SubstationLoad_Max_Primaries!$B$3:$Z$500,24,FALSE)</f>
        <v>0</v>
      </c>
      <c r="T1563" s="233"/>
      <c r="U1563" s="233"/>
      <c r="V1563" s="233"/>
      <c r="W1563" s="233"/>
      <c r="X1563" s="233"/>
      <c r="Y1563" s="233"/>
      <c r="Z1563" s="234"/>
      <c r="AA1563" s="418">
        <f ca="1">IF(AND(VLOOKUP(C1561,SubstationLoad_Min_Primaries!$B$3:$Z$495,3,FALSE),ISNUMBER(VLOOKUP(C1561,'Manual Calculation'!$B$2:$G$222,5,FALSE))),"",IF(AA1562=VLOOKUP(C1561,SubstationLoad_Max_Primaries!$B$3:$Z$500,5,FALSE),VLOOKUP(C1561,SubstationLoad_Max_Primaries!$B$3:$Z$500,10,FALSE),IF(AA1562=VLOOKUP(C1561,SubstationLoad_Max_Primaries!$B$3:$Z$500,7,FALSE),VLOOKUP(C1561,SubstationLoad_Max_Primaries!$B$3:$Z$500,12,FALSE),"")))</f>
        <v>43767.780555555553</v>
      </c>
      <c r="AB1563" s="418">
        <f ca="1">IF(AND(VLOOKUP(C1561,SubstationLoad_Min_Primaries!$B$3:$Z$495,3,FALSE),ISNUMBER(VLOOKUP(C1561,'Manual Calculation'!$B$2:$G$222,5,FALSE))),"",VLOOKUP(C1561,SubstationLoad_Max_Primaries!$B$3:$Z$500,11,FALSE))</f>
        <v>43623.775694444441</v>
      </c>
      <c r="AC1563" s="418">
        <f ca="1">IF(AND(VLOOKUP(C1561,SubstationLoad_Min_Primaries!$B$3:$Z$495,3,FALSE),ISNUMBER(VLOOKUP(C1561,'Manual Calculation'!$B$2:$G$222,5,FALSE))),VLOOKUP(C1561,'Manual Calculation'!$B$2:$G$222,6,FALSE),VLOOKUP(C1561,SubstationLoad_Min_Primaries!$B$3:$Z$500,23,FALSE))</f>
        <v>0</v>
      </c>
      <c r="AD1563" s="175"/>
      <c r="AE1563" s="175"/>
      <c r="AF1563" s="175"/>
      <c r="AG1563" s="175"/>
      <c r="AH1563" s="175"/>
      <c r="AI1563" s="175"/>
      <c r="AJ1563" s="175"/>
      <c r="AK1563" s="175"/>
      <c r="AL1563" s="175"/>
      <c r="AM1563" s="157" t="str">
        <f ca="1">IF('MASTER 2018-19 '!H1578="","",'MASTER 2018-19 '!H1578)</f>
        <v/>
      </c>
      <c r="AN1563" s="216"/>
    </row>
    <row r="1564" spans="1:40" x14ac:dyDescent="0.2">
      <c r="B1564" s="213">
        <v>333</v>
      </c>
      <c r="C1564" s="86" t="str">
        <f ca="1">VLOOKUP(B1564,'GSP List'!$D$2:$E$485,2,FALSE)</f>
        <v>KINLOCH</v>
      </c>
      <c r="D1564" s="117" t="s">
        <v>30</v>
      </c>
      <c r="E1564" s="117" t="s">
        <v>530</v>
      </c>
      <c r="F1564" s="214"/>
      <c r="G1564" s="284">
        <f ca="1">IF(AND(VLOOKUP(C1564,SubstationLoad_Max_Primaries!$B$3:$Z$495,3,FALSE),ISNUMBER(VLOOKUP(C1564,'Manual Calculation'!$B$2:$G$222,3,FALSE))),VLOOKUP(C1564,'Manual Calculation'!$B$2:$G$222,4,FALSE),VLOOKUP(C1564,SubstationLoad_Max_Primaries!$B$3:$Z$500,23,FALSE))</f>
        <v>43558.556250000001</v>
      </c>
      <c r="H1564" s="282">
        <f ca="1">IF(AND(VLOOKUP(C1564,SubstationLoad_Max_Primaries!$B$3:$Z$495,3,FALSE),ISNUMBER(VLOOKUP(C1564,'Manual Calculation'!$B$2:$G$222,3,FALSE))),VLOOKUP(C1564,'Manual Calculation'!$B$2:$G$222,3,FALSE),VLOOKUP(C1564,SubstationLoad_Max_Primaries!$B$3:$Z$500,22,FALSE))</f>
        <v>1.4703282117843628</v>
      </c>
      <c r="I1564" s="136">
        <v>1</v>
      </c>
      <c r="J1564" s="89" t="s">
        <v>829</v>
      </c>
      <c r="K1564" s="90" t="s">
        <v>829</v>
      </c>
      <c r="L1564" s="143">
        <f ca="1">IF(OR($B1564="",ISNA($I1564)),,$H1564*$I1564)</f>
        <v>1.4703282117843628</v>
      </c>
      <c r="M1564" s="143">
        <f ca="1">IF($B1564 ="",,VLOOKUP($K1564,'Growth Rates'!$C$5:$D$8,2,FALSE))^COLUMNS($M1564:M1564)*$L1564+SUM($L1565:M1565)*IFERROR($L$5/$L$6,1)</f>
        <v>1.5097144971089116</v>
      </c>
      <c r="N1564" s="143">
        <f ca="1">IF($B1564 ="",,VLOOKUP($K1564,'Growth Rates'!$C$5:$D$8,2,FALSE))^COLUMNS($M1564:N1564)*$L1564+SUM($L1565:N1565)*IFERROR($L$5/$L$6,1)</f>
        <v>1.550155839025066</v>
      </c>
      <c r="O1564" s="143">
        <f ca="1">IF($B1564 ="",,VLOOKUP($K1564,'Growth Rates'!$C$5:$D$8,2,FALSE))^COLUMNS($M1564:O1564)*$L1564+SUM($L1565:O1565)*IFERROR($L$5/$L$6,1)</f>
        <v>1.5916804997668075</v>
      </c>
      <c r="P1564" s="143">
        <f ca="1">IF($B1564 ="",,VLOOKUP($K1564,'Growth Rates'!$C$5:$D$8,2,FALSE))^COLUMNS($M1564:P1564)*$L1564+SUM($L1565:P1565)*IFERROR($L$5/$L$6,1)</f>
        <v>1.6343174986401787</v>
      </c>
      <c r="Q1564" s="143">
        <f ca="1">IF($B1564 ="",,VLOOKUP($K1564,'Growth Rates'!$C$5:$D$8,2,FALSE))^COLUMNS($M1564:Q1564)*$L1564+SUM($L1565:Q1565)*IFERROR($L$5/$L$6,1)</f>
        <v>1.678096632303286</v>
      </c>
      <c r="R1564" s="143">
        <f ca="1">IF($B1564 ="",,VLOOKUP($K1564,'Growth Rates'!$C$5:$D$8,2,FALSE))^COLUMNS($M1564:R1564)*$L1564+SUM($L1565:R1565)*IFERROR($L$5/$L$6,1)</f>
        <v>1.7230484955895458</v>
      </c>
      <c r="S1564" s="143">
        <f ca="1">IF($B1564 ="",,VLOOKUP($K1564,'Growth Rates'!$C$5:$D$8,2,FALSE))^COLUMNS($M1564:S1564)*$L1564+SUM($L1565:S1565)*IFERROR($L$5/$L$6,1)</f>
        <v>1.7692045028887364</v>
      </c>
      <c r="T1564" s="143">
        <f ca="1">IF($B1564 ="",,VLOOKUP($K1564,'Growth Rates'!$C$5:$D$8,2,FALSE))^COLUMNS($M1564:T1564)*$L1564+SUM($L1565:T1565)*IFERROR($L$5/$L$6,1)</f>
        <v>1.8165969101007879</v>
      </c>
      <c r="U1564" s="143">
        <f ca="1">IF($B1564 ="",,VLOOKUP($K1564,'Growth Rates'!$C$5:$D$8,2,FALSE))^COLUMNS($M1564:U1564)*$L1564+SUM($L1565:U1565)*IFERROR($L$5/$L$6,1)</f>
        <v>1.8652588371776637</v>
      </c>
      <c r="V1564" s="143">
        <f ca="1">IF($B1564 ="",,VLOOKUP($K1564,'Growth Rates'!$C$5:$D$8,2,FALSE))^COLUMNS($M1564:V1564)*$L1564+SUM($L1565:V1565)*IFERROR($L$5/$L$6,1)</f>
        <v>1.9152242912690729</v>
      </c>
      <c r="W1564" s="143">
        <f ca="1">IF($B1564 ="",,VLOOKUP($K1564,'Growth Rates'!$C$5:$D$8,2,FALSE))^COLUMNS($M1564:W1564)*$L1564+SUM($L1565:W1565)*IFERROR($L$5/$L$6,1)</f>
        <v>1.9665281904882044</v>
      </c>
      <c r="X1564" s="143">
        <f ca="1">IF($B1564 ="",,VLOOKUP($K1564,'Growth Rates'!$C$5:$D$8,2,FALSE))^COLUMNS($M1564:X1564)*$L1564+SUM($L1565:X1565)*IFERROR($L$5/$L$6,1)</f>
        <v>2.0192063883140761</v>
      </c>
      <c r="Y1564" s="143">
        <f ca="1">IF($B1564 ="",,VLOOKUP($K1564,'Growth Rates'!$C$5:$D$8,2,FALSE))^COLUMNS($M1564:Y1564)*$L1564+SUM($L1565:Y1565)*IFERROR($L$5/$L$6,1)</f>
        <v>2.0732956986475664</v>
      </c>
      <c r="Z1564" s="215"/>
      <c r="AA1564" s="173">
        <f ca="1">IFERROR(IF($H1564="",,AA1565/$L1564),0)</f>
        <v>1</v>
      </c>
      <c r="AB1564" s="173">
        <f ca="1">IFERROR(IF($H1564="",,AB1565/$L1564),0)</f>
        <v>0.7543597145680232</v>
      </c>
      <c r="AC1564" s="174">
        <f ca="1">IFERROR(IF($H1564="",,AC1565/$L1564),0)</f>
        <v>0</v>
      </c>
      <c r="AD1564" s="175"/>
      <c r="AE1564" s="42">
        <v>85935</v>
      </c>
      <c r="AF1564" s="43"/>
      <c r="AG1564" s="43"/>
      <c r="AH1564" s="43"/>
      <c r="AI1564" s="43"/>
      <c r="AJ1564" s="43"/>
      <c r="AK1564" s="43"/>
      <c r="AL1564" s="44"/>
      <c r="AM1564" s="157">
        <f ca="1">IF('MASTER 2018-19 '!H1579="","",'MASTER 2018-19 '!H1579)</f>
        <v>1.74</v>
      </c>
      <c r="AN1564" s="216">
        <f t="shared" ca="1" si="268"/>
        <v>-0.2696717882156372</v>
      </c>
    </row>
    <row r="1565" spans="1:40" x14ac:dyDescent="0.2">
      <c r="C1565" s="217" t="str">
        <f ca="1">IFERROR(IF(H1564="","No PI or No Data",""),"Substation was not found in SubstationLoad")</f>
        <v/>
      </c>
      <c r="D1565" s="139"/>
      <c r="E1565" s="139"/>
      <c r="F1565" s="139"/>
      <c r="G1565" s="285">
        <f ca="1">IF(AND(VLOOKUP(C1564,SubstationLoad_Max_Primaries!$B$3:$Z$495,3,FALSE),ISNUMBER(VLOOKUP(C1564,'Manual Calculation'!$B$2:$G$222,3,FALSE))),VLOOKUP(C1564,'Manual Calculation'!$B$2:$G$222,4,FALSE),VLOOKUP(C1564,SubstationLoad_Max_Primaries!$B$3:$Z$500,23,FALSE))</f>
        <v>43558.556250000001</v>
      </c>
      <c r="H1565" s="250"/>
      <c r="I1565" s="220"/>
      <c r="J1565" s="220"/>
      <c r="K1565" s="220"/>
      <c r="L1565" s="220" t="s">
        <v>32</v>
      </c>
      <c r="M1565" s="235"/>
      <c r="N1565" s="221"/>
      <c r="O1565" s="221"/>
      <c r="P1565" s="221"/>
      <c r="Q1565" s="221"/>
      <c r="R1565" s="221"/>
      <c r="S1565" s="221"/>
      <c r="T1565" s="221"/>
      <c r="U1565" s="221"/>
      <c r="V1565" s="221"/>
      <c r="W1565" s="221"/>
      <c r="X1565" s="221"/>
      <c r="Y1565" s="221"/>
      <c r="Z1565" s="222"/>
      <c r="AA1565" s="419">
        <f ca="1">IF(AND(VLOOKUP(C1564,SubstationLoad_Min_Primaries!$B$3:$Z$495,3,FALSE),ISNUMBER(VLOOKUP(C1564,'Manual Calculation'!$B$2:$G$222,5,FALSE))),"Manual Calculation",MAX(VLOOKUP(C1564,SubstationLoad_Max_Primaries!$B$3:$Z$500,5,FALSE),VLOOKUP(C1564,SubstationLoad_Max_Primaries!$B$3:$Z$500,7,FALSE)))</f>
        <v>1.4703282117843628</v>
      </c>
      <c r="AB1565" s="419">
        <f ca="1">IF(AND(VLOOKUP(C1564,SubstationLoad_Min_Primaries!$B$3:$Z$495,3,FALSE),ISNUMBER(VLOOKUP(C1564,'Manual Calculation'!$B$2:$G$222,5,FALSE))),"Manual Calculation",VLOOKUP(C1564,SubstationLoad_Max_Primaries!$B$3:$Z$500,6,FALSE))</f>
        <v>1.1091563701629639</v>
      </c>
      <c r="AC1565" s="282">
        <f ca="1">IF(AND(VLOOKUP(C1564,SubstationLoad_Min_Primaries!$B$3:$Z$495,3,FALSE),ISNUMBER(VLOOKUP(C1564,'Manual Calculation'!$B$2:$G$222,5,FALSE))),VLOOKUP(C1564,'Manual Calculation'!$B$2:$G$222,5,FALSE),VLOOKUP(C1564,SubstationLoad_Min_Primaries!$B$3:$Z$500,22,FALSE))</f>
        <v>0</v>
      </c>
      <c r="AD1565" s="175"/>
      <c r="AE1565" s="186">
        <v>1</v>
      </c>
      <c r="AF1565" s="187">
        <v>0</v>
      </c>
      <c r="AG1565" s="187">
        <v>0</v>
      </c>
      <c r="AH1565" s="187">
        <v>0</v>
      </c>
      <c r="AI1565" s="187">
        <v>0</v>
      </c>
      <c r="AJ1565" s="187">
        <v>0</v>
      </c>
      <c r="AK1565" s="187">
        <v>0</v>
      </c>
      <c r="AL1565" s="188">
        <v>0</v>
      </c>
      <c r="AM1565" s="157" t="str">
        <f ca="1">IF('MASTER 2018-19 '!H1580="","",'MASTER 2018-19 '!H1580)</f>
        <v/>
      </c>
      <c r="AN1565" s="216"/>
    </row>
    <row r="1566" spans="1:40" x14ac:dyDescent="0.2">
      <c r="C1566" s="223" t="s">
        <v>33</v>
      </c>
      <c r="D1566" s="224"/>
      <c r="E1566" s="225"/>
      <c r="F1566" s="225"/>
      <c r="G1566" s="226"/>
      <c r="H1566" s="249"/>
      <c r="I1566" s="228"/>
      <c r="J1566" s="228"/>
      <c r="K1566" s="228"/>
      <c r="L1566" s="228"/>
      <c r="M1566" s="229"/>
      <c r="N1566" s="229"/>
      <c r="O1566" s="230"/>
      <c r="P1566" s="230"/>
      <c r="Q1566" s="230"/>
      <c r="R1566" s="231" t="s">
        <v>34</v>
      </c>
      <c r="S1566" s="283">
        <f ca="1">VLOOKUP(C1564,SubstationLoad_Max_Primaries!$B$3:$Z$500,24,FALSE)</f>
        <v>0</v>
      </c>
      <c r="T1566" s="233"/>
      <c r="U1566" s="233"/>
      <c r="V1566" s="233"/>
      <c r="W1566" s="233"/>
      <c r="X1566" s="233"/>
      <c r="Y1566" s="233"/>
      <c r="Z1566" s="234"/>
      <c r="AA1566" s="418">
        <f ca="1">IF(AND(VLOOKUP(C1564,SubstationLoad_Min_Primaries!$B$3:$Z$495,3,FALSE),ISNUMBER(VLOOKUP(C1564,'Manual Calculation'!$B$2:$G$222,5,FALSE))),"",IF(AA1565=VLOOKUP(C1564,SubstationLoad_Max_Primaries!$B$3:$Z$500,5,FALSE),VLOOKUP(C1564,SubstationLoad_Max_Primaries!$B$3:$Z$500,10,FALSE),IF(AA1565=VLOOKUP(C1564,SubstationLoad_Max_Primaries!$B$3:$Z$500,7,FALSE),VLOOKUP(C1564,SubstationLoad_Max_Primaries!$B$3:$Z$500,12,FALSE),"")))</f>
        <v>43558.556250000001</v>
      </c>
      <c r="AB1566" s="418">
        <f ca="1">IF(AND(VLOOKUP(C1564,SubstationLoad_Min_Primaries!$B$3:$Z$495,3,FALSE),ISNUMBER(VLOOKUP(C1564,'Manual Calculation'!$B$2:$G$222,5,FALSE))),"",VLOOKUP(C1564,SubstationLoad_Max_Primaries!$B$3:$Z$500,11,FALSE))</f>
        <v>43621.791666666664</v>
      </c>
      <c r="AC1566" s="418">
        <f ca="1">IF(AND(VLOOKUP(C1564,SubstationLoad_Min_Primaries!$B$3:$Z$495,3,FALSE),ISNUMBER(VLOOKUP(C1564,'Manual Calculation'!$B$2:$G$222,5,FALSE))),VLOOKUP(C1564,'Manual Calculation'!$B$2:$G$222,6,FALSE),VLOOKUP(C1564,SubstationLoad_Min_Primaries!$B$3:$Z$500,23,FALSE))</f>
        <v>0</v>
      </c>
      <c r="AD1566" s="175"/>
      <c r="AE1566" s="175"/>
      <c r="AF1566" s="175"/>
      <c r="AG1566" s="175"/>
      <c r="AH1566" s="175"/>
      <c r="AI1566" s="175"/>
      <c r="AJ1566" s="175"/>
      <c r="AK1566" s="175"/>
      <c r="AL1566" s="175"/>
      <c r="AM1566" s="157" t="str">
        <f ca="1">IF('MASTER 2018-19 '!H1581="","",'MASTER 2018-19 '!H1581)</f>
        <v/>
      </c>
      <c r="AN1566" s="216"/>
    </row>
    <row r="1567" spans="1:40" x14ac:dyDescent="0.2">
      <c r="B1567" s="236">
        <v>317</v>
      </c>
      <c r="C1567" s="86" t="str">
        <f ca="1">VLOOKUP(B1567,'GSP List'!$D$2:$E$485,2,FALSE)</f>
        <v>LOCHDONHEAD</v>
      </c>
      <c r="D1567" s="117" t="s">
        <v>30</v>
      </c>
      <c r="E1567" s="117" t="s">
        <v>564</v>
      </c>
      <c r="F1567" s="214"/>
      <c r="G1567" s="284">
        <f ca="1">IF(AND(VLOOKUP(C1567,SubstationLoad_Max_Primaries!$B$3:$Z$495,3,FALSE),ISNUMBER(VLOOKUP(C1567,'Manual Calculation'!$B$2:$G$222,3,FALSE))),VLOOKUP(C1567,'Manual Calculation'!$B$2:$G$222,4,FALSE),VLOOKUP(C1567,SubstationLoad_Max_Primaries!$B$3:$Z$500,23,FALSE))</f>
        <v>43558.56527777778</v>
      </c>
      <c r="H1567" s="282">
        <f ca="1">IF(AND(VLOOKUP(C1567,SubstationLoad_Max_Primaries!$B$3:$Z$495,3,FALSE),ISNUMBER(VLOOKUP(C1567,'Manual Calculation'!$B$2:$G$222,3,FALSE))),VLOOKUP(C1567,'Manual Calculation'!$B$2:$G$222,3,FALSE),VLOOKUP(C1567,SubstationLoad_Max_Primaries!$B$3:$Z$500,22,FALSE))</f>
        <v>0.91672682762145996</v>
      </c>
      <c r="I1567" s="136">
        <v>1</v>
      </c>
      <c r="J1567" s="89">
        <v>0</v>
      </c>
      <c r="K1567" s="90">
        <v>0</v>
      </c>
      <c r="L1567" s="143">
        <f ca="1">IF(OR($B1567="",ISNA($I1567)),,$H1567*$I1567)</f>
        <v>0.91672682762145996</v>
      </c>
      <c r="M1567" s="143">
        <f ca="1">IF($B1567 ="",,VLOOKUP($K1567,'Growth Rates'!$C$5:$D$8,2,FALSE))^COLUMNS($M1567:M1567)*$L1567+SUM($L1568:M1568)*IFERROR($L$5/$L$6,1)</f>
        <v>0.91674356409099211</v>
      </c>
      <c r="N1567" s="143">
        <f ca="1">IF($B1567 ="",,VLOOKUP($K1567,'Growth Rates'!$C$5:$D$8,2,FALSE))^COLUMNS($M1567:N1567)*$L1567+SUM($L1568:N1568)*IFERROR($L$5/$L$6,1)</f>
        <v>0.91676030086607818</v>
      </c>
      <c r="O1567" s="143">
        <f ca="1">IF($B1567 ="",,VLOOKUP($K1567,'Growth Rates'!$C$5:$D$8,2,FALSE))^COLUMNS($M1567:O1567)*$L1567+SUM($L1568:O1568)*IFERROR($L$5/$L$6,1)</f>
        <v>0.91677703794672361</v>
      </c>
      <c r="P1567" s="143">
        <f ca="1">IF($B1567 ="",,VLOOKUP($K1567,'Growth Rates'!$C$5:$D$8,2,FALSE))^COLUMNS($M1567:P1567)*$L1567+SUM($L1568:P1568)*IFERROR($L$5/$L$6,1)</f>
        <v>0.91679377533293427</v>
      </c>
      <c r="Q1567" s="143">
        <f ca="1">IF($B1567 ="",,VLOOKUP($K1567,'Growth Rates'!$C$5:$D$8,2,FALSE))^COLUMNS($M1567:Q1567)*$L1567+SUM($L1568:Q1568)*IFERROR($L$5/$L$6,1)</f>
        <v>0.91681051302471528</v>
      </c>
      <c r="R1567" s="143">
        <f ca="1">IF($B1567 ="",,VLOOKUP($K1567,'Growth Rates'!$C$5:$D$8,2,FALSE))^COLUMNS($M1567:R1567)*$L1567+SUM($L1568:R1568)*IFERROR($L$5/$L$6,1)</f>
        <v>0.91682725102207252</v>
      </c>
      <c r="S1567" s="143">
        <f ca="1">IF($B1567 ="",,VLOOKUP($K1567,'Growth Rates'!$C$5:$D$8,2,FALSE))^COLUMNS($M1567:S1567)*$L1567+SUM($L1568:S1568)*IFERROR($L$5/$L$6,1)</f>
        <v>0.91684398932501154</v>
      </c>
      <c r="T1567" s="143">
        <f ca="1">IF($B1567 ="",,VLOOKUP($K1567,'Growth Rates'!$C$5:$D$8,2,FALSE))^COLUMNS($M1567:T1567)*$L1567+SUM($L1568:T1568)*IFERROR($L$5/$L$6,1)</f>
        <v>0.9168607279335379</v>
      </c>
      <c r="U1567" s="143">
        <f ca="1">IF($B1567 ="",,VLOOKUP($K1567,'Growth Rates'!$C$5:$D$8,2,FALSE))^COLUMNS($M1567:U1567)*$L1567+SUM($L1568:U1568)*IFERROR($L$5/$L$6,1)</f>
        <v>0.91687746684765714</v>
      </c>
      <c r="V1567" s="143">
        <f ca="1">IF($B1567 ="",,VLOOKUP($K1567,'Growth Rates'!$C$5:$D$8,2,FALSE))^COLUMNS($M1567:V1567)*$L1567+SUM($L1568:V1568)*IFERROR($L$5/$L$6,1)</f>
        <v>0.91689420606737493</v>
      </c>
      <c r="W1567" s="143">
        <f ca="1">IF($B1567 ="",,VLOOKUP($K1567,'Growth Rates'!$C$5:$D$8,2,FALSE))^COLUMNS($M1567:W1567)*$L1567+SUM($L1568:W1568)*IFERROR($L$5/$L$6,1)</f>
        <v>0.91691094559269637</v>
      </c>
      <c r="X1567" s="143">
        <f ca="1">IF($B1567 ="",,VLOOKUP($K1567,'Growth Rates'!$C$5:$D$8,2,FALSE))^COLUMNS($M1567:X1567)*$L1567+SUM($L1568:X1568)*IFERROR($L$5/$L$6,1)</f>
        <v>0.91692768542362812</v>
      </c>
      <c r="Y1567" s="143">
        <f ca="1">IF($B1567 ="",,VLOOKUP($K1567,'Growth Rates'!$C$5:$D$8,2,FALSE))^COLUMNS($M1567:Y1567)*$L1567+SUM($L1568:Y1568)*IFERROR($L$5/$L$6,1)</f>
        <v>0.91694442556017464</v>
      </c>
      <c r="Z1567" s="215"/>
      <c r="AA1567" s="173">
        <f ca="1">IFERROR(IF($H1567="",,AA1568/$L1567),0)</f>
        <v>1</v>
      </c>
      <c r="AB1567" s="173">
        <f ca="1">IFERROR(IF($H1567="",,AB1568/$L1567),0)</f>
        <v>0.7224294160437198</v>
      </c>
      <c r="AC1567" s="174">
        <f ca="1">IFERROR(IF($H1567="",,AC1568/$L1567),0)</f>
        <v>0</v>
      </c>
      <c r="AD1567" s="175"/>
      <c r="AE1567" s="42">
        <v>85929</v>
      </c>
      <c r="AF1567" s="43"/>
      <c r="AG1567" s="43"/>
      <c r="AH1567" s="43"/>
      <c r="AI1567" s="43"/>
      <c r="AJ1567" s="43"/>
      <c r="AK1567" s="43"/>
      <c r="AL1567" s="44"/>
      <c r="AM1567" s="157">
        <f ca="1">IF('MASTER 2018-19 '!H1582="","",'MASTER 2018-19 '!H1582)</f>
        <v>0.99</v>
      </c>
      <c r="AN1567" s="216">
        <f t="shared" ca="1" si="268"/>
        <v>-7.327317237854003E-2</v>
      </c>
    </row>
    <row r="1568" spans="1:40" x14ac:dyDescent="0.2">
      <c r="C1568" s="217" t="str">
        <f ca="1">IFERROR(IF(H1567="","No PI or No Data",""),"Substation was not found in SubstationLoad")</f>
        <v/>
      </c>
      <c r="D1568" s="139"/>
      <c r="E1568" s="139"/>
      <c r="F1568" s="139"/>
      <c r="G1568" s="285">
        <f ca="1">IF(AND(VLOOKUP(C1567,SubstationLoad_Max_Primaries!$B$3:$Z$495,3,FALSE),ISNUMBER(VLOOKUP(C1567,'Manual Calculation'!$B$2:$G$222,3,FALSE))),VLOOKUP(C1567,'Manual Calculation'!$B$2:$G$222,4,FALSE),VLOOKUP(C1567,SubstationLoad_Max_Primaries!$B$3:$Z$500,23,FALSE))</f>
        <v>43558.56527777778</v>
      </c>
      <c r="H1568" s="250"/>
      <c r="I1568" s="220"/>
      <c r="J1568" s="220"/>
      <c r="K1568" s="220"/>
      <c r="L1568" s="220" t="s">
        <v>32</v>
      </c>
      <c r="M1568" s="235"/>
      <c r="N1568" s="221"/>
      <c r="O1568" s="221"/>
      <c r="P1568" s="221"/>
      <c r="Q1568" s="221"/>
      <c r="R1568" s="221"/>
      <c r="S1568" s="221"/>
      <c r="T1568" s="221"/>
      <c r="U1568" s="221"/>
      <c r="V1568" s="221"/>
      <c r="W1568" s="221"/>
      <c r="X1568" s="221"/>
      <c r="Y1568" s="221"/>
      <c r="Z1568" s="222"/>
      <c r="AA1568" s="419">
        <f ca="1">IF(AND(VLOOKUP(C1567,SubstationLoad_Min_Primaries!$B$3:$Z$495,3,FALSE),ISNUMBER(VLOOKUP(C1567,'Manual Calculation'!$B$2:$G$222,5,FALSE))),"Manual Calculation",MAX(VLOOKUP(C1567,SubstationLoad_Max_Primaries!$B$3:$Z$500,5,FALSE),VLOOKUP(C1567,SubstationLoad_Max_Primaries!$B$3:$Z$500,7,FALSE)))</f>
        <v>0.91672682762145996</v>
      </c>
      <c r="AB1568" s="419">
        <f ca="1">IF(AND(VLOOKUP(C1567,SubstationLoad_Min_Primaries!$B$3:$Z$495,3,FALSE),ISNUMBER(VLOOKUP(C1567,'Manual Calculation'!$B$2:$G$222,5,FALSE))),"Manual Calculation",VLOOKUP(C1567,SubstationLoad_Max_Primaries!$B$3:$Z$500,6,FALSE))</f>
        <v>0.66227042675018311</v>
      </c>
      <c r="AC1568" s="282">
        <f ca="1">IF(AND(VLOOKUP(C1567,SubstationLoad_Min_Primaries!$B$3:$Z$495,3,FALSE),ISNUMBER(VLOOKUP(C1567,'Manual Calculation'!$B$2:$G$222,5,FALSE))),VLOOKUP(C1567,'Manual Calculation'!$B$2:$G$222,5,FALSE),VLOOKUP(C1567,SubstationLoad_Min_Primaries!$B$3:$Z$500,22,FALSE))</f>
        <v>0</v>
      </c>
      <c r="AD1568" s="175"/>
      <c r="AE1568" s="186">
        <v>1</v>
      </c>
      <c r="AF1568" s="187">
        <v>0</v>
      </c>
      <c r="AG1568" s="187">
        <v>0</v>
      </c>
      <c r="AH1568" s="187">
        <v>0</v>
      </c>
      <c r="AI1568" s="187">
        <v>0</v>
      </c>
      <c r="AJ1568" s="187">
        <v>0</v>
      </c>
      <c r="AK1568" s="187">
        <v>0</v>
      </c>
      <c r="AL1568" s="188">
        <v>0</v>
      </c>
      <c r="AM1568" s="157" t="str">
        <f ca="1">IF('MASTER 2018-19 '!H1583="","",'MASTER 2018-19 '!H1583)</f>
        <v/>
      </c>
      <c r="AN1568" s="216"/>
    </row>
    <row r="1569" spans="2:40" x14ac:dyDescent="0.2">
      <c r="C1569" s="223" t="s">
        <v>33</v>
      </c>
      <c r="D1569" s="224"/>
      <c r="E1569" s="225"/>
      <c r="F1569" s="225"/>
      <c r="G1569" s="226"/>
      <c r="H1569" s="249"/>
      <c r="I1569" s="228"/>
      <c r="J1569" s="228"/>
      <c r="K1569" s="228"/>
      <c r="L1569" s="228"/>
      <c r="M1569" s="229"/>
      <c r="N1569" s="229"/>
      <c r="O1569" s="230"/>
      <c r="P1569" s="230"/>
      <c r="Q1569" s="230"/>
      <c r="R1569" s="231" t="s">
        <v>34</v>
      </c>
      <c r="S1569" s="283">
        <f ca="1">VLOOKUP(C1567,SubstationLoad_Max_Primaries!$B$3:$Z$500,24,FALSE)</f>
        <v>0</v>
      </c>
      <c r="T1569" s="233"/>
      <c r="U1569" s="233"/>
      <c r="V1569" s="233"/>
      <c r="W1569" s="233"/>
      <c r="X1569" s="233"/>
      <c r="Y1569" s="233"/>
      <c r="Z1569" s="234"/>
      <c r="AA1569" s="418">
        <f ca="1">IF(AND(VLOOKUP(C1567,SubstationLoad_Min_Primaries!$B$3:$Z$495,3,FALSE),ISNUMBER(VLOOKUP(C1567,'Manual Calculation'!$B$2:$G$222,5,FALSE))),"",IF(AA1568=VLOOKUP(C1567,SubstationLoad_Max_Primaries!$B$3:$Z$500,5,FALSE),VLOOKUP(C1567,SubstationLoad_Max_Primaries!$B$3:$Z$500,10,FALSE),IF(AA1568=VLOOKUP(C1567,SubstationLoad_Max_Primaries!$B$3:$Z$500,7,FALSE),VLOOKUP(C1567,SubstationLoad_Max_Primaries!$B$3:$Z$500,12,FALSE),"")))</f>
        <v>43558.56527777778</v>
      </c>
      <c r="AB1569" s="418">
        <f ca="1">IF(AND(VLOOKUP(C1567,SubstationLoad_Min_Primaries!$B$3:$Z$495,3,FALSE),ISNUMBER(VLOOKUP(C1567,'Manual Calculation'!$B$2:$G$222,5,FALSE))),"",VLOOKUP(C1567,SubstationLoad_Max_Primaries!$B$3:$Z$500,11,FALSE))</f>
        <v>43622.351388888892</v>
      </c>
      <c r="AC1569" s="418">
        <f ca="1">IF(AND(VLOOKUP(C1567,SubstationLoad_Min_Primaries!$B$3:$Z$495,3,FALSE),ISNUMBER(VLOOKUP(C1567,'Manual Calculation'!$B$2:$G$222,5,FALSE))),VLOOKUP(C1567,'Manual Calculation'!$B$2:$G$222,6,FALSE),VLOOKUP(C1567,SubstationLoad_Min_Primaries!$B$3:$Z$500,23,FALSE))</f>
        <v>0</v>
      </c>
      <c r="AD1569" s="175"/>
      <c r="AE1569" s="175"/>
      <c r="AF1569" s="175"/>
      <c r="AG1569" s="175"/>
      <c r="AH1569" s="175"/>
      <c r="AI1569" s="175"/>
      <c r="AJ1569" s="175"/>
      <c r="AK1569" s="175"/>
      <c r="AL1569" s="175"/>
      <c r="AM1569" s="157" t="str">
        <f ca="1">IF('MASTER 2018-19 '!H1584="","",'MASTER 2018-19 '!H1584)</f>
        <v/>
      </c>
      <c r="AN1569" s="216"/>
    </row>
    <row r="1570" spans="2:40" x14ac:dyDescent="0.2">
      <c r="B1570" s="236">
        <v>307</v>
      </c>
      <c r="C1570" s="86" t="str">
        <f ca="1">VLOOKUP(B1570,'GSP List'!$D$2:$E$485,2,FALSE)</f>
        <v>OBAN</v>
      </c>
      <c r="D1570" s="117" t="s">
        <v>30</v>
      </c>
      <c r="E1570" s="117" t="s">
        <v>545</v>
      </c>
      <c r="F1570" s="214"/>
      <c r="G1570" s="284">
        <f ca="1">IF(AND(VLOOKUP(C1570,SubstationLoad_Max_Primaries!$B$3:$Z$495,3,FALSE),ISNUMBER(VLOOKUP(C1570,'Manual Calculation'!$B$2:$G$222,3,FALSE))),VLOOKUP(C1570,'Manual Calculation'!$B$2:$G$222,4,FALSE),VLOOKUP(C1570,SubstationLoad_Max_Primaries!$B$3:$Z$500,23,FALSE))</f>
        <v>43872.588888888888</v>
      </c>
      <c r="H1570" s="282">
        <f ca="1">IF(AND(VLOOKUP(C1570,SubstationLoad_Max_Primaries!$B$3:$Z$495,3,FALSE),ISNUMBER(VLOOKUP(C1570,'Manual Calculation'!$B$2:$G$222,3,FALSE))),VLOOKUP(C1570,'Manual Calculation'!$B$2:$G$222,3,FALSE),VLOOKUP(C1570,SubstationLoad_Max_Primaries!$B$3:$Z$500,22,FALSE))</f>
        <v>14.880000114440918</v>
      </c>
      <c r="I1570" s="136">
        <v>1</v>
      </c>
      <c r="J1570" s="89" t="s">
        <v>35</v>
      </c>
      <c r="K1570" s="90" t="s">
        <v>35</v>
      </c>
      <c r="L1570" s="143">
        <f ca="1">IF(OR($B1570="",ISNA($I1570)),,$H1570*$I1570)</f>
        <v>14.880000114440918</v>
      </c>
      <c r="M1570" s="143">
        <f ca="1">IF($B1570 ="",,VLOOKUP($K1570,'Growth Rates'!$C$5:$D$8,2,FALSE))^COLUMNS($M1570:M1570)*$L1570+SUM($L1571:M1571)*IFERROR($L$5/$L$6,1)</f>
        <v>15.082440260387489</v>
      </c>
      <c r="N1570" s="143">
        <f ca="1">IF($B1570 ="",,VLOOKUP($K1570,'Growth Rates'!$C$5:$D$8,2,FALSE))^COLUMNS($M1570:N1570)*$L1570+SUM($L1571:N1571)*IFERROR($L$5/$L$6,1)</f>
        <v>15.287634573832426</v>
      </c>
      <c r="O1570" s="143">
        <f ca="1">IF($B1570 ="",,VLOOKUP($K1570,'Growth Rates'!$C$5:$D$8,2,FALSE))^COLUMNS($M1570:O1570)*$L1570+SUM($L1571:O1571)*IFERROR($L$5/$L$6,1)</f>
        <v>15.495620524807046</v>
      </c>
      <c r="P1570" s="143">
        <f ca="1">IF($B1570 ="",,VLOOKUP($K1570,'Growth Rates'!$C$5:$D$8,2,FALSE))^COLUMNS($M1570:P1570)*$L1570+SUM($L1571:P1571)*IFERROR($L$5/$L$6,1)</f>
        <v>15.706436093116771</v>
      </c>
      <c r="Q1570" s="143">
        <f ca="1">IF($B1570 ="",,VLOOKUP($K1570,'Growth Rates'!$C$5:$D$8,2,FALSE))^COLUMNS($M1570:Q1570)*$L1570+SUM($L1571:Q1571)*IFERROR($L$5/$L$6,1)</f>
        <v>15.920119775276508</v>
      </c>
      <c r="R1570" s="143">
        <f ca="1">IF($B1570 ="",,VLOOKUP($K1570,'Growth Rates'!$C$5:$D$8,2,FALSE))^COLUMNS($M1570:R1570)*$L1570+SUM($L1571:R1571)*IFERROR($L$5/$L$6,1)</f>
        <v>16.136710591540421</v>
      </c>
      <c r="S1570" s="143">
        <f ca="1">IF($B1570 ="",,VLOOKUP($K1570,'Growth Rates'!$C$5:$D$8,2,FALSE))^COLUMNS($M1570:S1570)*$L1570+SUM($L1571:S1571)*IFERROR($L$5/$L$6,1)</f>
        <v>16.356248093027311</v>
      </c>
      <c r="T1570" s="143">
        <f ca="1">IF($B1570 ="",,VLOOKUP($K1570,'Growth Rates'!$C$5:$D$8,2,FALSE))^COLUMNS($M1570:T1570)*$L1570+SUM($L1571:T1571)*IFERROR($L$5/$L$6,1)</f>
        <v>16.578772368942964</v>
      </c>
      <c r="U1570" s="143">
        <f ca="1">IF($B1570 ="",,VLOOKUP($K1570,'Growth Rates'!$C$5:$D$8,2,FALSE))^COLUMNS($M1570:U1570)*$L1570+SUM($L1571:U1571)*IFERROR($L$5/$L$6,1)</f>
        <v>16.804324053900725</v>
      </c>
      <c r="V1570" s="143">
        <f ca="1">IF($B1570 ="",,VLOOKUP($K1570,'Growth Rates'!$C$5:$D$8,2,FALSE))^COLUMNS($M1570:V1570)*$L1570+SUM($L1571:V1571)*IFERROR($L$5/$L$6,1)</f>
        <v>17.032944335341693</v>
      </c>
      <c r="W1570" s="143">
        <f ca="1">IF($B1570 ="",,VLOOKUP($K1570,'Growth Rates'!$C$5:$D$8,2,FALSE))^COLUMNS($M1570:W1570)*$L1570+SUM($L1571:W1571)*IFERROR($L$5/$L$6,1)</f>
        <v>17.264674961055867</v>
      </c>
      <c r="X1570" s="143">
        <f ca="1">IF($B1570 ="",,VLOOKUP($K1570,'Growth Rates'!$C$5:$D$8,2,FALSE))^COLUMNS($M1570:X1570)*$L1570+SUM($L1571:X1571)*IFERROR($L$5/$L$6,1)</f>
        <v>17.499558246805599</v>
      </c>
      <c r="Y1570" s="143">
        <f ca="1">IF($B1570 ="",,VLOOKUP($K1570,'Growth Rates'!$C$5:$D$8,2,FALSE))^COLUMNS($M1570:Y1570)*$L1570+SUM($L1571:Y1571)*IFERROR($L$5/$L$6,1)</f>
        <v>17.737637084052768</v>
      </c>
      <c r="Z1570" s="111"/>
      <c r="AA1570" s="173">
        <f ca="1">IFERROR(IF($H1570="",,AA1571/$L1570),0)</f>
        <v>0.87741933168324604</v>
      </c>
      <c r="AB1570" s="173">
        <f ca="1">IFERROR(IF($H1570="",,AB1571/$L1570),0)</f>
        <v>0.67096775061878278</v>
      </c>
      <c r="AC1570" s="174">
        <f ca="1">IFERROR(IF($H1570="",,AC1571/$L1570),0)</f>
        <v>0</v>
      </c>
      <c r="AD1570" s="175"/>
      <c r="AE1570" s="42">
        <v>85916</v>
      </c>
      <c r="AF1570" s="43"/>
      <c r="AG1570" s="43"/>
      <c r="AH1570" s="43"/>
      <c r="AI1570" s="43"/>
      <c r="AJ1570" s="43"/>
      <c r="AK1570" s="43"/>
      <c r="AL1570" s="44"/>
      <c r="AM1570" s="157">
        <f ca="1">IF('MASTER 2018-19 '!H1585="","",'MASTER 2018-19 '!H1585)</f>
        <v>15.609359400000001</v>
      </c>
      <c r="AN1570" s="240">
        <f t="shared" ca="1" si="268"/>
        <v>-0.72935928555908269</v>
      </c>
    </row>
    <row r="1571" spans="2:40" x14ac:dyDescent="0.2">
      <c r="C1571" s="217" t="str">
        <f ca="1">IFERROR(IF(H1570="","No PI or No Data",""),"Substation was not found in SubstationLoad")</f>
        <v/>
      </c>
      <c r="D1571" s="139"/>
      <c r="E1571" s="139"/>
      <c r="F1571" s="139"/>
      <c r="G1571" s="285">
        <f ca="1">IF(AND(VLOOKUP(C1570,SubstationLoad_Max_Primaries!$B$3:$Z$495,3,FALSE),ISNUMBER(VLOOKUP(C1570,'Manual Calculation'!$B$2:$G$222,3,FALSE))),VLOOKUP(C1570,'Manual Calculation'!$B$2:$G$222,4,FALSE),VLOOKUP(C1570,SubstationLoad_Max_Primaries!$B$3:$Z$500,23,FALSE))</f>
        <v>43872.588888888888</v>
      </c>
      <c r="H1571" s="250"/>
      <c r="I1571" s="220"/>
      <c r="J1571" s="220"/>
      <c r="K1571" s="220"/>
      <c r="L1571" s="220" t="s">
        <v>32</v>
      </c>
      <c r="M1571" s="235"/>
      <c r="N1571" s="221"/>
      <c r="O1571" s="221"/>
      <c r="P1571" s="221"/>
      <c r="Q1571" s="221"/>
      <c r="R1571" s="221"/>
      <c r="S1571" s="221"/>
      <c r="T1571" s="221"/>
      <c r="U1571" s="221"/>
      <c r="V1571" s="221"/>
      <c r="W1571" s="221"/>
      <c r="X1571" s="221"/>
      <c r="Y1571" s="221"/>
      <c r="Z1571" s="222"/>
      <c r="AA1571" s="419">
        <f ca="1">IF(AND(VLOOKUP(C1570,SubstationLoad_Min_Primaries!$B$3:$Z$495,3,FALSE),ISNUMBER(VLOOKUP(C1570,'Manual Calculation'!$B$2:$G$222,5,FALSE))),"Manual Calculation",MAX(VLOOKUP(C1570,SubstationLoad_Max_Primaries!$B$3:$Z$500,5,FALSE),VLOOKUP(C1570,SubstationLoad_Max_Primaries!$B$3:$Z$500,7,FALSE)))</f>
        <v>13.055999755859375</v>
      </c>
      <c r="AB1571" s="419">
        <f ca="1">IF(AND(VLOOKUP(C1570,SubstationLoad_Min_Primaries!$B$3:$Z$495,3,FALSE),ISNUMBER(VLOOKUP(C1570,'Manual Calculation'!$B$2:$G$222,5,FALSE))),"Manual Calculation",VLOOKUP(C1570,SubstationLoad_Max_Primaries!$B$3:$Z$500,6,FALSE))</f>
        <v>9.9840002059936523</v>
      </c>
      <c r="AC1571" s="282">
        <f ca="1">IF(AND(VLOOKUP(C1570,SubstationLoad_Min_Primaries!$B$3:$Z$495,3,FALSE),ISNUMBER(VLOOKUP(C1570,'Manual Calculation'!$B$2:$G$222,5,FALSE))),VLOOKUP(C1570,'Manual Calculation'!$B$2:$G$222,5,FALSE),VLOOKUP(C1570,SubstationLoad_Min_Primaries!$B$3:$Z$500,22,FALSE))</f>
        <v>0</v>
      </c>
      <c r="AD1571" s="175"/>
      <c r="AE1571" s="186">
        <v>1</v>
      </c>
      <c r="AF1571" s="187">
        <v>0</v>
      </c>
      <c r="AG1571" s="187">
        <v>0</v>
      </c>
      <c r="AH1571" s="187">
        <v>0</v>
      </c>
      <c r="AI1571" s="187">
        <v>0</v>
      </c>
      <c r="AJ1571" s="187">
        <v>0</v>
      </c>
      <c r="AK1571" s="187">
        <v>0</v>
      </c>
      <c r="AL1571" s="188">
        <v>0</v>
      </c>
      <c r="AM1571" s="157" t="str">
        <f ca="1">IF('MASTER 2018-19 '!H1586="","",'MASTER 2018-19 '!H1586)</f>
        <v/>
      </c>
      <c r="AN1571" s="216"/>
    </row>
    <row r="1572" spans="2:40" x14ac:dyDescent="0.2">
      <c r="C1572" s="223" t="s">
        <v>33</v>
      </c>
      <c r="D1572" s="224"/>
      <c r="E1572" s="225"/>
      <c r="F1572" s="225"/>
      <c r="G1572" s="226"/>
      <c r="H1572" s="249"/>
      <c r="I1572" s="228"/>
      <c r="J1572" s="228"/>
      <c r="K1572" s="228"/>
      <c r="L1572" s="228"/>
      <c r="M1572" s="229"/>
      <c r="N1572" s="229"/>
      <c r="O1572" s="230"/>
      <c r="P1572" s="230"/>
      <c r="Q1572" s="230"/>
      <c r="R1572" s="231" t="s">
        <v>34</v>
      </c>
      <c r="S1572" s="283">
        <f ca="1">VLOOKUP(C1570,SubstationLoad_Max_Primaries!$B$3:$Z$500,24,FALSE)</f>
        <v>0</v>
      </c>
      <c r="T1572" s="233"/>
      <c r="U1572" s="233"/>
      <c r="V1572" s="233"/>
      <c r="W1572" s="233"/>
      <c r="X1572" s="233"/>
      <c r="Y1572" s="233"/>
      <c r="Z1572" s="239"/>
      <c r="AA1572" s="418">
        <f ca="1">IF(AND(VLOOKUP(C1570,SubstationLoad_Min_Primaries!$B$3:$Z$495,3,FALSE),ISNUMBER(VLOOKUP(C1570,'Manual Calculation'!$B$2:$G$222,5,FALSE))),"",IF(AA1571=VLOOKUP(C1570,SubstationLoad_Max_Primaries!$B$3:$Z$500,5,FALSE),VLOOKUP(C1570,SubstationLoad_Max_Primaries!$B$3:$Z$500,10,FALSE),IF(AA1571=VLOOKUP(C1570,SubstationLoad_Max_Primaries!$B$3:$Z$500,7,FALSE),VLOOKUP(C1570,SubstationLoad_Max_Primaries!$B$3:$Z$500,12,FALSE),"")))</f>
        <v>43558.556250000001</v>
      </c>
      <c r="AB1572" s="418">
        <f ca="1">IF(AND(VLOOKUP(C1570,SubstationLoad_Min_Primaries!$B$3:$Z$495,3,FALSE),ISNUMBER(VLOOKUP(C1570,'Manual Calculation'!$B$2:$G$222,5,FALSE))),"",VLOOKUP(C1570,SubstationLoad_Max_Primaries!$B$3:$Z$500,11,FALSE))</f>
        <v>43621.681250000001</v>
      </c>
      <c r="AC1572" s="418">
        <f ca="1">IF(AND(VLOOKUP(C1570,SubstationLoad_Min_Primaries!$B$3:$Z$495,3,FALSE),ISNUMBER(VLOOKUP(C1570,'Manual Calculation'!$B$2:$G$222,5,FALSE))),VLOOKUP(C1570,'Manual Calculation'!$B$2:$G$222,6,FALSE),VLOOKUP(C1570,SubstationLoad_Min_Primaries!$B$3:$Z$500,23,FALSE))</f>
        <v>0</v>
      </c>
      <c r="AD1572" s="175"/>
      <c r="AE1572" s="175"/>
      <c r="AF1572" s="175"/>
      <c r="AG1572" s="175"/>
      <c r="AH1572" s="175"/>
      <c r="AI1572" s="175"/>
      <c r="AJ1572" s="175"/>
      <c r="AK1572" s="175"/>
      <c r="AL1572" s="175"/>
      <c r="AM1572" s="157" t="str">
        <f ca="1">IF('MASTER 2018-19 '!H1587="","",'MASTER 2018-19 '!H1587)</f>
        <v/>
      </c>
      <c r="AN1572" s="216"/>
    </row>
    <row r="1573" spans="2:40" x14ac:dyDescent="0.2">
      <c r="B1573" s="236">
        <v>315</v>
      </c>
      <c r="C1573" s="86" t="str">
        <f ca="1">VLOOKUP(B1573,'GSP List'!$D$2:$E$485,2,FALSE)</f>
        <v>SALEN</v>
      </c>
      <c r="D1573" s="117" t="s">
        <v>30</v>
      </c>
      <c r="E1573" s="117" t="s">
        <v>651</v>
      </c>
      <c r="F1573" s="214"/>
      <c r="G1573" s="284">
        <f ca="1">IF(AND(VLOOKUP(C1573,SubstationLoad_Max_Primaries!$B$3:$Z$495,3,FALSE),ISNUMBER(VLOOKUP(C1573,'Manual Calculation'!$B$2:$G$222,3,FALSE))),VLOOKUP(C1573,'Manual Calculation'!$B$2:$G$222,4,FALSE),VLOOKUP(C1573,SubstationLoad_Max_Primaries!$B$3:$Z$500,23,FALSE))</f>
        <v>43812.773611111108</v>
      </c>
      <c r="H1573" s="282">
        <f ca="1">IF(AND(VLOOKUP(C1573,SubstationLoad_Max_Primaries!$B$3:$Z$495,3,FALSE),ISNUMBER(VLOOKUP(C1573,'Manual Calculation'!$B$2:$G$222,3,FALSE))),VLOOKUP(C1573,'Manual Calculation'!$B$2:$G$222,3,FALSE),VLOOKUP(C1573,SubstationLoad_Max_Primaries!$B$3:$Z$500,22,FALSE))</f>
        <v>0.69208811618041988</v>
      </c>
      <c r="I1573" s="136">
        <v>1</v>
      </c>
      <c r="J1573" s="89">
        <v>0</v>
      </c>
      <c r="K1573" s="90">
        <v>0</v>
      </c>
      <c r="L1573" s="143">
        <f ca="1">IF(OR($B1573="",ISNA($I1573)),,$H1573*$I1573)</f>
        <v>0.69208811618041988</v>
      </c>
      <c r="M1573" s="143">
        <f ca="1">IF($B1573 ="",,VLOOKUP($K1573,'Growth Rates'!$C$5:$D$8,2,FALSE))^COLUMNS($M1573:M1573)*$L1573+SUM($L1574:M1574)*IFERROR($L$5/$L$6,1)</f>
        <v>0.69210075147298578</v>
      </c>
      <c r="N1573" s="143">
        <f ca="1">IF($B1573 ="",,VLOOKUP($K1573,'Growth Rates'!$C$5:$D$8,2,FALSE))^COLUMNS($M1573:N1573)*$L1573+SUM($L1574:N1574)*IFERROR($L$5/$L$6,1)</f>
        <v>0.69211338699623137</v>
      </c>
      <c r="O1573" s="143">
        <f ca="1">IF($B1573 ="",,VLOOKUP($K1573,'Growth Rates'!$C$5:$D$8,2,FALSE))^COLUMNS($M1573:O1573)*$L1573+SUM($L1574:O1574)*IFERROR($L$5/$L$6,1)</f>
        <v>0.69212602275016066</v>
      </c>
      <c r="P1573" s="143">
        <f ca="1">IF($B1573 ="",,VLOOKUP($K1573,'Growth Rates'!$C$5:$D$8,2,FALSE))^COLUMNS($M1573:P1573)*$L1573+SUM($L1574:P1574)*IFERROR($L$5/$L$6,1)</f>
        <v>0.69213865873477831</v>
      </c>
      <c r="Q1573" s="143">
        <f ca="1">IF($B1573 ="",,VLOOKUP($K1573,'Growth Rates'!$C$5:$D$8,2,FALSE))^COLUMNS($M1573:Q1573)*$L1573+SUM($L1574:Q1574)*IFERROR($L$5/$L$6,1)</f>
        <v>0.69215129495008787</v>
      </c>
      <c r="R1573" s="143">
        <f ca="1">IF($B1573 ="",,VLOOKUP($K1573,'Growth Rates'!$C$5:$D$8,2,FALSE))^COLUMNS($M1573:R1573)*$L1573+SUM($L1574:R1574)*IFERROR($L$5/$L$6,1)</f>
        <v>0.692163931396094</v>
      </c>
      <c r="S1573" s="143">
        <f ca="1">IF($B1573 ="",,VLOOKUP($K1573,'Growth Rates'!$C$5:$D$8,2,FALSE))^COLUMNS($M1573:S1573)*$L1573+SUM($L1574:S1574)*IFERROR($L$5/$L$6,1)</f>
        <v>0.69217656807280081</v>
      </c>
      <c r="T1573" s="143">
        <f ca="1">IF($B1573 ="",,VLOOKUP($K1573,'Growth Rates'!$C$5:$D$8,2,FALSE))^COLUMNS($M1573:T1573)*$L1573+SUM($L1574:T1574)*IFERROR($L$5/$L$6,1)</f>
        <v>0.69218920498021252</v>
      </c>
      <c r="U1573" s="143">
        <f ca="1">IF($B1573 ="",,VLOOKUP($K1573,'Growth Rates'!$C$5:$D$8,2,FALSE))^COLUMNS($M1573:U1573)*$L1573+SUM($L1574:U1574)*IFERROR($L$5/$L$6,1)</f>
        <v>0.69220184211833324</v>
      </c>
      <c r="V1573" s="143">
        <f ca="1">IF($B1573 ="",,VLOOKUP($K1573,'Growth Rates'!$C$5:$D$8,2,FALSE))^COLUMNS($M1573:V1573)*$L1573+SUM($L1574:V1574)*IFERROR($L$5/$L$6,1)</f>
        <v>0.69221447948716741</v>
      </c>
      <c r="W1573" s="143">
        <f ca="1">IF($B1573 ="",,VLOOKUP($K1573,'Growth Rates'!$C$5:$D$8,2,FALSE))^COLUMNS($M1573:W1573)*$L1573+SUM($L1574:W1574)*IFERROR($L$5/$L$6,1)</f>
        <v>0.69222711708671891</v>
      </c>
      <c r="X1573" s="143">
        <f ca="1">IF($B1573 ="",,VLOOKUP($K1573,'Growth Rates'!$C$5:$D$8,2,FALSE))^COLUMNS($M1573:X1573)*$L1573+SUM($L1574:X1574)*IFERROR($L$5/$L$6,1)</f>
        <v>0.69223975491699252</v>
      </c>
      <c r="Y1573" s="143">
        <f ca="1">IF($B1573 ="",,VLOOKUP($K1573,'Growth Rates'!$C$5:$D$8,2,FALSE))^COLUMNS($M1573:Y1573)*$L1573+SUM($L1574:Y1574)*IFERROR($L$5/$L$6,1)</f>
        <v>0.69225239297799168</v>
      </c>
      <c r="Z1573" s="215"/>
      <c r="AA1573" s="173">
        <f ca="1">IFERROR(IF($H1573="",,AA1574/$L1573),0)</f>
        <v>0.88520972067416914</v>
      </c>
      <c r="AB1573" s="173">
        <f ca="1">IFERROR(IF($H1573="",,AB1574/$L1573),0)</f>
        <v>0.67770417131082583</v>
      </c>
      <c r="AC1573" s="174">
        <f ca="1">IFERROR(IF($H1573="",,AC1574/$L1573),0)</f>
        <v>0</v>
      </c>
      <c r="AD1573" s="175"/>
      <c r="AE1573" s="42">
        <v>85936</v>
      </c>
      <c r="AF1573" s="43">
        <v>85990</v>
      </c>
      <c r="AG1573" s="43"/>
      <c r="AH1573" s="43"/>
      <c r="AI1573" s="43"/>
      <c r="AJ1573" s="43"/>
      <c r="AK1573" s="43"/>
      <c r="AL1573" s="44"/>
      <c r="AM1573" s="157">
        <f ca="1">IF('MASTER 2018-19 '!H1588="","",'MASTER 2018-19 '!H1588)</f>
        <v>2.1577424330000001</v>
      </c>
      <c r="AN1573" s="216">
        <f t="shared" ca="1" si="268"/>
        <v>-1.4656543168195801</v>
      </c>
    </row>
    <row r="1574" spans="2:40" x14ac:dyDescent="0.2">
      <c r="C1574" s="217" t="str">
        <f ca="1">IFERROR(IF(H1573="","No PI or No Data",""),"Substation was not found in SubstationLoad")</f>
        <v/>
      </c>
      <c r="D1574" s="139"/>
      <c r="E1574" s="139"/>
      <c r="F1574" s="139"/>
      <c r="G1574" s="285">
        <f ca="1">IF(AND(VLOOKUP(C1573,SubstationLoad_Max_Primaries!$B$3:$Z$495,3,FALSE),ISNUMBER(VLOOKUP(C1573,'Manual Calculation'!$B$2:$G$222,3,FALSE))),VLOOKUP(C1573,'Manual Calculation'!$B$2:$G$222,4,FALSE),VLOOKUP(C1573,SubstationLoad_Max_Primaries!$B$3:$Z$500,23,FALSE))</f>
        <v>43812.773611111108</v>
      </c>
      <c r="H1574" s="250"/>
      <c r="I1574" s="220"/>
      <c r="J1574" s="220"/>
      <c r="K1574" s="220"/>
      <c r="L1574" s="220" t="s">
        <v>32</v>
      </c>
      <c r="M1574" s="235"/>
      <c r="N1574" s="221"/>
      <c r="O1574" s="221"/>
      <c r="P1574" s="221"/>
      <c r="Q1574" s="221"/>
      <c r="R1574" s="221"/>
      <c r="S1574" s="221"/>
      <c r="T1574" s="221"/>
      <c r="U1574" s="221"/>
      <c r="V1574" s="221"/>
      <c r="W1574" s="221"/>
      <c r="X1574" s="221"/>
      <c r="Y1574" s="221"/>
      <c r="Z1574" s="222"/>
      <c r="AA1574" s="419">
        <f ca="1">IF(AND(VLOOKUP(C1573,SubstationLoad_Min_Primaries!$B$3:$Z$495,3,FALSE),ISNUMBER(VLOOKUP(C1573,'Manual Calculation'!$B$2:$G$222,5,FALSE))),"Manual Calculation",MAX(VLOOKUP(C1573,SubstationLoad_Max_Primaries!$B$3:$Z$500,5,FALSE),VLOOKUP(C1573,SubstationLoad_Max_Primaries!$B$3:$Z$500,7,FALSE)))</f>
        <v>0.61264312800598142</v>
      </c>
      <c r="AB1574" s="419">
        <f ca="1">IF(AND(VLOOKUP(C1573,SubstationLoad_Min_Primaries!$B$3:$Z$495,3,FALSE),ISNUMBER(VLOOKUP(C1573,'Manual Calculation'!$B$2:$G$222,5,FALSE))),"Manual Calculation",VLOOKUP(C1573,SubstationLoad_Max_Primaries!$B$3:$Z$500,6,FALSE))</f>
        <v>0.46903100325012198</v>
      </c>
      <c r="AC1574" s="282">
        <f ca="1">IF(AND(VLOOKUP(C1573,SubstationLoad_Min_Primaries!$B$3:$Z$495,3,FALSE),ISNUMBER(VLOOKUP(C1573,'Manual Calculation'!$B$2:$G$222,5,FALSE))),VLOOKUP(C1573,'Manual Calculation'!$B$2:$G$222,5,FALSE),VLOOKUP(C1573,SubstationLoad_Min_Primaries!$B$3:$Z$500,22,FALSE))</f>
        <v>0</v>
      </c>
      <c r="AD1574" s="175"/>
      <c r="AE1574" s="186">
        <v>0.5</v>
      </c>
      <c r="AF1574" s="187">
        <v>0.5</v>
      </c>
      <c r="AG1574" s="187">
        <v>0</v>
      </c>
      <c r="AH1574" s="187">
        <v>0</v>
      </c>
      <c r="AI1574" s="187">
        <v>0</v>
      </c>
      <c r="AJ1574" s="187">
        <v>0</v>
      </c>
      <c r="AK1574" s="187">
        <v>0</v>
      </c>
      <c r="AL1574" s="188">
        <v>0</v>
      </c>
      <c r="AM1574" s="157" t="str">
        <f ca="1">IF('MASTER 2018-19 '!H1589="","",'MASTER 2018-19 '!H1589)</f>
        <v/>
      </c>
      <c r="AN1574" s="216"/>
    </row>
    <row r="1575" spans="2:40" x14ac:dyDescent="0.2">
      <c r="C1575" s="223" t="s">
        <v>33</v>
      </c>
      <c r="D1575" s="224"/>
      <c r="E1575" s="225"/>
      <c r="F1575" s="225"/>
      <c r="G1575" s="226"/>
      <c r="H1575" s="249"/>
      <c r="I1575" s="228"/>
      <c r="J1575" s="228"/>
      <c r="K1575" s="228"/>
      <c r="L1575" s="228"/>
      <c r="M1575" s="229"/>
      <c r="N1575" s="229"/>
      <c r="O1575" s="230"/>
      <c r="P1575" s="230"/>
      <c r="Q1575" s="230"/>
      <c r="R1575" s="231" t="s">
        <v>34</v>
      </c>
      <c r="S1575" s="283">
        <f ca="1">VLOOKUP(C1573,SubstationLoad_Max_Primaries!$B$3:$Z$500,24,FALSE)</f>
        <v>0</v>
      </c>
      <c r="T1575" s="233"/>
      <c r="U1575" s="233"/>
      <c r="V1575" s="233"/>
      <c r="W1575" s="233"/>
      <c r="X1575" s="233"/>
      <c r="Y1575" s="233"/>
      <c r="Z1575" s="234"/>
      <c r="AA1575" s="418">
        <f ca="1">IF(AND(VLOOKUP(C1573,SubstationLoad_Min_Primaries!$B$3:$Z$495,3,FALSE),ISNUMBER(VLOOKUP(C1573,'Manual Calculation'!$B$2:$G$222,5,FALSE))),"",IF(AA1574=VLOOKUP(C1573,SubstationLoad_Max_Primaries!$B$3:$Z$500,5,FALSE),VLOOKUP(C1573,SubstationLoad_Max_Primaries!$B$3:$Z$500,10,FALSE),IF(AA1574=VLOOKUP(C1573,SubstationLoad_Max_Primaries!$B$3:$Z$500,7,FALSE),VLOOKUP(C1573,SubstationLoad_Max_Primaries!$B$3:$Z$500,12,FALSE),"")))</f>
        <v>43561.560416666667</v>
      </c>
      <c r="AB1575" s="418">
        <f ca="1">IF(AND(VLOOKUP(C1573,SubstationLoad_Min_Primaries!$B$3:$Z$495,3,FALSE),ISNUMBER(VLOOKUP(C1573,'Manual Calculation'!$B$2:$G$222,5,FALSE))),"",VLOOKUP(C1573,SubstationLoad_Max_Primaries!$B$3:$Z$500,11,FALSE))</f>
        <v>43621.772916666669</v>
      </c>
      <c r="AC1575" s="418">
        <f ca="1">IF(AND(VLOOKUP(C1573,SubstationLoad_Min_Primaries!$B$3:$Z$495,3,FALSE),ISNUMBER(VLOOKUP(C1573,'Manual Calculation'!$B$2:$G$222,5,FALSE))),VLOOKUP(C1573,'Manual Calculation'!$B$2:$G$222,6,FALSE),VLOOKUP(C1573,SubstationLoad_Min_Primaries!$B$3:$Z$500,23,FALSE))</f>
        <v>0</v>
      </c>
      <c r="AD1575" s="175"/>
      <c r="AE1575" s="175"/>
      <c r="AF1575" s="175"/>
      <c r="AG1575" s="175"/>
      <c r="AH1575" s="175"/>
      <c r="AI1575" s="175"/>
      <c r="AJ1575" s="175"/>
      <c r="AK1575" s="175"/>
      <c r="AL1575" s="175"/>
      <c r="AM1575" s="157" t="str">
        <f ca="1">IF('MASTER 2018-19 '!H1590="","",'MASTER 2018-19 '!H1590)</f>
        <v/>
      </c>
      <c r="AN1575" s="216"/>
    </row>
    <row r="1576" spans="2:40" x14ac:dyDescent="0.2">
      <c r="B1576" s="236">
        <v>340</v>
      </c>
      <c r="C1576" s="86" t="str">
        <f ca="1">VLOOKUP(B1576,'GSP List'!$D$2:$E$485,2,FALSE)</f>
        <v>SCAMMADALE</v>
      </c>
      <c r="D1576" s="117" t="s">
        <v>30</v>
      </c>
      <c r="E1576" s="117" t="s">
        <v>541</v>
      </c>
      <c r="F1576" s="214"/>
      <c r="G1576" s="284" t="str">
        <f ca="1">IF(AND(VLOOKUP(C1576,SubstationLoad_Max_Primaries!$B$3:$Z$495,3,FALSE),ISNUMBER(VLOOKUP(C1576,'Manual Calculation'!$B$2:$G$222,3,FALSE))),VLOOKUP(C1576,'Manual Calculation'!$B$2:$G$222,4,FALSE),VLOOKUP(C1576,SubstationLoad_Max_Primaries!$B$3:$Z$500,23,FALSE))</f>
        <v>No PI</v>
      </c>
      <c r="H1576" s="282">
        <f ca="1">IF(AND(VLOOKUP(C1576,SubstationLoad_Max_Primaries!$B$3:$Z$495,3,FALSE),ISNUMBER(VLOOKUP(C1576,'Manual Calculation'!$B$2:$G$222,3,FALSE))),VLOOKUP(C1576,'Manual Calculation'!$B$2:$G$222,3,FALSE),VLOOKUP(C1576,SubstationLoad_Max_Primaries!$B$3:$Z$500,22,FALSE))</f>
        <v>7.8663433102626995E-2</v>
      </c>
      <c r="I1576" s="136">
        <v>1</v>
      </c>
      <c r="J1576" s="89">
        <v>0</v>
      </c>
      <c r="K1576" s="90">
        <v>0</v>
      </c>
      <c r="L1576" s="143">
        <f ca="1">IF(OR($B1576="",ISNA($I1576)),,$H1576*$I1576)</f>
        <v>7.8663433102626995E-2</v>
      </c>
      <c r="M1576" s="143">
        <f ca="1">IF($B1576 ="",,VLOOKUP($K1576,'Growth Rates'!$C$5:$D$8,2,FALSE))^COLUMNS($M1576:M1576)*$L1576+SUM($L1577:M1577)*IFERROR($L$5/$L$6,1)</f>
        <v>7.866486924271994E-2</v>
      </c>
      <c r="N1576" s="143">
        <f ca="1">IF($B1576 ="",,VLOOKUP($K1576,'Growth Rates'!$C$5:$D$8,2,FALSE))^COLUMNS($M1576:N1576)*$L1576+SUM($L1577:N1577)*IFERROR($L$5/$L$6,1)</f>
        <v>7.8666305409032147E-2</v>
      </c>
      <c r="O1576" s="143">
        <f ca="1">IF($B1576 ="",,VLOOKUP($K1576,'Growth Rates'!$C$5:$D$8,2,FALSE))^COLUMNS($M1576:O1576)*$L1576+SUM($L1577:O1577)*IFERROR($L$5/$L$6,1)</f>
        <v>7.8667741601564117E-2</v>
      </c>
      <c r="P1576" s="143">
        <f ca="1">IF($B1576 ="",,VLOOKUP($K1576,'Growth Rates'!$C$5:$D$8,2,FALSE))^COLUMNS($M1576:P1576)*$L1576+SUM($L1577:P1577)*IFERROR($L$5/$L$6,1)</f>
        <v>7.8669177820316336E-2</v>
      </c>
      <c r="Q1576" s="143">
        <f ca="1">IF($B1576 ="",,VLOOKUP($K1576,'Growth Rates'!$C$5:$D$8,2,FALSE))^COLUMNS($M1576:Q1576)*$L1576+SUM($L1577:Q1577)*IFERROR($L$5/$L$6,1)</f>
        <v>7.867061406528926E-2</v>
      </c>
      <c r="R1576" s="143">
        <f ca="1">IF($B1576 ="",,VLOOKUP($K1576,'Growth Rates'!$C$5:$D$8,2,FALSE))^COLUMNS($M1576:R1576)*$L1576+SUM($L1577:R1577)*IFERROR($L$5/$L$6,1)</f>
        <v>7.8672050336483362E-2</v>
      </c>
      <c r="S1576" s="143">
        <f ca="1">IF($B1576 ="",,VLOOKUP($K1576,'Growth Rates'!$C$5:$D$8,2,FALSE))^COLUMNS($M1576:S1576)*$L1576+SUM($L1577:S1577)*IFERROR($L$5/$L$6,1)</f>
        <v>7.8673486633899156E-2</v>
      </c>
      <c r="T1576" s="143">
        <f ca="1">IF($B1576 ="",,VLOOKUP($K1576,'Growth Rates'!$C$5:$D$8,2,FALSE))^COLUMNS($M1576:T1576)*$L1576+SUM($L1577:T1577)*IFERROR($L$5/$L$6,1)</f>
        <v>7.86749229575371E-2</v>
      </c>
      <c r="U1576" s="143">
        <f ca="1">IF($B1576 ="",,VLOOKUP($K1576,'Growth Rates'!$C$5:$D$8,2,FALSE))^COLUMNS($M1576:U1576)*$L1576+SUM($L1577:U1577)*IFERROR($L$5/$L$6,1)</f>
        <v>7.867635930739765E-2</v>
      </c>
      <c r="V1576" s="143">
        <f ca="1">IF($B1576 ="",,VLOOKUP($K1576,'Growth Rates'!$C$5:$D$8,2,FALSE))^COLUMNS($M1576:V1576)*$L1576+SUM($L1577:V1577)*IFERROR($L$5/$L$6,1)</f>
        <v>7.8677795683481322E-2</v>
      </c>
      <c r="W1576" s="143">
        <f ca="1">IF($B1576 ="",,VLOOKUP($K1576,'Growth Rates'!$C$5:$D$8,2,FALSE))^COLUMNS($M1576:W1576)*$L1576+SUM($L1577:W1577)*IFERROR($L$5/$L$6,1)</f>
        <v>7.8679232085788559E-2</v>
      </c>
      <c r="X1576" s="143">
        <f ca="1">IF($B1576 ="",,VLOOKUP($K1576,'Growth Rates'!$C$5:$D$8,2,FALSE))^COLUMNS($M1576:X1576)*$L1576+SUM($L1577:X1577)*IFERROR($L$5/$L$6,1)</f>
        <v>7.8680668514319915E-2</v>
      </c>
      <c r="Y1576" s="143">
        <f ca="1">IF($B1576 ="",,VLOOKUP($K1576,'Growth Rates'!$C$5:$D$8,2,FALSE))^COLUMNS($M1576:Y1576)*$L1576+SUM($L1577:Y1577)*IFERROR($L$5/$L$6,1)</f>
        <v>7.8682104969075767E-2</v>
      </c>
      <c r="Z1576" s="215"/>
      <c r="AA1576" s="173">
        <f ca="1">IFERROR(IF($H1576="",,AA1577/$L1576),0)</f>
        <v>0</v>
      </c>
      <c r="AB1576" s="173">
        <f ca="1">IFERROR(IF($H1576="",,AB1577/$L1576),0)</f>
        <v>0</v>
      </c>
      <c r="AC1576" s="174">
        <f ca="1">IFERROR(IF($H1576="",,AC1577/$L1576),0)</f>
        <v>0</v>
      </c>
      <c r="AD1576" s="175"/>
      <c r="AE1576" s="42">
        <v>85923</v>
      </c>
      <c r="AF1576" s="43"/>
      <c r="AG1576" s="43"/>
      <c r="AH1576" s="43"/>
      <c r="AI1576" s="43"/>
      <c r="AJ1576" s="43"/>
      <c r="AK1576" s="43"/>
      <c r="AL1576" s="44"/>
      <c r="AM1576" s="157">
        <f ca="1">IF('MASTER 2018-19 '!H1591="","",'MASTER 2018-19 '!H1591)</f>
        <v>7.8663433102626995E-2</v>
      </c>
      <c r="AN1576" s="216">
        <f t="shared" ca="1" si="268"/>
        <v>0</v>
      </c>
    </row>
    <row r="1577" spans="2:40" x14ac:dyDescent="0.2">
      <c r="C1577" s="217" t="str">
        <f ca="1">IFERROR(IF(H1576="","No PI or No Data",""),"Substation was not found in SubstationLoad")</f>
        <v/>
      </c>
      <c r="D1577" s="139"/>
      <c r="E1577" s="139"/>
      <c r="F1577" s="139"/>
      <c r="G1577" s="285" t="str">
        <f ca="1">IF(AND(VLOOKUP(C1576,SubstationLoad_Max_Primaries!$B$3:$Z$495,3,FALSE),ISNUMBER(VLOOKUP(C1576,'Manual Calculation'!$B$2:$G$222,3,FALSE))),VLOOKUP(C1576,'Manual Calculation'!$B$2:$G$222,4,FALSE),VLOOKUP(C1576,SubstationLoad_Max_Primaries!$B$3:$Z$500,23,FALSE))</f>
        <v>No PI</v>
      </c>
      <c r="H1577" s="250"/>
      <c r="I1577" s="220"/>
      <c r="J1577" s="220"/>
      <c r="K1577" s="220"/>
      <c r="L1577" s="220" t="s">
        <v>32</v>
      </c>
      <c r="M1577" s="235"/>
      <c r="N1577" s="221"/>
      <c r="O1577" s="221"/>
      <c r="P1577" s="221"/>
      <c r="Q1577" s="221"/>
      <c r="R1577" s="221"/>
      <c r="S1577" s="221"/>
      <c r="T1577" s="221"/>
      <c r="U1577" s="221"/>
      <c r="V1577" s="221"/>
      <c r="W1577" s="221"/>
      <c r="X1577" s="221"/>
      <c r="Y1577" s="221"/>
      <c r="Z1577" s="222"/>
      <c r="AA1577" s="419">
        <f ca="1">IF(AND(VLOOKUP(C1576,SubstationLoad_Min_Primaries!$B$3:$Z$495,3,FALSE),ISNUMBER(VLOOKUP(C1576,'Manual Calculation'!$B$2:$G$222,5,FALSE))),"Manual Calculation",MAX(VLOOKUP(C1576,SubstationLoad_Max_Primaries!$B$3:$Z$500,5,FALSE),VLOOKUP(C1576,SubstationLoad_Max_Primaries!$B$3:$Z$500,7,FALSE)))</f>
        <v>0</v>
      </c>
      <c r="AB1577" s="419">
        <f ca="1">IF(AND(VLOOKUP(C1576,SubstationLoad_Min_Primaries!$B$3:$Z$495,3,FALSE),ISNUMBER(VLOOKUP(C1576,'Manual Calculation'!$B$2:$G$222,5,FALSE))),"Manual Calculation",VLOOKUP(C1576,SubstationLoad_Max_Primaries!$B$3:$Z$500,6,FALSE))</f>
        <v>0</v>
      </c>
      <c r="AC1577" s="282">
        <f ca="1">IF(AND(VLOOKUP(C1576,SubstationLoad_Min_Primaries!$B$3:$Z$495,3,FALSE),ISNUMBER(VLOOKUP(C1576,'Manual Calculation'!$B$2:$G$222,5,FALSE))),VLOOKUP(C1576,'Manual Calculation'!$B$2:$G$222,5,FALSE),VLOOKUP(C1576,SubstationLoad_Min_Primaries!$B$3:$Z$500,22,FALSE))</f>
        <v>0</v>
      </c>
      <c r="AD1577" s="175"/>
      <c r="AE1577" s="186">
        <v>1</v>
      </c>
      <c r="AF1577" s="187">
        <v>0</v>
      </c>
      <c r="AG1577" s="187">
        <v>0</v>
      </c>
      <c r="AH1577" s="187">
        <v>0</v>
      </c>
      <c r="AI1577" s="187">
        <v>0</v>
      </c>
      <c r="AJ1577" s="187">
        <v>0</v>
      </c>
      <c r="AK1577" s="187">
        <v>0</v>
      </c>
      <c r="AL1577" s="188">
        <v>0</v>
      </c>
      <c r="AM1577" s="157" t="str">
        <f ca="1">IF('MASTER 2018-19 '!H1592="","",'MASTER 2018-19 '!H1592)</f>
        <v/>
      </c>
      <c r="AN1577" s="216"/>
    </row>
    <row r="1578" spans="2:40" x14ac:dyDescent="0.2">
      <c r="C1578" s="223" t="s">
        <v>33</v>
      </c>
      <c r="D1578" s="224"/>
      <c r="E1578" s="225"/>
      <c r="F1578" s="225"/>
      <c r="G1578" s="226"/>
      <c r="H1578" s="249"/>
      <c r="I1578" s="228"/>
      <c r="J1578" s="228"/>
      <c r="K1578" s="228"/>
      <c r="L1578" s="228"/>
      <c r="M1578" s="229"/>
      <c r="N1578" s="229"/>
      <c r="O1578" s="230"/>
      <c r="P1578" s="230"/>
      <c r="Q1578" s="230"/>
      <c r="R1578" s="231" t="s">
        <v>34</v>
      </c>
      <c r="S1578" s="283" t="str">
        <f ca="1">VLOOKUP(C1576,SubstationLoad_Max_Primaries!$B$3:$Z$500,24,FALSE)</f>
        <v/>
      </c>
      <c r="T1578" s="245"/>
      <c r="U1578" s="245"/>
      <c r="V1578" s="245"/>
      <c r="W1578" s="245"/>
      <c r="X1578" s="245"/>
      <c r="Y1578" s="245"/>
      <c r="Z1578" s="234"/>
      <c r="AA1578" s="418">
        <f ca="1">IF(AND(VLOOKUP(C1576,SubstationLoad_Min_Primaries!$B$3:$Z$495,3,FALSE),ISNUMBER(VLOOKUP(C1576,'Manual Calculation'!$B$2:$G$222,5,FALSE))),"",IF(AA1577=VLOOKUP(C1576,SubstationLoad_Max_Primaries!$B$3:$Z$500,5,FALSE),VLOOKUP(C1576,SubstationLoad_Max_Primaries!$B$3:$Z$500,10,FALSE),IF(AA1577=VLOOKUP(C1576,SubstationLoad_Max_Primaries!$B$3:$Z$500,7,FALSE),VLOOKUP(C1576,SubstationLoad_Max_Primaries!$B$3:$Z$500,12,FALSE),"")))</f>
        <v>0</v>
      </c>
      <c r="AB1578" s="418">
        <f ca="1">IF(AND(VLOOKUP(C1576,SubstationLoad_Min_Primaries!$B$3:$Z$495,3,FALSE),ISNUMBER(VLOOKUP(C1576,'Manual Calculation'!$B$2:$G$222,5,FALSE))),"",VLOOKUP(C1576,SubstationLoad_Max_Primaries!$B$3:$Z$500,11,FALSE))</f>
        <v>0</v>
      </c>
      <c r="AC1578" s="418">
        <f ca="1">IF(AND(VLOOKUP(C1576,SubstationLoad_Min_Primaries!$B$3:$Z$495,3,FALSE),ISNUMBER(VLOOKUP(C1576,'Manual Calculation'!$B$2:$G$222,5,FALSE))),VLOOKUP(C1576,'Manual Calculation'!$B$2:$G$222,6,FALSE),VLOOKUP(C1576,SubstationLoad_Min_Primaries!$B$3:$Z$500,23,FALSE))</f>
        <v>0</v>
      </c>
      <c r="AD1578" s="175"/>
      <c r="AE1578" s="175"/>
      <c r="AF1578" s="175"/>
      <c r="AG1578" s="175"/>
      <c r="AH1578" s="175"/>
      <c r="AI1578" s="175"/>
      <c r="AJ1578" s="175"/>
      <c r="AK1578" s="175"/>
      <c r="AL1578" s="175"/>
      <c r="AM1578" s="157" t="str">
        <f ca="1">IF('MASTER 2018-19 '!H1593="","",'MASTER 2018-19 '!H1593)</f>
        <v/>
      </c>
      <c r="AN1578" s="216"/>
    </row>
    <row r="1579" spans="2:40" x14ac:dyDescent="0.2">
      <c r="B1579" s="236">
        <v>347</v>
      </c>
      <c r="C1579" s="86" t="str">
        <f ca="1">VLOOKUP(B1579,'GSP List'!$D$2:$E$485,2,FALSE)</f>
        <v>TAYNUILT</v>
      </c>
      <c r="D1579" s="117" t="s">
        <v>30</v>
      </c>
      <c r="E1579" s="117" t="s">
        <v>652</v>
      </c>
      <c r="F1579" s="214"/>
      <c r="G1579" s="284">
        <f ca="1">IF(AND(VLOOKUP(C1579,SubstationLoad_Max_Primaries!$B$3:$Z$495,3,FALSE),ISNUMBER(VLOOKUP(C1579,'Manual Calculation'!$B$2:$G$222,3,FALSE))),VLOOKUP(C1579,'Manual Calculation'!$B$2:$G$222,4,FALSE),VLOOKUP(C1579,SubstationLoad_Max_Primaries!$B$3:$Z$500,23,FALSE))</f>
        <v>43813.574305555558</v>
      </c>
      <c r="H1579" s="282">
        <f ca="1">IF(AND(VLOOKUP(C1579,SubstationLoad_Max_Primaries!$B$3:$Z$495,3,FALSE),ISNUMBER(VLOOKUP(C1579,'Manual Calculation'!$B$2:$G$222,3,FALSE))),VLOOKUP(C1579,'Manual Calculation'!$B$2:$G$222,3,FALSE),VLOOKUP(C1579,SubstationLoad_Max_Primaries!$B$3:$Z$500,22,FALSE))</f>
        <v>1.4693759065551757</v>
      </c>
      <c r="I1579" s="136">
        <v>1</v>
      </c>
      <c r="J1579" s="89">
        <v>0</v>
      </c>
      <c r="K1579" s="90">
        <v>0</v>
      </c>
      <c r="L1579" s="143">
        <f ca="1">IF(OR($B1579="",ISNA($I1579)),,$H1579*$I1579)</f>
        <v>1.4693759065551757</v>
      </c>
      <c r="M1579" s="143">
        <f ca="1">IF($B1579 ="",,VLOOKUP($K1579,'Growth Rates'!$C$5:$D$8,2,FALSE))^COLUMNS($M1579:M1579)*$L1579+SUM($L1580:M1580)*IFERROR($L$5/$L$6,1)</f>
        <v>1.4694027326110415</v>
      </c>
      <c r="N1579" s="143">
        <f ca="1">IF($B1579 ="",,VLOOKUP($K1579,'Growth Rates'!$C$5:$D$8,2,FALSE))^COLUMNS($M1579:N1579)*$L1579+SUM($L1580:N1580)*IFERROR($L$5/$L$6,1)</f>
        <v>1.4694295591566644</v>
      </c>
      <c r="O1579" s="143">
        <f ca="1">IF($B1579 ="",,VLOOKUP($K1579,'Growth Rates'!$C$5:$D$8,2,FALSE))^COLUMNS($M1579:O1579)*$L1579+SUM($L1580:O1580)*IFERROR($L$5/$L$6,1)</f>
        <v>1.4694563861920531</v>
      </c>
      <c r="P1579" s="143">
        <f ca="1">IF($B1579 ="",,VLOOKUP($K1579,'Growth Rates'!$C$5:$D$8,2,FALSE))^COLUMNS($M1579:P1579)*$L1579+SUM($L1580:P1580)*IFERROR($L$5/$L$6,1)</f>
        <v>1.4694832137172171</v>
      </c>
      <c r="Q1579" s="143">
        <f ca="1">IF($B1579 ="",,VLOOKUP($K1579,'Growth Rates'!$C$5:$D$8,2,FALSE))^COLUMNS($M1579:Q1579)*$L1579+SUM($L1580:Q1580)*IFERROR($L$5/$L$6,1)</f>
        <v>1.4695100417321649</v>
      </c>
      <c r="R1579" s="143">
        <f ca="1">IF($B1579 ="",,VLOOKUP($K1579,'Growth Rates'!$C$5:$D$8,2,FALSE))^COLUMNS($M1579:R1579)*$L1579+SUM($L1580:R1580)*IFERROR($L$5/$L$6,1)</f>
        <v>1.4695368702369054</v>
      </c>
      <c r="S1579" s="143">
        <f ca="1">IF($B1579 ="",,VLOOKUP($K1579,'Growth Rates'!$C$5:$D$8,2,FALSE))^COLUMNS($M1579:S1579)*$L1579+SUM($L1580:S1580)*IFERROR($L$5/$L$6,1)</f>
        <v>1.469563699231448</v>
      </c>
      <c r="T1579" s="143">
        <f ca="1">IF($B1579 ="",,VLOOKUP($K1579,'Growth Rates'!$C$5:$D$8,2,FALSE))^COLUMNS($M1579:T1579)*$L1579+SUM($L1580:T1580)*IFERROR($L$5/$L$6,1)</f>
        <v>1.4695905287158013</v>
      </c>
      <c r="U1579" s="143">
        <f ca="1">IF($B1579 ="",,VLOOKUP($K1579,'Growth Rates'!$C$5:$D$8,2,FALSE))^COLUMNS($M1579:U1579)*$L1579+SUM($L1580:U1580)*IFERROR($L$5/$L$6,1)</f>
        <v>1.4696173586899741</v>
      </c>
      <c r="V1579" s="143">
        <f ca="1">IF($B1579 ="",,VLOOKUP($K1579,'Growth Rates'!$C$5:$D$8,2,FALSE))^COLUMNS($M1579:V1579)*$L1579+SUM($L1580:V1580)*IFERROR($L$5/$L$6,1)</f>
        <v>1.4696441891539758</v>
      </c>
      <c r="W1579" s="143">
        <f ca="1">IF($B1579 ="",,VLOOKUP($K1579,'Growth Rates'!$C$5:$D$8,2,FALSE))^COLUMNS($M1579:W1579)*$L1579+SUM($L1580:W1580)*IFERROR($L$5/$L$6,1)</f>
        <v>1.4696710201078145</v>
      </c>
      <c r="X1579" s="143">
        <f ca="1">IF($B1579 ="",,VLOOKUP($K1579,'Growth Rates'!$C$5:$D$8,2,FALSE))^COLUMNS($M1579:X1579)*$L1579+SUM($L1580:X1580)*IFERROR($L$5/$L$6,1)</f>
        <v>1.4696978515515007</v>
      </c>
      <c r="Y1579" s="143">
        <f ca="1">IF($B1579 ="",,VLOOKUP($K1579,'Growth Rates'!$C$5:$D$8,2,FALSE))^COLUMNS($M1579:Y1579)*$L1579+SUM($L1580:Y1580)*IFERROR($L$5/$L$6,1)</f>
        <v>1.4697246834850415</v>
      </c>
      <c r="Z1579" s="111"/>
      <c r="AA1579" s="173">
        <f ca="1">IFERROR(IF($H1579="",,AA1580/$L1579),0)</f>
        <v>0.79643851108067354</v>
      </c>
      <c r="AB1579" s="173">
        <f ca="1">IFERROR(IF($H1579="",,AB1580/$L1579),0)</f>
        <v>0.50007414286593288</v>
      </c>
      <c r="AC1579" s="174">
        <f ca="1">IFERROR(IF($H1579="",,AC1580/$L1579),0)</f>
        <v>0</v>
      </c>
      <c r="AD1579" s="175"/>
      <c r="AE1579" s="42">
        <v>85902</v>
      </c>
      <c r="AF1579" s="43"/>
      <c r="AG1579" s="43"/>
      <c r="AH1579" s="43"/>
      <c r="AI1579" s="43"/>
      <c r="AJ1579" s="43"/>
      <c r="AK1579" s="43"/>
      <c r="AL1579" s="44"/>
      <c r="AM1579" s="157">
        <f ca="1">IF('MASTER 2018-19 '!H1594="","",'MASTER 2018-19 '!H1594)</f>
        <v>1.3180000000000001</v>
      </c>
      <c r="AN1579" s="216">
        <f t="shared" ca="1" si="268"/>
        <v>0.15137590655517563</v>
      </c>
    </row>
    <row r="1580" spans="2:40" x14ac:dyDescent="0.2">
      <c r="C1580" s="217" t="str">
        <f ca="1">IFERROR(IF(H1579="","No PI or No Data",""),"Substation was not found in SubstationLoad")</f>
        <v/>
      </c>
      <c r="D1580" s="139"/>
      <c r="E1580" s="139"/>
      <c r="F1580" s="139"/>
      <c r="G1580" s="285">
        <f ca="1">IF(AND(VLOOKUP(C1579,SubstationLoad_Max_Primaries!$B$3:$Z$495,3,FALSE),ISNUMBER(VLOOKUP(C1579,'Manual Calculation'!$B$2:$G$222,3,FALSE))),VLOOKUP(C1579,'Manual Calculation'!$B$2:$G$222,4,FALSE),VLOOKUP(C1579,SubstationLoad_Max_Primaries!$B$3:$Z$500,23,FALSE))</f>
        <v>43813.574305555558</v>
      </c>
      <c r="H1580" s="250"/>
      <c r="I1580" s="220"/>
      <c r="J1580" s="220"/>
      <c r="K1580" s="220"/>
      <c r="L1580" s="220" t="s">
        <v>32</v>
      </c>
      <c r="M1580" s="235"/>
      <c r="N1580" s="221"/>
      <c r="O1580" s="221"/>
      <c r="P1580" s="221"/>
      <c r="Q1580" s="221"/>
      <c r="R1580" s="221"/>
      <c r="S1580" s="221"/>
      <c r="T1580" s="221"/>
      <c r="U1580" s="221"/>
      <c r="V1580" s="221"/>
      <c r="W1580" s="221"/>
      <c r="X1580" s="221"/>
      <c r="Y1580" s="221"/>
      <c r="Z1580" s="222"/>
      <c r="AA1580" s="419">
        <f ca="1">IF(AND(VLOOKUP(C1579,SubstationLoad_Min_Primaries!$B$3:$Z$495,3,FALSE),ISNUMBER(VLOOKUP(C1579,'Manual Calculation'!$B$2:$G$222,5,FALSE))),"Manual Calculation",MAX(VLOOKUP(C1579,SubstationLoad_Max_Primaries!$B$3:$Z$500,5,FALSE),VLOOKUP(C1579,SubstationLoad_Max_Primaries!$B$3:$Z$500,7,FALSE)))</f>
        <v>1.170267559234619</v>
      </c>
      <c r="AB1580" s="419">
        <f ca="1">IF(AND(VLOOKUP(C1579,SubstationLoad_Min_Primaries!$B$3:$Z$495,3,FALSE),ISNUMBER(VLOOKUP(C1579,'Manual Calculation'!$B$2:$G$222,5,FALSE))),"Manual Calculation",VLOOKUP(C1579,SubstationLoad_Max_Primaries!$B$3:$Z$500,6,FALSE))</f>
        <v>0.73479689701843254</v>
      </c>
      <c r="AC1580" s="282">
        <f ca="1">IF(AND(VLOOKUP(C1579,SubstationLoad_Min_Primaries!$B$3:$Z$495,3,FALSE),ISNUMBER(VLOOKUP(C1579,'Manual Calculation'!$B$2:$G$222,5,FALSE))),VLOOKUP(C1579,'Manual Calculation'!$B$2:$G$222,5,FALSE),VLOOKUP(C1579,SubstationLoad_Min_Primaries!$B$3:$Z$500,22,FALSE))</f>
        <v>0</v>
      </c>
      <c r="AD1580" s="175"/>
      <c r="AE1580" s="186">
        <v>1</v>
      </c>
      <c r="AF1580" s="187">
        <v>0</v>
      </c>
      <c r="AG1580" s="187">
        <v>0</v>
      </c>
      <c r="AH1580" s="187">
        <v>0</v>
      </c>
      <c r="AI1580" s="187">
        <v>0</v>
      </c>
      <c r="AJ1580" s="187">
        <v>0</v>
      </c>
      <c r="AK1580" s="187">
        <v>0</v>
      </c>
      <c r="AL1580" s="188">
        <v>0</v>
      </c>
      <c r="AM1580" s="157" t="str">
        <f ca="1">IF('MASTER 2018-19 '!H1595="","",'MASTER 2018-19 '!H1595)</f>
        <v/>
      </c>
      <c r="AN1580" s="216"/>
    </row>
    <row r="1581" spans="2:40" x14ac:dyDescent="0.2">
      <c r="C1581" s="223" t="s">
        <v>33</v>
      </c>
      <c r="D1581" s="224"/>
      <c r="E1581" s="225"/>
      <c r="F1581" s="225"/>
      <c r="G1581" s="226"/>
      <c r="H1581" s="249"/>
      <c r="I1581" s="228"/>
      <c r="J1581" s="228"/>
      <c r="K1581" s="228"/>
      <c r="L1581" s="228"/>
      <c r="M1581" s="229"/>
      <c r="N1581" s="229"/>
      <c r="O1581" s="230"/>
      <c r="P1581" s="230"/>
      <c r="Q1581" s="230"/>
      <c r="R1581" s="231" t="s">
        <v>34</v>
      </c>
      <c r="S1581" s="283">
        <f ca="1">VLOOKUP(C1579,SubstationLoad_Max_Primaries!$B$3:$Z$500,24,FALSE)</f>
        <v>0</v>
      </c>
      <c r="T1581" s="233"/>
      <c r="U1581" s="233"/>
      <c r="V1581" s="233"/>
      <c r="W1581" s="233"/>
      <c r="X1581" s="233"/>
      <c r="Y1581" s="233"/>
      <c r="Z1581" s="234"/>
      <c r="AA1581" s="418">
        <f ca="1">IF(AND(VLOOKUP(C1579,SubstationLoad_Min_Primaries!$B$3:$Z$495,3,FALSE),ISNUMBER(VLOOKUP(C1579,'Manual Calculation'!$B$2:$G$222,5,FALSE))),"",IF(AA1580=VLOOKUP(C1579,SubstationLoad_Max_Primaries!$B$3:$Z$500,5,FALSE),VLOOKUP(C1579,SubstationLoad_Max_Primaries!$B$3:$Z$500,10,FALSE),IF(AA1580=VLOOKUP(C1579,SubstationLoad_Max_Primaries!$B$3:$Z$500,7,FALSE),VLOOKUP(C1579,SubstationLoad_Max_Primaries!$B$3:$Z$500,12,FALSE),"")))</f>
        <v>43559.146527777775</v>
      </c>
      <c r="AB1581" s="418">
        <f ca="1">IF(AND(VLOOKUP(C1579,SubstationLoad_Min_Primaries!$B$3:$Z$495,3,FALSE),ISNUMBER(VLOOKUP(C1579,'Manual Calculation'!$B$2:$G$222,5,FALSE))),"",VLOOKUP(C1579,SubstationLoad_Max_Primaries!$B$3:$Z$500,11,FALSE))</f>
        <v>43621.723611111112</v>
      </c>
      <c r="AC1581" s="418">
        <f ca="1">IF(AND(VLOOKUP(C1579,SubstationLoad_Min_Primaries!$B$3:$Z$495,3,FALSE),ISNUMBER(VLOOKUP(C1579,'Manual Calculation'!$B$2:$G$222,5,FALSE))),VLOOKUP(C1579,'Manual Calculation'!$B$2:$G$222,6,FALSE),VLOOKUP(C1579,SubstationLoad_Min_Primaries!$B$3:$Z$500,23,FALSE))</f>
        <v>0</v>
      </c>
      <c r="AD1581" s="175"/>
      <c r="AE1581" s="175"/>
      <c r="AF1581" s="175"/>
      <c r="AG1581" s="175"/>
      <c r="AH1581" s="175"/>
      <c r="AI1581" s="175"/>
      <c r="AJ1581" s="175"/>
      <c r="AK1581" s="175"/>
      <c r="AL1581" s="175"/>
      <c r="AM1581" s="157" t="str">
        <f ca="1">IF('MASTER 2018-19 '!H1596="","",'MASTER 2018-19 '!H1596)</f>
        <v/>
      </c>
      <c r="AN1581" s="216"/>
    </row>
    <row r="1582" spans="2:40" x14ac:dyDescent="0.2">
      <c r="B1582" s="236">
        <v>342</v>
      </c>
      <c r="C1582" s="86" t="str">
        <f ca="1">VLOOKUP(B1582,'GSP List'!$D$2:$E$485,2,FALSE)</f>
        <v>TIRORAN BRIDGE</v>
      </c>
      <c r="D1582" s="117" t="s">
        <v>30</v>
      </c>
      <c r="E1582" s="117" t="s">
        <v>627</v>
      </c>
      <c r="F1582" s="214"/>
      <c r="G1582" s="284" t="str">
        <f ca="1">IF(AND(VLOOKUP(C1582,SubstationLoad_Max_Primaries!$B$3:$Z$495,3,FALSE),ISNUMBER(VLOOKUP(C1582,'Manual Calculation'!$B$2:$G$222,3,FALSE))),VLOOKUP(C1582,'Manual Calculation'!$B$2:$G$222,4,FALSE),VLOOKUP(C1582,SubstationLoad_Max_Primaries!$B$3:$Z$500,23,FALSE))</f>
        <v>No PI</v>
      </c>
      <c r="H1582" s="282">
        <f ca="1">IF(AND(VLOOKUP(C1582,SubstationLoad_Max_Primaries!$B$3:$Z$495,3,FALSE),ISNUMBER(VLOOKUP(C1582,'Manual Calculation'!$B$2:$G$222,3,FALSE))),VLOOKUP(C1582,'Manual Calculation'!$B$2:$G$222,3,FALSE),VLOOKUP(C1582,SubstationLoad_Max_Primaries!$B$3:$Z$500,22,FALSE))</f>
        <v>6.4616391477157892E-2</v>
      </c>
      <c r="I1582" s="136">
        <v>1</v>
      </c>
      <c r="J1582" s="89">
        <v>0</v>
      </c>
      <c r="K1582" s="90">
        <v>0</v>
      </c>
      <c r="L1582" s="143">
        <f ca="1">IF(OR($B1582="",ISNA($I1582)),,$H1582*$I1582)</f>
        <v>6.4616391477157892E-2</v>
      </c>
      <c r="M1582" s="143">
        <f ca="1">IF($B1582 ="",,VLOOKUP($K1582,'Growth Rates'!$C$5:$D$8,2,FALSE))^COLUMNS($M1582:M1582)*$L1582+SUM($L1583:M1583)*IFERROR($L$5/$L$6,1)</f>
        <v>6.4617571163662804E-2</v>
      </c>
      <c r="N1582" s="143">
        <f ca="1">IF($B1582 ="",,VLOOKUP($K1582,'Growth Rates'!$C$5:$D$8,2,FALSE))^COLUMNS($M1582:N1582)*$L1582+SUM($L1583:N1583)*IFERROR($L$5/$L$6,1)</f>
        <v>6.4618750871704989E-2</v>
      </c>
      <c r="O1582" s="143">
        <f ca="1">IF($B1582 ="",,VLOOKUP($K1582,'Growth Rates'!$C$5:$D$8,2,FALSE))^COLUMNS($M1582:O1582)*$L1582+SUM($L1583:O1583)*IFERROR($L$5/$L$6,1)</f>
        <v>6.461993060128482E-2</v>
      </c>
      <c r="P1582" s="143">
        <f ca="1">IF($B1582 ="",,VLOOKUP($K1582,'Growth Rates'!$C$5:$D$8,2,FALSE))^COLUMNS($M1582:P1582)*$L1582+SUM($L1583:P1583)*IFERROR($L$5/$L$6,1)</f>
        <v>6.4621110352402714E-2</v>
      </c>
      <c r="Q1582" s="143">
        <f ca="1">IF($B1582 ="",,VLOOKUP($K1582,'Growth Rates'!$C$5:$D$8,2,FALSE))^COLUMNS($M1582:Q1582)*$L1582+SUM($L1583:Q1583)*IFERROR($L$5/$L$6,1)</f>
        <v>6.4622290125059031E-2</v>
      </c>
      <c r="R1582" s="143">
        <f ca="1">IF($B1582 ="",,VLOOKUP($K1582,'Growth Rates'!$C$5:$D$8,2,FALSE))^COLUMNS($M1582:R1582)*$L1582+SUM($L1583:R1583)*IFERROR($L$5/$L$6,1)</f>
        <v>6.4623469919254203E-2</v>
      </c>
      <c r="S1582" s="143">
        <f ca="1">IF($B1582 ="",,VLOOKUP($K1582,'Growth Rates'!$C$5:$D$8,2,FALSE))^COLUMNS($M1582:S1582)*$L1582+SUM($L1583:S1583)*IFERROR($L$5/$L$6,1)</f>
        <v>6.462464973498859E-2</v>
      </c>
      <c r="T1582" s="143">
        <f ca="1">IF($B1582 ="",,VLOOKUP($K1582,'Growth Rates'!$C$5:$D$8,2,FALSE))^COLUMNS($M1582:T1582)*$L1582+SUM($L1583:T1583)*IFERROR($L$5/$L$6,1)</f>
        <v>6.4625829572262622E-2</v>
      </c>
      <c r="U1582" s="143">
        <f ca="1">IF($B1582 ="",,VLOOKUP($K1582,'Growth Rates'!$C$5:$D$8,2,FALSE))^COLUMNS($M1582:U1582)*$L1582+SUM($L1583:U1583)*IFERROR($L$5/$L$6,1)</f>
        <v>6.4627009431076646E-2</v>
      </c>
      <c r="V1582" s="143">
        <f ca="1">IF($B1582 ="",,VLOOKUP($K1582,'Growth Rates'!$C$5:$D$8,2,FALSE))^COLUMNS($M1582:V1582)*$L1582+SUM($L1583:V1583)*IFERROR($L$5/$L$6,1)</f>
        <v>6.4628189311431092E-2</v>
      </c>
      <c r="W1582" s="143">
        <f ca="1">IF($B1582 ="",,VLOOKUP($K1582,'Growth Rates'!$C$5:$D$8,2,FALSE))^COLUMNS($M1582:W1582)*$L1582+SUM($L1583:W1583)*IFERROR($L$5/$L$6,1)</f>
        <v>6.4629369213326321E-2</v>
      </c>
      <c r="X1582" s="143">
        <f ca="1">IF($B1582 ="",,VLOOKUP($K1582,'Growth Rates'!$C$5:$D$8,2,FALSE))^COLUMNS($M1582:X1582)*$L1582+SUM($L1583:X1583)*IFERROR($L$5/$L$6,1)</f>
        <v>6.4630549136762791E-2</v>
      </c>
      <c r="Y1582" s="143">
        <f ca="1">IF($B1582 ="",,VLOOKUP($K1582,'Growth Rates'!$C$5:$D$8,2,FALSE))^COLUMNS($M1582:Y1582)*$L1582+SUM($L1583:Y1583)*IFERROR($L$5/$L$6,1)</f>
        <v>6.4631729081740807E-2</v>
      </c>
      <c r="Z1582" s="215"/>
      <c r="AA1582" s="173">
        <f ca="1">IFERROR(IF($H1582="",,AA1583/$L1582),0)</f>
        <v>0</v>
      </c>
      <c r="AB1582" s="173">
        <f ca="1">IFERROR(IF($H1582="",,AB1583/$L1582),0)</f>
        <v>0</v>
      </c>
      <c r="AC1582" s="174">
        <f ca="1">IFERROR(IF($H1582="",,AC1583/$L1582),0)</f>
        <v>0</v>
      </c>
      <c r="AD1582" s="175"/>
      <c r="AE1582" s="42">
        <v>85933</v>
      </c>
      <c r="AF1582" s="43"/>
      <c r="AG1582" s="43"/>
      <c r="AH1582" s="43"/>
      <c r="AI1582" s="43"/>
      <c r="AJ1582" s="43"/>
      <c r="AK1582" s="43"/>
      <c r="AL1582" s="44"/>
      <c r="AM1582" s="157">
        <f ca="1">IF('MASTER 2018-19 '!H1597="","",'MASTER 2018-19 '!H1597)</f>
        <v>6.4616391477157892E-2</v>
      </c>
      <c r="AN1582" s="216">
        <f t="shared" ca="1" si="268"/>
        <v>0</v>
      </c>
    </row>
    <row r="1583" spans="2:40" x14ac:dyDescent="0.2">
      <c r="C1583" s="217" t="str">
        <f ca="1">IFERROR(IF(H1582="","No PI or No Data",""),"Substation was not found in SubstationLoad")</f>
        <v/>
      </c>
      <c r="D1583" s="139"/>
      <c r="E1583" s="139"/>
      <c r="F1583" s="139"/>
      <c r="G1583" s="285" t="str">
        <f ca="1">IF(AND(VLOOKUP(C1582,SubstationLoad_Max_Primaries!$B$3:$Z$495,3,FALSE),ISNUMBER(VLOOKUP(C1582,'Manual Calculation'!$B$2:$G$222,3,FALSE))),VLOOKUP(C1582,'Manual Calculation'!$B$2:$G$222,4,FALSE),VLOOKUP(C1582,SubstationLoad_Max_Primaries!$B$3:$Z$500,23,FALSE))</f>
        <v>No PI</v>
      </c>
      <c r="H1583" s="250"/>
      <c r="I1583" s="220"/>
      <c r="J1583" s="220"/>
      <c r="K1583" s="220"/>
      <c r="L1583" s="220" t="s">
        <v>32</v>
      </c>
      <c r="M1583" s="235"/>
      <c r="N1583" s="221"/>
      <c r="O1583" s="221"/>
      <c r="P1583" s="221"/>
      <c r="Q1583" s="221"/>
      <c r="R1583" s="221"/>
      <c r="S1583" s="221"/>
      <c r="T1583" s="221"/>
      <c r="U1583" s="221"/>
      <c r="V1583" s="221"/>
      <c r="W1583" s="221"/>
      <c r="X1583" s="221"/>
      <c r="Y1583" s="221"/>
      <c r="Z1583" s="222"/>
      <c r="AA1583" s="419">
        <f ca="1">IF(AND(VLOOKUP(C1582,SubstationLoad_Min_Primaries!$B$3:$Z$495,3,FALSE),ISNUMBER(VLOOKUP(C1582,'Manual Calculation'!$B$2:$G$222,5,FALSE))),"Manual Calculation",MAX(VLOOKUP(C1582,SubstationLoad_Max_Primaries!$B$3:$Z$500,5,FALSE),VLOOKUP(C1582,SubstationLoad_Max_Primaries!$B$3:$Z$500,7,FALSE)))</f>
        <v>0</v>
      </c>
      <c r="AB1583" s="419">
        <f ca="1">IF(AND(VLOOKUP(C1582,SubstationLoad_Min_Primaries!$B$3:$Z$495,3,FALSE),ISNUMBER(VLOOKUP(C1582,'Manual Calculation'!$B$2:$G$222,5,FALSE))),"Manual Calculation",VLOOKUP(C1582,SubstationLoad_Max_Primaries!$B$3:$Z$500,6,FALSE))</f>
        <v>0</v>
      </c>
      <c r="AC1583" s="282">
        <f ca="1">IF(AND(VLOOKUP(C1582,SubstationLoad_Min_Primaries!$B$3:$Z$495,3,FALSE),ISNUMBER(VLOOKUP(C1582,'Manual Calculation'!$B$2:$G$222,5,FALSE))),VLOOKUP(C1582,'Manual Calculation'!$B$2:$G$222,5,FALSE),VLOOKUP(C1582,SubstationLoad_Min_Primaries!$B$3:$Z$500,22,FALSE))</f>
        <v>0</v>
      </c>
      <c r="AD1583" s="175"/>
      <c r="AE1583" s="186">
        <v>1</v>
      </c>
      <c r="AF1583" s="187">
        <v>0</v>
      </c>
      <c r="AG1583" s="187">
        <v>0</v>
      </c>
      <c r="AH1583" s="187">
        <v>0</v>
      </c>
      <c r="AI1583" s="187">
        <v>0</v>
      </c>
      <c r="AJ1583" s="187">
        <v>0</v>
      </c>
      <c r="AK1583" s="187">
        <v>0</v>
      </c>
      <c r="AL1583" s="188">
        <v>0</v>
      </c>
      <c r="AM1583" s="157" t="str">
        <f ca="1">IF('MASTER 2018-19 '!H1598="","",'MASTER 2018-19 '!H1598)</f>
        <v/>
      </c>
      <c r="AN1583" s="216"/>
    </row>
    <row r="1584" spans="2:40" x14ac:dyDescent="0.2">
      <c r="C1584" s="223" t="s">
        <v>33</v>
      </c>
      <c r="D1584" s="224"/>
      <c r="E1584" s="225"/>
      <c r="F1584" s="225"/>
      <c r="G1584" s="226"/>
      <c r="H1584" s="249"/>
      <c r="I1584" s="228"/>
      <c r="J1584" s="228"/>
      <c r="K1584" s="228"/>
      <c r="L1584" s="228"/>
      <c r="M1584" s="229"/>
      <c r="N1584" s="229"/>
      <c r="O1584" s="230"/>
      <c r="P1584" s="230"/>
      <c r="Q1584" s="230"/>
      <c r="R1584" s="231" t="s">
        <v>34</v>
      </c>
      <c r="S1584" s="283" t="str">
        <f ca="1">VLOOKUP(C1582,SubstationLoad_Max_Primaries!$B$3:$Z$500,24,FALSE)</f>
        <v/>
      </c>
      <c r="T1584" s="245"/>
      <c r="U1584" s="245"/>
      <c r="V1584" s="245"/>
      <c r="W1584" s="245"/>
      <c r="X1584" s="245"/>
      <c r="Y1584" s="245"/>
      <c r="Z1584" s="234"/>
      <c r="AA1584" s="418">
        <f ca="1">IF(AND(VLOOKUP(C1582,SubstationLoad_Min_Primaries!$B$3:$Z$495,3,FALSE),ISNUMBER(VLOOKUP(C1582,'Manual Calculation'!$B$2:$G$222,5,FALSE))),"",IF(AA1583=VLOOKUP(C1582,SubstationLoad_Max_Primaries!$B$3:$Z$500,5,FALSE),VLOOKUP(C1582,SubstationLoad_Max_Primaries!$B$3:$Z$500,10,FALSE),IF(AA1583=VLOOKUP(C1582,SubstationLoad_Max_Primaries!$B$3:$Z$500,7,FALSE),VLOOKUP(C1582,SubstationLoad_Max_Primaries!$B$3:$Z$500,12,FALSE),"")))</f>
        <v>0</v>
      </c>
      <c r="AB1584" s="418">
        <f ca="1">IF(AND(VLOOKUP(C1582,SubstationLoad_Min_Primaries!$B$3:$Z$495,3,FALSE),ISNUMBER(VLOOKUP(C1582,'Manual Calculation'!$B$2:$G$222,5,FALSE))),"",VLOOKUP(C1582,SubstationLoad_Max_Primaries!$B$3:$Z$500,11,FALSE))</f>
        <v>0</v>
      </c>
      <c r="AC1584" s="418">
        <f ca="1">IF(AND(VLOOKUP(C1582,SubstationLoad_Min_Primaries!$B$3:$Z$495,3,FALSE),ISNUMBER(VLOOKUP(C1582,'Manual Calculation'!$B$2:$G$222,5,FALSE))),VLOOKUP(C1582,'Manual Calculation'!$B$2:$G$222,6,FALSE),VLOOKUP(C1582,SubstationLoad_Min_Primaries!$B$3:$Z$500,23,FALSE))</f>
        <v>0</v>
      </c>
      <c r="AD1584" s="175"/>
      <c r="AE1584" s="175"/>
      <c r="AF1584" s="175"/>
      <c r="AG1584" s="175"/>
      <c r="AH1584" s="175"/>
      <c r="AI1584" s="175"/>
      <c r="AJ1584" s="175"/>
      <c r="AK1584" s="175"/>
      <c r="AL1584" s="175"/>
      <c r="AM1584" s="157" t="str">
        <f ca="1">IF('MASTER 2018-19 '!H1599="","",'MASTER 2018-19 '!H1599)</f>
        <v/>
      </c>
      <c r="AN1584" s="216"/>
    </row>
    <row r="1585" spans="1:40" x14ac:dyDescent="0.2">
      <c r="A1585" s="246"/>
      <c r="B1585" s="246"/>
      <c r="C1585" s="246"/>
      <c r="D1585" s="246"/>
      <c r="E1585" s="246"/>
      <c r="F1585" s="246"/>
      <c r="G1585" s="246"/>
      <c r="H1585" s="246"/>
      <c r="I1585" s="246"/>
      <c r="J1585" s="246"/>
      <c r="K1585" s="246"/>
      <c r="L1585" s="246"/>
      <c r="M1585" s="246"/>
      <c r="N1585" s="246"/>
      <c r="O1585" s="246"/>
      <c r="P1585" s="246"/>
      <c r="Q1585" s="246"/>
      <c r="R1585" s="246"/>
      <c r="S1585" s="246"/>
      <c r="T1585" s="246"/>
      <c r="U1585" s="246"/>
      <c r="V1585" s="246"/>
      <c r="W1585" s="246"/>
      <c r="X1585" s="246"/>
      <c r="Y1585" s="246"/>
      <c r="Z1585" s="246"/>
      <c r="AA1585" s="246"/>
      <c r="AB1585" s="246"/>
      <c r="AC1585" s="246"/>
      <c r="AD1585" s="246"/>
      <c r="AE1585" s="246"/>
      <c r="AF1585" s="246"/>
      <c r="AG1585" s="246"/>
      <c r="AH1585" s="246"/>
      <c r="AI1585" s="246"/>
      <c r="AJ1585" s="246"/>
      <c r="AK1585" s="246"/>
      <c r="AL1585" s="246"/>
      <c r="AM1585" s="157" t="str">
        <f ca="1">IF('MASTER 2018-19 '!H1600="","",'MASTER 2018-19 '!H1600)</f>
        <v/>
      </c>
      <c r="AN1585" s="216"/>
    </row>
    <row r="1586" spans="1:40" x14ac:dyDescent="0.2">
      <c r="A1586" s="152"/>
      <c r="B1586" s="25"/>
      <c r="C1586" s="158"/>
      <c r="D1586" s="152"/>
      <c r="E1586" s="152"/>
      <c r="F1586" s="152"/>
      <c r="G1586" s="152"/>
      <c r="H1586" s="152"/>
      <c r="I1586" s="152"/>
      <c r="J1586" s="152"/>
      <c r="K1586" s="152"/>
      <c r="L1586" s="7" t="s">
        <v>0</v>
      </c>
      <c r="M1586" s="159"/>
      <c r="N1586" s="159"/>
      <c r="O1586" s="159"/>
      <c r="P1586" s="159"/>
      <c r="Q1586" s="159"/>
      <c r="R1586" s="159"/>
      <c r="S1586" s="159"/>
      <c r="T1586" s="159"/>
      <c r="U1586" s="159"/>
      <c r="V1586" s="159"/>
      <c r="W1586" s="159"/>
      <c r="X1586" s="159"/>
      <c r="Y1586" s="159"/>
      <c r="Z1586" s="156"/>
      <c r="AA1586" s="152"/>
      <c r="AB1586" s="152"/>
      <c r="AC1586" s="152"/>
      <c r="AD1586" s="152"/>
      <c r="AE1586" s="152"/>
      <c r="AF1586" s="152"/>
      <c r="AG1586" s="152"/>
      <c r="AH1586" s="152"/>
      <c r="AI1586" s="152"/>
      <c r="AJ1586" s="152"/>
      <c r="AK1586" s="152"/>
      <c r="AL1586" s="152"/>
      <c r="AM1586" s="157" t="str">
        <f ca="1">IF('MASTER 2018-19 '!H1601="","",'MASTER 2018-19 '!H1601)</f>
        <v/>
      </c>
      <c r="AN1586" s="216"/>
    </row>
    <row r="1587" spans="1:40" ht="61.5" x14ac:dyDescent="0.2">
      <c r="A1587" s="20" t="s">
        <v>39</v>
      </c>
      <c r="B1587" s="21" t="s">
        <v>657</v>
      </c>
      <c r="C1587" s="20" t="s">
        <v>2</v>
      </c>
      <c r="D1587" s="18" t="s">
        <v>3</v>
      </c>
      <c r="E1587" s="18" t="s">
        <v>4</v>
      </c>
      <c r="F1587" s="18" t="s">
        <v>5</v>
      </c>
      <c r="G1587" s="22" t="s">
        <v>6</v>
      </c>
      <c r="H1587" s="22" t="str">
        <f ca="1">$L$1&amp;" Peak (MW)"</f>
        <v>2019 / 20 Peak (MW)</v>
      </c>
      <c r="I1587" s="16" t="s">
        <v>7</v>
      </c>
      <c r="J1587" s="24" t="s">
        <v>8</v>
      </c>
      <c r="K1587" s="17" t="s">
        <v>9</v>
      </c>
      <c r="L1587" s="22" t="str">
        <f ca="1">LEFTB($L$1,FIND(" / ",$L$1,1))&amp;" / "&amp;LEFTB($L$1,FIND(" / ",$L$1,1))+1</f>
        <v>2019  / 2020</v>
      </c>
      <c r="M1587" s="22" t="str">
        <f ca="1">LEFTB($L$1,FIND(" / ",$L$1,1))+1&amp;" / "&amp;LEFTB($L$1,FIND(" / ",$L$1,1))+2</f>
        <v>2020 / 2021</v>
      </c>
      <c r="N1587" s="22" t="str">
        <f ca="1">LEFTB($L$1,FIND(" / ",$L$1,1))+2&amp;" / "&amp;LEFTB($L$1,FIND(" / ",$L$1,1))+3</f>
        <v>2021 / 2022</v>
      </c>
      <c r="O1587" s="22" t="str">
        <f ca="1">LEFTB($L$1,FIND(" / ",$L$1,1))+3&amp;" / "&amp;LEFTB($L$1,FIND(" / ",$L$1,1))+4</f>
        <v>2022 / 2023</v>
      </c>
      <c r="P1587" s="22" t="str">
        <f ca="1">LEFTB($L$1,FIND(" / ",$L$1,1))+4&amp;" / "&amp;LEFTB($L$1,FIND(" / ",$L$1,1))+5</f>
        <v>2023 / 2024</v>
      </c>
      <c r="Q1587" s="22" t="str">
        <f ca="1">LEFTB($L$1,FIND(" / ",$L$1,1))+5&amp;" / "&amp;LEFTB($L$1,FIND(" / ",$L$1,1))+6</f>
        <v>2024 / 2025</v>
      </c>
      <c r="R1587" s="22" t="str">
        <f ca="1">LEFTB($L$1,FIND(" / ",$L$1,1))+6&amp;" / "&amp;LEFTB($L$1,FIND(" / ",$L$1,1))+7</f>
        <v>2025 / 2026</v>
      </c>
      <c r="S1587" s="22" t="str">
        <f ca="1">LEFTB($L$1,FIND(" / ",$L$1,1))+7&amp;" / "&amp;LEFTB($L$1,FIND(" / ",$L$1,1))+8</f>
        <v>2026 / 2027</v>
      </c>
      <c r="T1587" s="22" t="str">
        <f ca="1">LEFTB($L$1,FIND(" / ",$L$1,1))+8&amp;" / "&amp;LEFTB($L$1,FIND(" / ",$L$1,1))+9</f>
        <v>2027 / 2028</v>
      </c>
      <c r="U1587" s="22" t="str">
        <f ca="1">LEFTB($L$1,FIND(" / ",$L$1,1))+9&amp;" / "&amp;LEFTB($L$1,FIND(" / ",$L$1,1))+10</f>
        <v>2028 / 2029</v>
      </c>
      <c r="V1587" s="22" t="str">
        <f ca="1">LEFTB($L$1,FIND(" / ",$L$1,1))+10&amp;" / "&amp;LEFTB($L$1,FIND(" / ",$L$1,1))+11</f>
        <v>2029 / 2030</v>
      </c>
      <c r="W1587" s="22" t="str">
        <f ca="1">LEFTB($L$1,FIND(" / ",$L$1,1))+11&amp;" / "&amp;LEFTB($L$1,FIND(" / ",$L$1,1))+12</f>
        <v>2030 / 2031</v>
      </c>
      <c r="X1587" s="22" t="str">
        <f ca="1">LEFTB($L$1,FIND(" / ",$L$1,1))+12&amp;" / "&amp;LEFTB($L$1,FIND(" / ",$L$1,1))+13</f>
        <v>2031 / 2032</v>
      </c>
      <c r="Y1587" s="22" t="str">
        <f ca="1">LEFTB($L$1,FIND(" / ",$L$1,1))+13&amp;" / "&amp;LEFTB($L$1,FIND(" / ",$L$1,1))+14</f>
        <v>2032 / 2033</v>
      </c>
      <c r="Z1587" s="23" t="s">
        <v>11</v>
      </c>
      <c r="AA1587" s="19" t="s">
        <v>12</v>
      </c>
      <c r="AB1587" s="19" t="s">
        <v>13</v>
      </c>
      <c r="AC1587" s="19" t="s">
        <v>14</v>
      </c>
      <c r="AD1587" s="160"/>
      <c r="AE1587" s="19" t="s">
        <v>15</v>
      </c>
      <c r="AF1587" s="19" t="s">
        <v>16</v>
      </c>
      <c r="AG1587" s="19" t="s">
        <v>17</v>
      </c>
      <c r="AH1587" s="19" t="s">
        <v>18</v>
      </c>
      <c r="AI1587" s="19" t="s">
        <v>19</v>
      </c>
      <c r="AJ1587" s="19" t="s">
        <v>20</v>
      </c>
      <c r="AK1587" s="19" t="s">
        <v>21</v>
      </c>
      <c r="AL1587" s="19" t="s">
        <v>22</v>
      </c>
      <c r="AM1587" s="19" t="str">
        <f ca="1">IF('MASTER 2018-19 '!H1602="","",'MASTER 2018-19 '!H1602)</f>
        <v>2018/19 Peak (MW)</v>
      </c>
      <c r="AN1587" s="19" t="s">
        <v>825</v>
      </c>
    </row>
    <row r="1588" spans="1:40" x14ac:dyDescent="0.2">
      <c r="A1588" s="6"/>
      <c r="B1588" s="161"/>
      <c r="C1588" s="162"/>
      <c r="D1588" s="161"/>
      <c r="E1588" s="161"/>
      <c r="F1588" s="161"/>
      <c r="G1588" s="163"/>
      <c r="H1588" s="161"/>
      <c r="I1588" s="164"/>
      <c r="J1588" s="165"/>
      <c r="K1588" s="161"/>
      <c r="L1588" s="161"/>
      <c r="M1588" s="161"/>
      <c r="N1588" s="161"/>
      <c r="O1588" s="161"/>
      <c r="P1588" s="161"/>
      <c r="Q1588" s="161"/>
      <c r="R1588" s="161"/>
      <c r="S1588" s="161"/>
      <c r="T1588" s="161"/>
      <c r="U1588" s="161"/>
      <c r="V1588" s="161"/>
      <c r="W1588" s="161"/>
      <c r="X1588" s="161"/>
      <c r="Y1588" s="161"/>
      <c r="Z1588" s="160"/>
      <c r="AA1588" s="160"/>
      <c r="AB1588" s="160"/>
      <c r="AC1588" s="160"/>
      <c r="AD1588" s="160"/>
      <c r="AE1588" s="160"/>
      <c r="AF1588" s="160"/>
      <c r="AG1588" s="160"/>
      <c r="AH1588" s="160"/>
      <c r="AI1588" s="160"/>
      <c r="AJ1588" s="160"/>
      <c r="AK1588" s="160"/>
      <c r="AL1588" s="160"/>
      <c r="AM1588" s="157" t="str">
        <f ca="1">IF('MASTER 2018-19 '!H1603="","",'MASTER 2018-19 '!H1603)</f>
        <v/>
      </c>
      <c r="AN1588" s="157"/>
    </row>
    <row r="1589" spans="1:40" x14ac:dyDescent="0.2">
      <c r="A1589" s="142" t="s">
        <v>854</v>
      </c>
      <c r="B1589" s="166">
        <v>593</v>
      </c>
      <c r="C1589" s="167"/>
      <c r="D1589" s="168" t="s">
        <v>23</v>
      </c>
      <c r="E1589" s="169" t="s">
        <v>845</v>
      </c>
      <c r="F1589" s="170"/>
      <c r="G1589" s="284" t="str">
        <f ca="1">VLOOKUP(A1589,SubstationLoad_Max_GSPs!$A$3:$Z$100,19,FALSE)</f>
        <v/>
      </c>
      <c r="H1589" s="282" t="str">
        <f ca="1">VLOOKUP(A1589,SubstationLoad_Max_GSPs!$A$3:$Z$100,18,FALSE)</f>
        <v/>
      </c>
      <c r="I1589" s="136">
        <v>1</v>
      </c>
      <c r="J1589" s="171"/>
      <c r="K1589" s="172" t="s">
        <v>24</v>
      </c>
      <c r="L1589" s="37" t="e">
        <f ca="1">IF(OR($A1589="",ISNA($I1589)),,$H1589*$I1589)</f>
        <v>#VALUE!</v>
      </c>
      <c r="M1589" s="37">
        <f t="shared" ref="M1589:Y1589" ca="1" si="269">M1590/IFERROR($L1590/$L1589,1)</f>
        <v>49.3020235999142</v>
      </c>
      <c r="N1589" s="37">
        <f t="shared" ca="1" si="269"/>
        <v>49.321417163514376</v>
      </c>
      <c r="O1589" s="37">
        <f t="shared" ca="1" si="269"/>
        <v>49.341227021090702</v>
      </c>
      <c r="P1589" s="37">
        <f t="shared" ca="1" si="269"/>
        <v>49.361463241261347</v>
      </c>
      <c r="Q1589" s="37">
        <f t="shared" ca="1" si="269"/>
        <v>49.382136147630916</v>
      </c>
      <c r="R1589" s="37">
        <f t="shared" ca="1" si="269"/>
        <v>49.403256325420614</v>
      </c>
      <c r="S1589" s="37">
        <f t="shared" ca="1" si="269"/>
        <v>49.424834628273125</v>
      </c>
      <c r="T1589" s="37">
        <f t="shared" ca="1" si="269"/>
        <v>49.446882185237207</v>
      </c>
      <c r="U1589" s="37">
        <f t="shared" ca="1" si="269"/>
        <v>49.469410407936351</v>
      </c>
      <c r="V1589" s="37">
        <f t="shared" ca="1" si="269"/>
        <v>49.49243099792691</v>
      </c>
      <c r="W1589" s="37">
        <f t="shared" ca="1" si="269"/>
        <v>49.51595595425011</v>
      </c>
      <c r="X1589" s="37">
        <f t="shared" ca="1" si="269"/>
        <v>49.539997581183904</v>
      </c>
      <c r="Y1589" s="37">
        <f t="shared" ca="1" si="269"/>
        <v>49.564568496198916</v>
      </c>
      <c r="Z1589" s="38" t="e">
        <f ca="1">"Diversity/Losses: "&amp;ROUND(L1590/L1589,3)</f>
        <v>#VALUE!</v>
      </c>
      <c r="AA1589" s="173">
        <f ca="1">IFERROR(IF($H1589="",,AA1590/$L1589),0)</f>
        <v>0</v>
      </c>
      <c r="AB1589" s="173">
        <f ca="1">IFERROR(IF($H1589="",,AB1590/$L1589),0)</f>
        <v>0</v>
      </c>
      <c r="AC1589" s="174">
        <f ca="1">IFERROR(IF($H1589="",,AC1590/$L1589),0)</f>
        <v>0</v>
      </c>
      <c r="AD1589" s="175"/>
      <c r="AE1589" s="42">
        <v>19930</v>
      </c>
      <c r="AF1589" s="43"/>
      <c r="AG1589" s="43"/>
      <c r="AH1589" s="43"/>
      <c r="AI1589" s="43"/>
      <c r="AJ1589" s="43"/>
      <c r="AK1589" s="43"/>
      <c r="AL1589" s="44"/>
      <c r="AM1589" s="157">
        <f ca="1">IF('MASTER 2018-19 '!H1604="","",'MASTER 2018-19 '!H1604)</f>
        <v>41.4</v>
      </c>
      <c r="AN1589" s="216" t="e">
        <f ca="1">H1589-AM1589</f>
        <v>#VALUE!</v>
      </c>
    </row>
    <row r="1590" spans="1:40" x14ac:dyDescent="0.2">
      <c r="A1590" s="217" t="str">
        <f ca="1">IFERROR(IF(H1589="","No PI or No Data",""),"Substation was not found in SubstationLoad")</f>
        <v>No PI or No Data</v>
      </c>
      <c r="B1590" s="176"/>
      <c r="C1590" s="177"/>
      <c r="D1590" s="178"/>
      <c r="E1590" s="178"/>
      <c r="F1590" s="178"/>
      <c r="G1590" s="329" t="str">
        <f ca="1">VLOOKUP(A1589,SubstationLoad_Max_GSPs!$A$3:$Z$100,19,FALSE)</f>
        <v/>
      </c>
      <c r="H1590" s="180"/>
      <c r="I1590" s="181"/>
      <c r="J1590" s="182"/>
      <c r="K1590" s="183" t="s">
        <v>25</v>
      </c>
      <c r="L1590" s="53">
        <f ca="1">L1594+L1597+L1600+L1603+L1606+L1609+L1612+L1615+L1618+L1621+L1624+L1627+L1630+L1633+L1636+L1639+L1642</f>
        <v>49.283036510198819</v>
      </c>
      <c r="M1590" s="53">
        <f t="shared" ref="M1590:Y1590" ca="1" si="270">M1594+M1597+M1600+M1603+M1606+M1609+M1612+M1615+M1618+M1621+M1624+M1627+M1630+M1633+M1636+M1639+M1642</f>
        <v>49.3020235999142</v>
      </c>
      <c r="N1590" s="53">
        <f t="shared" ca="1" si="270"/>
        <v>49.321417163514376</v>
      </c>
      <c r="O1590" s="53">
        <f t="shared" ca="1" si="270"/>
        <v>49.341227021090702</v>
      </c>
      <c r="P1590" s="53">
        <f t="shared" ca="1" si="270"/>
        <v>49.361463241261347</v>
      </c>
      <c r="Q1590" s="53">
        <f t="shared" ca="1" si="270"/>
        <v>49.382136147630916</v>
      </c>
      <c r="R1590" s="53">
        <f t="shared" ca="1" si="270"/>
        <v>49.403256325420614</v>
      </c>
      <c r="S1590" s="53">
        <f t="shared" ca="1" si="270"/>
        <v>49.424834628273125</v>
      </c>
      <c r="T1590" s="53">
        <f t="shared" ca="1" si="270"/>
        <v>49.446882185237207</v>
      </c>
      <c r="U1590" s="53">
        <f t="shared" ca="1" si="270"/>
        <v>49.469410407936351</v>
      </c>
      <c r="V1590" s="53">
        <f t="shared" ca="1" si="270"/>
        <v>49.49243099792691</v>
      </c>
      <c r="W1590" s="53">
        <f t="shared" ca="1" si="270"/>
        <v>49.51595595425011</v>
      </c>
      <c r="X1590" s="53">
        <f t="shared" ca="1" si="270"/>
        <v>49.539997581183904</v>
      </c>
      <c r="Y1590" s="53">
        <f t="shared" ca="1" si="270"/>
        <v>49.564568496198916</v>
      </c>
      <c r="Z1590" s="184"/>
      <c r="AA1590" s="419" t="e">
        <f ca="1">MAX(VLOOKUP(A1589,SubstationLoad_Max_GSPs!$A$3:$Z$100,3,FALSE),VLOOKUP(A1589,SubstationLoad_Max_GSPs!$A$3:$Z$100,5,FALSE))</f>
        <v>#VALUE!</v>
      </c>
      <c r="AB1590" s="282" t="str">
        <f ca="1">VLOOKUP(A1589,SubstationLoad_Max_GSPs!$A$3:$Z$100,4,FALSE)</f>
        <v>No Data</v>
      </c>
      <c r="AC1590" s="282" t="str">
        <f ca="1">VLOOKUP(A1589,SubstationLoad_Min_GSPs!$A$3:$Z$100,18,FALSE)</f>
        <v/>
      </c>
      <c r="AD1590" s="175"/>
      <c r="AE1590" s="186">
        <v>1</v>
      </c>
      <c r="AF1590" s="187">
        <v>0</v>
      </c>
      <c r="AG1590" s="187">
        <v>0</v>
      </c>
      <c r="AH1590" s="187">
        <v>0</v>
      </c>
      <c r="AI1590" s="187">
        <v>0</v>
      </c>
      <c r="AJ1590" s="187">
        <v>0</v>
      </c>
      <c r="AK1590" s="187">
        <v>0</v>
      </c>
      <c r="AL1590" s="188">
        <v>0</v>
      </c>
      <c r="AM1590" s="157" t="str">
        <f ca="1">IF('MASTER 2018-19 '!H1605="","",'MASTER 2018-19 '!H1605)</f>
        <v/>
      </c>
      <c r="AN1590" s="216"/>
    </row>
    <row r="1591" spans="1:40" x14ac:dyDescent="0.2">
      <c r="A1591" s="11"/>
      <c r="B1591" s="176"/>
      <c r="C1591" s="189"/>
      <c r="D1591" s="190" t="s">
        <v>26</v>
      </c>
      <c r="E1591" s="63"/>
      <c r="F1591" s="191"/>
      <c r="G1591" s="192"/>
      <c r="H1591" s="193"/>
      <c r="I1591" s="194"/>
      <c r="J1591" s="194"/>
      <c r="K1591" s="194"/>
      <c r="L1591" s="194"/>
      <c r="M1591" s="194"/>
      <c r="N1591" s="195"/>
      <c r="O1591" s="195"/>
      <c r="P1591" s="195"/>
      <c r="Q1591" s="195"/>
      <c r="R1591" s="196" t="s">
        <v>27</v>
      </c>
      <c r="S1591" s="330" t="str">
        <f ca="1">VLOOKUP(A1589,SubstationLoad_Max_GSPs!$A$3:$Z$100,20,FALSE)</f>
        <v/>
      </c>
      <c r="T1591" s="185"/>
      <c r="U1591" s="185"/>
      <c r="V1591" s="185"/>
      <c r="W1591" s="185"/>
      <c r="X1591" s="185"/>
      <c r="Y1591" s="185"/>
      <c r="Z1591" s="184"/>
      <c r="AA1591" s="418" t="e">
        <f ca="1">IF(AA1590=VLOOKUP(A1589,SubstationLoad_Max_GSPs!$A$3:$Z$100,3,FALSE),VLOOKUP(A1589,SubstationLoad_Max_GSPs!$A$3:$Z$100,8,FALSE),IF(AA1590=VLOOKUP(A1589,SubstationLoad_Max_GSPs!$A$3:$Z$100,5,FALSE),VLOOKUP(A1589,SubstationLoad_Max_GSPs!$A$3:$Z$100,10,FALSE),""))</f>
        <v>#VALUE!</v>
      </c>
      <c r="AB1591" s="418" t="str">
        <f ca="1">VLOOKUP(A1589,SubstationLoad_Max_GSPs!$A$3:$Z$100,9,FALSE)</f>
        <v>Missing Data</v>
      </c>
      <c r="AC1591" s="418" t="str">
        <f ca="1">VLOOKUP(A1589,SubstationLoad_Min_GSPs!$A$3:$Z$100,19,FALSE)</f>
        <v/>
      </c>
      <c r="AD1591" s="175"/>
      <c r="AE1591" s="175"/>
      <c r="AF1591" s="175"/>
      <c r="AG1591" s="175"/>
      <c r="AH1591" s="175"/>
      <c r="AI1591" s="175"/>
      <c r="AJ1591" s="175"/>
      <c r="AK1591" s="175"/>
      <c r="AL1591" s="175"/>
      <c r="AM1591" s="157" t="str">
        <f ca="1">IF('MASTER 2018-19 '!H1606="","",'MASTER 2018-19 '!H1606)</f>
        <v/>
      </c>
      <c r="AN1591" s="216"/>
    </row>
    <row r="1592" spans="1:40" x14ac:dyDescent="0.2">
      <c r="A1592" s="14"/>
      <c r="B1592" s="197"/>
      <c r="C1592" s="198"/>
      <c r="D1592" s="198"/>
      <c r="E1592" s="198"/>
      <c r="F1592" s="199"/>
      <c r="G1592" s="200" t="s">
        <v>28</v>
      </c>
      <c r="H1592" s="201">
        <v>0.98</v>
      </c>
      <c r="I1592" s="197"/>
      <c r="J1592" s="202"/>
      <c r="K1592" s="203" t="s">
        <v>29</v>
      </c>
      <c r="L1592" s="78" t="e">
        <f ca="1">L1589*$H1592</f>
        <v>#VALUE!</v>
      </c>
      <c r="M1592" s="78">
        <f t="shared" ref="M1592:T1592" ca="1" si="271">M1589*$H1592</f>
        <v>48.315983127915914</v>
      </c>
      <c r="N1592" s="78">
        <f t="shared" ca="1" si="271"/>
        <v>48.334988820244085</v>
      </c>
      <c r="O1592" s="78">
        <f t="shared" ca="1" si="271"/>
        <v>48.354402480668888</v>
      </c>
      <c r="P1592" s="78">
        <f t="shared" ca="1" si="271"/>
        <v>48.374233976436116</v>
      </c>
      <c r="Q1592" s="78">
        <f t="shared" ca="1" si="271"/>
        <v>48.394493424678295</v>
      </c>
      <c r="R1592" s="78">
        <f t="shared" ca="1" si="271"/>
        <v>48.415191198912204</v>
      </c>
      <c r="S1592" s="78">
        <f t="shared" ca="1" si="271"/>
        <v>48.436337935707662</v>
      </c>
      <c r="T1592" s="78">
        <f t="shared" ca="1" si="271"/>
        <v>48.457944541532463</v>
      </c>
      <c r="U1592" s="78">
        <f ca="1">U1589*$H1592</f>
        <v>48.480022199777622</v>
      </c>
      <c r="V1592" s="78">
        <f ca="1">V1589*$H1592</f>
        <v>48.502582377968373</v>
      </c>
      <c r="W1592" s="78">
        <f t="shared" ref="W1592" ca="1" si="272">W1589*$H1592</f>
        <v>48.525636835165109</v>
      </c>
      <c r="X1592" s="78">
        <f ca="1">X1589*$H1592</f>
        <v>48.549197629560226</v>
      </c>
      <c r="Y1592" s="78">
        <f ca="1">Y1589*$H1592</f>
        <v>48.573277126274938</v>
      </c>
      <c r="Z1592" s="204"/>
      <c r="AA1592" s="205"/>
      <c r="AB1592" s="198"/>
      <c r="AC1592" s="206"/>
      <c r="AD1592" s="175"/>
      <c r="AE1592" s="175"/>
      <c r="AF1592" s="175"/>
      <c r="AG1592" s="175"/>
      <c r="AH1592" s="175"/>
      <c r="AI1592" s="175"/>
      <c r="AJ1592" s="175"/>
      <c r="AK1592" s="175"/>
      <c r="AL1592" s="175"/>
      <c r="AM1592" s="157"/>
      <c r="AN1592" s="216"/>
    </row>
    <row r="1593" spans="1:40" x14ac:dyDescent="0.2">
      <c r="A1593" s="2"/>
      <c r="C1593" s="207"/>
      <c r="D1593" s="208"/>
      <c r="E1593" s="208"/>
      <c r="F1593" s="208"/>
      <c r="G1593" s="209"/>
      <c r="H1593" s="241"/>
      <c r="I1593" s="211"/>
      <c r="J1593" s="212"/>
      <c r="K1593" s="208"/>
      <c r="Z1593" s="175"/>
      <c r="AA1593" s="175"/>
      <c r="AB1593" s="175"/>
      <c r="AC1593" s="175"/>
      <c r="AD1593" s="175"/>
      <c r="AE1593" s="175"/>
      <c r="AF1593" s="175"/>
      <c r="AG1593" s="175"/>
      <c r="AH1593" s="175"/>
      <c r="AI1593" s="175"/>
      <c r="AJ1593" s="175"/>
      <c r="AK1593" s="175"/>
      <c r="AL1593" s="175"/>
      <c r="AM1593" s="157" t="str">
        <f ca="1">IF('MASTER 2018-19 '!H1608="","",'MASTER 2018-19 '!H1608)</f>
        <v/>
      </c>
      <c r="AN1593" s="216"/>
    </row>
    <row r="1594" spans="1:40" x14ac:dyDescent="0.2">
      <c r="A1594" s="152"/>
      <c r="B1594" s="247">
        <v>701</v>
      </c>
      <c r="C1594" s="86" t="str">
        <f ca="1">VLOOKUP(B1594,'GSP List'!$D$2:$E$485,2,FALSE)</f>
        <v>BURGARHILL</v>
      </c>
      <c r="D1594" s="117" t="s">
        <v>30</v>
      </c>
      <c r="E1594" s="117" t="s">
        <v>534</v>
      </c>
      <c r="F1594" s="214"/>
      <c r="G1594" s="284">
        <f ca="1">IF(AND(VLOOKUP(C1594,SubstationLoad_Max_Primaries!$B$3:$Z$495,3,FALSE),ISNUMBER(VLOOKUP(C1594,'Manual Calculation'!$B$2:$G$222,3,FALSE))),VLOOKUP(C1594,'Manual Calculation'!$B$2:$G$222,4,FALSE),VLOOKUP(C1594,SubstationLoad_Max_Primaries!$B$3:$Z$500,23,FALSE))</f>
        <v>43566.296527777777</v>
      </c>
      <c r="H1594" s="282">
        <f ca="1">IF(AND(VLOOKUP(C1594,SubstationLoad_Max_Primaries!$B$3:$Z$495,3,FALSE),ISNUMBER(VLOOKUP(C1594,'Manual Calculation'!$B$2:$G$222,3,FALSE))),VLOOKUP(C1594,'Manual Calculation'!$B$2:$G$222,3,FALSE),VLOOKUP(C1594,SubstationLoad_Max_Primaries!$B$3:$Z$500,22,FALSE))</f>
        <v>1.4289000000000001</v>
      </c>
      <c r="I1594" s="136">
        <v>1</v>
      </c>
      <c r="J1594" s="89">
        <v>0</v>
      </c>
      <c r="K1594" s="90">
        <v>0</v>
      </c>
      <c r="L1594" s="143">
        <f ca="1">IF(OR($B1594="",ISNA($I1594)),,$H1594*$I1594)</f>
        <v>1.4289000000000001</v>
      </c>
      <c r="M1594" s="143">
        <f ca="1">IF($B1594 ="",,VLOOKUP($K1594,'Growth Rates'!$C$5:$D$8,2,FALSE))^COLUMNS($M1594:M1594)*$L1594+SUM($L1595:M1595)*IFERROR($L$5/$L$6,1)</f>
        <v>1.4289260870966072</v>
      </c>
      <c r="N1594" s="143">
        <f ca="1">IF($B1594 ="",,VLOOKUP($K1594,'Growth Rates'!$C$5:$D$8,2,FALSE))^COLUMNS($M1594:N1594)*$L1594+SUM($L1595:N1595)*IFERROR($L$5/$L$6,1)</f>
        <v>1.4289521746694804</v>
      </c>
      <c r="O1594" s="143">
        <f ca="1">IF($B1594 ="",,VLOOKUP($K1594,'Growth Rates'!$C$5:$D$8,2,FALSE))^COLUMNS($M1594:O1594)*$L1594+SUM($L1595:O1595)*IFERROR($L$5/$L$6,1)</f>
        <v>1.4289782627186285</v>
      </c>
      <c r="P1594" s="143">
        <f ca="1">IF($B1594 ="",,VLOOKUP($K1594,'Growth Rates'!$C$5:$D$8,2,FALSE))^COLUMNS($M1594:P1594)*$L1594+SUM($L1595:P1595)*IFERROR($L$5/$L$6,1)</f>
        <v>1.4290043512440602</v>
      </c>
      <c r="Q1594" s="143">
        <f ca="1">IF($B1594 ="",,VLOOKUP($K1594,'Growth Rates'!$C$5:$D$8,2,FALSE))^COLUMNS($M1594:Q1594)*$L1594+SUM($L1595:Q1595)*IFERROR($L$5/$L$6,1)</f>
        <v>1.4290304402457839</v>
      </c>
      <c r="R1594" s="143">
        <f ca="1">IF($B1594 ="",,VLOOKUP($K1594,'Growth Rates'!$C$5:$D$8,2,FALSE))^COLUMNS($M1594:R1594)*$L1594+SUM($L1595:R1595)*IFERROR($L$5/$L$6,1)</f>
        <v>1.4290565297238085</v>
      </c>
      <c r="S1594" s="143">
        <f ca="1">IF($B1594 ="",,VLOOKUP($K1594,'Growth Rates'!$C$5:$D$8,2,FALSE))^COLUMNS($M1594:S1594)*$L1594+SUM($L1595:S1595)*IFERROR($L$5/$L$6,1)</f>
        <v>1.4290826196781425</v>
      </c>
      <c r="T1594" s="143">
        <f ca="1">IF($B1594 ="",,VLOOKUP($K1594,'Growth Rates'!$C$5:$D$8,2,FALSE))^COLUMNS($M1594:T1594)*$L1594+SUM($L1595:T1595)*IFERROR($L$5/$L$6,1)</f>
        <v>1.4291087101087951</v>
      </c>
      <c r="U1594" s="143">
        <f ca="1">IF($B1594 ="",,VLOOKUP($K1594,'Growth Rates'!$C$5:$D$8,2,FALSE))^COLUMNS($M1594:U1594)*$L1594+SUM($L1595:U1595)*IFERROR($L$5/$L$6,1)</f>
        <v>1.4291348010157743</v>
      </c>
      <c r="V1594" s="143">
        <f ca="1">IF($B1594 ="",,VLOOKUP($K1594,'Growth Rates'!$C$5:$D$8,2,FALSE))^COLUMNS($M1594:V1594)*$L1594+SUM($L1595:V1595)*IFERROR($L$5/$L$6,1)</f>
        <v>1.4291608923990895</v>
      </c>
      <c r="W1594" s="143">
        <f ca="1">IF($B1594 ="",,VLOOKUP($K1594,'Growth Rates'!$C$5:$D$8,2,FALSE))^COLUMNS($M1594:W1594)*$L1594+SUM($L1595:W1595)*IFERROR($L$5/$L$6,1)</f>
        <v>1.4291869842587486</v>
      </c>
      <c r="X1594" s="143">
        <f ca="1">IF($B1594 ="",,VLOOKUP($K1594,'Growth Rates'!$C$5:$D$8,2,FALSE))^COLUMNS($M1594:X1594)*$L1594+SUM($L1595:X1595)*IFERROR($L$5/$L$6,1)</f>
        <v>1.4292130765947615</v>
      </c>
      <c r="Y1594" s="143">
        <f ca="1">IF($B1594 ="",,VLOOKUP($K1594,'Growth Rates'!$C$5:$D$8,2,FALSE))^COLUMNS($M1594:Y1594)*$L1594+SUM($L1595:Y1595)*IFERROR($L$5/$L$6,1)</f>
        <v>1.4292391694071354</v>
      </c>
      <c r="Z1594" s="237"/>
      <c r="AA1594" s="173">
        <f ca="1">IFERROR(IF($H1594="",,AA1595/$L1594),0)</f>
        <v>0</v>
      </c>
      <c r="AB1594" s="173">
        <f ca="1">IFERROR(IF($H1594="",,AB1595/$L1594),0)</f>
        <v>0</v>
      </c>
      <c r="AC1594" s="174">
        <f ca="1">IFERROR(IF($H1594="",,AC1595/$L1594),0)</f>
        <v>0</v>
      </c>
      <c r="AD1594" s="175"/>
      <c r="AE1594" s="42">
        <v>86109</v>
      </c>
      <c r="AF1594" s="43"/>
      <c r="AG1594" s="43"/>
      <c r="AH1594" s="43"/>
      <c r="AI1594" s="43"/>
      <c r="AJ1594" s="43"/>
      <c r="AK1594" s="43"/>
      <c r="AL1594" s="44"/>
      <c r="AM1594" s="157">
        <f ca="1">IF('MASTER 2018-19 '!H1609="","",'MASTER 2018-19 '!H1609)</f>
        <v>1.63</v>
      </c>
      <c r="AN1594" s="216">
        <f t="shared" ca="1" si="268"/>
        <v>-0.20109999999999983</v>
      </c>
    </row>
    <row r="1595" spans="1:40" x14ac:dyDescent="0.2">
      <c r="A1595" s="152"/>
      <c r="C1595" s="217" t="str">
        <f ca="1">IFERROR(IF(H1594="","No PI or No Data",""),"Substation was not found in SubstationLoad")</f>
        <v/>
      </c>
      <c r="D1595" s="139"/>
      <c r="E1595" s="139"/>
      <c r="F1595" s="139"/>
      <c r="G1595" s="285">
        <f ca="1">IF(AND(VLOOKUP(C1594,SubstationLoad_Max_Primaries!$B$3:$Z$495,3,FALSE),ISNUMBER(VLOOKUP(C1594,'Manual Calculation'!$B$2:$G$222,3,FALSE))),VLOOKUP(C1594,'Manual Calculation'!$B$2:$G$222,4,FALSE),VLOOKUP(C1594,SubstationLoad_Max_Primaries!$B$3:$Z$500,23,FALSE))</f>
        <v>43566.296527777777</v>
      </c>
      <c r="H1595" s="248"/>
      <c r="I1595" s="220"/>
      <c r="J1595" s="220"/>
      <c r="K1595" s="220"/>
      <c r="L1595" s="220" t="s">
        <v>32</v>
      </c>
      <c r="M1595" s="235"/>
      <c r="N1595" s="221"/>
      <c r="O1595" s="221"/>
      <c r="P1595" s="221"/>
      <c r="Q1595" s="221"/>
      <c r="R1595" s="221"/>
      <c r="S1595" s="221"/>
      <c r="T1595" s="221"/>
      <c r="U1595" s="221"/>
      <c r="V1595" s="221"/>
      <c r="W1595" s="221"/>
      <c r="X1595" s="221"/>
      <c r="Y1595" s="221"/>
      <c r="Z1595" s="222"/>
      <c r="AA1595" s="419" t="e">
        <f ca="1">IF(AND(VLOOKUP(C1594,SubstationLoad_Min_Primaries!$B$3:$Z$495,3,FALSE),ISNUMBER(VLOOKUP(C1594,'Manual Calculation'!$B$2:$G$222,5,FALSE))),"Manual Calculation",MAX(VLOOKUP(C1594,SubstationLoad_Max_Primaries!$B$3:$Z$500,5,FALSE),VLOOKUP(C1594,SubstationLoad_Max_Primaries!$B$3:$Z$500,7,FALSE)))</f>
        <v>#VALUE!</v>
      </c>
      <c r="AB1595" s="419" t="str">
        <f ca="1">IF(AND(VLOOKUP(C1594,SubstationLoad_Min_Primaries!$B$3:$Z$495,3,FALSE),ISNUMBER(VLOOKUP(C1594,'Manual Calculation'!$B$2:$G$222,5,FALSE))),"Manual Calculation",VLOOKUP(C1594,SubstationLoad_Max_Primaries!$B$3:$Z$500,6,FALSE))</f>
        <v>No Data</v>
      </c>
      <c r="AC1595" s="282">
        <f ca="1">IF(AND(VLOOKUP(C1594,SubstationLoad_Min_Primaries!$B$3:$Z$495,3,FALSE),ISNUMBER(VLOOKUP(C1594,'Manual Calculation'!$B$2:$G$222,5,FALSE))),VLOOKUP(C1594,'Manual Calculation'!$B$2:$G$222,5,FALSE),VLOOKUP(C1594,SubstationLoad_Min_Primaries!$B$3:$Z$500,22,FALSE))</f>
        <v>0</v>
      </c>
      <c r="AD1595" s="175"/>
      <c r="AE1595" s="186">
        <v>1</v>
      </c>
      <c r="AF1595" s="187">
        <v>0</v>
      </c>
      <c r="AG1595" s="187">
        <v>0</v>
      </c>
      <c r="AH1595" s="187">
        <v>0</v>
      </c>
      <c r="AI1595" s="187">
        <v>0</v>
      </c>
      <c r="AJ1595" s="187">
        <v>0</v>
      </c>
      <c r="AK1595" s="187">
        <v>0</v>
      </c>
      <c r="AL1595" s="188">
        <v>0</v>
      </c>
      <c r="AM1595" s="157" t="str">
        <f ca="1">IF('MASTER 2018-19 '!H1610="","",'MASTER 2018-19 '!H1610)</f>
        <v/>
      </c>
      <c r="AN1595" s="216"/>
    </row>
    <row r="1596" spans="1:40" x14ac:dyDescent="0.2">
      <c r="A1596" s="152"/>
      <c r="C1596" s="223" t="s">
        <v>33</v>
      </c>
      <c r="D1596" s="224"/>
      <c r="E1596" s="225"/>
      <c r="F1596" s="225"/>
      <c r="G1596" s="226"/>
      <c r="H1596" s="249"/>
      <c r="I1596" s="228"/>
      <c r="J1596" s="228"/>
      <c r="K1596" s="228"/>
      <c r="L1596" s="228"/>
      <c r="M1596" s="229"/>
      <c r="N1596" s="229"/>
      <c r="O1596" s="230"/>
      <c r="P1596" s="230"/>
      <c r="Q1596" s="230"/>
      <c r="R1596" s="231" t="s">
        <v>34</v>
      </c>
      <c r="S1596" s="283">
        <f ca="1">VLOOKUP(C1594,SubstationLoad_Max_Primaries!$B$3:$Z$500,24,FALSE)</f>
        <v>0</v>
      </c>
      <c r="T1596" s="233"/>
      <c r="U1596" s="233"/>
      <c r="V1596" s="233"/>
      <c r="W1596" s="233"/>
      <c r="X1596" s="233"/>
      <c r="Y1596" s="233"/>
      <c r="Z1596" s="234"/>
      <c r="AA1596" s="418" t="e">
        <f ca="1">IF(AND(VLOOKUP(C1594,SubstationLoad_Min_Primaries!$B$3:$Z$495,3,FALSE),ISNUMBER(VLOOKUP(C1594,'Manual Calculation'!$B$2:$G$222,5,FALSE))),"",IF(AA1595=VLOOKUP(C1594,SubstationLoad_Max_Primaries!$B$3:$Z$500,5,FALSE),VLOOKUP(C1594,SubstationLoad_Max_Primaries!$B$3:$Z$500,10,FALSE),IF(AA1595=VLOOKUP(C1594,SubstationLoad_Max_Primaries!$B$3:$Z$500,7,FALSE),VLOOKUP(C1594,SubstationLoad_Max_Primaries!$B$3:$Z$500,12,FALSE),"")))</f>
        <v>#VALUE!</v>
      </c>
      <c r="AB1596" s="418" t="str">
        <f ca="1">IF(AND(VLOOKUP(C1594,SubstationLoad_Min_Primaries!$B$3:$Z$495,3,FALSE),ISNUMBER(VLOOKUP(C1594,'Manual Calculation'!$B$2:$G$222,5,FALSE))),"",VLOOKUP(C1594,SubstationLoad_Max_Primaries!$B$3:$Z$500,11,FALSE))</f>
        <v>Missing Data</v>
      </c>
      <c r="AC1596" s="418">
        <f ca="1">IF(AND(VLOOKUP(C1594,SubstationLoad_Min_Primaries!$B$3:$Z$495,3,FALSE),ISNUMBER(VLOOKUP(C1594,'Manual Calculation'!$B$2:$G$222,5,FALSE))),VLOOKUP(C1594,'Manual Calculation'!$B$2:$G$222,6,FALSE),VLOOKUP(C1594,SubstationLoad_Min_Primaries!$B$3:$Z$500,23,FALSE))</f>
        <v>0</v>
      </c>
      <c r="AD1596" s="175"/>
      <c r="AE1596" s="175"/>
      <c r="AF1596" s="175"/>
      <c r="AG1596" s="175"/>
      <c r="AH1596" s="175"/>
      <c r="AI1596" s="175"/>
      <c r="AJ1596" s="175"/>
      <c r="AK1596" s="175"/>
      <c r="AL1596" s="175"/>
      <c r="AM1596" s="157" t="str">
        <f ca="1">IF('MASTER 2018-19 '!H1611="","",'MASTER 2018-19 '!H1611)</f>
        <v/>
      </c>
      <c r="AN1596" s="216"/>
    </row>
    <row r="1597" spans="1:40" x14ac:dyDescent="0.2">
      <c r="A1597" s="152"/>
      <c r="B1597" s="213">
        <v>675</v>
      </c>
      <c r="C1597" s="86" t="str">
        <f ca="1">VLOOKUP(B1597,'GSP List'!$D$2:$E$485,2,FALSE)</f>
        <v>EDAY</v>
      </c>
      <c r="D1597" s="117" t="s">
        <v>30</v>
      </c>
      <c r="E1597" s="117" t="s">
        <v>564</v>
      </c>
      <c r="F1597" s="214"/>
      <c r="G1597" s="284">
        <f ca="1">IF(AND(VLOOKUP(C1597,SubstationLoad_Max_Primaries!$B$3:$Z$495,3,FALSE),ISNUMBER(VLOOKUP(C1597,'Manual Calculation'!$B$2:$G$222,3,FALSE))),VLOOKUP(C1597,'Manual Calculation'!$B$2:$G$222,4,FALSE),VLOOKUP(C1597,SubstationLoad_Max_Primaries!$B$3:$Z$500,23,FALSE))</f>
        <v>43824.490972222222</v>
      </c>
      <c r="H1597" s="282">
        <f ca="1">IF(AND(VLOOKUP(C1597,SubstationLoad_Max_Primaries!$B$3:$Z$495,3,FALSE),ISNUMBER(VLOOKUP(C1597,'Manual Calculation'!$B$2:$G$222,3,FALSE))),VLOOKUP(C1597,'Manual Calculation'!$B$2:$G$222,3,FALSE),VLOOKUP(C1597,SubstationLoad_Max_Primaries!$B$3:$Z$500,22,FALSE))</f>
        <v>0.23860801431274412</v>
      </c>
      <c r="I1597" s="136">
        <v>1</v>
      </c>
      <c r="J1597" s="89">
        <v>0</v>
      </c>
      <c r="K1597" s="90">
        <v>0</v>
      </c>
      <c r="L1597" s="143">
        <f ca="1">IF(OR($B1597="",ISNA($I1597)),,$H1597*$I1597)</f>
        <v>0.23860801431274412</v>
      </c>
      <c r="M1597" s="143">
        <f ca="1">IF($B1597 ="",,VLOOKUP($K1597,'Growth Rates'!$C$5:$D$8,2,FALSE))^COLUMNS($M1597:M1597)*$L1597+SUM($L1598:M1598)*IFERROR($L$5/$L$6,1)</f>
        <v>0.23861237052403997</v>
      </c>
      <c r="N1597" s="143">
        <f ca="1">IF($B1597 ="",,VLOOKUP($K1597,'Growth Rates'!$C$5:$D$8,2,FALSE))^COLUMNS($M1597:N1597)*$L1597+SUM($L1598:N1598)*IFERROR($L$5/$L$6,1)</f>
        <v>0.23861672681486615</v>
      </c>
      <c r="O1597" s="143">
        <f ca="1">IF($B1597 ="",,VLOOKUP($K1597,'Growth Rates'!$C$5:$D$8,2,FALSE))^COLUMNS($M1597:O1597)*$L1597+SUM($L1598:O1598)*IFERROR($L$5/$L$6,1)</f>
        <v>0.2386210831852241</v>
      </c>
      <c r="P1597" s="143">
        <f ca="1">IF($B1597 ="",,VLOOKUP($K1597,'Growth Rates'!$C$5:$D$8,2,FALSE))^COLUMNS($M1597:P1597)*$L1597+SUM($L1598:P1598)*IFERROR($L$5/$L$6,1)</f>
        <v>0.23862543963511534</v>
      </c>
      <c r="Q1597" s="143">
        <f ca="1">IF($B1597 ="",,VLOOKUP($K1597,'Growth Rates'!$C$5:$D$8,2,FALSE))^COLUMNS($M1597:Q1597)*$L1597+SUM($L1598:Q1598)*IFERROR($L$5/$L$6,1)</f>
        <v>0.23862979616454125</v>
      </c>
      <c r="R1597" s="143">
        <f ca="1">IF($B1597 ="",,VLOOKUP($K1597,'Growth Rates'!$C$5:$D$8,2,FALSE))^COLUMNS($M1597:R1597)*$L1597+SUM($L1598:R1598)*IFERROR($L$5/$L$6,1)</f>
        <v>0.23863415277350333</v>
      </c>
      <c r="S1597" s="143">
        <f ca="1">IF($B1597 ="",,VLOOKUP($K1597,'Growth Rates'!$C$5:$D$8,2,FALSE))^COLUMNS($M1597:S1597)*$L1597+SUM($L1598:S1598)*IFERROR($L$5/$L$6,1)</f>
        <v>0.23863850946200299</v>
      </c>
      <c r="T1597" s="143">
        <f ca="1">IF($B1597 ="",,VLOOKUP($K1597,'Growth Rates'!$C$5:$D$8,2,FALSE))^COLUMNS($M1597:T1597)*$L1597+SUM($L1598:T1598)*IFERROR($L$5/$L$6,1)</f>
        <v>0.23864286623004174</v>
      </c>
      <c r="U1597" s="143">
        <f ca="1">IF($B1597 ="",,VLOOKUP($K1597,'Growth Rates'!$C$5:$D$8,2,FALSE))^COLUMNS($M1597:U1597)*$L1597+SUM($L1598:U1598)*IFERROR($L$5/$L$6,1)</f>
        <v>0.23864722307762096</v>
      </c>
      <c r="V1597" s="143">
        <f ca="1">IF($B1597 ="",,VLOOKUP($K1597,'Growth Rates'!$C$5:$D$8,2,FALSE))^COLUMNS($M1597:V1597)*$L1597+SUM($L1598:V1598)*IFERROR($L$5/$L$6,1)</f>
        <v>0.23865158000474218</v>
      </c>
      <c r="W1597" s="143">
        <f ca="1">IF($B1597 ="",,VLOOKUP($K1597,'Growth Rates'!$C$5:$D$8,2,FALSE))^COLUMNS($M1597:W1597)*$L1597+SUM($L1598:W1598)*IFERROR($L$5/$L$6,1)</f>
        <v>0.23865593701140672</v>
      </c>
      <c r="X1597" s="143">
        <f ca="1">IF($B1597 ="",,VLOOKUP($K1597,'Growth Rates'!$C$5:$D$8,2,FALSE))^COLUMNS($M1597:X1597)*$L1597+SUM($L1598:X1598)*IFERROR($L$5/$L$6,1)</f>
        <v>0.23866029409761627</v>
      </c>
      <c r="Y1597" s="143">
        <f ca="1">IF($B1597 ="",,VLOOKUP($K1597,'Growth Rates'!$C$5:$D$8,2,FALSE))^COLUMNS($M1597:Y1597)*$L1597+SUM($L1598:Y1598)*IFERROR($L$5/$L$6,1)</f>
        <v>0.238664651263372</v>
      </c>
      <c r="Z1597" s="215"/>
      <c r="AA1597" s="173">
        <f ca="1">IFERROR(IF($H1597="",,AA1598/$L1597),0)</f>
        <v>0.80994148217143425</v>
      </c>
      <c r="AB1597" s="173">
        <f ca="1">IFERROR(IF($H1597="",,AB1598/$L1597),0)</f>
        <v>0.69298242942193078</v>
      </c>
      <c r="AC1597" s="174">
        <f ca="1">IFERROR(IF($H1597="",,AC1598/$L1597),0)</f>
        <v>0</v>
      </c>
      <c r="AD1597" s="175"/>
      <c r="AE1597" s="42">
        <v>86116</v>
      </c>
      <c r="AF1597" s="43"/>
      <c r="AG1597" s="43"/>
      <c r="AH1597" s="43"/>
      <c r="AI1597" s="43"/>
      <c r="AJ1597" s="43"/>
      <c r="AK1597" s="43"/>
      <c r="AL1597" s="44"/>
      <c r="AM1597" s="157">
        <f ca="1">IF('MASTER 2018-19 '!H1612="","",'MASTER 2018-19 '!H1612)</f>
        <v>0.22</v>
      </c>
      <c r="AN1597" s="216">
        <f t="shared" ref="AN1597:AN1657" ca="1" si="273">H1597-AM1597</f>
        <v>1.8608014312744114E-2</v>
      </c>
    </row>
    <row r="1598" spans="1:40" x14ac:dyDescent="0.2">
      <c r="A1598" s="152"/>
      <c r="C1598" s="217" t="str">
        <f ca="1">IFERROR(IF(H1597="","No PI or No Data",""),"Substation was not found in SubstationLoad")</f>
        <v/>
      </c>
      <c r="D1598" s="139"/>
      <c r="E1598" s="139"/>
      <c r="F1598" s="139"/>
      <c r="G1598" s="285">
        <f ca="1">IF(AND(VLOOKUP(C1597,SubstationLoad_Max_Primaries!$B$3:$Z$495,3,FALSE),ISNUMBER(VLOOKUP(C1597,'Manual Calculation'!$B$2:$G$222,3,FALSE))),VLOOKUP(C1597,'Manual Calculation'!$B$2:$G$222,4,FALSE),VLOOKUP(C1597,SubstationLoad_Max_Primaries!$B$3:$Z$500,23,FALSE))</f>
        <v>43824.490972222222</v>
      </c>
      <c r="H1598" s="250"/>
      <c r="I1598" s="220"/>
      <c r="J1598" s="220"/>
      <c r="K1598" s="220"/>
      <c r="L1598" s="220" t="s">
        <v>32</v>
      </c>
      <c r="M1598" s="221"/>
      <c r="N1598" s="221"/>
      <c r="O1598" s="221"/>
      <c r="P1598" s="221"/>
      <c r="Q1598" s="221"/>
      <c r="R1598" s="221"/>
      <c r="S1598" s="221"/>
      <c r="T1598" s="221"/>
      <c r="U1598" s="221"/>
      <c r="V1598" s="221"/>
      <c r="W1598" s="221"/>
      <c r="X1598" s="221"/>
      <c r="Y1598" s="221"/>
      <c r="Z1598" s="222"/>
      <c r="AA1598" s="419">
        <f ca="1">IF(AND(VLOOKUP(C1597,SubstationLoad_Min_Primaries!$B$3:$Z$495,3,FALSE),ISNUMBER(VLOOKUP(C1597,'Manual Calculation'!$B$2:$G$222,5,FALSE))),"Manual Calculation",MAX(VLOOKUP(C1597,SubstationLoad_Max_Primaries!$B$3:$Z$500,5,FALSE),VLOOKUP(C1597,SubstationLoad_Max_Primaries!$B$3:$Z$500,7,FALSE)))</f>
        <v>0.19325852877044677</v>
      </c>
      <c r="AB1598" s="419">
        <f ca="1">IF(AND(VLOOKUP(C1597,SubstationLoad_Min_Primaries!$B$3:$Z$495,3,FALSE),ISNUMBER(VLOOKUP(C1597,'Manual Calculation'!$B$2:$G$222,5,FALSE))),"Manual Calculation",VLOOKUP(C1597,SubstationLoad_Max_Primaries!$B$3:$Z$500,6,FALSE))</f>
        <v>0.16535116143798825</v>
      </c>
      <c r="AC1598" s="282">
        <f ca="1">IF(AND(VLOOKUP(C1597,SubstationLoad_Min_Primaries!$B$3:$Z$495,3,FALSE),ISNUMBER(VLOOKUP(C1597,'Manual Calculation'!$B$2:$G$222,5,FALSE))),VLOOKUP(C1597,'Manual Calculation'!$B$2:$G$222,5,FALSE),VLOOKUP(C1597,SubstationLoad_Min_Primaries!$B$3:$Z$500,22,FALSE))</f>
        <v>0</v>
      </c>
      <c r="AD1598" s="175"/>
      <c r="AE1598" s="186">
        <v>1</v>
      </c>
      <c r="AF1598" s="187">
        <v>0</v>
      </c>
      <c r="AG1598" s="187">
        <v>0</v>
      </c>
      <c r="AH1598" s="187">
        <v>0</v>
      </c>
      <c r="AI1598" s="187">
        <v>0</v>
      </c>
      <c r="AJ1598" s="187">
        <v>0</v>
      </c>
      <c r="AK1598" s="187">
        <v>0</v>
      </c>
      <c r="AL1598" s="188">
        <v>0</v>
      </c>
      <c r="AM1598" s="157" t="str">
        <f ca="1">IF('MASTER 2018-19 '!H1613="","",'MASTER 2018-19 '!H1613)</f>
        <v/>
      </c>
      <c r="AN1598" s="216"/>
    </row>
    <row r="1599" spans="1:40" x14ac:dyDescent="0.2">
      <c r="A1599" s="152"/>
      <c r="C1599" s="223" t="s">
        <v>33</v>
      </c>
      <c r="D1599" s="224"/>
      <c r="E1599" s="225"/>
      <c r="F1599" s="225"/>
      <c r="G1599" s="226"/>
      <c r="H1599" s="249"/>
      <c r="I1599" s="228"/>
      <c r="J1599" s="228"/>
      <c r="K1599" s="228"/>
      <c r="L1599" s="228"/>
      <c r="M1599" s="229"/>
      <c r="N1599" s="229"/>
      <c r="O1599" s="230"/>
      <c r="P1599" s="230"/>
      <c r="Q1599" s="230"/>
      <c r="R1599" s="231" t="s">
        <v>34</v>
      </c>
      <c r="S1599" s="283">
        <f ca="1">VLOOKUP(C1597,SubstationLoad_Max_Primaries!$B$3:$Z$500,24,FALSE)</f>
        <v>0</v>
      </c>
      <c r="T1599" s="233"/>
      <c r="U1599" s="233"/>
      <c r="V1599" s="233"/>
      <c r="W1599" s="233"/>
      <c r="X1599" s="233"/>
      <c r="Y1599" s="233"/>
      <c r="Z1599" s="234"/>
      <c r="AA1599" s="418">
        <f ca="1">IF(AND(VLOOKUP(C1597,SubstationLoad_Min_Primaries!$B$3:$Z$495,3,FALSE),ISNUMBER(VLOOKUP(C1597,'Manual Calculation'!$B$2:$G$222,5,FALSE))),"",IF(AA1598=VLOOKUP(C1597,SubstationLoad_Max_Primaries!$B$3:$Z$500,5,FALSE),VLOOKUP(C1597,SubstationLoad_Max_Primaries!$B$3:$Z$500,10,FALSE),IF(AA1598=VLOOKUP(C1597,SubstationLoad_Max_Primaries!$B$3:$Z$500,7,FALSE),VLOOKUP(C1597,SubstationLoad_Max_Primaries!$B$3:$Z$500,12,FALSE),"")))</f>
        <v>43566.803472222222</v>
      </c>
      <c r="AB1599" s="418">
        <f ca="1">IF(AND(VLOOKUP(C1597,SubstationLoad_Min_Primaries!$B$3:$Z$495,3,FALSE),ISNUMBER(VLOOKUP(C1597,'Manual Calculation'!$B$2:$G$222,5,FALSE))),"",VLOOKUP(C1597,SubstationLoad_Max_Primaries!$B$3:$Z$500,11,FALSE))</f>
        <v>43639.136805555558</v>
      </c>
      <c r="AC1599" s="418">
        <f ca="1">IF(AND(VLOOKUP(C1597,SubstationLoad_Min_Primaries!$B$3:$Z$495,3,FALSE),ISNUMBER(VLOOKUP(C1597,'Manual Calculation'!$B$2:$G$222,5,FALSE))),VLOOKUP(C1597,'Manual Calculation'!$B$2:$G$222,6,FALSE),VLOOKUP(C1597,SubstationLoad_Min_Primaries!$B$3:$Z$500,23,FALSE))</f>
        <v>0</v>
      </c>
      <c r="AD1599" s="175"/>
      <c r="AE1599" s="175"/>
      <c r="AF1599" s="175"/>
      <c r="AG1599" s="175"/>
      <c r="AH1599" s="175"/>
      <c r="AI1599" s="175"/>
      <c r="AJ1599" s="175"/>
      <c r="AK1599" s="175"/>
      <c r="AL1599" s="175"/>
      <c r="AM1599" s="157" t="str">
        <f ca="1">IF('MASTER 2018-19 '!H1614="","",'MASTER 2018-19 '!H1614)</f>
        <v/>
      </c>
      <c r="AN1599" s="216"/>
    </row>
    <row r="1600" spans="1:40" x14ac:dyDescent="0.2">
      <c r="A1600" s="152"/>
      <c r="B1600" s="213">
        <v>680</v>
      </c>
      <c r="C1600" s="86" t="str">
        <f ca="1">VLOOKUP(B1600,'GSP List'!$D$2:$E$485,2,FALSE)</f>
        <v>FLOTTA</v>
      </c>
      <c r="D1600" s="117" t="s">
        <v>30</v>
      </c>
      <c r="E1600" s="117" t="s">
        <v>534</v>
      </c>
      <c r="F1600" s="214"/>
      <c r="G1600" s="284">
        <f ca="1">IF(AND(VLOOKUP(C1600,SubstationLoad_Max_Primaries!$B$3:$Z$495,3,FALSE),ISNUMBER(VLOOKUP(C1600,'Manual Calculation'!$B$2:$G$222,3,FALSE))),VLOOKUP(C1600,'Manual Calculation'!$B$2:$G$222,4,FALSE),VLOOKUP(C1600,SubstationLoad_Max_Primaries!$B$3:$Z$500,23,FALSE))</f>
        <v>43893.760416666664</v>
      </c>
      <c r="H1600" s="282">
        <f ca="1">IF(AND(VLOOKUP(C1600,SubstationLoad_Max_Primaries!$B$3:$Z$495,3,FALSE),ISNUMBER(VLOOKUP(C1600,'Manual Calculation'!$B$2:$G$222,3,FALSE))),VLOOKUP(C1600,'Manual Calculation'!$B$2:$G$222,3,FALSE),VLOOKUP(C1600,SubstationLoad_Max_Primaries!$B$3:$Z$500,22,FALSE))</f>
        <v>0.45355072093200666</v>
      </c>
      <c r="I1600" s="136">
        <v>1</v>
      </c>
      <c r="J1600" s="89" t="s">
        <v>829</v>
      </c>
      <c r="K1600" s="90" t="s">
        <v>829</v>
      </c>
      <c r="L1600" s="143">
        <f ca="1">IF(OR($B1600="",ISNA($I1600)),,$H1600*$I1600)</f>
        <v>0.45355072093200666</v>
      </c>
      <c r="M1600" s="143">
        <f ca="1">IF($B1600 ="",,VLOOKUP($K1600,'Growth Rates'!$C$5:$D$8,2,FALSE))^COLUMNS($M1600:M1600)*$L1600+SUM($L1601:M1601)*IFERROR($L$5/$L$6,1)</f>
        <v>0.46570017025944888</v>
      </c>
      <c r="N1600" s="143">
        <f ca="1">IF($B1600 ="",,VLOOKUP($K1600,'Growth Rates'!$C$5:$D$8,2,FALSE))^COLUMNS($M1600:N1600)*$L1600+SUM($L1601:N1601)*IFERROR($L$5/$L$6,1)</f>
        <v>0.47817507187292596</v>
      </c>
      <c r="O1600" s="143">
        <f ca="1">IF($B1600 ="",,VLOOKUP($K1600,'Growth Rates'!$C$5:$D$8,2,FALSE))^COLUMNS($M1600:O1600)*$L1600+SUM($L1601:O1601)*IFERROR($L$5/$L$6,1)</f>
        <v>0.49098414379641014</v>
      </c>
      <c r="P1600" s="143">
        <f ca="1">IF($B1600 ="",,VLOOKUP($K1600,'Growth Rates'!$C$5:$D$8,2,FALSE))^COLUMNS($M1600:P1600)*$L1600+SUM($L1601:P1601)*IFERROR($L$5/$L$6,1)</f>
        <v>0.50413633758716003</v>
      </c>
      <c r="Q1600" s="143">
        <f ca="1">IF($B1600 ="",,VLOOKUP($K1600,'Growth Rates'!$C$5:$D$8,2,FALSE))^COLUMNS($M1600:Q1600)*$L1600+SUM($L1601:Q1601)*IFERROR($L$5/$L$6,1)</f>
        <v>0.51764084459147308</v>
      </c>
      <c r="R1600" s="143">
        <f ca="1">IF($B1600 ="",,VLOOKUP($K1600,'Growth Rates'!$C$5:$D$8,2,FALSE))^COLUMNS($M1600:R1600)*$L1600+SUM($L1601:R1601)*IFERROR($L$5/$L$6,1)</f>
        <v>0.53150710236801246</v>
      </c>
      <c r="S1600" s="143">
        <f ca="1">IF($B1600 ="",,VLOOKUP($K1600,'Growth Rates'!$C$5:$D$8,2,FALSE))^COLUMNS($M1600:S1600)*$L1600+SUM($L1601:S1601)*IFERROR($L$5/$L$6,1)</f>
        <v>0.54574480128319924</v>
      </c>
      <c r="T1600" s="143">
        <f ca="1">IF($B1600 ="",,VLOOKUP($K1600,'Growth Rates'!$C$5:$D$8,2,FALSE))^COLUMNS($M1600:T1600)*$L1600+SUM($L1601:T1601)*IFERROR($L$5/$L$6,1)</f>
        <v>0.56036389128327724</v>
      </c>
      <c r="U1600" s="143">
        <f ca="1">IF($B1600 ="",,VLOOKUP($K1600,'Growth Rates'!$C$5:$D$8,2,FALSE))^COLUMNS($M1600:U1600)*$L1600+SUM($L1601:U1601)*IFERROR($L$5/$L$6,1)</f>
        <v>0.57537458884778436</v>
      </c>
      <c r="V1600" s="143">
        <f ca="1">IF($B1600 ="",,VLOOKUP($K1600,'Growth Rates'!$C$5:$D$8,2,FALSE))^COLUMNS($M1600:V1600)*$L1600+SUM($L1601:V1601)*IFERROR($L$5/$L$6,1)</f>
        <v>0.59078738412928944</v>
      </c>
      <c r="W1600" s="143">
        <f ca="1">IF($B1600 ="",,VLOOKUP($K1600,'Growth Rates'!$C$5:$D$8,2,FALSE))^COLUMNS($M1600:W1600)*$L1600+SUM($L1601:W1601)*IFERROR($L$5/$L$6,1)</f>
        <v>0.606613048284384</v>
      </c>
      <c r="X1600" s="143">
        <f ca="1">IF($B1600 ="",,VLOOKUP($K1600,'Growth Rates'!$C$5:$D$8,2,FALSE))^COLUMNS($M1600:X1600)*$L1600+SUM($L1601:X1601)*IFERROR($L$5/$L$6,1)</f>
        <v>0.62286264100105226</v>
      </c>
      <c r="Y1600" s="143">
        <f ca="1">IF($B1600 ="",,VLOOKUP($K1600,'Growth Rates'!$C$5:$D$8,2,FALSE))^COLUMNS($M1600:Y1600)*$L1600+SUM($L1601:Y1601)*IFERROR($L$5/$L$6,1)</f>
        <v>0.63954751822768019</v>
      </c>
      <c r="Z1600" s="215"/>
      <c r="AA1600" s="173">
        <f ca="1">IFERROR(IF($H1600="",,AA1601/$L1600),0)</f>
        <v>0.87944309855591585</v>
      </c>
      <c r="AB1600" s="173">
        <f ca="1">IFERROR(IF($H1600="",,AB1601/$L1600),0)</f>
        <v>0.74705507990668829</v>
      </c>
      <c r="AC1600" s="174">
        <f ca="1">IFERROR(IF($H1600="",,AC1601/$L1600),0)</f>
        <v>0</v>
      </c>
      <c r="AD1600" s="175"/>
      <c r="AE1600" s="42">
        <v>86136</v>
      </c>
      <c r="AF1600" s="43"/>
      <c r="AG1600" s="43"/>
      <c r="AH1600" s="43"/>
      <c r="AI1600" s="43"/>
      <c r="AJ1600" s="43"/>
      <c r="AK1600" s="43"/>
      <c r="AL1600" s="44"/>
      <c r="AM1600" s="157">
        <f ca="1">IF('MASTER 2018-19 '!H1615="","",'MASTER 2018-19 '!H1615)</f>
        <v>0.23</v>
      </c>
      <c r="AN1600" s="216">
        <f t="shared" ca="1" si="273"/>
        <v>0.22355072093200665</v>
      </c>
    </row>
    <row r="1601" spans="2:40" x14ac:dyDescent="0.2">
      <c r="C1601" s="217" t="str">
        <f ca="1">IFERROR(IF(H1600="","No PI or No Data",""),"Substation was not found in SubstationLoad")</f>
        <v/>
      </c>
      <c r="D1601" s="139"/>
      <c r="E1601" s="139"/>
      <c r="F1601" s="139"/>
      <c r="G1601" s="285">
        <f ca="1">IF(AND(VLOOKUP(C1600,SubstationLoad_Max_Primaries!$B$3:$Z$495,3,FALSE),ISNUMBER(VLOOKUP(C1600,'Manual Calculation'!$B$2:$G$222,3,FALSE))),VLOOKUP(C1600,'Manual Calculation'!$B$2:$G$222,4,FALSE),VLOOKUP(C1600,SubstationLoad_Max_Primaries!$B$3:$Z$500,23,FALSE))</f>
        <v>43893.760416666664</v>
      </c>
      <c r="H1601" s="250"/>
      <c r="I1601" s="220"/>
      <c r="J1601" s="220"/>
      <c r="K1601" s="220"/>
      <c r="L1601" s="220" t="s">
        <v>32</v>
      </c>
      <c r="M1601" s="235"/>
      <c r="N1601" s="221"/>
      <c r="O1601" s="221"/>
      <c r="P1601" s="221"/>
      <c r="Q1601" s="221"/>
      <c r="R1601" s="221"/>
      <c r="S1601" s="221"/>
      <c r="T1601" s="221"/>
      <c r="U1601" s="221"/>
      <c r="V1601" s="221"/>
      <c r="W1601" s="221"/>
      <c r="X1601" s="221"/>
      <c r="Y1601" s="221"/>
      <c r="Z1601" s="222"/>
      <c r="AA1601" s="419">
        <f ca="1">IF(AND(VLOOKUP(C1600,SubstationLoad_Min_Primaries!$B$3:$Z$495,3,FALSE),ISNUMBER(VLOOKUP(C1600,'Manual Calculation'!$B$2:$G$222,5,FALSE))),"Manual Calculation",MAX(VLOOKUP(C1600,SubstationLoad_Max_Primaries!$B$3:$Z$500,5,FALSE),VLOOKUP(C1600,SubstationLoad_Max_Primaries!$B$3:$Z$500,7,FALSE)))</f>
        <v>0.3988720513687134</v>
      </c>
      <c r="AB1601" s="419">
        <f ca="1">IF(AND(VLOOKUP(C1600,SubstationLoad_Min_Primaries!$B$3:$Z$495,3,FALSE),ISNUMBER(VLOOKUP(C1600,'Manual Calculation'!$B$2:$G$222,5,FALSE))),"Manual Calculation",VLOOKUP(C1600,SubstationLoad_Max_Primaries!$B$3:$Z$500,6,FALSE))</f>
        <v>0.33882737006759633</v>
      </c>
      <c r="AC1601" s="282">
        <f ca="1">IF(AND(VLOOKUP(C1600,SubstationLoad_Min_Primaries!$B$3:$Z$495,3,FALSE),ISNUMBER(VLOOKUP(C1600,'Manual Calculation'!$B$2:$G$222,5,FALSE))),VLOOKUP(C1600,'Manual Calculation'!$B$2:$G$222,5,FALSE),VLOOKUP(C1600,SubstationLoad_Min_Primaries!$B$3:$Z$500,22,FALSE))</f>
        <v>0</v>
      </c>
      <c r="AD1601" s="175"/>
      <c r="AE1601" s="186">
        <v>1</v>
      </c>
      <c r="AF1601" s="187">
        <v>0</v>
      </c>
      <c r="AG1601" s="187">
        <v>0</v>
      </c>
      <c r="AH1601" s="187">
        <v>0</v>
      </c>
      <c r="AI1601" s="187">
        <v>0</v>
      </c>
      <c r="AJ1601" s="187">
        <v>0</v>
      </c>
      <c r="AK1601" s="187">
        <v>0</v>
      </c>
      <c r="AL1601" s="188">
        <v>0</v>
      </c>
      <c r="AM1601" s="157" t="str">
        <f ca="1">IF('MASTER 2018-19 '!H1616="","",'MASTER 2018-19 '!H1616)</f>
        <v/>
      </c>
      <c r="AN1601" s="216"/>
    </row>
    <row r="1602" spans="2:40" x14ac:dyDescent="0.2">
      <c r="C1602" s="223" t="s">
        <v>33</v>
      </c>
      <c r="D1602" s="224"/>
      <c r="E1602" s="225"/>
      <c r="F1602" s="225"/>
      <c r="G1602" s="226"/>
      <c r="H1602" s="249"/>
      <c r="I1602" s="228"/>
      <c r="J1602" s="228"/>
      <c r="K1602" s="228"/>
      <c r="L1602" s="228"/>
      <c r="M1602" s="229"/>
      <c r="N1602" s="229"/>
      <c r="O1602" s="230"/>
      <c r="P1602" s="230"/>
      <c r="Q1602" s="230"/>
      <c r="R1602" s="231" t="s">
        <v>34</v>
      </c>
      <c r="S1602" s="283">
        <f ca="1">VLOOKUP(C1600,SubstationLoad_Max_Primaries!$B$3:$Z$500,24,FALSE)</f>
        <v>0.87652182579040527</v>
      </c>
      <c r="T1602" s="233"/>
      <c r="U1602" s="233"/>
      <c r="V1602" s="233"/>
      <c r="W1602" s="233"/>
      <c r="X1602" s="233"/>
      <c r="Y1602" s="233"/>
      <c r="Z1602" s="234"/>
      <c r="AA1602" s="418">
        <f ca="1">IF(AND(VLOOKUP(C1600,SubstationLoad_Min_Primaries!$B$3:$Z$495,3,FALSE),ISNUMBER(VLOOKUP(C1600,'Manual Calculation'!$B$2:$G$222,5,FALSE))),"",IF(AA1601=VLOOKUP(C1600,SubstationLoad_Max_Primaries!$B$3:$Z$500,5,FALSE),VLOOKUP(C1600,SubstationLoad_Max_Primaries!$B$3:$Z$500,10,FALSE),IF(AA1601=VLOOKUP(C1600,SubstationLoad_Max_Primaries!$B$3:$Z$500,7,FALSE),VLOOKUP(C1600,SubstationLoad_Max_Primaries!$B$3:$Z$500,12,FALSE),"")))</f>
        <v>43573.820138888892</v>
      </c>
      <c r="AB1602" s="418">
        <f ca="1">IF(AND(VLOOKUP(C1600,SubstationLoad_Min_Primaries!$B$3:$Z$495,3,FALSE),ISNUMBER(VLOOKUP(C1600,'Manual Calculation'!$B$2:$G$222,5,FALSE))),"",VLOOKUP(C1600,SubstationLoad_Max_Primaries!$B$3:$Z$500,11,FALSE))</f>
        <v>43620.095138888886</v>
      </c>
      <c r="AC1602" s="418">
        <f ca="1">IF(AND(VLOOKUP(C1600,SubstationLoad_Min_Primaries!$B$3:$Z$495,3,FALSE),ISNUMBER(VLOOKUP(C1600,'Manual Calculation'!$B$2:$G$222,5,FALSE))),VLOOKUP(C1600,'Manual Calculation'!$B$2:$G$222,6,FALSE),VLOOKUP(C1600,SubstationLoad_Min_Primaries!$B$3:$Z$500,23,FALSE))</f>
        <v>0</v>
      </c>
      <c r="AD1602" s="175"/>
      <c r="AE1602" s="175"/>
      <c r="AF1602" s="175"/>
      <c r="AG1602" s="175"/>
      <c r="AH1602" s="175"/>
      <c r="AI1602" s="175"/>
      <c r="AJ1602" s="175"/>
      <c r="AK1602" s="175"/>
      <c r="AL1602" s="175"/>
      <c r="AM1602" s="157" t="str">
        <f ca="1">IF('MASTER 2018-19 '!H1617="","",'MASTER 2018-19 '!H1617)</f>
        <v/>
      </c>
      <c r="AN1602" s="216"/>
    </row>
    <row r="1603" spans="2:40" x14ac:dyDescent="0.2">
      <c r="B1603" s="236">
        <v>597</v>
      </c>
      <c r="C1603" s="86" t="str">
        <f ca="1">VLOOKUP(B1603,'GSP List'!$D$2:$E$485,2,FALSE)</f>
        <v>HALKIRK</v>
      </c>
      <c r="D1603" s="117" t="s">
        <v>30</v>
      </c>
      <c r="E1603" s="117" t="s">
        <v>530</v>
      </c>
      <c r="F1603" s="214"/>
      <c r="G1603" s="284">
        <f ca="1">IF(AND(VLOOKUP(C1603,SubstationLoad_Max_Primaries!$B$3:$Z$495,3,FALSE),ISNUMBER(VLOOKUP(C1603,'Manual Calculation'!$B$2:$G$222,3,FALSE))),VLOOKUP(C1603,'Manual Calculation'!$B$2:$G$222,4,FALSE),VLOOKUP(C1603,SubstationLoad_Max_Primaries!$B$3:$Z$500,23,FALSE))</f>
        <v>43816.470138888886</v>
      </c>
      <c r="H1603" s="282">
        <f ca="1">IF(AND(VLOOKUP(C1603,SubstationLoad_Max_Primaries!$B$3:$Z$495,3,FALSE),ISNUMBER(VLOOKUP(C1603,'Manual Calculation'!$B$2:$G$222,3,FALSE))),VLOOKUP(C1603,'Manual Calculation'!$B$2:$G$222,3,FALSE),VLOOKUP(C1603,SubstationLoad_Max_Primaries!$B$3:$Z$500,22,FALSE))</f>
        <v>2.6041924953460693</v>
      </c>
      <c r="I1603" s="136">
        <v>1</v>
      </c>
      <c r="J1603" s="89">
        <v>0</v>
      </c>
      <c r="K1603" s="90">
        <v>0</v>
      </c>
      <c r="L1603" s="143">
        <f ca="1">IF(OR($B1603="",ISNA($I1603)),,$H1603*$I1603)</f>
        <v>2.6041924953460693</v>
      </c>
      <c r="M1603" s="143">
        <f ca="1">IF($B1603 ="",,VLOOKUP($K1603,'Growth Rates'!$C$5:$D$8,2,FALSE))^COLUMNS($M1603:M1603)*$L1603+SUM($L1604:M1604)*IFERROR($L$5/$L$6,1)</f>
        <v>2.6042400394857639</v>
      </c>
      <c r="N1603" s="143">
        <f ca="1">IF($B1603 ="",,VLOOKUP($K1603,'Growth Rates'!$C$5:$D$8,2,FALSE))^COLUMNS($M1603:N1603)*$L1603+SUM($L1604:N1604)*IFERROR($L$5/$L$6,1)</f>
        <v>2.604287584493461</v>
      </c>
      <c r="O1603" s="143">
        <f ca="1">IF($B1603 ="",,VLOOKUP($K1603,'Growth Rates'!$C$5:$D$8,2,FALSE))^COLUMNS($M1603:O1603)*$L1603+SUM($L1604:O1604)*IFERROR($L$5/$L$6,1)</f>
        <v>2.6043351303691762</v>
      </c>
      <c r="P1603" s="143">
        <f ca="1">IF($B1603 ="",,VLOOKUP($K1603,'Growth Rates'!$C$5:$D$8,2,FALSE))^COLUMNS($M1603:P1603)*$L1603+SUM($L1604:P1604)*IFERROR($L$5/$L$6,1)</f>
        <v>2.6043826771129259</v>
      </c>
      <c r="Q1603" s="143">
        <f ca="1">IF($B1603 ="",,VLOOKUP($K1603,'Growth Rates'!$C$5:$D$8,2,FALSE))^COLUMNS($M1603:Q1603)*$L1603+SUM($L1604:Q1604)*IFERROR($L$5/$L$6,1)</f>
        <v>2.6044302247247249</v>
      </c>
      <c r="R1603" s="143">
        <f ca="1">IF($B1603 ="",,VLOOKUP($K1603,'Growth Rates'!$C$5:$D$8,2,FALSE))^COLUMNS($M1603:R1603)*$L1603+SUM($L1604:R1604)*IFERROR($L$5/$L$6,1)</f>
        <v>2.6044777732045898</v>
      </c>
      <c r="S1603" s="143">
        <f ca="1">IF($B1603 ="",,VLOOKUP($K1603,'Growth Rates'!$C$5:$D$8,2,FALSE))^COLUMNS($M1603:S1603)*$L1603+SUM($L1604:S1604)*IFERROR($L$5/$L$6,1)</f>
        <v>2.6045253225525364</v>
      </c>
      <c r="T1603" s="143">
        <f ca="1">IF($B1603 ="",,VLOOKUP($K1603,'Growth Rates'!$C$5:$D$8,2,FALSE))^COLUMNS($M1603:T1603)*$L1603+SUM($L1604:T1604)*IFERROR($L$5/$L$6,1)</f>
        <v>2.6045728727685811</v>
      </c>
      <c r="U1603" s="143">
        <f ca="1">IF($B1603 ="",,VLOOKUP($K1603,'Growth Rates'!$C$5:$D$8,2,FALSE))^COLUMNS($M1603:U1603)*$L1603+SUM($L1604:U1604)*IFERROR($L$5/$L$6,1)</f>
        <v>2.604620423852738</v>
      </c>
      <c r="V1603" s="143">
        <f ca="1">IF($B1603 ="",,VLOOKUP($K1603,'Growth Rates'!$C$5:$D$8,2,FALSE))^COLUMNS($M1603:V1603)*$L1603+SUM($L1604:V1604)*IFERROR($L$5/$L$6,1)</f>
        <v>2.6046679758050248</v>
      </c>
      <c r="W1603" s="143">
        <f ca="1">IF($B1603 ="",,VLOOKUP($K1603,'Growth Rates'!$C$5:$D$8,2,FALSE))^COLUMNS($M1603:W1603)*$L1603+SUM($L1604:W1604)*IFERROR($L$5/$L$6,1)</f>
        <v>2.6047155286254555</v>
      </c>
      <c r="X1603" s="143">
        <f ca="1">IF($B1603 ="",,VLOOKUP($K1603,'Growth Rates'!$C$5:$D$8,2,FALSE))^COLUMNS($M1603:X1603)*$L1603+SUM($L1604:X1604)*IFERROR($L$5/$L$6,1)</f>
        <v>2.6047630823140491</v>
      </c>
      <c r="Y1603" s="143">
        <f ca="1">IF($B1603 ="",,VLOOKUP($K1603,'Growth Rates'!$C$5:$D$8,2,FALSE))^COLUMNS($M1603:Y1603)*$L1603+SUM($L1604:Y1604)*IFERROR($L$5/$L$6,1)</f>
        <v>2.6048106368708175</v>
      </c>
      <c r="Z1603" s="215"/>
      <c r="AA1603" s="173">
        <f ca="1">IFERROR(IF($H1603="",,AA1604/$L1603),0)</f>
        <v>0.94769232177720408</v>
      </c>
      <c r="AB1603" s="173">
        <f ca="1">IFERROR(IF($H1603="",,AB1604/$L1603),0)</f>
        <v>0.75384616088860201</v>
      </c>
      <c r="AC1603" s="174">
        <f ca="1">IFERROR(IF($H1603="",,AC1604/$L1603),0)</f>
        <v>0</v>
      </c>
      <c r="AD1603" s="175"/>
      <c r="AE1603" s="42">
        <v>86017</v>
      </c>
      <c r="AF1603" s="43"/>
      <c r="AG1603" s="43"/>
      <c r="AH1603" s="43"/>
      <c r="AI1603" s="43"/>
      <c r="AJ1603" s="43"/>
      <c r="AK1603" s="43"/>
      <c r="AL1603" s="44"/>
      <c r="AM1603" s="157">
        <f ca="1">IF('MASTER 2018-19 '!H1618="","",'MASTER 2018-19 '!H1618)</f>
        <v>2.09</v>
      </c>
      <c r="AN1603" s="216">
        <f t="shared" ca="1" si="273"/>
        <v>0.51419249534606948</v>
      </c>
    </row>
    <row r="1604" spans="2:40" x14ac:dyDescent="0.2">
      <c r="C1604" s="217" t="str">
        <f ca="1">IFERROR(IF(H1603="","No PI or No Data",""),"Substation was not found in SubstationLoad")</f>
        <v/>
      </c>
      <c r="D1604" s="139"/>
      <c r="E1604" s="139"/>
      <c r="F1604" s="139"/>
      <c r="G1604" s="285">
        <f ca="1">IF(AND(VLOOKUP(C1603,SubstationLoad_Max_Primaries!$B$3:$Z$495,3,FALSE),ISNUMBER(VLOOKUP(C1603,'Manual Calculation'!$B$2:$G$222,3,FALSE))),VLOOKUP(C1603,'Manual Calculation'!$B$2:$G$222,4,FALSE),VLOOKUP(C1603,SubstationLoad_Max_Primaries!$B$3:$Z$500,23,FALSE))</f>
        <v>43816.470138888886</v>
      </c>
      <c r="H1604" s="250"/>
      <c r="I1604" s="220"/>
      <c r="J1604" s="220"/>
      <c r="K1604" s="220"/>
      <c r="L1604" s="220" t="s">
        <v>32</v>
      </c>
      <c r="M1604" s="235"/>
      <c r="N1604" s="221"/>
      <c r="O1604" s="221"/>
      <c r="P1604" s="221"/>
      <c r="Q1604" s="221"/>
      <c r="R1604" s="221"/>
      <c r="S1604" s="221"/>
      <c r="T1604" s="221"/>
      <c r="U1604" s="221"/>
      <c r="V1604" s="221"/>
      <c r="W1604" s="221"/>
      <c r="X1604" s="221"/>
      <c r="Y1604" s="221"/>
      <c r="Z1604" s="222"/>
      <c r="AA1604" s="419">
        <f ca="1">IF(AND(VLOOKUP(C1603,SubstationLoad_Min_Primaries!$B$3:$Z$495,3,FALSE),ISNUMBER(VLOOKUP(C1603,'Manual Calculation'!$B$2:$G$222,5,FALSE))),"Manual Calculation",MAX(VLOOKUP(C1603,SubstationLoad_Max_Primaries!$B$3:$Z$500,5,FALSE),VLOOKUP(C1603,SubstationLoad_Max_Primaries!$B$3:$Z$500,7,FALSE)))</f>
        <v>2.4679732322692871</v>
      </c>
      <c r="AB1604" s="419">
        <f ca="1">IF(AND(VLOOKUP(C1603,SubstationLoad_Min_Primaries!$B$3:$Z$495,3,FALSE),ISNUMBER(VLOOKUP(C1603,'Manual Calculation'!$B$2:$G$222,5,FALSE))),"Manual Calculation",VLOOKUP(C1603,SubstationLoad_Max_Primaries!$B$3:$Z$500,6,FALSE))</f>
        <v>1.963160514831543</v>
      </c>
      <c r="AC1604" s="282">
        <f ca="1">IF(AND(VLOOKUP(C1603,SubstationLoad_Min_Primaries!$B$3:$Z$495,3,FALSE),ISNUMBER(VLOOKUP(C1603,'Manual Calculation'!$B$2:$G$222,5,FALSE))),VLOOKUP(C1603,'Manual Calculation'!$B$2:$G$222,5,FALSE),VLOOKUP(C1603,SubstationLoad_Min_Primaries!$B$3:$Z$500,22,FALSE))</f>
        <v>0</v>
      </c>
      <c r="AD1604" s="175"/>
      <c r="AE1604" s="186">
        <v>1</v>
      </c>
      <c r="AF1604" s="187">
        <v>0</v>
      </c>
      <c r="AG1604" s="187">
        <v>0</v>
      </c>
      <c r="AH1604" s="187">
        <v>0</v>
      </c>
      <c r="AI1604" s="187">
        <v>0</v>
      </c>
      <c r="AJ1604" s="187">
        <v>0</v>
      </c>
      <c r="AK1604" s="187">
        <v>0</v>
      </c>
      <c r="AL1604" s="188">
        <v>0</v>
      </c>
      <c r="AM1604" s="157" t="str">
        <f ca="1">IF('MASTER 2018-19 '!H1619="","",'MASTER 2018-19 '!H1619)</f>
        <v/>
      </c>
      <c r="AN1604" s="216"/>
    </row>
    <row r="1605" spans="2:40" x14ac:dyDescent="0.2">
      <c r="C1605" s="223" t="s">
        <v>33</v>
      </c>
      <c r="D1605" s="224"/>
      <c r="E1605" s="225"/>
      <c r="F1605" s="225"/>
      <c r="G1605" s="226"/>
      <c r="H1605" s="249"/>
      <c r="I1605" s="228"/>
      <c r="J1605" s="228"/>
      <c r="K1605" s="228"/>
      <c r="L1605" s="228"/>
      <c r="M1605" s="229"/>
      <c r="N1605" s="229"/>
      <c r="O1605" s="230"/>
      <c r="P1605" s="230"/>
      <c r="Q1605" s="230"/>
      <c r="R1605" s="231" t="s">
        <v>34</v>
      </c>
      <c r="S1605" s="283">
        <f ca="1">VLOOKUP(C1603,SubstationLoad_Max_Primaries!$B$3:$Z$500,24,FALSE)</f>
        <v>0</v>
      </c>
      <c r="T1605" s="233"/>
      <c r="U1605" s="233"/>
      <c r="V1605" s="233"/>
      <c r="W1605" s="233"/>
      <c r="X1605" s="233"/>
      <c r="Y1605" s="233"/>
      <c r="Z1605" s="234"/>
      <c r="AA1605" s="418">
        <f ca="1">IF(AND(VLOOKUP(C1603,SubstationLoad_Min_Primaries!$B$3:$Z$495,3,FALSE),ISNUMBER(VLOOKUP(C1603,'Manual Calculation'!$B$2:$G$222,5,FALSE))),"",IF(AA1604=VLOOKUP(C1603,SubstationLoad_Max_Primaries!$B$3:$Z$500,5,FALSE),VLOOKUP(C1603,SubstationLoad_Max_Primaries!$B$3:$Z$500,10,FALSE),IF(AA1604=VLOOKUP(C1603,SubstationLoad_Max_Primaries!$B$3:$Z$500,7,FALSE),VLOOKUP(C1603,SubstationLoad_Max_Primaries!$B$3:$Z$500,12,FALSE),"")))</f>
        <v>43769.325694444444</v>
      </c>
      <c r="AB1605" s="418">
        <f ca="1">IF(AND(VLOOKUP(C1603,SubstationLoad_Min_Primaries!$B$3:$Z$495,3,FALSE),ISNUMBER(VLOOKUP(C1603,'Manual Calculation'!$B$2:$G$222,5,FALSE))),"",VLOOKUP(C1603,SubstationLoad_Max_Primaries!$B$3:$Z$500,11,FALSE))</f>
        <v>43706.335416666669</v>
      </c>
      <c r="AC1605" s="418">
        <f ca="1">IF(AND(VLOOKUP(C1603,SubstationLoad_Min_Primaries!$B$3:$Z$495,3,FALSE),ISNUMBER(VLOOKUP(C1603,'Manual Calculation'!$B$2:$G$222,5,FALSE))),VLOOKUP(C1603,'Manual Calculation'!$B$2:$G$222,6,FALSE),VLOOKUP(C1603,SubstationLoad_Min_Primaries!$B$3:$Z$500,23,FALSE))</f>
        <v>0</v>
      </c>
      <c r="AD1605" s="175"/>
      <c r="AE1605" s="175"/>
      <c r="AF1605" s="175"/>
      <c r="AG1605" s="175"/>
      <c r="AH1605" s="175"/>
      <c r="AI1605" s="175"/>
      <c r="AJ1605" s="175"/>
      <c r="AK1605" s="175"/>
      <c r="AL1605" s="175"/>
      <c r="AM1605" s="157" t="str">
        <f ca="1">IF('MASTER 2018-19 '!H1620="","",'MASTER 2018-19 '!H1620)</f>
        <v/>
      </c>
      <c r="AN1605" s="216"/>
    </row>
    <row r="1606" spans="2:40" x14ac:dyDescent="0.2">
      <c r="B1606" s="236">
        <v>582</v>
      </c>
      <c r="C1606" s="86" t="str">
        <f ca="1">VLOOKUP(B1606,'GSP List'!$D$2:$E$485,2,FALSE)</f>
        <v>HASTIGROW</v>
      </c>
      <c r="D1606" s="117" t="s">
        <v>30</v>
      </c>
      <c r="E1606" s="117" t="s">
        <v>531</v>
      </c>
      <c r="F1606" s="214"/>
      <c r="G1606" s="284">
        <f ca="1">IF(AND(VLOOKUP(C1606,SubstationLoad_Max_Primaries!$B$3:$Z$495,3,FALSE),ISNUMBER(VLOOKUP(C1606,'Manual Calculation'!$B$2:$G$222,3,FALSE))),VLOOKUP(C1606,'Manual Calculation'!$B$2:$G$222,4,FALSE),VLOOKUP(C1606,SubstationLoad_Max_Primaries!$B$3:$Z$500,23,FALSE))</f>
        <v>43888.384027777778</v>
      </c>
      <c r="H1606" s="282">
        <f ca="1">IF(AND(VLOOKUP(C1606,SubstationLoad_Max_Primaries!$B$3:$Z$495,3,FALSE),ISNUMBER(VLOOKUP(C1606,'Manual Calculation'!$B$2:$G$222,3,FALSE))),VLOOKUP(C1606,'Manual Calculation'!$B$2:$G$222,3,FALSE),VLOOKUP(C1606,SubstationLoad_Max_Primaries!$B$3:$Z$500,22,FALSE))</f>
        <v>2.9492496581420897</v>
      </c>
      <c r="I1606" s="136">
        <v>1</v>
      </c>
      <c r="J1606" s="89">
        <v>0</v>
      </c>
      <c r="K1606" s="90">
        <v>0</v>
      </c>
      <c r="L1606" s="143">
        <f ca="1">IF(OR($B1606="",ISNA($I1606)),,$H1606*$I1606)</f>
        <v>2.9492496581420897</v>
      </c>
      <c r="M1606" s="143">
        <f ca="1">IF($B1606 ="",,VLOOKUP($K1606,'Growth Rates'!$C$5:$D$8,2,FALSE))^COLUMNS($M1606:M1606)*$L1606+SUM($L1607:M1607)*IFERROR($L$5/$L$6,1)</f>
        <v>2.9493035019105482</v>
      </c>
      <c r="N1606" s="143">
        <f ca="1">IF($B1606 ="",,VLOOKUP($K1606,'Growth Rates'!$C$5:$D$8,2,FALSE))^COLUMNS($M1606:N1606)*$L1606+SUM($L1607:N1607)*IFERROR($L$5/$L$6,1)</f>
        <v>2.9493573466620204</v>
      </c>
      <c r="O1606" s="143">
        <f ca="1">IF($B1606 ="",,VLOOKUP($K1606,'Growth Rates'!$C$5:$D$8,2,FALSE))^COLUMNS($M1606:O1606)*$L1606+SUM($L1607:O1607)*IFERROR($L$5/$L$6,1)</f>
        <v>2.9494111923965232</v>
      </c>
      <c r="P1606" s="143">
        <f ca="1">IF($B1606 ="",,VLOOKUP($K1606,'Growth Rates'!$C$5:$D$8,2,FALSE))^COLUMNS($M1606:P1606)*$L1606+SUM($L1607:P1607)*IFERROR($L$5/$L$6,1)</f>
        <v>2.949465039114076</v>
      </c>
      <c r="Q1606" s="143">
        <f ca="1">IF($B1606 ="",,VLOOKUP($K1606,'Growth Rates'!$C$5:$D$8,2,FALSE))^COLUMNS($M1606:Q1606)*$L1606+SUM($L1607:Q1607)*IFERROR($L$5/$L$6,1)</f>
        <v>2.9495188868146949</v>
      </c>
      <c r="R1606" s="143">
        <f ca="1">IF($B1606 ="",,VLOOKUP($K1606,'Growth Rates'!$C$5:$D$8,2,FALSE))^COLUMNS($M1606:R1606)*$L1606+SUM($L1607:R1607)*IFERROR($L$5/$L$6,1)</f>
        <v>2.9495727354983994</v>
      </c>
      <c r="S1606" s="143">
        <f ca="1">IF($B1606 ="",,VLOOKUP($K1606,'Growth Rates'!$C$5:$D$8,2,FALSE))^COLUMNS($M1606:S1606)*$L1606+SUM($L1607:S1607)*IFERROR($L$5/$L$6,1)</f>
        <v>2.9496265851652064</v>
      </c>
      <c r="T1606" s="143">
        <f ca="1">IF($B1606 ="",,VLOOKUP($K1606,'Growth Rates'!$C$5:$D$8,2,FALSE))^COLUMNS($M1606:T1606)*$L1606+SUM($L1607:T1607)*IFERROR($L$5/$L$6,1)</f>
        <v>2.9496804358151349</v>
      </c>
      <c r="U1606" s="143">
        <f ca="1">IF($B1606 ="",,VLOOKUP($K1606,'Growth Rates'!$C$5:$D$8,2,FALSE))^COLUMNS($M1606:U1606)*$L1606+SUM($L1607:U1607)*IFERROR($L$5/$L$6,1)</f>
        <v>2.949734287448202</v>
      </c>
      <c r="V1606" s="143">
        <f ca="1">IF($B1606 ="",,VLOOKUP($K1606,'Growth Rates'!$C$5:$D$8,2,FALSE))^COLUMNS($M1606:V1606)*$L1606+SUM($L1607:V1607)*IFERROR($L$5/$L$6,1)</f>
        <v>2.9497881400644261</v>
      </c>
      <c r="W1606" s="143">
        <f ca="1">IF($B1606 ="",,VLOOKUP($K1606,'Growth Rates'!$C$5:$D$8,2,FALSE))^COLUMNS($M1606:W1606)*$L1606+SUM($L1607:W1607)*IFERROR($L$5/$L$6,1)</f>
        <v>2.9498419936638238</v>
      </c>
      <c r="X1606" s="143">
        <f ca="1">IF($B1606 ="",,VLOOKUP($K1606,'Growth Rates'!$C$5:$D$8,2,FALSE))^COLUMNS($M1606:X1606)*$L1606+SUM($L1607:X1607)*IFERROR($L$5/$L$6,1)</f>
        <v>2.9498958482464164</v>
      </c>
      <c r="Y1606" s="143">
        <f ca="1">IF($B1606 ="",,VLOOKUP($K1606,'Growth Rates'!$C$5:$D$8,2,FALSE))^COLUMNS($M1606:Y1606)*$L1606+SUM($L1607:Y1607)*IFERROR($L$5/$L$6,1)</f>
        <v>2.949949703812218</v>
      </c>
      <c r="Z1606" s="237"/>
      <c r="AA1606" s="173">
        <f ca="1">IFERROR(IF($H1606="",,AA1607/$L1606),0)</f>
        <v>0.73587840007065564</v>
      </c>
      <c r="AB1606" s="173">
        <f ca="1">IFERROR(IF($H1606="",,AB1607/$L1606),0)</f>
        <v>0.57731144282000546</v>
      </c>
      <c r="AC1606" s="174">
        <f ca="1">IFERROR(IF($H1606="",,AC1607/$L1606),0)</f>
        <v>0</v>
      </c>
      <c r="AD1606" s="175"/>
      <c r="AE1606" s="42">
        <v>86002</v>
      </c>
      <c r="AF1606" s="43"/>
      <c r="AG1606" s="43"/>
      <c r="AH1606" s="43"/>
      <c r="AI1606" s="43"/>
      <c r="AJ1606" s="43"/>
      <c r="AK1606" s="43"/>
      <c r="AL1606" s="44"/>
      <c r="AM1606" s="157">
        <f ca="1">IF('MASTER 2018-19 '!H1621="","",'MASTER 2018-19 '!H1621)</f>
        <v>2.59</v>
      </c>
      <c r="AN1606" s="216">
        <f t="shared" ca="1" si="273"/>
        <v>0.35924965814208987</v>
      </c>
    </row>
    <row r="1607" spans="2:40" x14ac:dyDescent="0.2">
      <c r="C1607" s="217" t="str">
        <f ca="1">IFERROR(IF(H1606="","No PI or No Data",""),"Substation was not found in SubstationLoad")</f>
        <v/>
      </c>
      <c r="D1607" s="139"/>
      <c r="E1607" s="139"/>
      <c r="F1607" s="139"/>
      <c r="G1607" s="285">
        <f ca="1">IF(AND(VLOOKUP(C1606,SubstationLoad_Max_Primaries!$B$3:$Z$495,3,FALSE),ISNUMBER(VLOOKUP(C1606,'Manual Calculation'!$B$2:$G$222,3,FALSE))),VLOOKUP(C1606,'Manual Calculation'!$B$2:$G$222,4,FALSE),VLOOKUP(C1606,SubstationLoad_Max_Primaries!$B$3:$Z$500,23,FALSE))</f>
        <v>43888.384027777778</v>
      </c>
      <c r="H1607" s="250"/>
      <c r="I1607" s="220"/>
      <c r="J1607" s="220"/>
      <c r="K1607" s="220"/>
      <c r="L1607" s="220" t="s">
        <v>32</v>
      </c>
      <c r="M1607" s="235"/>
      <c r="N1607" s="221"/>
      <c r="O1607" s="221"/>
      <c r="P1607" s="221"/>
      <c r="Q1607" s="221"/>
      <c r="R1607" s="221"/>
      <c r="S1607" s="221"/>
      <c r="T1607" s="221"/>
      <c r="U1607" s="221"/>
      <c r="V1607" s="221"/>
      <c r="W1607" s="221"/>
      <c r="X1607" s="221"/>
      <c r="Y1607" s="221"/>
      <c r="Z1607" s="222"/>
      <c r="AA1607" s="419">
        <f ca="1">IF(AND(VLOOKUP(C1606,SubstationLoad_Min_Primaries!$B$3:$Z$495,3,FALSE),ISNUMBER(VLOOKUP(C1606,'Manual Calculation'!$B$2:$G$222,5,FALSE))),"Manual Calculation",MAX(VLOOKUP(C1606,SubstationLoad_Max_Primaries!$B$3:$Z$500,5,FALSE),VLOOKUP(C1606,SubstationLoad_Max_Primaries!$B$3:$Z$500,7,FALSE)))</f>
        <v>2.1702891198425291</v>
      </c>
      <c r="AB1607" s="419">
        <f ca="1">IF(AND(VLOOKUP(C1606,SubstationLoad_Min_Primaries!$B$3:$Z$495,3,FALSE),ISNUMBER(VLOOKUP(C1606,'Manual Calculation'!$B$2:$G$222,5,FALSE))),"Manual Calculation",VLOOKUP(C1606,SubstationLoad_Max_Primaries!$B$3:$Z$500,6,FALSE))</f>
        <v>1.7026355753784177</v>
      </c>
      <c r="AC1607" s="282">
        <f ca="1">IF(AND(VLOOKUP(C1606,SubstationLoad_Min_Primaries!$B$3:$Z$495,3,FALSE),ISNUMBER(VLOOKUP(C1606,'Manual Calculation'!$B$2:$G$222,5,FALSE))),VLOOKUP(C1606,'Manual Calculation'!$B$2:$G$222,5,FALSE),VLOOKUP(C1606,SubstationLoad_Min_Primaries!$B$3:$Z$500,22,FALSE))</f>
        <v>0</v>
      </c>
      <c r="AD1607" s="175"/>
      <c r="AE1607" s="186">
        <v>1</v>
      </c>
      <c r="AF1607" s="187">
        <v>0</v>
      </c>
      <c r="AG1607" s="187">
        <v>0</v>
      </c>
      <c r="AH1607" s="187">
        <v>0</v>
      </c>
      <c r="AI1607" s="187">
        <v>0</v>
      </c>
      <c r="AJ1607" s="187">
        <v>0</v>
      </c>
      <c r="AK1607" s="187">
        <v>0</v>
      </c>
      <c r="AL1607" s="188">
        <v>0</v>
      </c>
      <c r="AM1607" s="157" t="str">
        <f ca="1">IF('MASTER 2018-19 '!H1622="","",'MASTER 2018-19 '!H1622)</f>
        <v/>
      </c>
      <c r="AN1607" s="216"/>
    </row>
    <row r="1608" spans="2:40" x14ac:dyDescent="0.2">
      <c r="C1608" s="223" t="s">
        <v>33</v>
      </c>
      <c r="D1608" s="224"/>
      <c r="E1608" s="225"/>
      <c r="F1608" s="225"/>
      <c r="G1608" s="226"/>
      <c r="H1608" s="249"/>
      <c r="I1608" s="228"/>
      <c r="J1608" s="228"/>
      <c r="K1608" s="228"/>
      <c r="L1608" s="228"/>
      <c r="M1608" s="229"/>
      <c r="N1608" s="229"/>
      <c r="O1608" s="230"/>
      <c r="P1608" s="230"/>
      <c r="Q1608" s="230"/>
      <c r="R1608" s="231" t="s">
        <v>34</v>
      </c>
      <c r="S1608" s="283">
        <f ca="1">VLOOKUP(C1606,SubstationLoad_Max_Primaries!$B$3:$Z$500,24,FALSE)</f>
        <v>0</v>
      </c>
      <c r="T1608" s="233"/>
      <c r="U1608" s="233"/>
      <c r="V1608" s="233"/>
      <c r="W1608" s="233"/>
      <c r="X1608" s="233"/>
      <c r="Y1608" s="233"/>
      <c r="Z1608" s="234"/>
      <c r="AA1608" s="418">
        <f ca="1">IF(AND(VLOOKUP(C1606,SubstationLoad_Min_Primaries!$B$3:$Z$495,3,FALSE),ISNUMBER(VLOOKUP(C1606,'Manual Calculation'!$B$2:$G$222,5,FALSE))),"",IF(AA1607=VLOOKUP(C1606,SubstationLoad_Max_Primaries!$B$3:$Z$500,5,FALSE),VLOOKUP(C1606,SubstationLoad_Max_Primaries!$B$3:$Z$500,10,FALSE),IF(AA1607=VLOOKUP(C1606,SubstationLoad_Max_Primaries!$B$3:$Z$500,7,FALSE),VLOOKUP(C1606,SubstationLoad_Max_Primaries!$B$3:$Z$500,12,FALSE),"")))</f>
        <v>43560.330555555556</v>
      </c>
      <c r="AB1608" s="418">
        <f ca="1">IF(AND(VLOOKUP(C1606,SubstationLoad_Min_Primaries!$B$3:$Z$495,3,FALSE),ISNUMBER(VLOOKUP(C1606,'Manual Calculation'!$B$2:$G$222,5,FALSE))),"",VLOOKUP(C1606,SubstationLoad_Max_Primaries!$B$3:$Z$500,11,FALSE))</f>
        <v>43629.548611111109</v>
      </c>
      <c r="AC1608" s="418">
        <f ca="1">IF(AND(VLOOKUP(C1606,SubstationLoad_Min_Primaries!$B$3:$Z$495,3,FALSE),ISNUMBER(VLOOKUP(C1606,'Manual Calculation'!$B$2:$G$222,5,FALSE))),VLOOKUP(C1606,'Manual Calculation'!$B$2:$G$222,6,FALSE),VLOOKUP(C1606,SubstationLoad_Min_Primaries!$B$3:$Z$500,23,FALSE))</f>
        <v>0</v>
      </c>
      <c r="AD1608" s="175"/>
      <c r="AE1608" s="175"/>
      <c r="AF1608" s="175"/>
      <c r="AG1608" s="175"/>
      <c r="AH1608" s="175"/>
      <c r="AI1608" s="175"/>
      <c r="AJ1608" s="175"/>
      <c r="AK1608" s="175"/>
      <c r="AL1608" s="175"/>
      <c r="AM1608" s="157" t="str">
        <f ca="1">IF('MASTER 2018-19 '!H1623="","",'MASTER 2018-19 '!H1623)</f>
        <v/>
      </c>
      <c r="AN1608" s="216"/>
    </row>
    <row r="1609" spans="2:40" x14ac:dyDescent="0.2">
      <c r="B1609" s="236">
        <v>677</v>
      </c>
      <c r="C1609" s="86" t="str">
        <f ca="1">VLOOKUP(B1609,'GSP List'!$D$2:$E$485,2,FALSE)</f>
        <v>KIRKWALL</v>
      </c>
      <c r="D1609" s="117" t="s">
        <v>30</v>
      </c>
      <c r="E1609" s="117" t="s">
        <v>545</v>
      </c>
      <c r="F1609" s="214"/>
      <c r="G1609" s="284">
        <f ca="1">IF(AND(VLOOKUP(C1609,SubstationLoad_Max_Primaries!$B$3:$Z$495,3,FALSE),ISNUMBER(VLOOKUP(C1609,'Manual Calculation'!$B$2:$G$222,3,FALSE))),VLOOKUP(C1609,'Manual Calculation'!$B$2:$G$222,4,FALSE),VLOOKUP(C1609,SubstationLoad_Max_Primaries!$B$3:$Z$500,23,FALSE))</f>
        <v>43816.50277777778</v>
      </c>
      <c r="H1609" s="282">
        <f ca="1">IF(AND(VLOOKUP(C1609,SubstationLoad_Max_Primaries!$B$3:$Z$495,3,FALSE),ISNUMBER(VLOOKUP(C1609,'Manual Calculation'!$B$2:$G$222,3,FALSE))),VLOOKUP(C1609,'Manual Calculation'!$B$2:$G$222,3,FALSE),VLOOKUP(C1609,SubstationLoad_Max_Primaries!$B$3:$Z$500,22,FALSE))</f>
        <v>16.201204776763916</v>
      </c>
      <c r="I1609" s="136">
        <v>1</v>
      </c>
      <c r="J1609" s="89">
        <v>0</v>
      </c>
      <c r="K1609" s="90">
        <v>0</v>
      </c>
      <c r="L1609" s="143">
        <f ca="1">IF(OR($B1609="",ISNA($I1609)),,$H1609*$I1609)</f>
        <v>16.201204776763916</v>
      </c>
      <c r="M1609" s="143">
        <f ca="1">IF($B1609 ="",,VLOOKUP($K1609,'Growth Rates'!$C$5:$D$8,2,FALSE))^COLUMNS($M1609:M1609)*$L1609+SUM($L1610:M1610)*IFERROR($L$5/$L$6,1)</f>
        <v>16.201500558410054</v>
      </c>
      <c r="N1609" s="143">
        <f ca="1">IF($B1609 ="",,VLOOKUP($K1609,'Growth Rates'!$C$5:$D$8,2,FALSE))^COLUMNS($M1609:N1609)*$L1609+SUM($L1610:N1610)*IFERROR($L$5/$L$6,1)</f>
        <v>16.201796345456206</v>
      </c>
      <c r="O1609" s="143">
        <f ca="1">IF($B1609 ="",,VLOOKUP($K1609,'Growth Rates'!$C$5:$D$8,2,FALSE))^COLUMNS($M1609:O1609)*$L1609+SUM($L1610:O1610)*IFERROR($L$5/$L$6,1)</f>
        <v>16.202092137902472</v>
      </c>
      <c r="P1609" s="143">
        <f ca="1">IF($B1609 ="",,VLOOKUP($K1609,'Growth Rates'!$C$5:$D$8,2,FALSE))^COLUMNS($M1609:P1609)*$L1609+SUM($L1610:P1610)*IFERROR($L$5/$L$6,1)</f>
        <v>16.202387935748959</v>
      </c>
      <c r="Q1609" s="143">
        <f ca="1">IF($B1609 ="",,VLOOKUP($K1609,'Growth Rates'!$C$5:$D$8,2,FALSE))^COLUMNS($M1609:Q1609)*$L1609+SUM($L1610:Q1610)*IFERROR($L$5/$L$6,1)</f>
        <v>16.202683738995756</v>
      </c>
      <c r="R1609" s="143">
        <f ca="1">IF($B1609 ="",,VLOOKUP($K1609,'Growth Rates'!$C$5:$D$8,2,FALSE))^COLUMNS($M1609:R1609)*$L1609+SUM($L1610:R1610)*IFERROR($L$5/$L$6,1)</f>
        <v>16.202979547642961</v>
      </c>
      <c r="S1609" s="143">
        <f ca="1">IF($B1609 ="",,VLOOKUP($K1609,'Growth Rates'!$C$5:$D$8,2,FALSE))^COLUMNS($M1609:S1609)*$L1609+SUM($L1610:S1610)*IFERROR($L$5/$L$6,1)</f>
        <v>16.203275361690679</v>
      </c>
      <c r="T1609" s="143">
        <f ca="1">IF($B1609 ="",,VLOOKUP($K1609,'Growth Rates'!$C$5:$D$8,2,FALSE))^COLUMNS($M1609:T1609)*$L1609+SUM($L1610:T1610)*IFERROR($L$5/$L$6,1)</f>
        <v>16.203571181139008</v>
      </c>
      <c r="U1609" s="143">
        <f ca="1">IF($B1609 ="",,VLOOKUP($K1609,'Growth Rates'!$C$5:$D$8,2,FALSE))^COLUMNS($M1609:U1609)*$L1609+SUM($L1610:U1610)*IFERROR($L$5/$L$6,1)</f>
        <v>16.203867005988041</v>
      </c>
      <c r="V1609" s="143">
        <f ca="1">IF($B1609 ="",,VLOOKUP($K1609,'Growth Rates'!$C$5:$D$8,2,FALSE))^COLUMNS($M1609:V1609)*$L1609+SUM($L1610:V1610)*IFERROR($L$5/$L$6,1)</f>
        <v>16.204162836237881</v>
      </c>
      <c r="W1609" s="143">
        <f ca="1">IF($B1609 ="",,VLOOKUP($K1609,'Growth Rates'!$C$5:$D$8,2,FALSE))^COLUMNS($M1609:W1609)*$L1609+SUM($L1610:W1610)*IFERROR($L$5/$L$6,1)</f>
        <v>16.20445867188862</v>
      </c>
      <c r="X1609" s="143">
        <f ca="1">IF($B1609 ="",,VLOOKUP($K1609,'Growth Rates'!$C$5:$D$8,2,FALSE))^COLUMNS($M1609:X1609)*$L1609+SUM($L1610:X1610)*IFERROR($L$5/$L$6,1)</f>
        <v>16.204754512940376</v>
      </c>
      <c r="Y1609" s="143">
        <f ca="1">IF($B1609 ="",,VLOOKUP($K1609,'Growth Rates'!$C$5:$D$8,2,FALSE))^COLUMNS($M1609:Y1609)*$L1609+SUM($L1610:Y1610)*IFERROR($L$5/$L$6,1)</f>
        <v>16.205050359393219</v>
      </c>
      <c r="Z1609" s="111"/>
      <c r="AA1609" s="173">
        <f ca="1">IFERROR(IF($H1609="",,AA1610/$L1609),0)</f>
        <v>0.81653058681134094</v>
      </c>
      <c r="AB1609" s="173">
        <f ca="1">IFERROR(IF($H1609="",,AB1610/$L1609),0)</f>
        <v>0.74207164863811748</v>
      </c>
      <c r="AC1609" s="174">
        <f ca="1">IFERROR(IF($H1609="",,AC1610/$L1609),0)</f>
        <v>0</v>
      </c>
      <c r="AD1609" s="175"/>
      <c r="AE1609" s="42">
        <v>86124</v>
      </c>
      <c r="AF1609" s="43">
        <v>86125</v>
      </c>
      <c r="AG1609" s="43">
        <v>86142</v>
      </c>
      <c r="AH1609" s="43"/>
      <c r="AI1609" s="43"/>
      <c r="AJ1609" s="43"/>
      <c r="AK1609" s="43"/>
      <c r="AL1609" s="44"/>
      <c r="AM1609" s="157">
        <f ca="1">IF('MASTER 2018-19 '!H1624="","",'MASTER 2018-19 '!H1624)</f>
        <v>15.01</v>
      </c>
      <c r="AN1609" s="240">
        <f t="shared" ca="1" si="273"/>
        <v>1.1912047767639162</v>
      </c>
    </row>
    <row r="1610" spans="2:40" x14ac:dyDescent="0.2">
      <c r="C1610" s="217" t="str">
        <f ca="1">IFERROR(IF(H1609="","No PI or No Data",""),"Substation was not found in SubstationLoad")</f>
        <v/>
      </c>
      <c r="D1610" s="139"/>
      <c r="E1610" s="139"/>
      <c r="F1610" s="139"/>
      <c r="G1610" s="285">
        <f ca="1">IF(AND(VLOOKUP(C1609,SubstationLoad_Max_Primaries!$B$3:$Z$495,3,FALSE),ISNUMBER(VLOOKUP(C1609,'Manual Calculation'!$B$2:$G$222,3,FALSE))),VLOOKUP(C1609,'Manual Calculation'!$B$2:$G$222,4,FALSE),VLOOKUP(C1609,SubstationLoad_Max_Primaries!$B$3:$Z$500,23,FALSE))</f>
        <v>43816.50277777778</v>
      </c>
      <c r="H1610" s="250"/>
      <c r="I1610" s="220"/>
      <c r="J1610" s="220"/>
      <c r="K1610" s="220"/>
      <c r="L1610" s="220" t="s">
        <v>32</v>
      </c>
      <c r="M1610" s="235"/>
      <c r="N1610" s="221"/>
      <c r="O1610" s="221"/>
      <c r="P1610" s="221"/>
      <c r="Q1610" s="221"/>
      <c r="R1610" s="221"/>
      <c r="S1610" s="221"/>
      <c r="T1610" s="221"/>
      <c r="U1610" s="221"/>
      <c r="V1610" s="221"/>
      <c r="W1610" s="221"/>
      <c r="X1610" s="221"/>
      <c r="Y1610" s="221"/>
      <c r="Z1610" s="222"/>
      <c r="AA1610" s="419">
        <f ca="1">IF(AND(VLOOKUP(C1609,SubstationLoad_Min_Primaries!$B$3:$Z$495,3,FALSE),ISNUMBER(VLOOKUP(C1609,'Manual Calculation'!$B$2:$G$222,5,FALSE))),"Manual Calculation",MAX(VLOOKUP(C1609,SubstationLoad_Max_Primaries!$B$3:$Z$500,5,FALSE),VLOOKUP(C1609,SubstationLoad_Max_Primaries!$B$3:$Z$500,7,FALSE)))</f>
        <v>13.228779243421741</v>
      </c>
      <c r="AB1610" s="419">
        <f ca="1">IF(AND(VLOOKUP(C1609,SubstationLoad_Min_Primaries!$B$3:$Z$495,3,FALSE),ISNUMBER(VLOOKUP(C1609,'Manual Calculation'!$B$2:$G$222,5,FALSE))),"Manual Calculation",VLOOKUP(C1609,SubstationLoad_Max_Primaries!$B$3:$Z$500,6,FALSE))</f>
        <v>12.022454738616943</v>
      </c>
      <c r="AC1610" s="282">
        <f ca="1">IF(AND(VLOOKUP(C1609,SubstationLoad_Min_Primaries!$B$3:$Z$495,3,FALSE),ISNUMBER(VLOOKUP(C1609,'Manual Calculation'!$B$2:$G$222,5,FALSE))),VLOOKUP(C1609,'Manual Calculation'!$B$2:$G$222,5,FALSE),VLOOKUP(C1609,SubstationLoad_Min_Primaries!$B$3:$Z$500,22,FALSE))</f>
        <v>0</v>
      </c>
      <c r="AD1610" s="175"/>
      <c r="AE1610" s="186">
        <v>0.33300000000000002</v>
      </c>
      <c r="AF1610" s="187">
        <v>0.33300000000000002</v>
      </c>
      <c r="AG1610" s="187">
        <v>0.33300000000000002</v>
      </c>
      <c r="AH1610" s="187">
        <v>0</v>
      </c>
      <c r="AI1610" s="187">
        <v>0</v>
      </c>
      <c r="AJ1610" s="187">
        <v>0</v>
      </c>
      <c r="AK1610" s="187">
        <v>0</v>
      </c>
      <c r="AL1610" s="188">
        <v>0</v>
      </c>
      <c r="AM1610" s="157" t="str">
        <f ca="1">IF('MASTER 2018-19 '!H1625="","",'MASTER 2018-19 '!H1625)</f>
        <v/>
      </c>
      <c r="AN1610" s="216"/>
    </row>
    <row r="1611" spans="2:40" x14ac:dyDescent="0.2">
      <c r="C1611" s="223" t="s">
        <v>33</v>
      </c>
      <c r="D1611" s="224"/>
      <c r="E1611" s="225"/>
      <c r="F1611" s="225"/>
      <c r="G1611" s="226"/>
      <c r="H1611" s="249"/>
      <c r="I1611" s="228"/>
      <c r="J1611" s="228"/>
      <c r="K1611" s="228"/>
      <c r="L1611" s="228"/>
      <c r="M1611" s="229"/>
      <c r="N1611" s="229"/>
      <c r="O1611" s="230"/>
      <c r="P1611" s="230"/>
      <c r="Q1611" s="230"/>
      <c r="R1611" s="231" t="s">
        <v>34</v>
      </c>
      <c r="S1611" s="283">
        <f ca="1">VLOOKUP(C1609,SubstationLoad_Max_Primaries!$B$3:$Z$500,24,FALSE)</f>
        <v>0.5001215934753418</v>
      </c>
      <c r="T1611" s="233"/>
      <c r="U1611" s="233"/>
      <c r="V1611" s="233"/>
      <c r="W1611" s="233"/>
      <c r="X1611" s="233"/>
      <c r="Y1611" s="233"/>
      <c r="Z1611" s="239"/>
      <c r="AA1611" s="418">
        <f ca="1">IF(AND(VLOOKUP(C1609,SubstationLoad_Min_Primaries!$B$3:$Z$495,3,FALSE),ISNUMBER(VLOOKUP(C1609,'Manual Calculation'!$B$2:$G$222,5,FALSE))),"",IF(AA1610=VLOOKUP(C1609,SubstationLoad_Max_Primaries!$B$3:$Z$500,5,FALSE),VLOOKUP(C1609,SubstationLoad_Max_Primaries!$B$3:$Z$500,10,FALSE),IF(AA1610=VLOOKUP(C1609,SubstationLoad_Max_Primaries!$B$3:$Z$500,7,FALSE),VLOOKUP(C1609,SubstationLoad_Max_Primaries!$B$3:$Z$500,12,FALSE),"")))</f>
        <v>43769.50277777778</v>
      </c>
      <c r="AB1611" s="418">
        <f ca="1">IF(AND(VLOOKUP(C1609,SubstationLoad_Min_Primaries!$B$3:$Z$495,3,FALSE),ISNUMBER(VLOOKUP(C1609,'Manual Calculation'!$B$2:$G$222,5,FALSE))),"",VLOOKUP(C1609,SubstationLoad_Max_Primaries!$B$3:$Z$500,11,FALSE))</f>
        <v>43629.503472222219</v>
      </c>
      <c r="AC1611" s="418">
        <f ca="1">IF(AND(VLOOKUP(C1609,SubstationLoad_Min_Primaries!$B$3:$Z$495,3,FALSE),ISNUMBER(VLOOKUP(C1609,'Manual Calculation'!$B$2:$G$222,5,FALSE))),VLOOKUP(C1609,'Manual Calculation'!$B$2:$G$222,6,FALSE),VLOOKUP(C1609,SubstationLoad_Min_Primaries!$B$3:$Z$500,23,FALSE))</f>
        <v>0</v>
      </c>
      <c r="AD1611" s="175"/>
      <c r="AE1611" s="175"/>
      <c r="AF1611" s="175"/>
      <c r="AG1611" s="175"/>
      <c r="AH1611" s="175"/>
      <c r="AI1611" s="175"/>
      <c r="AJ1611" s="175"/>
      <c r="AK1611" s="175"/>
      <c r="AL1611" s="175"/>
      <c r="AM1611" s="157" t="str">
        <f ca="1">IF('MASTER 2018-19 '!H1626="","",'MASTER 2018-19 '!H1626)</f>
        <v/>
      </c>
      <c r="AN1611" s="216"/>
    </row>
    <row r="1612" spans="2:40" x14ac:dyDescent="0.2">
      <c r="B1612" s="236">
        <v>682</v>
      </c>
      <c r="C1612" s="86" t="str">
        <f ca="1">VLOOKUP(B1612,'GSP List'!$D$2:$E$485,2,FALSE)</f>
        <v>LYNESS</v>
      </c>
      <c r="D1612" s="117" t="s">
        <v>30</v>
      </c>
      <c r="E1612" s="117" t="s">
        <v>564</v>
      </c>
      <c r="F1612" s="214"/>
      <c r="G1612" s="284">
        <f ca="1">IF(AND(VLOOKUP(C1612,SubstationLoad_Max_Primaries!$B$3:$Z$495,3,FALSE),ISNUMBER(VLOOKUP(C1612,'Manual Calculation'!$B$2:$G$222,3,FALSE))),VLOOKUP(C1612,'Manual Calculation'!$B$2:$G$222,4,FALSE),VLOOKUP(C1612,SubstationLoad_Max_Primaries!$B$3:$Z$500,23,FALSE))</f>
        <v>43828.1875</v>
      </c>
      <c r="H1612" s="282">
        <f ca="1">IF(AND(VLOOKUP(C1612,SubstationLoad_Max_Primaries!$B$3:$Z$495,3,FALSE),ISNUMBER(VLOOKUP(C1612,'Manual Calculation'!$B$2:$G$222,3,FALSE))),VLOOKUP(C1612,'Manual Calculation'!$B$2:$G$222,3,FALSE),VLOOKUP(C1612,SubstationLoad_Max_Primaries!$B$3:$Z$500,22,FALSE))</f>
        <v>0.71401254300000006</v>
      </c>
      <c r="I1612" s="136">
        <v>1</v>
      </c>
      <c r="J1612" s="89">
        <v>0</v>
      </c>
      <c r="K1612" s="90">
        <v>0</v>
      </c>
      <c r="L1612" s="143">
        <f ca="1">IF(OR($B1612="",ISNA($I1612)),,$H1612*$I1612)</f>
        <v>0.71401254300000006</v>
      </c>
      <c r="M1612" s="143">
        <f ca="1">IF($B1612 ="",,VLOOKUP($K1612,'Growth Rates'!$C$5:$D$8,2,FALSE))^COLUMNS($M1612:M1612)*$L1612+SUM($L1613:M1613)*IFERROR($L$5/$L$6,1)</f>
        <v>0.71402557856175242</v>
      </c>
      <c r="N1612" s="143">
        <f ca="1">IF($B1612 ="",,VLOOKUP($K1612,'Growth Rates'!$C$5:$D$8,2,FALSE))^COLUMNS($M1612:N1612)*$L1612+SUM($L1613:N1613)*IFERROR($L$5/$L$6,1)</f>
        <v>0.71403861436149207</v>
      </c>
      <c r="O1612" s="143">
        <f ca="1">IF($B1612 ="",,VLOOKUP($K1612,'Growth Rates'!$C$5:$D$8,2,FALSE))^COLUMNS($M1612:O1612)*$L1612+SUM($L1613:O1613)*IFERROR($L$5/$L$6,1)</f>
        <v>0.71405165039922325</v>
      </c>
      <c r="P1612" s="143">
        <f ca="1">IF($B1612 ="",,VLOOKUP($K1612,'Growth Rates'!$C$5:$D$8,2,FALSE))^COLUMNS($M1612:P1612)*$L1612+SUM($L1613:P1613)*IFERROR($L$5/$L$6,1)</f>
        <v>0.71406468667495049</v>
      </c>
      <c r="Q1612" s="143">
        <f ca="1">IF($B1612 ="",,VLOOKUP($K1612,'Growth Rates'!$C$5:$D$8,2,FALSE))^COLUMNS($M1612:Q1612)*$L1612+SUM($L1613:Q1613)*IFERROR($L$5/$L$6,1)</f>
        <v>0.71407772318867779</v>
      </c>
      <c r="R1612" s="143">
        <f ca="1">IF($B1612 ="",,VLOOKUP($K1612,'Growth Rates'!$C$5:$D$8,2,FALSE))^COLUMNS($M1612:R1612)*$L1612+SUM($L1613:R1613)*IFERROR($L$5/$L$6,1)</f>
        <v>0.71409075994040982</v>
      </c>
      <c r="S1612" s="143">
        <f ca="1">IF($B1612 ="",,VLOOKUP($K1612,'Growth Rates'!$C$5:$D$8,2,FALSE))^COLUMNS($M1612:S1612)*$L1612+SUM($L1613:S1613)*IFERROR($L$5/$L$6,1)</f>
        <v>0.7141037969301508</v>
      </c>
      <c r="T1612" s="143">
        <f ca="1">IF($B1612 ="",,VLOOKUP($K1612,'Growth Rates'!$C$5:$D$8,2,FALSE))^COLUMNS($M1612:T1612)*$L1612+SUM($L1613:T1613)*IFERROR($L$5/$L$6,1)</f>
        <v>0.71411683415790517</v>
      </c>
      <c r="U1612" s="143">
        <f ca="1">IF($B1612 ="",,VLOOKUP($K1612,'Growth Rates'!$C$5:$D$8,2,FALSE))^COLUMNS($M1612:U1612)*$L1612+SUM($L1613:U1613)*IFERROR($L$5/$L$6,1)</f>
        <v>0.71412987162367703</v>
      </c>
      <c r="V1612" s="143">
        <f ca="1">IF($B1612 ="",,VLOOKUP($K1612,'Growth Rates'!$C$5:$D$8,2,FALSE))^COLUMNS($M1612:V1612)*$L1612+SUM($L1613:V1613)*IFERROR($L$5/$L$6,1)</f>
        <v>0.71414290932747104</v>
      </c>
      <c r="W1612" s="143">
        <f ca="1">IF($B1612 ="",,VLOOKUP($K1612,'Growth Rates'!$C$5:$D$8,2,FALSE))^COLUMNS($M1612:W1612)*$L1612+SUM($L1613:W1613)*IFERROR($L$5/$L$6,1)</f>
        <v>0.7141559472692911</v>
      </c>
      <c r="X1612" s="143">
        <f ca="1">IF($B1612 ="",,VLOOKUP($K1612,'Growth Rates'!$C$5:$D$8,2,FALSE))^COLUMNS($M1612:X1612)*$L1612+SUM($L1613:X1613)*IFERROR($L$5/$L$6,1)</f>
        <v>0.71416898544914231</v>
      </c>
      <c r="Y1612" s="143">
        <f ca="1">IF($B1612 ="",,VLOOKUP($K1612,'Growth Rates'!$C$5:$D$8,2,FALSE))^COLUMNS($M1612:Y1612)*$L1612+SUM($L1613:Y1613)*IFERROR($L$5/$L$6,1)</f>
        <v>0.71418202386702823</v>
      </c>
      <c r="Z1612" s="215"/>
      <c r="AA1612" s="173">
        <f ca="1">IFERROR(IF($H1612="",,AA1613/$L1612),0)</f>
        <v>0</v>
      </c>
      <c r="AB1612" s="173">
        <f ca="1">IFERROR(IF($H1612="",,AB1613/$L1612),0)</f>
        <v>0</v>
      </c>
      <c r="AC1612" s="174">
        <f ca="1">IFERROR(IF($H1612="",,AC1613/$L1612),0)</f>
        <v>9.8938280136067577E-2</v>
      </c>
      <c r="AD1612" s="175"/>
      <c r="AE1612" s="42">
        <v>86133</v>
      </c>
      <c r="AF1612" s="43"/>
      <c r="AG1612" s="43"/>
      <c r="AH1612" s="43"/>
      <c r="AI1612" s="43"/>
      <c r="AJ1612" s="43"/>
      <c r="AK1612" s="43"/>
      <c r="AL1612" s="44"/>
      <c r="AM1612" s="157">
        <f ca="1">IF('MASTER 2018-19 '!H1627="","",'MASTER 2018-19 '!H1627)</f>
        <v>0.67193232999999997</v>
      </c>
      <c r="AN1612" s="216">
        <f t="shared" ca="1" si="273"/>
        <v>4.2080213000000088E-2</v>
      </c>
    </row>
    <row r="1613" spans="2:40" x14ac:dyDescent="0.2">
      <c r="C1613" s="217" t="str">
        <f ca="1">IFERROR(IF(H1612="","No PI or No Data",""),"Substation was not found in SubstationLoad")</f>
        <v/>
      </c>
      <c r="D1613" s="139"/>
      <c r="E1613" s="139"/>
      <c r="F1613" s="139"/>
      <c r="G1613" s="285">
        <f ca="1">IF(AND(VLOOKUP(C1612,SubstationLoad_Max_Primaries!$B$3:$Z$495,3,FALSE),ISNUMBER(VLOOKUP(C1612,'Manual Calculation'!$B$2:$G$222,3,FALSE))),VLOOKUP(C1612,'Manual Calculation'!$B$2:$G$222,4,FALSE),VLOOKUP(C1612,SubstationLoad_Max_Primaries!$B$3:$Z$500,23,FALSE))</f>
        <v>43828.1875</v>
      </c>
      <c r="H1613" s="250"/>
      <c r="I1613" s="220"/>
      <c r="J1613" s="220"/>
      <c r="K1613" s="220"/>
      <c r="L1613" s="220" t="s">
        <v>32</v>
      </c>
      <c r="M1613" s="235"/>
      <c r="N1613" s="221"/>
      <c r="O1613" s="221"/>
      <c r="P1613" s="221"/>
      <c r="Q1613" s="221"/>
      <c r="R1613" s="221"/>
      <c r="S1613" s="221"/>
      <c r="T1613" s="221"/>
      <c r="U1613" s="221"/>
      <c r="V1613" s="221"/>
      <c r="W1613" s="221"/>
      <c r="X1613" s="221"/>
      <c r="Y1613" s="221"/>
      <c r="Z1613" s="222"/>
      <c r="AA1613" s="419" t="str">
        <f ca="1">IF(AND(VLOOKUP(C1612,SubstationLoad_Min_Primaries!$B$3:$Z$495,3,FALSE),ISNUMBER(VLOOKUP(C1612,'Manual Calculation'!$B$2:$G$222,5,FALSE))),"Manual Calculation",MAX(VLOOKUP(C1612,SubstationLoad_Max_Primaries!$B$3:$Z$500,5,FALSE),VLOOKUP(C1612,SubstationLoad_Max_Primaries!$B$3:$Z$500,7,FALSE)))</f>
        <v>Manual Calculation</v>
      </c>
      <c r="AB1613" s="419" t="str">
        <f ca="1">IF(AND(VLOOKUP(C1612,SubstationLoad_Min_Primaries!$B$3:$Z$495,3,FALSE),ISNUMBER(VLOOKUP(C1612,'Manual Calculation'!$B$2:$G$222,5,FALSE))),"Manual Calculation",VLOOKUP(C1612,SubstationLoad_Max_Primaries!$B$3:$Z$500,6,FALSE))</f>
        <v>Manual Calculation</v>
      </c>
      <c r="AC1613" s="282">
        <f ca="1">IF(AND(VLOOKUP(C1612,SubstationLoad_Min_Primaries!$B$3:$Z$495,3,FALSE),ISNUMBER(VLOOKUP(C1612,'Manual Calculation'!$B$2:$G$222,5,FALSE))),VLOOKUP(C1612,'Manual Calculation'!$B$2:$G$222,5,FALSE),VLOOKUP(C1612,SubstationLoad_Min_Primaries!$B$3:$Z$500,22,FALSE))</f>
        <v>7.0643173000000004E-2</v>
      </c>
      <c r="AD1613" s="175"/>
      <c r="AE1613" s="186">
        <v>1</v>
      </c>
      <c r="AF1613" s="187">
        <v>0</v>
      </c>
      <c r="AG1613" s="187">
        <v>0</v>
      </c>
      <c r="AH1613" s="187">
        <v>0</v>
      </c>
      <c r="AI1613" s="187">
        <v>0</v>
      </c>
      <c r="AJ1613" s="187">
        <v>0</v>
      </c>
      <c r="AK1613" s="187">
        <v>0</v>
      </c>
      <c r="AL1613" s="188">
        <v>0</v>
      </c>
      <c r="AM1613" s="157" t="str">
        <f ca="1">IF('MASTER 2018-19 '!H1628="","",'MASTER 2018-19 '!H1628)</f>
        <v/>
      </c>
      <c r="AN1613" s="216"/>
    </row>
    <row r="1614" spans="2:40" x14ac:dyDescent="0.2">
      <c r="C1614" s="223" t="s">
        <v>33</v>
      </c>
      <c r="D1614" s="224"/>
      <c r="E1614" s="225"/>
      <c r="F1614" s="225"/>
      <c r="G1614" s="226"/>
      <c r="H1614" s="249"/>
      <c r="I1614" s="228"/>
      <c r="J1614" s="228"/>
      <c r="K1614" s="228"/>
      <c r="L1614" s="228"/>
      <c r="M1614" s="229"/>
      <c r="N1614" s="229"/>
      <c r="O1614" s="230"/>
      <c r="P1614" s="230"/>
      <c r="Q1614" s="230"/>
      <c r="R1614" s="231" t="s">
        <v>34</v>
      </c>
      <c r="S1614" s="283" t="str">
        <f ca="1">VLOOKUP(C1612,SubstationLoad_Max_Primaries!$B$3:$Z$500,24,FALSE)</f>
        <v/>
      </c>
      <c r="T1614" s="233"/>
      <c r="U1614" s="233"/>
      <c r="V1614" s="233"/>
      <c r="W1614" s="233"/>
      <c r="X1614" s="233"/>
      <c r="Y1614" s="233"/>
      <c r="Z1614" s="234"/>
      <c r="AA1614" s="418" t="str">
        <f ca="1">IF(AND(VLOOKUP(C1612,SubstationLoad_Min_Primaries!$B$3:$Z$495,3,FALSE),ISNUMBER(VLOOKUP(C1612,'Manual Calculation'!$B$2:$G$222,5,FALSE))),"",IF(AA1613=VLOOKUP(C1612,SubstationLoad_Max_Primaries!$B$3:$Z$500,5,FALSE),VLOOKUP(C1612,SubstationLoad_Max_Primaries!$B$3:$Z$500,10,FALSE),IF(AA1613=VLOOKUP(C1612,SubstationLoad_Max_Primaries!$B$3:$Z$500,7,FALSE),VLOOKUP(C1612,SubstationLoad_Max_Primaries!$B$3:$Z$500,12,FALSE),"")))</f>
        <v/>
      </c>
      <c r="AB1614" s="418" t="str">
        <f ca="1">IF(AND(VLOOKUP(C1612,SubstationLoad_Min_Primaries!$B$3:$Z$495,3,FALSE),ISNUMBER(VLOOKUP(C1612,'Manual Calculation'!$B$2:$G$222,5,FALSE))),"",VLOOKUP(C1612,SubstationLoad_Max_Primaries!$B$3:$Z$500,11,FALSE))</f>
        <v/>
      </c>
      <c r="AC1614" s="418">
        <f ca="1">IF(AND(VLOOKUP(C1612,SubstationLoad_Min_Primaries!$B$3:$Z$495,3,FALSE),ISNUMBER(VLOOKUP(C1612,'Manual Calculation'!$B$2:$G$222,5,FALSE))),VLOOKUP(C1612,'Manual Calculation'!$B$2:$G$222,6,FALSE),VLOOKUP(C1612,SubstationLoad_Min_Primaries!$B$3:$Z$500,23,FALSE))</f>
        <v>43753.458333333328</v>
      </c>
      <c r="AD1614" s="175"/>
      <c r="AE1614" s="175"/>
      <c r="AF1614" s="175"/>
      <c r="AG1614" s="175"/>
      <c r="AH1614" s="175"/>
      <c r="AI1614" s="175"/>
      <c r="AJ1614" s="175"/>
      <c r="AK1614" s="175"/>
      <c r="AL1614" s="175"/>
      <c r="AM1614" s="157" t="str">
        <f ca="1">IF('MASTER 2018-19 '!H1629="","",'MASTER 2018-19 '!H1629)</f>
        <v/>
      </c>
      <c r="AN1614" s="216"/>
    </row>
    <row r="1615" spans="2:40" x14ac:dyDescent="0.2">
      <c r="B1615" s="236">
        <v>585</v>
      </c>
      <c r="C1615" s="86" t="str">
        <f ca="1">VLOOKUP(B1615,'GSP List'!$D$2:$E$485,2,FALSE)</f>
        <v>MOUNT PLEASANT</v>
      </c>
      <c r="D1615" s="117" t="s">
        <v>30</v>
      </c>
      <c r="E1615" s="117" t="s">
        <v>654</v>
      </c>
      <c r="F1615" s="214"/>
      <c r="G1615" s="284">
        <f ca="1">IF(AND(VLOOKUP(C1615,SubstationLoad_Max_Primaries!$B$3:$Z$495,3,FALSE),ISNUMBER(VLOOKUP(C1615,'Manual Calculation'!$B$2:$G$222,3,FALSE))),VLOOKUP(C1615,'Manual Calculation'!$B$2:$G$222,4,FALSE),VLOOKUP(C1615,SubstationLoad_Max_Primaries!$B$3:$Z$500,23,FALSE))</f>
        <v>43782.836111111108</v>
      </c>
      <c r="H1615" s="282">
        <f ca="1">IF(AND(VLOOKUP(C1615,SubstationLoad_Max_Primaries!$B$3:$Z$495,3,FALSE),ISNUMBER(VLOOKUP(C1615,'Manual Calculation'!$B$2:$G$222,3,FALSE))),VLOOKUP(C1615,'Manual Calculation'!$B$2:$G$222,3,FALSE),VLOOKUP(C1615,SubstationLoad_Max_Primaries!$B$3:$Z$500,22,FALSE))</f>
        <v>5.7352776088867179</v>
      </c>
      <c r="I1615" s="136">
        <v>1</v>
      </c>
      <c r="J1615" s="89">
        <v>0</v>
      </c>
      <c r="K1615" s="90">
        <v>0</v>
      </c>
      <c r="L1615" s="143">
        <f ca="1">IF(OR($B1615="",ISNA($I1615)),,$H1615*$I1615)</f>
        <v>5.7352776088867179</v>
      </c>
      <c r="M1615" s="143">
        <f ca="1">IF($B1615 ="",,VLOOKUP($K1615,'Growth Rates'!$C$5:$D$8,2,FALSE))^COLUMNS($M1615:M1615)*$L1615+SUM($L1616:M1616)*IFERROR($L$5/$L$6,1)</f>
        <v>5.7353823165226983</v>
      </c>
      <c r="N1615" s="143">
        <f ca="1">IF($B1615 ="",,VLOOKUP($K1615,'Growth Rates'!$C$5:$D$8,2,FALSE))^COLUMNS($M1615:N1615)*$L1615+SUM($L1616:N1616)*IFERROR($L$5/$L$6,1)</f>
        <v>5.7354870260703015</v>
      </c>
      <c r="O1615" s="143">
        <f ca="1">IF($B1615 ="",,VLOOKUP($K1615,'Growth Rates'!$C$5:$D$8,2,FALSE))^COLUMNS($M1615:O1615)*$L1615+SUM($L1616:O1616)*IFERROR($L$5/$L$6,1)</f>
        <v>5.7355917375295622</v>
      </c>
      <c r="P1615" s="143">
        <f ca="1">IF($B1615 ="",,VLOOKUP($K1615,'Growth Rates'!$C$5:$D$8,2,FALSE))^COLUMNS($M1615:P1615)*$L1615+SUM($L1616:P1616)*IFERROR($L$5/$L$6,1)</f>
        <v>5.7356964509005168</v>
      </c>
      <c r="Q1615" s="143">
        <f ca="1">IF($B1615 ="",,VLOOKUP($K1615,'Growth Rates'!$C$5:$D$8,2,FALSE))^COLUMNS($M1615:Q1615)*$L1615+SUM($L1616:Q1616)*IFERROR($L$5/$L$6,1)</f>
        <v>5.7358011661831982</v>
      </c>
      <c r="R1615" s="143">
        <f ca="1">IF($B1615 ="",,VLOOKUP($K1615,'Growth Rates'!$C$5:$D$8,2,FALSE))^COLUMNS($M1615:R1615)*$L1615+SUM($L1616:R1616)*IFERROR($L$5/$L$6,1)</f>
        <v>5.7359058833776428</v>
      </c>
      <c r="S1615" s="143">
        <f ca="1">IF($B1615 ="",,VLOOKUP($K1615,'Growth Rates'!$C$5:$D$8,2,FALSE))^COLUMNS($M1615:S1615)*$L1615+SUM($L1616:S1616)*IFERROR($L$5/$L$6,1)</f>
        <v>5.7360106024838853</v>
      </c>
      <c r="T1615" s="143">
        <f ca="1">IF($B1615 ="",,VLOOKUP($K1615,'Growth Rates'!$C$5:$D$8,2,FALSE))^COLUMNS($M1615:T1615)*$L1615+SUM($L1616:T1616)*IFERROR($L$5/$L$6,1)</f>
        <v>5.7361153235019611</v>
      </c>
      <c r="U1615" s="143">
        <f ca="1">IF($B1615 ="",,VLOOKUP($K1615,'Growth Rates'!$C$5:$D$8,2,FALSE))^COLUMNS($M1615:U1615)*$L1615+SUM($L1616:U1616)*IFERROR($L$5/$L$6,1)</f>
        <v>5.7362200464319022</v>
      </c>
      <c r="V1615" s="143">
        <f ca="1">IF($B1615 ="",,VLOOKUP($K1615,'Growth Rates'!$C$5:$D$8,2,FALSE))^COLUMNS($M1615:V1615)*$L1615+SUM($L1616:V1616)*IFERROR($L$5/$L$6,1)</f>
        <v>5.7363247712737477</v>
      </c>
      <c r="W1615" s="143">
        <f ca="1">IF($B1615 ="",,VLOOKUP($K1615,'Growth Rates'!$C$5:$D$8,2,FALSE))^COLUMNS($M1615:W1615)*$L1615+SUM($L1616:W1616)*IFERROR($L$5/$L$6,1)</f>
        <v>5.7364294980275279</v>
      </c>
      <c r="X1615" s="143">
        <f ca="1">IF($B1615 ="",,VLOOKUP($K1615,'Growth Rates'!$C$5:$D$8,2,FALSE))^COLUMNS($M1615:X1615)*$L1615+SUM($L1616:X1616)*IFERROR($L$5/$L$6,1)</f>
        <v>5.7365342266932835</v>
      </c>
      <c r="Y1615" s="143">
        <f ca="1">IF($B1615 ="",,VLOOKUP($K1615,'Growth Rates'!$C$5:$D$8,2,FALSE))^COLUMNS($M1615:Y1615)*$L1615+SUM($L1616:Y1616)*IFERROR($L$5/$L$6,1)</f>
        <v>5.736638957271043</v>
      </c>
      <c r="Z1615" s="215"/>
      <c r="AA1615" s="173">
        <f ca="1">IFERROR(IF($H1615="",,AA1616/$L1615),0)</f>
        <v>0.78588810252463348</v>
      </c>
      <c r="AB1615" s="173">
        <f ca="1">IFERROR(IF($H1615="",,AB1616/$L1615),0)</f>
        <v>0.62755473202001089</v>
      </c>
      <c r="AC1615" s="174">
        <f ca="1">IFERROR(IF($H1615="",,AC1616/$L1615),0)</f>
        <v>0</v>
      </c>
      <c r="AD1615" s="175"/>
      <c r="AE1615" s="42">
        <v>86011</v>
      </c>
      <c r="AF1615" s="43"/>
      <c r="AG1615" s="43"/>
      <c r="AH1615" s="43"/>
      <c r="AI1615" s="43"/>
      <c r="AJ1615" s="43"/>
      <c r="AK1615" s="43"/>
      <c r="AL1615" s="44"/>
      <c r="AM1615" s="157">
        <f ca="1">IF('MASTER 2018-19 '!H1630="","",'MASTER 2018-19 '!H1630)</f>
        <v>4.6051807189999998</v>
      </c>
      <c r="AN1615" s="216">
        <f t="shared" ca="1" si="273"/>
        <v>1.1300968898867181</v>
      </c>
    </row>
    <row r="1616" spans="2:40" x14ac:dyDescent="0.2">
      <c r="C1616" s="217" t="str">
        <f ca="1">IFERROR(IF(H1615="","No PI or No Data",""),"Substation was not found in SubstationLoad")</f>
        <v/>
      </c>
      <c r="D1616" s="139"/>
      <c r="E1616" s="139"/>
      <c r="F1616" s="139"/>
      <c r="G1616" s="285">
        <f ca="1">IF(AND(VLOOKUP(C1615,SubstationLoad_Max_Primaries!$B$3:$Z$495,3,FALSE),ISNUMBER(VLOOKUP(C1615,'Manual Calculation'!$B$2:$G$222,3,FALSE))),VLOOKUP(C1615,'Manual Calculation'!$B$2:$G$222,4,FALSE),VLOOKUP(C1615,SubstationLoad_Max_Primaries!$B$3:$Z$500,23,FALSE))</f>
        <v>43782.836111111108</v>
      </c>
      <c r="H1616" s="250"/>
      <c r="I1616" s="220"/>
      <c r="J1616" s="220"/>
      <c r="K1616" s="220"/>
      <c r="L1616" s="220" t="s">
        <v>32</v>
      </c>
      <c r="M1616" s="235"/>
      <c r="N1616" s="221"/>
      <c r="O1616" s="221"/>
      <c r="P1616" s="221"/>
      <c r="Q1616" s="221"/>
      <c r="R1616" s="221"/>
      <c r="S1616" s="221"/>
      <c r="T1616" s="221"/>
      <c r="U1616" s="221"/>
      <c r="V1616" s="221"/>
      <c r="W1616" s="221"/>
      <c r="X1616" s="221"/>
      <c r="Y1616" s="221"/>
      <c r="Z1616" s="222"/>
      <c r="AA1616" s="419">
        <f ca="1">IF(AND(VLOOKUP(C1615,SubstationLoad_Min_Primaries!$B$3:$Z$495,3,FALSE),ISNUMBER(VLOOKUP(C1615,'Manual Calculation'!$B$2:$G$222,5,FALSE))),"Manual Calculation",MAX(VLOOKUP(C1615,SubstationLoad_Max_Primaries!$B$3:$Z$500,5,FALSE),VLOOKUP(C1615,SubstationLoad_Max_Primaries!$B$3:$Z$500,7,FALSE)))</f>
        <v>4.5072864374999995</v>
      </c>
      <c r="AB1616" s="419">
        <f ca="1">IF(AND(VLOOKUP(C1615,SubstationLoad_Min_Primaries!$B$3:$Z$495,3,FALSE),ISNUMBER(VLOOKUP(C1615,'Manual Calculation'!$B$2:$G$222,5,FALSE))),"Manual Calculation",VLOOKUP(C1615,SubstationLoad_Max_Primaries!$B$3:$Z$500,6,FALSE))</f>
        <v>3.599200602905273</v>
      </c>
      <c r="AC1616" s="282">
        <f ca="1">IF(AND(VLOOKUP(C1615,SubstationLoad_Min_Primaries!$B$3:$Z$495,3,FALSE),ISNUMBER(VLOOKUP(C1615,'Manual Calculation'!$B$2:$G$222,5,FALSE))),VLOOKUP(C1615,'Manual Calculation'!$B$2:$G$222,5,FALSE),VLOOKUP(C1615,SubstationLoad_Min_Primaries!$B$3:$Z$500,22,FALSE))</f>
        <v>0</v>
      </c>
      <c r="AD1616" s="175"/>
      <c r="AE1616" s="186">
        <v>1</v>
      </c>
      <c r="AF1616" s="187">
        <v>0</v>
      </c>
      <c r="AG1616" s="187">
        <v>0</v>
      </c>
      <c r="AH1616" s="187">
        <v>0</v>
      </c>
      <c r="AI1616" s="187">
        <v>0</v>
      </c>
      <c r="AJ1616" s="187">
        <v>0</v>
      </c>
      <c r="AK1616" s="187">
        <v>0</v>
      </c>
      <c r="AL1616" s="188">
        <v>0</v>
      </c>
      <c r="AM1616" s="157" t="str">
        <f ca="1">IF('MASTER 2018-19 '!H1631="","",'MASTER 2018-19 '!H1631)</f>
        <v/>
      </c>
      <c r="AN1616" s="216"/>
    </row>
    <row r="1617" spans="1:40" x14ac:dyDescent="0.2">
      <c r="C1617" s="223" t="s">
        <v>33</v>
      </c>
      <c r="D1617" s="224"/>
      <c r="E1617" s="225"/>
      <c r="F1617" s="225"/>
      <c r="G1617" s="226"/>
      <c r="H1617" s="249"/>
      <c r="I1617" s="228"/>
      <c r="J1617" s="228"/>
      <c r="K1617" s="228"/>
      <c r="L1617" s="228"/>
      <c r="M1617" s="229"/>
      <c r="N1617" s="229"/>
      <c r="O1617" s="230"/>
      <c r="P1617" s="230"/>
      <c r="Q1617" s="230"/>
      <c r="R1617" s="231" t="s">
        <v>34</v>
      </c>
      <c r="S1617" s="283">
        <f ca="1">VLOOKUP(C1615,SubstationLoad_Max_Primaries!$B$3:$Z$500,24,FALSE)</f>
        <v>0</v>
      </c>
      <c r="T1617" s="245"/>
      <c r="U1617" s="245"/>
      <c r="V1617" s="245"/>
      <c r="W1617" s="245"/>
      <c r="X1617" s="245"/>
      <c r="Y1617" s="245"/>
      <c r="Z1617" s="234"/>
      <c r="AA1617" s="418">
        <f ca="1">IF(AND(VLOOKUP(C1615,SubstationLoad_Min_Primaries!$B$3:$Z$495,3,FALSE),ISNUMBER(VLOOKUP(C1615,'Manual Calculation'!$B$2:$G$222,5,FALSE))),"",IF(AA1616=VLOOKUP(C1615,SubstationLoad_Max_Primaries!$B$3:$Z$500,5,FALSE),VLOOKUP(C1615,SubstationLoad_Max_Primaries!$B$3:$Z$500,10,FALSE),IF(AA1616=VLOOKUP(C1615,SubstationLoad_Max_Primaries!$B$3:$Z$500,7,FALSE),VLOOKUP(C1615,SubstationLoad_Max_Primaries!$B$3:$Z$500,12,FALSE),"")))</f>
        <v>43769.461111111108</v>
      </c>
      <c r="AB1617" s="418">
        <f ca="1">IF(AND(VLOOKUP(C1615,SubstationLoad_Min_Primaries!$B$3:$Z$495,3,FALSE),ISNUMBER(VLOOKUP(C1615,'Manual Calculation'!$B$2:$G$222,5,FALSE))),"",VLOOKUP(C1615,SubstationLoad_Max_Primaries!$B$3:$Z$500,11,FALSE))</f>
        <v>43664.698611111111</v>
      </c>
      <c r="AC1617" s="418">
        <f ca="1">IF(AND(VLOOKUP(C1615,SubstationLoad_Min_Primaries!$B$3:$Z$495,3,FALSE),ISNUMBER(VLOOKUP(C1615,'Manual Calculation'!$B$2:$G$222,5,FALSE))),VLOOKUP(C1615,'Manual Calculation'!$B$2:$G$222,6,FALSE),VLOOKUP(C1615,SubstationLoad_Min_Primaries!$B$3:$Z$500,23,FALSE))</f>
        <v>0</v>
      </c>
      <c r="AD1617" s="175"/>
      <c r="AE1617" s="175"/>
      <c r="AF1617" s="175"/>
      <c r="AG1617" s="175"/>
      <c r="AH1617" s="175"/>
      <c r="AI1617" s="175"/>
      <c r="AJ1617" s="175"/>
      <c r="AK1617" s="175"/>
      <c r="AL1617" s="175"/>
      <c r="AM1617" s="157" t="str">
        <f ca="1">IF('MASTER 2018-19 '!H1632="","",'MASTER 2018-19 '!H1632)</f>
        <v/>
      </c>
      <c r="AN1617" s="216"/>
    </row>
    <row r="1618" spans="1:40" x14ac:dyDescent="0.2">
      <c r="A1618" s="152"/>
      <c r="B1618" s="247">
        <v>681</v>
      </c>
      <c r="C1618" s="86" t="str">
        <f ca="1">VLOOKUP(B1618,'GSP List'!$D$2:$E$485,2,FALSE)</f>
        <v>NORTH HOY</v>
      </c>
      <c r="D1618" s="117" t="s">
        <v>30</v>
      </c>
      <c r="E1618" s="117" t="s">
        <v>598</v>
      </c>
      <c r="F1618" s="214"/>
      <c r="G1618" s="284" t="str">
        <f ca="1">IF(AND(VLOOKUP(C1618,SubstationLoad_Max_Primaries!$B$3:$Z$495,3,FALSE),ISNUMBER(VLOOKUP(C1618,'Manual Calculation'!$B$2:$G$222,3,FALSE))),VLOOKUP(C1618,'Manual Calculation'!$B$2:$G$222,4,FALSE),VLOOKUP(C1618,SubstationLoad_Max_Primaries!$B$3:$Z$500,23,FALSE))</f>
        <v>No PI</v>
      </c>
      <c r="H1618" s="282">
        <f ca="1">IF(AND(VLOOKUP(C1618,SubstationLoad_Max_Primaries!$B$3:$Z$495,3,FALSE),ISNUMBER(VLOOKUP(C1618,'Manual Calculation'!$B$2:$G$222,3,FALSE))),VLOOKUP(C1618,'Manual Calculation'!$B$2:$G$222,3,FALSE),VLOOKUP(C1618,SubstationLoad_Max_Primaries!$B$3:$Z$500,22,FALSE))</f>
        <v>0.10956692467865901</v>
      </c>
      <c r="I1618" s="136">
        <v>1</v>
      </c>
      <c r="J1618" s="89">
        <v>0</v>
      </c>
      <c r="K1618" s="90">
        <v>0</v>
      </c>
      <c r="L1618" s="143">
        <f ca="1">IF(OR($B1618="",ISNA($I1618)),,$H1618*$I1618)</f>
        <v>0.10956692467865901</v>
      </c>
      <c r="M1618" s="143">
        <f ca="1">IF($B1618 ="",,VLOOKUP($K1618,'Growth Rates'!$C$5:$D$8,2,FALSE))^COLUMNS($M1618:M1618)*$L1618+SUM($L1619:M1619)*IFERROR($L$5/$L$6,1)</f>
        <v>0.10956892501664561</v>
      </c>
      <c r="N1618" s="143">
        <f ca="1">IF($B1618 ="",,VLOOKUP($K1618,'Growth Rates'!$C$5:$D$8,2,FALSE))^COLUMNS($M1618:N1618)*$L1618+SUM($L1619:N1619)*IFERROR($L$5/$L$6,1)</f>
        <v>0.10957092539115192</v>
      </c>
      <c r="O1618" s="143">
        <f ca="1">IF($B1618 ="",,VLOOKUP($K1618,'Growth Rates'!$C$5:$D$8,2,FALSE))^COLUMNS($M1618:O1618)*$L1618+SUM($L1619:O1619)*IFERROR($L$5/$L$6,1)</f>
        <v>0.10957292580217858</v>
      </c>
      <c r="P1618" s="143">
        <f ca="1">IF($B1618 ="",,VLOOKUP($K1618,'Growth Rates'!$C$5:$D$8,2,FALSE))^COLUMNS($M1618:P1618)*$L1618+SUM($L1619:P1619)*IFERROR($L$5/$L$6,1)</f>
        <v>0.10957492624972631</v>
      </c>
      <c r="Q1618" s="143">
        <f ca="1">IF($B1618 ="",,VLOOKUP($K1618,'Growth Rates'!$C$5:$D$8,2,FALSE))^COLUMNS($M1618:Q1618)*$L1618+SUM($L1619:Q1619)*IFERROR($L$5/$L$6,1)</f>
        <v>0.10957692673379574</v>
      </c>
      <c r="R1618" s="143">
        <f ca="1">IF($B1618 ="",,VLOOKUP($K1618,'Growth Rates'!$C$5:$D$8,2,FALSE))^COLUMNS($M1618:R1618)*$L1618+SUM($L1619:R1619)*IFERROR($L$5/$L$6,1)</f>
        <v>0.10957892725438753</v>
      </c>
      <c r="S1618" s="143">
        <f ca="1">IF($B1618 ="",,VLOOKUP($K1618,'Growth Rates'!$C$5:$D$8,2,FALSE))^COLUMNS($M1618:S1618)*$L1618+SUM($L1619:S1619)*IFERROR($L$5/$L$6,1)</f>
        <v>0.10958092781150237</v>
      </c>
      <c r="T1618" s="143">
        <f ca="1">IF($B1618 ="",,VLOOKUP($K1618,'Growth Rates'!$C$5:$D$8,2,FALSE))^COLUMNS($M1618:T1618)*$L1618+SUM($L1619:T1619)*IFERROR($L$5/$L$6,1)</f>
        <v>0.10958292840514093</v>
      </c>
      <c r="U1618" s="143">
        <f ca="1">IF($B1618 ="",,VLOOKUP($K1618,'Growth Rates'!$C$5:$D$8,2,FALSE))^COLUMNS($M1618:U1618)*$L1618+SUM($L1619:U1619)*IFERROR($L$5/$L$6,1)</f>
        <v>0.10958492903530385</v>
      </c>
      <c r="V1618" s="143">
        <f ca="1">IF($B1618 ="",,VLOOKUP($K1618,'Growth Rates'!$C$5:$D$8,2,FALSE))^COLUMNS($M1618:V1618)*$L1618+SUM($L1619:V1619)*IFERROR($L$5/$L$6,1)</f>
        <v>0.10958692970199184</v>
      </c>
      <c r="W1618" s="143">
        <f ca="1">IF($B1618 ="",,VLOOKUP($K1618,'Growth Rates'!$C$5:$D$8,2,FALSE))^COLUMNS($M1618:W1618)*$L1618+SUM($L1619:W1619)*IFERROR($L$5/$L$6,1)</f>
        <v>0.10958893040520548</v>
      </c>
      <c r="X1618" s="143">
        <f ca="1">IF($B1618 ="",,VLOOKUP($K1618,'Growth Rates'!$C$5:$D$8,2,FALSE))^COLUMNS($M1618:X1618)*$L1618+SUM($L1619:X1619)*IFERROR($L$5/$L$6,1)</f>
        <v>0.10959093114494557</v>
      </c>
      <c r="Y1618" s="143">
        <f ca="1">IF($B1618 ="",,VLOOKUP($K1618,'Growth Rates'!$C$5:$D$8,2,FALSE))^COLUMNS($M1618:Y1618)*$L1618+SUM($L1619:Y1619)*IFERROR($L$5/$L$6,1)</f>
        <v>0.10959293192121265</v>
      </c>
      <c r="Z1618" s="237"/>
      <c r="AA1618" s="173">
        <f ca="1">IFERROR(IF($H1618="",,AA1619/$L1618),0)</f>
        <v>0</v>
      </c>
      <c r="AB1618" s="173">
        <f ca="1">IFERROR(IF($H1618="",,AB1619/$L1618),0)</f>
        <v>0</v>
      </c>
      <c r="AC1618" s="174">
        <f ca="1">IFERROR(IF($H1618="",,AC1619/$L1618),0)</f>
        <v>0</v>
      </c>
      <c r="AD1618" s="175"/>
      <c r="AE1618" s="42">
        <v>86130</v>
      </c>
      <c r="AF1618" s="43"/>
      <c r="AG1618" s="43"/>
      <c r="AH1618" s="43"/>
      <c r="AI1618" s="43"/>
      <c r="AJ1618" s="43"/>
      <c r="AK1618" s="43"/>
      <c r="AL1618" s="44"/>
      <c r="AM1618" s="157">
        <f ca="1">IF('MASTER 2018-19 '!H1633="","",'MASTER 2018-19 '!H1633)</f>
        <v>0.10956692467865901</v>
      </c>
      <c r="AN1618" s="216">
        <f t="shared" ca="1" si="273"/>
        <v>0</v>
      </c>
    </row>
    <row r="1619" spans="1:40" x14ac:dyDescent="0.2">
      <c r="A1619" s="152"/>
      <c r="C1619" s="217" t="str">
        <f ca="1">IFERROR(IF(H1618="","No PI or No Data",""),"Substation was not found in SubstationLoad")</f>
        <v/>
      </c>
      <c r="D1619" s="139"/>
      <c r="E1619" s="139"/>
      <c r="F1619" s="139"/>
      <c r="G1619" s="285" t="str">
        <f ca="1">IF(AND(VLOOKUP(C1618,SubstationLoad_Max_Primaries!$B$3:$Z$495,3,FALSE),ISNUMBER(VLOOKUP(C1618,'Manual Calculation'!$B$2:$G$222,3,FALSE))),VLOOKUP(C1618,'Manual Calculation'!$B$2:$G$222,4,FALSE),VLOOKUP(C1618,SubstationLoad_Max_Primaries!$B$3:$Z$500,23,FALSE))</f>
        <v>No PI</v>
      </c>
      <c r="H1619" s="248"/>
      <c r="I1619" s="220"/>
      <c r="J1619" s="220"/>
      <c r="K1619" s="220"/>
      <c r="L1619" s="220" t="s">
        <v>32</v>
      </c>
      <c r="M1619" s="235"/>
      <c r="N1619" s="221"/>
      <c r="O1619" s="221"/>
      <c r="P1619" s="221"/>
      <c r="Q1619" s="221"/>
      <c r="R1619" s="221"/>
      <c r="S1619" s="221"/>
      <c r="T1619" s="221"/>
      <c r="U1619" s="221"/>
      <c r="V1619" s="221"/>
      <c r="W1619" s="221"/>
      <c r="X1619" s="221"/>
      <c r="Y1619" s="221"/>
      <c r="Z1619" s="222"/>
      <c r="AA1619" s="419">
        <f ca="1">IF(AND(VLOOKUP(C1618,SubstationLoad_Min_Primaries!$B$3:$Z$495,3,FALSE),ISNUMBER(VLOOKUP(C1618,'Manual Calculation'!$B$2:$G$222,5,FALSE))),"Manual Calculation",MAX(VLOOKUP(C1618,SubstationLoad_Max_Primaries!$B$3:$Z$500,5,FALSE),VLOOKUP(C1618,SubstationLoad_Max_Primaries!$B$3:$Z$500,7,FALSE)))</f>
        <v>0</v>
      </c>
      <c r="AB1619" s="419">
        <f ca="1">IF(AND(VLOOKUP(C1618,SubstationLoad_Min_Primaries!$B$3:$Z$495,3,FALSE),ISNUMBER(VLOOKUP(C1618,'Manual Calculation'!$B$2:$G$222,5,FALSE))),"Manual Calculation",VLOOKUP(C1618,SubstationLoad_Max_Primaries!$B$3:$Z$500,6,FALSE))</f>
        <v>0</v>
      </c>
      <c r="AC1619" s="282">
        <f ca="1">IF(AND(VLOOKUP(C1618,SubstationLoad_Min_Primaries!$B$3:$Z$495,3,FALSE),ISNUMBER(VLOOKUP(C1618,'Manual Calculation'!$B$2:$G$222,5,FALSE))),VLOOKUP(C1618,'Manual Calculation'!$B$2:$G$222,5,FALSE),VLOOKUP(C1618,SubstationLoad_Min_Primaries!$B$3:$Z$500,22,FALSE))</f>
        <v>0</v>
      </c>
      <c r="AD1619" s="175"/>
      <c r="AE1619" s="186">
        <v>1</v>
      </c>
      <c r="AF1619" s="187">
        <v>0</v>
      </c>
      <c r="AG1619" s="187">
        <v>0</v>
      </c>
      <c r="AH1619" s="187">
        <v>0</v>
      </c>
      <c r="AI1619" s="187">
        <v>0</v>
      </c>
      <c r="AJ1619" s="187">
        <v>0</v>
      </c>
      <c r="AK1619" s="187">
        <v>0</v>
      </c>
      <c r="AL1619" s="188">
        <v>0</v>
      </c>
      <c r="AM1619" s="157" t="str">
        <f ca="1">IF('MASTER 2018-19 '!H1634="","",'MASTER 2018-19 '!H1634)</f>
        <v/>
      </c>
      <c r="AN1619" s="216"/>
    </row>
    <row r="1620" spans="1:40" x14ac:dyDescent="0.2">
      <c r="A1620" s="152"/>
      <c r="C1620" s="223" t="s">
        <v>33</v>
      </c>
      <c r="D1620" s="224"/>
      <c r="E1620" s="225"/>
      <c r="F1620" s="225"/>
      <c r="G1620" s="226"/>
      <c r="H1620" s="249"/>
      <c r="I1620" s="228"/>
      <c r="J1620" s="228"/>
      <c r="K1620" s="228"/>
      <c r="L1620" s="228"/>
      <c r="M1620" s="229"/>
      <c r="N1620" s="229"/>
      <c r="O1620" s="230"/>
      <c r="P1620" s="230"/>
      <c r="Q1620" s="230"/>
      <c r="R1620" s="231" t="s">
        <v>34</v>
      </c>
      <c r="S1620" s="283" t="str">
        <f ca="1">VLOOKUP(C1618,SubstationLoad_Max_Primaries!$B$3:$Z$500,24,FALSE)</f>
        <v/>
      </c>
      <c r="T1620" s="233"/>
      <c r="U1620" s="233"/>
      <c r="V1620" s="233"/>
      <c r="W1620" s="233"/>
      <c r="X1620" s="233"/>
      <c r="Y1620" s="233"/>
      <c r="Z1620" s="234"/>
      <c r="AA1620" s="418">
        <f ca="1">IF(AND(VLOOKUP(C1618,SubstationLoad_Min_Primaries!$B$3:$Z$495,3,FALSE),ISNUMBER(VLOOKUP(C1618,'Manual Calculation'!$B$2:$G$222,5,FALSE))),"",IF(AA1619=VLOOKUP(C1618,SubstationLoad_Max_Primaries!$B$3:$Z$500,5,FALSE),VLOOKUP(C1618,SubstationLoad_Max_Primaries!$B$3:$Z$500,10,FALSE),IF(AA1619=VLOOKUP(C1618,SubstationLoad_Max_Primaries!$B$3:$Z$500,7,FALSE),VLOOKUP(C1618,SubstationLoad_Max_Primaries!$B$3:$Z$500,12,FALSE),"")))</f>
        <v>0</v>
      </c>
      <c r="AB1620" s="418">
        <f ca="1">IF(AND(VLOOKUP(C1618,SubstationLoad_Min_Primaries!$B$3:$Z$495,3,FALSE),ISNUMBER(VLOOKUP(C1618,'Manual Calculation'!$B$2:$G$222,5,FALSE))),"",VLOOKUP(C1618,SubstationLoad_Max_Primaries!$B$3:$Z$500,11,FALSE))</f>
        <v>0</v>
      </c>
      <c r="AC1620" s="418">
        <f ca="1">IF(AND(VLOOKUP(C1618,SubstationLoad_Min_Primaries!$B$3:$Z$495,3,FALSE),ISNUMBER(VLOOKUP(C1618,'Manual Calculation'!$B$2:$G$222,5,FALSE))),VLOOKUP(C1618,'Manual Calculation'!$B$2:$G$222,6,FALSE),VLOOKUP(C1618,SubstationLoad_Min_Primaries!$B$3:$Z$500,23,FALSE))</f>
        <v>0</v>
      </c>
      <c r="AD1620" s="175"/>
      <c r="AE1620" s="175"/>
      <c r="AF1620" s="175"/>
      <c r="AG1620" s="175"/>
      <c r="AH1620" s="175"/>
      <c r="AI1620" s="175"/>
      <c r="AJ1620" s="175"/>
      <c r="AK1620" s="175"/>
      <c r="AL1620" s="175"/>
      <c r="AM1620" s="157" t="str">
        <f ca="1">IF('MASTER 2018-19 '!H1635="","",'MASTER 2018-19 '!H1635)</f>
        <v/>
      </c>
      <c r="AN1620" s="216"/>
    </row>
    <row r="1621" spans="1:40" x14ac:dyDescent="0.2">
      <c r="A1621" s="152"/>
      <c r="B1621" s="213">
        <v>587</v>
      </c>
      <c r="C1621" s="86" t="str">
        <f ca="1">VLOOKUP(B1621,'GSP List'!$D$2:$E$485,2,FALSE)</f>
        <v>ORMLIE</v>
      </c>
      <c r="D1621" s="117" t="s">
        <v>30</v>
      </c>
      <c r="E1621" s="117" t="s">
        <v>655</v>
      </c>
      <c r="F1621" s="214"/>
      <c r="G1621" s="284">
        <f ca="1">IF(AND(VLOOKUP(C1621,SubstationLoad_Max_Primaries!$B$3:$Z$495,3,FALSE),ISNUMBER(VLOOKUP(C1621,'Manual Calculation'!$B$2:$G$222,3,FALSE))),VLOOKUP(C1621,'Manual Calculation'!$B$2:$G$222,4,FALSE),VLOOKUP(C1621,SubstationLoad_Max_Primaries!$B$3:$Z$500,23,FALSE))</f>
        <v>43816.461111111108</v>
      </c>
      <c r="H1621" s="282">
        <f ca="1">IF(AND(VLOOKUP(C1621,SubstationLoad_Max_Primaries!$B$3:$Z$495,3,FALSE),ISNUMBER(VLOOKUP(C1621,'Manual Calculation'!$B$2:$G$222,3,FALSE))),VLOOKUP(C1621,'Manual Calculation'!$B$2:$G$222,3,FALSE),VLOOKUP(C1621,SubstationLoad_Max_Primaries!$B$3:$Z$500,22,FALSE))</f>
        <v>5.3553678911132803</v>
      </c>
      <c r="I1621" s="136">
        <v>1</v>
      </c>
      <c r="J1621" s="89">
        <v>0</v>
      </c>
      <c r="K1621" s="90">
        <v>0</v>
      </c>
      <c r="L1621" s="143">
        <f ca="1">IF(OR($B1621="",ISNA($I1621)),,$H1621*$I1621)</f>
        <v>5.3553678911132803</v>
      </c>
      <c r="M1621" s="143">
        <f ca="1">IF($B1621 ="",,VLOOKUP($K1621,'Growth Rates'!$C$5:$D$8,2,FALSE))^COLUMNS($M1621:M1621)*$L1621+SUM($L1622:M1622)*IFERROR($L$5/$L$6,1)</f>
        <v>5.3554656628254662</v>
      </c>
      <c r="N1621" s="143">
        <f ca="1">IF($B1621 ="",,VLOOKUP($K1621,'Growth Rates'!$C$5:$D$8,2,FALSE))^COLUMNS($M1621:N1621)*$L1621+SUM($L1622:N1622)*IFERROR($L$5/$L$6,1)</f>
        <v>5.3555634363226474</v>
      </c>
      <c r="O1621" s="143">
        <f ca="1">IF($B1621 ="",,VLOOKUP($K1621,'Growth Rates'!$C$5:$D$8,2,FALSE))^COLUMNS($M1621:O1621)*$L1621+SUM($L1622:O1622)*IFERROR($L$5/$L$6,1)</f>
        <v>5.3556612116048568</v>
      </c>
      <c r="P1621" s="143">
        <f ca="1">IF($B1621 ="",,VLOOKUP($K1621,'Growth Rates'!$C$5:$D$8,2,FALSE))^COLUMNS($M1621:P1621)*$L1621+SUM($L1622:P1622)*IFERROR($L$5/$L$6,1)</f>
        <v>5.355758988672128</v>
      </c>
      <c r="Q1621" s="143">
        <f ca="1">IF($B1621 ="",,VLOOKUP($K1621,'Growth Rates'!$C$5:$D$8,2,FALSE))^COLUMNS($M1621:Q1621)*$L1621+SUM($L1622:Q1622)*IFERROR($L$5/$L$6,1)</f>
        <v>5.3558567675244912</v>
      </c>
      <c r="R1621" s="143">
        <f ca="1">IF($B1621 ="",,VLOOKUP($K1621,'Growth Rates'!$C$5:$D$8,2,FALSE))^COLUMNS($M1621:R1621)*$L1621+SUM($L1622:R1622)*IFERROR($L$5/$L$6,1)</f>
        <v>5.3559545481619804</v>
      </c>
      <c r="S1621" s="143">
        <f ca="1">IF($B1621 ="",,VLOOKUP($K1621,'Growth Rates'!$C$5:$D$8,2,FALSE))^COLUMNS($M1621:S1621)*$L1621+SUM($L1622:S1622)*IFERROR($L$5/$L$6,1)</f>
        <v>5.3560523305846282</v>
      </c>
      <c r="T1621" s="143">
        <f ca="1">IF($B1621 ="",,VLOOKUP($K1621,'Growth Rates'!$C$5:$D$8,2,FALSE))^COLUMNS($M1621:T1621)*$L1621+SUM($L1622:T1622)*IFERROR($L$5/$L$6,1)</f>
        <v>5.3561501147924684</v>
      </c>
      <c r="U1621" s="143">
        <f ca="1">IF($B1621 ="",,VLOOKUP($K1621,'Growth Rates'!$C$5:$D$8,2,FALSE))^COLUMNS($M1621:U1621)*$L1621+SUM($L1622:U1622)*IFERROR($L$5/$L$6,1)</f>
        <v>5.3562479007855304</v>
      </c>
      <c r="V1621" s="143">
        <f ca="1">IF($B1621 ="",,VLOOKUP($K1621,'Growth Rates'!$C$5:$D$8,2,FALSE))^COLUMNS($M1621:V1621)*$L1621+SUM($L1622:V1622)*IFERROR($L$5/$L$6,1)</f>
        <v>5.3563456885638496</v>
      </c>
      <c r="W1621" s="143">
        <f ca="1">IF($B1621 ="",,VLOOKUP($K1621,'Growth Rates'!$C$5:$D$8,2,FALSE))^COLUMNS($M1621:W1621)*$L1621+SUM($L1622:W1622)*IFERROR($L$5/$L$6,1)</f>
        <v>5.3564434781274564</v>
      </c>
      <c r="X1621" s="143">
        <f ca="1">IF($B1621 ="",,VLOOKUP($K1621,'Growth Rates'!$C$5:$D$8,2,FALSE))^COLUMNS($M1621:X1621)*$L1621+SUM($L1622:X1622)*IFERROR($L$5/$L$6,1)</f>
        <v>5.3565412694763879</v>
      </c>
      <c r="Y1621" s="143">
        <f ca="1">IF($B1621 ="",,VLOOKUP($K1621,'Growth Rates'!$C$5:$D$8,2,FALSE))^COLUMNS($M1621:Y1621)*$L1621+SUM($L1622:Y1622)*IFERROR($L$5/$L$6,1)</f>
        <v>5.3566390626106699</v>
      </c>
      <c r="Z1621" s="215"/>
      <c r="AA1621" s="173">
        <f ca="1">IFERROR(IF($H1621="",,AA1622/$L1621),0)</f>
        <v>0.75258939804325964</v>
      </c>
      <c r="AB1621" s="173">
        <f ca="1">IFERROR(IF($H1621="",,AB1622/$L1621),0)</f>
        <v>0.65559247225113748</v>
      </c>
      <c r="AC1621" s="174">
        <f ca="1">IFERROR(IF($H1621="",,AC1622/$L1621),0)</f>
        <v>0</v>
      </c>
      <c r="AD1621" s="175"/>
      <c r="AE1621" s="42">
        <v>86007</v>
      </c>
      <c r="AF1621" s="43"/>
      <c r="AG1621" s="43"/>
      <c r="AH1621" s="43"/>
      <c r="AI1621" s="43"/>
      <c r="AJ1621" s="43"/>
      <c r="AK1621" s="43"/>
      <c r="AL1621" s="44"/>
      <c r="AM1621" s="157">
        <f ca="1">IF('MASTER 2018-19 '!H1636="","",'MASTER 2018-19 '!H1636)</f>
        <v>5.4591024880000001</v>
      </c>
      <c r="AN1621" s="216">
        <f t="shared" ca="1" si="273"/>
        <v>-0.10373459688671982</v>
      </c>
    </row>
    <row r="1622" spans="1:40" x14ac:dyDescent="0.2">
      <c r="A1622" s="152"/>
      <c r="C1622" s="217" t="str">
        <f ca="1">IFERROR(IF(H1621="","No PI or No Data",""),"Substation was not found in SubstationLoad")</f>
        <v/>
      </c>
      <c r="D1622" s="139"/>
      <c r="E1622" s="139"/>
      <c r="F1622" s="139"/>
      <c r="G1622" s="285">
        <f ca="1">IF(AND(VLOOKUP(C1621,SubstationLoad_Max_Primaries!$B$3:$Z$495,3,FALSE),ISNUMBER(VLOOKUP(C1621,'Manual Calculation'!$B$2:$G$222,3,FALSE))),VLOOKUP(C1621,'Manual Calculation'!$B$2:$G$222,4,FALSE),VLOOKUP(C1621,SubstationLoad_Max_Primaries!$B$3:$Z$500,23,FALSE))</f>
        <v>43816.461111111108</v>
      </c>
      <c r="H1622" s="250"/>
      <c r="I1622" s="220"/>
      <c r="J1622" s="220"/>
      <c r="K1622" s="220"/>
      <c r="L1622" s="220" t="s">
        <v>32</v>
      </c>
      <c r="M1622" s="221"/>
      <c r="N1622" s="221"/>
      <c r="O1622" s="221"/>
      <c r="P1622" s="221"/>
      <c r="Q1622" s="221"/>
      <c r="R1622" s="221"/>
      <c r="S1622" s="221"/>
      <c r="T1622" s="221"/>
      <c r="U1622" s="221"/>
      <c r="V1622" s="221"/>
      <c r="W1622" s="221"/>
      <c r="X1622" s="221"/>
      <c r="Y1622" s="221"/>
      <c r="Z1622" s="222"/>
      <c r="AA1622" s="419">
        <f ca="1">IF(AND(VLOOKUP(C1621,SubstationLoad_Min_Primaries!$B$3:$Z$495,3,FALSE),ISNUMBER(VLOOKUP(C1621,'Manual Calculation'!$B$2:$G$222,5,FALSE))),"Manual Calculation",MAX(VLOOKUP(C1621,SubstationLoad_Max_Primaries!$B$3:$Z$500,5,FALSE),VLOOKUP(C1621,SubstationLoad_Max_Primaries!$B$3:$Z$500,7,FALSE)))</f>
        <v>4.0303930974731443</v>
      </c>
      <c r="AB1622" s="419">
        <f ca="1">IF(AND(VLOOKUP(C1621,SubstationLoad_Min_Primaries!$B$3:$Z$495,3,FALSE),ISNUMBER(VLOOKUP(C1621,'Manual Calculation'!$B$2:$G$222,5,FALSE))),"Manual Calculation",VLOOKUP(C1621,SubstationLoad_Max_Primaries!$B$3:$Z$500,6,FALSE))</f>
        <v>3.5109388755493161</v>
      </c>
      <c r="AC1622" s="282">
        <f ca="1">IF(AND(VLOOKUP(C1621,SubstationLoad_Min_Primaries!$B$3:$Z$495,3,FALSE),ISNUMBER(VLOOKUP(C1621,'Manual Calculation'!$B$2:$G$222,5,FALSE))),VLOOKUP(C1621,'Manual Calculation'!$B$2:$G$222,5,FALSE),VLOOKUP(C1621,SubstationLoad_Min_Primaries!$B$3:$Z$500,22,FALSE))</f>
        <v>0</v>
      </c>
      <c r="AD1622" s="175"/>
      <c r="AE1622" s="186">
        <v>1</v>
      </c>
      <c r="AF1622" s="187">
        <v>0</v>
      </c>
      <c r="AG1622" s="187">
        <v>0</v>
      </c>
      <c r="AH1622" s="187">
        <v>0</v>
      </c>
      <c r="AI1622" s="187">
        <v>0</v>
      </c>
      <c r="AJ1622" s="187">
        <v>0</v>
      </c>
      <c r="AK1622" s="187">
        <v>0</v>
      </c>
      <c r="AL1622" s="188">
        <v>0</v>
      </c>
      <c r="AM1622" s="157" t="str">
        <f ca="1">IF('MASTER 2018-19 '!H1637="","",'MASTER 2018-19 '!H1637)</f>
        <v/>
      </c>
      <c r="AN1622" s="216"/>
    </row>
    <row r="1623" spans="1:40" x14ac:dyDescent="0.2">
      <c r="A1623" s="152"/>
      <c r="C1623" s="223" t="s">
        <v>33</v>
      </c>
      <c r="D1623" s="224"/>
      <c r="E1623" s="225"/>
      <c r="F1623" s="225"/>
      <c r="G1623" s="226"/>
      <c r="H1623" s="249"/>
      <c r="I1623" s="228"/>
      <c r="J1623" s="228"/>
      <c r="K1623" s="228"/>
      <c r="L1623" s="228"/>
      <c r="M1623" s="229"/>
      <c r="N1623" s="229"/>
      <c r="O1623" s="230"/>
      <c r="P1623" s="230"/>
      <c r="Q1623" s="230"/>
      <c r="R1623" s="231" t="s">
        <v>34</v>
      </c>
      <c r="S1623" s="283">
        <f ca="1">VLOOKUP(C1621,SubstationLoad_Max_Primaries!$B$3:$Z$500,24,FALSE)</f>
        <v>0</v>
      </c>
      <c r="T1623" s="233"/>
      <c r="U1623" s="233"/>
      <c r="V1623" s="233"/>
      <c r="W1623" s="233"/>
      <c r="X1623" s="233"/>
      <c r="Y1623" s="233"/>
      <c r="Z1623" s="234"/>
      <c r="AA1623" s="418">
        <f ca="1">IF(AND(VLOOKUP(C1621,SubstationLoad_Min_Primaries!$B$3:$Z$495,3,FALSE),ISNUMBER(VLOOKUP(C1621,'Manual Calculation'!$B$2:$G$222,5,FALSE))),"",IF(AA1622=VLOOKUP(C1621,SubstationLoad_Max_Primaries!$B$3:$Z$500,5,FALSE),VLOOKUP(C1621,SubstationLoad_Max_Primaries!$B$3:$Z$500,10,FALSE),IF(AA1622=VLOOKUP(C1621,SubstationLoad_Max_Primaries!$B$3:$Z$500,7,FALSE),VLOOKUP(C1621,SubstationLoad_Max_Primaries!$B$3:$Z$500,12,FALSE),"")))</f>
        <v>43559.513888888891</v>
      </c>
      <c r="AB1623" s="418">
        <f ca="1">IF(AND(VLOOKUP(C1621,SubstationLoad_Min_Primaries!$B$3:$Z$495,3,FALSE),ISNUMBER(VLOOKUP(C1621,'Manual Calculation'!$B$2:$G$222,5,FALSE))),"",VLOOKUP(C1621,SubstationLoad_Max_Primaries!$B$3:$Z$500,11,FALSE))</f>
        <v>43633.701388888891</v>
      </c>
      <c r="AC1623" s="418">
        <f ca="1">IF(AND(VLOOKUP(C1621,SubstationLoad_Min_Primaries!$B$3:$Z$495,3,FALSE),ISNUMBER(VLOOKUP(C1621,'Manual Calculation'!$B$2:$G$222,5,FALSE))),VLOOKUP(C1621,'Manual Calculation'!$B$2:$G$222,6,FALSE),VLOOKUP(C1621,SubstationLoad_Min_Primaries!$B$3:$Z$500,23,FALSE))</f>
        <v>0</v>
      </c>
      <c r="AD1623" s="175"/>
      <c r="AE1623" s="175"/>
      <c r="AF1623" s="175"/>
      <c r="AG1623" s="175"/>
      <c r="AH1623" s="175"/>
      <c r="AI1623" s="175"/>
      <c r="AJ1623" s="175"/>
      <c r="AK1623" s="175"/>
      <c r="AL1623" s="175"/>
      <c r="AM1623" s="157" t="str">
        <f ca="1">IF('MASTER 2018-19 '!H1638="","",'MASTER 2018-19 '!H1638)</f>
        <v/>
      </c>
      <c r="AN1623" s="216"/>
    </row>
    <row r="1624" spans="1:40" x14ac:dyDescent="0.2">
      <c r="A1624" s="152"/>
      <c r="B1624" s="213">
        <v>498</v>
      </c>
      <c r="C1624" s="86" t="str">
        <f ca="1">VLOOKUP(B1624,'GSP List'!$D$2:$E$485,2,FALSE)</f>
        <v>ROUSAY</v>
      </c>
      <c r="D1624" s="117" t="s">
        <v>30</v>
      </c>
      <c r="E1624" s="117" t="s">
        <v>530</v>
      </c>
      <c r="F1624" s="214"/>
      <c r="G1624" s="284">
        <f ca="1">IF(AND(VLOOKUP(C1624,SubstationLoad_Max_Primaries!$B$3:$Z$495,3,FALSE),ISNUMBER(VLOOKUP(C1624,'Manual Calculation'!$B$2:$G$222,3,FALSE))),VLOOKUP(C1624,'Manual Calculation'!$B$2:$G$222,4,FALSE),VLOOKUP(C1624,SubstationLoad_Max_Primaries!$B$3:$Z$500,23,FALSE))</f>
        <v>43830.624305555553</v>
      </c>
      <c r="H1624" s="282">
        <f ca="1">IF(AND(VLOOKUP(C1624,SubstationLoad_Max_Primaries!$B$3:$Z$495,3,FALSE),ISNUMBER(VLOOKUP(C1624,'Manual Calculation'!$B$2:$G$222,3,FALSE))),VLOOKUP(C1624,'Manual Calculation'!$B$2:$G$222,3,FALSE),VLOOKUP(C1624,SubstationLoad_Max_Primaries!$B$3:$Z$500,22,FALSE))</f>
        <v>0.43764999508857727</v>
      </c>
      <c r="I1624" s="136">
        <v>1</v>
      </c>
      <c r="J1624" s="89" t="s">
        <v>35</v>
      </c>
      <c r="K1624" s="90" t="s">
        <v>35</v>
      </c>
      <c r="L1624" s="143">
        <f ca="1">IF(OR($B1624="",ISNA($I1624)),,$H1624*$I1624)</f>
        <v>0.43764999508857727</v>
      </c>
      <c r="M1624" s="143">
        <f ca="1">IF($B1624 ="",,VLOOKUP($K1624,'Growth Rates'!$C$5:$D$8,2,FALSE))^COLUMNS($M1624:M1624)*$L1624+SUM($L1625:M1625)*IFERROR($L$5/$L$6,1)</f>
        <v>0.44360415692983052</v>
      </c>
      <c r="N1624" s="143">
        <f ca="1">IF($B1624 ="",,VLOOKUP($K1624,'Growth Rates'!$C$5:$D$8,2,FALSE))^COLUMNS($M1624:N1624)*$L1624+SUM($L1625:N1625)*IFERROR($L$5/$L$6,1)</f>
        <v>0.44963932424036213</v>
      </c>
      <c r="O1624" s="143">
        <f ca="1">IF($B1624 ="",,VLOOKUP($K1624,'Growth Rates'!$C$5:$D$8,2,FALSE))^COLUMNS($M1624:O1624)*$L1624+SUM($L1625:O1625)*IFERROR($L$5/$L$6,1)</f>
        <v>0.45575659908730226</v>
      </c>
      <c r="P1624" s="143">
        <f ca="1">IF($B1624 ="",,VLOOKUP($K1624,'Growth Rates'!$C$5:$D$8,2,FALSE))^COLUMNS($M1624:P1624)*$L1624+SUM($L1625:P1625)*IFERROR($L$5/$L$6,1)</f>
        <v>0.46195709853123745</v>
      </c>
      <c r="Q1624" s="143">
        <f ca="1">IF($B1624 ="",,VLOOKUP($K1624,'Growth Rates'!$C$5:$D$8,2,FALSE))^COLUMNS($M1624:Q1624)*$L1624+SUM($L1625:Q1625)*IFERROR($L$5/$L$6,1)</f>
        <v>0.46824195483019398</v>
      </c>
      <c r="R1624" s="143">
        <f ca="1">IF($B1624 ="",,VLOOKUP($K1624,'Growth Rates'!$C$5:$D$8,2,FALSE))^COLUMNS($M1624:R1624)*$L1624+SUM($L1625:R1625)*IFERROR($L$5/$L$6,1)</f>
        <v>0.47461231564639716</v>
      </c>
      <c r="S1624" s="143">
        <f ca="1">IF($B1624 ="",,VLOOKUP($K1624,'Growth Rates'!$C$5:$D$8,2,FALSE))^COLUMNS($M1624:S1624)*$L1624+SUM($L1625:S1625)*IFERROR($L$5/$L$6,1)</f>
        <v>0.48106934425584252</v>
      </c>
      <c r="T1624" s="143">
        <f ca="1">IF($B1624 ="",,VLOOKUP($K1624,'Growth Rates'!$C$5:$D$8,2,FALSE))^COLUMNS($M1624:T1624)*$L1624+SUM($L1625:T1625)*IFERROR($L$5/$L$6,1)</f>
        <v>0.48761421976071978</v>
      </c>
      <c r="U1624" s="143">
        <f ca="1">IF($B1624 ="",,VLOOKUP($K1624,'Growth Rates'!$C$5:$D$8,2,FALSE))^COLUMNS($M1624:U1624)*$L1624+SUM($L1625:U1625)*IFERROR($L$5/$L$6,1)</f>
        <v>0.49424813730472461</v>
      </c>
      <c r="V1624" s="143">
        <f ca="1">IF($B1624 ="",,VLOOKUP($K1624,'Growth Rates'!$C$5:$D$8,2,FALSE))^COLUMNS($M1624:V1624)*$L1624+SUM($L1625:V1625)*IFERROR($L$5/$L$6,1)</f>
        <v>0.5009723082913019</v>
      </c>
      <c r="W1624" s="143">
        <f ca="1">IF($B1624 ="",,VLOOKUP($K1624,'Growth Rates'!$C$5:$D$8,2,FALSE))^COLUMNS($M1624:W1624)*$L1624+SUM($L1625:W1625)*IFERROR($L$5/$L$6,1)</f>
        <v>0.50778796060485643</v>
      </c>
      <c r="X1624" s="143">
        <f ca="1">IF($B1624 ="",,VLOOKUP($K1624,'Growth Rates'!$C$5:$D$8,2,FALSE))^COLUMNS($M1624:X1624)*$L1624+SUM($L1625:X1625)*IFERROR($L$5/$L$6,1)</f>
        <v>0.51469633883497445</v>
      </c>
      <c r="Y1624" s="143">
        <f ca="1">IF($B1624 ="",,VLOOKUP($K1624,'Growth Rates'!$C$5:$D$8,2,FALSE))^COLUMNS($M1624:Y1624)*$L1624+SUM($L1625:Y1625)*IFERROR($L$5/$L$6,1)</f>
        <v>0.52169870450369493</v>
      </c>
      <c r="Z1624" s="215"/>
      <c r="AA1624" s="173">
        <f ca="1">IFERROR(IF($H1624="",,AA1625/$L1624),0)</f>
        <v>0.76355532414937399</v>
      </c>
      <c r="AB1624" s="173">
        <f ca="1">IFERROR(IF($H1624="",,AB1625/$L1624),0)</f>
        <v>0.69811489838984375</v>
      </c>
      <c r="AC1624" s="174">
        <f ca="1">IFERROR(IF($H1624="",,AC1625/$L1624),0)</f>
        <v>0</v>
      </c>
      <c r="AD1624" s="175"/>
      <c r="AE1624" s="42">
        <v>86112</v>
      </c>
      <c r="AF1624" s="43"/>
      <c r="AG1624" s="43"/>
      <c r="AH1624" s="43"/>
      <c r="AI1624" s="43"/>
      <c r="AJ1624" s="43"/>
      <c r="AK1624" s="43"/>
      <c r="AL1624" s="44"/>
      <c r="AM1624" s="157">
        <f ca="1">IF('MASTER 2018-19 '!H1639="","",'MASTER 2018-19 '!H1639)</f>
        <v>0.34269063500000002</v>
      </c>
      <c r="AN1624" s="240">
        <f t="shared" ca="1" si="273"/>
        <v>9.4959360088577249E-2</v>
      </c>
    </row>
    <row r="1625" spans="1:40" x14ac:dyDescent="0.2">
      <c r="C1625" s="217" t="str">
        <f ca="1">IFERROR(IF(H1624="","No PI or No Data",""),"Substation was not found in SubstationLoad")</f>
        <v/>
      </c>
      <c r="D1625" s="139"/>
      <c r="E1625" s="139"/>
      <c r="F1625" s="139"/>
      <c r="G1625" s="285">
        <f ca="1">IF(AND(VLOOKUP(C1624,SubstationLoad_Max_Primaries!$B$3:$Z$495,3,FALSE),ISNUMBER(VLOOKUP(C1624,'Manual Calculation'!$B$2:$G$222,3,FALSE))),VLOOKUP(C1624,'Manual Calculation'!$B$2:$G$222,4,FALSE),VLOOKUP(C1624,SubstationLoad_Max_Primaries!$B$3:$Z$500,23,FALSE))</f>
        <v>43830.624305555553</v>
      </c>
      <c r="H1625" s="250"/>
      <c r="I1625" s="220"/>
      <c r="J1625" s="220"/>
      <c r="K1625" s="220"/>
      <c r="L1625" s="220" t="s">
        <v>32</v>
      </c>
      <c r="M1625" s="235"/>
      <c r="N1625" s="221"/>
      <c r="O1625" s="221"/>
      <c r="P1625" s="221"/>
      <c r="Q1625" s="221"/>
      <c r="R1625" s="221"/>
      <c r="S1625" s="221"/>
      <c r="T1625" s="221"/>
      <c r="U1625" s="221"/>
      <c r="V1625" s="221"/>
      <c r="W1625" s="221"/>
      <c r="X1625" s="221"/>
      <c r="Y1625" s="221"/>
      <c r="Z1625" s="222"/>
      <c r="AA1625" s="419">
        <f ca="1">IF(AND(VLOOKUP(C1624,SubstationLoad_Min_Primaries!$B$3:$Z$495,3,FALSE),ISNUMBER(VLOOKUP(C1624,'Manual Calculation'!$B$2:$G$222,5,FALSE))),"Manual Calculation",MAX(VLOOKUP(C1624,SubstationLoad_Max_Primaries!$B$3:$Z$500,5,FALSE),VLOOKUP(C1624,SubstationLoad_Max_Primaries!$B$3:$Z$500,7,FALSE)))</f>
        <v>0.33416998386383057</v>
      </c>
      <c r="AB1625" s="419">
        <f ca="1">IF(AND(VLOOKUP(C1624,SubstationLoad_Min_Primaries!$B$3:$Z$495,3,FALSE),ISNUMBER(VLOOKUP(C1624,'Manual Calculation'!$B$2:$G$222,5,FALSE))),"Manual Calculation",VLOOKUP(C1624,SubstationLoad_Max_Primaries!$B$3:$Z$500,6,FALSE))</f>
        <v>0.30552998185157776</v>
      </c>
      <c r="AC1625" s="282">
        <f ca="1">IF(AND(VLOOKUP(C1624,SubstationLoad_Min_Primaries!$B$3:$Z$495,3,FALSE),ISNUMBER(VLOOKUP(C1624,'Manual Calculation'!$B$2:$G$222,5,FALSE))),VLOOKUP(C1624,'Manual Calculation'!$B$2:$G$222,5,FALSE),VLOOKUP(C1624,SubstationLoad_Min_Primaries!$B$3:$Z$500,22,FALSE))</f>
        <v>0</v>
      </c>
      <c r="AD1625" s="175"/>
      <c r="AE1625" s="186">
        <v>1</v>
      </c>
      <c r="AF1625" s="187">
        <v>0</v>
      </c>
      <c r="AG1625" s="187">
        <v>0</v>
      </c>
      <c r="AH1625" s="187">
        <v>0</v>
      </c>
      <c r="AI1625" s="187">
        <v>0</v>
      </c>
      <c r="AJ1625" s="187">
        <v>0</v>
      </c>
      <c r="AK1625" s="187">
        <v>0</v>
      </c>
      <c r="AL1625" s="188">
        <v>0</v>
      </c>
      <c r="AM1625" s="157" t="str">
        <f ca="1">IF('MASTER 2018-19 '!H1640="","",'MASTER 2018-19 '!H1640)</f>
        <v/>
      </c>
      <c r="AN1625" s="216"/>
    </row>
    <row r="1626" spans="1:40" x14ac:dyDescent="0.2">
      <c r="C1626" s="223" t="s">
        <v>33</v>
      </c>
      <c r="D1626" s="224"/>
      <c r="E1626" s="225"/>
      <c r="F1626" s="225"/>
      <c r="G1626" s="226"/>
      <c r="H1626" s="249"/>
      <c r="I1626" s="228"/>
      <c r="J1626" s="228"/>
      <c r="K1626" s="228"/>
      <c r="L1626" s="228"/>
      <c r="M1626" s="229"/>
      <c r="N1626" s="229"/>
      <c r="O1626" s="230"/>
      <c r="P1626" s="230"/>
      <c r="Q1626" s="230"/>
      <c r="R1626" s="231" t="s">
        <v>34</v>
      </c>
      <c r="S1626" s="283">
        <f ca="1">VLOOKUP(C1624,SubstationLoad_Max_Primaries!$B$3:$Z$500,24,FALSE)</f>
        <v>0.78799998760223389</v>
      </c>
      <c r="T1626" s="233"/>
      <c r="U1626" s="233"/>
      <c r="V1626" s="233"/>
      <c r="W1626" s="233"/>
      <c r="X1626" s="233"/>
      <c r="Y1626" s="233"/>
      <c r="Z1626" s="234"/>
      <c r="AA1626" s="418">
        <f ca="1">IF(AND(VLOOKUP(C1624,SubstationLoad_Min_Primaries!$B$3:$Z$495,3,FALSE),ISNUMBER(VLOOKUP(C1624,'Manual Calculation'!$B$2:$G$222,5,FALSE))),"",IF(AA1625=VLOOKUP(C1624,SubstationLoad_Max_Primaries!$B$3:$Z$500,5,FALSE),VLOOKUP(C1624,SubstationLoad_Max_Primaries!$B$3:$Z$500,10,FALSE),IF(AA1625=VLOOKUP(C1624,SubstationLoad_Max_Primaries!$B$3:$Z$500,7,FALSE),VLOOKUP(C1624,SubstationLoad_Max_Primaries!$B$3:$Z$500,12,FALSE),"")))</f>
        <v>43759.866666666669</v>
      </c>
      <c r="AB1626" s="418">
        <f ca="1">IF(AND(VLOOKUP(C1624,SubstationLoad_Min_Primaries!$B$3:$Z$495,3,FALSE),ISNUMBER(VLOOKUP(C1624,'Manual Calculation'!$B$2:$G$222,5,FALSE))),"",VLOOKUP(C1624,SubstationLoad_Max_Primaries!$B$3:$Z$500,11,FALSE))</f>
        <v>43649.820138888892</v>
      </c>
      <c r="AC1626" s="418">
        <f ca="1">IF(AND(VLOOKUP(C1624,SubstationLoad_Min_Primaries!$B$3:$Z$495,3,FALSE),ISNUMBER(VLOOKUP(C1624,'Manual Calculation'!$B$2:$G$222,5,FALSE))),VLOOKUP(C1624,'Manual Calculation'!$B$2:$G$222,6,FALSE),VLOOKUP(C1624,SubstationLoad_Min_Primaries!$B$3:$Z$500,23,FALSE))</f>
        <v>0</v>
      </c>
      <c r="AD1626" s="175"/>
      <c r="AE1626" s="175"/>
      <c r="AF1626" s="175"/>
      <c r="AG1626" s="175"/>
      <c r="AH1626" s="175"/>
      <c r="AI1626" s="175"/>
      <c r="AJ1626" s="175"/>
      <c r="AK1626" s="175"/>
      <c r="AL1626" s="175"/>
      <c r="AM1626" s="157" t="str">
        <f ca="1">IF('MASTER 2018-19 '!H1641="","",'MASTER 2018-19 '!H1641)</f>
        <v/>
      </c>
      <c r="AN1626" s="216"/>
    </row>
    <row r="1627" spans="1:40" x14ac:dyDescent="0.2">
      <c r="B1627" s="213">
        <v>685</v>
      </c>
      <c r="C1627" s="86" t="str">
        <f ca="1">VLOOKUP(B1627,'GSP List'!$D$2:$E$485,2,FALSE)</f>
        <v>SANDAY</v>
      </c>
      <c r="D1627" s="117" t="s">
        <v>30</v>
      </c>
      <c r="E1627" s="117" t="s">
        <v>564</v>
      </c>
      <c r="F1627" s="214"/>
      <c r="G1627" s="284">
        <f ca="1">IF(AND(VLOOKUP(C1627,SubstationLoad_Max_Primaries!$B$3:$Z$495,3,FALSE),ISNUMBER(VLOOKUP(C1627,'Manual Calculation'!$B$2:$G$222,3,FALSE))),VLOOKUP(C1627,'Manual Calculation'!$B$2:$G$222,4,FALSE),VLOOKUP(C1627,SubstationLoad_Max_Primaries!$B$3:$Z$500,23,FALSE))</f>
        <v>43816.464583333334</v>
      </c>
      <c r="H1627" s="282">
        <f ca="1">IF(AND(VLOOKUP(C1627,SubstationLoad_Max_Primaries!$B$3:$Z$495,3,FALSE),ISNUMBER(VLOOKUP(C1627,'Manual Calculation'!$B$2:$G$222,3,FALSE))),VLOOKUP(C1627,'Manual Calculation'!$B$2:$G$222,3,FALSE),VLOOKUP(C1627,SubstationLoad_Max_Primaries!$B$3:$Z$500,22,FALSE))</f>
        <v>0.79487933375549313</v>
      </c>
      <c r="I1627" s="136">
        <v>1</v>
      </c>
      <c r="J1627" s="89">
        <v>0</v>
      </c>
      <c r="K1627" s="90">
        <v>0</v>
      </c>
      <c r="L1627" s="143">
        <f ca="1">IF(OR($B1627="",ISNA($I1627)),,$H1627*$I1627)</f>
        <v>0.79487933375549313</v>
      </c>
      <c r="M1627" s="143">
        <f ca="1">IF($B1627 ="",,VLOOKUP($K1627,'Growth Rates'!$C$5:$D$8,2,FALSE))^COLUMNS($M1627:M1627)*$L1627+SUM($L1628:M1628)*IFERROR($L$5/$L$6,1)</f>
        <v>0.79489384568352917</v>
      </c>
      <c r="N1627" s="143">
        <f ca="1">IF($B1627 ="",,VLOOKUP($K1627,'Growth Rates'!$C$5:$D$8,2,FALSE))^COLUMNS($M1627:N1627)*$L1627+SUM($L1628:N1628)*IFERROR($L$5/$L$6,1)</f>
        <v>0.79490835787650616</v>
      </c>
      <c r="O1627" s="143">
        <f ca="1">IF($B1627 ="",,VLOOKUP($K1627,'Growth Rates'!$C$5:$D$8,2,FALSE))^COLUMNS($M1627:O1627)*$L1627+SUM($L1628:O1628)*IFERROR($L$5/$L$6,1)</f>
        <v>0.79492287033442888</v>
      </c>
      <c r="P1627" s="143">
        <f ca="1">IF($B1627 ="",,VLOOKUP($K1627,'Growth Rates'!$C$5:$D$8,2,FALSE))^COLUMNS($M1627:P1627)*$L1627+SUM($L1628:P1628)*IFERROR($L$5/$L$6,1)</f>
        <v>0.79493738305730233</v>
      </c>
      <c r="Q1627" s="143">
        <f ca="1">IF($B1627 ="",,VLOOKUP($K1627,'Growth Rates'!$C$5:$D$8,2,FALSE))^COLUMNS($M1627:Q1627)*$L1627+SUM($L1628:Q1628)*IFERROR($L$5/$L$6,1)</f>
        <v>0.79495189604513095</v>
      </c>
      <c r="R1627" s="143">
        <f ca="1">IF($B1627 ="",,VLOOKUP($K1627,'Growth Rates'!$C$5:$D$8,2,FALSE))^COLUMNS($M1627:R1627)*$L1627+SUM($L1628:R1628)*IFERROR($L$5/$L$6,1)</f>
        <v>0.79496640929791995</v>
      </c>
      <c r="S1627" s="143">
        <f ca="1">IF($B1627 ="",,VLOOKUP($K1627,'Growth Rates'!$C$5:$D$8,2,FALSE))^COLUMNS($M1627:S1627)*$L1627+SUM($L1628:S1628)*IFERROR($L$5/$L$6,1)</f>
        <v>0.79498092281567401</v>
      </c>
      <c r="T1627" s="143">
        <f ca="1">IF($B1627 ="",,VLOOKUP($K1627,'Growth Rates'!$C$5:$D$8,2,FALSE))^COLUMNS($M1627:T1627)*$L1627+SUM($L1628:T1628)*IFERROR($L$5/$L$6,1)</f>
        <v>0.79499543659839822</v>
      </c>
      <c r="U1627" s="143">
        <f ca="1">IF($B1627 ="",,VLOOKUP($K1627,'Growth Rates'!$C$5:$D$8,2,FALSE))^COLUMNS($M1627:U1627)*$L1627+SUM($L1628:U1628)*IFERROR($L$5/$L$6,1)</f>
        <v>0.79500995064609692</v>
      </c>
      <c r="V1627" s="143">
        <f ca="1">IF($B1627 ="",,VLOOKUP($K1627,'Growth Rates'!$C$5:$D$8,2,FALSE))^COLUMNS($M1627:V1627)*$L1627+SUM($L1628:V1628)*IFERROR($L$5/$L$6,1)</f>
        <v>0.79502446495877543</v>
      </c>
      <c r="W1627" s="143">
        <f ca="1">IF($B1627 ="",,VLOOKUP($K1627,'Growth Rates'!$C$5:$D$8,2,FALSE))^COLUMNS($M1627:W1627)*$L1627+SUM($L1628:W1628)*IFERROR($L$5/$L$6,1)</f>
        <v>0.7950389795364381</v>
      </c>
      <c r="X1627" s="143">
        <f ca="1">IF($B1627 ="",,VLOOKUP($K1627,'Growth Rates'!$C$5:$D$8,2,FALSE))^COLUMNS($M1627:X1627)*$L1627+SUM($L1628:X1628)*IFERROR($L$5/$L$6,1)</f>
        <v>0.79505349437909056</v>
      </c>
      <c r="Y1627" s="143">
        <f ca="1">IF($B1627 ="",,VLOOKUP($K1627,'Growth Rates'!$C$5:$D$8,2,FALSE))^COLUMNS($M1627:Y1627)*$L1627+SUM($L1628:Y1628)*IFERROR($L$5/$L$6,1)</f>
        <v>0.79506800948673673</v>
      </c>
      <c r="Z1627" s="215"/>
      <c r="AA1627" s="173">
        <f ca="1">IFERROR(IF($H1627="",,AA1628/$L1627),0)</f>
        <v>0.85250221288922368</v>
      </c>
      <c r="AB1627" s="173">
        <f ca="1">IFERROR(IF($H1627="",,AB1628/$L1627),0)</f>
        <v>0.68217735681959846</v>
      </c>
      <c r="AC1627" s="174">
        <f ca="1">IFERROR(IF($H1627="",,AC1628/$L1627),0)</f>
        <v>0</v>
      </c>
      <c r="AD1627" s="175"/>
      <c r="AE1627" s="42">
        <v>86118</v>
      </c>
      <c r="AF1627" s="43"/>
      <c r="AG1627" s="43"/>
      <c r="AH1627" s="43"/>
      <c r="AI1627" s="43"/>
      <c r="AJ1627" s="43"/>
      <c r="AK1627" s="43"/>
      <c r="AL1627" s="44"/>
      <c r="AM1627" s="157">
        <f ca="1">IF('MASTER 2018-19 '!H1642="","",'MASTER 2018-19 '!H1642)</f>
        <v>0.79039077700000004</v>
      </c>
      <c r="AN1627" s="216">
        <f t="shared" ca="1" si="273"/>
        <v>4.4885567554930894E-3</v>
      </c>
    </row>
    <row r="1628" spans="1:40" x14ac:dyDescent="0.2">
      <c r="C1628" s="217" t="str">
        <f ca="1">IFERROR(IF(H1627="","No PI or No Data",""),"Substation was not found in SubstationLoad")</f>
        <v/>
      </c>
      <c r="D1628" s="139"/>
      <c r="E1628" s="139"/>
      <c r="F1628" s="139"/>
      <c r="G1628" s="285">
        <f ca="1">IF(AND(VLOOKUP(C1627,SubstationLoad_Max_Primaries!$B$3:$Z$495,3,FALSE),ISNUMBER(VLOOKUP(C1627,'Manual Calculation'!$B$2:$G$222,3,FALSE))),VLOOKUP(C1627,'Manual Calculation'!$B$2:$G$222,4,FALSE),VLOOKUP(C1627,SubstationLoad_Max_Primaries!$B$3:$Z$500,23,FALSE))</f>
        <v>43816.464583333334</v>
      </c>
      <c r="H1628" s="250"/>
      <c r="I1628" s="220"/>
      <c r="J1628" s="220"/>
      <c r="K1628" s="220"/>
      <c r="L1628" s="220" t="s">
        <v>32</v>
      </c>
      <c r="M1628" s="235"/>
      <c r="N1628" s="221"/>
      <c r="O1628" s="221"/>
      <c r="P1628" s="221"/>
      <c r="Q1628" s="221"/>
      <c r="R1628" s="221"/>
      <c r="S1628" s="221"/>
      <c r="T1628" s="221"/>
      <c r="U1628" s="221"/>
      <c r="V1628" s="221"/>
      <c r="W1628" s="221"/>
      <c r="X1628" s="221"/>
      <c r="Y1628" s="221"/>
      <c r="Z1628" s="222"/>
      <c r="AA1628" s="419">
        <f ca="1">IF(AND(VLOOKUP(C1627,SubstationLoad_Min_Primaries!$B$3:$Z$495,3,FALSE),ISNUMBER(VLOOKUP(C1627,'Manual Calculation'!$B$2:$G$222,5,FALSE))),"Manual Calculation",MAX(VLOOKUP(C1627,SubstationLoad_Max_Primaries!$B$3:$Z$500,5,FALSE),VLOOKUP(C1627,SubstationLoad_Max_Primaries!$B$3:$Z$500,7,FALSE)))</f>
        <v>0.67763639100646966</v>
      </c>
      <c r="AB1628" s="419">
        <f ca="1">IF(AND(VLOOKUP(C1627,SubstationLoad_Min_Primaries!$B$3:$Z$495,3,FALSE),ISNUMBER(VLOOKUP(C1627,'Manual Calculation'!$B$2:$G$222,5,FALSE))),"Manual Calculation",VLOOKUP(C1627,SubstationLoad_Max_Primaries!$B$3:$Z$500,6,FALSE))</f>
        <v>0.54224868289184569</v>
      </c>
      <c r="AC1628" s="282">
        <f ca="1">IF(AND(VLOOKUP(C1627,SubstationLoad_Min_Primaries!$B$3:$Z$495,3,FALSE),ISNUMBER(VLOOKUP(C1627,'Manual Calculation'!$B$2:$G$222,5,FALSE))),VLOOKUP(C1627,'Manual Calculation'!$B$2:$G$222,5,FALSE),VLOOKUP(C1627,SubstationLoad_Min_Primaries!$B$3:$Z$500,22,FALSE))</f>
        <v>0</v>
      </c>
      <c r="AD1628" s="175"/>
      <c r="AE1628" s="186">
        <v>1</v>
      </c>
      <c r="AF1628" s="187">
        <v>0</v>
      </c>
      <c r="AG1628" s="187">
        <v>0</v>
      </c>
      <c r="AH1628" s="187">
        <v>0</v>
      </c>
      <c r="AI1628" s="187">
        <v>0</v>
      </c>
      <c r="AJ1628" s="187">
        <v>0</v>
      </c>
      <c r="AK1628" s="187">
        <v>0</v>
      </c>
      <c r="AL1628" s="188">
        <v>0</v>
      </c>
      <c r="AM1628" s="157" t="str">
        <f ca="1">IF('MASTER 2018-19 '!H1643="","",'MASTER 2018-19 '!H1643)</f>
        <v/>
      </c>
      <c r="AN1628" s="216"/>
    </row>
    <row r="1629" spans="1:40" x14ac:dyDescent="0.2">
      <c r="C1629" s="223" t="s">
        <v>33</v>
      </c>
      <c r="D1629" s="224"/>
      <c r="E1629" s="225"/>
      <c r="F1629" s="225"/>
      <c r="G1629" s="226"/>
      <c r="H1629" s="249"/>
      <c r="I1629" s="228"/>
      <c r="J1629" s="228"/>
      <c r="K1629" s="228"/>
      <c r="L1629" s="228"/>
      <c r="M1629" s="229"/>
      <c r="N1629" s="229"/>
      <c r="O1629" s="230"/>
      <c r="P1629" s="230"/>
      <c r="Q1629" s="230"/>
      <c r="R1629" s="231" t="s">
        <v>34</v>
      </c>
      <c r="S1629" s="283">
        <f ca="1">VLOOKUP(C1627,SubstationLoad_Max_Primaries!$B$3:$Z$500,24,FALSE)</f>
        <v>0</v>
      </c>
      <c r="T1629" s="233"/>
      <c r="U1629" s="233"/>
      <c r="V1629" s="233"/>
      <c r="W1629" s="233"/>
      <c r="X1629" s="233"/>
      <c r="Y1629" s="233"/>
      <c r="Z1629" s="234"/>
      <c r="AA1629" s="418">
        <f ca="1">IF(AND(VLOOKUP(C1627,SubstationLoad_Min_Primaries!$B$3:$Z$495,3,FALSE),ISNUMBER(VLOOKUP(C1627,'Manual Calculation'!$B$2:$G$222,5,FALSE))),"",IF(AA1628=VLOOKUP(C1627,SubstationLoad_Max_Primaries!$B$3:$Z$500,5,FALSE),VLOOKUP(C1627,SubstationLoad_Max_Primaries!$B$3:$Z$500,10,FALSE),IF(AA1628=VLOOKUP(C1627,SubstationLoad_Max_Primaries!$B$3:$Z$500,7,FALSE),VLOOKUP(C1627,SubstationLoad_Max_Primaries!$B$3:$Z$500,12,FALSE),"")))</f>
        <v>43769.462500000001</v>
      </c>
      <c r="AB1629" s="418">
        <f ca="1">IF(AND(VLOOKUP(C1627,SubstationLoad_Min_Primaries!$B$3:$Z$495,3,FALSE),ISNUMBER(VLOOKUP(C1627,'Manual Calculation'!$B$2:$G$222,5,FALSE))),"",VLOOKUP(C1627,SubstationLoad_Max_Primaries!$B$3:$Z$500,11,FALSE))</f>
        <v>43622.761111111111</v>
      </c>
      <c r="AC1629" s="418">
        <f ca="1">IF(AND(VLOOKUP(C1627,SubstationLoad_Min_Primaries!$B$3:$Z$495,3,FALSE),ISNUMBER(VLOOKUP(C1627,'Manual Calculation'!$B$2:$G$222,5,FALSE))),VLOOKUP(C1627,'Manual Calculation'!$B$2:$G$222,6,FALSE),VLOOKUP(C1627,SubstationLoad_Min_Primaries!$B$3:$Z$500,23,FALSE))</f>
        <v>0</v>
      </c>
      <c r="AD1629" s="175"/>
      <c r="AE1629" s="175"/>
      <c r="AF1629" s="175"/>
      <c r="AG1629" s="175"/>
      <c r="AH1629" s="175"/>
      <c r="AI1629" s="175"/>
      <c r="AJ1629" s="175"/>
      <c r="AK1629" s="175"/>
      <c r="AL1629" s="175"/>
      <c r="AM1629" s="157" t="str">
        <f ca="1">IF('MASTER 2018-19 '!H1644="","",'MASTER 2018-19 '!H1644)</f>
        <v/>
      </c>
      <c r="AN1629" s="216"/>
    </row>
    <row r="1630" spans="1:40" x14ac:dyDescent="0.2">
      <c r="B1630" s="236">
        <v>683</v>
      </c>
      <c r="C1630" s="86" t="str">
        <f ca="1">VLOOKUP(B1630,'GSP List'!$D$2:$E$485,2,FALSE)</f>
        <v>SHAPINSAY</v>
      </c>
      <c r="D1630" s="117" t="s">
        <v>30</v>
      </c>
      <c r="E1630" s="117" t="s">
        <v>564</v>
      </c>
      <c r="F1630" s="214"/>
      <c r="G1630" s="284">
        <f ca="1">IF(AND(VLOOKUP(C1630,SubstationLoad_Max_Primaries!$B$3:$Z$495,3,FALSE),ISNUMBER(VLOOKUP(C1630,'Manual Calculation'!$B$2:$G$222,3,FALSE))),VLOOKUP(C1630,'Manual Calculation'!$B$2:$G$222,4,FALSE),VLOOKUP(C1630,SubstationLoad_Max_Primaries!$B$3:$Z$500,23,FALSE))</f>
        <v>43830.755555555559</v>
      </c>
      <c r="H1630" s="282">
        <f ca="1">IF(AND(VLOOKUP(C1630,SubstationLoad_Max_Primaries!$B$3:$Z$495,3,FALSE),ISNUMBER(VLOOKUP(C1630,'Manual Calculation'!$B$2:$G$222,3,FALSE))),VLOOKUP(C1630,'Manual Calculation'!$B$2:$G$222,3,FALSE),VLOOKUP(C1630,SubstationLoad_Max_Primaries!$B$3:$Z$500,22,FALSE))</f>
        <v>0.43744800201416018</v>
      </c>
      <c r="I1630" s="136">
        <v>1</v>
      </c>
      <c r="J1630" s="89">
        <v>0</v>
      </c>
      <c r="K1630" s="90">
        <v>0</v>
      </c>
      <c r="L1630" s="143">
        <f ca="1">IF(OR($B1630="",ISNA($I1630)),,$H1630*$I1630)</f>
        <v>0.43744800201416018</v>
      </c>
      <c r="M1630" s="143">
        <f ca="1">IF($B1630 ="",,VLOOKUP($K1630,'Growth Rates'!$C$5:$D$8,2,FALSE))^COLUMNS($M1630:M1630)*$L1630+SUM($L1631:M1631)*IFERROR($L$5/$L$6,1)</f>
        <v>0.43745598840109362</v>
      </c>
      <c r="N1630" s="143">
        <f ca="1">IF($B1630 ="",,VLOOKUP($K1630,'Growth Rates'!$C$5:$D$8,2,FALSE))^COLUMNS($M1630:N1630)*$L1630+SUM($L1631:N1631)*IFERROR($L$5/$L$6,1)</f>
        <v>0.43746397493383266</v>
      </c>
      <c r="O1630" s="143">
        <f ca="1">IF($B1630 ="",,VLOOKUP($K1630,'Growth Rates'!$C$5:$D$8,2,FALSE))^COLUMNS($M1630:O1630)*$L1630+SUM($L1631:O1631)*IFERROR($L$5/$L$6,1)</f>
        <v>0.43747196161237989</v>
      </c>
      <c r="P1630" s="143">
        <f ca="1">IF($B1630 ="",,VLOOKUP($K1630,'Growth Rates'!$C$5:$D$8,2,FALSE))^COLUMNS($M1630:P1630)*$L1630+SUM($L1631:P1631)*IFERROR($L$5/$L$6,1)</f>
        <v>0.43747994843673826</v>
      </c>
      <c r="Q1630" s="143">
        <f ca="1">IF($B1630 ="",,VLOOKUP($K1630,'Growth Rates'!$C$5:$D$8,2,FALSE))^COLUMNS($M1630:Q1630)*$L1630+SUM($L1631:Q1631)*IFERROR($L$5/$L$6,1)</f>
        <v>0.43748793540691011</v>
      </c>
      <c r="R1630" s="143">
        <f ca="1">IF($B1630 ="",,VLOOKUP($K1630,'Growth Rates'!$C$5:$D$8,2,FALSE))^COLUMNS($M1630:R1630)*$L1630+SUM($L1631:R1631)*IFERROR($L$5/$L$6,1)</f>
        <v>0.43749592252289821</v>
      </c>
      <c r="S1630" s="143">
        <f ca="1">IF($B1630 ="",,VLOOKUP($K1630,'Growth Rates'!$C$5:$D$8,2,FALSE))^COLUMNS($M1630:S1630)*$L1630+SUM($L1631:S1631)*IFERROR($L$5/$L$6,1)</f>
        <v>0.43750390978470527</v>
      </c>
      <c r="T1630" s="143">
        <f ca="1">IF($B1630 ="",,VLOOKUP($K1630,'Growth Rates'!$C$5:$D$8,2,FALSE))^COLUMNS($M1630:T1630)*$L1630+SUM($L1631:T1631)*IFERROR($L$5/$L$6,1)</f>
        <v>0.43751189719233397</v>
      </c>
      <c r="U1630" s="143">
        <f ca="1">IF($B1630 ="",,VLOOKUP($K1630,'Growth Rates'!$C$5:$D$8,2,FALSE))^COLUMNS($M1630:U1630)*$L1630+SUM($L1631:U1631)*IFERROR($L$5/$L$6,1)</f>
        <v>0.43751988474578685</v>
      </c>
      <c r="V1630" s="143">
        <f ca="1">IF($B1630 ="",,VLOOKUP($K1630,'Growth Rates'!$C$5:$D$8,2,FALSE))^COLUMNS($M1630:V1630)*$L1630+SUM($L1631:V1631)*IFERROR($L$5/$L$6,1)</f>
        <v>0.43752787244506675</v>
      </c>
      <c r="W1630" s="143">
        <f ca="1">IF($B1630 ="",,VLOOKUP($K1630,'Growth Rates'!$C$5:$D$8,2,FALSE))^COLUMNS($M1630:W1630)*$L1630+SUM($L1631:W1631)*IFERROR($L$5/$L$6,1)</f>
        <v>0.43753586029017599</v>
      </c>
      <c r="X1630" s="143">
        <f ca="1">IF($B1630 ="",,VLOOKUP($K1630,'Growth Rates'!$C$5:$D$8,2,FALSE))^COLUMNS($M1630:X1630)*$L1630+SUM($L1631:X1631)*IFERROR($L$5/$L$6,1)</f>
        <v>0.43754384828111781</v>
      </c>
      <c r="Y1630" s="143">
        <f ca="1">IF($B1630 ="",,VLOOKUP($K1630,'Growth Rates'!$C$5:$D$8,2,FALSE))^COLUMNS($M1630:Y1630)*$L1630+SUM($L1631:Y1631)*IFERROR($L$5/$L$6,1)</f>
        <v>0.4375518364178943</v>
      </c>
      <c r="Z1630" s="215"/>
      <c r="AA1630" s="173">
        <f ca="1">IFERROR(IF($H1630="",,AA1631/$L1630),0)</f>
        <v>0</v>
      </c>
      <c r="AB1630" s="173">
        <f ca="1">IFERROR(IF($H1630="",,AB1631/$L1630),0)</f>
        <v>0</v>
      </c>
      <c r="AC1630" s="174">
        <f ca="1">IFERROR(IF($H1630="",,AC1631/$L1630),0)</f>
        <v>0</v>
      </c>
      <c r="AD1630" s="175"/>
      <c r="AE1630" s="42">
        <v>86122</v>
      </c>
      <c r="AF1630" s="43"/>
      <c r="AG1630" s="43"/>
      <c r="AH1630" s="43"/>
      <c r="AI1630" s="43"/>
      <c r="AJ1630" s="43"/>
      <c r="AK1630" s="43"/>
      <c r="AL1630" s="44"/>
      <c r="AM1630" s="157">
        <f ca="1">IF('MASTER 2018-19 '!H1645="","",'MASTER 2018-19 '!H1645)</f>
        <v>0.42</v>
      </c>
      <c r="AN1630" s="216">
        <f t="shared" ca="1" si="273"/>
        <v>1.7448002014160191E-2</v>
      </c>
    </row>
    <row r="1631" spans="1:40" x14ac:dyDescent="0.2">
      <c r="C1631" s="217" t="str">
        <f ca="1">IFERROR(IF(H1630="","No PI or No Data",""),"Substation was not found in SubstationLoad")</f>
        <v/>
      </c>
      <c r="D1631" s="139"/>
      <c r="E1631" s="139"/>
      <c r="F1631" s="139"/>
      <c r="G1631" s="285">
        <f ca="1">IF(AND(VLOOKUP(C1630,SubstationLoad_Max_Primaries!$B$3:$Z$495,3,FALSE),ISNUMBER(VLOOKUP(C1630,'Manual Calculation'!$B$2:$G$222,3,FALSE))),VLOOKUP(C1630,'Manual Calculation'!$B$2:$G$222,4,FALSE),VLOOKUP(C1630,SubstationLoad_Max_Primaries!$B$3:$Z$500,23,FALSE))</f>
        <v>43830.755555555559</v>
      </c>
      <c r="H1631" s="250"/>
      <c r="I1631" s="220"/>
      <c r="J1631" s="220"/>
      <c r="K1631" s="220"/>
      <c r="L1631" s="220" t="s">
        <v>32</v>
      </c>
      <c r="M1631" s="235"/>
      <c r="N1631" s="221"/>
      <c r="O1631" s="221"/>
      <c r="P1631" s="221"/>
      <c r="Q1631" s="221"/>
      <c r="R1631" s="221"/>
      <c r="S1631" s="221"/>
      <c r="T1631" s="221"/>
      <c r="U1631" s="221"/>
      <c r="V1631" s="221"/>
      <c r="W1631" s="221"/>
      <c r="X1631" s="221"/>
      <c r="Y1631" s="221"/>
      <c r="Z1631" s="222"/>
      <c r="AA1631" s="419" t="e">
        <f ca="1">IF(AND(VLOOKUP(C1630,SubstationLoad_Min_Primaries!$B$3:$Z$495,3,FALSE),ISNUMBER(VLOOKUP(C1630,'Manual Calculation'!$B$2:$G$222,5,FALSE))),"Manual Calculation",MAX(VLOOKUP(C1630,SubstationLoad_Max_Primaries!$B$3:$Z$500,5,FALSE),VLOOKUP(C1630,SubstationLoad_Max_Primaries!$B$3:$Z$500,7,FALSE)))</f>
        <v>#VALUE!</v>
      </c>
      <c r="AB1631" s="419" t="str">
        <f ca="1">IF(AND(VLOOKUP(C1630,SubstationLoad_Min_Primaries!$B$3:$Z$495,3,FALSE),ISNUMBER(VLOOKUP(C1630,'Manual Calculation'!$B$2:$G$222,5,FALSE))),"Manual Calculation",VLOOKUP(C1630,SubstationLoad_Max_Primaries!$B$3:$Z$500,6,FALSE))</f>
        <v>No Data</v>
      </c>
      <c r="AC1631" s="282">
        <f ca="1">IF(AND(VLOOKUP(C1630,SubstationLoad_Min_Primaries!$B$3:$Z$495,3,FALSE),ISNUMBER(VLOOKUP(C1630,'Manual Calculation'!$B$2:$G$222,5,FALSE))),VLOOKUP(C1630,'Manual Calculation'!$B$2:$G$222,5,FALSE),VLOOKUP(C1630,SubstationLoad_Min_Primaries!$B$3:$Z$500,22,FALSE))</f>
        <v>0</v>
      </c>
      <c r="AD1631" s="175"/>
      <c r="AE1631" s="186">
        <v>1</v>
      </c>
      <c r="AF1631" s="187">
        <v>0</v>
      </c>
      <c r="AG1631" s="187">
        <v>0</v>
      </c>
      <c r="AH1631" s="187">
        <v>0</v>
      </c>
      <c r="AI1631" s="187">
        <v>0</v>
      </c>
      <c r="AJ1631" s="187">
        <v>0</v>
      </c>
      <c r="AK1631" s="187">
        <v>0</v>
      </c>
      <c r="AL1631" s="188">
        <v>0</v>
      </c>
      <c r="AM1631" s="157" t="str">
        <f ca="1">IF('MASTER 2018-19 '!H1646="","",'MASTER 2018-19 '!H1646)</f>
        <v/>
      </c>
      <c r="AN1631" s="216"/>
    </row>
    <row r="1632" spans="1:40" x14ac:dyDescent="0.2">
      <c r="C1632" s="223" t="s">
        <v>33</v>
      </c>
      <c r="D1632" s="224"/>
      <c r="E1632" s="225"/>
      <c r="F1632" s="225"/>
      <c r="G1632" s="226"/>
      <c r="H1632" s="249"/>
      <c r="I1632" s="228"/>
      <c r="J1632" s="228"/>
      <c r="K1632" s="228"/>
      <c r="L1632" s="228"/>
      <c r="M1632" s="229"/>
      <c r="N1632" s="229"/>
      <c r="O1632" s="230"/>
      <c r="P1632" s="230"/>
      <c r="Q1632" s="230"/>
      <c r="R1632" s="231" t="s">
        <v>34</v>
      </c>
      <c r="S1632" s="283">
        <f ca="1">VLOOKUP(C1630,SubstationLoad_Max_Primaries!$B$3:$Z$500,24,FALSE)</f>
        <v>0</v>
      </c>
      <c r="T1632" s="233"/>
      <c r="U1632" s="233"/>
      <c r="V1632" s="233"/>
      <c r="W1632" s="233"/>
      <c r="X1632" s="233"/>
      <c r="Y1632" s="233"/>
      <c r="Z1632" s="234"/>
      <c r="AA1632" s="418" t="e">
        <f ca="1">IF(AND(VLOOKUP(C1630,SubstationLoad_Min_Primaries!$B$3:$Z$495,3,FALSE),ISNUMBER(VLOOKUP(C1630,'Manual Calculation'!$B$2:$G$222,5,FALSE))),"",IF(AA1631=VLOOKUP(C1630,SubstationLoad_Max_Primaries!$B$3:$Z$500,5,FALSE),VLOOKUP(C1630,SubstationLoad_Max_Primaries!$B$3:$Z$500,10,FALSE),IF(AA1631=VLOOKUP(C1630,SubstationLoad_Max_Primaries!$B$3:$Z$500,7,FALSE),VLOOKUP(C1630,SubstationLoad_Max_Primaries!$B$3:$Z$500,12,FALSE),"")))</f>
        <v>#VALUE!</v>
      </c>
      <c r="AB1632" s="418" t="str">
        <f ca="1">IF(AND(VLOOKUP(C1630,SubstationLoad_Min_Primaries!$B$3:$Z$495,3,FALSE),ISNUMBER(VLOOKUP(C1630,'Manual Calculation'!$B$2:$G$222,5,FALSE))),"",VLOOKUP(C1630,SubstationLoad_Max_Primaries!$B$3:$Z$500,11,FALSE))</f>
        <v>Missing Data</v>
      </c>
      <c r="AC1632" s="418">
        <f ca="1">IF(AND(VLOOKUP(C1630,SubstationLoad_Min_Primaries!$B$3:$Z$495,3,FALSE),ISNUMBER(VLOOKUP(C1630,'Manual Calculation'!$B$2:$G$222,5,FALSE))),VLOOKUP(C1630,'Manual Calculation'!$B$2:$G$222,6,FALSE),VLOOKUP(C1630,SubstationLoad_Min_Primaries!$B$3:$Z$500,23,FALSE))</f>
        <v>0</v>
      </c>
      <c r="AD1632" s="175"/>
      <c r="AE1632" s="175"/>
      <c r="AF1632" s="175"/>
      <c r="AG1632" s="175"/>
      <c r="AH1632" s="175"/>
      <c r="AI1632" s="175"/>
      <c r="AJ1632" s="175"/>
      <c r="AK1632" s="175"/>
      <c r="AL1632" s="175"/>
      <c r="AM1632" s="157" t="str">
        <f ca="1">IF('MASTER 2018-19 '!H1647="","",'MASTER 2018-19 '!H1647)</f>
        <v/>
      </c>
      <c r="AN1632" s="216"/>
    </row>
    <row r="1633" spans="1:40" x14ac:dyDescent="0.2">
      <c r="B1633" s="236">
        <v>679</v>
      </c>
      <c r="C1633" s="86" t="str">
        <f ca="1">VLOOKUP(B1633,'GSP List'!$D$2:$E$485,2,FALSE)</f>
        <v>ST MARYS</v>
      </c>
      <c r="D1633" s="117" t="s">
        <v>30</v>
      </c>
      <c r="E1633" s="117" t="s">
        <v>538</v>
      </c>
      <c r="F1633" s="214"/>
      <c r="G1633" s="284">
        <f ca="1">IF(AND(VLOOKUP(C1633,SubstationLoad_Max_Primaries!$B$3:$Z$495,3,FALSE),ISNUMBER(VLOOKUP(C1633,'Manual Calculation'!$B$2:$G$222,3,FALSE))),VLOOKUP(C1633,'Manual Calculation'!$B$2:$G$222,4,FALSE),VLOOKUP(C1633,SubstationLoad_Max_Primaries!$B$3:$Z$500,23,FALSE))</f>
        <v>43909.790972222225</v>
      </c>
      <c r="H1633" s="282">
        <f ca="1">IF(AND(VLOOKUP(C1633,SubstationLoad_Max_Primaries!$B$3:$Z$495,3,FALSE),ISNUMBER(VLOOKUP(C1633,'Manual Calculation'!$B$2:$G$222,3,FALSE))),VLOOKUP(C1633,'Manual Calculation'!$B$2:$G$222,3,FALSE),VLOOKUP(C1633,SubstationLoad_Max_Primaries!$B$3:$Z$500,22,FALSE))</f>
        <v>2.2074728759155273</v>
      </c>
      <c r="I1633" s="136">
        <v>1</v>
      </c>
      <c r="J1633" s="89">
        <v>0</v>
      </c>
      <c r="K1633" s="90">
        <v>0</v>
      </c>
      <c r="L1633" s="143">
        <f ca="1">IF(OR($B1633="",ISNA($I1633)),,$H1633*$I1633)</f>
        <v>2.2074728759155273</v>
      </c>
      <c r="M1633" s="143">
        <f ca="1">IF($B1633 ="",,VLOOKUP($K1633,'Growth Rates'!$C$5:$D$8,2,FALSE))^COLUMNS($M1633:M1633)*$L1633+SUM($L1634:M1634)*IFERROR($L$5/$L$6,1)</f>
        <v>2.2075131772369434</v>
      </c>
      <c r="N1633" s="143">
        <f ca="1">IF($B1633 ="",,VLOOKUP($K1633,'Growth Rates'!$C$5:$D$8,2,FALSE))^COLUMNS($M1633:N1633)*$L1633+SUM($L1634:N1634)*IFERROR($L$5/$L$6,1)</f>
        <v>2.2075534792941318</v>
      </c>
      <c r="O1633" s="143">
        <f ca="1">IF($B1633 ="",,VLOOKUP($K1633,'Growth Rates'!$C$5:$D$8,2,FALSE))^COLUMNS($M1633:O1633)*$L1633+SUM($L1634:O1634)*IFERROR($L$5/$L$6,1)</f>
        <v>2.207593782087105</v>
      </c>
      <c r="P1633" s="143">
        <f ca="1">IF($B1633 ="",,VLOOKUP($K1633,'Growth Rates'!$C$5:$D$8,2,FALSE))^COLUMNS($M1633:P1633)*$L1633+SUM($L1634:P1634)*IFERROR($L$5/$L$6,1)</f>
        <v>2.207634085615878</v>
      </c>
      <c r="Q1633" s="143">
        <f ca="1">IF($B1633 ="",,VLOOKUP($K1633,'Growth Rates'!$C$5:$D$8,2,FALSE))^COLUMNS($M1633:Q1633)*$L1633+SUM($L1634:Q1634)*IFERROR($L$5/$L$6,1)</f>
        <v>2.2076743898804621</v>
      </c>
      <c r="R1633" s="143">
        <f ca="1">IF($B1633 ="",,VLOOKUP($K1633,'Growth Rates'!$C$5:$D$8,2,FALSE))^COLUMNS($M1633:R1633)*$L1633+SUM($L1634:R1634)*IFERROR($L$5/$L$6,1)</f>
        <v>2.2077146948808721</v>
      </c>
      <c r="S1633" s="143">
        <f ca="1">IF($B1633 ="",,VLOOKUP($K1633,'Growth Rates'!$C$5:$D$8,2,FALSE))^COLUMNS($M1633:S1633)*$L1633+SUM($L1634:S1634)*IFERROR($L$5/$L$6,1)</f>
        <v>2.2077550006171216</v>
      </c>
      <c r="T1633" s="143">
        <f ca="1">IF($B1633 ="",,VLOOKUP($K1633,'Growth Rates'!$C$5:$D$8,2,FALSE))^COLUMNS($M1633:T1633)*$L1633+SUM($L1634:T1634)*IFERROR($L$5/$L$6,1)</f>
        <v>2.2077953070892233</v>
      </c>
      <c r="U1633" s="143">
        <f ca="1">IF($B1633 ="",,VLOOKUP($K1633,'Growth Rates'!$C$5:$D$8,2,FALSE))^COLUMNS($M1633:U1633)*$L1633+SUM($L1634:U1634)*IFERROR($L$5/$L$6,1)</f>
        <v>2.2078356142971911</v>
      </c>
      <c r="V1633" s="143">
        <f ca="1">IF($B1633 ="",,VLOOKUP($K1633,'Growth Rates'!$C$5:$D$8,2,FALSE))^COLUMNS($M1633:V1633)*$L1633+SUM($L1634:V1634)*IFERROR($L$5/$L$6,1)</f>
        <v>2.2078759222410382</v>
      </c>
      <c r="W1633" s="143">
        <f ca="1">IF($B1633 ="",,VLOOKUP($K1633,'Growth Rates'!$C$5:$D$8,2,FALSE))^COLUMNS($M1633:W1633)*$L1633+SUM($L1634:W1634)*IFERROR($L$5/$L$6,1)</f>
        <v>2.2079162309207776</v>
      </c>
      <c r="X1633" s="143">
        <f ca="1">IF($B1633 ="",,VLOOKUP($K1633,'Growth Rates'!$C$5:$D$8,2,FALSE))^COLUMNS($M1633:X1633)*$L1633+SUM($L1634:X1634)*IFERROR($L$5/$L$6,1)</f>
        <v>2.2079565403364243</v>
      </c>
      <c r="Y1633" s="143">
        <f ca="1">IF($B1633 ="",,VLOOKUP($K1633,'Growth Rates'!$C$5:$D$8,2,FALSE))^COLUMNS($M1633:Y1633)*$L1633+SUM($L1634:Y1634)*IFERROR($L$5/$L$6,1)</f>
        <v>2.2079968504879899</v>
      </c>
      <c r="Z1633" s="237"/>
      <c r="AA1633" s="173">
        <f ca="1">IFERROR(IF($H1633="",,AA1634/$L1633),0)</f>
        <v>0.84639698326422264</v>
      </c>
      <c r="AB1633" s="173">
        <f ca="1">IFERROR(IF($H1633="",,AB1634/$L1633),0)</f>
        <v>0.90012646553777875</v>
      </c>
      <c r="AC1633" s="174">
        <f ca="1">IFERROR(IF($H1633="",,AC1634/$L1633),0)</f>
        <v>0</v>
      </c>
      <c r="AD1633" s="175"/>
      <c r="AE1633" s="42">
        <v>86127</v>
      </c>
      <c r="AF1633" s="43"/>
      <c r="AG1633" s="43"/>
      <c r="AH1633" s="43"/>
      <c r="AI1633" s="43"/>
      <c r="AJ1633" s="43"/>
      <c r="AK1633" s="43"/>
      <c r="AL1633" s="44"/>
      <c r="AM1633" s="157">
        <f ca="1">IF('MASTER 2018-19 '!H1648="","",'MASTER 2018-19 '!H1648)</f>
        <v>2.4300000000000002</v>
      </c>
      <c r="AN1633" s="216">
        <f t="shared" ca="1" si="273"/>
        <v>-0.22252712408447284</v>
      </c>
    </row>
    <row r="1634" spans="1:40" x14ac:dyDescent="0.2">
      <c r="C1634" s="217" t="str">
        <f ca="1">IFERROR(IF(H1633="","No PI or No Data",""),"Substation was not found in SubstationLoad")</f>
        <v/>
      </c>
      <c r="D1634" s="139"/>
      <c r="E1634" s="139"/>
      <c r="F1634" s="139"/>
      <c r="G1634" s="285">
        <f ca="1">IF(AND(VLOOKUP(C1633,SubstationLoad_Max_Primaries!$B$3:$Z$495,3,FALSE),ISNUMBER(VLOOKUP(C1633,'Manual Calculation'!$B$2:$G$222,3,FALSE))),VLOOKUP(C1633,'Manual Calculation'!$B$2:$G$222,4,FALSE),VLOOKUP(C1633,SubstationLoad_Max_Primaries!$B$3:$Z$500,23,FALSE))</f>
        <v>43909.790972222225</v>
      </c>
      <c r="H1634" s="250"/>
      <c r="I1634" s="220"/>
      <c r="J1634" s="220"/>
      <c r="K1634" s="220"/>
      <c r="L1634" s="220" t="s">
        <v>32</v>
      </c>
      <c r="M1634" s="235"/>
      <c r="N1634" s="221"/>
      <c r="O1634" s="221"/>
      <c r="P1634" s="221"/>
      <c r="Q1634" s="221"/>
      <c r="R1634" s="221"/>
      <c r="S1634" s="221"/>
      <c r="T1634" s="221"/>
      <c r="U1634" s="221"/>
      <c r="V1634" s="221"/>
      <c r="W1634" s="221"/>
      <c r="X1634" s="221"/>
      <c r="Y1634" s="221"/>
      <c r="Z1634" s="222"/>
      <c r="AA1634" s="419">
        <f ca="1">IF(AND(VLOOKUP(C1633,SubstationLoad_Min_Primaries!$B$3:$Z$495,3,FALSE),ISNUMBER(VLOOKUP(C1633,'Manual Calculation'!$B$2:$G$222,5,FALSE))),"Manual Calculation",MAX(VLOOKUP(C1633,SubstationLoad_Max_Primaries!$B$3:$Z$500,5,FALSE),VLOOKUP(C1633,SubstationLoad_Max_Primaries!$B$3:$Z$500,7,FALSE)))</f>
        <v>1.8683983828124999</v>
      </c>
      <c r="AB1634" s="419">
        <f ca="1">IF(AND(VLOOKUP(C1633,SubstationLoad_Min_Primaries!$B$3:$Z$495,3,FALSE),ISNUMBER(VLOOKUP(C1633,'Manual Calculation'!$B$2:$G$222,5,FALSE))),"Manual Calculation",VLOOKUP(C1633,SubstationLoad_Max_Primaries!$B$3:$Z$500,6,FALSE))</f>
        <v>1.9870047575683594</v>
      </c>
      <c r="AC1634" s="282">
        <f ca="1">IF(AND(VLOOKUP(C1633,SubstationLoad_Min_Primaries!$B$3:$Z$495,3,FALSE),ISNUMBER(VLOOKUP(C1633,'Manual Calculation'!$B$2:$G$222,5,FALSE))),VLOOKUP(C1633,'Manual Calculation'!$B$2:$G$222,5,FALSE),VLOOKUP(C1633,SubstationLoad_Min_Primaries!$B$3:$Z$500,22,FALSE))</f>
        <v>0</v>
      </c>
      <c r="AD1634" s="175"/>
      <c r="AE1634" s="186">
        <v>1</v>
      </c>
      <c r="AF1634" s="187">
        <v>0</v>
      </c>
      <c r="AG1634" s="187">
        <v>0</v>
      </c>
      <c r="AH1634" s="187">
        <v>0</v>
      </c>
      <c r="AI1634" s="187">
        <v>0</v>
      </c>
      <c r="AJ1634" s="187">
        <v>0</v>
      </c>
      <c r="AK1634" s="187">
        <v>0</v>
      </c>
      <c r="AL1634" s="188">
        <v>0</v>
      </c>
      <c r="AM1634" s="157" t="str">
        <f ca="1">IF('MASTER 2018-19 '!H1649="","",'MASTER 2018-19 '!H1649)</f>
        <v/>
      </c>
      <c r="AN1634" s="216"/>
    </row>
    <row r="1635" spans="1:40" x14ac:dyDescent="0.2">
      <c r="C1635" s="223" t="s">
        <v>33</v>
      </c>
      <c r="D1635" s="224"/>
      <c r="E1635" s="225"/>
      <c r="F1635" s="225"/>
      <c r="G1635" s="226"/>
      <c r="H1635" s="249"/>
      <c r="I1635" s="228"/>
      <c r="J1635" s="228"/>
      <c r="K1635" s="228"/>
      <c r="L1635" s="228"/>
      <c r="M1635" s="229"/>
      <c r="N1635" s="229"/>
      <c r="O1635" s="230"/>
      <c r="P1635" s="230"/>
      <c r="Q1635" s="230"/>
      <c r="R1635" s="231" t="s">
        <v>34</v>
      </c>
      <c r="S1635" s="283">
        <f ca="1">VLOOKUP(C1633,SubstationLoad_Max_Primaries!$B$3:$Z$500,24,FALSE)</f>
        <v>0</v>
      </c>
      <c r="T1635" s="233"/>
      <c r="U1635" s="233"/>
      <c r="V1635" s="233"/>
      <c r="W1635" s="233"/>
      <c r="X1635" s="233"/>
      <c r="Y1635" s="233"/>
      <c r="Z1635" s="234"/>
      <c r="AA1635" s="418">
        <f ca="1">IF(AND(VLOOKUP(C1633,SubstationLoad_Min_Primaries!$B$3:$Z$495,3,FALSE),ISNUMBER(VLOOKUP(C1633,'Manual Calculation'!$B$2:$G$222,5,FALSE))),"",IF(AA1634=VLOOKUP(C1633,SubstationLoad_Max_Primaries!$B$3:$Z$500,5,FALSE),VLOOKUP(C1633,SubstationLoad_Max_Primaries!$B$3:$Z$500,10,FALSE),IF(AA1634=VLOOKUP(C1633,SubstationLoad_Max_Primaries!$B$3:$Z$500,7,FALSE),VLOOKUP(C1633,SubstationLoad_Max_Primaries!$B$3:$Z$500,12,FALSE),"")))</f>
        <v>43720.609722222223</v>
      </c>
      <c r="AB1635" s="418">
        <f ca="1">IF(AND(VLOOKUP(C1633,SubstationLoad_Min_Primaries!$B$3:$Z$495,3,FALSE),ISNUMBER(VLOOKUP(C1633,'Manual Calculation'!$B$2:$G$222,5,FALSE))),"",VLOOKUP(C1633,SubstationLoad_Max_Primaries!$B$3:$Z$500,11,FALSE))</f>
        <v>43692.582638888889</v>
      </c>
      <c r="AC1635" s="418">
        <f ca="1">IF(AND(VLOOKUP(C1633,SubstationLoad_Min_Primaries!$B$3:$Z$495,3,FALSE),ISNUMBER(VLOOKUP(C1633,'Manual Calculation'!$B$2:$G$222,5,FALSE))),VLOOKUP(C1633,'Manual Calculation'!$B$2:$G$222,6,FALSE),VLOOKUP(C1633,SubstationLoad_Min_Primaries!$B$3:$Z$500,23,FALSE))</f>
        <v>0</v>
      </c>
      <c r="AD1635" s="175"/>
      <c r="AE1635" s="175"/>
      <c r="AF1635" s="175"/>
      <c r="AG1635" s="175"/>
      <c r="AH1635" s="175"/>
      <c r="AI1635" s="175"/>
      <c r="AJ1635" s="175"/>
      <c r="AK1635" s="175"/>
      <c r="AL1635" s="175"/>
      <c r="AM1635" s="157" t="str">
        <f ca="1">IF('MASTER 2018-19 '!H1650="","",'MASTER 2018-19 '!H1650)</f>
        <v/>
      </c>
      <c r="AN1635" s="216"/>
    </row>
    <row r="1636" spans="1:40" x14ac:dyDescent="0.2">
      <c r="B1636" s="236">
        <v>678</v>
      </c>
      <c r="C1636" s="86" t="str">
        <f ca="1">VLOOKUP(B1636,'GSP List'!$D$2:$E$485,2,FALSE)</f>
        <v>STROMNESS</v>
      </c>
      <c r="D1636" s="117" t="s">
        <v>30</v>
      </c>
      <c r="E1636" s="117" t="s">
        <v>532</v>
      </c>
      <c r="F1636" s="214"/>
      <c r="G1636" s="284">
        <f ca="1">IF(AND(VLOOKUP(C1636,SubstationLoad_Max_Primaries!$B$3:$Z$495,3,FALSE),ISNUMBER(VLOOKUP(C1636,'Manual Calculation'!$B$2:$G$222,3,FALSE))),VLOOKUP(C1636,'Manual Calculation'!$B$2:$G$222,4,FALSE),VLOOKUP(C1636,SubstationLoad_Max_Primaries!$B$3:$Z$500,23,FALSE))</f>
        <v>43886.795138888891</v>
      </c>
      <c r="H1636" s="282">
        <f ca="1">IF(AND(VLOOKUP(C1636,SubstationLoad_Max_Primaries!$B$3:$Z$495,3,FALSE),ISNUMBER(VLOOKUP(C1636,'Manual Calculation'!$B$2:$G$222,3,FALSE))),VLOOKUP(C1636,'Manual Calculation'!$B$2:$G$222,3,FALSE),VLOOKUP(C1636,SubstationLoad_Max_Primaries!$B$3:$Z$500,22,FALSE))</f>
        <v>7.9710406791418791</v>
      </c>
      <c r="I1636" s="136">
        <v>1</v>
      </c>
      <c r="J1636" s="89">
        <v>0</v>
      </c>
      <c r="K1636" s="90">
        <v>0</v>
      </c>
      <c r="L1636" s="143">
        <f ca="1">IF(OR($B1636="",ISNA($I1636)),,$H1636*$I1636)</f>
        <v>7.9710406791418791</v>
      </c>
      <c r="M1636" s="143">
        <f ca="1">IF($B1636 ="",,VLOOKUP($K1636,'Growth Rates'!$C$5:$D$8,2,FALSE))^COLUMNS($M1636:M1636)*$L1636+SUM($L1637:M1637)*IFERROR($L$5/$L$6,1)</f>
        <v>7.9711862045868065</v>
      </c>
      <c r="N1636" s="143">
        <f ca="1">IF($B1636 ="",,VLOOKUP($K1636,'Growth Rates'!$C$5:$D$8,2,FALSE))^COLUMNS($M1636:N1636)*$L1636+SUM($L1637:N1637)*IFERROR($L$5/$L$6,1)</f>
        <v>7.971331732688558</v>
      </c>
      <c r="O1636" s="143">
        <f ca="1">IF($B1636 ="",,VLOOKUP($K1636,'Growth Rates'!$C$5:$D$8,2,FALSE))^COLUMNS($M1636:O1636)*$L1636+SUM($L1637:O1637)*IFERROR($L$5/$L$6,1)</f>
        <v>7.9714772634471815</v>
      </c>
      <c r="P1636" s="143">
        <f ca="1">IF($B1636 ="",,VLOOKUP($K1636,'Growth Rates'!$C$5:$D$8,2,FALSE))^COLUMNS($M1636:P1636)*$L1636+SUM($L1637:P1637)*IFERROR($L$5/$L$6,1)</f>
        <v>7.9716227968627296</v>
      </c>
      <c r="Q1636" s="143">
        <f ca="1">IF($B1636 ="",,VLOOKUP($K1636,'Growth Rates'!$C$5:$D$8,2,FALSE))^COLUMNS($M1636:Q1636)*$L1636+SUM($L1637:Q1637)*IFERROR($L$5/$L$6,1)</f>
        <v>7.9717683329352447</v>
      </c>
      <c r="R1636" s="143">
        <f ca="1">IF($B1636 ="",,VLOOKUP($K1636,'Growth Rates'!$C$5:$D$8,2,FALSE))^COLUMNS($M1636:R1636)*$L1636+SUM($L1637:R1637)*IFERROR($L$5/$L$6,1)</f>
        <v>7.9719138716647784</v>
      </c>
      <c r="S1636" s="143">
        <f ca="1">IF($B1636 ="",,VLOOKUP($K1636,'Growth Rates'!$C$5:$D$8,2,FALSE))^COLUMNS($M1636:S1636)*$L1636+SUM($L1637:S1637)*IFERROR($L$5/$L$6,1)</f>
        <v>7.9720594130513796</v>
      </c>
      <c r="T1636" s="143">
        <f ca="1">IF($B1636 ="",,VLOOKUP($K1636,'Growth Rates'!$C$5:$D$8,2,FALSE))^COLUMNS($M1636:T1636)*$L1636+SUM($L1637:T1637)*IFERROR($L$5/$L$6,1)</f>
        <v>7.972204957095097</v>
      </c>
      <c r="U1636" s="143">
        <f ca="1">IF($B1636 ="",,VLOOKUP($K1636,'Growth Rates'!$C$5:$D$8,2,FALSE))^COLUMNS($M1636:U1636)*$L1636+SUM($L1637:U1637)*IFERROR($L$5/$L$6,1)</f>
        <v>7.972350503795977</v>
      </c>
      <c r="V1636" s="143">
        <f ca="1">IF($B1636 ="",,VLOOKUP($K1636,'Growth Rates'!$C$5:$D$8,2,FALSE))^COLUMNS($M1636:V1636)*$L1636+SUM($L1637:V1637)*IFERROR($L$5/$L$6,1)</f>
        <v>7.9724960531540709</v>
      </c>
      <c r="W1636" s="143">
        <f ca="1">IF($B1636 ="",,VLOOKUP($K1636,'Growth Rates'!$C$5:$D$8,2,FALSE))^COLUMNS($M1636:W1636)*$L1636+SUM($L1637:W1637)*IFERROR($L$5/$L$6,1)</f>
        <v>7.9726416051694224</v>
      </c>
      <c r="X1636" s="143">
        <f ca="1">IF($B1636 ="",,VLOOKUP($K1636,'Growth Rates'!$C$5:$D$8,2,FALSE))^COLUMNS($M1636:X1636)*$L1636+SUM($L1637:X1637)*IFERROR($L$5/$L$6,1)</f>
        <v>7.9727871598420892</v>
      </c>
      <c r="Y1636" s="143">
        <f ca="1">IF($B1636 ="",,VLOOKUP($K1636,'Growth Rates'!$C$5:$D$8,2,FALSE))^COLUMNS($M1636:Y1636)*$L1636+SUM($L1637:Y1637)*IFERROR($L$5/$L$6,1)</f>
        <v>7.9729327171721094</v>
      </c>
      <c r="Z1636" s="111"/>
      <c r="AA1636" s="173">
        <f ca="1">IFERROR(IF($H1636="",,AA1637/$L1636),0)</f>
        <v>0.82793341914440366</v>
      </c>
      <c r="AB1636" s="173">
        <f ca="1">IFERROR(IF($H1636="",,AB1637/$L1636),0)</f>
        <v>0.73021614017931236</v>
      </c>
      <c r="AC1636" s="174">
        <f ca="1">IFERROR(IF($H1636="",,AC1637/$L1636),0)</f>
        <v>0</v>
      </c>
      <c r="AD1636" s="175"/>
      <c r="AE1636" s="42">
        <v>86103</v>
      </c>
      <c r="AF1636" s="43">
        <v>86105</v>
      </c>
      <c r="AG1636" s="43"/>
      <c r="AH1636" s="43"/>
      <c r="AI1636" s="43"/>
      <c r="AJ1636" s="43"/>
      <c r="AK1636" s="43"/>
      <c r="AL1636" s="44"/>
      <c r="AM1636" s="157">
        <f ca="1">IF('MASTER 2018-19 '!H1651="","",'MASTER 2018-19 '!H1651)</f>
        <v>5.21</v>
      </c>
      <c r="AN1636" s="216">
        <f t="shared" ca="1" si="273"/>
        <v>2.7610406791418791</v>
      </c>
    </row>
    <row r="1637" spans="1:40" x14ac:dyDescent="0.2">
      <c r="C1637" s="217" t="str">
        <f ca="1">IFERROR(IF(H1636="","No PI or No Data",""),"Substation was not found in SubstationLoad")</f>
        <v/>
      </c>
      <c r="D1637" s="139"/>
      <c r="E1637" s="139"/>
      <c r="F1637" s="139"/>
      <c r="G1637" s="285">
        <f ca="1">IF(AND(VLOOKUP(C1636,SubstationLoad_Max_Primaries!$B$3:$Z$495,3,FALSE),ISNUMBER(VLOOKUP(C1636,'Manual Calculation'!$B$2:$G$222,3,FALSE))),VLOOKUP(C1636,'Manual Calculation'!$B$2:$G$222,4,FALSE),VLOOKUP(C1636,SubstationLoad_Max_Primaries!$B$3:$Z$500,23,FALSE))</f>
        <v>43886.795138888891</v>
      </c>
      <c r="H1637" s="250"/>
      <c r="I1637" s="220"/>
      <c r="J1637" s="220"/>
      <c r="K1637" s="220"/>
      <c r="L1637" s="220" t="s">
        <v>32</v>
      </c>
      <c r="M1637" s="235"/>
      <c r="N1637" s="221"/>
      <c r="O1637" s="221"/>
      <c r="P1637" s="221"/>
      <c r="Q1637" s="221"/>
      <c r="R1637" s="221"/>
      <c r="S1637" s="221"/>
      <c r="T1637" s="221"/>
      <c r="U1637" s="221"/>
      <c r="V1637" s="221"/>
      <c r="W1637" s="221"/>
      <c r="X1637" s="221"/>
      <c r="Y1637" s="221"/>
      <c r="Z1637" s="222"/>
      <c r="AA1637" s="419">
        <f ca="1">IF(AND(VLOOKUP(C1636,SubstationLoad_Min_Primaries!$B$3:$Z$495,3,FALSE),ISNUMBER(VLOOKUP(C1636,'Manual Calculation'!$B$2:$G$222,5,FALSE))),"Manual Calculation",MAX(VLOOKUP(C1636,SubstationLoad_Max_Primaries!$B$3:$Z$500,5,FALSE),VLOOKUP(C1636,SubstationLoad_Max_Primaries!$B$3:$Z$500,7,FALSE)))</f>
        <v>6.599490963621065</v>
      </c>
      <c r="AB1637" s="419">
        <f ca="1">IF(AND(VLOOKUP(C1636,SubstationLoad_Min_Primaries!$B$3:$Z$495,3,FALSE),ISNUMBER(VLOOKUP(C1636,'Manual Calculation'!$B$2:$G$222,5,FALSE))),"Manual Calculation",VLOOKUP(C1636,SubstationLoad_Max_Primaries!$B$3:$Z$500,6,FALSE))</f>
        <v>5.8205825579352677</v>
      </c>
      <c r="AC1637" s="282">
        <f ca="1">IF(AND(VLOOKUP(C1636,SubstationLoad_Min_Primaries!$B$3:$Z$495,3,FALSE),ISNUMBER(VLOOKUP(C1636,'Manual Calculation'!$B$2:$G$222,5,FALSE))),VLOOKUP(C1636,'Manual Calculation'!$B$2:$G$222,5,FALSE),VLOOKUP(C1636,SubstationLoad_Min_Primaries!$B$3:$Z$500,22,FALSE))</f>
        <v>0</v>
      </c>
      <c r="AD1637" s="175"/>
      <c r="AE1637" s="186">
        <v>0.5</v>
      </c>
      <c r="AF1637" s="187">
        <v>0.5</v>
      </c>
      <c r="AG1637" s="187">
        <v>0</v>
      </c>
      <c r="AH1637" s="187">
        <v>0</v>
      </c>
      <c r="AI1637" s="187">
        <v>0</v>
      </c>
      <c r="AJ1637" s="187">
        <v>0</v>
      </c>
      <c r="AK1637" s="187">
        <v>0</v>
      </c>
      <c r="AL1637" s="188">
        <v>0</v>
      </c>
      <c r="AM1637" s="157" t="str">
        <f ca="1">IF('MASTER 2018-19 '!H1652="","",'MASTER 2018-19 '!H1652)</f>
        <v/>
      </c>
      <c r="AN1637" s="216"/>
    </row>
    <row r="1638" spans="1:40" x14ac:dyDescent="0.2">
      <c r="C1638" s="223" t="s">
        <v>33</v>
      </c>
      <c r="D1638" s="224"/>
      <c r="E1638" s="225"/>
      <c r="F1638" s="225"/>
      <c r="G1638" s="226"/>
      <c r="H1638" s="249"/>
      <c r="I1638" s="228"/>
      <c r="J1638" s="228"/>
      <c r="K1638" s="228"/>
      <c r="L1638" s="228"/>
      <c r="M1638" s="229"/>
      <c r="N1638" s="229"/>
      <c r="O1638" s="230"/>
      <c r="P1638" s="230"/>
      <c r="Q1638" s="230"/>
      <c r="R1638" s="231" t="s">
        <v>34</v>
      </c>
      <c r="S1638" s="283">
        <f ca="1">VLOOKUP(C1636,SubstationLoad_Max_Primaries!$B$3:$Z$500,24,FALSE)</f>
        <v>3.1080000400543213</v>
      </c>
      <c r="T1638" s="233"/>
      <c r="U1638" s="233"/>
      <c r="V1638" s="233"/>
      <c r="W1638" s="233"/>
      <c r="X1638" s="233"/>
      <c r="Y1638" s="233"/>
      <c r="Z1638" s="239"/>
      <c r="AA1638" s="418">
        <f ca="1">IF(AND(VLOOKUP(C1636,SubstationLoad_Min_Primaries!$B$3:$Z$495,3,FALSE),ISNUMBER(VLOOKUP(C1636,'Manual Calculation'!$B$2:$G$222,5,FALSE))),"",IF(AA1637=VLOOKUP(C1636,SubstationLoad_Max_Primaries!$B$3:$Z$500,5,FALSE),VLOOKUP(C1636,SubstationLoad_Max_Primaries!$B$3:$Z$500,10,FALSE),IF(AA1637=VLOOKUP(C1636,SubstationLoad_Max_Primaries!$B$3:$Z$500,7,FALSE),VLOOKUP(C1636,SubstationLoad_Max_Primaries!$B$3:$Z$500,12,FALSE),"")))</f>
        <v>43767.847222222219</v>
      </c>
      <c r="AB1638" s="418">
        <f ca="1">IF(AND(VLOOKUP(C1636,SubstationLoad_Min_Primaries!$B$3:$Z$495,3,FALSE),ISNUMBER(VLOOKUP(C1636,'Manual Calculation'!$B$2:$G$222,5,FALSE))),"",VLOOKUP(C1636,SubstationLoad_Max_Primaries!$B$3:$Z$500,11,FALSE))</f>
        <v>43693.756944444445</v>
      </c>
      <c r="AC1638" s="418">
        <f ca="1">IF(AND(VLOOKUP(C1636,SubstationLoad_Min_Primaries!$B$3:$Z$495,3,FALSE),ISNUMBER(VLOOKUP(C1636,'Manual Calculation'!$B$2:$G$222,5,FALSE))),VLOOKUP(C1636,'Manual Calculation'!$B$2:$G$222,6,FALSE),VLOOKUP(C1636,SubstationLoad_Min_Primaries!$B$3:$Z$500,23,FALSE))</f>
        <v>0</v>
      </c>
      <c r="AD1638" s="175"/>
      <c r="AE1638" s="175"/>
      <c r="AF1638" s="175"/>
      <c r="AG1638" s="175"/>
      <c r="AH1638" s="175"/>
      <c r="AI1638" s="175"/>
      <c r="AJ1638" s="175"/>
      <c r="AK1638" s="175"/>
      <c r="AL1638" s="175"/>
      <c r="AM1638" s="157" t="str">
        <f ca="1">IF('MASTER 2018-19 '!H1653="","",'MASTER 2018-19 '!H1653)</f>
        <v/>
      </c>
      <c r="AN1638" s="216"/>
    </row>
    <row r="1639" spans="1:40" x14ac:dyDescent="0.2">
      <c r="B1639" s="236">
        <v>684</v>
      </c>
      <c r="C1639" s="86" t="str">
        <f ca="1">VLOOKUP(B1639,'GSP List'!$D$2:$E$485,2,FALSE)</f>
        <v>STRONSAY</v>
      </c>
      <c r="D1639" s="117" t="s">
        <v>30</v>
      </c>
      <c r="E1639" s="117" t="s">
        <v>564</v>
      </c>
      <c r="F1639" s="214"/>
      <c r="G1639" s="284">
        <f ca="1">IF(AND(VLOOKUP(C1639,SubstationLoad_Max_Primaries!$B$3:$Z$495,3,FALSE),ISNUMBER(VLOOKUP(C1639,'Manual Calculation'!$B$2:$G$222,3,FALSE))),VLOOKUP(C1639,'Manual Calculation'!$B$2:$G$222,4,FALSE),VLOOKUP(C1639,SubstationLoad_Max_Primaries!$B$3:$Z$500,23,FALSE))</f>
        <v>43895.834722222222</v>
      </c>
      <c r="H1639" s="282">
        <f ca="1">IF(AND(VLOOKUP(C1639,SubstationLoad_Max_Primaries!$B$3:$Z$495,3,FALSE),ISNUMBER(VLOOKUP(C1639,'Manual Calculation'!$B$2:$G$222,3,FALSE))),VLOOKUP(C1639,'Manual Calculation'!$B$2:$G$222,3,FALSE),VLOOKUP(C1639,SubstationLoad_Max_Primaries!$B$3:$Z$500,22,FALSE))</f>
        <v>0.44733771712493897</v>
      </c>
      <c r="I1639" s="136">
        <v>1</v>
      </c>
      <c r="J1639" s="89">
        <v>0</v>
      </c>
      <c r="K1639" s="90">
        <v>0</v>
      </c>
      <c r="L1639" s="143">
        <f ca="1">IF(OR($B1639="",ISNA($I1639)),,$H1639*$I1639)</f>
        <v>0.44733771712493897</v>
      </c>
      <c r="M1639" s="143">
        <f ca="1">IF($B1639 ="",,VLOOKUP($K1639,'Growth Rates'!$C$5:$D$8,2,FALSE))^COLUMNS($M1639:M1639)*$L1639+SUM($L1640:M1640)*IFERROR($L$5/$L$6,1)</f>
        <v>0.44734588406611236</v>
      </c>
      <c r="N1639" s="143">
        <f ca="1">IF($B1639 ="",,VLOOKUP($K1639,'Growth Rates'!$C$5:$D$8,2,FALSE))^COLUMNS($M1639:N1639)*$L1639+SUM($L1640:N1640)*IFERROR($L$5/$L$6,1)</f>
        <v>0.44735405115638771</v>
      </c>
      <c r="O1639" s="143">
        <f ca="1">IF($B1639 ="",,VLOOKUP($K1639,'Growth Rates'!$C$5:$D$8,2,FALSE))^COLUMNS($M1639:O1639)*$L1639+SUM($L1640:O1640)*IFERROR($L$5/$L$6,1)</f>
        <v>0.44736221839576773</v>
      </c>
      <c r="P1639" s="143">
        <f ca="1">IF($B1639 ="",,VLOOKUP($K1639,'Growth Rates'!$C$5:$D$8,2,FALSE))^COLUMNS($M1639:P1639)*$L1639+SUM($L1640:P1640)*IFERROR($L$5/$L$6,1)</f>
        <v>0.44737038578425525</v>
      </c>
      <c r="Q1639" s="143">
        <f ca="1">IF($B1639 ="",,VLOOKUP($K1639,'Growth Rates'!$C$5:$D$8,2,FALSE))^COLUMNS($M1639:Q1639)*$L1639+SUM($L1640:Q1640)*IFERROR($L$5/$L$6,1)</f>
        <v>0.44737855332185278</v>
      </c>
      <c r="R1639" s="143">
        <f ca="1">IF($B1639 ="",,VLOOKUP($K1639,'Growth Rates'!$C$5:$D$8,2,FALSE))^COLUMNS($M1639:R1639)*$L1639+SUM($L1640:R1640)*IFERROR($L$5/$L$6,1)</f>
        <v>0.44738672100856319</v>
      </c>
      <c r="S1639" s="143">
        <f ca="1">IF($B1639 ="",,VLOOKUP($K1639,'Growth Rates'!$C$5:$D$8,2,FALSE))^COLUMNS($M1639:S1639)*$L1639+SUM($L1640:S1640)*IFERROR($L$5/$L$6,1)</f>
        <v>0.44739488884438916</v>
      </c>
      <c r="T1639" s="143">
        <f ca="1">IF($B1639 ="",,VLOOKUP($K1639,'Growth Rates'!$C$5:$D$8,2,FALSE))^COLUMNS($M1639:T1639)*$L1639+SUM($L1640:T1640)*IFERROR($L$5/$L$6,1)</f>
        <v>0.44740305682933346</v>
      </c>
      <c r="U1639" s="143">
        <f ca="1">IF($B1639 ="",,VLOOKUP($K1639,'Growth Rates'!$C$5:$D$8,2,FALSE))^COLUMNS($M1639:U1639)*$L1639+SUM($L1640:U1640)*IFERROR($L$5/$L$6,1)</f>
        <v>0.44741122496339869</v>
      </c>
      <c r="V1639" s="143">
        <f ca="1">IF($B1639 ="",,VLOOKUP($K1639,'Growth Rates'!$C$5:$D$8,2,FALSE))^COLUMNS($M1639:V1639)*$L1639+SUM($L1640:V1640)*IFERROR($L$5/$L$6,1)</f>
        <v>0.44741939324658775</v>
      </c>
      <c r="W1639" s="143">
        <f ca="1">IF($B1639 ="",,VLOOKUP($K1639,'Growth Rates'!$C$5:$D$8,2,FALSE))^COLUMNS($M1639:W1639)*$L1639+SUM($L1640:W1640)*IFERROR($L$5/$L$6,1)</f>
        <v>0.44742756167890307</v>
      </c>
      <c r="X1639" s="143">
        <f ca="1">IF($B1639 ="",,VLOOKUP($K1639,'Growth Rates'!$C$5:$D$8,2,FALSE))^COLUMNS($M1639:X1639)*$L1639+SUM($L1640:X1640)*IFERROR($L$5/$L$6,1)</f>
        <v>0.44743573026034789</v>
      </c>
      <c r="Y1639" s="143">
        <f ca="1">IF($B1639 ="",,VLOOKUP($K1639,'Growth Rates'!$C$5:$D$8,2,FALSE))^COLUMNS($M1639:Y1639)*$L1639+SUM($L1640:Y1640)*IFERROR($L$5/$L$6,1)</f>
        <v>0.44744389899092435</v>
      </c>
      <c r="Z1639" s="215"/>
      <c r="AA1639" s="173">
        <f ca="1">IFERROR(IF($H1639="",,AA1640/$L1639),0)</f>
        <v>0.75351011962200753</v>
      </c>
      <c r="AB1639" s="173">
        <f ca="1">IFERROR(IF($H1639="",,AB1640/$L1639),0)</f>
        <v>0.54446177245149607</v>
      </c>
      <c r="AC1639" s="174">
        <f ca="1">IFERROR(IF($H1639="",,AC1640/$L1639),0)</f>
        <v>0</v>
      </c>
      <c r="AD1639" s="175"/>
      <c r="AE1639" s="42">
        <v>86120</v>
      </c>
      <c r="AF1639" s="43"/>
      <c r="AG1639" s="43"/>
      <c r="AH1639" s="43"/>
      <c r="AI1639" s="43"/>
      <c r="AJ1639" s="43"/>
      <c r="AK1639" s="43"/>
      <c r="AL1639" s="44"/>
      <c r="AM1639" s="157">
        <f ca="1">IF('MASTER 2018-19 '!H1654="","",'MASTER 2018-19 '!H1654)</f>
        <v>0.44</v>
      </c>
      <c r="AN1639" s="216">
        <f t="shared" ca="1" si="273"/>
        <v>7.3377171249389694E-3</v>
      </c>
    </row>
    <row r="1640" spans="1:40" x14ac:dyDescent="0.2">
      <c r="C1640" s="217" t="str">
        <f ca="1">IFERROR(IF(H1639="","No PI or No Data",""),"Substation was not found in SubstationLoad")</f>
        <v/>
      </c>
      <c r="D1640" s="139"/>
      <c r="E1640" s="139"/>
      <c r="F1640" s="139"/>
      <c r="G1640" s="285">
        <f ca="1">IF(AND(VLOOKUP(C1639,SubstationLoad_Max_Primaries!$B$3:$Z$495,3,FALSE),ISNUMBER(VLOOKUP(C1639,'Manual Calculation'!$B$2:$G$222,3,FALSE))),VLOOKUP(C1639,'Manual Calculation'!$B$2:$G$222,4,FALSE),VLOOKUP(C1639,SubstationLoad_Max_Primaries!$B$3:$Z$500,23,FALSE))</f>
        <v>43895.834722222222</v>
      </c>
      <c r="H1640" s="250"/>
      <c r="I1640" s="220"/>
      <c r="J1640" s="220"/>
      <c r="K1640" s="220"/>
      <c r="L1640" s="220" t="s">
        <v>32</v>
      </c>
      <c r="M1640" s="235"/>
      <c r="N1640" s="221"/>
      <c r="O1640" s="221"/>
      <c r="P1640" s="221"/>
      <c r="Q1640" s="221"/>
      <c r="R1640" s="221"/>
      <c r="S1640" s="221"/>
      <c r="T1640" s="221"/>
      <c r="U1640" s="221"/>
      <c r="V1640" s="221"/>
      <c r="W1640" s="221"/>
      <c r="X1640" s="221"/>
      <c r="Y1640" s="221"/>
      <c r="Z1640" s="222"/>
      <c r="AA1640" s="419">
        <f ca="1">IF(AND(VLOOKUP(C1639,SubstationLoad_Min_Primaries!$B$3:$Z$495,3,FALSE),ISNUMBER(VLOOKUP(C1639,'Manual Calculation'!$B$2:$G$222,5,FALSE))),"Manual Calculation",MAX(VLOOKUP(C1639,SubstationLoad_Max_Primaries!$B$3:$Z$500,5,FALSE),VLOOKUP(C1639,SubstationLoad_Max_Primaries!$B$3:$Z$500,7,FALSE)))</f>
        <v>0.33707349674224851</v>
      </c>
      <c r="AB1640" s="419">
        <f ca="1">IF(AND(VLOOKUP(C1639,SubstationLoad_Min_Primaries!$B$3:$Z$495,3,FALSE),ISNUMBER(VLOOKUP(C1639,'Manual Calculation'!$B$2:$G$222,5,FALSE))),"Manual Calculation",VLOOKUP(C1639,SubstationLoad_Max_Primaries!$B$3:$Z$500,6,FALSE))</f>
        <v>0.24355828635025023</v>
      </c>
      <c r="AC1640" s="282">
        <f ca="1">IF(AND(VLOOKUP(C1639,SubstationLoad_Min_Primaries!$B$3:$Z$495,3,FALSE),ISNUMBER(VLOOKUP(C1639,'Manual Calculation'!$B$2:$G$222,5,FALSE))),VLOOKUP(C1639,'Manual Calculation'!$B$2:$G$222,5,FALSE),VLOOKUP(C1639,SubstationLoad_Min_Primaries!$B$3:$Z$500,22,FALSE))</f>
        <v>0</v>
      </c>
      <c r="AD1640" s="175"/>
      <c r="AE1640" s="186">
        <v>1</v>
      </c>
      <c r="AF1640" s="187">
        <v>0</v>
      </c>
      <c r="AG1640" s="187">
        <v>0</v>
      </c>
      <c r="AH1640" s="187">
        <v>0</v>
      </c>
      <c r="AI1640" s="187">
        <v>0</v>
      </c>
      <c r="AJ1640" s="187">
        <v>0</v>
      </c>
      <c r="AK1640" s="187">
        <v>0</v>
      </c>
      <c r="AL1640" s="188">
        <v>0</v>
      </c>
      <c r="AM1640" s="157" t="str">
        <f ca="1">IF('MASTER 2018-19 '!H1655="","",'MASTER 2018-19 '!H1655)</f>
        <v/>
      </c>
      <c r="AN1640" s="216"/>
    </row>
    <row r="1641" spans="1:40" x14ac:dyDescent="0.2">
      <c r="C1641" s="223" t="s">
        <v>33</v>
      </c>
      <c r="D1641" s="224"/>
      <c r="E1641" s="225"/>
      <c r="F1641" s="225"/>
      <c r="G1641" s="226"/>
      <c r="H1641" s="249"/>
      <c r="I1641" s="228"/>
      <c r="J1641" s="228"/>
      <c r="K1641" s="228"/>
      <c r="L1641" s="228"/>
      <c r="M1641" s="229"/>
      <c r="N1641" s="229"/>
      <c r="O1641" s="230"/>
      <c r="P1641" s="230"/>
      <c r="Q1641" s="230"/>
      <c r="R1641" s="231" t="s">
        <v>34</v>
      </c>
      <c r="S1641" s="283">
        <f ca="1">VLOOKUP(C1639,SubstationLoad_Max_Primaries!$B$3:$Z$500,24,FALSE)</f>
        <v>0</v>
      </c>
      <c r="T1641" s="233"/>
      <c r="U1641" s="233"/>
      <c r="V1641" s="233"/>
      <c r="W1641" s="233"/>
      <c r="X1641" s="233"/>
      <c r="Y1641" s="233"/>
      <c r="Z1641" s="234"/>
      <c r="AA1641" s="418">
        <f ca="1">IF(AND(VLOOKUP(C1639,SubstationLoad_Min_Primaries!$B$3:$Z$495,3,FALSE),ISNUMBER(VLOOKUP(C1639,'Manual Calculation'!$B$2:$G$222,5,FALSE))),"",IF(AA1640=VLOOKUP(C1639,SubstationLoad_Max_Primaries!$B$3:$Z$500,5,FALSE),VLOOKUP(C1639,SubstationLoad_Max_Primaries!$B$3:$Z$500,10,FALSE),IF(AA1640=VLOOKUP(C1639,SubstationLoad_Max_Primaries!$B$3:$Z$500,7,FALSE),VLOOKUP(C1639,SubstationLoad_Max_Primaries!$B$3:$Z$500,12,FALSE),"")))</f>
        <v>43575.908333333333</v>
      </c>
      <c r="AB1641" s="418">
        <f ca="1">IF(AND(VLOOKUP(C1639,SubstationLoad_Min_Primaries!$B$3:$Z$495,3,FALSE),ISNUMBER(VLOOKUP(C1639,'Manual Calculation'!$B$2:$G$222,5,FALSE))),"",VLOOKUP(C1639,SubstationLoad_Max_Primaries!$B$3:$Z$500,11,FALSE))</f>
        <v>43626.810416666667</v>
      </c>
      <c r="AC1641" s="418">
        <f ca="1">IF(AND(VLOOKUP(C1639,SubstationLoad_Min_Primaries!$B$3:$Z$495,3,FALSE),ISNUMBER(VLOOKUP(C1639,'Manual Calculation'!$B$2:$G$222,5,FALSE))),VLOOKUP(C1639,'Manual Calculation'!$B$2:$G$222,6,FALSE),VLOOKUP(C1639,SubstationLoad_Min_Primaries!$B$3:$Z$500,23,FALSE))</f>
        <v>0</v>
      </c>
      <c r="AD1641" s="175"/>
      <c r="AE1641" s="175"/>
      <c r="AF1641" s="175"/>
      <c r="AG1641" s="175"/>
      <c r="AH1641" s="175"/>
      <c r="AI1641" s="175"/>
      <c r="AJ1641" s="175"/>
      <c r="AK1641" s="175"/>
      <c r="AL1641" s="175"/>
      <c r="AM1641" s="157" t="str">
        <f ca="1">IF('MASTER 2018-19 '!H1656="","",'MASTER 2018-19 '!H1656)</f>
        <v/>
      </c>
      <c r="AN1641" s="216"/>
    </row>
    <row r="1642" spans="1:40" x14ac:dyDescent="0.2">
      <c r="B1642" s="236">
        <v>674</v>
      </c>
      <c r="C1642" s="86" t="str">
        <f ca="1">VLOOKUP(B1642,'GSP List'!$D$2:$E$485,2,FALSE)</f>
        <v>WESTRAY</v>
      </c>
      <c r="D1642" s="117" t="s">
        <v>30</v>
      </c>
      <c r="E1642" s="117" t="s">
        <v>538</v>
      </c>
      <c r="F1642" s="214"/>
      <c r="G1642" s="284">
        <f ca="1">IF(AND(VLOOKUP(C1642,SubstationLoad_Max_Primaries!$B$3:$Z$495,3,FALSE),ISNUMBER(VLOOKUP(C1642,'Manual Calculation'!$B$2:$G$222,3,FALSE))),VLOOKUP(C1642,'Manual Calculation'!$B$2:$G$222,4,FALSE),VLOOKUP(C1642,SubstationLoad_Max_Primaries!$B$3:$Z$500,23,FALSE))</f>
        <v>43903.381944444445</v>
      </c>
      <c r="H1642" s="282">
        <f ca="1">IF(AND(VLOOKUP(C1642,SubstationLoad_Max_Primaries!$B$3:$Z$495,3,FALSE),ISNUMBER(VLOOKUP(C1642,'Manual Calculation'!$B$2:$G$222,3,FALSE))),VLOOKUP(C1642,'Manual Calculation'!$B$2:$G$222,3,FALSE),VLOOKUP(C1642,SubstationLoad_Max_Primaries!$B$3:$Z$500,22,FALSE))</f>
        <v>1.1972772739827633</v>
      </c>
      <c r="I1642" s="136">
        <v>1</v>
      </c>
      <c r="J1642" s="89">
        <v>0</v>
      </c>
      <c r="K1642" s="90">
        <v>0</v>
      </c>
      <c r="L1642" s="143">
        <f ca="1">IF(OR($B1642="",ISNA($I1642)),,$H1642*$I1642)</f>
        <v>1.1972772739827633</v>
      </c>
      <c r="M1642" s="143">
        <f ca="1">IF($B1642 ="",,VLOOKUP($K1642,'Growth Rates'!$C$5:$D$8,2,FALSE))^COLUMNS($M1642:M1642)*$L1642+SUM($L1643:M1643)*IFERROR($L$5/$L$6,1)</f>
        <v>1.1972991323968665</v>
      </c>
      <c r="N1642" s="143">
        <f ca="1">IF($B1642 ="",,VLOOKUP($K1642,'Growth Rates'!$C$5:$D$8,2,FALSE))^COLUMNS($M1642:N1642)*$L1642+SUM($L1643:N1643)*IFERROR($L$5/$L$6,1)</f>
        <v>1.1973209912100335</v>
      </c>
      <c r="O1642" s="143">
        <f ca="1">IF($B1642 ="",,VLOOKUP($K1642,'Growth Rates'!$C$5:$D$8,2,FALSE))^COLUMNS($M1642:O1642)*$L1642+SUM($L1643:O1643)*IFERROR($L$5/$L$6,1)</f>
        <v>1.1973428504222718</v>
      </c>
      <c r="P1642" s="143">
        <f ca="1">IF($B1642 ="",,VLOOKUP($K1642,'Growth Rates'!$C$5:$D$8,2,FALSE))^COLUMNS($M1642:P1642)*$L1642+SUM($L1643:P1643)*IFERROR($L$5/$L$6,1)</f>
        <v>1.1973647100335891</v>
      </c>
      <c r="Q1642" s="143">
        <f ca="1">IF($B1642 ="",,VLOOKUP($K1642,'Growth Rates'!$C$5:$D$8,2,FALSE))^COLUMNS($M1642:Q1642)*$L1642+SUM($L1643:Q1643)*IFERROR($L$5/$L$6,1)</f>
        <v>1.1973865700439918</v>
      </c>
      <c r="R1642" s="143">
        <f ca="1">IF($B1642 ="",,VLOOKUP($K1642,'Growth Rates'!$C$5:$D$8,2,FALSE))^COLUMNS($M1642:R1642)*$L1642+SUM($L1643:R1643)*IFERROR($L$5/$L$6,1)</f>
        <v>1.197408430453488</v>
      </c>
      <c r="S1642" s="143">
        <f ca="1">IF($B1642 ="",,VLOOKUP($K1642,'Growth Rates'!$C$5:$D$8,2,FALSE))^COLUMNS($M1642:S1642)*$L1642+SUM($L1643:S1643)*IFERROR($L$5/$L$6,1)</f>
        <v>1.1974302912620844</v>
      </c>
      <c r="T1642" s="143">
        <f ca="1">IF($B1642 ="",,VLOOKUP($K1642,'Growth Rates'!$C$5:$D$8,2,FALSE))^COLUMNS($M1642:T1642)*$L1642+SUM($L1643:T1643)*IFERROR($L$5/$L$6,1)</f>
        <v>1.1974521524697888</v>
      </c>
      <c r="U1642" s="143">
        <f ca="1">IF($B1642 ="",,VLOOKUP($K1642,'Growth Rates'!$C$5:$D$8,2,FALSE))^COLUMNS($M1642:U1642)*$L1642+SUM($L1643:U1643)*IFERROR($L$5/$L$6,1)</f>
        <v>1.197474014076608</v>
      </c>
      <c r="V1642" s="143">
        <f ca="1">IF($B1642 ="",,VLOOKUP($K1642,'Growth Rates'!$C$5:$D$8,2,FALSE))^COLUMNS($M1642:V1642)*$L1642+SUM($L1643:V1643)*IFERROR($L$5/$L$6,1)</f>
        <v>1.1974958760825496</v>
      </c>
      <c r="W1642" s="143">
        <f ca="1">IF($B1642 ="",,VLOOKUP($K1642,'Growth Rates'!$C$5:$D$8,2,FALSE))^COLUMNS($M1642:W1642)*$L1642+SUM($L1643:W1643)*IFERROR($L$5/$L$6,1)</f>
        <v>1.1975177384876203</v>
      </c>
      <c r="X1642" s="143">
        <f ca="1">IF($B1642 ="",,VLOOKUP($K1642,'Growth Rates'!$C$5:$D$8,2,FALSE))^COLUMNS($M1642:X1642)*$L1642+SUM($L1643:X1643)*IFERROR($L$5/$L$6,1)</f>
        <v>1.1975396012918289</v>
      </c>
      <c r="Y1642" s="143">
        <f ca="1">IF($B1642 ="",,VLOOKUP($K1642,'Growth Rates'!$C$5:$D$8,2,FALSE))^COLUMNS($M1642:Y1642)*$L1642+SUM($L1643:Y1643)*IFERROR($L$5/$L$6,1)</f>
        <v>1.1975614644951806</v>
      </c>
      <c r="Z1642" s="215"/>
      <c r="AA1642" s="173">
        <f ca="1">IFERROR(IF($H1642="",,AA1643/$L1642),0)</f>
        <v>0.92355505846322938</v>
      </c>
      <c r="AB1642" s="173">
        <f ca="1">IFERROR(IF($H1642="",,AB1643/$L1642),0)</f>
        <v>0.953775653383376</v>
      </c>
      <c r="AC1642" s="174">
        <f ca="1">IFERROR(IF($H1642="",,AC1643/$L1642),0)</f>
        <v>0</v>
      </c>
      <c r="AD1642" s="175"/>
      <c r="AE1642" s="42">
        <v>86114</v>
      </c>
      <c r="AF1642" s="43"/>
      <c r="AG1642" s="43"/>
      <c r="AH1642" s="43"/>
      <c r="AI1642" s="43"/>
      <c r="AJ1642" s="43"/>
      <c r="AK1642" s="43"/>
      <c r="AL1642" s="44"/>
      <c r="AM1642" s="157">
        <f ca="1">IF('MASTER 2018-19 '!H1657="","",'MASTER 2018-19 '!H1657)</f>
        <v>1.079870573</v>
      </c>
      <c r="AN1642" s="210">
        <f t="shared" ca="1" si="273"/>
        <v>0.11740670098276329</v>
      </c>
    </row>
    <row r="1643" spans="1:40" x14ac:dyDescent="0.2">
      <c r="C1643" s="217" t="str">
        <f ca="1">IFERROR(IF(H1642="","No PI or No Data",""),"Substation was not found in SubstationLoad")</f>
        <v/>
      </c>
      <c r="D1643" s="139"/>
      <c r="E1643" s="139"/>
      <c r="F1643" s="139"/>
      <c r="G1643" s="285">
        <f ca="1">IF(AND(VLOOKUP(C1642,SubstationLoad_Max_Primaries!$B$3:$Z$495,3,FALSE),ISNUMBER(VLOOKUP(C1642,'Manual Calculation'!$B$2:$G$222,3,FALSE))),VLOOKUP(C1642,'Manual Calculation'!$B$2:$G$222,4,FALSE),VLOOKUP(C1642,SubstationLoad_Max_Primaries!$B$3:$Z$500,23,FALSE))</f>
        <v>43903.381944444445</v>
      </c>
      <c r="H1643" s="250"/>
      <c r="I1643" s="220"/>
      <c r="J1643" s="220"/>
      <c r="K1643" s="220"/>
      <c r="L1643" s="220" t="s">
        <v>32</v>
      </c>
      <c r="M1643" s="235"/>
      <c r="N1643" s="221"/>
      <c r="O1643" s="221"/>
      <c r="P1643" s="221"/>
      <c r="Q1643" s="221"/>
      <c r="R1643" s="221"/>
      <c r="S1643" s="221"/>
      <c r="T1643" s="221"/>
      <c r="U1643" s="221"/>
      <c r="V1643" s="221"/>
      <c r="W1643" s="221"/>
      <c r="X1643" s="221"/>
      <c r="Y1643" s="221"/>
      <c r="Z1643" s="222"/>
      <c r="AA1643" s="419">
        <f ca="1">IF(AND(VLOOKUP(C1642,SubstationLoad_Min_Primaries!$B$3:$Z$495,3,FALSE),ISNUMBER(VLOOKUP(C1642,'Manual Calculation'!$B$2:$G$222,5,FALSE))),"Manual Calculation",MAX(VLOOKUP(C1642,SubstationLoad_Max_Primaries!$B$3:$Z$500,5,FALSE),VLOOKUP(C1642,SubstationLoad_Max_Primaries!$B$3:$Z$500,7,FALSE)))</f>
        <v>1.1057514827698469</v>
      </c>
      <c r="AB1643" s="419">
        <f ca="1">IF(AND(VLOOKUP(C1642,SubstationLoad_Min_Primaries!$B$3:$Z$495,3,FALSE),ISNUMBER(VLOOKUP(C1642,'Manual Calculation'!$B$2:$G$222,5,FALSE))),"Manual Calculation",VLOOKUP(C1642,SubstationLoad_Max_Primaries!$B$3:$Z$500,6,FALSE))</f>
        <v>1.1419339142739773</v>
      </c>
      <c r="AC1643" s="282">
        <f ca="1">IF(AND(VLOOKUP(C1642,SubstationLoad_Min_Primaries!$B$3:$Z$495,3,FALSE),ISNUMBER(VLOOKUP(C1642,'Manual Calculation'!$B$2:$G$222,5,FALSE))),VLOOKUP(C1642,'Manual Calculation'!$B$2:$G$222,5,FALSE),VLOOKUP(C1642,SubstationLoad_Min_Primaries!$B$3:$Z$500,22,FALSE))</f>
        <v>0</v>
      </c>
      <c r="AD1643" s="175"/>
      <c r="AE1643" s="186">
        <v>1</v>
      </c>
      <c r="AF1643" s="187">
        <v>0</v>
      </c>
      <c r="AG1643" s="187">
        <v>0</v>
      </c>
      <c r="AH1643" s="187">
        <v>0</v>
      </c>
      <c r="AI1643" s="187">
        <v>0</v>
      </c>
      <c r="AJ1643" s="187">
        <v>0</v>
      </c>
      <c r="AK1643" s="187">
        <v>0</v>
      </c>
      <c r="AL1643" s="188">
        <v>0</v>
      </c>
      <c r="AM1643" s="157" t="str">
        <f ca="1">IF('MASTER 2018-19 '!H1658="","",'MASTER 2018-19 '!H1658)</f>
        <v/>
      </c>
      <c r="AN1643" s="216"/>
    </row>
    <row r="1644" spans="1:40" x14ac:dyDescent="0.2">
      <c r="C1644" s="223" t="s">
        <v>33</v>
      </c>
      <c r="D1644" s="224"/>
      <c r="E1644" s="225"/>
      <c r="F1644" s="225"/>
      <c r="G1644" s="226"/>
      <c r="H1644" s="249"/>
      <c r="I1644" s="228"/>
      <c r="J1644" s="228"/>
      <c r="K1644" s="228"/>
      <c r="L1644" s="228"/>
      <c r="M1644" s="229"/>
      <c r="N1644" s="229"/>
      <c r="O1644" s="230"/>
      <c r="P1644" s="230"/>
      <c r="Q1644" s="230"/>
      <c r="R1644" s="231" t="s">
        <v>34</v>
      </c>
      <c r="S1644" s="283">
        <f ca="1">VLOOKUP(C1642,SubstationLoad_Max_Primaries!$B$3:$Z$500,24,FALSE)</f>
        <v>0.5084172748029232</v>
      </c>
      <c r="T1644" s="245"/>
      <c r="U1644" s="245"/>
      <c r="V1644" s="245"/>
      <c r="W1644" s="245"/>
      <c r="X1644" s="245"/>
      <c r="Y1644" s="245"/>
      <c r="Z1644" s="234"/>
      <c r="AA1644" s="418">
        <f ca="1">IF(AND(VLOOKUP(C1642,SubstationLoad_Min_Primaries!$B$3:$Z$495,3,FALSE),ISNUMBER(VLOOKUP(C1642,'Manual Calculation'!$B$2:$G$222,5,FALSE))),"",IF(AA1643=VLOOKUP(C1642,SubstationLoad_Max_Primaries!$B$3:$Z$500,5,FALSE),VLOOKUP(C1642,SubstationLoad_Max_Primaries!$B$3:$Z$500,10,FALSE),IF(AA1643=VLOOKUP(C1642,SubstationLoad_Max_Primaries!$B$3:$Z$500,7,FALSE),VLOOKUP(C1642,SubstationLoad_Max_Primaries!$B$3:$Z$500,12,FALSE),"")))</f>
        <v>43614.712500000001</v>
      </c>
      <c r="AB1644" s="418">
        <f ca="1">IF(AND(VLOOKUP(C1642,SubstationLoad_Min_Primaries!$B$3:$Z$495,3,FALSE),ISNUMBER(VLOOKUP(C1642,'Manual Calculation'!$B$2:$G$222,5,FALSE))),"",VLOOKUP(C1642,SubstationLoad_Max_Primaries!$B$3:$Z$500,11,FALSE))</f>
        <v>43707.505555555559</v>
      </c>
      <c r="AC1644" s="418">
        <f ca="1">IF(AND(VLOOKUP(C1642,SubstationLoad_Min_Primaries!$B$3:$Z$495,3,FALSE),ISNUMBER(VLOOKUP(C1642,'Manual Calculation'!$B$2:$G$222,5,FALSE))),VLOOKUP(C1642,'Manual Calculation'!$B$2:$G$222,6,FALSE),VLOOKUP(C1642,SubstationLoad_Min_Primaries!$B$3:$Z$500,23,FALSE))</f>
        <v>0</v>
      </c>
      <c r="AD1644" s="175"/>
      <c r="AE1644" s="175"/>
      <c r="AF1644" s="175"/>
      <c r="AG1644" s="175"/>
      <c r="AH1644" s="175"/>
      <c r="AI1644" s="175"/>
      <c r="AJ1644" s="175"/>
      <c r="AK1644" s="175"/>
      <c r="AL1644" s="175"/>
      <c r="AM1644" s="157" t="str">
        <f ca="1">IF('MASTER 2018-19 '!H1659="","",'MASTER 2018-19 '!H1659)</f>
        <v/>
      </c>
      <c r="AN1644" s="216"/>
    </row>
    <row r="1645" spans="1:40" x14ac:dyDescent="0.2">
      <c r="A1645" s="246"/>
      <c r="B1645" s="246"/>
      <c r="C1645" s="246"/>
      <c r="D1645" s="246"/>
      <c r="E1645" s="246"/>
      <c r="F1645" s="246"/>
      <c r="G1645" s="246"/>
      <c r="H1645" s="246"/>
      <c r="I1645" s="246"/>
      <c r="J1645" s="246"/>
      <c r="K1645" s="246"/>
      <c r="L1645" s="246"/>
      <c r="M1645" s="246"/>
      <c r="N1645" s="246"/>
      <c r="O1645" s="246"/>
      <c r="P1645" s="246"/>
      <c r="Q1645" s="246"/>
      <c r="R1645" s="246"/>
      <c r="S1645" s="246"/>
      <c r="T1645" s="246"/>
      <c r="U1645" s="246"/>
      <c r="V1645" s="246"/>
      <c r="W1645" s="246"/>
      <c r="X1645" s="246"/>
      <c r="Y1645" s="246"/>
      <c r="Z1645" s="246"/>
      <c r="AA1645" s="246"/>
      <c r="AB1645" s="246"/>
      <c r="AC1645" s="246"/>
      <c r="AD1645" s="246"/>
      <c r="AE1645" s="246"/>
      <c r="AF1645" s="246"/>
      <c r="AG1645" s="246"/>
      <c r="AH1645" s="246"/>
      <c r="AI1645" s="246"/>
      <c r="AJ1645" s="246"/>
      <c r="AK1645" s="246"/>
      <c r="AL1645" s="246"/>
      <c r="AM1645" s="157" t="str">
        <f ca="1">IF('MASTER 2018-19 '!H1660="","",'MASTER 2018-19 '!H1660)</f>
        <v/>
      </c>
      <c r="AN1645" s="216"/>
    </row>
    <row r="1646" spans="1:40" x14ac:dyDescent="0.2">
      <c r="A1646" s="152"/>
      <c r="B1646" s="25"/>
      <c r="C1646" s="158"/>
      <c r="D1646" s="152"/>
      <c r="E1646" s="152"/>
      <c r="F1646" s="152"/>
      <c r="G1646" s="152"/>
      <c r="H1646" s="152"/>
      <c r="I1646" s="152"/>
      <c r="J1646" s="152"/>
      <c r="K1646" s="152"/>
      <c r="L1646" s="7" t="s">
        <v>0</v>
      </c>
      <c r="M1646" s="159"/>
      <c r="N1646" s="159"/>
      <c r="O1646" s="159"/>
      <c r="P1646" s="159"/>
      <c r="Q1646" s="159"/>
      <c r="R1646" s="159"/>
      <c r="S1646" s="159"/>
      <c r="T1646" s="159"/>
      <c r="U1646" s="159"/>
      <c r="V1646" s="159"/>
      <c r="W1646" s="159"/>
      <c r="X1646" s="159"/>
      <c r="Y1646" s="159"/>
      <c r="Z1646" s="156"/>
      <c r="AA1646" s="152"/>
      <c r="AB1646" s="152"/>
      <c r="AC1646" s="152"/>
      <c r="AD1646" s="152"/>
      <c r="AE1646" s="152"/>
      <c r="AF1646" s="152"/>
      <c r="AG1646" s="152"/>
      <c r="AH1646" s="152"/>
      <c r="AI1646" s="152"/>
      <c r="AJ1646" s="152"/>
      <c r="AK1646" s="152"/>
      <c r="AL1646" s="152"/>
      <c r="AM1646" s="157" t="str">
        <f ca="1">IF('MASTER 2018-19 '!H1661="","",'MASTER 2018-19 '!H1661)</f>
        <v/>
      </c>
      <c r="AN1646" s="216"/>
    </row>
    <row r="1647" spans="1:40" ht="61.5" x14ac:dyDescent="0.2">
      <c r="A1647" s="20" t="s">
        <v>39</v>
      </c>
      <c r="B1647" s="21" t="s">
        <v>657</v>
      </c>
      <c r="C1647" s="20" t="s">
        <v>2</v>
      </c>
      <c r="D1647" s="18" t="s">
        <v>3</v>
      </c>
      <c r="E1647" s="18" t="s">
        <v>4</v>
      </c>
      <c r="F1647" s="18" t="s">
        <v>5</v>
      </c>
      <c r="G1647" s="22" t="s">
        <v>6</v>
      </c>
      <c r="H1647" s="22" t="str">
        <f ca="1">$L$1&amp;" Peak (MW)"</f>
        <v>2019 / 20 Peak (MW)</v>
      </c>
      <c r="I1647" s="16" t="s">
        <v>7</v>
      </c>
      <c r="J1647" s="24" t="s">
        <v>8</v>
      </c>
      <c r="K1647" s="17" t="s">
        <v>9</v>
      </c>
      <c r="L1647" s="22" t="str">
        <f ca="1">LEFTB($L$1,FIND(" / ",$L$1,1))&amp;" / "&amp;LEFTB($L$1,FIND(" / ",$L$1,1))+1</f>
        <v>2019  / 2020</v>
      </c>
      <c r="M1647" s="22" t="str">
        <f ca="1">LEFTB($L$1,FIND(" / ",$L$1,1))+1&amp;" / "&amp;LEFTB($L$1,FIND(" / ",$L$1,1))+2</f>
        <v>2020 / 2021</v>
      </c>
      <c r="N1647" s="22" t="str">
        <f ca="1">LEFTB($L$1,FIND(" / ",$L$1,1))+2&amp;" / "&amp;LEFTB($L$1,FIND(" / ",$L$1,1))+3</f>
        <v>2021 / 2022</v>
      </c>
      <c r="O1647" s="22" t="str">
        <f ca="1">LEFTB($L$1,FIND(" / ",$L$1,1))+3&amp;" / "&amp;LEFTB($L$1,FIND(" / ",$L$1,1))+4</f>
        <v>2022 / 2023</v>
      </c>
      <c r="P1647" s="22" t="str">
        <f ca="1">LEFTB($L$1,FIND(" / ",$L$1,1))+4&amp;" / "&amp;LEFTB($L$1,FIND(" / ",$L$1,1))+5</f>
        <v>2023 / 2024</v>
      </c>
      <c r="Q1647" s="22" t="str">
        <f ca="1">LEFTB($L$1,FIND(" / ",$L$1,1))+5&amp;" / "&amp;LEFTB($L$1,FIND(" / ",$L$1,1))+6</f>
        <v>2024 / 2025</v>
      </c>
      <c r="R1647" s="22" t="str">
        <f ca="1">LEFTB($L$1,FIND(" / ",$L$1,1))+6&amp;" / "&amp;LEFTB($L$1,FIND(" / ",$L$1,1))+7</f>
        <v>2025 / 2026</v>
      </c>
      <c r="S1647" s="22" t="str">
        <f ca="1">LEFTB($L$1,FIND(" / ",$L$1,1))+7&amp;" / "&amp;LEFTB($L$1,FIND(" / ",$L$1,1))+8</f>
        <v>2026 / 2027</v>
      </c>
      <c r="T1647" s="22" t="str">
        <f ca="1">LEFTB($L$1,FIND(" / ",$L$1,1))+8&amp;" / "&amp;LEFTB($L$1,FIND(" / ",$L$1,1))+9</f>
        <v>2027 / 2028</v>
      </c>
      <c r="U1647" s="22" t="str">
        <f ca="1">LEFTB($L$1,FIND(" / ",$L$1,1))+9&amp;" / "&amp;LEFTB($L$1,FIND(" / ",$L$1,1))+10</f>
        <v>2028 / 2029</v>
      </c>
      <c r="V1647" s="22" t="str">
        <f ca="1">LEFTB($L$1,FIND(" / ",$L$1,1))+10&amp;" / "&amp;LEFTB($L$1,FIND(" / ",$L$1,1))+11</f>
        <v>2029 / 2030</v>
      </c>
      <c r="W1647" s="22" t="str">
        <f ca="1">LEFTB($L$1,FIND(" / ",$L$1,1))+11&amp;" / "&amp;LEFTB($L$1,FIND(" / ",$L$1,1))+12</f>
        <v>2030 / 2031</v>
      </c>
      <c r="X1647" s="22" t="str">
        <f ca="1">LEFTB($L$1,FIND(" / ",$L$1,1))+12&amp;" / "&amp;LEFTB($L$1,FIND(" / ",$L$1,1))+13</f>
        <v>2031 / 2032</v>
      </c>
      <c r="Y1647" s="22" t="str">
        <f ca="1">LEFTB($L$1,FIND(" / ",$L$1,1))+13&amp;" / "&amp;LEFTB($L$1,FIND(" / ",$L$1,1))+14</f>
        <v>2032 / 2033</v>
      </c>
      <c r="Z1647" s="23" t="s">
        <v>11</v>
      </c>
      <c r="AA1647" s="19" t="s">
        <v>12</v>
      </c>
      <c r="AB1647" s="19" t="s">
        <v>13</v>
      </c>
      <c r="AC1647" s="19" t="s">
        <v>14</v>
      </c>
      <c r="AD1647" s="160"/>
      <c r="AE1647" s="19" t="s">
        <v>15</v>
      </c>
      <c r="AF1647" s="19" t="s">
        <v>16</v>
      </c>
      <c r="AG1647" s="19" t="s">
        <v>17</v>
      </c>
      <c r="AH1647" s="19" t="s">
        <v>18</v>
      </c>
      <c r="AI1647" s="19" t="s">
        <v>19</v>
      </c>
      <c r="AJ1647" s="19" t="s">
        <v>20</v>
      </c>
      <c r="AK1647" s="19" t="s">
        <v>21</v>
      </c>
      <c r="AL1647" s="19" t="s">
        <v>22</v>
      </c>
      <c r="AM1647" s="19" t="str">
        <f ca="1">IF('MASTER 2018-19 '!H1662="","",'MASTER 2018-19 '!H1662)</f>
        <v>2018/19 Peak (MW)</v>
      </c>
      <c r="AN1647" s="19" t="s">
        <v>825</v>
      </c>
    </row>
    <row r="1648" spans="1:40" x14ac:dyDescent="0.2">
      <c r="A1648" s="6"/>
      <c r="B1648" s="161"/>
      <c r="C1648" s="162"/>
      <c r="D1648" s="161"/>
      <c r="E1648" s="161"/>
      <c r="F1648" s="161"/>
      <c r="G1648" s="163"/>
      <c r="H1648" s="161"/>
      <c r="I1648" s="164"/>
      <c r="J1648" s="165"/>
      <c r="K1648" s="161"/>
      <c r="L1648" s="161"/>
      <c r="M1648" s="161"/>
      <c r="N1648" s="161"/>
      <c r="O1648" s="161"/>
      <c r="P1648" s="161"/>
      <c r="Q1648" s="161"/>
      <c r="R1648" s="161"/>
      <c r="S1648" s="161"/>
      <c r="T1648" s="161"/>
      <c r="U1648" s="161"/>
      <c r="V1648" s="161"/>
      <c r="W1648" s="161"/>
      <c r="X1648" s="161"/>
      <c r="Y1648" s="161"/>
      <c r="Z1648" s="160"/>
      <c r="AA1648" s="160"/>
      <c r="AB1648" s="160"/>
      <c r="AC1648" s="160"/>
      <c r="AD1648" s="160"/>
      <c r="AE1648" s="160"/>
      <c r="AF1648" s="160"/>
      <c r="AG1648" s="160"/>
      <c r="AH1648" s="160"/>
      <c r="AI1648" s="160"/>
      <c r="AJ1648" s="160"/>
      <c r="AK1648" s="160"/>
      <c r="AL1648" s="160"/>
      <c r="AM1648" s="157" t="str">
        <f ca="1">IF('MASTER 2018-19 '!H1663="","",'MASTER 2018-19 '!H1663)</f>
        <v/>
      </c>
      <c r="AN1648" s="157"/>
    </row>
    <row r="1649" spans="1:40" x14ac:dyDescent="0.2">
      <c r="A1649" s="142" t="s">
        <v>656</v>
      </c>
      <c r="B1649" s="166">
        <v>260</v>
      </c>
      <c r="C1649" s="167"/>
      <c r="D1649" s="280" t="s">
        <v>621</v>
      </c>
      <c r="E1649" s="169" t="s">
        <v>571</v>
      </c>
      <c r="F1649" s="170"/>
      <c r="G1649" s="284">
        <f ca="1">VLOOKUP(A1649,SubstationLoad_Max_GSPs!$A$3:$Z$100,19,FALSE)</f>
        <v>43750.727777777778</v>
      </c>
      <c r="H1649" s="282">
        <f ca="1">VLOOKUP(A1649,SubstationLoad_Max_GSPs!$A$3:$Z$100,18,FALSE)</f>
        <v>57.14579242002219</v>
      </c>
      <c r="I1649" s="136">
        <v>1</v>
      </c>
      <c r="J1649" s="171"/>
      <c r="K1649" s="172" t="s">
        <v>24</v>
      </c>
      <c r="L1649" s="37">
        <f ca="1">IF(OR($A1649="",ISNA($I1649)),,$H1649*$I1649)</f>
        <v>57.14579242002219</v>
      </c>
      <c r="M1649" s="37">
        <f t="shared" ref="M1649:Y1649" ca="1" si="274">M1650/IFERROR($L1650/$L1649,1)</f>
        <v>57.155409703936307</v>
      </c>
      <c r="N1649" s="37">
        <f t="shared" ca="1" si="274"/>
        <v>57.165256838324154</v>
      </c>
      <c r="O1649" s="37">
        <f t="shared" ca="1" si="274"/>
        <v>57.175339979777704</v>
      </c>
      <c r="P1649" s="37">
        <f t="shared" ca="1" si="274"/>
        <v>57.185665449808035</v>
      </c>
      <c r="Q1649" s="37">
        <f t="shared" ca="1" si="274"/>
        <v>57.196239739263184</v>
      </c>
      <c r="R1649" s="37">
        <f t="shared" ca="1" si="274"/>
        <v>57.207069512864152</v>
      </c>
      <c r="S1649" s="37">
        <f t="shared" ca="1" si="274"/>
        <v>57.218161613862577</v>
      </c>
      <c r="T1649" s="37">
        <f t="shared" ca="1" si="274"/>
        <v>57.229523068823063</v>
      </c>
      <c r="U1649" s="37">
        <f t="shared" ca="1" si="274"/>
        <v>57.241161092533666</v>
      </c>
      <c r="V1649" s="37">
        <f t="shared" ca="1" si="274"/>
        <v>57.253083093047927</v>
      </c>
      <c r="W1649" s="37">
        <f t="shared" ca="1" si="274"/>
        <v>57.265296676861951</v>
      </c>
      <c r="X1649" s="37">
        <f t="shared" ca="1" si="274"/>
        <v>57.277809654230218</v>
      </c>
      <c r="Y1649" s="37">
        <f t="shared" ca="1" si="274"/>
        <v>57.290630044623569</v>
      </c>
      <c r="Z1649" s="38" t="str">
        <f ca="1">"Diversity/Losses: "&amp;ROUND(L1650/L1649,3)</f>
        <v>Diversity/Losses: 0.237</v>
      </c>
      <c r="AA1649" s="173">
        <f ca="1">IFERROR(IF($H1649="",,AA1650/$L1649),0)</f>
        <v>1</v>
      </c>
      <c r="AB1649" s="173">
        <f ca="1">IFERROR(IF($H1649="",,AB1650/$L1649),0)</f>
        <v>0.11645770459504698</v>
      </c>
      <c r="AC1649" s="174">
        <f ca="1">IFERROR(IF($H1649="",,AC1650/$L1649),0)</f>
        <v>-0.67426572936821705</v>
      </c>
      <c r="AD1649" s="175"/>
      <c r="AE1649" s="42">
        <v>20130</v>
      </c>
      <c r="AF1649" s="43"/>
      <c r="AG1649" s="43"/>
      <c r="AH1649" s="43"/>
      <c r="AI1649" s="43"/>
      <c r="AJ1649" s="43"/>
      <c r="AK1649" s="43"/>
      <c r="AL1649" s="44"/>
      <c r="AM1649" s="157">
        <f ca="1">IF('MASTER 2018-19 '!H1664="","",'MASTER 2018-19 '!H1664)</f>
        <v>13.8</v>
      </c>
      <c r="AN1649" s="216">
        <f ca="1">H1649-AM1649</f>
        <v>43.345792420022192</v>
      </c>
    </row>
    <row r="1650" spans="1:40" x14ac:dyDescent="0.2">
      <c r="A1650" s="217" t="str">
        <f ca="1">IFERROR(IF(H1649="","No PI or No Data",""),"Substation was not found in SubstationLoad")</f>
        <v/>
      </c>
      <c r="B1650" s="176"/>
      <c r="C1650" s="177"/>
      <c r="D1650" s="178"/>
      <c r="E1650" s="178"/>
      <c r="F1650" s="178"/>
      <c r="G1650" s="329">
        <f ca="1">VLOOKUP(A1649,SubstationLoad_Max_GSPs!$A$3:$Z$100,19,FALSE)</f>
        <v>43750.727777777778</v>
      </c>
      <c r="H1650" s="180"/>
      <c r="I1650" s="181"/>
      <c r="J1650" s="182"/>
      <c r="K1650" s="183" t="s">
        <v>25</v>
      </c>
      <c r="L1650" s="53">
        <f ca="1">L1654+L1657+L1660+L1663+L1666+L1669+L1672+L1675</f>
        <v>13.533643712079778</v>
      </c>
      <c r="M1650" s="53">
        <f t="shared" ref="M1650:Y1650" ca="1" si="275">M1654+M1657+M1660+M1663+M1666+M1669+M1672+M1675</f>
        <v>13.535921340728532</v>
      </c>
      <c r="N1650" s="53">
        <f t="shared" ca="1" si="275"/>
        <v>13.538253404083443</v>
      </c>
      <c r="O1650" s="53">
        <f t="shared" ca="1" si="275"/>
        <v>13.540641360189255</v>
      </c>
      <c r="P1650" s="53">
        <f t="shared" ca="1" si="275"/>
        <v>13.543086706147943</v>
      </c>
      <c r="Q1650" s="53">
        <f t="shared" ca="1" si="275"/>
        <v>13.545590979164974</v>
      </c>
      <c r="R1650" s="53">
        <f t="shared" ca="1" si="275"/>
        <v>13.548155757623565</v>
      </c>
      <c r="S1650" s="53">
        <f t="shared" ca="1" si="275"/>
        <v>13.550782662187732</v>
      </c>
      <c r="T1650" s="53">
        <f t="shared" ca="1" si="275"/>
        <v>13.553473356934878</v>
      </c>
      <c r="U1650" s="53">
        <f t="shared" ca="1" si="275"/>
        <v>13.556229550518728</v>
      </c>
      <c r="V1650" s="53">
        <f t="shared" ca="1" si="275"/>
        <v>13.559052997363411</v>
      </c>
      <c r="W1650" s="53">
        <f t="shared" ca="1" si="275"/>
        <v>13.561945498889537</v>
      </c>
      <c r="X1650" s="53">
        <f t="shared" ca="1" si="275"/>
        <v>13.56490890477312</v>
      </c>
      <c r="Y1650" s="53">
        <f t="shared" ca="1" si="275"/>
        <v>13.567945114238167</v>
      </c>
      <c r="Z1650" s="184"/>
      <c r="AA1650" s="419">
        <f ca="1">MAX(VLOOKUP(A1649,SubstationLoad_Max_GSPs!$A$3:$Z$100,3,FALSE),VLOOKUP(A1649,SubstationLoad_Max_GSPs!$A$3:$Z$100,5,FALSE))</f>
        <v>57.14579242002219</v>
      </c>
      <c r="AB1650" s="282">
        <f ca="1">VLOOKUP(A1649,SubstationLoad_Max_GSPs!$A$3:$Z$100,4,FALSE)</f>
        <v>6.6550678125008194</v>
      </c>
      <c r="AC1650" s="282">
        <f ca="1">VLOOKUP(A1649,SubstationLoad_Min_GSPs!$A$3:$Z$100,18,FALSE)</f>
        <v>-38.531449406410992</v>
      </c>
      <c r="AD1650" s="175"/>
      <c r="AE1650" s="186">
        <v>1</v>
      </c>
      <c r="AF1650" s="187">
        <v>0</v>
      </c>
      <c r="AG1650" s="187">
        <v>0</v>
      </c>
      <c r="AH1650" s="187">
        <v>0</v>
      </c>
      <c r="AI1650" s="187">
        <v>0</v>
      </c>
      <c r="AJ1650" s="187">
        <v>0</v>
      </c>
      <c r="AK1650" s="187">
        <v>0</v>
      </c>
      <c r="AL1650" s="188">
        <v>0</v>
      </c>
      <c r="AM1650" s="157" t="str">
        <f ca="1">IF('MASTER 2018-19 '!H1665="","",'MASTER 2018-19 '!H1665)</f>
        <v/>
      </c>
      <c r="AN1650" s="216"/>
    </row>
    <row r="1651" spans="1:40" x14ac:dyDescent="0.2">
      <c r="A1651" s="11"/>
      <c r="B1651" s="176"/>
      <c r="C1651" s="189"/>
      <c r="D1651" s="190" t="s">
        <v>26</v>
      </c>
      <c r="E1651" s="63"/>
      <c r="F1651" s="191"/>
      <c r="G1651" s="192"/>
      <c r="H1651" s="193"/>
      <c r="I1651" s="194"/>
      <c r="J1651" s="194"/>
      <c r="K1651" s="194"/>
      <c r="L1651" s="194"/>
      <c r="M1651" s="194"/>
      <c r="N1651" s="195"/>
      <c r="O1651" s="195"/>
      <c r="P1651" s="195"/>
      <c r="Q1651" s="195"/>
      <c r="R1651" s="196" t="s">
        <v>27</v>
      </c>
      <c r="S1651" s="330">
        <f ca="1">VLOOKUP(A1649,SubstationLoad_Max_GSPs!$A$3:$Z$100,20,FALSE)</f>
        <v>0</v>
      </c>
      <c r="T1651" s="185"/>
      <c r="U1651" s="185"/>
      <c r="V1651" s="185"/>
      <c r="W1651" s="185"/>
      <c r="X1651" s="185"/>
      <c r="Y1651" s="185"/>
      <c r="Z1651" s="184"/>
      <c r="AA1651" s="418">
        <f ca="1">IF(AA1650=VLOOKUP(A1649,SubstationLoad_Max_GSPs!$A$3:$Z$100,3,FALSE),VLOOKUP(A1649,SubstationLoad_Max_GSPs!$A$3:$Z$100,8,FALSE),IF(AA1650=VLOOKUP(A1649,SubstationLoad_Max_GSPs!$A$3:$Z$100,5,FALSE),VLOOKUP(A1649,SubstationLoad_Max_GSPs!$A$3:$Z$100,10,FALSE),""))</f>
        <v>43750.727777777778</v>
      </c>
      <c r="AB1651" s="418">
        <f ca="1">VLOOKUP(A1649,SubstationLoad_Max_GSPs!$A$3:$Z$100,9,FALSE)</f>
        <v>43663.896527777775</v>
      </c>
      <c r="AC1651" s="418">
        <f ca="1">VLOOKUP(A1649,SubstationLoad_Min_GSPs!$A$3:$Z$100,19,FALSE)</f>
        <v>43787.65902777778</v>
      </c>
      <c r="AD1651" s="175"/>
      <c r="AE1651" s="175"/>
      <c r="AF1651" s="175"/>
      <c r="AG1651" s="175"/>
      <c r="AH1651" s="175"/>
      <c r="AI1651" s="175"/>
      <c r="AJ1651" s="175"/>
      <c r="AK1651" s="175"/>
      <c r="AL1651" s="175"/>
      <c r="AM1651" s="157" t="str">
        <f ca="1">IF('MASTER 2018-19 '!H1666="","",'MASTER 2018-19 '!H1666)</f>
        <v/>
      </c>
      <c r="AN1651" s="216"/>
    </row>
    <row r="1652" spans="1:40" x14ac:dyDescent="0.2">
      <c r="A1652" s="14"/>
      <c r="B1652" s="197"/>
      <c r="C1652" s="198"/>
      <c r="D1652" s="198"/>
      <c r="E1652" s="198"/>
      <c r="F1652" s="199"/>
      <c r="G1652" s="200" t="s">
        <v>28</v>
      </c>
      <c r="H1652" s="201">
        <v>0.98</v>
      </c>
      <c r="I1652" s="197"/>
      <c r="J1652" s="202"/>
      <c r="K1652" s="203" t="s">
        <v>29</v>
      </c>
      <c r="L1652" s="78">
        <f ca="1">L1649*$H1652</f>
        <v>56.002876571621748</v>
      </c>
      <c r="M1652" s="78">
        <f t="shared" ref="M1652:T1652" ca="1" si="276">M1649*$H1652</f>
        <v>56.012301509857579</v>
      </c>
      <c r="N1652" s="78">
        <f t="shared" ca="1" si="276"/>
        <v>56.021951701557668</v>
      </c>
      <c r="O1652" s="78">
        <f t="shared" ca="1" si="276"/>
        <v>56.031833180182147</v>
      </c>
      <c r="P1652" s="78">
        <f t="shared" ca="1" si="276"/>
        <v>56.041952140811873</v>
      </c>
      <c r="Q1652" s="78">
        <f t="shared" ca="1" si="276"/>
        <v>56.052314944477921</v>
      </c>
      <c r="R1652" s="78">
        <f t="shared" ca="1" si="276"/>
        <v>56.06292812260687</v>
      </c>
      <c r="S1652" s="78">
        <f t="shared" ca="1" si="276"/>
        <v>56.073798381585327</v>
      </c>
      <c r="T1652" s="78">
        <f t="shared" ca="1" si="276"/>
        <v>56.084932607446603</v>
      </c>
      <c r="U1652" s="78">
        <f ca="1">U1649*$H1652</f>
        <v>56.096337870682994</v>
      </c>
      <c r="V1652" s="78">
        <f ca="1">V1649*$H1652</f>
        <v>56.10802143118697</v>
      </c>
      <c r="W1652" s="78">
        <f t="shared" ref="W1652" ca="1" si="277">W1649*$H1652</f>
        <v>56.119990743324713</v>
      </c>
      <c r="X1652" s="78">
        <f ca="1">X1649*$H1652</f>
        <v>56.132253461145609</v>
      </c>
      <c r="Y1652" s="78">
        <f ca="1">Y1649*$H1652</f>
        <v>56.1448174437311</v>
      </c>
      <c r="Z1652" s="204"/>
      <c r="AA1652" s="205"/>
      <c r="AB1652" s="198"/>
      <c r="AC1652" s="206"/>
      <c r="AD1652" s="175"/>
      <c r="AE1652" s="175"/>
      <c r="AF1652" s="175"/>
      <c r="AG1652" s="175"/>
      <c r="AH1652" s="175"/>
      <c r="AI1652" s="175"/>
      <c r="AJ1652" s="175"/>
      <c r="AK1652" s="175"/>
      <c r="AL1652" s="175"/>
      <c r="AM1652" s="157"/>
      <c r="AN1652" s="216"/>
    </row>
    <row r="1653" spans="1:40" x14ac:dyDescent="0.2">
      <c r="A1653" s="2"/>
      <c r="C1653" s="207"/>
      <c r="D1653" s="208"/>
      <c r="E1653" s="208"/>
      <c r="F1653" s="208"/>
      <c r="G1653" s="209"/>
      <c r="H1653" s="241"/>
      <c r="I1653" s="211"/>
      <c r="J1653" s="212"/>
      <c r="K1653" s="208"/>
      <c r="Z1653" s="175"/>
      <c r="AA1653" s="175"/>
      <c r="AB1653" s="175"/>
      <c r="AC1653" s="175"/>
      <c r="AD1653" s="175"/>
      <c r="AE1653" s="175"/>
      <c r="AF1653" s="175"/>
      <c r="AG1653" s="175"/>
      <c r="AH1653" s="175"/>
      <c r="AI1653" s="175"/>
      <c r="AJ1653" s="175"/>
      <c r="AK1653" s="175"/>
      <c r="AL1653" s="175"/>
      <c r="AM1653" s="157" t="str">
        <f ca="1">IF('MASTER 2018-19 '!H1668="","",'MASTER 2018-19 '!H1668)</f>
        <v/>
      </c>
      <c r="AN1653" s="216"/>
    </row>
    <row r="1654" spans="1:40" x14ac:dyDescent="0.2">
      <c r="A1654" s="152"/>
      <c r="B1654" s="247">
        <v>267</v>
      </c>
      <c r="C1654" s="86" t="str">
        <f ca="1">VLOOKUP(B1654,'GSP List'!$D$2:$E$485,2,FALSE)</f>
        <v>ABERFELDY</v>
      </c>
      <c r="D1654" s="117" t="s">
        <v>30</v>
      </c>
      <c r="E1654" s="117" t="s">
        <v>562</v>
      </c>
      <c r="F1654" s="214"/>
      <c r="G1654" s="284">
        <f ca="1">IF(AND(VLOOKUP(C1654,SubstationLoad_Max_Primaries!$B$3:$Z$495,3,FALSE),ISNUMBER(VLOOKUP(C1654,'Manual Calculation'!$B$2:$G$222,3,FALSE))),VLOOKUP(C1654,'Manual Calculation'!$B$2:$G$222,4,FALSE),VLOOKUP(C1654,SubstationLoad_Max_Primaries!$B$3:$Z$500,23,FALSE))</f>
        <v>43890.395833333336</v>
      </c>
      <c r="H1654" s="282">
        <f ca="1">IF(AND(VLOOKUP(C1654,SubstationLoad_Max_Primaries!$B$3:$Z$495,3,FALSE),ISNUMBER(VLOOKUP(C1654,'Manual Calculation'!$B$2:$G$222,3,FALSE))),VLOOKUP(C1654,'Manual Calculation'!$B$2:$G$222,3,FALSE),VLOOKUP(C1654,SubstationLoad_Max_Primaries!$B$3:$Z$500,22,FALSE))</f>
        <v>2.3701389910000001</v>
      </c>
      <c r="I1654" s="136">
        <v>1</v>
      </c>
      <c r="J1654" s="89">
        <v>0</v>
      </c>
      <c r="K1654" s="90">
        <v>0</v>
      </c>
      <c r="L1654" s="143">
        <f ca="1">IF(OR($B1654="",ISNA($I1654)),,$H1654*$I1654)</f>
        <v>2.3701389910000001</v>
      </c>
      <c r="M1654" s="143">
        <f ca="1">IF($B1654 ="",,VLOOKUP($K1654,'Growth Rates'!$C$5:$D$8,2,FALSE))^COLUMNS($M1654:M1654)*$L1654+SUM($L1655:M1655)*IFERROR($L$5/$L$6,1)</f>
        <v>2.3701822620790334</v>
      </c>
      <c r="N1654" s="143">
        <f ca="1">IF($B1654 ="",,VLOOKUP($K1654,'Growth Rates'!$C$5:$D$8,2,FALSE))^COLUMNS($M1654:N1654)*$L1654+SUM($L1655:N1655)*IFERROR($L$5/$L$6,1)</f>
        <v>2.3702255339480569</v>
      </c>
      <c r="O1654" s="143">
        <f ca="1">IF($B1654 ="",,VLOOKUP($K1654,'Growth Rates'!$C$5:$D$8,2,FALSE))^COLUMNS($M1654:O1654)*$L1654+SUM($L1655:O1655)*IFERROR($L$5/$L$6,1)</f>
        <v>2.3702688066070845</v>
      </c>
      <c r="P1654" s="143">
        <f ca="1">IF($B1654 ="",,VLOOKUP($K1654,'Growth Rates'!$C$5:$D$8,2,FALSE))^COLUMNS($M1654:P1654)*$L1654+SUM($L1655:P1655)*IFERROR($L$5/$L$6,1)</f>
        <v>2.3703120800561317</v>
      </c>
      <c r="Q1654" s="143">
        <f ca="1">IF($B1654 ="",,VLOOKUP($K1654,'Growth Rates'!$C$5:$D$8,2,FALSE))^COLUMNS($M1654:Q1654)*$L1654+SUM($L1655:Q1655)*IFERROR($L$5/$L$6,1)</f>
        <v>2.3703553542952118</v>
      </c>
      <c r="R1654" s="143">
        <f ca="1">IF($B1654 ="",,VLOOKUP($K1654,'Growth Rates'!$C$5:$D$8,2,FALSE))^COLUMNS($M1654:R1654)*$L1654+SUM($L1655:R1655)*IFERROR($L$5/$L$6,1)</f>
        <v>2.3703986293243395</v>
      </c>
      <c r="S1654" s="143">
        <f ca="1">IF($B1654 ="",,VLOOKUP($K1654,'Growth Rates'!$C$5:$D$8,2,FALSE))^COLUMNS($M1654:S1654)*$L1654+SUM($L1655:S1655)*IFERROR($L$5/$L$6,1)</f>
        <v>2.3704419051435295</v>
      </c>
      <c r="T1654" s="143">
        <f ca="1">IF($B1654 ="",,VLOOKUP($K1654,'Growth Rates'!$C$5:$D$8,2,FALSE))^COLUMNS($M1654:T1654)*$L1654+SUM($L1655:T1655)*IFERROR($L$5/$L$6,1)</f>
        <v>2.3704851817527968</v>
      </c>
      <c r="U1654" s="143">
        <f ca="1">IF($B1654 ="",,VLOOKUP($K1654,'Growth Rates'!$C$5:$D$8,2,FALSE))^COLUMNS($M1654:U1654)*$L1654+SUM($L1655:U1655)*IFERROR($L$5/$L$6,1)</f>
        <v>2.3705284591521543</v>
      </c>
      <c r="V1654" s="143">
        <f ca="1">IF($B1654 ="",,VLOOKUP($K1654,'Growth Rates'!$C$5:$D$8,2,FALSE))^COLUMNS($M1654:V1654)*$L1654+SUM($L1655:V1655)*IFERROR($L$5/$L$6,1)</f>
        <v>2.370571737341618</v>
      </c>
      <c r="W1654" s="143">
        <f ca="1">IF($B1654 ="",,VLOOKUP($K1654,'Growth Rates'!$C$5:$D$8,2,FALSE))^COLUMNS($M1654:W1654)*$L1654+SUM($L1655:W1655)*IFERROR($L$5/$L$6,1)</f>
        <v>2.3706150163212003</v>
      </c>
      <c r="X1654" s="143">
        <f ca="1">IF($B1654 ="",,VLOOKUP($K1654,'Growth Rates'!$C$5:$D$8,2,FALSE))^COLUMNS($M1654:X1654)*$L1654+SUM($L1655:X1655)*IFERROR($L$5/$L$6,1)</f>
        <v>2.3706582960909186</v>
      </c>
      <c r="Y1654" s="143">
        <f ca="1">IF($B1654 ="",,VLOOKUP($K1654,'Growth Rates'!$C$5:$D$8,2,FALSE))^COLUMNS($M1654:Y1654)*$L1654+SUM($L1655:Y1655)*IFERROR($L$5/$L$6,1)</f>
        <v>2.3707015766507844</v>
      </c>
      <c r="Z1654" s="237"/>
      <c r="AA1654" s="173">
        <f ca="1">IFERROR(IF($H1654="",,AA1655/$L1654),0)</f>
        <v>0</v>
      </c>
      <c r="AB1654" s="173">
        <f ca="1">IFERROR(IF($H1654="",,AB1655/$L1654),0)</f>
        <v>0</v>
      </c>
      <c r="AC1654" s="174">
        <f ca="1">IFERROR(IF($H1654="",,AC1655/$L1654),0)</f>
        <v>0.12764885736610371</v>
      </c>
      <c r="AD1654" s="175"/>
      <c r="AE1654" s="42">
        <v>86236</v>
      </c>
      <c r="AF1654" s="43"/>
      <c r="AG1654" s="43"/>
      <c r="AH1654" s="43"/>
      <c r="AI1654" s="43"/>
      <c r="AJ1654" s="43"/>
      <c r="AK1654" s="43"/>
      <c r="AL1654" s="44"/>
      <c r="AM1654" s="157">
        <f ca="1">IF('MASTER 2018-19 '!H1669="","",'MASTER 2018-19 '!H1669)</f>
        <v>3.84</v>
      </c>
      <c r="AN1654" s="216">
        <f t="shared" ca="1" si="273"/>
        <v>-1.4698610089999997</v>
      </c>
    </row>
    <row r="1655" spans="1:40" x14ac:dyDescent="0.2">
      <c r="A1655" s="152"/>
      <c r="C1655" s="217" t="str">
        <f ca="1">IFERROR(IF(H1654="","No PI or No Data",""),"Substation was not found in SubstationLoad")</f>
        <v/>
      </c>
      <c r="D1655" s="139"/>
      <c r="E1655" s="139"/>
      <c r="F1655" s="139"/>
      <c r="G1655" s="285">
        <f ca="1">IF(AND(VLOOKUP(C1654,SubstationLoad_Max_Primaries!$B$3:$Z$495,3,FALSE),ISNUMBER(VLOOKUP(C1654,'Manual Calculation'!$B$2:$G$222,3,FALSE))),VLOOKUP(C1654,'Manual Calculation'!$B$2:$G$222,4,FALSE),VLOOKUP(C1654,SubstationLoad_Max_Primaries!$B$3:$Z$500,23,FALSE))</f>
        <v>43890.395833333336</v>
      </c>
      <c r="H1655" s="248"/>
      <c r="I1655" s="220"/>
      <c r="J1655" s="220"/>
      <c r="K1655" s="220"/>
      <c r="L1655" s="220" t="s">
        <v>32</v>
      </c>
      <c r="M1655" s="235"/>
      <c r="N1655" s="221"/>
      <c r="O1655" s="221"/>
      <c r="P1655" s="221"/>
      <c r="Q1655" s="221"/>
      <c r="R1655" s="221"/>
      <c r="S1655" s="221"/>
      <c r="T1655" s="221"/>
      <c r="U1655" s="221"/>
      <c r="V1655" s="221"/>
      <c r="W1655" s="221"/>
      <c r="X1655" s="221"/>
      <c r="Y1655" s="221"/>
      <c r="Z1655" s="222"/>
      <c r="AA1655" s="419" t="str">
        <f ca="1">IF(AND(VLOOKUP(C1654,SubstationLoad_Min_Primaries!$B$3:$Z$495,3,FALSE),ISNUMBER(VLOOKUP(C1654,'Manual Calculation'!$B$2:$G$222,5,FALSE))),"Manual Calculation",MAX(VLOOKUP(C1654,SubstationLoad_Max_Primaries!$B$3:$Z$500,5,FALSE),VLOOKUP(C1654,SubstationLoad_Max_Primaries!$B$3:$Z$500,7,FALSE)))</f>
        <v>Manual Calculation</v>
      </c>
      <c r="AB1655" s="419" t="str">
        <f ca="1">IF(AND(VLOOKUP(C1654,SubstationLoad_Min_Primaries!$B$3:$Z$495,3,FALSE),ISNUMBER(VLOOKUP(C1654,'Manual Calculation'!$B$2:$G$222,5,FALSE))),"Manual Calculation",VLOOKUP(C1654,SubstationLoad_Max_Primaries!$B$3:$Z$500,6,FALSE))</f>
        <v>Manual Calculation</v>
      </c>
      <c r="AC1655" s="282">
        <f ca="1">IF(AND(VLOOKUP(C1654,SubstationLoad_Min_Primaries!$B$3:$Z$495,3,FALSE),ISNUMBER(VLOOKUP(C1654,'Manual Calculation'!$B$2:$G$222,5,FALSE))),VLOOKUP(C1654,'Manual Calculation'!$B$2:$G$222,5,FALSE),VLOOKUP(C1654,SubstationLoad_Min_Primaries!$B$3:$Z$500,22,FALSE))</f>
        <v>0.302545534</v>
      </c>
      <c r="AD1655" s="175"/>
      <c r="AE1655" s="186">
        <v>1</v>
      </c>
      <c r="AF1655" s="187">
        <v>0</v>
      </c>
      <c r="AG1655" s="187">
        <v>0</v>
      </c>
      <c r="AH1655" s="187">
        <v>0</v>
      </c>
      <c r="AI1655" s="187">
        <v>0</v>
      </c>
      <c r="AJ1655" s="187">
        <v>0</v>
      </c>
      <c r="AK1655" s="187">
        <v>0</v>
      </c>
      <c r="AL1655" s="188">
        <v>0</v>
      </c>
      <c r="AM1655" s="157" t="str">
        <f ca="1">IF('MASTER 2018-19 '!H1670="","",'MASTER 2018-19 '!H1670)</f>
        <v/>
      </c>
      <c r="AN1655" s="216"/>
    </row>
    <row r="1656" spans="1:40" x14ac:dyDescent="0.2">
      <c r="A1656" s="152"/>
      <c r="C1656" s="223" t="s">
        <v>33</v>
      </c>
      <c r="D1656" s="224"/>
      <c r="E1656" s="225"/>
      <c r="F1656" s="225"/>
      <c r="G1656" s="226"/>
      <c r="H1656" s="249"/>
      <c r="I1656" s="228"/>
      <c r="J1656" s="228"/>
      <c r="K1656" s="228"/>
      <c r="L1656" s="228"/>
      <c r="M1656" s="229"/>
      <c r="N1656" s="229"/>
      <c r="O1656" s="230"/>
      <c r="P1656" s="230"/>
      <c r="Q1656" s="230"/>
      <c r="R1656" s="231" t="s">
        <v>34</v>
      </c>
      <c r="S1656" s="283" t="str">
        <f ca="1">VLOOKUP(C1654,SubstationLoad_Max_Primaries!$B$3:$Z$500,24,FALSE)</f>
        <v/>
      </c>
      <c r="T1656" s="233"/>
      <c r="U1656" s="233"/>
      <c r="V1656" s="233"/>
      <c r="W1656" s="233"/>
      <c r="X1656" s="233"/>
      <c r="Y1656" s="233"/>
      <c r="Z1656" s="234"/>
      <c r="AA1656" s="418" t="str">
        <f ca="1">IF(AND(VLOOKUP(C1654,SubstationLoad_Min_Primaries!$B$3:$Z$495,3,FALSE),ISNUMBER(VLOOKUP(C1654,'Manual Calculation'!$B$2:$G$222,5,FALSE))),"",IF(AA1655=VLOOKUP(C1654,SubstationLoad_Max_Primaries!$B$3:$Z$500,5,FALSE),VLOOKUP(C1654,SubstationLoad_Max_Primaries!$B$3:$Z$500,10,FALSE),IF(AA1655=VLOOKUP(C1654,SubstationLoad_Max_Primaries!$B$3:$Z$500,7,FALSE),VLOOKUP(C1654,SubstationLoad_Max_Primaries!$B$3:$Z$500,12,FALSE),"")))</f>
        <v/>
      </c>
      <c r="AB1656" s="418" t="str">
        <f ca="1">IF(AND(VLOOKUP(C1654,SubstationLoad_Min_Primaries!$B$3:$Z$495,3,FALSE),ISNUMBER(VLOOKUP(C1654,'Manual Calculation'!$B$2:$G$222,5,FALSE))),"",VLOOKUP(C1654,SubstationLoad_Max_Primaries!$B$3:$Z$500,11,FALSE))</f>
        <v/>
      </c>
      <c r="AC1656" s="418">
        <f ca="1">IF(AND(VLOOKUP(C1654,SubstationLoad_Min_Primaries!$B$3:$Z$495,3,FALSE),ISNUMBER(VLOOKUP(C1654,'Manual Calculation'!$B$2:$G$222,5,FALSE))),VLOOKUP(C1654,'Manual Calculation'!$B$2:$G$222,6,FALSE),VLOOKUP(C1654,SubstationLoad_Min_Primaries!$B$3:$Z$500,23,FALSE))</f>
        <v>43881.875</v>
      </c>
      <c r="AD1656" s="175"/>
      <c r="AE1656" s="175"/>
      <c r="AF1656" s="175"/>
      <c r="AG1656" s="175"/>
      <c r="AH1656" s="175"/>
      <c r="AI1656" s="175"/>
      <c r="AJ1656" s="175"/>
      <c r="AK1656" s="175"/>
      <c r="AL1656" s="175"/>
      <c r="AM1656" s="157" t="str">
        <f ca="1">IF('MASTER 2018-19 '!H1671="","",'MASTER 2018-19 '!H1671)</f>
        <v/>
      </c>
      <c r="AN1656" s="216"/>
    </row>
    <row r="1657" spans="1:40" x14ac:dyDescent="0.2">
      <c r="A1657" s="152"/>
      <c r="B1657" s="213">
        <v>266</v>
      </c>
      <c r="C1657" s="86" t="str">
        <f ca="1">VLOOKUP(B1657,'GSP List'!$D$2:$E$485,2,FALSE)</f>
        <v>BONSKEID</v>
      </c>
      <c r="D1657" s="117" t="s">
        <v>30</v>
      </c>
      <c r="E1657" s="117" t="s">
        <v>531</v>
      </c>
      <c r="F1657" s="214"/>
      <c r="G1657" s="284">
        <f ca="1">IF(AND(VLOOKUP(C1657,SubstationLoad_Max_Primaries!$B$3:$Z$495,3,FALSE),ISNUMBER(VLOOKUP(C1657,'Manual Calculation'!$B$2:$G$222,3,FALSE))),VLOOKUP(C1657,'Manual Calculation'!$B$2:$G$222,4,FALSE),VLOOKUP(C1657,SubstationLoad_Max_Primaries!$B$3:$Z$500,23,FALSE))</f>
        <v>43801.501388888886</v>
      </c>
      <c r="H1657" s="282">
        <f ca="1">IF(AND(VLOOKUP(C1657,SubstationLoad_Max_Primaries!$B$3:$Z$495,3,FALSE),ISNUMBER(VLOOKUP(C1657,'Manual Calculation'!$B$2:$G$222,3,FALSE))),VLOOKUP(C1657,'Manual Calculation'!$B$2:$G$222,3,FALSE),VLOOKUP(C1657,SubstationLoad_Max_Primaries!$B$3:$Z$500,22,FALSE))</f>
        <v>3.6080126180419918</v>
      </c>
      <c r="I1657" s="136">
        <v>1</v>
      </c>
      <c r="J1657" s="89">
        <v>0</v>
      </c>
      <c r="K1657" s="90">
        <v>0</v>
      </c>
      <c r="L1657" s="143">
        <f ca="1">IF(OR($B1657="",ISNA($I1657)),,$H1657*$I1657)</f>
        <v>3.6080126180419918</v>
      </c>
      <c r="M1657" s="143">
        <f ca="1">IF($B1657 ="",,VLOOKUP($K1657,'Growth Rates'!$C$5:$D$8,2,FALSE))^COLUMNS($M1657:M1657)*$L1657+SUM($L1658:M1658)*IFERROR($L$5/$L$6,1)</f>
        <v>3.6080784886933506</v>
      </c>
      <c r="N1657" s="143">
        <f ca="1">IF($B1657 ="",,VLOOKUP($K1657,'Growth Rates'!$C$5:$D$8,2,FALSE))^COLUMNS($M1657:N1657)*$L1657+SUM($L1658:N1658)*IFERROR($L$5/$L$6,1)</f>
        <v>3.6081443605472949</v>
      </c>
      <c r="O1657" s="143">
        <f ca="1">IF($B1657 ="",,VLOOKUP($K1657,'Growth Rates'!$C$5:$D$8,2,FALSE))^COLUMNS($M1657:O1657)*$L1657+SUM($L1658:O1658)*IFERROR($L$5/$L$6,1)</f>
        <v>3.6082102336038462</v>
      </c>
      <c r="P1657" s="143">
        <f ca="1">IF($B1657 ="",,VLOOKUP($K1657,'Growth Rates'!$C$5:$D$8,2,FALSE))^COLUMNS($M1657:P1657)*$L1657+SUM($L1658:P1658)*IFERROR($L$5/$L$6,1)</f>
        <v>3.6082761078630274</v>
      </c>
      <c r="Q1657" s="143">
        <f ca="1">IF($B1657 ="",,VLOOKUP($K1657,'Growth Rates'!$C$5:$D$8,2,FALSE))^COLUMNS($M1657:Q1657)*$L1657+SUM($L1658:Q1658)*IFERROR($L$5/$L$6,1)</f>
        <v>3.6083419833248587</v>
      </c>
      <c r="R1657" s="143">
        <f ca="1">IF($B1657 ="",,VLOOKUP($K1657,'Growth Rates'!$C$5:$D$8,2,FALSE))^COLUMNS($M1657:R1657)*$L1657+SUM($L1658:R1658)*IFERROR($L$5/$L$6,1)</f>
        <v>3.6084078599893634</v>
      </c>
      <c r="S1657" s="143">
        <f ca="1">IF($B1657 ="",,VLOOKUP($K1657,'Growth Rates'!$C$5:$D$8,2,FALSE))^COLUMNS($M1657:S1657)*$L1657+SUM($L1658:S1658)*IFERROR($L$5/$L$6,1)</f>
        <v>3.608473737856563</v>
      </c>
      <c r="T1657" s="143">
        <f ca="1">IF($B1657 ="",,VLOOKUP($K1657,'Growth Rates'!$C$5:$D$8,2,FALSE))^COLUMNS($M1657:T1657)*$L1657+SUM($L1658:T1658)*IFERROR($L$5/$L$6,1)</f>
        <v>3.6085396169264801</v>
      </c>
      <c r="U1657" s="143">
        <f ca="1">IF($B1657 ="",,VLOOKUP($K1657,'Growth Rates'!$C$5:$D$8,2,FALSE))^COLUMNS($M1657:U1657)*$L1657+SUM($L1658:U1658)*IFERROR($L$5/$L$6,1)</f>
        <v>3.6086054971991355</v>
      </c>
      <c r="V1657" s="143">
        <f ca="1">IF($B1657 ="",,VLOOKUP($K1657,'Growth Rates'!$C$5:$D$8,2,FALSE))^COLUMNS($M1657:V1657)*$L1657+SUM($L1658:V1658)*IFERROR($L$5/$L$6,1)</f>
        <v>3.6086713786745523</v>
      </c>
      <c r="W1657" s="143">
        <f ca="1">IF($B1657 ="",,VLOOKUP($K1657,'Growth Rates'!$C$5:$D$8,2,FALSE))^COLUMNS($M1657:W1657)*$L1657+SUM($L1658:W1658)*IFERROR($L$5/$L$6,1)</f>
        <v>3.6087372613527511</v>
      </c>
      <c r="X1657" s="143">
        <f ca="1">IF($B1657 ="",,VLOOKUP($K1657,'Growth Rates'!$C$5:$D$8,2,FALSE))^COLUMNS($M1657:X1657)*$L1657+SUM($L1658:X1658)*IFERROR($L$5/$L$6,1)</f>
        <v>3.6088031452337566</v>
      </c>
      <c r="Y1657" s="143">
        <f ca="1">IF($B1657 ="",,VLOOKUP($K1657,'Growth Rates'!$C$5:$D$8,2,FALSE))^COLUMNS($M1657:Y1657)*$L1657+SUM($L1658:Y1658)*IFERROR($L$5/$L$6,1)</f>
        <v>3.608869030317587</v>
      </c>
      <c r="Z1657" s="215"/>
      <c r="AA1657" s="173">
        <f ca="1">IFERROR(IF($H1657="",,AA1658/$L1657),0)</f>
        <v>0.93887810008816364</v>
      </c>
      <c r="AB1657" s="173">
        <f ca="1">IFERROR(IF($H1657="",,AB1658/$L1657),0)</f>
        <v>0.7044487406270783</v>
      </c>
      <c r="AC1657" s="174">
        <f ca="1">IFERROR(IF($H1657="",,AC1658/$L1657),0)</f>
        <v>0</v>
      </c>
      <c r="AD1657" s="175"/>
      <c r="AE1657" s="42">
        <v>86212</v>
      </c>
      <c r="AF1657" s="43"/>
      <c r="AG1657" s="43"/>
      <c r="AH1657" s="43"/>
      <c r="AI1657" s="43"/>
      <c r="AJ1657" s="43"/>
      <c r="AK1657" s="43"/>
      <c r="AL1657" s="44"/>
      <c r="AM1657" s="157">
        <f ca="1">IF('MASTER 2018-19 '!H1672="","",'MASTER 2018-19 '!H1672)</f>
        <v>3.44</v>
      </c>
      <c r="AN1657" s="216">
        <f t="shared" ca="1" si="273"/>
        <v>0.16801261804199186</v>
      </c>
    </row>
    <row r="1658" spans="1:40" x14ac:dyDescent="0.2">
      <c r="A1658" s="152"/>
      <c r="C1658" s="217" t="str">
        <f ca="1">IFERROR(IF(H1657="","No PI or No Data",""),"Substation was not found in SubstationLoad")</f>
        <v/>
      </c>
      <c r="D1658" s="139"/>
      <c r="E1658" s="139"/>
      <c r="F1658" s="139"/>
      <c r="G1658" s="285">
        <f ca="1">IF(AND(VLOOKUP(C1657,SubstationLoad_Max_Primaries!$B$3:$Z$495,3,FALSE),ISNUMBER(VLOOKUP(C1657,'Manual Calculation'!$B$2:$G$222,3,FALSE))),VLOOKUP(C1657,'Manual Calculation'!$B$2:$G$222,4,FALSE),VLOOKUP(C1657,SubstationLoad_Max_Primaries!$B$3:$Z$500,23,FALSE))</f>
        <v>43801.501388888886</v>
      </c>
      <c r="H1658" s="250"/>
      <c r="I1658" s="220"/>
      <c r="J1658" s="220"/>
      <c r="K1658" s="220"/>
      <c r="L1658" s="220" t="s">
        <v>32</v>
      </c>
      <c r="M1658" s="221"/>
      <c r="N1658" s="221"/>
      <c r="O1658" s="221"/>
      <c r="P1658" s="221"/>
      <c r="Q1658" s="221"/>
      <c r="R1658" s="221"/>
      <c r="S1658" s="221"/>
      <c r="T1658" s="221"/>
      <c r="U1658" s="221"/>
      <c r="V1658" s="221"/>
      <c r="W1658" s="221"/>
      <c r="X1658" s="221"/>
      <c r="Y1658" s="221"/>
      <c r="Z1658" s="222"/>
      <c r="AA1658" s="419">
        <f ca="1">IF(AND(VLOOKUP(C1657,SubstationLoad_Min_Primaries!$B$3:$Z$495,3,FALSE),ISNUMBER(VLOOKUP(C1657,'Manual Calculation'!$B$2:$G$222,5,FALSE))),"Manual Calculation",MAX(VLOOKUP(C1657,SubstationLoad_Max_Primaries!$B$3:$Z$500,5,FALSE),VLOOKUP(C1657,SubstationLoad_Max_Primaries!$B$3:$Z$500,7,FALSE)))</f>
        <v>3.3874840319213866</v>
      </c>
      <c r="AB1658" s="419">
        <f ca="1">IF(AND(VLOOKUP(C1657,SubstationLoad_Min_Primaries!$B$3:$Z$495,3,FALSE),ISNUMBER(VLOOKUP(C1657,'Manual Calculation'!$B$2:$G$222,5,FALSE))),"Manual Calculation",VLOOKUP(C1657,SubstationLoad_Max_Primaries!$B$3:$Z$500,6,FALSE))</f>
        <v>2.5416599449462889</v>
      </c>
      <c r="AC1658" s="282">
        <f ca="1">IF(AND(VLOOKUP(C1657,SubstationLoad_Min_Primaries!$B$3:$Z$495,3,FALSE),ISNUMBER(VLOOKUP(C1657,'Manual Calculation'!$B$2:$G$222,5,FALSE))),VLOOKUP(C1657,'Manual Calculation'!$B$2:$G$222,5,FALSE),VLOOKUP(C1657,SubstationLoad_Min_Primaries!$B$3:$Z$500,22,FALSE))</f>
        <v>0</v>
      </c>
      <c r="AD1658" s="175"/>
      <c r="AE1658" s="186">
        <v>1</v>
      </c>
      <c r="AF1658" s="187">
        <v>0</v>
      </c>
      <c r="AG1658" s="187">
        <v>0</v>
      </c>
      <c r="AH1658" s="187">
        <v>0</v>
      </c>
      <c r="AI1658" s="187">
        <v>0</v>
      </c>
      <c r="AJ1658" s="187">
        <v>0</v>
      </c>
      <c r="AK1658" s="187">
        <v>0</v>
      </c>
      <c r="AL1658" s="188">
        <v>0</v>
      </c>
      <c r="AM1658" s="157" t="str">
        <f ca="1">IF('MASTER 2018-19 '!H1673="","",'MASTER 2018-19 '!H1673)</f>
        <v/>
      </c>
      <c r="AN1658" s="216"/>
    </row>
    <row r="1659" spans="1:40" x14ac:dyDescent="0.2">
      <c r="A1659" s="152"/>
      <c r="C1659" s="223" t="s">
        <v>33</v>
      </c>
      <c r="D1659" s="224"/>
      <c r="E1659" s="225"/>
      <c r="F1659" s="225"/>
      <c r="G1659" s="226"/>
      <c r="H1659" s="249"/>
      <c r="I1659" s="228"/>
      <c r="J1659" s="228"/>
      <c r="K1659" s="228"/>
      <c r="L1659" s="228"/>
      <c r="M1659" s="229"/>
      <c r="N1659" s="229"/>
      <c r="O1659" s="230"/>
      <c r="P1659" s="230"/>
      <c r="Q1659" s="230"/>
      <c r="R1659" s="231" t="s">
        <v>34</v>
      </c>
      <c r="S1659" s="283">
        <f ca="1">VLOOKUP(C1657,SubstationLoad_Max_Primaries!$B$3:$Z$500,24,FALSE)</f>
        <v>0</v>
      </c>
      <c r="T1659" s="233"/>
      <c r="U1659" s="233"/>
      <c r="V1659" s="233"/>
      <c r="W1659" s="233"/>
      <c r="X1659" s="233"/>
      <c r="Y1659" s="233"/>
      <c r="Z1659" s="234"/>
      <c r="AA1659" s="418">
        <f ca="1">IF(AND(VLOOKUP(C1657,SubstationLoad_Min_Primaries!$B$3:$Z$495,3,FALSE),ISNUMBER(VLOOKUP(C1657,'Manual Calculation'!$B$2:$G$222,5,FALSE))),"",IF(AA1658=VLOOKUP(C1657,SubstationLoad_Max_Primaries!$B$3:$Z$500,5,FALSE),VLOOKUP(C1657,SubstationLoad_Max_Primaries!$B$3:$Z$500,10,FALSE),IF(AA1658=VLOOKUP(C1657,SubstationLoad_Max_Primaries!$B$3:$Z$500,7,FALSE),VLOOKUP(C1657,SubstationLoad_Max_Primaries!$B$3:$Z$500,12,FALSE),"")))</f>
        <v>43750.788194444445</v>
      </c>
      <c r="AB1659" s="418">
        <f ca="1">IF(AND(VLOOKUP(C1657,SubstationLoad_Min_Primaries!$B$3:$Z$495,3,FALSE),ISNUMBER(VLOOKUP(C1657,'Manual Calculation'!$B$2:$G$222,5,FALSE))),"",VLOOKUP(C1657,SubstationLoad_Max_Primaries!$B$3:$Z$500,11,FALSE))</f>
        <v>43678.535416666666</v>
      </c>
      <c r="AC1659" s="418">
        <f ca="1">IF(AND(VLOOKUP(C1657,SubstationLoad_Min_Primaries!$B$3:$Z$495,3,FALSE),ISNUMBER(VLOOKUP(C1657,'Manual Calculation'!$B$2:$G$222,5,FALSE))),VLOOKUP(C1657,'Manual Calculation'!$B$2:$G$222,6,FALSE),VLOOKUP(C1657,SubstationLoad_Min_Primaries!$B$3:$Z$500,23,FALSE))</f>
        <v>0</v>
      </c>
      <c r="AD1659" s="175"/>
      <c r="AE1659" s="175"/>
      <c r="AF1659" s="175"/>
      <c r="AG1659" s="175"/>
      <c r="AH1659" s="175"/>
      <c r="AI1659" s="175"/>
      <c r="AJ1659" s="175"/>
      <c r="AK1659" s="175"/>
      <c r="AL1659" s="175"/>
      <c r="AM1659" s="157" t="str">
        <f ca="1">IF('MASTER 2018-19 '!H1674="","",'MASTER 2018-19 '!H1674)</f>
        <v/>
      </c>
      <c r="AN1659" s="216"/>
    </row>
    <row r="1660" spans="1:40" x14ac:dyDescent="0.2">
      <c r="A1660" s="152"/>
      <c r="B1660" s="213">
        <v>265</v>
      </c>
      <c r="C1660" s="86" t="str">
        <f ca="1">VLOOKUP(B1660,'GSP List'!$D$2:$E$485,2,FALSE)</f>
        <v>CALVINE</v>
      </c>
      <c r="D1660" s="117" t="s">
        <v>30</v>
      </c>
      <c r="E1660" s="117" t="s">
        <v>530</v>
      </c>
      <c r="F1660" s="214"/>
      <c r="G1660" s="284">
        <f ca="1">IF(AND(VLOOKUP(C1660,SubstationLoad_Max_Primaries!$B$3:$Z$495,3,FALSE),ISNUMBER(VLOOKUP(C1660,'Manual Calculation'!$B$2:$G$222,3,FALSE))),VLOOKUP(C1660,'Manual Calculation'!$B$2:$G$222,4,FALSE),VLOOKUP(C1660,SubstationLoad_Max_Primaries!$B$3:$Z$500,23,FALSE))</f>
        <v>43561.425694444442</v>
      </c>
      <c r="H1660" s="282">
        <f ca="1">IF(AND(VLOOKUP(C1660,SubstationLoad_Max_Primaries!$B$3:$Z$495,3,FALSE),ISNUMBER(VLOOKUP(C1660,'Manual Calculation'!$B$2:$G$222,3,FALSE))),VLOOKUP(C1660,'Manual Calculation'!$B$2:$G$222,3,FALSE),VLOOKUP(C1660,SubstationLoad_Max_Primaries!$B$3:$Z$500,22,FALSE))</f>
        <v>1.2575703781738281</v>
      </c>
      <c r="I1660" s="136">
        <v>1</v>
      </c>
      <c r="J1660" s="89">
        <v>0</v>
      </c>
      <c r="K1660" s="90">
        <v>0</v>
      </c>
      <c r="L1660" s="143">
        <f ca="1">IF(OR($B1660="",ISNA($I1660)),,$H1660*$I1660)</f>
        <v>1.2575703781738281</v>
      </c>
      <c r="M1660" s="143">
        <f ca="1">IF($B1660 ="",,VLOOKUP($K1660,'Growth Rates'!$C$5:$D$8,2,FALSE))^COLUMNS($M1660:M1660)*$L1660+SUM($L1661:M1661)*IFERROR($L$5/$L$6,1)</f>
        <v>1.2575933373451806</v>
      </c>
      <c r="N1660" s="143">
        <f ca="1">IF($B1660 ="",,VLOOKUP($K1660,'Growth Rates'!$C$5:$D$8,2,FALSE))^COLUMNS($M1660:N1660)*$L1660+SUM($L1661:N1661)*IFERROR($L$5/$L$6,1)</f>
        <v>1.2576162969356937</v>
      </c>
      <c r="O1660" s="143">
        <f ca="1">IF($B1660 ="",,VLOOKUP($K1660,'Growth Rates'!$C$5:$D$8,2,FALSE))^COLUMNS($M1660:O1660)*$L1660+SUM($L1661:O1661)*IFERROR($L$5/$L$6,1)</f>
        <v>1.2576392569453743</v>
      </c>
      <c r="P1660" s="143">
        <f ca="1">IF($B1660 ="",,VLOOKUP($K1660,'Growth Rates'!$C$5:$D$8,2,FALSE))^COLUMNS($M1660:P1660)*$L1660+SUM($L1661:P1661)*IFERROR($L$5/$L$6,1)</f>
        <v>1.2576622173742309</v>
      </c>
      <c r="Q1660" s="143">
        <f ca="1">IF($B1660 ="",,VLOOKUP($K1660,'Growth Rates'!$C$5:$D$8,2,FALSE))^COLUMNS($M1660:Q1660)*$L1660+SUM($L1661:Q1661)*IFERROR($L$5/$L$6,1)</f>
        <v>1.2576851782222704</v>
      </c>
      <c r="R1660" s="143">
        <f ca="1">IF($B1660 ="",,VLOOKUP($K1660,'Growth Rates'!$C$5:$D$8,2,FALSE))^COLUMNS($M1660:R1660)*$L1660+SUM($L1661:R1661)*IFERROR($L$5/$L$6,1)</f>
        <v>1.2577081394895011</v>
      </c>
      <c r="S1660" s="143">
        <f ca="1">IF($B1660 ="",,VLOOKUP($K1660,'Growth Rates'!$C$5:$D$8,2,FALSE))^COLUMNS($M1660:S1660)*$L1660+SUM($L1661:S1661)*IFERROR($L$5/$L$6,1)</f>
        <v>1.2577311011759302</v>
      </c>
      <c r="T1660" s="143">
        <f ca="1">IF($B1660 ="",,VLOOKUP($K1660,'Growth Rates'!$C$5:$D$8,2,FALSE))^COLUMNS($M1660:T1660)*$L1660+SUM($L1661:T1661)*IFERROR($L$5/$L$6,1)</f>
        <v>1.2577540632815656</v>
      </c>
      <c r="U1660" s="143">
        <f ca="1">IF($B1660 ="",,VLOOKUP($K1660,'Growth Rates'!$C$5:$D$8,2,FALSE))^COLUMNS($M1660:U1660)*$L1660+SUM($L1661:U1661)*IFERROR($L$5/$L$6,1)</f>
        <v>1.2577770258064147</v>
      </c>
      <c r="V1660" s="143">
        <f ca="1">IF($B1660 ="",,VLOOKUP($K1660,'Growth Rates'!$C$5:$D$8,2,FALSE))^COLUMNS($M1660:V1660)*$L1660+SUM($L1661:V1661)*IFERROR($L$5/$L$6,1)</f>
        <v>1.2577999887504854</v>
      </c>
      <c r="W1660" s="143">
        <f ca="1">IF($B1660 ="",,VLOOKUP($K1660,'Growth Rates'!$C$5:$D$8,2,FALSE))^COLUMNS($M1660:W1660)*$L1660+SUM($L1661:W1661)*IFERROR($L$5/$L$6,1)</f>
        <v>1.2578229521137849</v>
      </c>
      <c r="X1660" s="143">
        <f ca="1">IF($B1660 ="",,VLOOKUP($K1660,'Growth Rates'!$C$5:$D$8,2,FALSE))^COLUMNS($M1660:X1660)*$L1660+SUM($L1661:X1661)*IFERROR($L$5/$L$6,1)</f>
        <v>1.257845915896322</v>
      </c>
      <c r="Y1660" s="143">
        <f ca="1">IF($B1660 ="",,VLOOKUP($K1660,'Growth Rates'!$C$5:$D$8,2,FALSE))^COLUMNS($M1660:Y1660)*$L1660+SUM($L1661:Y1661)*IFERROR($L$5/$L$6,1)</f>
        <v>1.2578688800981028</v>
      </c>
      <c r="Z1660" s="215"/>
      <c r="AA1660" s="173">
        <f ca="1">IFERROR(IF($H1660="",,AA1661/$L1660),0)</f>
        <v>1</v>
      </c>
      <c r="AB1660" s="173">
        <f ca="1">IFERROR(IF($H1660="",,AB1661/$L1660),0)</f>
        <v>0.75027745979289173</v>
      </c>
      <c r="AC1660" s="174">
        <f ca="1">IFERROR(IF($H1660="",,AC1661/$L1660),0)</f>
        <v>0</v>
      </c>
      <c r="AD1660" s="175"/>
      <c r="AE1660" s="42">
        <v>86222</v>
      </c>
      <c r="AF1660" s="43"/>
      <c r="AG1660" s="43"/>
      <c r="AH1660" s="43"/>
      <c r="AI1660" s="43"/>
      <c r="AJ1660" s="43"/>
      <c r="AK1660" s="43"/>
      <c r="AL1660" s="44"/>
      <c r="AM1660" s="157">
        <f ca="1">IF('MASTER 2018-19 '!H1675="","",'MASTER 2018-19 '!H1675)</f>
        <v>1.19</v>
      </c>
      <c r="AN1660" s="216">
        <f t="shared" ref="AN1660:AN1717" ca="1" si="278">H1660-AM1660</f>
        <v>6.7570378173828161E-2</v>
      </c>
    </row>
    <row r="1661" spans="1:40" x14ac:dyDescent="0.2">
      <c r="C1661" s="217" t="str">
        <f ca="1">IFERROR(IF(H1660="","No PI or No Data",""),"Substation was not found in SubstationLoad")</f>
        <v/>
      </c>
      <c r="D1661" s="139"/>
      <c r="E1661" s="139"/>
      <c r="F1661" s="139"/>
      <c r="G1661" s="285">
        <f ca="1">IF(AND(VLOOKUP(C1660,SubstationLoad_Max_Primaries!$B$3:$Z$495,3,FALSE),ISNUMBER(VLOOKUP(C1660,'Manual Calculation'!$B$2:$G$222,3,FALSE))),VLOOKUP(C1660,'Manual Calculation'!$B$2:$G$222,4,FALSE),VLOOKUP(C1660,SubstationLoad_Max_Primaries!$B$3:$Z$500,23,FALSE))</f>
        <v>43561.425694444442</v>
      </c>
      <c r="H1661" s="250"/>
      <c r="I1661" s="220"/>
      <c r="J1661" s="220"/>
      <c r="K1661" s="220"/>
      <c r="L1661" s="220" t="s">
        <v>32</v>
      </c>
      <c r="M1661" s="235"/>
      <c r="N1661" s="221"/>
      <c r="O1661" s="221"/>
      <c r="P1661" s="221"/>
      <c r="Q1661" s="221"/>
      <c r="R1661" s="221"/>
      <c r="S1661" s="221"/>
      <c r="T1661" s="221"/>
      <c r="U1661" s="221"/>
      <c r="V1661" s="221"/>
      <c r="W1661" s="221"/>
      <c r="X1661" s="221"/>
      <c r="Y1661" s="221"/>
      <c r="Z1661" s="222"/>
      <c r="AA1661" s="419">
        <f ca="1">IF(AND(VLOOKUP(C1660,SubstationLoad_Min_Primaries!$B$3:$Z$495,3,FALSE),ISNUMBER(VLOOKUP(C1660,'Manual Calculation'!$B$2:$G$222,5,FALSE))),"Manual Calculation",MAX(VLOOKUP(C1660,SubstationLoad_Max_Primaries!$B$3:$Z$500,5,FALSE),VLOOKUP(C1660,SubstationLoad_Max_Primaries!$B$3:$Z$500,7,FALSE)))</f>
        <v>1.2575703781738281</v>
      </c>
      <c r="AB1661" s="419">
        <f ca="1">IF(AND(VLOOKUP(C1660,SubstationLoad_Min_Primaries!$B$3:$Z$495,3,FALSE),ISNUMBER(VLOOKUP(C1660,'Manual Calculation'!$B$2:$G$222,5,FALSE))),"Manual Calculation",VLOOKUP(C1660,SubstationLoad_Max_Primaries!$B$3:$Z$500,6,FALSE))</f>
        <v>0.94352670884704593</v>
      </c>
      <c r="AC1661" s="282">
        <f ca="1">IF(AND(VLOOKUP(C1660,SubstationLoad_Min_Primaries!$B$3:$Z$495,3,FALSE),ISNUMBER(VLOOKUP(C1660,'Manual Calculation'!$B$2:$G$222,5,FALSE))),VLOOKUP(C1660,'Manual Calculation'!$B$2:$G$222,5,FALSE),VLOOKUP(C1660,SubstationLoad_Min_Primaries!$B$3:$Z$500,22,FALSE))</f>
        <v>0</v>
      </c>
      <c r="AD1661" s="175"/>
      <c r="AE1661" s="186">
        <v>1</v>
      </c>
      <c r="AF1661" s="187">
        <v>0</v>
      </c>
      <c r="AG1661" s="187">
        <v>0</v>
      </c>
      <c r="AH1661" s="187">
        <v>0</v>
      </c>
      <c r="AI1661" s="187">
        <v>0</v>
      </c>
      <c r="AJ1661" s="187">
        <v>0</v>
      </c>
      <c r="AK1661" s="187">
        <v>0</v>
      </c>
      <c r="AL1661" s="188">
        <v>0</v>
      </c>
      <c r="AM1661" s="157" t="str">
        <f ca="1">IF('MASTER 2018-19 '!H1676="","",'MASTER 2018-19 '!H1676)</f>
        <v/>
      </c>
      <c r="AN1661" s="216"/>
    </row>
    <row r="1662" spans="1:40" x14ac:dyDescent="0.2">
      <c r="C1662" s="223" t="s">
        <v>33</v>
      </c>
      <c r="D1662" s="224"/>
      <c r="E1662" s="225"/>
      <c r="F1662" s="225"/>
      <c r="G1662" s="226"/>
      <c r="H1662" s="249"/>
      <c r="I1662" s="228"/>
      <c r="J1662" s="228"/>
      <c r="K1662" s="228"/>
      <c r="L1662" s="228"/>
      <c r="M1662" s="229"/>
      <c r="N1662" s="229"/>
      <c r="O1662" s="230"/>
      <c r="P1662" s="230"/>
      <c r="Q1662" s="230"/>
      <c r="R1662" s="231" t="s">
        <v>34</v>
      </c>
      <c r="S1662" s="283">
        <f ca="1">VLOOKUP(C1660,SubstationLoad_Max_Primaries!$B$3:$Z$500,24,FALSE)</f>
        <v>0</v>
      </c>
      <c r="T1662" s="233"/>
      <c r="U1662" s="233"/>
      <c r="V1662" s="233"/>
      <c r="W1662" s="233"/>
      <c r="X1662" s="233"/>
      <c r="Y1662" s="233"/>
      <c r="Z1662" s="234"/>
      <c r="AA1662" s="418">
        <f ca="1">IF(AND(VLOOKUP(C1660,SubstationLoad_Min_Primaries!$B$3:$Z$495,3,FALSE),ISNUMBER(VLOOKUP(C1660,'Manual Calculation'!$B$2:$G$222,5,FALSE))),"",IF(AA1661=VLOOKUP(C1660,SubstationLoad_Max_Primaries!$B$3:$Z$500,5,FALSE),VLOOKUP(C1660,SubstationLoad_Max_Primaries!$B$3:$Z$500,10,FALSE),IF(AA1661=VLOOKUP(C1660,SubstationLoad_Max_Primaries!$B$3:$Z$500,7,FALSE),VLOOKUP(C1660,SubstationLoad_Max_Primaries!$B$3:$Z$500,12,FALSE),"")))</f>
        <v>43561.425694444442</v>
      </c>
      <c r="AB1662" s="418">
        <f ca="1">IF(AND(VLOOKUP(C1660,SubstationLoad_Min_Primaries!$B$3:$Z$495,3,FALSE),ISNUMBER(VLOOKUP(C1660,'Manual Calculation'!$B$2:$G$222,5,FALSE))),"",VLOOKUP(C1660,SubstationLoad_Max_Primaries!$B$3:$Z$500,11,FALSE))</f>
        <v>43618.480555555558</v>
      </c>
      <c r="AC1662" s="418">
        <f ca="1">IF(AND(VLOOKUP(C1660,SubstationLoad_Min_Primaries!$B$3:$Z$495,3,FALSE),ISNUMBER(VLOOKUP(C1660,'Manual Calculation'!$B$2:$G$222,5,FALSE))),VLOOKUP(C1660,'Manual Calculation'!$B$2:$G$222,6,FALSE),VLOOKUP(C1660,SubstationLoad_Min_Primaries!$B$3:$Z$500,23,FALSE))</f>
        <v>0</v>
      </c>
      <c r="AD1662" s="175"/>
      <c r="AE1662" s="175"/>
      <c r="AF1662" s="175"/>
      <c r="AG1662" s="175"/>
      <c r="AH1662" s="175"/>
      <c r="AI1662" s="175"/>
      <c r="AJ1662" s="175"/>
      <c r="AK1662" s="175"/>
      <c r="AL1662" s="175"/>
      <c r="AM1662" s="157" t="str">
        <f ca="1">IF('MASTER 2018-19 '!H1677="","",'MASTER 2018-19 '!H1677)</f>
        <v/>
      </c>
      <c r="AN1662" s="216"/>
    </row>
    <row r="1663" spans="1:40" x14ac:dyDescent="0.2">
      <c r="B1663" s="213">
        <v>268</v>
      </c>
      <c r="C1663" s="86" t="str">
        <f ca="1">VLOOKUP(B1663,'GSP List'!$D$2:$E$485,2,FALSE)</f>
        <v>COSHIEVILLE</v>
      </c>
      <c r="D1663" s="117" t="s">
        <v>30</v>
      </c>
      <c r="E1663" s="117" t="s">
        <v>530</v>
      </c>
      <c r="F1663" s="214"/>
      <c r="G1663" s="284">
        <f ca="1">IF(AND(VLOOKUP(C1663,SubstationLoad_Max_Primaries!$B$3:$Z$495,3,FALSE),ISNUMBER(VLOOKUP(C1663,'Manual Calculation'!$B$2:$G$222,3,FALSE))),VLOOKUP(C1663,'Manual Calculation'!$B$2:$G$222,4,FALSE),VLOOKUP(C1663,SubstationLoad_Max_Primaries!$B$3:$Z$500,23,FALSE))</f>
        <v>43569.838194444441</v>
      </c>
      <c r="H1663" s="282">
        <f ca="1">IF(AND(VLOOKUP(C1663,SubstationLoad_Max_Primaries!$B$3:$Z$495,3,FALSE),ISNUMBER(VLOOKUP(C1663,'Manual Calculation'!$B$2:$G$222,3,FALSE))),VLOOKUP(C1663,'Manual Calculation'!$B$2:$G$222,3,FALSE),VLOOKUP(C1663,SubstationLoad_Max_Primaries!$B$3:$Z$500,22,FALSE))</f>
        <v>1.350332666671753</v>
      </c>
      <c r="I1663" s="136">
        <v>1</v>
      </c>
      <c r="J1663" s="89">
        <v>0</v>
      </c>
      <c r="K1663" s="90">
        <v>0</v>
      </c>
      <c r="L1663" s="143">
        <f ca="1">IF(OR($B1663="",ISNA($I1663)),,$H1663*$I1663)</f>
        <v>1.350332666671753</v>
      </c>
      <c r="M1663" s="143">
        <f ca="1">IF($B1663 ="",,VLOOKUP($K1663,'Growth Rates'!$C$5:$D$8,2,FALSE))^COLUMNS($M1663:M1663)*$L1663+SUM($L1664:M1664)*IFERROR($L$5/$L$6,1)</f>
        <v>1.3503573193827385</v>
      </c>
      <c r="N1663" s="143">
        <f ca="1">IF($B1663 ="",,VLOOKUP($K1663,'Growth Rates'!$C$5:$D$8,2,FALSE))^COLUMNS($M1663:N1663)*$L1663+SUM($L1664:N1664)*IFERROR($L$5/$L$6,1)</f>
        <v>1.3503819725438031</v>
      </c>
      <c r="O1663" s="143">
        <f ca="1">IF($B1663 ="",,VLOOKUP($K1663,'Growth Rates'!$C$5:$D$8,2,FALSE))^COLUMNS($M1663:O1663)*$L1663+SUM($L1664:O1664)*IFERROR($L$5/$L$6,1)</f>
        <v>1.3504066261549543</v>
      </c>
      <c r="P1663" s="143">
        <f ca="1">IF($B1663 ="",,VLOOKUP($K1663,'Growth Rates'!$C$5:$D$8,2,FALSE))^COLUMNS($M1663:P1663)*$L1663+SUM($L1664:P1664)*IFERROR($L$5/$L$6,1)</f>
        <v>1.3504312802162013</v>
      </c>
      <c r="Q1663" s="143">
        <f ca="1">IF($B1663 ="",,VLOOKUP($K1663,'Growth Rates'!$C$5:$D$8,2,FALSE))^COLUMNS($M1663:Q1663)*$L1663+SUM($L1664:Q1664)*IFERROR($L$5/$L$6,1)</f>
        <v>1.3504559347275515</v>
      </c>
      <c r="R1663" s="143">
        <f ca="1">IF($B1663 ="",,VLOOKUP($K1663,'Growth Rates'!$C$5:$D$8,2,FALSE))^COLUMNS($M1663:R1663)*$L1663+SUM($L1664:R1664)*IFERROR($L$5/$L$6,1)</f>
        <v>1.3504805896890135</v>
      </c>
      <c r="S1663" s="143">
        <f ca="1">IF($B1663 ="",,VLOOKUP($K1663,'Growth Rates'!$C$5:$D$8,2,FALSE))^COLUMNS($M1663:S1663)*$L1663+SUM($L1664:S1664)*IFERROR($L$5/$L$6,1)</f>
        <v>1.3505052451005954</v>
      </c>
      <c r="T1663" s="143">
        <f ca="1">IF($B1663 ="",,VLOOKUP($K1663,'Growth Rates'!$C$5:$D$8,2,FALSE))^COLUMNS($M1663:T1663)*$L1663+SUM($L1664:T1664)*IFERROR($L$5/$L$6,1)</f>
        <v>1.3505299009623055</v>
      </c>
      <c r="U1663" s="143">
        <f ca="1">IF($B1663 ="",,VLOOKUP($K1663,'Growth Rates'!$C$5:$D$8,2,FALSE))^COLUMNS($M1663:U1663)*$L1663+SUM($L1664:U1664)*IFERROR($L$5/$L$6,1)</f>
        <v>1.350554557274152</v>
      </c>
      <c r="V1663" s="143">
        <f ca="1">IF($B1663 ="",,VLOOKUP($K1663,'Growth Rates'!$C$5:$D$8,2,FALSE))^COLUMNS($M1663:V1663)*$L1663+SUM($L1664:V1664)*IFERROR($L$5/$L$6,1)</f>
        <v>1.350579214036143</v>
      </c>
      <c r="W1663" s="143">
        <f ca="1">IF($B1663 ="",,VLOOKUP($K1663,'Growth Rates'!$C$5:$D$8,2,FALSE))^COLUMNS($M1663:W1663)*$L1663+SUM($L1664:W1664)*IFERROR($L$5/$L$6,1)</f>
        <v>1.3506038712482864</v>
      </c>
      <c r="X1663" s="143">
        <f ca="1">IF($B1663 ="",,VLOOKUP($K1663,'Growth Rates'!$C$5:$D$8,2,FALSE))^COLUMNS($M1663:X1663)*$L1663+SUM($L1664:X1664)*IFERROR($L$5/$L$6,1)</f>
        <v>1.3506285289105917</v>
      </c>
      <c r="Y1663" s="143">
        <f ca="1">IF($B1663 ="",,VLOOKUP($K1663,'Growth Rates'!$C$5:$D$8,2,FALSE))^COLUMNS($M1663:Y1663)*$L1663+SUM($L1664:Y1664)*IFERROR($L$5/$L$6,1)</f>
        <v>1.3506531870230656</v>
      </c>
      <c r="Z1663" s="215"/>
      <c r="AA1663" s="173">
        <f ca="1">IFERROR(IF($H1663="",,AA1664/$L1663),0)</f>
        <v>1</v>
      </c>
      <c r="AB1663" s="173">
        <f ca="1">IFERROR(IF($H1663="",,AB1664/$L1663),0)</f>
        <v>0.83267308982069244</v>
      </c>
      <c r="AC1663" s="174">
        <f ca="1">IFERROR(IF($H1663="",,AC1664/$L1663),0)</f>
        <v>0</v>
      </c>
      <c r="AD1663" s="175"/>
      <c r="AE1663" s="42">
        <v>86229</v>
      </c>
      <c r="AF1663" s="43"/>
      <c r="AG1663" s="43"/>
      <c r="AH1663" s="43"/>
      <c r="AI1663" s="43"/>
      <c r="AJ1663" s="43"/>
      <c r="AK1663" s="43"/>
      <c r="AL1663" s="44"/>
      <c r="AM1663" s="157">
        <f ca="1">IF('MASTER 2018-19 '!H1678="","",'MASTER 2018-19 '!H1678)</f>
        <v>1.75</v>
      </c>
      <c r="AN1663" s="216">
        <f t="shared" ca="1" si="278"/>
        <v>-0.399667333328247</v>
      </c>
    </row>
    <row r="1664" spans="1:40" x14ac:dyDescent="0.2">
      <c r="C1664" s="217" t="str">
        <f ca="1">IFERROR(IF(H1663="","No PI or No Data",""),"Substation was not found in SubstationLoad")</f>
        <v/>
      </c>
      <c r="D1664" s="139"/>
      <c r="E1664" s="139"/>
      <c r="F1664" s="139"/>
      <c r="G1664" s="285">
        <f ca="1">IF(AND(VLOOKUP(C1663,SubstationLoad_Max_Primaries!$B$3:$Z$495,3,FALSE),ISNUMBER(VLOOKUP(C1663,'Manual Calculation'!$B$2:$G$222,3,FALSE))),VLOOKUP(C1663,'Manual Calculation'!$B$2:$G$222,4,FALSE),VLOOKUP(C1663,SubstationLoad_Max_Primaries!$B$3:$Z$500,23,FALSE))</f>
        <v>43569.838194444441</v>
      </c>
      <c r="H1664" s="250"/>
      <c r="I1664" s="220"/>
      <c r="J1664" s="220"/>
      <c r="K1664" s="220"/>
      <c r="L1664" s="220" t="s">
        <v>32</v>
      </c>
      <c r="M1664" s="235"/>
      <c r="N1664" s="221"/>
      <c r="O1664" s="221"/>
      <c r="P1664" s="221"/>
      <c r="Q1664" s="221"/>
      <c r="R1664" s="221"/>
      <c r="S1664" s="221"/>
      <c r="T1664" s="221"/>
      <c r="U1664" s="221"/>
      <c r="V1664" s="221"/>
      <c r="W1664" s="221"/>
      <c r="X1664" s="221"/>
      <c r="Y1664" s="221"/>
      <c r="Z1664" s="222"/>
      <c r="AA1664" s="419">
        <f ca="1">IF(AND(VLOOKUP(C1663,SubstationLoad_Min_Primaries!$B$3:$Z$495,3,FALSE),ISNUMBER(VLOOKUP(C1663,'Manual Calculation'!$B$2:$G$222,5,FALSE))),"Manual Calculation",MAX(VLOOKUP(C1663,SubstationLoad_Max_Primaries!$B$3:$Z$500,5,FALSE),VLOOKUP(C1663,SubstationLoad_Max_Primaries!$B$3:$Z$500,7,FALSE)))</f>
        <v>1.350332666671753</v>
      </c>
      <c r="AB1664" s="419">
        <f ca="1">IF(AND(VLOOKUP(C1663,SubstationLoad_Min_Primaries!$B$3:$Z$495,3,FALSE),ISNUMBER(VLOOKUP(C1663,'Manual Calculation'!$B$2:$G$222,5,FALSE))),"Manual Calculation",VLOOKUP(C1663,SubstationLoad_Max_Primaries!$B$3:$Z$500,6,FALSE))</f>
        <v>1.1243856738433837</v>
      </c>
      <c r="AC1664" s="282">
        <f ca="1">IF(AND(VLOOKUP(C1663,SubstationLoad_Min_Primaries!$B$3:$Z$495,3,FALSE),ISNUMBER(VLOOKUP(C1663,'Manual Calculation'!$B$2:$G$222,5,FALSE))),VLOOKUP(C1663,'Manual Calculation'!$B$2:$G$222,5,FALSE),VLOOKUP(C1663,SubstationLoad_Min_Primaries!$B$3:$Z$500,22,FALSE))</f>
        <v>0</v>
      </c>
      <c r="AD1664" s="175"/>
      <c r="AE1664" s="186">
        <v>1</v>
      </c>
      <c r="AF1664" s="187">
        <v>0</v>
      </c>
      <c r="AG1664" s="187">
        <v>0</v>
      </c>
      <c r="AH1664" s="187">
        <v>0</v>
      </c>
      <c r="AI1664" s="187">
        <v>0</v>
      </c>
      <c r="AJ1664" s="187">
        <v>0</v>
      </c>
      <c r="AK1664" s="187">
        <v>0</v>
      </c>
      <c r="AL1664" s="188">
        <v>0</v>
      </c>
      <c r="AM1664" s="157" t="str">
        <f ca="1">IF('MASTER 2018-19 '!H1679="","",'MASTER 2018-19 '!H1679)</f>
        <v/>
      </c>
      <c r="AN1664" s="216"/>
    </row>
    <row r="1665" spans="1:40" x14ac:dyDescent="0.2">
      <c r="C1665" s="223" t="s">
        <v>33</v>
      </c>
      <c r="D1665" s="224"/>
      <c r="E1665" s="225"/>
      <c r="F1665" s="225"/>
      <c r="G1665" s="226"/>
      <c r="H1665" s="249"/>
      <c r="I1665" s="228"/>
      <c r="J1665" s="228"/>
      <c r="K1665" s="228"/>
      <c r="L1665" s="228"/>
      <c r="M1665" s="229"/>
      <c r="N1665" s="229"/>
      <c r="O1665" s="230"/>
      <c r="P1665" s="230"/>
      <c r="Q1665" s="230"/>
      <c r="R1665" s="231" t="s">
        <v>34</v>
      </c>
      <c r="S1665" s="283">
        <f ca="1">VLOOKUP(C1663,SubstationLoad_Max_Primaries!$B$3:$Z$500,24,FALSE)</f>
        <v>0</v>
      </c>
      <c r="T1665" s="233"/>
      <c r="U1665" s="233"/>
      <c r="V1665" s="233"/>
      <c r="W1665" s="233"/>
      <c r="X1665" s="233"/>
      <c r="Y1665" s="233"/>
      <c r="Z1665" s="234"/>
      <c r="AA1665" s="418">
        <f ca="1">IF(AND(VLOOKUP(C1663,SubstationLoad_Min_Primaries!$B$3:$Z$495,3,FALSE),ISNUMBER(VLOOKUP(C1663,'Manual Calculation'!$B$2:$G$222,5,FALSE))),"",IF(AA1664=VLOOKUP(C1663,SubstationLoad_Max_Primaries!$B$3:$Z$500,5,FALSE),VLOOKUP(C1663,SubstationLoad_Max_Primaries!$B$3:$Z$500,10,FALSE),IF(AA1664=VLOOKUP(C1663,SubstationLoad_Max_Primaries!$B$3:$Z$500,7,FALSE),VLOOKUP(C1663,SubstationLoad_Max_Primaries!$B$3:$Z$500,12,FALSE),"")))</f>
        <v>43569.838194444441</v>
      </c>
      <c r="AB1665" s="418">
        <f ca="1">IF(AND(VLOOKUP(C1663,SubstationLoad_Min_Primaries!$B$3:$Z$495,3,FALSE),ISNUMBER(VLOOKUP(C1663,'Manual Calculation'!$B$2:$G$222,5,FALSE))),"",VLOOKUP(C1663,SubstationLoad_Max_Primaries!$B$3:$Z$500,11,FALSE))</f>
        <v>43684.23333333333</v>
      </c>
      <c r="AC1665" s="418">
        <f ca="1">IF(AND(VLOOKUP(C1663,SubstationLoad_Min_Primaries!$B$3:$Z$495,3,FALSE),ISNUMBER(VLOOKUP(C1663,'Manual Calculation'!$B$2:$G$222,5,FALSE))),VLOOKUP(C1663,'Manual Calculation'!$B$2:$G$222,6,FALSE),VLOOKUP(C1663,SubstationLoad_Min_Primaries!$B$3:$Z$500,23,FALSE))</f>
        <v>0</v>
      </c>
      <c r="AD1665" s="175"/>
      <c r="AE1665" s="175"/>
      <c r="AF1665" s="175"/>
      <c r="AG1665" s="175"/>
      <c r="AH1665" s="175"/>
      <c r="AI1665" s="175"/>
      <c r="AJ1665" s="175"/>
      <c r="AK1665" s="175"/>
      <c r="AL1665" s="175"/>
      <c r="AM1665" s="157" t="str">
        <f ca="1">IF('MASTER 2018-19 '!H1680="","",'MASTER 2018-19 '!H1680)</f>
        <v/>
      </c>
      <c r="AN1665" s="216"/>
    </row>
    <row r="1666" spans="1:40" x14ac:dyDescent="0.2">
      <c r="B1666" s="236">
        <v>276</v>
      </c>
      <c r="C1666" s="86" t="str">
        <f ca="1">VLOOKUP(B1666,'GSP List'!$D$2:$E$485,2,FALSE)</f>
        <v>FINCASTLE</v>
      </c>
      <c r="D1666" s="117" t="s">
        <v>30</v>
      </c>
      <c r="E1666" s="117" t="s">
        <v>541</v>
      </c>
      <c r="F1666" s="214"/>
      <c r="G1666" s="284" t="str">
        <f ca="1">IF(AND(VLOOKUP(C1666,SubstationLoad_Max_Primaries!$B$3:$Z$495,3,FALSE),ISNUMBER(VLOOKUP(C1666,'Manual Calculation'!$B$2:$G$222,3,FALSE))),VLOOKUP(C1666,'Manual Calculation'!$B$2:$G$222,4,FALSE),VLOOKUP(C1666,SubstationLoad_Max_Primaries!$B$3:$Z$500,23,FALSE))</f>
        <v>No PI</v>
      </c>
      <c r="H1666" s="282">
        <f ca="1">IF(AND(VLOOKUP(C1666,SubstationLoad_Max_Primaries!$B$3:$Z$495,3,FALSE),ISNUMBER(VLOOKUP(C1666,'Manual Calculation'!$B$2:$G$222,3,FALSE))),VLOOKUP(C1666,'Manual Calculation'!$B$2:$G$222,3,FALSE),VLOOKUP(C1666,SubstationLoad_Max_Primaries!$B$3:$Z$500,22,FALSE))</f>
        <v>7.5854024777533169E-2</v>
      </c>
      <c r="I1666" s="136">
        <v>1</v>
      </c>
      <c r="J1666" s="89" t="s">
        <v>829</v>
      </c>
      <c r="K1666" s="90" t="s">
        <v>829</v>
      </c>
      <c r="L1666" s="143">
        <f ca="1">IF(OR($B1666="",ISNA($I1666)),,$H1666*$I1666)</f>
        <v>7.5854024777533169E-2</v>
      </c>
      <c r="M1666" s="143">
        <f ca="1">IF($B1666 ="",,VLOOKUP($K1666,'Growth Rates'!$C$5:$D$8,2,FALSE))^COLUMNS($M1666:M1666)*$L1666+SUM($L1667:M1667)*IFERROR($L$5/$L$6,1)</f>
        <v>7.7885957674527384E-2</v>
      </c>
      <c r="N1666" s="143">
        <f ca="1">IF($B1666 ="",,VLOOKUP($K1666,'Growth Rates'!$C$5:$D$8,2,FALSE))^COLUMNS($M1666:N1666)*$L1666+SUM($L1667:N1667)*IFERROR($L$5/$L$6,1)</f>
        <v>7.9972320792066856E-2</v>
      </c>
      <c r="O1666" s="143">
        <f ca="1">IF($B1666 ="",,VLOOKUP($K1666,'Growth Rates'!$C$5:$D$8,2,FALSE))^COLUMNS($M1666:O1666)*$L1666+SUM($L1667:O1667)*IFERROR($L$5/$L$6,1)</f>
        <v>8.2114572174810954E-2</v>
      </c>
      <c r="P1666" s="143">
        <f ca="1">IF($B1666 ="",,VLOOKUP($K1666,'Growth Rates'!$C$5:$D$8,2,FALSE))^COLUMNS($M1666:P1666)*$L1666+SUM($L1667:P1667)*IFERROR($L$5/$L$6,1)</f>
        <v>8.4314208924659753E-2</v>
      </c>
      <c r="Q1666" s="143">
        <f ca="1">IF($B1666 ="",,VLOOKUP($K1666,'Growth Rates'!$C$5:$D$8,2,FALSE))^COLUMNS($M1666:Q1666)*$L1666+SUM($L1667:Q1667)*IFERROR($L$5/$L$6,1)</f>
        <v>8.6572768246996501E-2</v>
      </c>
      <c r="R1666" s="143">
        <f ca="1">IF($B1666 ="",,VLOOKUP($K1666,'Growth Rates'!$C$5:$D$8,2,FALSE))^COLUMNS($M1666:R1666)*$L1666+SUM($L1667:R1667)*IFERROR($L$5/$L$6,1)</f>
        <v>8.8891828524955932E-2</v>
      </c>
      <c r="S1666" s="143">
        <f ca="1">IF($B1666 ="",,VLOOKUP($K1666,'Growth Rates'!$C$5:$D$8,2,FALSE))^COLUMNS($M1666:S1666)*$L1666+SUM($L1667:S1667)*IFERROR($L$5/$L$6,1)</f>
        <v>9.1273010422469755E-2</v>
      </c>
      <c r="T1666" s="143">
        <f ca="1">IF($B1666 ="",,VLOOKUP($K1666,'Growth Rates'!$C$5:$D$8,2,FALSE))^COLUMNS($M1666:T1666)*$L1666+SUM($L1667:T1667)*IFERROR($L$5/$L$6,1)</f>
        <v>9.3717978016859577E-2</v>
      </c>
      <c r="U1666" s="143">
        <f ca="1">IF($B1666 ="",,VLOOKUP($K1666,'Growth Rates'!$C$5:$D$8,2,FALSE))^COLUMNS($M1666:U1666)*$L1666+SUM($L1667:U1667)*IFERROR($L$5/$L$6,1)</f>
        <v>9.6228439961769316E-2</v>
      </c>
      <c r="V1666" s="143">
        <f ca="1">IF($B1666 ="",,VLOOKUP($K1666,'Growth Rates'!$C$5:$D$8,2,FALSE))^COLUMNS($M1666:V1666)*$L1666+SUM($L1667:V1667)*IFERROR($L$5/$L$6,1)</f>
        <v>9.8806150681249344E-2</v>
      </c>
      <c r="W1666" s="143">
        <f ca="1">IF($B1666 ="",,VLOOKUP($K1666,'Growth Rates'!$C$5:$D$8,2,FALSE))^COLUMNS($M1666:W1666)*$L1666+SUM($L1667:W1667)*IFERROR($L$5/$L$6,1)</f>
        <v>0.10145291159582726</v>
      </c>
      <c r="X1666" s="143">
        <f ca="1">IF($B1666 ="",,VLOOKUP($K1666,'Growth Rates'!$C$5:$D$8,2,FALSE))^COLUMNS($M1666:X1666)*$L1666+SUM($L1667:X1667)*IFERROR($L$5/$L$6,1)</f>
        <v>0.10417057238142163</v>
      </c>
      <c r="Y1666" s="143">
        <f ca="1">IF($B1666 ="",,VLOOKUP($K1666,'Growth Rates'!$C$5:$D$8,2,FALSE))^COLUMNS($M1666:Y1666)*$L1666+SUM($L1667:Y1667)*IFERROR($L$5/$L$6,1)</f>
        <v>0.10696103226197921</v>
      </c>
      <c r="Z1666" s="215"/>
      <c r="AA1666" s="173">
        <f ca="1">IFERROR(IF($H1666="",,AA1667/$L1666),0)</f>
        <v>0</v>
      </c>
      <c r="AB1666" s="173">
        <f ca="1">IFERROR(IF($H1666="",,AB1667/$L1666),0)</f>
        <v>0</v>
      </c>
      <c r="AC1666" s="174">
        <f ca="1">IFERROR(IF($H1666="",,AC1667/$L1666),0)</f>
        <v>0</v>
      </c>
      <c r="AD1666" s="175"/>
      <c r="AE1666" s="42">
        <v>86220</v>
      </c>
      <c r="AF1666" s="43"/>
      <c r="AG1666" s="43"/>
      <c r="AH1666" s="43"/>
      <c r="AI1666" s="43"/>
      <c r="AJ1666" s="43"/>
      <c r="AK1666" s="43"/>
      <c r="AL1666" s="44"/>
      <c r="AM1666" s="157">
        <f ca="1">IF('MASTER 2018-19 '!H1681="","",'MASTER 2018-19 '!H1681)</f>
        <v>7.3044616452439343E-2</v>
      </c>
      <c r="AN1666" s="216">
        <f t="shared" ca="1" si="278"/>
        <v>2.8094083250938262E-3</v>
      </c>
    </row>
    <row r="1667" spans="1:40" x14ac:dyDescent="0.2">
      <c r="C1667" s="217" t="str">
        <f ca="1">IFERROR(IF(H1666="","No PI or No Data",""),"Substation was not found in SubstationLoad")</f>
        <v/>
      </c>
      <c r="D1667" s="139"/>
      <c r="E1667" s="139"/>
      <c r="F1667" s="139"/>
      <c r="G1667" s="285" t="str">
        <f ca="1">IF(AND(VLOOKUP(C1666,SubstationLoad_Max_Primaries!$B$3:$Z$495,3,FALSE),ISNUMBER(VLOOKUP(C1666,'Manual Calculation'!$B$2:$G$222,3,FALSE))),VLOOKUP(C1666,'Manual Calculation'!$B$2:$G$222,4,FALSE),VLOOKUP(C1666,SubstationLoad_Max_Primaries!$B$3:$Z$500,23,FALSE))</f>
        <v>No PI</v>
      </c>
      <c r="H1667" s="250"/>
      <c r="I1667" s="220"/>
      <c r="J1667" s="220"/>
      <c r="K1667" s="220"/>
      <c r="L1667" s="220" t="s">
        <v>32</v>
      </c>
      <c r="M1667" s="235"/>
      <c r="N1667" s="221"/>
      <c r="O1667" s="221"/>
      <c r="P1667" s="221"/>
      <c r="Q1667" s="221"/>
      <c r="R1667" s="221"/>
      <c r="S1667" s="221"/>
      <c r="T1667" s="221"/>
      <c r="U1667" s="221"/>
      <c r="V1667" s="221"/>
      <c r="W1667" s="221"/>
      <c r="X1667" s="221"/>
      <c r="Y1667" s="221"/>
      <c r="Z1667" s="222"/>
      <c r="AA1667" s="419">
        <f ca="1">IF(AND(VLOOKUP(C1666,SubstationLoad_Min_Primaries!$B$3:$Z$495,3,FALSE),ISNUMBER(VLOOKUP(C1666,'Manual Calculation'!$B$2:$G$222,5,FALSE))),"Manual Calculation",MAX(VLOOKUP(C1666,SubstationLoad_Max_Primaries!$B$3:$Z$500,5,FALSE),VLOOKUP(C1666,SubstationLoad_Max_Primaries!$B$3:$Z$500,7,FALSE)))</f>
        <v>0</v>
      </c>
      <c r="AB1667" s="419">
        <f ca="1">IF(AND(VLOOKUP(C1666,SubstationLoad_Min_Primaries!$B$3:$Z$495,3,FALSE),ISNUMBER(VLOOKUP(C1666,'Manual Calculation'!$B$2:$G$222,5,FALSE))),"Manual Calculation",VLOOKUP(C1666,SubstationLoad_Max_Primaries!$B$3:$Z$500,6,FALSE))</f>
        <v>0</v>
      </c>
      <c r="AC1667" s="282">
        <f ca="1">IF(AND(VLOOKUP(C1666,SubstationLoad_Min_Primaries!$B$3:$Z$495,3,FALSE),ISNUMBER(VLOOKUP(C1666,'Manual Calculation'!$B$2:$G$222,5,FALSE))),VLOOKUP(C1666,'Manual Calculation'!$B$2:$G$222,5,FALSE),VLOOKUP(C1666,SubstationLoad_Min_Primaries!$B$3:$Z$500,22,FALSE))</f>
        <v>0</v>
      </c>
      <c r="AD1667" s="175"/>
      <c r="AE1667" s="186">
        <v>1</v>
      </c>
      <c r="AF1667" s="187">
        <v>0</v>
      </c>
      <c r="AG1667" s="187">
        <v>0</v>
      </c>
      <c r="AH1667" s="187">
        <v>0</v>
      </c>
      <c r="AI1667" s="187">
        <v>0</v>
      </c>
      <c r="AJ1667" s="187">
        <v>0</v>
      </c>
      <c r="AK1667" s="187">
        <v>0</v>
      </c>
      <c r="AL1667" s="188">
        <v>0</v>
      </c>
      <c r="AM1667" s="157" t="str">
        <f ca="1">IF('MASTER 2018-19 '!H1682="","",'MASTER 2018-19 '!H1682)</f>
        <v/>
      </c>
      <c r="AN1667" s="216"/>
    </row>
    <row r="1668" spans="1:40" x14ac:dyDescent="0.2">
      <c r="C1668" s="223" t="s">
        <v>33</v>
      </c>
      <c r="D1668" s="224"/>
      <c r="E1668" s="225"/>
      <c r="F1668" s="225"/>
      <c r="G1668" s="226"/>
      <c r="H1668" s="249"/>
      <c r="I1668" s="228"/>
      <c r="J1668" s="228"/>
      <c r="K1668" s="228"/>
      <c r="L1668" s="228"/>
      <c r="M1668" s="229"/>
      <c r="N1668" s="229"/>
      <c r="O1668" s="230"/>
      <c r="P1668" s="230"/>
      <c r="Q1668" s="230"/>
      <c r="R1668" s="231" t="s">
        <v>34</v>
      </c>
      <c r="S1668" s="283" t="str">
        <f ca="1">VLOOKUP(C1666,SubstationLoad_Max_Primaries!$B$3:$Z$500,24,FALSE)</f>
        <v/>
      </c>
      <c r="T1668" s="233"/>
      <c r="U1668" s="233"/>
      <c r="V1668" s="233"/>
      <c r="W1668" s="233"/>
      <c r="X1668" s="233"/>
      <c r="Y1668" s="233"/>
      <c r="Z1668" s="234"/>
      <c r="AA1668" s="418">
        <f ca="1">IF(AND(VLOOKUP(C1666,SubstationLoad_Min_Primaries!$B$3:$Z$495,3,FALSE),ISNUMBER(VLOOKUP(C1666,'Manual Calculation'!$B$2:$G$222,5,FALSE))),"",IF(AA1667=VLOOKUP(C1666,SubstationLoad_Max_Primaries!$B$3:$Z$500,5,FALSE),VLOOKUP(C1666,SubstationLoad_Max_Primaries!$B$3:$Z$500,10,FALSE),IF(AA1667=VLOOKUP(C1666,SubstationLoad_Max_Primaries!$B$3:$Z$500,7,FALSE),VLOOKUP(C1666,SubstationLoad_Max_Primaries!$B$3:$Z$500,12,FALSE),"")))</f>
        <v>0</v>
      </c>
      <c r="AB1668" s="418">
        <f ca="1">IF(AND(VLOOKUP(C1666,SubstationLoad_Min_Primaries!$B$3:$Z$495,3,FALSE),ISNUMBER(VLOOKUP(C1666,'Manual Calculation'!$B$2:$G$222,5,FALSE))),"",VLOOKUP(C1666,SubstationLoad_Max_Primaries!$B$3:$Z$500,11,FALSE))</f>
        <v>0</v>
      </c>
      <c r="AC1668" s="418">
        <f ca="1">IF(AND(VLOOKUP(C1666,SubstationLoad_Min_Primaries!$B$3:$Z$495,3,FALSE),ISNUMBER(VLOOKUP(C1666,'Manual Calculation'!$B$2:$G$222,5,FALSE))),VLOOKUP(C1666,'Manual Calculation'!$B$2:$G$222,6,FALSE),VLOOKUP(C1666,SubstationLoad_Min_Primaries!$B$3:$Z$500,23,FALSE))</f>
        <v>0</v>
      </c>
      <c r="AD1668" s="175"/>
      <c r="AE1668" s="175"/>
      <c r="AF1668" s="175"/>
      <c r="AG1668" s="175"/>
      <c r="AH1668" s="175"/>
      <c r="AI1668" s="175"/>
      <c r="AJ1668" s="175"/>
      <c r="AK1668" s="175"/>
      <c r="AL1668" s="175"/>
      <c r="AM1668" s="157" t="str">
        <f ca="1">IF('MASTER 2018-19 '!H1683="","",'MASTER 2018-19 '!H1683)</f>
        <v/>
      </c>
      <c r="AN1668" s="216"/>
    </row>
    <row r="1669" spans="1:40" x14ac:dyDescent="0.2">
      <c r="B1669" s="236">
        <v>262</v>
      </c>
      <c r="C1669" s="86" t="str">
        <f ca="1">VLOOKUP(B1669,'GSP List'!$D$2:$E$485,2,FALSE)</f>
        <v>KINLOCH RANNOCH</v>
      </c>
      <c r="D1669" s="117" t="s">
        <v>30</v>
      </c>
      <c r="E1669" s="117" t="s">
        <v>530</v>
      </c>
      <c r="F1669" s="214"/>
      <c r="G1669" s="284">
        <f ca="1">IF(AND(VLOOKUP(C1669,SubstationLoad_Max_Primaries!$B$3:$Z$495,3,FALSE),ISNUMBER(VLOOKUP(C1669,'Manual Calculation'!$B$2:$G$222,3,FALSE))),VLOOKUP(C1669,'Manual Calculation'!$B$2:$G$222,4,FALSE),VLOOKUP(C1669,SubstationLoad_Max_Primaries!$B$3:$Z$500,23,FALSE))</f>
        <v>43788.479166666672</v>
      </c>
      <c r="H1669" s="282">
        <f ca="1">IF(AND(VLOOKUP(C1669,SubstationLoad_Max_Primaries!$B$3:$Z$495,3,FALSE),ISNUMBER(VLOOKUP(C1669,'Manual Calculation'!$B$2:$G$222,3,FALSE))),VLOOKUP(C1669,'Manual Calculation'!$B$2:$G$222,3,FALSE),VLOOKUP(C1669,SubstationLoad_Max_Primaries!$B$3:$Z$500,22,FALSE))</f>
        <v>0.96479414900000005</v>
      </c>
      <c r="I1669" s="136">
        <v>1</v>
      </c>
      <c r="J1669" s="89">
        <v>0</v>
      </c>
      <c r="K1669" s="90">
        <v>0</v>
      </c>
      <c r="L1669" s="143">
        <f ca="1">IF(OR($B1669="",ISNA($I1669)),,$H1669*$I1669)</f>
        <v>0.96479414900000005</v>
      </c>
      <c r="M1669" s="143">
        <f ca="1">IF($B1669 ="",,VLOOKUP($K1669,'Growth Rates'!$C$5:$D$8,2,FALSE))^COLUMNS($M1669:M1669)*$L1669+SUM($L1670:M1670)*IFERROR($L$5/$L$6,1)</f>
        <v>0.96481176302349436</v>
      </c>
      <c r="N1669" s="143">
        <f ca="1">IF($B1669 ="",,VLOOKUP($K1669,'Growth Rates'!$C$5:$D$8,2,FALSE))^COLUMNS($M1669:N1669)*$L1669+SUM($L1670:N1670)*IFERROR($L$5/$L$6,1)</f>
        <v>0.96482937736856378</v>
      </c>
      <c r="O1669" s="143">
        <f ca="1">IF($B1669 ="",,VLOOKUP($K1669,'Growth Rates'!$C$5:$D$8,2,FALSE))^COLUMNS($M1669:O1669)*$L1669+SUM($L1670:O1670)*IFERROR($L$5/$L$6,1)</f>
        <v>0.96484699203521418</v>
      </c>
      <c r="P1669" s="143">
        <f ca="1">IF($B1669 ="",,VLOOKUP($K1669,'Growth Rates'!$C$5:$D$8,2,FALSE))^COLUMNS($M1669:P1669)*$L1669+SUM($L1670:P1670)*IFERROR($L$5/$L$6,1)</f>
        <v>0.96486460702345178</v>
      </c>
      <c r="Q1669" s="143">
        <f ca="1">IF($B1669 ="",,VLOOKUP($K1669,'Growth Rates'!$C$5:$D$8,2,FALSE))^COLUMNS($M1669:Q1669)*$L1669+SUM($L1670:Q1670)*IFERROR($L$5/$L$6,1)</f>
        <v>0.9648822223332818</v>
      </c>
      <c r="R1669" s="143">
        <f ca="1">IF($B1669 ="",,VLOOKUP($K1669,'Growth Rates'!$C$5:$D$8,2,FALSE))^COLUMNS($M1669:R1669)*$L1669+SUM($L1670:R1670)*IFERROR($L$5/$L$6,1)</f>
        <v>0.96489983796471057</v>
      </c>
      <c r="S1669" s="143">
        <f ca="1">IF($B1669 ="",,VLOOKUP($K1669,'Growth Rates'!$C$5:$D$8,2,FALSE))^COLUMNS($M1669:S1669)*$L1669+SUM($L1670:S1670)*IFERROR($L$5/$L$6,1)</f>
        <v>0.96491745391774386</v>
      </c>
      <c r="T1669" s="143">
        <f ca="1">IF($B1669 ="",,VLOOKUP($K1669,'Growth Rates'!$C$5:$D$8,2,FALSE))^COLUMNS($M1669:T1669)*$L1669+SUM($L1670:T1670)*IFERROR($L$5/$L$6,1)</f>
        <v>0.96493507019238767</v>
      </c>
      <c r="U1669" s="143">
        <f ca="1">IF($B1669 ="",,VLOOKUP($K1669,'Growth Rates'!$C$5:$D$8,2,FALSE))^COLUMNS($M1669:U1669)*$L1669+SUM($L1670:U1670)*IFERROR($L$5/$L$6,1)</f>
        <v>0.96495268678864743</v>
      </c>
      <c r="V1669" s="143">
        <f ca="1">IF($B1669 ="",,VLOOKUP($K1669,'Growth Rates'!$C$5:$D$8,2,FALSE))^COLUMNS($M1669:V1669)*$L1669+SUM($L1670:V1670)*IFERROR($L$5/$L$6,1)</f>
        <v>0.96497030370652959</v>
      </c>
      <c r="W1669" s="143">
        <f ca="1">IF($B1669 ="",,VLOOKUP($K1669,'Growth Rates'!$C$5:$D$8,2,FALSE))^COLUMNS($M1669:W1669)*$L1669+SUM($L1670:W1670)*IFERROR($L$5/$L$6,1)</f>
        <v>0.96498792094603936</v>
      </c>
      <c r="X1669" s="143">
        <f ca="1">IF($B1669 ="",,VLOOKUP($K1669,'Growth Rates'!$C$5:$D$8,2,FALSE))^COLUMNS($M1669:X1669)*$L1669+SUM($L1670:X1670)*IFERROR($L$5/$L$6,1)</f>
        <v>0.96500553850718362</v>
      </c>
      <c r="Y1669" s="143">
        <f ca="1">IF($B1669 ="",,VLOOKUP($K1669,'Growth Rates'!$C$5:$D$8,2,FALSE))^COLUMNS($M1669:Y1669)*$L1669+SUM($L1670:Y1670)*IFERROR($L$5/$L$6,1)</f>
        <v>0.96502315638996716</v>
      </c>
      <c r="Z1669" s="237"/>
      <c r="AA1669" s="173">
        <f ca="1">IFERROR(IF($H1669="",,AA1670/$L1669),0)</f>
        <v>0</v>
      </c>
      <c r="AB1669" s="173">
        <f ca="1">IFERROR(IF($H1669="",,AB1670/$L1669),0)</f>
        <v>0</v>
      </c>
      <c r="AC1669" s="174">
        <f ca="1">IFERROR(IF($H1669="",,AC1670/$L1669),0)</f>
        <v>0.18019262469635894</v>
      </c>
      <c r="AD1669" s="175"/>
      <c r="AE1669" s="42">
        <v>86225</v>
      </c>
      <c r="AF1669" s="43"/>
      <c r="AG1669" s="43"/>
      <c r="AH1669" s="43"/>
      <c r="AI1669" s="43"/>
      <c r="AJ1669" s="43"/>
      <c r="AK1669" s="43"/>
      <c r="AL1669" s="44"/>
      <c r="AM1669" s="157">
        <f ca="1">IF('MASTER 2018-19 '!H1684="","",'MASTER 2018-19 '!H1684)</f>
        <v>0.99520957700000001</v>
      </c>
      <c r="AN1669" s="216">
        <f t="shared" ca="1" si="278"/>
        <v>-3.0415427999999967E-2</v>
      </c>
    </row>
    <row r="1670" spans="1:40" x14ac:dyDescent="0.2">
      <c r="C1670" s="217" t="str">
        <f ca="1">IFERROR(IF(H1669="","No PI or No Data",""),"Substation was not found in SubstationLoad")</f>
        <v/>
      </c>
      <c r="D1670" s="139"/>
      <c r="E1670" s="139"/>
      <c r="F1670" s="139"/>
      <c r="G1670" s="285">
        <f ca="1">IF(AND(VLOOKUP(C1669,SubstationLoad_Max_Primaries!$B$3:$Z$495,3,FALSE),ISNUMBER(VLOOKUP(C1669,'Manual Calculation'!$B$2:$G$222,3,FALSE))),VLOOKUP(C1669,'Manual Calculation'!$B$2:$G$222,4,FALSE),VLOOKUP(C1669,SubstationLoad_Max_Primaries!$B$3:$Z$500,23,FALSE))</f>
        <v>43788.479166666672</v>
      </c>
      <c r="H1670" s="250"/>
      <c r="I1670" s="220"/>
      <c r="J1670" s="220"/>
      <c r="K1670" s="220"/>
      <c r="L1670" s="220" t="s">
        <v>32</v>
      </c>
      <c r="M1670" s="235"/>
      <c r="N1670" s="221"/>
      <c r="O1670" s="221"/>
      <c r="P1670" s="221"/>
      <c r="Q1670" s="221"/>
      <c r="R1670" s="221"/>
      <c r="S1670" s="221"/>
      <c r="T1670" s="221"/>
      <c r="U1670" s="221"/>
      <c r="V1670" s="221"/>
      <c r="W1670" s="221"/>
      <c r="X1670" s="221"/>
      <c r="Y1670" s="221"/>
      <c r="Z1670" s="222"/>
      <c r="AA1670" s="419" t="str">
        <f ca="1">IF(AND(VLOOKUP(C1669,SubstationLoad_Min_Primaries!$B$3:$Z$495,3,FALSE),ISNUMBER(VLOOKUP(C1669,'Manual Calculation'!$B$2:$G$222,5,FALSE))),"Manual Calculation",MAX(VLOOKUP(C1669,SubstationLoad_Max_Primaries!$B$3:$Z$500,5,FALSE),VLOOKUP(C1669,SubstationLoad_Max_Primaries!$B$3:$Z$500,7,FALSE)))</f>
        <v>Manual Calculation</v>
      </c>
      <c r="AB1670" s="419" t="str">
        <f ca="1">IF(AND(VLOOKUP(C1669,SubstationLoad_Min_Primaries!$B$3:$Z$495,3,FALSE),ISNUMBER(VLOOKUP(C1669,'Manual Calculation'!$B$2:$G$222,5,FALSE))),"Manual Calculation",VLOOKUP(C1669,SubstationLoad_Max_Primaries!$B$3:$Z$500,6,FALSE))</f>
        <v>Manual Calculation</v>
      </c>
      <c r="AC1670" s="282">
        <f ca="1">IF(AND(VLOOKUP(C1669,SubstationLoad_Min_Primaries!$B$3:$Z$495,3,FALSE),ISNUMBER(VLOOKUP(C1669,'Manual Calculation'!$B$2:$G$222,5,FALSE))),VLOOKUP(C1669,'Manual Calculation'!$B$2:$G$222,5,FALSE),VLOOKUP(C1669,SubstationLoad_Min_Primaries!$B$3:$Z$500,22,FALSE))</f>
        <v>0.17384879</v>
      </c>
      <c r="AD1670" s="175"/>
      <c r="AE1670" s="186">
        <v>1</v>
      </c>
      <c r="AF1670" s="187">
        <v>0</v>
      </c>
      <c r="AG1670" s="187">
        <v>0</v>
      </c>
      <c r="AH1670" s="187">
        <v>0</v>
      </c>
      <c r="AI1670" s="187">
        <v>0</v>
      </c>
      <c r="AJ1670" s="187">
        <v>0</v>
      </c>
      <c r="AK1670" s="187">
        <v>0</v>
      </c>
      <c r="AL1670" s="188">
        <v>0</v>
      </c>
      <c r="AM1670" s="157" t="str">
        <f ca="1">IF('MASTER 2018-19 '!H1685="","",'MASTER 2018-19 '!H1685)</f>
        <v/>
      </c>
      <c r="AN1670" s="216"/>
    </row>
    <row r="1671" spans="1:40" x14ac:dyDescent="0.2">
      <c r="C1671" s="223" t="s">
        <v>33</v>
      </c>
      <c r="D1671" s="224"/>
      <c r="E1671" s="225"/>
      <c r="F1671" s="225"/>
      <c r="G1671" s="226"/>
      <c r="H1671" s="249"/>
      <c r="I1671" s="228"/>
      <c r="J1671" s="228"/>
      <c r="K1671" s="228"/>
      <c r="L1671" s="228"/>
      <c r="M1671" s="229"/>
      <c r="N1671" s="229"/>
      <c r="O1671" s="230"/>
      <c r="P1671" s="230"/>
      <c r="Q1671" s="230"/>
      <c r="R1671" s="231" t="s">
        <v>34</v>
      </c>
      <c r="S1671" s="283">
        <f ca="1">VLOOKUP(C1669,SubstationLoad_Max_Primaries!$B$3:$Z$500,24,FALSE)</f>
        <v>1.6097768367767333</v>
      </c>
      <c r="T1671" s="233"/>
      <c r="U1671" s="233"/>
      <c r="V1671" s="233"/>
      <c r="W1671" s="233"/>
      <c r="X1671" s="233"/>
      <c r="Y1671" s="233"/>
      <c r="Z1671" s="234"/>
      <c r="AA1671" s="418" t="str">
        <f ca="1">IF(AND(VLOOKUP(C1669,SubstationLoad_Min_Primaries!$B$3:$Z$495,3,FALSE),ISNUMBER(VLOOKUP(C1669,'Manual Calculation'!$B$2:$G$222,5,FALSE))),"",IF(AA1670=VLOOKUP(C1669,SubstationLoad_Max_Primaries!$B$3:$Z$500,5,FALSE),VLOOKUP(C1669,SubstationLoad_Max_Primaries!$B$3:$Z$500,10,FALSE),IF(AA1670=VLOOKUP(C1669,SubstationLoad_Max_Primaries!$B$3:$Z$500,7,FALSE),VLOOKUP(C1669,SubstationLoad_Max_Primaries!$B$3:$Z$500,12,FALSE),"")))</f>
        <v/>
      </c>
      <c r="AB1671" s="418" t="str">
        <f ca="1">IF(AND(VLOOKUP(C1669,SubstationLoad_Min_Primaries!$B$3:$Z$495,3,FALSE),ISNUMBER(VLOOKUP(C1669,'Manual Calculation'!$B$2:$G$222,5,FALSE))),"",VLOOKUP(C1669,SubstationLoad_Max_Primaries!$B$3:$Z$500,11,FALSE))</f>
        <v/>
      </c>
      <c r="AC1671" s="418">
        <f ca="1">IF(AND(VLOOKUP(C1669,SubstationLoad_Min_Primaries!$B$3:$Z$495,3,FALSE),ISNUMBER(VLOOKUP(C1669,'Manual Calculation'!$B$2:$G$222,5,FALSE))),VLOOKUP(C1669,'Manual Calculation'!$B$2:$G$222,6,FALSE),VLOOKUP(C1669,SubstationLoad_Min_Primaries!$B$3:$Z$500,23,FALSE))</f>
        <v>43672.0625</v>
      </c>
      <c r="AD1671" s="175"/>
      <c r="AE1671" s="175"/>
      <c r="AF1671" s="175"/>
      <c r="AG1671" s="175"/>
      <c r="AH1671" s="175"/>
      <c r="AI1671" s="175"/>
      <c r="AJ1671" s="175"/>
      <c r="AK1671" s="175"/>
      <c r="AL1671" s="175"/>
      <c r="AM1671" s="157" t="str">
        <f ca="1">IF('MASTER 2018-19 '!H1686="","",'MASTER 2018-19 '!H1686)</f>
        <v/>
      </c>
      <c r="AN1671" s="216"/>
    </row>
    <row r="1672" spans="1:40" x14ac:dyDescent="0.2">
      <c r="B1672" s="236">
        <v>263</v>
      </c>
      <c r="C1672" s="86" t="str">
        <f ca="1">VLOOKUP(B1672,'GSP List'!$D$2:$E$485,2,FALSE)</f>
        <v>PITLOCHRY</v>
      </c>
      <c r="D1672" s="117" t="s">
        <v>30</v>
      </c>
      <c r="E1672" s="117" t="s">
        <v>533</v>
      </c>
      <c r="F1672" s="214"/>
      <c r="G1672" s="284">
        <f ca="1">IF(AND(VLOOKUP(C1672,SubstationLoad_Max_Primaries!$B$3:$Z$495,3,FALSE),ISNUMBER(VLOOKUP(C1672,'Manual Calculation'!$B$2:$G$222,3,FALSE))),VLOOKUP(C1672,'Manual Calculation'!$B$2:$G$222,4,FALSE),VLOOKUP(C1672,SubstationLoad_Max_Primaries!$B$3:$Z$500,23,FALSE))</f>
        <v>43788.713888888888</v>
      </c>
      <c r="H1672" s="282">
        <f ca="1">IF(AND(VLOOKUP(C1672,SubstationLoad_Max_Primaries!$B$3:$Z$495,3,FALSE),ISNUMBER(VLOOKUP(C1672,'Manual Calculation'!$B$2:$G$222,3,FALSE))),VLOOKUP(C1672,'Manual Calculation'!$B$2:$G$222,3,FALSE),VLOOKUP(C1672,SubstationLoad_Max_Primaries!$B$3:$Z$500,22,FALSE))</f>
        <v>3.0694911479949951</v>
      </c>
      <c r="I1672" s="136">
        <v>1</v>
      </c>
      <c r="J1672" s="89">
        <v>0</v>
      </c>
      <c r="K1672" s="90">
        <v>0</v>
      </c>
      <c r="L1672" s="143">
        <f ca="1">IF(OR($B1672="",ISNA($I1672)),,$H1672*$I1672)</f>
        <v>3.0694911479949951</v>
      </c>
      <c r="M1672" s="143">
        <f ca="1">IF($B1672 ="",,VLOOKUP($K1672,'Growth Rates'!$C$5:$D$8,2,FALSE))^COLUMNS($M1672:M1672)*$L1672+SUM($L1673:M1673)*IFERROR($L$5/$L$6,1)</f>
        <v>3.0695471869845066</v>
      </c>
      <c r="N1672" s="143">
        <f ca="1">IF($B1672 ="",,VLOOKUP($K1672,'Growth Rates'!$C$5:$D$8,2,FALSE))^COLUMNS($M1672:N1672)*$L1672+SUM($L1673:N1673)*IFERROR($L$5/$L$6,1)</f>
        <v>3.0696032269971085</v>
      </c>
      <c r="O1672" s="143">
        <f ca="1">IF($B1672 ="",,VLOOKUP($K1672,'Growth Rates'!$C$5:$D$8,2,FALSE))^COLUMNS($M1672:O1672)*$L1672+SUM($L1673:O1673)*IFERROR($L$5/$L$6,1)</f>
        <v>3.0696592680328201</v>
      </c>
      <c r="P1672" s="143">
        <f ca="1">IF($B1672 ="",,VLOOKUP($K1672,'Growth Rates'!$C$5:$D$8,2,FALSE))^COLUMNS($M1672:P1672)*$L1672+SUM($L1673:P1673)*IFERROR($L$5/$L$6,1)</f>
        <v>3.0697153100916603</v>
      </c>
      <c r="Q1672" s="143">
        <f ca="1">IF($B1672 ="",,VLOOKUP($K1672,'Growth Rates'!$C$5:$D$8,2,FALSE))^COLUMNS($M1672:Q1672)*$L1672+SUM($L1673:Q1673)*IFERROR($L$5/$L$6,1)</f>
        <v>3.069771353173647</v>
      </c>
      <c r="R1672" s="143">
        <f ca="1">IF($B1672 ="",,VLOOKUP($K1672,'Growth Rates'!$C$5:$D$8,2,FALSE))^COLUMNS($M1672:R1672)*$L1672+SUM($L1673:R1673)*IFERROR($L$5/$L$6,1)</f>
        <v>3.0698273972787993</v>
      </c>
      <c r="S1672" s="143">
        <f ca="1">IF($B1672 ="",,VLOOKUP($K1672,'Growth Rates'!$C$5:$D$8,2,FALSE))^COLUMNS($M1672:S1672)*$L1672+SUM($L1673:S1673)*IFERROR($L$5/$L$6,1)</f>
        <v>3.0698834424071357</v>
      </c>
      <c r="T1672" s="143">
        <f ca="1">IF($B1672 ="",,VLOOKUP($K1672,'Growth Rates'!$C$5:$D$8,2,FALSE))^COLUMNS($M1672:T1672)*$L1672+SUM($L1673:T1673)*IFERROR($L$5/$L$6,1)</f>
        <v>3.0699394885586759</v>
      </c>
      <c r="U1672" s="143">
        <f ca="1">IF($B1672 ="",,VLOOKUP($K1672,'Growth Rates'!$C$5:$D$8,2,FALSE))^COLUMNS($M1672:U1672)*$L1672+SUM($L1673:U1673)*IFERROR($L$5/$L$6,1)</f>
        <v>3.0699955357334368</v>
      </c>
      <c r="V1672" s="143">
        <f ca="1">IF($B1672 ="",,VLOOKUP($K1672,'Growth Rates'!$C$5:$D$8,2,FALSE))^COLUMNS($M1672:V1672)*$L1672+SUM($L1673:V1673)*IFERROR($L$5/$L$6,1)</f>
        <v>3.0700515839314386</v>
      </c>
      <c r="W1672" s="143">
        <f ca="1">IF($B1672 ="",,VLOOKUP($K1672,'Growth Rates'!$C$5:$D$8,2,FALSE))^COLUMNS($M1672:W1672)*$L1672+SUM($L1673:W1673)*IFERROR($L$5/$L$6,1)</f>
        <v>3.0701076331526984</v>
      </c>
      <c r="X1672" s="143">
        <f ca="1">IF($B1672 ="",,VLOOKUP($K1672,'Growth Rates'!$C$5:$D$8,2,FALSE))^COLUMNS($M1672:X1672)*$L1672+SUM($L1673:X1673)*IFERROR($L$5/$L$6,1)</f>
        <v>3.0701636833972379</v>
      </c>
      <c r="Y1672" s="143">
        <f ca="1">IF($B1672 ="",,VLOOKUP($K1672,'Growth Rates'!$C$5:$D$8,2,FALSE))^COLUMNS($M1672:Y1672)*$L1672+SUM($L1673:Y1673)*IFERROR($L$5/$L$6,1)</f>
        <v>3.0702197346650717</v>
      </c>
      <c r="Z1672" s="111"/>
      <c r="AA1672" s="173">
        <f ca="1">IFERROR(IF($H1672="",,AA1673/$L1672),0)</f>
        <v>0.96875002670031696</v>
      </c>
      <c r="AB1672" s="173">
        <f ca="1">IFERROR(IF($H1672="",,AB1673/$L1672),0)</f>
        <v>0.69531248847031768</v>
      </c>
      <c r="AC1672" s="174">
        <f ca="1">IFERROR(IF($H1672="",,AC1673/$L1672),0)</f>
        <v>0</v>
      </c>
      <c r="AD1672" s="175"/>
      <c r="AE1672" s="42">
        <v>86216</v>
      </c>
      <c r="AF1672" s="43"/>
      <c r="AG1672" s="43"/>
      <c r="AH1672" s="43"/>
      <c r="AI1672" s="43"/>
      <c r="AJ1672" s="43"/>
      <c r="AK1672" s="43"/>
      <c r="AL1672" s="44"/>
      <c r="AM1672" s="157">
        <f ca="1">IF('MASTER 2018-19 '!H1687="","",'MASTER 2018-19 '!H1687)</f>
        <v>3.6426762859999999</v>
      </c>
      <c r="AN1672" s="216">
        <f t="shared" ca="1" si="278"/>
        <v>-0.57318513800500481</v>
      </c>
    </row>
    <row r="1673" spans="1:40" x14ac:dyDescent="0.2">
      <c r="C1673" s="217" t="str">
        <f ca="1">IFERROR(IF(H1672="","No PI or No Data",""),"Substation was not found in SubstationLoad")</f>
        <v/>
      </c>
      <c r="D1673" s="139"/>
      <c r="E1673" s="139"/>
      <c r="F1673" s="139"/>
      <c r="G1673" s="285">
        <f ca="1">IF(AND(VLOOKUP(C1672,SubstationLoad_Max_Primaries!$B$3:$Z$495,3,FALSE),ISNUMBER(VLOOKUP(C1672,'Manual Calculation'!$B$2:$G$222,3,FALSE))),VLOOKUP(C1672,'Manual Calculation'!$B$2:$G$222,4,FALSE),VLOOKUP(C1672,SubstationLoad_Max_Primaries!$B$3:$Z$500,23,FALSE))</f>
        <v>43788.713888888888</v>
      </c>
      <c r="H1673" s="250"/>
      <c r="I1673" s="220"/>
      <c r="J1673" s="220"/>
      <c r="K1673" s="220"/>
      <c r="L1673" s="220" t="s">
        <v>32</v>
      </c>
      <c r="M1673" s="235"/>
      <c r="N1673" s="221"/>
      <c r="O1673" s="221"/>
      <c r="P1673" s="221"/>
      <c r="Q1673" s="221"/>
      <c r="R1673" s="221"/>
      <c r="S1673" s="221"/>
      <c r="T1673" s="221"/>
      <c r="U1673" s="221"/>
      <c r="V1673" s="221"/>
      <c r="W1673" s="221"/>
      <c r="X1673" s="221"/>
      <c r="Y1673" s="221"/>
      <c r="Z1673" s="222"/>
      <c r="AA1673" s="419">
        <f ca="1">IF(AND(VLOOKUP(C1672,SubstationLoad_Min_Primaries!$B$3:$Z$495,3,FALSE),ISNUMBER(VLOOKUP(C1672,'Manual Calculation'!$B$2:$G$222,5,FALSE))),"Manual Calculation",MAX(VLOOKUP(C1672,SubstationLoad_Max_Primaries!$B$3:$Z$500,5,FALSE),VLOOKUP(C1672,SubstationLoad_Max_Primaries!$B$3:$Z$500,7,FALSE)))</f>
        <v>2.9735696315765381</v>
      </c>
      <c r="AB1673" s="419">
        <f ca="1">IF(AND(VLOOKUP(C1672,SubstationLoad_Min_Primaries!$B$3:$Z$495,3,FALSE),ISNUMBER(VLOOKUP(C1672,'Manual Calculation'!$B$2:$G$222,5,FALSE))),"Manual Calculation",VLOOKUP(C1672,SubstationLoad_Max_Primaries!$B$3:$Z$500,6,FALSE))</f>
        <v>2.1342555284500122</v>
      </c>
      <c r="AC1673" s="282">
        <f ca="1">IF(AND(VLOOKUP(C1672,SubstationLoad_Min_Primaries!$B$3:$Z$495,3,FALSE),ISNUMBER(VLOOKUP(C1672,'Manual Calculation'!$B$2:$G$222,5,FALSE))),VLOOKUP(C1672,'Manual Calculation'!$B$2:$G$222,5,FALSE),VLOOKUP(C1672,SubstationLoad_Min_Primaries!$B$3:$Z$500,22,FALSE))</f>
        <v>0</v>
      </c>
      <c r="AD1673" s="175"/>
      <c r="AE1673" s="186">
        <v>1</v>
      </c>
      <c r="AF1673" s="187">
        <v>0</v>
      </c>
      <c r="AG1673" s="187">
        <v>0</v>
      </c>
      <c r="AH1673" s="187">
        <v>0</v>
      </c>
      <c r="AI1673" s="187">
        <v>0</v>
      </c>
      <c r="AJ1673" s="187">
        <v>0</v>
      </c>
      <c r="AK1673" s="187">
        <v>0</v>
      </c>
      <c r="AL1673" s="188">
        <v>0</v>
      </c>
      <c r="AM1673" s="157" t="str">
        <f ca="1">IF('MASTER 2018-19 '!H1688="","",'MASTER 2018-19 '!H1688)</f>
        <v/>
      </c>
      <c r="AN1673" s="216"/>
    </row>
    <row r="1674" spans="1:40" x14ac:dyDescent="0.2">
      <c r="C1674" s="223" t="s">
        <v>33</v>
      </c>
      <c r="D1674" s="224"/>
      <c r="E1674" s="225"/>
      <c r="F1674" s="225"/>
      <c r="G1674" s="226"/>
      <c r="H1674" s="249"/>
      <c r="I1674" s="228"/>
      <c r="J1674" s="228"/>
      <c r="K1674" s="228"/>
      <c r="L1674" s="228"/>
      <c r="M1674" s="229"/>
      <c r="N1674" s="229"/>
      <c r="O1674" s="230"/>
      <c r="P1674" s="230"/>
      <c r="Q1674" s="230"/>
      <c r="R1674" s="231" t="s">
        <v>34</v>
      </c>
      <c r="S1674" s="283">
        <f ca="1">VLOOKUP(C1672,SubstationLoad_Max_Primaries!$B$3:$Z$500,24,FALSE)</f>
        <v>0</v>
      </c>
      <c r="T1674" s="233"/>
      <c r="U1674" s="233"/>
      <c r="V1674" s="233"/>
      <c r="W1674" s="233"/>
      <c r="X1674" s="233"/>
      <c r="Y1674" s="233"/>
      <c r="Z1674" s="239"/>
      <c r="AA1674" s="418">
        <f ca="1">IF(AND(VLOOKUP(C1672,SubstationLoad_Min_Primaries!$B$3:$Z$495,3,FALSE),ISNUMBER(VLOOKUP(C1672,'Manual Calculation'!$B$2:$G$222,5,FALSE))),"",IF(AA1673=VLOOKUP(C1672,SubstationLoad_Max_Primaries!$B$3:$Z$500,5,FALSE),VLOOKUP(C1672,SubstationLoad_Max_Primaries!$B$3:$Z$500,10,FALSE),IF(AA1673=VLOOKUP(C1672,SubstationLoad_Max_Primaries!$B$3:$Z$500,7,FALSE),VLOOKUP(C1672,SubstationLoad_Max_Primaries!$B$3:$Z$500,12,FALSE),"")))</f>
        <v>43571.502083333333</v>
      </c>
      <c r="AB1674" s="418">
        <f ca="1">IF(AND(VLOOKUP(C1672,SubstationLoad_Min_Primaries!$B$3:$Z$495,3,FALSE),ISNUMBER(VLOOKUP(C1672,'Manual Calculation'!$B$2:$G$222,5,FALSE))),"",VLOOKUP(C1672,SubstationLoad_Max_Primaries!$B$3:$Z$500,11,FALSE))</f>
        <v>43649.727083333331</v>
      </c>
      <c r="AC1674" s="418">
        <f ca="1">IF(AND(VLOOKUP(C1672,SubstationLoad_Min_Primaries!$B$3:$Z$495,3,FALSE),ISNUMBER(VLOOKUP(C1672,'Manual Calculation'!$B$2:$G$222,5,FALSE))),VLOOKUP(C1672,'Manual Calculation'!$B$2:$G$222,6,FALSE),VLOOKUP(C1672,SubstationLoad_Min_Primaries!$B$3:$Z$500,23,FALSE))</f>
        <v>0</v>
      </c>
      <c r="AD1674" s="175"/>
      <c r="AE1674" s="175"/>
      <c r="AF1674" s="175"/>
      <c r="AG1674" s="175"/>
      <c r="AH1674" s="175"/>
      <c r="AI1674" s="175"/>
      <c r="AJ1674" s="175"/>
      <c r="AK1674" s="175"/>
      <c r="AL1674" s="175"/>
      <c r="AM1674" s="157" t="str">
        <f ca="1">IF('MASTER 2018-19 '!H1689="","",'MASTER 2018-19 '!H1689)</f>
        <v/>
      </c>
      <c r="AN1674" s="216"/>
    </row>
    <row r="1675" spans="1:40" x14ac:dyDescent="0.2">
      <c r="B1675" s="236">
        <v>260</v>
      </c>
      <c r="C1675" s="86" t="s">
        <v>656</v>
      </c>
      <c r="D1675" s="117" t="s">
        <v>30</v>
      </c>
      <c r="E1675" s="117" t="s">
        <v>530</v>
      </c>
      <c r="F1675" s="214"/>
      <c r="G1675" s="284">
        <f ca="1">IF(AND(VLOOKUP(C1675,SubstationLoad_Max_Primaries!$B$3:$Z$495,3,FALSE),ISNUMBER(VLOOKUP(C1675,'Manual Calculation'!$B$2:$G$222,3,FALSE))),VLOOKUP(C1675,'Manual Calculation'!$B$2:$G$222,4,FALSE),VLOOKUP(C1675,SubstationLoad_Max_Primaries!$B$3:$Z$500,23,FALSE))</f>
        <v>43893.511111111111</v>
      </c>
      <c r="H1675" s="282">
        <f ca="1">IF(AND(VLOOKUP(C1675,SubstationLoad_Max_Primaries!$B$3:$Z$495,3,FALSE),ISNUMBER(VLOOKUP(C1675,'Manual Calculation'!$B$2:$G$222,3,FALSE))),VLOOKUP(C1675,'Manual Calculation'!$B$2:$G$222,3,FALSE),VLOOKUP(C1675,SubstationLoad_Max_Primaries!$B$3:$Z$500,22,FALSE))</f>
        <v>0.83744973641967768</v>
      </c>
      <c r="I1675" s="136">
        <v>1</v>
      </c>
      <c r="J1675" s="89">
        <v>0</v>
      </c>
      <c r="K1675" s="90">
        <v>0</v>
      </c>
      <c r="L1675" s="143">
        <f ca="1">IF(OR($B1675="",ISNA($I1675)),,$H1675*$I1675)</f>
        <v>0.83744973641967768</v>
      </c>
      <c r="M1675" s="143">
        <f ca="1">IF($B1675 ="",,VLOOKUP($K1675,'Growth Rates'!$C$5:$D$8,2,FALSE))^COLUMNS($M1675:M1675)*$L1675+SUM($L1676:M1676)*IFERROR($L$5/$L$6,1)</f>
        <v>0.83746502554570301</v>
      </c>
      <c r="N1675" s="143">
        <f ca="1">IF($B1675 ="",,VLOOKUP($K1675,'Growth Rates'!$C$5:$D$8,2,FALSE))^COLUMNS($M1675:N1675)*$L1675+SUM($L1676:N1676)*IFERROR($L$5/$L$6,1)</f>
        <v>0.8374803149508584</v>
      </c>
      <c r="O1675" s="143">
        <f ca="1">IF($B1675 ="",,VLOOKUP($K1675,'Growth Rates'!$C$5:$D$8,2,FALSE))^COLUMNS($M1675:O1675)*$L1675+SUM($L1676:O1676)*IFERROR($L$5/$L$6,1)</f>
        <v>0.83749560463514894</v>
      </c>
      <c r="P1675" s="143">
        <f ca="1">IF($B1675 ="",,VLOOKUP($K1675,'Growth Rates'!$C$5:$D$8,2,FALSE))^COLUMNS($M1675:P1675)*$L1675+SUM($L1676:P1676)*IFERROR($L$5/$L$6,1)</f>
        <v>0.83751089459857986</v>
      </c>
      <c r="Q1675" s="143">
        <f ca="1">IF($B1675 ="",,VLOOKUP($K1675,'Growth Rates'!$C$5:$D$8,2,FALSE))^COLUMNS($M1675:Q1675)*$L1675+SUM($L1676:Q1676)*IFERROR($L$5/$L$6,1)</f>
        <v>0.83752618484115582</v>
      </c>
      <c r="R1675" s="143">
        <f ca="1">IF($B1675 ="",,VLOOKUP($K1675,'Growth Rates'!$C$5:$D$8,2,FALSE))^COLUMNS($M1675:R1675)*$L1675+SUM($L1676:R1676)*IFERROR($L$5/$L$6,1)</f>
        <v>0.83754147536288237</v>
      </c>
      <c r="S1675" s="143">
        <f ca="1">IF($B1675 ="",,VLOOKUP($K1675,'Growth Rates'!$C$5:$D$8,2,FALSE))^COLUMNS($M1675:S1675)*$L1675+SUM($L1676:S1676)*IFERROR($L$5/$L$6,1)</f>
        <v>0.8375567661637644</v>
      </c>
      <c r="T1675" s="143">
        <f ca="1">IF($B1675 ="",,VLOOKUP($K1675,'Growth Rates'!$C$5:$D$8,2,FALSE))^COLUMNS($M1675:T1675)*$L1675+SUM($L1676:T1676)*IFERROR($L$5/$L$6,1)</f>
        <v>0.83757205724380712</v>
      </c>
      <c r="U1675" s="143">
        <f ca="1">IF($B1675 ="",,VLOOKUP($K1675,'Growth Rates'!$C$5:$D$8,2,FALSE))^COLUMNS($M1675:U1675)*$L1675+SUM($L1676:U1676)*IFERROR($L$5/$L$6,1)</f>
        <v>0.83758734860301542</v>
      </c>
      <c r="V1675" s="143">
        <f ca="1">IF($B1675 ="",,VLOOKUP($K1675,'Growth Rates'!$C$5:$D$8,2,FALSE))^COLUMNS($M1675:V1675)*$L1675+SUM($L1676:V1676)*IFERROR($L$5/$L$6,1)</f>
        <v>0.83760264024139464</v>
      </c>
      <c r="W1675" s="143">
        <f ca="1">IF($B1675 ="",,VLOOKUP($K1675,'Growth Rates'!$C$5:$D$8,2,FALSE))^COLUMNS($M1675:W1675)*$L1675+SUM($L1676:W1676)*IFERROR($L$5/$L$6,1)</f>
        <v>0.83761793215894953</v>
      </c>
      <c r="X1675" s="143">
        <f ca="1">IF($B1675 ="",,VLOOKUP($K1675,'Growth Rates'!$C$5:$D$8,2,FALSE))^COLUMNS($M1675:X1675)*$L1675+SUM($L1676:X1676)*IFERROR($L$5/$L$6,1)</f>
        <v>0.83763322435568588</v>
      </c>
      <c r="Y1675" s="143">
        <f ca="1">IF($B1675 ="",,VLOOKUP($K1675,'Growth Rates'!$C$5:$D$8,2,FALSE))^COLUMNS($M1675:Y1675)*$L1675+SUM($L1676:Y1676)*IFERROR($L$5/$L$6,1)</f>
        <v>0.8376485168316079</v>
      </c>
      <c r="Z1675" s="215"/>
      <c r="AA1675" s="173">
        <f ca="1">IFERROR(IF($H1675="",,AA1676/$L1675),0)</f>
        <v>0.97555551158476894</v>
      </c>
      <c r="AB1675" s="173">
        <f ca="1">IFERROR(IF($H1675="",,AB1676/$L1675),0)</f>
        <v>0.6777777662065182</v>
      </c>
      <c r="AC1675" s="174">
        <f ca="1">IFERROR(IF($H1675="",,AC1676/$L1675),0)</f>
        <v>0</v>
      </c>
      <c r="AD1675" s="175"/>
      <c r="AE1675" s="42">
        <v>86241</v>
      </c>
      <c r="AF1675" s="43"/>
      <c r="AG1675" s="43"/>
      <c r="AH1675" s="43"/>
      <c r="AI1675" s="43"/>
      <c r="AJ1675" s="43"/>
      <c r="AK1675" s="43"/>
      <c r="AL1675" s="44"/>
      <c r="AM1675" s="157">
        <f ca="1">IF('MASTER 2018-19 '!H1690="","",'MASTER 2018-19 '!H1690)</f>
        <v>0.66</v>
      </c>
      <c r="AN1675" s="216"/>
    </row>
    <row r="1676" spans="1:40" x14ac:dyDescent="0.2">
      <c r="C1676" s="217" t="str">
        <f ca="1">IFERROR(IF(H1675="","No PI or No Data",""),"Substation was not found in SubstationLoad")</f>
        <v/>
      </c>
      <c r="D1676" s="139"/>
      <c r="E1676" s="139"/>
      <c r="F1676" s="139"/>
      <c r="G1676" s="285">
        <f ca="1">IF(AND(VLOOKUP(C1675,SubstationLoad_Max_Primaries!$B$3:$Z$495,3,FALSE),ISNUMBER(VLOOKUP(C1675,'Manual Calculation'!$B$2:$G$222,3,FALSE))),VLOOKUP(C1675,'Manual Calculation'!$B$2:$G$222,4,FALSE),VLOOKUP(C1675,SubstationLoad_Max_Primaries!$B$3:$Z$500,23,FALSE))</f>
        <v>43893.511111111111</v>
      </c>
      <c r="H1676" s="250"/>
      <c r="I1676" s="220"/>
      <c r="J1676" s="220"/>
      <c r="K1676" s="220"/>
      <c r="L1676" s="220" t="s">
        <v>32</v>
      </c>
      <c r="M1676" s="235"/>
      <c r="N1676" s="221"/>
      <c r="O1676" s="221"/>
      <c r="P1676" s="221"/>
      <c r="Q1676" s="221"/>
      <c r="R1676" s="221"/>
      <c r="S1676" s="221"/>
      <c r="T1676" s="221"/>
      <c r="U1676" s="221"/>
      <c r="V1676" s="221"/>
      <c r="W1676" s="221"/>
      <c r="X1676" s="221"/>
      <c r="Y1676" s="221"/>
      <c r="Z1676" s="222"/>
      <c r="AA1676" s="419">
        <f ca="1">IF(AND(VLOOKUP(C1675,SubstationLoad_Min_Primaries!$B$3:$Z$495,3,FALSE),ISNUMBER(VLOOKUP(C1675,'Manual Calculation'!$B$2:$G$222,5,FALSE))),"Manual Calculation",MAX(VLOOKUP(C1675,SubstationLoad_Max_Primaries!$B$3:$Z$500,5,FALSE),VLOOKUP(C1675,SubstationLoad_Max_Primaries!$B$3:$Z$500,7,FALSE)))</f>
        <v>0.81697870603942857</v>
      </c>
      <c r="AB1676" s="419">
        <f ca="1">IF(AND(VLOOKUP(C1675,SubstationLoad_Min_Primaries!$B$3:$Z$495,3,FALSE),ISNUMBER(VLOOKUP(C1675,'Manual Calculation'!$B$2:$G$222,5,FALSE))),"Manual Calculation",VLOOKUP(C1675,SubstationLoad_Max_Primaries!$B$3:$Z$500,6,FALSE))</f>
        <v>0.56760481166076659</v>
      </c>
      <c r="AC1676" s="282">
        <f ca="1">IF(AND(VLOOKUP(C1675,SubstationLoad_Min_Primaries!$B$3:$Z$495,3,FALSE),ISNUMBER(VLOOKUP(C1675,'Manual Calculation'!$B$2:$G$222,5,FALSE))),VLOOKUP(C1675,'Manual Calculation'!$B$2:$G$222,5,FALSE),VLOOKUP(C1675,SubstationLoad_Min_Primaries!$B$3:$Z$500,22,FALSE))</f>
        <v>0</v>
      </c>
      <c r="AD1676" s="175"/>
      <c r="AE1676" s="186">
        <v>1</v>
      </c>
      <c r="AF1676" s="187">
        <v>0</v>
      </c>
      <c r="AG1676" s="187">
        <v>0</v>
      </c>
      <c r="AH1676" s="187">
        <v>0</v>
      </c>
      <c r="AI1676" s="187">
        <v>0</v>
      </c>
      <c r="AJ1676" s="187">
        <v>0</v>
      </c>
      <c r="AK1676" s="187">
        <v>0</v>
      </c>
      <c r="AL1676" s="188">
        <v>0</v>
      </c>
      <c r="AM1676" s="157" t="str">
        <f ca="1">IF('MASTER 2018-19 '!H1691="","",'MASTER 2018-19 '!H1691)</f>
        <v/>
      </c>
      <c r="AN1676" s="216"/>
    </row>
    <row r="1677" spans="1:40" x14ac:dyDescent="0.2">
      <c r="C1677" s="223" t="s">
        <v>33</v>
      </c>
      <c r="D1677" s="224"/>
      <c r="E1677" s="225"/>
      <c r="F1677" s="225"/>
      <c r="G1677" s="226"/>
      <c r="H1677" s="249"/>
      <c r="I1677" s="228"/>
      <c r="J1677" s="228"/>
      <c r="K1677" s="228"/>
      <c r="L1677" s="228"/>
      <c r="M1677" s="229"/>
      <c r="N1677" s="229"/>
      <c r="O1677" s="230"/>
      <c r="P1677" s="230"/>
      <c r="Q1677" s="230"/>
      <c r="R1677" s="231" t="s">
        <v>34</v>
      </c>
      <c r="S1677" s="283">
        <f ca="1">VLOOKUP(C1675,SubstationLoad_Max_Primaries!$B$3:$Z$500,24,FALSE)</f>
        <v>0</v>
      </c>
      <c r="T1677" s="233"/>
      <c r="U1677" s="233"/>
      <c r="V1677" s="233"/>
      <c r="W1677" s="233"/>
      <c r="X1677" s="233"/>
      <c r="Y1677" s="233"/>
      <c r="Z1677" s="234"/>
      <c r="AA1677" s="418">
        <f ca="1">IF(AND(VLOOKUP(C1675,SubstationLoad_Min_Primaries!$B$3:$Z$495,3,FALSE),ISNUMBER(VLOOKUP(C1675,'Manual Calculation'!$B$2:$G$222,5,FALSE))),"",IF(AA1676=VLOOKUP(C1675,SubstationLoad_Max_Primaries!$B$3:$Z$500,5,FALSE),VLOOKUP(C1675,SubstationLoad_Max_Primaries!$B$3:$Z$500,10,FALSE),IF(AA1676=VLOOKUP(C1675,SubstationLoad_Max_Primaries!$B$3:$Z$500,7,FALSE),VLOOKUP(C1675,SubstationLoad_Max_Primaries!$B$3:$Z$500,12,FALSE),"")))</f>
        <v>43766.834722222222</v>
      </c>
      <c r="AB1677" s="418">
        <f ca="1">IF(AND(VLOOKUP(C1675,SubstationLoad_Min_Primaries!$B$3:$Z$495,3,FALSE),ISNUMBER(VLOOKUP(C1675,'Manual Calculation'!$B$2:$G$222,5,FALSE))),"",VLOOKUP(C1675,SubstationLoad_Max_Primaries!$B$3:$Z$500,11,FALSE))</f>
        <v>43628.394444444442</v>
      </c>
      <c r="AC1677" s="418">
        <f ca="1">IF(AND(VLOOKUP(C1675,SubstationLoad_Min_Primaries!$B$3:$Z$495,3,FALSE),ISNUMBER(VLOOKUP(C1675,'Manual Calculation'!$B$2:$G$222,5,FALSE))),VLOOKUP(C1675,'Manual Calculation'!$B$2:$G$222,6,FALSE),VLOOKUP(C1675,SubstationLoad_Min_Primaries!$B$3:$Z$500,23,FALSE))</f>
        <v>0</v>
      </c>
      <c r="AD1677" s="175"/>
      <c r="AE1677" s="175"/>
      <c r="AF1677" s="175"/>
      <c r="AG1677" s="175"/>
      <c r="AH1677" s="175"/>
      <c r="AI1677" s="175"/>
      <c r="AJ1677" s="175"/>
      <c r="AK1677" s="175"/>
      <c r="AL1677" s="175"/>
      <c r="AM1677" s="157" t="str">
        <f ca="1">IF('MASTER 2018-19 '!H1692="","",'MASTER 2018-19 '!H1692)</f>
        <v/>
      </c>
      <c r="AN1677" s="216"/>
    </row>
    <row r="1678" spans="1:40" x14ac:dyDescent="0.2">
      <c r="A1678" s="246"/>
      <c r="B1678" s="246"/>
      <c r="C1678" s="246"/>
      <c r="D1678" s="246"/>
      <c r="E1678" s="246"/>
      <c r="F1678" s="246"/>
      <c r="G1678" s="246"/>
      <c r="H1678" s="246"/>
      <c r="I1678" s="246"/>
      <c r="J1678" s="246"/>
      <c r="K1678" s="246"/>
      <c r="L1678" s="246"/>
      <c r="M1678" s="246"/>
      <c r="N1678" s="246"/>
      <c r="O1678" s="246"/>
      <c r="P1678" s="246"/>
      <c r="Q1678" s="246"/>
      <c r="R1678" s="246"/>
      <c r="S1678" s="246"/>
      <c r="T1678" s="246"/>
      <c r="U1678" s="246"/>
      <c r="V1678" s="246"/>
      <c r="W1678" s="246"/>
      <c r="X1678" s="246"/>
      <c r="Y1678" s="246"/>
      <c r="Z1678" s="246"/>
      <c r="AA1678" s="246"/>
      <c r="AB1678" s="246"/>
      <c r="AC1678" s="246"/>
      <c r="AD1678" s="246"/>
      <c r="AE1678" s="246"/>
      <c r="AF1678" s="246"/>
      <c r="AG1678" s="246"/>
      <c r="AH1678" s="246"/>
      <c r="AI1678" s="246"/>
      <c r="AJ1678" s="246"/>
      <c r="AK1678" s="246"/>
      <c r="AL1678" s="246"/>
      <c r="AM1678" s="157" t="str">
        <f ca="1">IF('MASTER 2018-19 '!H1693="","",'MASTER 2018-19 '!H1693)</f>
        <v/>
      </c>
      <c r="AN1678" s="216"/>
    </row>
    <row r="1679" spans="1:40" x14ac:dyDescent="0.2">
      <c r="A1679" s="152"/>
      <c r="B1679" s="25"/>
      <c r="C1679" s="158"/>
      <c r="D1679" s="152"/>
      <c r="E1679" s="152"/>
      <c r="F1679" s="152"/>
      <c r="G1679" s="152"/>
      <c r="H1679" s="152"/>
      <c r="I1679" s="152"/>
      <c r="J1679" s="152"/>
      <c r="K1679" s="152"/>
      <c r="L1679" s="7" t="s">
        <v>0</v>
      </c>
      <c r="M1679" s="159"/>
      <c r="N1679" s="159"/>
      <c r="O1679" s="159"/>
      <c r="P1679" s="159"/>
      <c r="Q1679" s="159"/>
      <c r="R1679" s="159"/>
      <c r="S1679" s="159"/>
      <c r="T1679" s="159"/>
      <c r="U1679" s="159"/>
      <c r="V1679" s="159"/>
      <c r="W1679" s="159"/>
      <c r="X1679" s="159"/>
      <c r="Y1679" s="159"/>
      <c r="Z1679" s="156"/>
      <c r="AA1679" s="152"/>
      <c r="AB1679" s="152"/>
      <c r="AC1679" s="152"/>
      <c r="AD1679" s="152"/>
      <c r="AE1679" s="152"/>
      <c r="AF1679" s="152"/>
      <c r="AG1679" s="152"/>
      <c r="AH1679" s="152"/>
      <c r="AI1679" s="152"/>
      <c r="AJ1679" s="152"/>
      <c r="AK1679" s="152"/>
      <c r="AL1679" s="152"/>
      <c r="AM1679" s="157" t="str">
        <f ca="1">IF('MASTER 2018-19 '!H1694="","",'MASTER 2018-19 '!H1694)</f>
        <v/>
      </c>
      <c r="AN1679" s="216"/>
    </row>
    <row r="1680" spans="1:40" ht="61.5" x14ac:dyDescent="0.2">
      <c r="A1680" s="20" t="s">
        <v>39</v>
      </c>
      <c r="B1680" s="21" t="s">
        <v>657</v>
      </c>
      <c r="C1680" s="20" t="s">
        <v>2</v>
      </c>
      <c r="D1680" s="18" t="s">
        <v>3</v>
      </c>
      <c r="E1680" s="18" t="s">
        <v>4</v>
      </c>
      <c r="F1680" s="18" t="s">
        <v>5</v>
      </c>
      <c r="G1680" s="22" t="s">
        <v>6</v>
      </c>
      <c r="H1680" s="22" t="str">
        <f ca="1">$L$1&amp;" Peak (MW)"</f>
        <v>2019 / 20 Peak (MW)</v>
      </c>
      <c r="I1680" s="16" t="s">
        <v>7</v>
      </c>
      <c r="J1680" s="24" t="s">
        <v>8</v>
      </c>
      <c r="K1680" s="17" t="s">
        <v>9</v>
      </c>
      <c r="L1680" s="22" t="str">
        <f ca="1">LEFTB($L$1,FIND(" / ",$L$1,1))&amp;" / "&amp;LEFTB($L$1,FIND(" / ",$L$1,1))+1</f>
        <v>2019  / 2020</v>
      </c>
      <c r="M1680" s="22" t="str">
        <f ca="1">LEFTB($L$1,FIND(" / ",$L$1,1))+1&amp;" / "&amp;LEFTB($L$1,FIND(" / ",$L$1,1))+2</f>
        <v>2020 / 2021</v>
      </c>
      <c r="N1680" s="22" t="str">
        <f ca="1">LEFTB($L$1,FIND(" / ",$L$1,1))+2&amp;" / "&amp;LEFTB($L$1,FIND(" / ",$L$1,1))+3</f>
        <v>2021 / 2022</v>
      </c>
      <c r="O1680" s="22" t="str">
        <f ca="1">LEFTB($L$1,FIND(" / ",$L$1,1))+3&amp;" / "&amp;LEFTB($L$1,FIND(" / ",$L$1,1))+4</f>
        <v>2022 / 2023</v>
      </c>
      <c r="P1680" s="22" t="str">
        <f ca="1">LEFTB($L$1,FIND(" / ",$L$1,1))+4&amp;" / "&amp;LEFTB($L$1,FIND(" / ",$L$1,1))+5</f>
        <v>2023 / 2024</v>
      </c>
      <c r="Q1680" s="22" t="str">
        <f ca="1">LEFTB($L$1,FIND(" / ",$L$1,1))+5&amp;" / "&amp;LEFTB($L$1,FIND(" / ",$L$1,1))+6</f>
        <v>2024 / 2025</v>
      </c>
      <c r="R1680" s="22" t="str">
        <f ca="1">LEFTB($L$1,FIND(" / ",$L$1,1))+6&amp;" / "&amp;LEFTB($L$1,FIND(" / ",$L$1,1))+7</f>
        <v>2025 / 2026</v>
      </c>
      <c r="S1680" s="22" t="str">
        <f ca="1">LEFTB($L$1,FIND(" / ",$L$1,1))+7&amp;" / "&amp;LEFTB($L$1,FIND(" / ",$L$1,1))+8</f>
        <v>2026 / 2027</v>
      </c>
      <c r="T1680" s="22" t="str">
        <f ca="1">LEFTB($L$1,FIND(" / ",$L$1,1))+8&amp;" / "&amp;LEFTB($L$1,FIND(" / ",$L$1,1))+9</f>
        <v>2027 / 2028</v>
      </c>
      <c r="U1680" s="22" t="str">
        <f ca="1">LEFTB($L$1,FIND(" / ",$L$1,1))+9&amp;" / "&amp;LEFTB($L$1,FIND(" / ",$L$1,1))+10</f>
        <v>2028 / 2029</v>
      </c>
      <c r="V1680" s="22" t="str">
        <f ca="1">LEFTB($L$1,FIND(" / ",$L$1,1))+10&amp;" / "&amp;LEFTB($L$1,FIND(" / ",$L$1,1))+11</f>
        <v>2029 / 2030</v>
      </c>
      <c r="W1680" s="22" t="str">
        <f ca="1">LEFTB($L$1,FIND(" / ",$L$1,1))+11&amp;" / "&amp;LEFTB($L$1,FIND(" / ",$L$1,1))+12</f>
        <v>2030 / 2031</v>
      </c>
      <c r="X1680" s="22" t="str">
        <f ca="1">LEFTB($L$1,FIND(" / ",$L$1,1))+12&amp;" / "&amp;LEFTB($L$1,FIND(" / ",$L$1,1))+13</f>
        <v>2031 / 2032</v>
      </c>
      <c r="Y1680" s="22" t="str">
        <f ca="1">LEFTB($L$1,FIND(" / ",$L$1,1))+13&amp;" / "&amp;LEFTB($L$1,FIND(" / ",$L$1,1))+14</f>
        <v>2032 / 2033</v>
      </c>
      <c r="Z1680" s="23" t="s">
        <v>11</v>
      </c>
      <c r="AA1680" s="19" t="s">
        <v>12</v>
      </c>
      <c r="AB1680" s="19" t="s">
        <v>13</v>
      </c>
      <c r="AC1680" s="19" t="s">
        <v>14</v>
      </c>
      <c r="AD1680" s="160"/>
      <c r="AE1680" s="19" t="s">
        <v>15</v>
      </c>
      <c r="AF1680" s="19" t="s">
        <v>16</v>
      </c>
      <c r="AG1680" s="19" t="s">
        <v>17</v>
      </c>
      <c r="AH1680" s="19" t="s">
        <v>18</v>
      </c>
      <c r="AI1680" s="19" t="s">
        <v>19</v>
      </c>
      <c r="AJ1680" s="19" t="s">
        <v>20</v>
      </c>
      <c r="AK1680" s="19" t="s">
        <v>21</v>
      </c>
      <c r="AL1680" s="19" t="s">
        <v>22</v>
      </c>
      <c r="AM1680" s="19" t="str">
        <f ca="1">IF('MASTER 2018-19 '!H1695="","",'MASTER 2018-19 '!H1695)</f>
        <v>2018/19 Peak (MW)</v>
      </c>
      <c r="AN1680" s="19" t="s">
        <v>825</v>
      </c>
    </row>
    <row r="1681" spans="1:40" x14ac:dyDescent="0.2">
      <c r="A1681" s="6"/>
      <c r="B1681" s="161"/>
      <c r="C1681" s="162"/>
      <c r="D1681" s="161"/>
      <c r="E1681" s="161"/>
      <c r="F1681" s="161"/>
      <c r="G1681" s="163"/>
      <c r="H1681" s="161"/>
      <c r="I1681" s="164"/>
      <c r="J1681" s="165"/>
      <c r="K1681" s="161"/>
      <c r="L1681" s="161"/>
      <c r="M1681" s="161"/>
      <c r="N1681" s="161"/>
      <c r="O1681" s="161"/>
      <c r="P1681" s="161"/>
      <c r="Q1681" s="161"/>
      <c r="R1681" s="161"/>
      <c r="S1681" s="161"/>
      <c r="T1681" s="161"/>
      <c r="U1681" s="161"/>
      <c r="V1681" s="161"/>
      <c r="W1681" s="161"/>
      <c r="X1681" s="161"/>
      <c r="Y1681" s="161"/>
      <c r="Z1681" s="160"/>
      <c r="AA1681" s="160"/>
      <c r="AB1681" s="160"/>
      <c r="AC1681" s="160"/>
      <c r="AD1681" s="160"/>
      <c r="AE1681" s="160"/>
      <c r="AF1681" s="160"/>
      <c r="AG1681" s="160"/>
      <c r="AH1681" s="160"/>
      <c r="AI1681" s="160"/>
      <c r="AJ1681" s="160"/>
      <c r="AK1681" s="160"/>
      <c r="AL1681" s="160"/>
      <c r="AM1681" s="157" t="str">
        <f ca="1">IF('MASTER 2018-19 '!H1696="","",'MASTER 2018-19 '!H1696)</f>
        <v/>
      </c>
      <c r="AN1681" s="157"/>
    </row>
    <row r="1682" spans="1:40" x14ac:dyDescent="0.2">
      <c r="A1682" s="142" t="s">
        <v>525</v>
      </c>
      <c r="B1682" s="166">
        <v>983</v>
      </c>
      <c r="C1682" s="167"/>
      <c r="D1682" s="168" t="s">
        <v>23</v>
      </c>
      <c r="E1682" s="169" t="s">
        <v>839</v>
      </c>
      <c r="F1682" s="170"/>
      <c r="G1682" s="284">
        <f ca="1">VLOOKUP(A1682,SubstationLoad_Max_GSPs!$A$3:$Z$100,19,FALSE)</f>
        <v>43788.738194444442</v>
      </c>
      <c r="H1682" s="282">
        <f ca="1">VLOOKUP(A1682,SubstationLoad_Max_GSPs!$A$3:$Z$100,18,FALSE)</f>
        <v>31.21089900541687</v>
      </c>
      <c r="I1682" s="136">
        <v>1</v>
      </c>
      <c r="J1682" s="171"/>
      <c r="K1682" s="172" t="s">
        <v>24</v>
      </c>
      <c r="L1682" s="37">
        <f ca="1">IF(OR($A1682="",ISNA($I1682)),,$H1682*$I1682)</f>
        <v>31.21089900541687</v>
      </c>
      <c r="M1682" s="37">
        <f t="shared" ref="M1682:Y1682" ca="1" si="279">M1683/IFERROR($L1683/$L1682,1)</f>
        <v>31.211468815576822</v>
      </c>
      <c r="N1682" s="37">
        <f t="shared" ca="1" si="279"/>
        <v>31.212038636139667</v>
      </c>
      <c r="O1682" s="37">
        <f t="shared" ca="1" si="279"/>
        <v>31.212608467105582</v>
      </c>
      <c r="P1682" s="37">
        <f t="shared" ca="1" si="279"/>
        <v>31.213178308474784</v>
      </c>
      <c r="Q1682" s="37">
        <f t="shared" ca="1" si="279"/>
        <v>31.213748160247441</v>
      </c>
      <c r="R1682" s="37">
        <f t="shared" ca="1" si="279"/>
        <v>31.21431802242375</v>
      </c>
      <c r="S1682" s="37">
        <f t="shared" ca="1" si="279"/>
        <v>31.214887895003901</v>
      </c>
      <c r="T1682" s="37">
        <f t="shared" ca="1" si="279"/>
        <v>31.215457777988085</v>
      </c>
      <c r="U1682" s="37">
        <f t="shared" ca="1" si="279"/>
        <v>31.216027671376487</v>
      </c>
      <c r="V1682" s="37">
        <f t="shared" ca="1" si="279"/>
        <v>31.21659757516931</v>
      </c>
      <c r="W1682" s="37">
        <f t="shared" ca="1" si="279"/>
        <v>31.217167489366723</v>
      </c>
      <c r="X1682" s="37">
        <f t="shared" ca="1" si="279"/>
        <v>31.217737413968944</v>
      </c>
      <c r="Y1682" s="37">
        <f t="shared" ca="1" si="279"/>
        <v>31.218307348976133</v>
      </c>
      <c r="Z1682" s="38" t="str">
        <f ca="1">"Diversity/Losses: "&amp;ROUND(L1683/L1682,3)</f>
        <v>Diversity/Losses: 1.194</v>
      </c>
      <c r="AA1682" s="173">
        <f ca="1">IFERROR(IF($H1682="",,AA1683/$L1682),0)</f>
        <v>0.93819393179258515</v>
      </c>
      <c r="AB1682" s="173">
        <f ca="1">IFERROR(IF($H1682="",,AB1683/$L1682),0)</f>
        <v>0.84571685981301103</v>
      </c>
      <c r="AC1682" s="174">
        <f ca="1">IFERROR(IF($H1682="",,AC1683/$L1682),0)</f>
        <v>0.2976494607844834</v>
      </c>
      <c r="AD1682" s="175"/>
      <c r="AE1682" s="42">
        <v>20230</v>
      </c>
      <c r="AF1682" s="43"/>
      <c r="AG1682" s="43"/>
      <c r="AH1682" s="43"/>
      <c r="AI1682" s="43"/>
      <c r="AJ1682" s="43"/>
      <c r="AK1682" s="43"/>
      <c r="AL1682" s="44"/>
      <c r="AM1682" s="157">
        <f ca="1">IF('MASTER 2018-19 '!H1697="","",'MASTER 2018-19 '!H1697)</f>
        <v>36.4</v>
      </c>
      <c r="AN1682" s="216">
        <f ca="1">H1682-AM1682</f>
        <v>-5.1891009945831286</v>
      </c>
    </row>
    <row r="1683" spans="1:40" x14ac:dyDescent="0.2">
      <c r="A1683" s="217" t="str">
        <f ca="1">IFERROR(IF(H1682="","No PI or No Data",""),"Substation was not found in SubstationLoad")</f>
        <v/>
      </c>
      <c r="B1683" s="176"/>
      <c r="C1683" s="177"/>
      <c r="D1683" s="178"/>
      <c r="E1683" s="178"/>
      <c r="F1683" s="178"/>
      <c r="G1683" s="329">
        <f ca="1">VLOOKUP(A1682,SubstationLoad_Max_GSPs!$A$3:$Z$100,19,FALSE)</f>
        <v>43788.738194444442</v>
      </c>
      <c r="H1683" s="180"/>
      <c r="I1683" s="181"/>
      <c r="J1683" s="182"/>
      <c r="K1683" s="183" t="s">
        <v>25</v>
      </c>
      <c r="L1683" s="53">
        <f ca="1">L1687+L1690+L1693+L1696+L1699</f>
        <v>37.251736599273677</v>
      </c>
      <c r="M1683" s="53">
        <f t="shared" ref="M1683:Y1683" ca="1" si="280">M1687+M1690+M1693+M1696+M1699</f>
        <v>37.252416695607536</v>
      </c>
      <c r="N1683" s="53">
        <f t="shared" ca="1" si="280"/>
        <v>37.25309680435776</v>
      </c>
      <c r="O1683" s="53">
        <f t="shared" ca="1" si="280"/>
        <v>37.253776925524562</v>
      </c>
      <c r="P1683" s="53">
        <f t="shared" ca="1" si="280"/>
        <v>37.254457059108191</v>
      </c>
      <c r="Q1683" s="53">
        <f t="shared" ca="1" si="280"/>
        <v>37.255137205108852</v>
      </c>
      <c r="R1683" s="53">
        <f t="shared" ca="1" si="280"/>
        <v>37.255817363526788</v>
      </c>
      <c r="S1683" s="53">
        <f t="shared" ca="1" si="280"/>
        <v>37.256497534362211</v>
      </c>
      <c r="T1683" s="53">
        <f t="shared" ca="1" si="280"/>
        <v>37.257177717615363</v>
      </c>
      <c r="U1683" s="53">
        <f t="shared" ca="1" si="280"/>
        <v>37.257857913286458</v>
      </c>
      <c r="V1683" s="53">
        <f t="shared" ca="1" si="280"/>
        <v>37.258538121375736</v>
      </c>
      <c r="W1683" s="53">
        <f t="shared" ca="1" si="280"/>
        <v>37.259218341883404</v>
      </c>
      <c r="X1683" s="53">
        <f t="shared" ca="1" si="280"/>
        <v>37.259898574809718</v>
      </c>
      <c r="Y1683" s="53">
        <f t="shared" ca="1" si="280"/>
        <v>37.260578820154869</v>
      </c>
      <c r="Z1683" s="184"/>
      <c r="AA1683" s="419">
        <f ca="1">MAX(VLOOKUP(A1682,SubstationLoad_Max_GSPs!$A$3:$Z$100,3,FALSE),VLOOKUP(A1682,SubstationLoad_Max_GSPs!$A$3:$Z$100,5,FALSE))</f>
        <v>29.28187605267334</v>
      </c>
      <c r="AB1683" s="282">
        <f ca="1">VLOOKUP(A1682,SubstationLoad_Max_GSPs!$A$3:$Z$100,4,FALSE)</f>
        <v>26.395583498802186</v>
      </c>
      <c r="AC1683" s="282">
        <f ca="1">VLOOKUP(A1682,SubstationLoad_Min_GSPs!$A$3:$Z$100,18,FALSE)</f>
        <v>9.2899072595612999</v>
      </c>
      <c r="AD1683" s="175"/>
      <c r="AE1683" s="186">
        <v>1</v>
      </c>
      <c r="AF1683" s="187">
        <v>0</v>
      </c>
      <c r="AG1683" s="187">
        <v>0</v>
      </c>
      <c r="AH1683" s="187">
        <v>0</v>
      </c>
      <c r="AI1683" s="187">
        <v>0</v>
      </c>
      <c r="AJ1683" s="187">
        <v>0</v>
      </c>
      <c r="AK1683" s="187">
        <v>0</v>
      </c>
      <c r="AL1683" s="188">
        <v>0</v>
      </c>
      <c r="AM1683" s="157" t="str">
        <f ca="1">IF('MASTER 2018-19 '!H1698="","",'MASTER 2018-19 '!H1698)</f>
        <v/>
      </c>
      <c r="AN1683" s="216"/>
    </row>
    <row r="1684" spans="1:40" x14ac:dyDescent="0.2">
      <c r="A1684" s="11"/>
      <c r="B1684" s="176"/>
      <c r="C1684" s="189"/>
      <c r="D1684" s="190" t="s">
        <v>26</v>
      </c>
      <c r="E1684" s="63"/>
      <c r="F1684" s="191"/>
      <c r="G1684" s="192"/>
      <c r="H1684" s="193"/>
      <c r="I1684" s="194"/>
      <c r="J1684" s="194"/>
      <c r="K1684" s="194"/>
      <c r="L1684" s="194"/>
      <c r="M1684" s="194"/>
      <c r="N1684" s="195"/>
      <c r="O1684" s="195"/>
      <c r="P1684" s="195"/>
      <c r="Q1684" s="195"/>
      <c r="R1684" s="196" t="s">
        <v>27</v>
      </c>
      <c r="S1684" s="330">
        <f ca="1">VLOOKUP(A1682,SubstationLoad_Max_GSPs!$A$3:$Z$100,20,FALSE)</f>
        <v>0</v>
      </c>
      <c r="T1684" s="185"/>
      <c r="U1684" s="185"/>
      <c r="V1684" s="185"/>
      <c r="W1684" s="185"/>
      <c r="X1684" s="185"/>
      <c r="Y1684" s="185"/>
      <c r="Z1684" s="184"/>
      <c r="AA1684" s="418">
        <f ca="1">IF(AA1683=VLOOKUP(A1682,SubstationLoad_Max_GSPs!$A$3:$Z$100,3,FALSE),VLOOKUP(A1682,SubstationLoad_Max_GSPs!$A$3:$Z$100,8,FALSE),IF(AA1683=VLOOKUP(A1682,SubstationLoad_Max_GSPs!$A$3:$Z$100,5,FALSE),VLOOKUP(A1682,SubstationLoad_Max_GSPs!$A$3:$Z$100,10,FALSE),""))</f>
        <v>43558.503472222219</v>
      </c>
      <c r="AB1684" s="418">
        <f ca="1">VLOOKUP(A1682,SubstationLoad_Max_GSPs!$A$3:$Z$100,9,FALSE)</f>
        <v>43629.70208333333</v>
      </c>
      <c r="AC1684" s="418">
        <f ca="1">VLOOKUP(A1682,SubstationLoad_Min_GSPs!$A$3:$Z$100,19,FALSE)</f>
        <v>43707.193749999999</v>
      </c>
      <c r="AD1684" s="175"/>
      <c r="AE1684" s="175"/>
      <c r="AF1684" s="175"/>
      <c r="AG1684" s="175"/>
      <c r="AH1684" s="175"/>
      <c r="AI1684" s="175"/>
      <c r="AJ1684" s="175"/>
      <c r="AK1684" s="175"/>
      <c r="AL1684" s="175"/>
      <c r="AM1684" s="157" t="str">
        <f ca="1">IF('MASTER 2018-19 '!H1699="","",'MASTER 2018-19 '!H1699)</f>
        <v/>
      </c>
      <c r="AN1684" s="216"/>
    </row>
    <row r="1685" spans="1:40" x14ac:dyDescent="0.2">
      <c r="A1685" s="14"/>
      <c r="B1685" s="197"/>
      <c r="C1685" s="198"/>
      <c r="D1685" s="198"/>
      <c r="E1685" s="198"/>
      <c r="F1685" s="199"/>
      <c r="G1685" s="200" t="s">
        <v>28</v>
      </c>
      <c r="H1685" s="201">
        <v>0.98</v>
      </c>
      <c r="I1685" s="197"/>
      <c r="J1685" s="202"/>
      <c r="K1685" s="203" t="s">
        <v>29</v>
      </c>
      <c r="L1685" s="78">
        <f ca="1">L1682*$H1685</f>
        <v>30.586681025308533</v>
      </c>
      <c r="M1685" s="78">
        <f t="shared" ref="M1685:T1685" ca="1" si="281">M1682*$H1685</f>
        <v>30.587239439265286</v>
      </c>
      <c r="N1685" s="78">
        <f t="shared" ca="1" si="281"/>
        <v>30.587797863416874</v>
      </c>
      <c r="O1685" s="78">
        <f t="shared" ca="1" si="281"/>
        <v>30.588356297763468</v>
      </c>
      <c r="P1685" s="78">
        <f t="shared" ca="1" si="281"/>
        <v>30.588914742305288</v>
      </c>
      <c r="Q1685" s="78">
        <f t="shared" ca="1" si="281"/>
        <v>30.589473197042491</v>
      </c>
      <c r="R1685" s="78">
        <f t="shared" ca="1" si="281"/>
        <v>30.590031661975274</v>
      </c>
      <c r="S1685" s="78">
        <f t="shared" ca="1" si="281"/>
        <v>30.590590137103824</v>
      </c>
      <c r="T1685" s="78">
        <f t="shared" ca="1" si="281"/>
        <v>30.591148622428324</v>
      </c>
      <c r="U1685" s="78">
        <f ca="1">U1682*$H1685</f>
        <v>30.591707117948957</v>
      </c>
      <c r="V1685" s="78">
        <f ca="1">V1682*$H1685</f>
        <v>30.592265623665924</v>
      </c>
      <c r="W1685" s="78">
        <f t="shared" ref="W1685" ca="1" si="282">W1682*$H1685</f>
        <v>30.592824139579388</v>
      </c>
      <c r="X1685" s="78">
        <f ca="1">X1682*$H1685</f>
        <v>30.593382665689564</v>
      </c>
      <c r="Y1685" s="78">
        <f ca="1">Y1682*$H1685</f>
        <v>30.593941201996611</v>
      </c>
      <c r="Z1685" s="204"/>
      <c r="AA1685" s="205"/>
      <c r="AB1685" s="198"/>
      <c r="AC1685" s="206"/>
      <c r="AD1685" s="175"/>
      <c r="AE1685" s="175"/>
      <c r="AF1685" s="175"/>
      <c r="AG1685" s="175"/>
      <c r="AH1685" s="175"/>
      <c r="AI1685" s="175"/>
      <c r="AJ1685" s="175"/>
      <c r="AK1685" s="175"/>
      <c r="AL1685" s="175"/>
      <c r="AM1685" s="157"/>
      <c r="AN1685" s="216"/>
    </row>
    <row r="1686" spans="1:40" x14ac:dyDescent="0.2">
      <c r="A1686" s="2"/>
      <c r="C1686" s="207"/>
      <c r="D1686" s="208"/>
      <c r="E1686" s="208"/>
      <c r="F1686" s="208"/>
      <c r="G1686" s="209"/>
      <c r="H1686" s="241"/>
      <c r="I1686" s="211"/>
      <c r="J1686" s="212"/>
      <c r="K1686" s="208"/>
      <c r="Z1686" s="175"/>
      <c r="AA1686" s="175"/>
      <c r="AB1686" s="175"/>
      <c r="AC1686" s="175"/>
      <c r="AD1686" s="175"/>
      <c r="AE1686" s="175"/>
      <c r="AF1686" s="175"/>
      <c r="AG1686" s="175"/>
      <c r="AH1686" s="175"/>
      <c r="AI1686" s="175"/>
      <c r="AJ1686" s="175"/>
      <c r="AK1686" s="175"/>
      <c r="AL1686" s="175"/>
      <c r="AM1686" s="157" t="str">
        <f ca="1">IF('MASTER 2018-19 '!H1701="","",'MASTER 2018-19 '!H1701)</f>
        <v/>
      </c>
      <c r="AN1686" s="216"/>
    </row>
    <row r="1687" spans="1:40" x14ac:dyDescent="0.2">
      <c r="A1687" s="152"/>
      <c r="B1687" s="247">
        <v>841</v>
      </c>
      <c r="C1687" s="86" t="str">
        <f ca="1">VLOOKUP(B1687,'GSP List'!$D$2:$E$485,2,FALSE)</f>
        <v>DENBURN</v>
      </c>
      <c r="D1687" s="117" t="s">
        <v>30</v>
      </c>
      <c r="E1687" s="117" t="s">
        <v>571</v>
      </c>
      <c r="F1687" s="214"/>
      <c r="G1687" s="284">
        <f ca="1">IF(AND(VLOOKUP(C1687,SubstationLoad_Max_Primaries!$B$3:$Z$495,3,FALSE),ISNUMBER(VLOOKUP(C1687,'Manual Calculation'!$B$2:$G$222,3,FALSE))),VLOOKUP(C1687,'Manual Calculation'!$B$2:$G$222,4,FALSE),VLOOKUP(C1687,SubstationLoad_Max_Primaries!$B$3:$Z$500,23,FALSE))</f>
        <v>43788.484722222223</v>
      </c>
      <c r="H1687" s="282">
        <f ca="1">IF(AND(VLOOKUP(C1687,SubstationLoad_Max_Primaries!$B$3:$Z$495,3,FALSE),ISNUMBER(VLOOKUP(C1687,'Manual Calculation'!$B$2:$G$222,3,FALSE))),VLOOKUP(C1687,'Manual Calculation'!$B$2:$G$222,3,FALSE),VLOOKUP(C1687,SubstationLoad_Max_Primaries!$B$3:$Z$500,22,FALSE))</f>
        <v>13.962512397216795</v>
      </c>
      <c r="I1687" s="136">
        <v>1</v>
      </c>
      <c r="J1687" s="89">
        <v>0</v>
      </c>
      <c r="K1687" s="90">
        <v>0</v>
      </c>
      <c r="L1687" s="143">
        <f ca="1">IF(OR($B1687="",ISNA($I1687)),,$H1687*$I1687)</f>
        <v>13.962512397216795</v>
      </c>
      <c r="M1687" s="143">
        <f ca="1">IF($B1687 ="",,VLOOKUP($K1687,'Growth Rates'!$C$5:$D$8,2,FALSE))^COLUMNS($M1687:M1687)*$L1687+SUM($L1688:M1688)*IFERROR($L$5/$L$6,1)</f>
        <v>13.962767307574262</v>
      </c>
      <c r="N1687" s="143">
        <f ca="1">IF($B1687 ="",,VLOOKUP($K1687,'Growth Rates'!$C$5:$D$8,2,FALSE))^COLUMNS($M1687:N1687)*$L1687+SUM($L1688:N1688)*IFERROR($L$5/$L$6,1)</f>
        <v>13.96302222258557</v>
      </c>
      <c r="O1687" s="143">
        <f ca="1">IF($B1687 ="",,VLOOKUP($K1687,'Growth Rates'!$C$5:$D$8,2,FALSE))^COLUMNS($M1687:O1687)*$L1687+SUM($L1688:O1688)*IFERROR($L$5/$L$6,1)</f>
        <v>13.963277142250799</v>
      </c>
      <c r="P1687" s="143">
        <f ca="1">IF($B1687 ="",,VLOOKUP($K1687,'Growth Rates'!$C$5:$D$8,2,FALSE))^COLUMNS($M1687:P1687)*$L1687+SUM($L1688:P1688)*IFERROR($L$5/$L$6,1)</f>
        <v>13.963532066570043</v>
      </c>
      <c r="Q1687" s="143">
        <f ca="1">IF($B1687 ="",,VLOOKUP($K1687,'Growth Rates'!$C$5:$D$8,2,FALSE))^COLUMNS($M1687:Q1687)*$L1687+SUM($L1688:Q1688)*IFERROR($L$5/$L$6,1)</f>
        <v>13.963786995543376</v>
      </c>
      <c r="R1687" s="143">
        <f ca="1">IF($B1687 ="",,VLOOKUP($K1687,'Growth Rates'!$C$5:$D$8,2,FALSE))^COLUMNS($M1687:R1687)*$L1687+SUM($L1688:R1688)*IFERROR($L$5/$L$6,1)</f>
        <v>13.964041929170889</v>
      </c>
      <c r="S1687" s="143">
        <f ca="1">IF($B1687 ="",,VLOOKUP($K1687,'Growth Rates'!$C$5:$D$8,2,FALSE))^COLUMNS($M1687:S1687)*$L1687+SUM($L1688:S1688)*IFERROR($L$5/$L$6,1)</f>
        <v>13.964296867452669</v>
      </c>
      <c r="T1687" s="143">
        <f ca="1">IF($B1687 ="",,VLOOKUP($K1687,'Growth Rates'!$C$5:$D$8,2,FALSE))^COLUMNS($M1687:T1687)*$L1687+SUM($L1688:T1688)*IFERROR($L$5/$L$6,1)</f>
        <v>13.964551810388798</v>
      </c>
      <c r="U1687" s="143">
        <f ca="1">IF($B1687 ="",,VLOOKUP($K1687,'Growth Rates'!$C$5:$D$8,2,FALSE))^COLUMNS($M1687:U1687)*$L1687+SUM($L1688:U1688)*IFERROR($L$5/$L$6,1)</f>
        <v>13.964806757979359</v>
      </c>
      <c r="V1687" s="143">
        <f ca="1">IF($B1687 ="",,VLOOKUP($K1687,'Growth Rates'!$C$5:$D$8,2,FALSE))^COLUMNS($M1687:V1687)*$L1687+SUM($L1688:V1688)*IFERROR($L$5/$L$6,1)</f>
        <v>13.965061710224441</v>
      </c>
      <c r="W1687" s="143">
        <f ca="1">IF($B1687 ="",,VLOOKUP($K1687,'Growth Rates'!$C$5:$D$8,2,FALSE))^COLUMNS($M1687:W1687)*$L1687+SUM($L1688:W1688)*IFERROR($L$5/$L$6,1)</f>
        <v>13.965316667124123</v>
      </c>
      <c r="X1687" s="143">
        <f ca="1">IF($B1687 ="",,VLOOKUP($K1687,'Growth Rates'!$C$5:$D$8,2,FALSE))^COLUMNS($M1687:X1687)*$L1687+SUM($L1688:X1688)*IFERROR($L$5/$L$6,1)</f>
        <v>13.965571628678502</v>
      </c>
      <c r="Y1687" s="143">
        <f ca="1">IF($B1687 ="",,VLOOKUP($K1687,'Growth Rates'!$C$5:$D$8,2,FALSE))^COLUMNS($M1687:Y1687)*$L1687+SUM($L1688:Y1688)*IFERROR($L$5/$L$6,1)</f>
        <v>13.965826594887648</v>
      </c>
      <c r="Z1687" s="237"/>
      <c r="AA1687" s="173">
        <f ca="1">IFERROR(IF($H1687="",,AA1688/$L1687),0)</f>
        <v>0.88753907748771099</v>
      </c>
      <c r="AB1687" s="173">
        <f ca="1">IFERROR(IF($H1687="",,AB1688/$L1687),0)</f>
        <v>0.81718564968298701</v>
      </c>
      <c r="AC1687" s="174">
        <f ca="1">IFERROR(IF($H1687="",,AC1688/$L1687),0)</f>
        <v>0</v>
      </c>
      <c r="AD1687" s="175"/>
      <c r="AE1687" s="42">
        <v>86320</v>
      </c>
      <c r="AF1687" s="43"/>
      <c r="AG1687" s="43"/>
      <c r="AH1687" s="43"/>
      <c r="AI1687" s="43"/>
      <c r="AJ1687" s="43"/>
      <c r="AK1687" s="43"/>
      <c r="AL1687" s="44"/>
      <c r="AM1687" s="157">
        <f ca="1">IF('MASTER 2018-19 '!H1702="","",'MASTER 2018-19 '!H1702)</f>
        <v>14.72</v>
      </c>
      <c r="AN1687" s="216">
        <f t="shared" ca="1" si="278"/>
        <v>-0.75748760278320582</v>
      </c>
    </row>
    <row r="1688" spans="1:40" x14ac:dyDescent="0.2">
      <c r="A1688" s="152"/>
      <c r="C1688" s="217" t="str">
        <f ca="1">IFERROR(IF(H1687="","No PI or No Data",""),"Substation was not found in SubstationLoad")</f>
        <v/>
      </c>
      <c r="D1688" s="139"/>
      <c r="E1688" s="139"/>
      <c r="F1688" s="139"/>
      <c r="G1688" s="285">
        <f ca="1">IF(AND(VLOOKUP(C1687,SubstationLoad_Max_Primaries!$B$3:$Z$495,3,FALSE),ISNUMBER(VLOOKUP(C1687,'Manual Calculation'!$B$2:$G$222,3,FALSE))),VLOOKUP(C1687,'Manual Calculation'!$B$2:$G$222,4,FALSE),VLOOKUP(C1687,SubstationLoad_Max_Primaries!$B$3:$Z$500,23,FALSE))</f>
        <v>43788.484722222223</v>
      </c>
      <c r="H1688" s="248"/>
      <c r="I1688" s="220"/>
      <c r="J1688" s="220"/>
      <c r="K1688" s="220"/>
      <c r="L1688" s="220" t="s">
        <v>32</v>
      </c>
      <c r="M1688" s="235"/>
      <c r="N1688" s="221"/>
      <c r="O1688" s="221"/>
      <c r="P1688" s="221"/>
      <c r="Q1688" s="221"/>
      <c r="R1688" s="221"/>
      <c r="S1688" s="221"/>
      <c r="T1688" s="221"/>
      <c r="U1688" s="221"/>
      <c r="V1688" s="221"/>
      <c r="W1688" s="221"/>
      <c r="X1688" s="221"/>
      <c r="Y1688" s="221"/>
      <c r="Z1688" s="222"/>
      <c r="AA1688" s="419">
        <f ca="1">IF(AND(VLOOKUP(C1687,SubstationLoad_Min_Primaries!$B$3:$Z$495,3,FALSE),ISNUMBER(VLOOKUP(C1687,'Manual Calculation'!$B$2:$G$222,5,FALSE))),"Manual Calculation",MAX(VLOOKUP(C1687,SubstationLoad_Max_Primaries!$B$3:$Z$500,5,FALSE),VLOOKUP(C1687,SubstationLoad_Max_Primaries!$B$3:$Z$500,7,FALSE)))</f>
        <v>12.392275372436522</v>
      </c>
      <c r="AB1688" s="419">
        <f ca="1">IF(AND(VLOOKUP(C1687,SubstationLoad_Min_Primaries!$B$3:$Z$495,3,FALSE),ISNUMBER(VLOOKUP(C1687,'Manual Calculation'!$B$2:$G$222,5,FALSE))),"Manual Calculation",VLOOKUP(C1687,SubstationLoad_Max_Primaries!$B$3:$Z$500,6,FALSE))</f>
        <v>11.409964764526366</v>
      </c>
      <c r="AC1688" s="282">
        <f ca="1">IF(AND(VLOOKUP(C1687,SubstationLoad_Min_Primaries!$B$3:$Z$495,3,FALSE),ISNUMBER(VLOOKUP(C1687,'Manual Calculation'!$B$2:$G$222,5,FALSE))),VLOOKUP(C1687,'Manual Calculation'!$B$2:$G$222,5,FALSE),VLOOKUP(C1687,SubstationLoad_Min_Primaries!$B$3:$Z$500,22,FALSE))</f>
        <v>0</v>
      </c>
      <c r="AD1688" s="175"/>
      <c r="AE1688" s="186">
        <v>1</v>
      </c>
      <c r="AF1688" s="187">
        <v>0</v>
      </c>
      <c r="AG1688" s="187">
        <v>0</v>
      </c>
      <c r="AH1688" s="187">
        <v>0</v>
      </c>
      <c r="AI1688" s="187">
        <v>0</v>
      </c>
      <c r="AJ1688" s="187">
        <v>0</v>
      </c>
      <c r="AK1688" s="187">
        <v>0</v>
      </c>
      <c r="AL1688" s="188">
        <v>0</v>
      </c>
      <c r="AM1688" s="157" t="str">
        <f ca="1">IF('MASTER 2018-19 '!H1703="","",'MASTER 2018-19 '!H1703)</f>
        <v/>
      </c>
      <c r="AN1688" s="216"/>
    </row>
    <row r="1689" spans="1:40" x14ac:dyDescent="0.2">
      <c r="A1689" s="152"/>
      <c r="C1689" s="223" t="s">
        <v>33</v>
      </c>
      <c r="D1689" s="224"/>
      <c r="E1689" s="225"/>
      <c r="F1689" s="225"/>
      <c r="G1689" s="226"/>
      <c r="H1689" s="249"/>
      <c r="I1689" s="228"/>
      <c r="J1689" s="228"/>
      <c r="K1689" s="228"/>
      <c r="L1689" s="228"/>
      <c r="M1689" s="229"/>
      <c r="N1689" s="229"/>
      <c r="O1689" s="230"/>
      <c r="P1689" s="230"/>
      <c r="Q1689" s="230"/>
      <c r="R1689" s="231" t="s">
        <v>34</v>
      </c>
      <c r="S1689" s="283">
        <f ca="1">VLOOKUP(C1687,SubstationLoad_Max_Primaries!$B$3:$Z$500,24,FALSE)</f>
        <v>0</v>
      </c>
      <c r="T1689" s="233"/>
      <c r="U1689" s="233"/>
      <c r="V1689" s="233"/>
      <c r="W1689" s="233"/>
      <c r="X1689" s="233"/>
      <c r="Y1689" s="233"/>
      <c r="Z1689" s="234"/>
      <c r="AA1689" s="418">
        <f ca="1">IF(AND(VLOOKUP(C1687,SubstationLoad_Min_Primaries!$B$3:$Z$495,3,FALSE),ISNUMBER(VLOOKUP(C1687,'Manual Calculation'!$B$2:$G$222,5,FALSE))),"",IF(AA1688=VLOOKUP(C1687,SubstationLoad_Max_Primaries!$B$3:$Z$500,5,FALSE),VLOOKUP(C1687,SubstationLoad_Max_Primaries!$B$3:$Z$500,10,FALSE),IF(AA1688=VLOOKUP(C1687,SubstationLoad_Max_Primaries!$B$3:$Z$500,7,FALSE),VLOOKUP(C1687,SubstationLoad_Max_Primaries!$B$3:$Z$500,12,FALSE),"")))</f>
        <v>43558.511805555558</v>
      </c>
      <c r="AB1689" s="418">
        <f ca="1">IF(AND(VLOOKUP(C1687,SubstationLoad_Min_Primaries!$B$3:$Z$495,3,FALSE),ISNUMBER(VLOOKUP(C1687,'Manual Calculation'!$B$2:$G$222,5,FALSE))),"",VLOOKUP(C1687,SubstationLoad_Max_Primaries!$B$3:$Z$500,11,FALSE))</f>
        <v>43629.540277777778</v>
      </c>
      <c r="AC1689" s="418">
        <f ca="1">IF(AND(VLOOKUP(C1687,SubstationLoad_Min_Primaries!$B$3:$Z$495,3,FALSE),ISNUMBER(VLOOKUP(C1687,'Manual Calculation'!$B$2:$G$222,5,FALSE))),VLOOKUP(C1687,'Manual Calculation'!$B$2:$G$222,6,FALSE),VLOOKUP(C1687,SubstationLoad_Min_Primaries!$B$3:$Z$500,23,FALSE))</f>
        <v>0</v>
      </c>
      <c r="AD1689" s="175"/>
      <c r="AE1689" s="175"/>
      <c r="AF1689" s="175"/>
      <c r="AG1689" s="175"/>
      <c r="AH1689" s="175"/>
      <c r="AI1689" s="175"/>
      <c r="AJ1689" s="175"/>
      <c r="AK1689" s="175"/>
      <c r="AL1689" s="175"/>
      <c r="AM1689" s="157" t="str">
        <f ca="1">IF('MASTER 2018-19 '!H1704="","",'MASTER 2018-19 '!H1704)</f>
        <v/>
      </c>
      <c r="AN1689" s="216"/>
    </row>
    <row r="1690" spans="1:40" x14ac:dyDescent="0.2">
      <c r="A1690" s="152"/>
      <c r="B1690" s="213">
        <v>861</v>
      </c>
      <c r="C1690" s="86" t="str">
        <f ca="1">VLOOKUP(B1690,'GSP List'!$D$2:$E$485,2,FALSE)</f>
        <v>GREYFRIARS</v>
      </c>
      <c r="D1690" s="117" t="s">
        <v>30</v>
      </c>
      <c r="E1690" s="117" t="s">
        <v>545</v>
      </c>
      <c r="F1690" s="214"/>
      <c r="G1690" s="284">
        <f ca="1">IF(AND(VLOOKUP(C1690,SubstationLoad_Max_Primaries!$B$3:$Z$495,3,FALSE),ISNUMBER(VLOOKUP(C1690,'Manual Calculation'!$B$2:$G$222,3,FALSE))),VLOOKUP(C1690,'Manual Calculation'!$B$2:$G$222,4,FALSE),VLOOKUP(C1690,SubstationLoad_Max_Primaries!$B$3:$Z$500,23,FALSE))</f>
        <v>43788.751388888886</v>
      </c>
      <c r="H1690" s="282">
        <f ca="1">IF(AND(VLOOKUP(C1690,SubstationLoad_Max_Primaries!$B$3:$Z$495,3,FALSE),ISNUMBER(VLOOKUP(C1690,'Manual Calculation'!$B$2:$G$222,3,FALSE))),VLOOKUP(C1690,'Manual Calculation'!$B$2:$G$222,3,FALSE),VLOOKUP(C1690,SubstationLoad_Max_Primaries!$B$3:$Z$500,22,FALSE))</f>
        <v>7.5457100868225098</v>
      </c>
      <c r="I1690" s="136">
        <v>1</v>
      </c>
      <c r="J1690" s="89">
        <v>0</v>
      </c>
      <c r="K1690" s="90">
        <v>0</v>
      </c>
      <c r="L1690" s="143">
        <f ca="1">IF(OR($B1690="",ISNA($I1690)),,$H1690*$I1690)</f>
        <v>7.5457100868225098</v>
      </c>
      <c r="M1690" s="143">
        <f ca="1">IF($B1690 ="",,VLOOKUP($K1690,'Growth Rates'!$C$5:$D$8,2,FALSE))^COLUMNS($M1690:M1690)*$L1690+SUM($L1691:M1691)*IFERROR($L$5/$L$6,1)</f>
        <v>7.5458478471052484</v>
      </c>
      <c r="N1690" s="143">
        <f ca="1">IF($B1690 ="",,VLOOKUP($K1690,'Growth Rates'!$C$5:$D$8,2,FALSE))^COLUMNS($M1690:N1690)*$L1690+SUM($L1691:N1691)*IFERROR($L$5/$L$6,1)</f>
        <v>7.5459856099030436</v>
      </c>
      <c r="O1690" s="143">
        <f ca="1">IF($B1690 ="",,VLOOKUP($K1690,'Growth Rates'!$C$5:$D$8,2,FALSE))^COLUMNS($M1690:O1690)*$L1690+SUM($L1691:O1691)*IFERROR($L$5/$L$6,1)</f>
        <v>7.5461233752159425</v>
      </c>
      <c r="P1690" s="143">
        <f ca="1">IF($B1690 ="",,VLOOKUP($K1690,'Growth Rates'!$C$5:$D$8,2,FALSE))^COLUMNS($M1690:P1690)*$L1690+SUM($L1691:P1691)*IFERROR($L$5/$L$6,1)</f>
        <v>7.546261143043993</v>
      </c>
      <c r="Q1690" s="143">
        <f ca="1">IF($B1690 ="",,VLOOKUP($K1690,'Growth Rates'!$C$5:$D$8,2,FALSE))^COLUMNS($M1690:Q1690)*$L1690+SUM($L1691:Q1691)*IFERROR($L$5/$L$6,1)</f>
        <v>7.5463989133872369</v>
      </c>
      <c r="R1690" s="143">
        <f ca="1">IF($B1690 ="",,VLOOKUP($K1690,'Growth Rates'!$C$5:$D$8,2,FALSE))^COLUMNS($M1690:R1690)*$L1690+SUM($L1691:R1691)*IFERROR($L$5/$L$6,1)</f>
        <v>7.5465366862457222</v>
      </c>
      <c r="S1690" s="143">
        <f ca="1">IF($B1690 ="",,VLOOKUP($K1690,'Growth Rates'!$C$5:$D$8,2,FALSE))^COLUMNS($M1690:S1690)*$L1690+SUM($L1691:S1691)*IFERROR($L$5/$L$6,1)</f>
        <v>7.546674461619495</v>
      </c>
      <c r="T1690" s="143">
        <f ca="1">IF($B1690 ="",,VLOOKUP($K1690,'Growth Rates'!$C$5:$D$8,2,FALSE))^COLUMNS($M1690:T1690)*$L1690+SUM($L1691:T1691)*IFERROR($L$5/$L$6,1)</f>
        <v>7.5468122395086015</v>
      </c>
      <c r="U1690" s="143">
        <f ca="1">IF($B1690 ="",,VLOOKUP($K1690,'Growth Rates'!$C$5:$D$8,2,FALSE))^COLUMNS($M1690:U1690)*$L1690+SUM($L1691:U1691)*IFERROR($L$5/$L$6,1)</f>
        <v>7.5469500199130861</v>
      </c>
      <c r="V1690" s="143">
        <f ca="1">IF($B1690 ="",,VLOOKUP($K1690,'Growth Rates'!$C$5:$D$8,2,FALSE))^COLUMNS($M1690:V1690)*$L1690+SUM($L1691:V1691)*IFERROR($L$5/$L$6,1)</f>
        <v>7.5470878028329969</v>
      </c>
      <c r="W1690" s="143">
        <f ca="1">IF($B1690 ="",,VLOOKUP($K1690,'Growth Rates'!$C$5:$D$8,2,FALSE))^COLUMNS($M1690:W1690)*$L1690+SUM($L1691:W1691)*IFERROR($L$5/$L$6,1)</f>
        <v>7.5472255882683754</v>
      </c>
      <c r="X1690" s="143">
        <f ca="1">IF($B1690 ="",,VLOOKUP($K1690,'Growth Rates'!$C$5:$D$8,2,FALSE))^COLUMNS($M1690:X1690)*$L1690+SUM($L1691:X1691)*IFERROR($L$5/$L$6,1)</f>
        <v>7.547363376219276</v>
      </c>
      <c r="Y1690" s="143">
        <f ca="1">IF($B1690 ="",,VLOOKUP($K1690,'Growth Rates'!$C$5:$D$8,2,FALSE))^COLUMNS($M1690:Y1690)*$L1690+SUM($L1691:Y1691)*IFERROR($L$5/$L$6,1)</f>
        <v>7.547501166685735</v>
      </c>
      <c r="Z1690" s="215"/>
      <c r="AA1690" s="173">
        <f ca="1">IFERROR(IF($H1690="",,AA1691/$L1690),0)</f>
        <v>0.91344618070421302</v>
      </c>
      <c r="AB1690" s="173">
        <f ca="1">IFERROR(IF($H1690="",,AB1691/$L1690),0)</f>
        <v>0.64260617127832342</v>
      </c>
      <c r="AC1690" s="174">
        <f ca="1">IFERROR(IF($H1690="",,AC1691/$L1690),0)</f>
        <v>0</v>
      </c>
      <c r="AD1690" s="175"/>
      <c r="AE1690" s="42">
        <v>86314</v>
      </c>
      <c r="AF1690" s="43"/>
      <c r="AG1690" s="43"/>
      <c r="AH1690" s="43"/>
      <c r="AI1690" s="43"/>
      <c r="AJ1690" s="43"/>
      <c r="AK1690" s="43"/>
      <c r="AL1690" s="44"/>
      <c r="AM1690" s="157">
        <f ca="1">IF('MASTER 2018-19 '!H1705="","",'MASTER 2018-19 '!H1705)</f>
        <v>8.3000000000000007</v>
      </c>
      <c r="AN1690" s="240">
        <f t="shared" ca="1" si="278"/>
        <v>-0.75428991317749094</v>
      </c>
    </row>
    <row r="1691" spans="1:40" x14ac:dyDescent="0.2">
      <c r="A1691" s="152"/>
      <c r="C1691" s="217" t="str">
        <f ca="1">IFERROR(IF(H1690="","No PI or No Data",""),"Substation was not found in SubstationLoad")</f>
        <v/>
      </c>
      <c r="D1691" s="139"/>
      <c r="E1691" s="139"/>
      <c r="F1691" s="139"/>
      <c r="G1691" s="285">
        <f ca="1">IF(AND(VLOOKUP(C1690,SubstationLoad_Max_Primaries!$B$3:$Z$495,3,FALSE),ISNUMBER(VLOOKUP(C1690,'Manual Calculation'!$B$2:$G$222,3,FALSE))),VLOOKUP(C1690,'Manual Calculation'!$B$2:$G$222,4,FALSE),VLOOKUP(C1690,SubstationLoad_Max_Primaries!$B$3:$Z$500,23,FALSE))</f>
        <v>43788.751388888886</v>
      </c>
      <c r="H1691" s="250"/>
      <c r="I1691" s="220"/>
      <c r="J1691" s="220"/>
      <c r="K1691" s="220"/>
      <c r="L1691" s="220" t="s">
        <v>32</v>
      </c>
      <c r="M1691" s="221"/>
      <c r="N1691" s="221"/>
      <c r="O1691" s="221"/>
      <c r="P1691" s="221"/>
      <c r="Q1691" s="221"/>
      <c r="R1691" s="221"/>
      <c r="S1691" s="221"/>
      <c r="T1691" s="221"/>
      <c r="U1691" s="221"/>
      <c r="V1691" s="221"/>
      <c r="W1691" s="221"/>
      <c r="X1691" s="221"/>
      <c r="Y1691" s="221"/>
      <c r="Z1691" s="222"/>
      <c r="AA1691" s="419">
        <f ca="1">IF(AND(VLOOKUP(C1690,SubstationLoad_Min_Primaries!$B$3:$Z$495,3,FALSE),ISNUMBER(VLOOKUP(C1690,'Manual Calculation'!$B$2:$G$222,5,FALSE))),"Manual Calculation",MAX(VLOOKUP(C1690,SubstationLoad_Max_Primaries!$B$3:$Z$500,5,FALSE),VLOOKUP(C1690,SubstationLoad_Max_Primaries!$B$3:$Z$500,7,FALSE)))</f>
        <v>6.8926000595092773</v>
      </c>
      <c r="AB1691" s="419">
        <f ca="1">IF(AND(VLOOKUP(C1690,SubstationLoad_Min_Primaries!$B$3:$Z$495,3,FALSE),ISNUMBER(VLOOKUP(C1690,'Manual Calculation'!$B$2:$G$222,5,FALSE))),"Manual Calculation",VLOOKUP(C1690,SubstationLoad_Max_Primaries!$B$3:$Z$500,6,FALSE))</f>
        <v>4.8489198684692383</v>
      </c>
      <c r="AC1691" s="282">
        <f ca="1">IF(AND(VLOOKUP(C1690,SubstationLoad_Min_Primaries!$B$3:$Z$495,3,FALSE),ISNUMBER(VLOOKUP(C1690,'Manual Calculation'!$B$2:$G$222,5,FALSE))),VLOOKUP(C1690,'Manual Calculation'!$B$2:$G$222,5,FALSE),VLOOKUP(C1690,SubstationLoad_Min_Primaries!$B$3:$Z$500,22,FALSE))</f>
        <v>0</v>
      </c>
      <c r="AD1691" s="175"/>
      <c r="AE1691" s="186">
        <v>1</v>
      </c>
      <c r="AF1691" s="187">
        <v>0</v>
      </c>
      <c r="AG1691" s="187">
        <v>0</v>
      </c>
      <c r="AH1691" s="187">
        <v>0</v>
      </c>
      <c r="AI1691" s="187">
        <v>0</v>
      </c>
      <c r="AJ1691" s="187">
        <v>0</v>
      </c>
      <c r="AK1691" s="187">
        <v>0</v>
      </c>
      <c r="AL1691" s="188">
        <v>0</v>
      </c>
      <c r="AM1691" s="157" t="str">
        <f ca="1">IF('MASTER 2018-19 '!H1706="","",'MASTER 2018-19 '!H1706)</f>
        <v/>
      </c>
      <c r="AN1691" s="216"/>
    </row>
    <row r="1692" spans="1:40" x14ac:dyDescent="0.2">
      <c r="A1692" s="152"/>
      <c r="C1692" s="223" t="s">
        <v>33</v>
      </c>
      <c r="D1692" s="224"/>
      <c r="E1692" s="225"/>
      <c r="F1692" s="225"/>
      <c r="G1692" s="226"/>
      <c r="H1692" s="249"/>
      <c r="I1692" s="228"/>
      <c r="J1692" s="228"/>
      <c r="K1692" s="228"/>
      <c r="L1692" s="228"/>
      <c r="M1692" s="229"/>
      <c r="N1692" s="229"/>
      <c r="O1692" s="230"/>
      <c r="P1692" s="230"/>
      <c r="Q1692" s="230"/>
      <c r="R1692" s="231" t="s">
        <v>34</v>
      </c>
      <c r="S1692" s="283">
        <f ca="1">VLOOKUP(C1690,SubstationLoad_Max_Primaries!$B$3:$Z$500,24,FALSE)</f>
        <v>0</v>
      </c>
      <c r="T1692" s="233"/>
      <c r="U1692" s="233"/>
      <c r="V1692" s="233"/>
      <c r="W1692" s="233"/>
      <c r="X1692" s="233"/>
      <c r="Y1692" s="233"/>
      <c r="Z1692" s="234"/>
      <c r="AA1692" s="418">
        <f ca="1">IF(AND(VLOOKUP(C1690,SubstationLoad_Min_Primaries!$B$3:$Z$495,3,FALSE),ISNUMBER(VLOOKUP(C1690,'Manual Calculation'!$B$2:$G$222,5,FALSE))),"",IF(AA1691=VLOOKUP(C1690,SubstationLoad_Max_Primaries!$B$3:$Z$500,5,FALSE),VLOOKUP(C1690,SubstationLoad_Max_Primaries!$B$3:$Z$500,10,FALSE),IF(AA1691=VLOOKUP(C1690,SubstationLoad_Max_Primaries!$B$3:$Z$500,7,FALSE),VLOOKUP(C1690,SubstationLoad_Max_Primaries!$B$3:$Z$500,12,FALSE),"")))</f>
        <v>43766.769444444442</v>
      </c>
      <c r="AB1692" s="418">
        <f ca="1">IF(AND(VLOOKUP(C1690,SubstationLoad_Min_Primaries!$B$3:$Z$495,3,FALSE),ISNUMBER(VLOOKUP(C1690,'Manual Calculation'!$B$2:$G$222,5,FALSE))),"",VLOOKUP(C1690,SubstationLoad_Max_Primaries!$B$3:$Z$500,11,FALSE))</f>
        <v>43642.817361111112</v>
      </c>
      <c r="AC1692" s="418">
        <f ca="1">IF(AND(VLOOKUP(C1690,SubstationLoad_Min_Primaries!$B$3:$Z$495,3,FALSE),ISNUMBER(VLOOKUP(C1690,'Manual Calculation'!$B$2:$G$222,5,FALSE))),VLOOKUP(C1690,'Manual Calculation'!$B$2:$G$222,6,FALSE),VLOOKUP(C1690,SubstationLoad_Min_Primaries!$B$3:$Z$500,23,FALSE))</f>
        <v>0</v>
      </c>
      <c r="AD1692" s="175"/>
      <c r="AE1692" s="175"/>
      <c r="AF1692" s="175"/>
      <c r="AG1692" s="175"/>
      <c r="AH1692" s="175"/>
      <c r="AI1692" s="175"/>
      <c r="AJ1692" s="175"/>
      <c r="AK1692" s="175"/>
      <c r="AL1692" s="175"/>
      <c r="AM1692" s="157" t="str">
        <f ca="1">IF('MASTER 2018-19 '!H1707="","",'MASTER 2018-19 '!H1707)</f>
        <v/>
      </c>
      <c r="AN1692" s="216"/>
    </row>
    <row r="1693" spans="1:40" x14ac:dyDescent="0.2">
      <c r="A1693" s="152"/>
      <c r="B1693" s="213">
        <v>867</v>
      </c>
      <c r="C1693" s="86" t="str">
        <f ca="1">VLOOKUP(B1693,'GSP List'!$D$2:$E$485,2,FALSE)</f>
        <v>HAYTON</v>
      </c>
      <c r="D1693" s="117" t="s">
        <v>30</v>
      </c>
      <c r="E1693" s="117" t="s">
        <v>582</v>
      </c>
      <c r="F1693" s="214"/>
      <c r="G1693" s="284">
        <f ca="1">IF(AND(VLOOKUP(C1693,SubstationLoad_Max_Primaries!$B$3:$Z$495,3,FALSE),ISNUMBER(VLOOKUP(C1693,'Manual Calculation'!$B$2:$G$222,3,FALSE))),VLOOKUP(C1693,'Manual Calculation'!$B$2:$G$222,4,FALSE),VLOOKUP(C1693,SubstationLoad_Max_Primaries!$B$3:$Z$500,23,FALSE))</f>
        <v>43865.386111111111</v>
      </c>
      <c r="H1693" s="282">
        <f ca="1">IF(AND(VLOOKUP(C1693,SubstationLoad_Max_Primaries!$B$3:$Z$495,3,FALSE),ISNUMBER(VLOOKUP(C1693,'Manual Calculation'!$B$2:$G$222,3,FALSE))),VLOOKUP(C1693,'Manual Calculation'!$B$2:$G$222,3,FALSE),VLOOKUP(C1693,SubstationLoad_Max_Primaries!$B$3:$Z$500,22,FALSE))</f>
        <v>5.4114034539184566</v>
      </c>
      <c r="I1693" s="136">
        <v>1</v>
      </c>
      <c r="J1693" s="89">
        <v>0</v>
      </c>
      <c r="K1693" s="90">
        <v>0</v>
      </c>
      <c r="L1693" s="143">
        <f ca="1">IF(OR($B1693="",ISNA($I1693)),,$H1693*$I1693)</f>
        <v>5.4114034539184566</v>
      </c>
      <c r="M1693" s="143">
        <f ca="1">IF($B1693 ="",,VLOOKUP($K1693,'Growth Rates'!$C$5:$D$8,2,FALSE))^COLUMNS($M1693:M1693)*$L1693+SUM($L1694:M1694)*IFERROR($L$5/$L$6,1)</f>
        <v>5.4115022486589446</v>
      </c>
      <c r="N1693" s="143">
        <f ca="1">IF($B1693 ="",,VLOOKUP($K1693,'Growth Rates'!$C$5:$D$8,2,FALSE))^COLUMNS($M1693:N1693)*$L1693+SUM($L1694:N1694)*IFERROR($L$5/$L$6,1)</f>
        <v>5.4116010452031045</v>
      </c>
      <c r="O1693" s="143">
        <f ca="1">IF($B1693 ="",,VLOOKUP($K1693,'Growth Rates'!$C$5:$D$8,2,FALSE))^COLUMNS($M1693:O1693)*$L1693+SUM($L1694:O1694)*IFERROR($L$5/$L$6,1)</f>
        <v>5.41169984355097</v>
      </c>
      <c r="P1693" s="143">
        <f ca="1">IF($B1693 ="",,VLOOKUP($K1693,'Growth Rates'!$C$5:$D$8,2,FALSE))^COLUMNS($M1693:P1693)*$L1693+SUM($L1694:P1694)*IFERROR($L$5/$L$6,1)</f>
        <v>5.4117986437025758</v>
      </c>
      <c r="Q1693" s="143">
        <f ca="1">IF($B1693 ="",,VLOOKUP($K1693,'Growth Rates'!$C$5:$D$8,2,FALSE))^COLUMNS($M1693:Q1693)*$L1693+SUM($L1694:Q1694)*IFERROR($L$5/$L$6,1)</f>
        <v>5.4118974456579512</v>
      </c>
      <c r="R1693" s="143">
        <f ca="1">IF($B1693 ="",,VLOOKUP($K1693,'Growth Rates'!$C$5:$D$8,2,FALSE))^COLUMNS($M1693:R1693)*$L1693+SUM($L1694:R1694)*IFERROR($L$5/$L$6,1)</f>
        <v>5.4119962494171316</v>
      </c>
      <c r="S1693" s="143">
        <f ca="1">IF($B1693 ="",,VLOOKUP($K1693,'Growth Rates'!$C$5:$D$8,2,FALSE))^COLUMNS($M1693:S1693)*$L1693+SUM($L1694:S1694)*IFERROR($L$5/$L$6,1)</f>
        <v>5.4120950549801501</v>
      </c>
      <c r="T1693" s="143">
        <f ca="1">IF($B1693 ="",,VLOOKUP($K1693,'Growth Rates'!$C$5:$D$8,2,FALSE))^COLUMNS($M1693:T1693)*$L1693+SUM($L1694:T1694)*IFERROR($L$5/$L$6,1)</f>
        <v>5.4121938623470385</v>
      </c>
      <c r="U1693" s="143">
        <f ca="1">IF($B1693 ="",,VLOOKUP($K1693,'Growth Rates'!$C$5:$D$8,2,FALSE))^COLUMNS($M1693:U1693)*$L1693+SUM($L1694:U1694)*IFERROR($L$5/$L$6,1)</f>
        <v>5.4122926715178297</v>
      </c>
      <c r="V1693" s="143">
        <f ca="1">IF($B1693 ="",,VLOOKUP($K1693,'Growth Rates'!$C$5:$D$8,2,FALSE))^COLUMNS($M1693:V1693)*$L1693+SUM($L1694:V1694)*IFERROR($L$5/$L$6,1)</f>
        <v>5.4123914824925583</v>
      </c>
      <c r="W1693" s="143">
        <f ca="1">IF($B1693 ="",,VLOOKUP($K1693,'Growth Rates'!$C$5:$D$8,2,FALSE))^COLUMNS($M1693:W1693)*$L1693+SUM($L1694:W1694)*IFERROR($L$5/$L$6,1)</f>
        <v>5.4124902952712537</v>
      </c>
      <c r="X1693" s="143">
        <f ca="1">IF($B1693 ="",,VLOOKUP($K1693,'Growth Rates'!$C$5:$D$8,2,FALSE))^COLUMNS($M1693:X1693)*$L1693+SUM($L1694:X1694)*IFERROR($L$5/$L$6,1)</f>
        <v>5.412589109853954</v>
      </c>
      <c r="Y1693" s="143">
        <f ca="1">IF($B1693 ="",,VLOOKUP($K1693,'Growth Rates'!$C$5:$D$8,2,FALSE))^COLUMNS($M1693:Y1693)*$L1693+SUM($L1694:Y1694)*IFERROR($L$5/$L$6,1)</f>
        <v>5.4126879262406868</v>
      </c>
      <c r="Z1693" s="215"/>
      <c r="AA1693" s="173">
        <f ca="1">IFERROR(IF($H1693="",,AA1694/$L1693),0)</f>
        <v>0.93159070957660051</v>
      </c>
      <c r="AB1693" s="173">
        <f ca="1">IFERROR(IF($H1693="",,AB1694/$L1693),0)</f>
        <v>0.66796937068629503</v>
      </c>
      <c r="AC1693" s="174">
        <f ca="1">IFERROR(IF($H1693="",,AC1694/$L1693),0)</f>
        <v>0</v>
      </c>
      <c r="AD1693" s="175"/>
      <c r="AE1693" s="42">
        <v>86302</v>
      </c>
      <c r="AF1693" s="43"/>
      <c r="AG1693" s="43"/>
      <c r="AH1693" s="43"/>
      <c r="AI1693" s="43"/>
      <c r="AJ1693" s="43"/>
      <c r="AK1693" s="43"/>
      <c r="AL1693" s="44"/>
      <c r="AM1693" s="157">
        <f ca="1">IF('MASTER 2018-19 '!H1708="","",'MASTER 2018-19 '!H1708)</f>
        <v>5.5</v>
      </c>
      <c r="AN1693" s="216">
        <f t="shared" ca="1" si="278"/>
        <v>-8.8596546081543437E-2</v>
      </c>
    </row>
    <row r="1694" spans="1:40" x14ac:dyDescent="0.2">
      <c r="C1694" s="217" t="str">
        <f ca="1">IFERROR(IF(H1693="","No PI or No Data",""),"Substation was not found in SubstationLoad")</f>
        <v/>
      </c>
      <c r="D1694" s="139"/>
      <c r="E1694" s="139"/>
      <c r="F1694" s="139"/>
      <c r="G1694" s="285">
        <f ca="1">IF(AND(VLOOKUP(C1693,SubstationLoad_Max_Primaries!$B$3:$Z$495,3,FALSE),ISNUMBER(VLOOKUP(C1693,'Manual Calculation'!$B$2:$G$222,3,FALSE))),VLOOKUP(C1693,'Manual Calculation'!$B$2:$G$222,4,FALSE),VLOOKUP(C1693,SubstationLoad_Max_Primaries!$B$3:$Z$500,23,FALSE))</f>
        <v>43865.386111111111</v>
      </c>
      <c r="H1694" s="250"/>
      <c r="I1694" s="220"/>
      <c r="J1694" s="220"/>
      <c r="K1694" s="220"/>
      <c r="L1694" s="220" t="s">
        <v>32</v>
      </c>
      <c r="M1694" s="235"/>
      <c r="N1694" s="221"/>
      <c r="O1694" s="221"/>
      <c r="P1694" s="221"/>
      <c r="Q1694" s="221"/>
      <c r="R1694" s="221"/>
      <c r="S1694" s="221"/>
      <c r="T1694" s="221"/>
      <c r="U1694" s="221"/>
      <c r="V1694" s="221"/>
      <c r="W1694" s="221"/>
      <c r="X1694" s="221"/>
      <c r="Y1694" s="221"/>
      <c r="Z1694" s="222"/>
      <c r="AA1694" s="419">
        <f ca="1">IF(AND(VLOOKUP(C1693,SubstationLoad_Min_Primaries!$B$3:$Z$495,3,FALSE),ISNUMBER(VLOOKUP(C1693,'Manual Calculation'!$B$2:$G$222,5,FALSE))),"Manual Calculation",MAX(VLOOKUP(C1693,SubstationLoad_Max_Primaries!$B$3:$Z$500,5,FALSE),VLOOKUP(C1693,SubstationLoad_Max_Primaries!$B$3:$Z$500,7,FALSE)))</f>
        <v>5.0412131834411618</v>
      </c>
      <c r="AB1694" s="419">
        <f ca="1">IF(AND(VLOOKUP(C1693,SubstationLoad_Min_Primaries!$B$3:$Z$495,3,FALSE),ISNUMBER(VLOOKUP(C1693,'Manual Calculation'!$B$2:$G$222,5,FALSE))),"Manual Calculation",VLOOKUP(C1693,SubstationLoad_Max_Primaries!$B$3:$Z$500,6,FALSE))</f>
        <v>3.6146517596435546</v>
      </c>
      <c r="AC1694" s="282">
        <f ca="1">IF(AND(VLOOKUP(C1693,SubstationLoad_Min_Primaries!$B$3:$Z$495,3,FALSE),ISNUMBER(VLOOKUP(C1693,'Manual Calculation'!$B$2:$G$222,5,FALSE))),VLOOKUP(C1693,'Manual Calculation'!$B$2:$G$222,5,FALSE),VLOOKUP(C1693,SubstationLoad_Min_Primaries!$B$3:$Z$500,22,FALSE))</f>
        <v>0</v>
      </c>
      <c r="AD1694" s="175"/>
      <c r="AE1694" s="186">
        <v>1</v>
      </c>
      <c r="AF1694" s="187">
        <v>0</v>
      </c>
      <c r="AG1694" s="187">
        <v>0</v>
      </c>
      <c r="AH1694" s="187">
        <v>0</v>
      </c>
      <c r="AI1694" s="187">
        <v>0</v>
      </c>
      <c r="AJ1694" s="187">
        <v>0</v>
      </c>
      <c r="AK1694" s="187">
        <v>0</v>
      </c>
      <c r="AL1694" s="188">
        <v>0</v>
      </c>
      <c r="AM1694" s="157" t="str">
        <f ca="1">IF('MASTER 2018-19 '!H1709="","",'MASTER 2018-19 '!H1709)</f>
        <v/>
      </c>
      <c r="AN1694" s="216"/>
    </row>
    <row r="1695" spans="1:40" x14ac:dyDescent="0.2">
      <c r="C1695" s="223" t="s">
        <v>33</v>
      </c>
      <c r="D1695" s="224"/>
      <c r="E1695" s="225"/>
      <c r="F1695" s="225"/>
      <c r="G1695" s="226"/>
      <c r="H1695" s="249"/>
      <c r="I1695" s="228"/>
      <c r="J1695" s="228"/>
      <c r="K1695" s="228"/>
      <c r="L1695" s="228"/>
      <c r="M1695" s="229"/>
      <c r="N1695" s="229"/>
      <c r="O1695" s="230"/>
      <c r="P1695" s="230"/>
      <c r="Q1695" s="230"/>
      <c r="R1695" s="231" t="s">
        <v>34</v>
      </c>
      <c r="S1695" s="283">
        <f ca="1">VLOOKUP(C1693,SubstationLoad_Max_Primaries!$B$3:$Z$500,24,FALSE)</f>
        <v>0.5117748146972656</v>
      </c>
      <c r="T1695" s="233"/>
      <c r="U1695" s="233"/>
      <c r="V1695" s="233"/>
      <c r="W1695" s="233"/>
      <c r="X1695" s="233"/>
      <c r="Y1695" s="233"/>
      <c r="Z1695" s="234"/>
      <c r="AA1695" s="418">
        <f ca="1">IF(AND(VLOOKUP(C1693,SubstationLoad_Min_Primaries!$B$3:$Z$495,3,FALSE),ISNUMBER(VLOOKUP(C1693,'Manual Calculation'!$B$2:$G$222,5,FALSE))),"",IF(AA1694=VLOOKUP(C1693,SubstationLoad_Max_Primaries!$B$3:$Z$500,5,FALSE),VLOOKUP(C1693,SubstationLoad_Max_Primaries!$B$3:$Z$500,10,FALSE),IF(AA1694=VLOOKUP(C1693,SubstationLoad_Max_Primaries!$B$3:$Z$500,7,FALSE),VLOOKUP(C1693,SubstationLoad_Max_Primaries!$B$3:$Z$500,12,FALSE),"")))</f>
        <v>43766.745833333334</v>
      </c>
      <c r="AB1695" s="418">
        <f ca="1">IF(AND(VLOOKUP(C1693,SubstationLoad_Min_Primaries!$B$3:$Z$495,3,FALSE),ISNUMBER(VLOOKUP(C1693,'Manual Calculation'!$B$2:$G$222,5,FALSE))),"",VLOOKUP(C1693,SubstationLoad_Max_Primaries!$B$3:$Z$500,11,FALSE))</f>
        <v>43640.737500000003</v>
      </c>
      <c r="AC1695" s="418">
        <f ca="1">IF(AND(VLOOKUP(C1693,SubstationLoad_Min_Primaries!$B$3:$Z$495,3,FALSE),ISNUMBER(VLOOKUP(C1693,'Manual Calculation'!$B$2:$G$222,5,FALSE))),VLOOKUP(C1693,'Manual Calculation'!$B$2:$G$222,6,FALSE),VLOOKUP(C1693,SubstationLoad_Min_Primaries!$B$3:$Z$500,23,FALSE))</f>
        <v>0</v>
      </c>
      <c r="AD1695" s="175"/>
      <c r="AE1695" s="175"/>
      <c r="AF1695" s="175"/>
      <c r="AG1695" s="175"/>
      <c r="AH1695" s="175"/>
      <c r="AI1695" s="175"/>
      <c r="AJ1695" s="175"/>
      <c r="AK1695" s="175"/>
      <c r="AL1695" s="175"/>
      <c r="AM1695" s="157" t="str">
        <f ca="1">IF('MASTER 2018-19 '!H1710="","",'MASTER 2018-19 '!H1710)</f>
        <v/>
      </c>
      <c r="AN1695" s="216"/>
    </row>
    <row r="1696" spans="1:40" x14ac:dyDescent="0.2">
      <c r="B1696" s="213">
        <v>917</v>
      </c>
      <c r="C1696" s="86" t="str">
        <f ca="1">VLOOKUP(B1696,'GSP List'!$D$2:$E$485,2,FALSE)</f>
        <v>NORTHFIELD</v>
      </c>
      <c r="D1696" s="117" t="s">
        <v>30</v>
      </c>
      <c r="E1696" s="117" t="s">
        <v>532</v>
      </c>
      <c r="F1696" s="214"/>
      <c r="G1696" s="284">
        <f ca="1">IF(AND(VLOOKUP(C1696,SubstationLoad_Max_Primaries!$B$3:$Z$495,3,FALSE),ISNUMBER(VLOOKUP(C1696,'Manual Calculation'!$B$2:$G$222,3,FALSE))),VLOOKUP(C1696,'Manual Calculation'!$B$2:$G$222,4,FALSE),VLOOKUP(C1696,SubstationLoad_Max_Primaries!$B$3:$Z$500,23,FALSE))</f>
        <v>43571.719444444447</v>
      </c>
      <c r="H1696" s="282">
        <f ca="1">IF(AND(VLOOKUP(C1696,SubstationLoad_Max_Primaries!$B$3:$Z$495,3,FALSE),ISNUMBER(VLOOKUP(C1696,'Manual Calculation'!$B$2:$G$222,3,FALSE))),VLOOKUP(C1696,'Manual Calculation'!$B$2:$G$222,3,FALSE),VLOOKUP(C1696,SubstationLoad_Max_Primaries!$B$3:$Z$500,22,FALSE))</f>
        <v>3.8559906661987302</v>
      </c>
      <c r="I1696" s="136">
        <v>1</v>
      </c>
      <c r="J1696" s="89">
        <v>0</v>
      </c>
      <c r="K1696" s="90">
        <v>0</v>
      </c>
      <c r="L1696" s="143">
        <f ca="1">IF(OR($B1696="",ISNA($I1696)),,$H1696*$I1696)</f>
        <v>3.8559906661987302</v>
      </c>
      <c r="M1696" s="143">
        <f ca="1">IF($B1696 ="",,VLOOKUP($K1696,'Growth Rates'!$C$5:$D$8,2,FALSE))^COLUMNS($M1696:M1696)*$L1696+SUM($L1697:M1697)*IFERROR($L$5/$L$6,1)</f>
        <v>3.8560610641279243</v>
      </c>
      <c r="N1696" s="143">
        <f ca="1">IF($B1696 ="",,VLOOKUP($K1696,'Growth Rates'!$C$5:$D$8,2,FALSE))^COLUMNS($M1696:N1696)*$L1696+SUM($L1697:N1697)*IFERROR($L$5/$L$6,1)</f>
        <v>3.8561314633423573</v>
      </c>
      <c r="O1696" s="143">
        <f ca="1">IF($B1696 ="",,VLOOKUP($K1696,'Growth Rates'!$C$5:$D$8,2,FALSE))^COLUMNS($M1696:O1696)*$L1696+SUM($L1697:O1697)*IFERROR($L$5/$L$6,1)</f>
        <v>3.8562018638420521</v>
      </c>
      <c r="P1696" s="143">
        <f ca="1">IF($B1696 ="",,VLOOKUP($K1696,'Growth Rates'!$C$5:$D$8,2,FALSE))^COLUMNS($M1696:P1696)*$L1696+SUM($L1697:P1697)*IFERROR($L$5/$L$6,1)</f>
        <v>3.8562722656270334</v>
      </c>
      <c r="Q1696" s="143">
        <f ca="1">IF($B1696 ="",,VLOOKUP($K1696,'Growth Rates'!$C$5:$D$8,2,FALSE))^COLUMNS($M1696:Q1696)*$L1696+SUM($L1697:Q1697)*IFERROR($L$5/$L$6,1)</f>
        <v>3.8563426686973226</v>
      </c>
      <c r="R1696" s="143">
        <f ca="1">IF($B1696 ="",,VLOOKUP($K1696,'Growth Rates'!$C$5:$D$8,2,FALSE))^COLUMNS($M1696:R1696)*$L1696+SUM($L1697:R1697)*IFERROR($L$5/$L$6,1)</f>
        <v>3.8564130730529449</v>
      </c>
      <c r="S1696" s="143">
        <f ca="1">IF($B1696 ="",,VLOOKUP($K1696,'Growth Rates'!$C$5:$D$8,2,FALSE))^COLUMNS($M1696:S1696)*$L1696+SUM($L1697:S1697)*IFERROR($L$5/$L$6,1)</f>
        <v>3.8564834786939235</v>
      </c>
      <c r="T1696" s="143">
        <f ca="1">IF($B1696 ="",,VLOOKUP($K1696,'Growth Rates'!$C$5:$D$8,2,FALSE))^COLUMNS($M1696:T1696)*$L1696+SUM($L1697:T1697)*IFERROR($L$5/$L$6,1)</f>
        <v>3.8565538856202819</v>
      </c>
      <c r="U1696" s="143">
        <f ca="1">IF($B1696 ="",,VLOOKUP($K1696,'Growth Rates'!$C$5:$D$8,2,FALSE))^COLUMNS($M1696:U1696)*$L1696+SUM($L1697:U1697)*IFERROR($L$5/$L$6,1)</f>
        <v>3.8566242938320423</v>
      </c>
      <c r="V1696" s="143">
        <f ca="1">IF($B1696 ="",,VLOOKUP($K1696,'Growth Rates'!$C$5:$D$8,2,FALSE))^COLUMNS($M1696:V1696)*$L1696+SUM($L1697:V1697)*IFERROR($L$5/$L$6,1)</f>
        <v>3.85669470332923</v>
      </c>
      <c r="W1696" s="143">
        <f ca="1">IF($B1696 ="",,VLOOKUP($K1696,'Growth Rates'!$C$5:$D$8,2,FALSE))^COLUMNS($M1696:W1696)*$L1696+SUM($L1697:W1697)*IFERROR($L$5/$L$6,1)</f>
        <v>3.856765114111866</v>
      </c>
      <c r="X1696" s="143">
        <f ca="1">IF($B1696 ="",,VLOOKUP($K1696,'Growth Rates'!$C$5:$D$8,2,FALSE))^COLUMNS($M1696:X1696)*$L1696+SUM($L1697:X1697)*IFERROR($L$5/$L$6,1)</f>
        <v>3.856835526179978</v>
      </c>
      <c r="Y1696" s="143">
        <f ca="1">IF($B1696 ="",,VLOOKUP($K1696,'Growth Rates'!$C$5:$D$8,2,FALSE))^COLUMNS($M1696:Y1696)*$L1696+SUM($L1697:Y1697)*IFERROR($L$5/$L$6,1)</f>
        <v>3.856905939533585</v>
      </c>
      <c r="Z1696" s="215"/>
      <c r="AA1696" s="173">
        <f ca="1">IFERROR(IF($H1696="",,AA1697/$L1696),0)</f>
        <v>0</v>
      </c>
      <c r="AB1696" s="173">
        <f ca="1">IFERROR(IF($H1696="",,AB1697/$L1696),0)</f>
        <v>0.99034750009895178</v>
      </c>
      <c r="AC1696" s="174">
        <f ca="1">IFERROR(IF($H1696="",,AC1697/$L1696),0)</f>
        <v>0</v>
      </c>
      <c r="AD1696" s="175"/>
      <c r="AE1696" s="42">
        <v>86305</v>
      </c>
      <c r="AF1696" s="43"/>
      <c r="AG1696" s="43"/>
      <c r="AH1696" s="43"/>
      <c r="AI1696" s="43"/>
      <c r="AJ1696" s="43"/>
      <c r="AK1696" s="43"/>
      <c r="AL1696" s="44"/>
      <c r="AM1696" s="157">
        <f ca="1">IF('MASTER 2018-19 '!H1711="","",'MASTER 2018-19 '!H1711)</f>
        <v>4.6688081979999998</v>
      </c>
      <c r="AN1696" s="216">
        <f t="shared" ca="1" si="278"/>
        <v>-0.81281753180126959</v>
      </c>
    </row>
    <row r="1697" spans="1:40" x14ac:dyDescent="0.2">
      <c r="C1697" s="217" t="str">
        <f ca="1">IFERROR(IF(H1696="","No PI or No Data",""),"Substation was not found in SubstationLoad")</f>
        <v/>
      </c>
      <c r="D1697" s="139"/>
      <c r="E1697" s="139"/>
      <c r="F1697" s="139"/>
      <c r="G1697" s="285">
        <f ca="1">IF(AND(VLOOKUP(C1696,SubstationLoad_Max_Primaries!$B$3:$Z$495,3,FALSE),ISNUMBER(VLOOKUP(C1696,'Manual Calculation'!$B$2:$G$222,3,FALSE))),VLOOKUP(C1696,'Manual Calculation'!$B$2:$G$222,4,FALSE),VLOOKUP(C1696,SubstationLoad_Max_Primaries!$B$3:$Z$500,23,FALSE))</f>
        <v>43571.719444444447</v>
      </c>
      <c r="H1697" s="250"/>
      <c r="I1697" s="220"/>
      <c r="J1697" s="220"/>
      <c r="K1697" s="220"/>
      <c r="L1697" s="220" t="s">
        <v>32</v>
      </c>
      <c r="M1697" s="235"/>
      <c r="N1697" s="221"/>
      <c r="O1697" s="221"/>
      <c r="P1697" s="221"/>
      <c r="Q1697" s="221"/>
      <c r="R1697" s="221"/>
      <c r="S1697" s="221"/>
      <c r="T1697" s="221"/>
      <c r="U1697" s="221"/>
      <c r="V1697" s="221"/>
      <c r="W1697" s="221"/>
      <c r="X1697" s="221"/>
      <c r="Y1697" s="221"/>
      <c r="Z1697" s="222"/>
      <c r="AA1697" s="419" t="e">
        <f ca="1">IF(AND(VLOOKUP(C1696,SubstationLoad_Min_Primaries!$B$3:$Z$495,3,FALSE),ISNUMBER(VLOOKUP(C1696,'Manual Calculation'!$B$2:$G$222,5,FALSE))),"Manual Calculation",MAX(VLOOKUP(C1696,SubstationLoad_Max_Primaries!$B$3:$Z$500,5,FALSE),VLOOKUP(C1696,SubstationLoad_Max_Primaries!$B$3:$Z$500,7,FALSE)))</f>
        <v>#VALUE!</v>
      </c>
      <c r="AB1697" s="419">
        <f ca="1">IF(AND(VLOOKUP(C1696,SubstationLoad_Min_Primaries!$B$3:$Z$495,3,FALSE),ISNUMBER(VLOOKUP(C1696,'Manual Calculation'!$B$2:$G$222,5,FALSE))),"Manual Calculation",VLOOKUP(C1696,SubstationLoad_Max_Primaries!$B$3:$Z$500,6,FALSE))</f>
        <v>3.8187707166748042</v>
      </c>
      <c r="AC1697" s="282">
        <f ca="1">IF(AND(VLOOKUP(C1696,SubstationLoad_Min_Primaries!$B$3:$Z$495,3,FALSE),ISNUMBER(VLOOKUP(C1696,'Manual Calculation'!$B$2:$G$222,5,FALSE))),VLOOKUP(C1696,'Manual Calculation'!$B$2:$G$222,5,FALSE),VLOOKUP(C1696,SubstationLoad_Min_Primaries!$B$3:$Z$500,22,FALSE))</f>
        <v>0</v>
      </c>
      <c r="AD1697" s="175"/>
      <c r="AE1697" s="186">
        <v>1</v>
      </c>
      <c r="AF1697" s="187">
        <v>0</v>
      </c>
      <c r="AG1697" s="187">
        <v>0</v>
      </c>
      <c r="AH1697" s="187">
        <v>0</v>
      </c>
      <c r="AI1697" s="187">
        <v>0</v>
      </c>
      <c r="AJ1697" s="187">
        <v>0</v>
      </c>
      <c r="AK1697" s="187">
        <v>0</v>
      </c>
      <c r="AL1697" s="188">
        <v>0</v>
      </c>
      <c r="AM1697" s="157" t="str">
        <f ca="1">IF('MASTER 2018-19 '!H1712="","",'MASTER 2018-19 '!H1712)</f>
        <v/>
      </c>
      <c r="AN1697" s="216"/>
    </row>
    <row r="1698" spans="1:40" x14ac:dyDescent="0.2">
      <c r="C1698" s="223" t="s">
        <v>33</v>
      </c>
      <c r="D1698" s="224"/>
      <c r="E1698" s="225"/>
      <c r="F1698" s="225"/>
      <c r="G1698" s="226"/>
      <c r="H1698" s="249"/>
      <c r="I1698" s="228"/>
      <c r="J1698" s="228"/>
      <c r="K1698" s="228"/>
      <c r="L1698" s="228"/>
      <c r="M1698" s="229"/>
      <c r="N1698" s="229"/>
      <c r="O1698" s="230"/>
      <c r="P1698" s="230"/>
      <c r="Q1698" s="230"/>
      <c r="R1698" s="231" t="s">
        <v>34</v>
      </c>
      <c r="S1698" s="283">
        <f ca="1">VLOOKUP(C1696,SubstationLoad_Max_Primaries!$B$3:$Z$500,24,FALSE)</f>
        <v>0</v>
      </c>
      <c r="T1698" s="233"/>
      <c r="U1698" s="233"/>
      <c r="V1698" s="233"/>
      <c r="W1698" s="233"/>
      <c r="X1698" s="233"/>
      <c r="Y1698" s="233"/>
      <c r="Z1698" s="234"/>
      <c r="AA1698" s="418" t="e">
        <f ca="1">IF(AND(VLOOKUP(C1696,SubstationLoad_Min_Primaries!$B$3:$Z$495,3,FALSE),ISNUMBER(VLOOKUP(C1696,'Manual Calculation'!$B$2:$G$222,5,FALSE))),"",IF(AA1697=VLOOKUP(C1696,SubstationLoad_Max_Primaries!$B$3:$Z$500,5,FALSE),VLOOKUP(C1696,SubstationLoad_Max_Primaries!$B$3:$Z$500,10,FALSE),IF(AA1697=VLOOKUP(C1696,SubstationLoad_Max_Primaries!$B$3:$Z$500,7,FALSE),VLOOKUP(C1696,SubstationLoad_Max_Primaries!$B$3:$Z$500,12,FALSE),"")))</f>
        <v>#VALUE!</v>
      </c>
      <c r="AB1698" s="418">
        <f ca="1">IF(AND(VLOOKUP(C1696,SubstationLoad_Min_Primaries!$B$3:$Z$495,3,FALSE),ISNUMBER(VLOOKUP(C1696,'Manual Calculation'!$B$2:$G$222,5,FALSE))),"",VLOOKUP(C1696,SubstationLoad_Max_Primaries!$B$3:$Z$500,11,FALSE))</f>
        <v>43640.738194444442</v>
      </c>
      <c r="AC1698" s="418">
        <f ca="1">IF(AND(VLOOKUP(C1696,SubstationLoad_Min_Primaries!$B$3:$Z$495,3,FALSE),ISNUMBER(VLOOKUP(C1696,'Manual Calculation'!$B$2:$G$222,5,FALSE))),VLOOKUP(C1696,'Manual Calculation'!$B$2:$G$222,6,FALSE),VLOOKUP(C1696,SubstationLoad_Min_Primaries!$B$3:$Z$500,23,FALSE))</f>
        <v>0</v>
      </c>
      <c r="AD1698" s="175"/>
      <c r="AE1698" s="175"/>
      <c r="AF1698" s="175"/>
      <c r="AG1698" s="175"/>
      <c r="AH1698" s="175"/>
      <c r="AI1698" s="175"/>
      <c r="AJ1698" s="175"/>
      <c r="AK1698" s="175"/>
      <c r="AL1698" s="175"/>
      <c r="AM1698" s="157" t="str">
        <f ca="1">IF('MASTER 2018-19 '!H1713="","",'MASTER 2018-19 '!H1713)</f>
        <v/>
      </c>
      <c r="AN1698" s="216"/>
    </row>
    <row r="1699" spans="1:40" x14ac:dyDescent="0.2">
      <c r="B1699" s="236">
        <v>958</v>
      </c>
      <c r="C1699" s="86" t="str">
        <f ca="1">VLOOKUP(B1699,'GSP List'!$D$2:$E$485,2,FALSE)</f>
        <v>ST NICHOLAS</v>
      </c>
      <c r="D1699" s="117" t="s">
        <v>30</v>
      </c>
      <c r="E1699" s="117" t="s">
        <v>567</v>
      </c>
      <c r="F1699" s="214"/>
      <c r="G1699" s="284">
        <f ca="1">IF(AND(VLOOKUP(C1699,SubstationLoad_Max_Primaries!$B$3:$Z$495,3,FALSE),ISNUMBER(VLOOKUP(C1699,'Manual Calculation'!$B$2:$G$222,3,FALSE))),VLOOKUP(C1699,'Manual Calculation'!$B$2:$G$222,4,FALSE),VLOOKUP(C1699,SubstationLoad_Max_Primaries!$B$3:$Z$500,23,FALSE))</f>
        <v>43788.625694444447</v>
      </c>
      <c r="H1699" s="282">
        <f ca="1">IF(AND(VLOOKUP(C1699,SubstationLoad_Max_Primaries!$B$3:$Z$495,3,FALSE),ISNUMBER(VLOOKUP(C1699,'Manual Calculation'!$B$2:$G$222,3,FALSE))),VLOOKUP(C1699,'Manual Calculation'!$B$2:$G$222,3,FALSE),VLOOKUP(C1699,SubstationLoad_Max_Primaries!$B$3:$Z$500,22,FALSE))</f>
        <v>6.4761199951171875</v>
      </c>
      <c r="I1699" s="136">
        <v>1</v>
      </c>
      <c r="J1699" s="89">
        <v>0</v>
      </c>
      <c r="K1699" s="90">
        <v>0</v>
      </c>
      <c r="L1699" s="143">
        <f ca="1">IF(OR($B1699="",ISNA($I1699)),,$H1699*$I1699)</f>
        <v>6.4761199951171875</v>
      </c>
      <c r="M1699" s="143">
        <f ca="1">IF($B1699 ="",,VLOOKUP($K1699,'Growth Rates'!$C$5:$D$8,2,FALSE))^COLUMNS($M1699:M1699)*$L1699+SUM($L1700:M1700)*IFERROR($L$5/$L$6,1)</f>
        <v>6.4762382281411588</v>
      </c>
      <c r="N1699" s="143">
        <f ca="1">IF($B1699 ="",,VLOOKUP($K1699,'Growth Rates'!$C$5:$D$8,2,FALSE))^COLUMNS($M1699:N1699)*$L1699+SUM($L1700:N1700)*IFERROR($L$5/$L$6,1)</f>
        <v>6.4763564633236825</v>
      </c>
      <c r="O1699" s="143">
        <f ca="1">IF($B1699 ="",,VLOOKUP($K1699,'Growth Rates'!$C$5:$D$8,2,FALSE))^COLUMNS($M1699:O1699)*$L1699+SUM($L1700:O1700)*IFERROR($L$5/$L$6,1)</f>
        <v>6.4764747006647987</v>
      </c>
      <c r="P1699" s="143">
        <f ca="1">IF($B1699 ="",,VLOOKUP($K1699,'Growth Rates'!$C$5:$D$8,2,FALSE))^COLUMNS($M1699:P1699)*$L1699+SUM($L1700:P1700)*IFERROR($L$5/$L$6,1)</f>
        <v>6.4765929401645481</v>
      </c>
      <c r="Q1699" s="143">
        <f ca="1">IF($B1699 ="",,VLOOKUP($K1699,'Growth Rates'!$C$5:$D$8,2,FALSE))^COLUMNS($M1699:Q1699)*$L1699+SUM($L1700:Q1700)*IFERROR($L$5/$L$6,1)</f>
        <v>6.4767111818229672</v>
      </c>
      <c r="R1699" s="143">
        <f ca="1">IF($B1699 ="",,VLOOKUP($K1699,'Growth Rates'!$C$5:$D$8,2,FALSE))^COLUMNS($M1699:R1699)*$L1699+SUM($L1700:R1700)*IFERROR($L$5/$L$6,1)</f>
        <v>6.4768294256400969</v>
      </c>
      <c r="S1699" s="143">
        <f ca="1">IF($B1699 ="",,VLOOKUP($K1699,'Growth Rates'!$C$5:$D$8,2,FALSE))^COLUMNS($M1699:S1699)*$L1699+SUM($L1700:S1700)*IFERROR($L$5/$L$6,1)</f>
        <v>6.4769476716159771</v>
      </c>
      <c r="T1699" s="143">
        <f ca="1">IF($B1699 ="",,VLOOKUP($K1699,'Growth Rates'!$C$5:$D$8,2,FALSE))^COLUMNS($M1699:T1699)*$L1699+SUM($L1700:T1700)*IFERROR($L$5/$L$6,1)</f>
        <v>6.4770659197506468</v>
      </c>
      <c r="U1699" s="143">
        <f ca="1">IF($B1699 ="",,VLOOKUP($K1699,'Growth Rates'!$C$5:$D$8,2,FALSE))^COLUMNS($M1699:U1699)*$L1699+SUM($L1700:U1700)*IFERROR($L$5/$L$6,1)</f>
        <v>6.4771841700441453</v>
      </c>
      <c r="V1699" s="143">
        <f ca="1">IF($B1699 ="",,VLOOKUP($K1699,'Growth Rates'!$C$5:$D$8,2,FALSE))^COLUMNS($M1699:V1699)*$L1699+SUM($L1700:V1700)*IFERROR($L$5/$L$6,1)</f>
        <v>6.4773024224965123</v>
      </c>
      <c r="W1699" s="143">
        <f ca="1">IF($B1699 ="",,VLOOKUP($K1699,'Growth Rates'!$C$5:$D$8,2,FALSE))^COLUMNS($M1699:W1699)*$L1699+SUM($L1700:W1700)*IFERROR($L$5/$L$6,1)</f>
        <v>6.4774206771077845</v>
      </c>
      <c r="X1699" s="143">
        <f ca="1">IF($B1699 ="",,VLOOKUP($K1699,'Growth Rates'!$C$5:$D$8,2,FALSE))^COLUMNS($M1699:X1699)*$L1699+SUM($L1700:X1700)*IFERROR($L$5/$L$6,1)</f>
        <v>6.4775389338780087</v>
      </c>
      <c r="Y1699" s="143">
        <f ca="1">IF($B1699 ="",,VLOOKUP($K1699,'Growth Rates'!$C$5:$D$8,2,FALSE))^COLUMNS($M1699:Y1699)*$L1699+SUM($L1700:Y1700)*IFERROR($L$5/$L$6,1)</f>
        <v>6.4776571928072153</v>
      </c>
      <c r="Z1699" s="215"/>
      <c r="AA1699" s="173">
        <f ca="1">IFERROR(IF($H1699="",,AA1700/$L1699),0)</f>
        <v>0.87623761100469111</v>
      </c>
      <c r="AB1699" s="173">
        <f ca="1">IFERROR(IF($H1699="",,AB1700/$L1699),0)</f>
        <v>0.75742573965821514</v>
      </c>
      <c r="AC1699" s="174">
        <f ca="1">IFERROR(IF($H1699="",,AC1700/$L1699),0)</f>
        <v>0</v>
      </c>
      <c r="AD1699" s="175"/>
      <c r="AE1699" s="42">
        <v>86324</v>
      </c>
      <c r="AF1699" s="43"/>
      <c r="AG1699" s="43"/>
      <c r="AH1699" s="43"/>
      <c r="AI1699" s="43"/>
      <c r="AJ1699" s="43"/>
      <c r="AK1699" s="43"/>
      <c r="AL1699" s="44"/>
      <c r="AM1699" s="157">
        <f ca="1">IF('MASTER 2018-19 '!H1714="","",'MASTER 2018-19 '!H1714)</f>
        <v>6.7705076389999999</v>
      </c>
      <c r="AN1699" s="240">
        <f t="shared" ca="1" si="278"/>
        <v>-0.29438764388281236</v>
      </c>
    </row>
    <row r="1700" spans="1:40" x14ac:dyDescent="0.2">
      <c r="C1700" s="217" t="str">
        <f ca="1">IFERROR(IF(H1699="","No PI or No Data",""),"Substation was not found in SubstationLoad")</f>
        <v/>
      </c>
      <c r="D1700" s="139"/>
      <c r="E1700" s="139"/>
      <c r="F1700" s="139"/>
      <c r="G1700" s="285">
        <f ca="1">IF(AND(VLOOKUP(C1699,SubstationLoad_Max_Primaries!$B$3:$Z$495,3,FALSE),ISNUMBER(VLOOKUP(C1699,'Manual Calculation'!$B$2:$G$222,3,FALSE))),VLOOKUP(C1699,'Manual Calculation'!$B$2:$G$222,4,FALSE),VLOOKUP(C1699,SubstationLoad_Max_Primaries!$B$3:$Z$500,23,FALSE))</f>
        <v>43788.625694444447</v>
      </c>
      <c r="H1700" s="250"/>
      <c r="I1700" s="220"/>
      <c r="J1700" s="220"/>
      <c r="K1700" s="220"/>
      <c r="L1700" s="220" t="s">
        <v>32</v>
      </c>
      <c r="M1700" s="235"/>
      <c r="N1700" s="221"/>
      <c r="O1700" s="221"/>
      <c r="P1700" s="221"/>
      <c r="Q1700" s="221"/>
      <c r="R1700" s="221"/>
      <c r="S1700" s="221"/>
      <c r="T1700" s="221"/>
      <c r="U1700" s="221"/>
      <c r="V1700" s="221"/>
      <c r="W1700" s="221"/>
      <c r="X1700" s="221"/>
      <c r="Y1700" s="221"/>
      <c r="Z1700" s="222"/>
      <c r="AA1700" s="419">
        <f ca="1">IF(AND(VLOOKUP(C1699,SubstationLoad_Min_Primaries!$B$3:$Z$495,3,FALSE),ISNUMBER(VLOOKUP(C1699,'Manual Calculation'!$B$2:$G$222,5,FALSE))),"Manual Calculation",MAX(VLOOKUP(C1699,SubstationLoad_Max_Primaries!$B$3:$Z$500,5,FALSE),VLOOKUP(C1699,SubstationLoad_Max_Primaries!$B$3:$Z$500,7,FALSE)))</f>
        <v>5.6746199131011963</v>
      </c>
      <c r="AB1700" s="419">
        <f ca="1">IF(AND(VLOOKUP(C1699,SubstationLoad_Min_Primaries!$B$3:$Z$495,3,FALSE),ISNUMBER(VLOOKUP(C1699,'Manual Calculation'!$B$2:$G$222,5,FALSE))),"Manual Calculation",VLOOKUP(C1699,SubstationLoad_Max_Primaries!$B$3:$Z$500,6,FALSE))</f>
        <v>4.9051799774169922</v>
      </c>
      <c r="AC1700" s="282">
        <f ca="1">IF(AND(VLOOKUP(C1699,SubstationLoad_Min_Primaries!$B$3:$Z$495,3,FALSE),ISNUMBER(VLOOKUP(C1699,'Manual Calculation'!$B$2:$G$222,5,FALSE))),VLOOKUP(C1699,'Manual Calculation'!$B$2:$G$222,5,FALSE),VLOOKUP(C1699,SubstationLoad_Min_Primaries!$B$3:$Z$500,22,FALSE))</f>
        <v>0</v>
      </c>
      <c r="AD1700" s="175"/>
      <c r="AE1700" s="186">
        <v>1</v>
      </c>
      <c r="AF1700" s="187">
        <v>0</v>
      </c>
      <c r="AG1700" s="187">
        <v>0</v>
      </c>
      <c r="AH1700" s="187">
        <v>0</v>
      </c>
      <c r="AI1700" s="187">
        <v>0</v>
      </c>
      <c r="AJ1700" s="187">
        <v>0</v>
      </c>
      <c r="AK1700" s="187">
        <v>0</v>
      </c>
      <c r="AL1700" s="188">
        <v>0</v>
      </c>
      <c r="AM1700" s="157" t="str">
        <f ca="1">IF('MASTER 2018-19 '!H1715="","",'MASTER 2018-19 '!H1715)</f>
        <v/>
      </c>
      <c r="AN1700" s="216"/>
    </row>
    <row r="1701" spans="1:40" x14ac:dyDescent="0.2">
      <c r="C1701" s="223" t="s">
        <v>33</v>
      </c>
      <c r="D1701" s="224"/>
      <c r="E1701" s="225"/>
      <c r="F1701" s="225"/>
      <c r="G1701" s="226"/>
      <c r="H1701" s="249"/>
      <c r="I1701" s="228"/>
      <c r="J1701" s="228"/>
      <c r="K1701" s="228"/>
      <c r="L1701" s="228"/>
      <c r="M1701" s="229"/>
      <c r="N1701" s="229"/>
      <c r="O1701" s="230"/>
      <c r="P1701" s="230"/>
      <c r="Q1701" s="230"/>
      <c r="R1701" s="231" t="s">
        <v>34</v>
      </c>
      <c r="S1701" s="283">
        <f ca="1">VLOOKUP(C1699,SubstationLoad_Max_Primaries!$B$3:$Z$500,24,FALSE)</f>
        <v>0</v>
      </c>
      <c r="T1701" s="233"/>
      <c r="U1701" s="233"/>
      <c r="V1701" s="233"/>
      <c r="W1701" s="233"/>
      <c r="X1701" s="233"/>
      <c r="Y1701" s="233"/>
      <c r="Z1701" s="234"/>
      <c r="AA1701" s="418">
        <f ca="1">IF(AND(VLOOKUP(C1699,SubstationLoad_Min_Primaries!$B$3:$Z$495,3,FALSE),ISNUMBER(VLOOKUP(C1699,'Manual Calculation'!$B$2:$G$222,5,FALSE))),"",IF(AA1700=VLOOKUP(C1699,SubstationLoad_Max_Primaries!$B$3:$Z$500,5,FALSE),VLOOKUP(C1699,SubstationLoad_Max_Primaries!$B$3:$Z$500,10,FALSE),IF(AA1700=VLOOKUP(C1699,SubstationLoad_Max_Primaries!$B$3:$Z$500,7,FALSE),VLOOKUP(C1699,SubstationLoad_Max_Primaries!$B$3:$Z$500,12,FALSE),"")))</f>
        <v>43769.627083333333</v>
      </c>
      <c r="AB1701" s="418">
        <f ca="1">IF(AND(VLOOKUP(C1699,SubstationLoad_Min_Primaries!$B$3:$Z$495,3,FALSE),ISNUMBER(VLOOKUP(C1699,'Manual Calculation'!$B$2:$G$222,5,FALSE))),"",VLOOKUP(C1699,SubstationLoad_Max_Primaries!$B$3:$Z$500,11,FALSE))</f>
        <v>43629.629166666666</v>
      </c>
      <c r="AC1701" s="418">
        <f ca="1">IF(AND(VLOOKUP(C1699,SubstationLoad_Min_Primaries!$B$3:$Z$495,3,FALSE),ISNUMBER(VLOOKUP(C1699,'Manual Calculation'!$B$2:$G$222,5,FALSE))),VLOOKUP(C1699,'Manual Calculation'!$B$2:$G$222,6,FALSE),VLOOKUP(C1699,SubstationLoad_Min_Primaries!$B$3:$Z$500,23,FALSE))</f>
        <v>0</v>
      </c>
      <c r="AD1701" s="175"/>
      <c r="AE1701" s="175"/>
      <c r="AF1701" s="175"/>
      <c r="AG1701" s="175"/>
      <c r="AH1701" s="175"/>
      <c r="AI1701" s="175"/>
      <c r="AJ1701" s="175"/>
      <c r="AK1701" s="175"/>
      <c r="AL1701" s="175"/>
      <c r="AM1701" s="157" t="str">
        <f ca="1">IF('MASTER 2018-19 '!H1716="","",'MASTER 2018-19 '!H1716)</f>
        <v/>
      </c>
      <c r="AN1701" s="216"/>
    </row>
    <row r="1702" spans="1:40" x14ac:dyDescent="0.2">
      <c r="A1702" s="246"/>
      <c r="B1702" s="246"/>
      <c r="C1702" s="246"/>
      <c r="D1702" s="246"/>
      <c r="E1702" s="246"/>
      <c r="F1702" s="246"/>
      <c r="G1702" s="246"/>
      <c r="H1702" s="246"/>
      <c r="I1702" s="246"/>
      <c r="J1702" s="246"/>
      <c r="K1702" s="246"/>
      <c r="L1702" s="246"/>
      <c r="M1702" s="246"/>
      <c r="N1702" s="246"/>
      <c r="O1702" s="246"/>
      <c r="P1702" s="246"/>
      <c r="Q1702" s="246"/>
      <c r="R1702" s="246"/>
      <c r="S1702" s="246"/>
      <c r="T1702" s="246"/>
      <c r="U1702" s="246"/>
      <c r="V1702" s="246"/>
      <c r="W1702" s="246"/>
      <c r="X1702" s="246"/>
      <c r="Y1702" s="246"/>
      <c r="Z1702" s="246"/>
      <c r="AA1702" s="246"/>
      <c r="AB1702" s="246"/>
      <c r="AC1702" s="246"/>
      <c r="AD1702" s="246"/>
      <c r="AE1702" s="246"/>
      <c r="AF1702" s="246"/>
      <c r="AG1702" s="246"/>
      <c r="AH1702" s="246"/>
      <c r="AI1702" s="246"/>
      <c r="AJ1702" s="246"/>
      <c r="AK1702" s="246"/>
      <c r="AL1702" s="246"/>
      <c r="AM1702" s="157" t="str">
        <f ca="1">IF('MASTER 2018-19 '!H1717="","",'MASTER 2018-19 '!H1717)</f>
        <v/>
      </c>
      <c r="AN1702" s="216"/>
    </row>
    <row r="1703" spans="1:40" x14ac:dyDescent="0.2">
      <c r="A1703" s="152"/>
      <c r="B1703" s="25"/>
      <c r="C1703" s="158"/>
      <c r="D1703" s="152"/>
      <c r="E1703" s="152"/>
      <c r="F1703" s="152"/>
      <c r="G1703" s="152"/>
      <c r="H1703" s="152"/>
      <c r="I1703" s="152"/>
      <c r="J1703" s="152"/>
      <c r="K1703" s="152"/>
      <c r="L1703" s="7" t="s">
        <v>0</v>
      </c>
      <c r="M1703" s="159"/>
      <c r="N1703" s="159"/>
      <c r="O1703" s="159"/>
      <c r="P1703" s="159"/>
      <c r="Q1703" s="159"/>
      <c r="R1703" s="159"/>
      <c r="S1703" s="159"/>
      <c r="T1703" s="159"/>
      <c r="U1703" s="159"/>
      <c r="V1703" s="159"/>
      <c r="W1703" s="159"/>
      <c r="X1703" s="159"/>
      <c r="Y1703" s="159"/>
      <c r="Z1703" s="156"/>
      <c r="AA1703" s="152"/>
      <c r="AB1703" s="152"/>
      <c r="AC1703" s="152"/>
      <c r="AD1703" s="152"/>
      <c r="AE1703" s="152"/>
      <c r="AF1703" s="152"/>
      <c r="AG1703" s="152"/>
      <c r="AH1703" s="152"/>
      <c r="AI1703" s="152"/>
      <c r="AJ1703" s="152"/>
      <c r="AK1703" s="152"/>
      <c r="AL1703" s="152"/>
      <c r="AM1703" s="157" t="str">
        <f ca="1">IF('MASTER 2018-19 '!H1718="","",'MASTER 2018-19 '!H1718)</f>
        <v/>
      </c>
      <c r="AN1703" s="216"/>
    </row>
    <row r="1704" spans="1:40" ht="61.5" x14ac:dyDescent="0.2">
      <c r="A1704" s="20" t="s">
        <v>39</v>
      </c>
      <c r="B1704" s="21" t="s">
        <v>657</v>
      </c>
      <c r="C1704" s="20" t="s">
        <v>2</v>
      </c>
      <c r="D1704" s="18" t="s">
        <v>3</v>
      </c>
      <c r="E1704" s="18" t="s">
        <v>4</v>
      </c>
      <c r="F1704" s="18" t="s">
        <v>5</v>
      </c>
      <c r="G1704" s="22" t="s">
        <v>6</v>
      </c>
      <c r="H1704" s="22" t="str">
        <f ca="1">$L$1&amp;" Peak (MW)"</f>
        <v>2019 / 20 Peak (MW)</v>
      </c>
      <c r="I1704" s="16" t="s">
        <v>7</v>
      </c>
      <c r="J1704" s="24" t="s">
        <v>8</v>
      </c>
      <c r="K1704" s="17" t="s">
        <v>9</v>
      </c>
      <c r="L1704" s="22" t="str">
        <f ca="1">LEFTB($L$1,FIND(" / ",$L$1,1))&amp;" / "&amp;LEFTB($L$1,FIND(" / ",$L$1,1))+1</f>
        <v>2019  / 2020</v>
      </c>
      <c r="M1704" s="22" t="str">
        <f ca="1">LEFTB($L$1,FIND(" / ",$L$1,1))+1&amp;" / "&amp;LEFTB($L$1,FIND(" / ",$L$1,1))+2</f>
        <v>2020 / 2021</v>
      </c>
      <c r="N1704" s="22" t="str">
        <f ca="1">LEFTB($L$1,FIND(" / ",$L$1,1))+2&amp;" / "&amp;LEFTB($L$1,FIND(" / ",$L$1,1))+3</f>
        <v>2021 / 2022</v>
      </c>
      <c r="O1704" s="22" t="str">
        <f ca="1">LEFTB($L$1,FIND(" / ",$L$1,1))+3&amp;" / "&amp;LEFTB($L$1,FIND(" / ",$L$1,1))+4</f>
        <v>2022 / 2023</v>
      </c>
      <c r="P1704" s="22" t="str">
        <f ca="1">LEFTB($L$1,FIND(" / ",$L$1,1))+4&amp;" / "&amp;LEFTB($L$1,FIND(" / ",$L$1,1))+5</f>
        <v>2023 / 2024</v>
      </c>
      <c r="Q1704" s="22" t="str">
        <f ca="1">LEFTB($L$1,FIND(" / ",$L$1,1))+5&amp;" / "&amp;LEFTB($L$1,FIND(" / ",$L$1,1))+6</f>
        <v>2024 / 2025</v>
      </c>
      <c r="R1704" s="22" t="str">
        <f ca="1">LEFTB($L$1,FIND(" / ",$L$1,1))+6&amp;" / "&amp;LEFTB($L$1,FIND(" / ",$L$1,1))+7</f>
        <v>2025 / 2026</v>
      </c>
      <c r="S1704" s="22" t="str">
        <f ca="1">LEFTB($L$1,FIND(" / ",$L$1,1))+7&amp;" / "&amp;LEFTB($L$1,FIND(" / ",$L$1,1))+8</f>
        <v>2026 / 2027</v>
      </c>
      <c r="T1704" s="22" t="str">
        <f ca="1">LEFTB($L$1,FIND(" / ",$L$1,1))+8&amp;" / "&amp;LEFTB($L$1,FIND(" / ",$L$1,1))+9</f>
        <v>2027 / 2028</v>
      </c>
      <c r="U1704" s="22" t="str">
        <f ca="1">LEFTB($L$1,FIND(" / ",$L$1,1))+9&amp;" / "&amp;LEFTB($L$1,FIND(" / ",$L$1,1))+10</f>
        <v>2028 / 2029</v>
      </c>
      <c r="V1704" s="22" t="str">
        <f ca="1">LEFTB($L$1,FIND(" / ",$L$1,1))+10&amp;" / "&amp;LEFTB($L$1,FIND(" / ",$L$1,1))+11</f>
        <v>2029 / 2030</v>
      </c>
      <c r="W1704" s="22" t="str">
        <f ca="1">LEFTB($L$1,FIND(" / ",$L$1,1))+11&amp;" / "&amp;LEFTB($L$1,FIND(" / ",$L$1,1))+12</f>
        <v>2030 / 2031</v>
      </c>
      <c r="X1704" s="22" t="str">
        <f ca="1">LEFTB($L$1,FIND(" / ",$L$1,1))+12&amp;" / "&amp;LEFTB($L$1,FIND(" / ",$L$1,1))+13</f>
        <v>2031 / 2032</v>
      </c>
      <c r="Y1704" s="22" t="str">
        <f ca="1">LEFTB($L$1,FIND(" / ",$L$1,1))+13&amp;" / "&amp;LEFTB($L$1,FIND(" / ",$L$1,1))+14</f>
        <v>2032 / 2033</v>
      </c>
      <c r="Z1704" s="23" t="s">
        <v>11</v>
      </c>
      <c r="AA1704" s="19" t="s">
        <v>12</v>
      </c>
      <c r="AB1704" s="19" t="s">
        <v>13</v>
      </c>
      <c r="AC1704" s="19" t="s">
        <v>14</v>
      </c>
      <c r="AD1704" s="160"/>
      <c r="AE1704" s="19" t="s">
        <v>15</v>
      </c>
      <c r="AF1704" s="19" t="s">
        <v>16</v>
      </c>
      <c r="AG1704" s="19" t="s">
        <v>17</v>
      </c>
      <c r="AH1704" s="19" t="s">
        <v>18</v>
      </c>
      <c r="AI1704" s="19" t="s">
        <v>19</v>
      </c>
      <c r="AJ1704" s="19" t="s">
        <v>20</v>
      </c>
      <c r="AK1704" s="19" t="s">
        <v>21</v>
      </c>
      <c r="AL1704" s="19" t="s">
        <v>22</v>
      </c>
      <c r="AM1704" s="19" t="str">
        <f ca="1">IF('MASTER 2018-19 '!H1719="","",'MASTER 2018-19 '!H1719)</f>
        <v>2018/19 Peak (MW)</v>
      </c>
      <c r="AN1704" s="19" t="s">
        <v>825</v>
      </c>
    </row>
    <row r="1705" spans="1:40" x14ac:dyDescent="0.2">
      <c r="A1705" s="6"/>
      <c r="B1705" s="161"/>
      <c r="C1705" s="162"/>
      <c r="D1705" s="161"/>
      <c r="E1705" s="161"/>
      <c r="F1705" s="161"/>
      <c r="G1705" s="163"/>
      <c r="H1705" s="161"/>
      <c r="I1705" s="164"/>
      <c r="J1705" s="165"/>
      <c r="K1705" s="161"/>
      <c r="L1705" s="161"/>
      <c r="M1705" s="161"/>
      <c r="N1705" s="161"/>
      <c r="O1705" s="161"/>
      <c r="P1705" s="161"/>
      <c r="Q1705" s="161"/>
      <c r="R1705" s="161"/>
      <c r="S1705" s="161"/>
      <c r="T1705" s="161"/>
      <c r="U1705" s="161"/>
      <c r="V1705" s="161"/>
      <c r="W1705" s="161"/>
      <c r="X1705" s="161"/>
      <c r="Y1705" s="161"/>
      <c r="Z1705" s="160"/>
      <c r="AA1705" s="160"/>
      <c r="AB1705" s="160"/>
      <c r="AC1705" s="160"/>
      <c r="AD1705" s="160"/>
      <c r="AE1705" s="160"/>
      <c r="AF1705" s="160"/>
      <c r="AG1705" s="160"/>
      <c r="AH1705" s="160"/>
      <c r="AI1705" s="160"/>
      <c r="AJ1705" s="160"/>
      <c r="AK1705" s="160"/>
      <c r="AL1705" s="160"/>
      <c r="AM1705" s="157" t="str">
        <f ca="1">IF('MASTER 2018-19 '!H1720="","",'MASTER 2018-19 '!H1720)</f>
        <v/>
      </c>
      <c r="AN1705" s="157"/>
    </row>
    <row r="1706" spans="1:40" x14ac:dyDescent="0.2">
      <c r="A1706" s="142" t="s">
        <v>529</v>
      </c>
      <c r="B1706" s="166">
        <v>986</v>
      </c>
      <c r="C1706" s="167"/>
      <c r="D1706" s="168" t="s">
        <v>23</v>
      </c>
      <c r="E1706" s="169" t="s">
        <v>840</v>
      </c>
      <c r="F1706" s="170"/>
      <c r="G1706" s="284">
        <f ca="1">VLOOKUP(A1706,SubstationLoad_Max_GSPs!$A$3:$Z$100,19,FALSE)</f>
        <v>43811.730555555558</v>
      </c>
      <c r="H1706" s="282">
        <f ca="1">VLOOKUP(A1706,SubstationLoad_Max_GSPs!$A$3:$Z$100,18,FALSE)</f>
        <v>45.043184578418732</v>
      </c>
      <c r="I1706" s="136">
        <v>1</v>
      </c>
      <c r="J1706" s="171"/>
      <c r="K1706" s="172" t="s">
        <v>24</v>
      </c>
      <c r="L1706" s="37">
        <f ca="1">IF(OR($A1706="",ISNA($I1706)),,$H1706*$I1706)</f>
        <v>45.043184578418732</v>
      </c>
      <c r="M1706" s="37">
        <f t="shared" ref="M1706:Y1706" ca="1" si="283">M1707/IFERROR($L1707/$L1706,1)</f>
        <v>45.274292408353361</v>
      </c>
      <c r="N1706" s="37">
        <f t="shared" ca="1" si="283"/>
        <v>45.508537456711736</v>
      </c>
      <c r="O1706" s="37">
        <f t="shared" ca="1" si="283"/>
        <v>45.745962404747701</v>
      </c>
      <c r="P1706" s="37">
        <f t="shared" ca="1" si="283"/>
        <v>45.986610514387166</v>
      </c>
      <c r="Q1706" s="37">
        <f t="shared" ca="1" si="283"/>
        <v>46.230525636127872</v>
      </c>
      <c r="R1706" s="37">
        <f t="shared" ca="1" si="283"/>
        <v>46.477752217047026</v>
      </c>
      <c r="S1706" s="37">
        <f t="shared" ca="1" si="283"/>
        <v>46.728335308917522</v>
      </c>
      <c r="T1706" s="37">
        <f t="shared" ca="1" si="283"/>
        <v>46.982320576434837</v>
      </c>
      <c r="U1706" s="37">
        <f t="shared" ca="1" si="283"/>
        <v>47.239754305555657</v>
      </c>
      <c r="V1706" s="37">
        <f t="shared" ca="1" si="283"/>
        <v>47.500683411950156</v>
      </c>
      <c r="W1706" s="37">
        <f t="shared" ca="1" si="283"/>
        <v>47.765155449569001</v>
      </c>
      <c r="X1706" s="37">
        <f t="shared" ca="1" si="283"/>
        <v>48.033218619327236</v>
      </c>
      <c r="Y1706" s="37">
        <f t="shared" ca="1" si="283"/>
        <v>48.304921777905975</v>
      </c>
      <c r="Z1706" s="38" t="str">
        <f ca="1">"Diversity/Losses: "&amp;ROUND(L1707/L1706,3)</f>
        <v>Diversity/Losses: 1.008</v>
      </c>
      <c r="AA1706" s="173">
        <f ca="1">IFERROR(IF($H1706="",,AA1707/$L1706),0)</f>
        <v>0.8764591696286177</v>
      </c>
      <c r="AB1706" s="173">
        <f ca="1">IFERROR(IF($H1706="",,AB1707/$L1706),0)</f>
        <v>0.77985617093292103</v>
      </c>
      <c r="AC1706" s="174">
        <f ca="1">IFERROR(IF($H1706="",,AC1707/$L1706),0)</f>
        <v>0.19702113547323855</v>
      </c>
      <c r="AD1706" s="175"/>
      <c r="AE1706" s="42">
        <v>20330</v>
      </c>
      <c r="AF1706" s="43"/>
      <c r="AG1706" s="43"/>
      <c r="AH1706" s="43"/>
      <c r="AI1706" s="43"/>
      <c r="AJ1706" s="43"/>
      <c r="AK1706" s="43"/>
      <c r="AL1706" s="44"/>
      <c r="AM1706" s="157">
        <f ca="1">IF('MASTER 2018-19 '!H1721="","",'MASTER 2018-19 '!H1721)</f>
        <v>33.4</v>
      </c>
      <c r="AN1706" s="216">
        <f ca="1">H1706-AM1706</f>
        <v>11.643184578418733</v>
      </c>
    </row>
    <row r="1707" spans="1:40" x14ac:dyDescent="0.2">
      <c r="A1707" s="217" t="str">
        <f ca="1">IFERROR(IF(H1706="","No PI or No Data",""),"Substation was not found in SubstationLoad")</f>
        <v/>
      </c>
      <c r="B1707" s="176"/>
      <c r="C1707" s="177"/>
      <c r="D1707" s="178"/>
      <c r="E1707" s="178"/>
      <c r="F1707" s="178"/>
      <c r="G1707" s="329">
        <f ca="1">VLOOKUP(A1706,SubstationLoad_Max_GSPs!$A$3:$Z$100,19,FALSE)</f>
        <v>43811.730555555558</v>
      </c>
      <c r="H1707" s="180"/>
      <c r="I1707" s="181"/>
      <c r="J1707" s="182"/>
      <c r="K1707" s="183" t="s">
        <v>25</v>
      </c>
      <c r="L1707" s="53">
        <f ca="1">L1711+L1714+L1717</f>
        <v>45.386691899367335</v>
      </c>
      <c r="M1707" s="53">
        <f t="shared" ref="M1707:Y1707" ca="1" si="284">M1711+M1714+M1717</f>
        <v>45.619562198635649</v>
      </c>
      <c r="N1707" s="53">
        <f t="shared" ca="1" si="284"/>
        <v>45.855593641312282</v>
      </c>
      <c r="O1707" s="53">
        <f t="shared" ca="1" si="284"/>
        <v>46.094829234145891</v>
      </c>
      <c r="P1707" s="53">
        <f t="shared" ca="1" si="284"/>
        <v>46.33731256898551</v>
      </c>
      <c r="Q1707" s="53">
        <f t="shared" ca="1" si="284"/>
        <v>46.583087830740567</v>
      </c>
      <c r="R1707" s="53">
        <f t="shared" ca="1" si="284"/>
        <v>46.832199805449562</v>
      </c>
      <c r="S1707" s="53">
        <f t="shared" ca="1" si="284"/>
        <v>47.084693888458204</v>
      </c>
      <c r="T1707" s="53">
        <f t="shared" ca="1" si="284"/>
        <v>47.340616092709055</v>
      </c>
      <c r="U1707" s="53">
        <f t="shared" ca="1" si="284"/>
        <v>47.600013057143713</v>
      </c>
      <c r="V1707" s="53">
        <f t="shared" ca="1" si="284"/>
        <v>47.862932055219588</v>
      </c>
      <c r="W1707" s="53">
        <f t="shared" ca="1" si="284"/>
        <v>48.129421003542205</v>
      </c>
      <c r="X1707" s="53">
        <f t="shared" ca="1" si="284"/>
        <v>48.399528470615351</v>
      </c>
      <c r="Y1707" s="53">
        <f t="shared" ca="1" si="284"/>
        <v>48.673303685709854</v>
      </c>
      <c r="Z1707" s="184"/>
      <c r="AA1707" s="419">
        <f ca="1">MAX(VLOOKUP(A1706,SubstationLoad_Max_GSPs!$A$3:$Z$100,3,FALSE),VLOOKUP(A1706,SubstationLoad_Max_GSPs!$A$3:$Z$100,5,FALSE))</f>
        <v>39.478512153029442</v>
      </c>
      <c r="AB1707" s="282">
        <f ca="1">VLOOKUP(A1706,SubstationLoad_Max_GSPs!$A$3:$Z$100,4,FALSE)</f>
        <v>35.127205451950431</v>
      </c>
      <c r="AC1707" s="282">
        <f ca="1">VLOOKUP(A1706,SubstationLoad_Min_GSPs!$A$3:$Z$100,18,FALSE)</f>
        <v>8.874459370970726</v>
      </c>
      <c r="AD1707" s="175"/>
      <c r="AE1707" s="186">
        <v>1</v>
      </c>
      <c r="AF1707" s="187">
        <v>0</v>
      </c>
      <c r="AG1707" s="187">
        <v>0</v>
      </c>
      <c r="AH1707" s="187">
        <v>0</v>
      </c>
      <c r="AI1707" s="187">
        <v>0</v>
      </c>
      <c r="AJ1707" s="187">
        <v>0</v>
      </c>
      <c r="AK1707" s="187">
        <v>0</v>
      </c>
      <c r="AL1707" s="188">
        <v>0</v>
      </c>
      <c r="AM1707" s="157" t="str">
        <f ca="1">IF('MASTER 2018-19 '!H1722="","",'MASTER 2018-19 '!H1722)</f>
        <v/>
      </c>
      <c r="AN1707" s="216"/>
    </row>
    <row r="1708" spans="1:40" x14ac:dyDescent="0.2">
      <c r="A1708" s="11"/>
      <c r="B1708" s="176"/>
      <c r="C1708" s="189"/>
      <c r="D1708" s="190" t="s">
        <v>26</v>
      </c>
      <c r="E1708" s="63"/>
      <c r="F1708" s="191"/>
      <c r="G1708" s="192"/>
      <c r="H1708" s="193"/>
      <c r="I1708" s="194"/>
      <c r="J1708" s="194"/>
      <c r="K1708" s="194"/>
      <c r="L1708" s="194"/>
      <c r="M1708" s="194"/>
      <c r="N1708" s="195"/>
      <c r="O1708" s="195"/>
      <c r="P1708" s="195"/>
      <c r="Q1708" s="195"/>
      <c r="R1708" s="196" t="s">
        <v>27</v>
      </c>
      <c r="S1708" s="330">
        <f ca="1">VLOOKUP(A1706,SubstationLoad_Max_GSPs!$A$3:$Z$100,20,FALSE)</f>
        <v>0</v>
      </c>
      <c r="T1708" s="185"/>
      <c r="U1708" s="185"/>
      <c r="V1708" s="185"/>
      <c r="W1708" s="185"/>
      <c r="X1708" s="185"/>
      <c r="Y1708" s="185"/>
      <c r="Z1708" s="184"/>
      <c r="AA1708" s="418">
        <f ca="1">IF(AA1707=VLOOKUP(A1706,SubstationLoad_Max_GSPs!$A$3:$Z$100,3,FALSE),VLOOKUP(A1706,SubstationLoad_Max_GSPs!$A$3:$Z$100,8,FALSE),IF(AA1707=VLOOKUP(A1706,SubstationLoad_Max_GSPs!$A$3:$Z$100,5,FALSE),VLOOKUP(A1706,SubstationLoad_Max_GSPs!$A$3:$Z$100,10,FALSE),""))</f>
        <v>43745.509722222225</v>
      </c>
      <c r="AB1708" s="418">
        <f ca="1">VLOOKUP(A1706,SubstationLoad_Max_GSPs!$A$3:$Z$100,9,FALSE)</f>
        <v>43707.464583333334</v>
      </c>
      <c r="AC1708" s="418">
        <f ca="1">VLOOKUP(A1706,SubstationLoad_Min_GSPs!$A$3:$Z$100,19,FALSE)</f>
        <v>43665.109722222223</v>
      </c>
      <c r="AD1708" s="175"/>
      <c r="AE1708" s="175"/>
      <c r="AF1708" s="175"/>
      <c r="AG1708" s="175"/>
      <c r="AH1708" s="175"/>
      <c r="AI1708" s="175"/>
      <c r="AJ1708" s="175"/>
      <c r="AK1708" s="175"/>
      <c r="AL1708" s="175"/>
      <c r="AM1708" s="157" t="str">
        <f ca="1">IF('MASTER 2018-19 '!H1723="","",'MASTER 2018-19 '!H1723)</f>
        <v/>
      </c>
      <c r="AN1708" s="216"/>
    </row>
    <row r="1709" spans="1:40" x14ac:dyDescent="0.2">
      <c r="A1709" s="14"/>
      <c r="B1709" s="197"/>
      <c r="C1709" s="198"/>
      <c r="D1709" s="198"/>
      <c r="E1709" s="198"/>
      <c r="F1709" s="199"/>
      <c r="G1709" s="200" t="s">
        <v>28</v>
      </c>
      <c r="H1709" s="201">
        <v>0.98</v>
      </c>
      <c r="I1709" s="197"/>
      <c r="J1709" s="202"/>
      <c r="K1709" s="203" t="s">
        <v>29</v>
      </c>
      <c r="L1709" s="78">
        <f ca="1">L1706*$H1709</f>
        <v>44.142320886850356</v>
      </c>
      <c r="M1709" s="78">
        <f t="shared" ref="M1709:T1709" ca="1" si="285">M1706*$H1709</f>
        <v>44.368806560186293</v>
      </c>
      <c r="N1709" s="78">
        <f t="shared" ca="1" si="285"/>
        <v>44.598366707577497</v>
      </c>
      <c r="O1709" s="78">
        <f t="shared" ca="1" si="285"/>
        <v>44.831043156652747</v>
      </c>
      <c r="P1709" s="78">
        <f t="shared" ca="1" si="285"/>
        <v>45.066878304099426</v>
      </c>
      <c r="Q1709" s="78">
        <f t="shared" ca="1" si="285"/>
        <v>45.305915123405313</v>
      </c>
      <c r="R1709" s="78">
        <f t="shared" ca="1" si="285"/>
        <v>45.548197172706082</v>
      </c>
      <c r="S1709" s="78">
        <f t="shared" ca="1" si="285"/>
        <v>45.793768602739171</v>
      </c>
      <c r="T1709" s="78">
        <f t="shared" ca="1" si="285"/>
        <v>46.042674164906138</v>
      </c>
      <c r="U1709" s="78">
        <f ca="1">U1706*$H1709</f>
        <v>46.294959219444543</v>
      </c>
      <c r="V1709" s="78">
        <f ca="1">V1706*$H1709</f>
        <v>46.550669743711154</v>
      </c>
      <c r="W1709" s="78">
        <f t="shared" ref="W1709" ca="1" si="286">W1706*$H1709</f>
        <v>46.809852340577621</v>
      </c>
      <c r="X1709" s="78">
        <f ca="1">X1706*$H1709</f>
        <v>47.07255424694069</v>
      </c>
      <c r="Y1709" s="78">
        <f ca="1">Y1706*$H1709</f>
        <v>47.338823342347851</v>
      </c>
      <c r="Z1709" s="204"/>
      <c r="AA1709" s="205"/>
      <c r="AB1709" s="198"/>
      <c r="AC1709" s="206"/>
      <c r="AD1709" s="175"/>
      <c r="AE1709" s="175"/>
      <c r="AF1709" s="175"/>
      <c r="AG1709" s="175"/>
      <c r="AH1709" s="175"/>
      <c r="AI1709" s="175"/>
      <c r="AJ1709" s="175"/>
      <c r="AK1709" s="175"/>
      <c r="AL1709" s="175"/>
      <c r="AM1709" s="157"/>
      <c r="AN1709" s="216"/>
    </row>
    <row r="1710" spans="1:40" x14ac:dyDescent="0.2">
      <c r="A1710" s="2"/>
      <c r="C1710" s="207"/>
      <c r="D1710" s="208"/>
      <c r="E1710" s="208"/>
      <c r="F1710" s="208"/>
      <c r="G1710" s="209"/>
      <c r="H1710" s="241"/>
      <c r="I1710" s="211"/>
      <c r="J1710" s="212"/>
      <c r="K1710" s="208"/>
      <c r="Z1710" s="175"/>
      <c r="AA1710" s="175"/>
      <c r="AB1710" s="175"/>
      <c r="AC1710" s="175"/>
      <c r="AD1710" s="175"/>
      <c r="AE1710" s="175"/>
      <c r="AF1710" s="175"/>
      <c r="AG1710" s="175"/>
      <c r="AH1710" s="175"/>
      <c r="AI1710" s="175"/>
      <c r="AJ1710" s="175"/>
      <c r="AK1710" s="175"/>
      <c r="AL1710" s="175"/>
      <c r="AM1710" s="157" t="str">
        <f ca="1">IF('MASTER 2018-19 '!H1725="","",'MASTER 2018-19 '!H1725)</f>
        <v/>
      </c>
      <c r="AN1710" s="216"/>
    </row>
    <row r="1711" spans="1:40" x14ac:dyDescent="0.2">
      <c r="A1711" s="152"/>
      <c r="B1711" s="247">
        <v>932</v>
      </c>
      <c r="C1711" s="86" t="str">
        <f ca="1">VLOOKUP(B1711,'GSP List'!$D$2:$E$485,2,FALSE)</f>
        <v>QUEENS LANE NORTH</v>
      </c>
      <c r="D1711" s="117" t="s">
        <v>30</v>
      </c>
      <c r="E1711" s="117" t="s">
        <v>567</v>
      </c>
      <c r="F1711" s="214"/>
      <c r="G1711" s="284">
        <f ca="1">IF(AND(VLOOKUP(C1711,SubstationLoad_Max_Primaries!$B$3:$Z$495,3,FALSE),ISNUMBER(VLOOKUP(C1711,'Manual Calculation'!$B$2:$G$222,3,FALSE))),VLOOKUP(C1711,'Manual Calculation'!$B$2:$G$222,4,FALSE),VLOOKUP(C1711,SubstationLoad_Max_Primaries!$B$3:$Z$500,23,FALSE))</f>
        <v>43875.615277777775</v>
      </c>
      <c r="H1711" s="282">
        <f ca="1">IF(AND(VLOOKUP(C1711,SubstationLoad_Max_Primaries!$B$3:$Z$495,3,FALSE),ISNUMBER(VLOOKUP(C1711,'Manual Calculation'!$B$2:$G$222,3,FALSE))),VLOOKUP(C1711,'Manual Calculation'!$B$2:$G$222,3,FALSE),VLOOKUP(C1711,SubstationLoad_Max_Primaries!$B$3:$Z$500,22,FALSE))</f>
        <v>10.115339851074218</v>
      </c>
      <c r="I1711" s="136">
        <v>1</v>
      </c>
      <c r="J1711" s="89">
        <v>0</v>
      </c>
      <c r="K1711" s="90">
        <v>0</v>
      </c>
      <c r="L1711" s="143">
        <f ca="1">IF(OR($B1711="",ISNA($I1711)),,$H1711*$I1711)</f>
        <v>10.115339851074218</v>
      </c>
      <c r="M1711" s="143">
        <f ca="1">IF($B1711 ="",,VLOOKUP($K1711,'Growth Rates'!$C$5:$D$8,2,FALSE))^COLUMNS($M1711:M1711)*$L1711+SUM($L1712:M1712)*IFERROR($L$5/$L$6,1)</f>
        <v>10.115524524492868</v>
      </c>
      <c r="N1711" s="143">
        <f ca="1">IF($B1711 ="",,VLOOKUP($K1711,'Growth Rates'!$C$5:$D$8,2,FALSE))^COLUMNS($M1711:N1711)*$L1711+SUM($L1712:N1712)*IFERROR($L$5/$L$6,1)</f>
        <v>10.115709201283059</v>
      </c>
      <c r="O1711" s="143">
        <f ca="1">IF($B1711 ="",,VLOOKUP($K1711,'Growth Rates'!$C$5:$D$8,2,FALSE))^COLUMNS($M1711:O1711)*$L1711+SUM($L1712:O1712)*IFERROR($L$5/$L$6,1)</f>
        <v>10.115893881444849</v>
      </c>
      <c r="P1711" s="143">
        <f ca="1">IF($B1711 ="",,VLOOKUP($K1711,'Growth Rates'!$C$5:$D$8,2,FALSE))^COLUMNS($M1711:P1711)*$L1711+SUM($L1712:P1712)*IFERROR($L$5/$L$6,1)</f>
        <v>10.116078564978306</v>
      </c>
      <c r="Q1711" s="143">
        <f ca="1">IF($B1711 ="",,VLOOKUP($K1711,'Growth Rates'!$C$5:$D$8,2,FALSE))^COLUMNS($M1711:Q1711)*$L1711+SUM($L1712:Q1712)*IFERROR($L$5/$L$6,1)</f>
        <v>10.116263251883485</v>
      </c>
      <c r="R1711" s="143">
        <f ca="1">IF($B1711 ="",,VLOOKUP($K1711,'Growth Rates'!$C$5:$D$8,2,FALSE))^COLUMNS($M1711:R1711)*$L1711+SUM($L1712:R1712)*IFERROR($L$5/$L$6,1)</f>
        <v>10.11644794216045</v>
      </c>
      <c r="S1711" s="143">
        <f ca="1">IF($B1711 ="",,VLOOKUP($K1711,'Growth Rates'!$C$5:$D$8,2,FALSE))^COLUMNS($M1711:S1711)*$L1711+SUM($L1712:S1712)*IFERROR($L$5/$L$6,1)</f>
        <v>10.116632635809262</v>
      </c>
      <c r="T1711" s="143">
        <f ca="1">IF($B1711 ="",,VLOOKUP($K1711,'Growth Rates'!$C$5:$D$8,2,FALSE))^COLUMNS($M1711:T1711)*$L1711+SUM($L1712:T1712)*IFERROR($L$5/$L$6,1)</f>
        <v>10.116817332829985</v>
      </c>
      <c r="U1711" s="143">
        <f ca="1">IF($B1711 ="",,VLOOKUP($K1711,'Growth Rates'!$C$5:$D$8,2,FALSE))^COLUMNS($M1711:U1711)*$L1711+SUM($L1712:U1712)*IFERROR($L$5/$L$6,1)</f>
        <v>10.117002033222677</v>
      </c>
      <c r="V1711" s="143">
        <f ca="1">IF($B1711 ="",,VLOOKUP($K1711,'Growth Rates'!$C$5:$D$8,2,FALSE))^COLUMNS($M1711:V1711)*$L1711+SUM($L1712:V1712)*IFERROR($L$5/$L$6,1)</f>
        <v>10.117186736987405</v>
      </c>
      <c r="W1711" s="143">
        <f ca="1">IF($B1711 ="",,VLOOKUP($K1711,'Growth Rates'!$C$5:$D$8,2,FALSE))^COLUMNS($M1711:W1711)*$L1711+SUM($L1712:W1712)*IFERROR($L$5/$L$6,1)</f>
        <v>10.11737144412422</v>
      </c>
      <c r="X1711" s="143">
        <f ca="1">IF($B1711 ="",,VLOOKUP($K1711,'Growth Rates'!$C$5:$D$8,2,FALSE))^COLUMNS($M1711:X1711)*$L1711+SUM($L1712:X1712)*IFERROR($L$5/$L$6,1)</f>
        <v>10.117556154633199</v>
      </c>
      <c r="Y1711" s="143">
        <f ca="1">IF($B1711 ="",,VLOOKUP($K1711,'Growth Rates'!$C$5:$D$8,2,FALSE))^COLUMNS($M1711:Y1711)*$L1711+SUM($L1712:Y1712)*IFERROR($L$5/$L$6,1)</f>
        <v>10.117740868514389</v>
      </c>
      <c r="Z1711" s="237"/>
      <c r="AA1711" s="173">
        <f ca="1">IFERROR(IF($H1711="",,AA1712/$L1711),0)</f>
        <v>0.9559406976356537</v>
      </c>
      <c r="AB1711" s="173">
        <f ca="1">IFERROR(IF($H1711="",,AB1712/$L1711),0)</f>
        <v>0.7386618399528212</v>
      </c>
      <c r="AC1711" s="174">
        <f ca="1">IFERROR(IF($H1711="",,AC1712/$L1711),0)</f>
        <v>0</v>
      </c>
      <c r="AD1711" s="175"/>
      <c r="AE1711" s="42">
        <v>86400</v>
      </c>
      <c r="AF1711" s="43"/>
      <c r="AG1711" s="43"/>
      <c r="AH1711" s="43"/>
      <c r="AI1711" s="43"/>
      <c r="AJ1711" s="43"/>
      <c r="AK1711" s="43"/>
      <c r="AL1711" s="44"/>
      <c r="AM1711" s="157">
        <f ca="1">IF('MASTER 2018-19 '!H1726="","",'MASTER 2018-19 '!H1726)</f>
        <v>12.96205382</v>
      </c>
      <c r="AN1711" s="216">
        <f t="shared" ca="1" si="278"/>
        <v>-2.8467139689257817</v>
      </c>
    </row>
    <row r="1712" spans="1:40" x14ac:dyDescent="0.2">
      <c r="A1712" s="152"/>
      <c r="C1712" s="217" t="str">
        <f ca="1">IFERROR(IF(H1711="","No PI or No Data",""),"Substation was not found in SubstationLoad")</f>
        <v/>
      </c>
      <c r="D1712" s="139"/>
      <c r="E1712" s="139"/>
      <c r="F1712" s="139"/>
      <c r="G1712" s="285">
        <f ca="1">IF(AND(VLOOKUP(C1711,SubstationLoad_Max_Primaries!$B$3:$Z$495,3,FALSE),ISNUMBER(VLOOKUP(C1711,'Manual Calculation'!$B$2:$G$222,3,FALSE))),VLOOKUP(C1711,'Manual Calculation'!$B$2:$G$222,4,FALSE),VLOOKUP(C1711,SubstationLoad_Max_Primaries!$B$3:$Z$500,23,FALSE))</f>
        <v>43875.615277777775</v>
      </c>
      <c r="H1712" s="248"/>
      <c r="I1712" s="220"/>
      <c r="J1712" s="220"/>
      <c r="K1712" s="220"/>
      <c r="L1712" s="220" t="s">
        <v>32</v>
      </c>
      <c r="M1712" s="235"/>
      <c r="N1712" s="221"/>
      <c r="O1712" s="221"/>
      <c r="P1712" s="221"/>
      <c r="Q1712" s="221"/>
      <c r="R1712" s="221"/>
      <c r="S1712" s="221"/>
      <c r="T1712" s="221"/>
      <c r="U1712" s="221"/>
      <c r="V1712" s="221"/>
      <c r="W1712" s="221"/>
      <c r="X1712" s="221"/>
      <c r="Y1712" s="221"/>
      <c r="Z1712" s="222"/>
      <c r="AA1712" s="419">
        <f ca="1">IF(AND(VLOOKUP(C1711,SubstationLoad_Min_Primaries!$B$3:$Z$495,3,FALSE),ISNUMBER(VLOOKUP(C1711,'Manual Calculation'!$B$2:$G$222,5,FALSE))),"Manual Calculation",MAX(VLOOKUP(C1711,SubstationLoad_Max_Primaries!$B$3:$Z$500,5,FALSE),VLOOKUP(C1711,SubstationLoad_Max_Primaries!$B$3:$Z$500,7,FALSE)))</f>
        <v>9.6696650340576173</v>
      </c>
      <c r="AB1712" s="419">
        <f ca="1">IF(AND(VLOOKUP(C1711,SubstationLoad_Min_Primaries!$B$3:$Z$495,3,FALSE),ISNUMBER(VLOOKUP(C1711,'Manual Calculation'!$B$2:$G$222,5,FALSE))),"Manual Calculation",VLOOKUP(C1711,SubstationLoad_Max_Primaries!$B$3:$Z$500,6,FALSE))</f>
        <v>7.4718155461425777</v>
      </c>
      <c r="AC1712" s="282">
        <f ca="1">IF(AND(VLOOKUP(C1711,SubstationLoad_Min_Primaries!$B$3:$Z$495,3,FALSE),ISNUMBER(VLOOKUP(C1711,'Manual Calculation'!$B$2:$G$222,5,FALSE))),VLOOKUP(C1711,'Manual Calculation'!$B$2:$G$222,5,FALSE),VLOOKUP(C1711,SubstationLoad_Min_Primaries!$B$3:$Z$500,22,FALSE))</f>
        <v>0</v>
      </c>
      <c r="AD1712" s="175"/>
      <c r="AE1712" s="186">
        <v>1</v>
      </c>
      <c r="AF1712" s="187">
        <v>0</v>
      </c>
      <c r="AG1712" s="187">
        <v>0</v>
      </c>
      <c r="AH1712" s="187">
        <v>0</v>
      </c>
      <c r="AI1712" s="187">
        <v>0</v>
      </c>
      <c r="AJ1712" s="187">
        <v>0</v>
      </c>
      <c r="AK1712" s="187">
        <v>0</v>
      </c>
      <c r="AL1712" s="188">
        <v>0</v>
      </c>
      <c r="AM1712" s="157" t="str">
        <f ca="1">IF('MASTER 2018-19 '!H1727="","",'MASTER 2018-19 '!H1727)</f>
        <v/>
      </c>
      <c r="AN1712" s="216"/>
    </row>
    <row r="1713" spans="1:40" x14ac:dyDescent="0.2">
      <c r="A1713" s="152"/>
      <c r="C1713" s="223" t="s">
        <v>33</v>
      </c>
      <c r="D1713" s="224"/>
      <c r="E1713" s="225"/>
      <c r="F1713" s="225"/>
      <c r="G1713" s="226"/>
      <c r="H1713" s="249"/>
      <c r="I1713" s="228"/>
      <c r="J1713" s="228"/>
      <c r="K1713" s="228"/>
      <c r="L1713" s="228"/>
      <c r="M1713" s="229"/>
      <c r="N1713" s="229"/>
      <c r="O1713" s="230"/>
      <c r="P1713" s="230"/>
      <c r="Q1713" s="230"/>
      <c r="R1713" s="231" t="s">
        <v>34</v>
      </c>
      <c r="S1713" s="283">
        <f ca="1">VLOOKUP(C1711,SubstationLoad_Max_Primaries!$B$3:$Z$500,24,FALSE)</f>
        <v>0</v>
      </c>
      <c r="T1713" s="233"/>
      <c r="U1713" s="233"/>
      <c r="V1713" s="233"/>
      <c r="W1713" s="233"/>
      <c r="X1713" s="233"/>
      <c r="Y1713" s="233"/>
      <c r="Z1713" s="234"/>
      <c r="AA1713" s="418">
        <f ca="1">IF(AND(VLOOKUP(C1711,SubstationLoad_Min_Primaries!$B$3:$Z$495,3,FALSE),ISNUMBER(VLOOKUP(C1711,'Manual Calculation'!$B$2:$G$222,5,FALSE))),"",IF(AA1712=VLOOKUP(C1711,SubstationLoad_Max_Primaries!$B$3:$Z$500,5,FALSE),VLOOKUP(C1711,SubstationLoad_Max_Primaries!$B$3:$Z$500,10,FALSE),IF(AA1712=VLOOKUP(C1711,SubstationLoad_Max_Primaries!$B$3:$Z$500,7,FALSE),VLOOKUP(C1711,SubstationLoad_Max_Primaries!$B$3:$Z$500,12,FALSE),"")))</f>
        <v>43570.739583333336</v>
      </c>
      <c r="AB1713" s="418">
        <f ca="1">IF(AND(VLOOKUP(C1711,SubstationLoad_Min_Primaries!$B$3:$Z$495,3,FALSE),ISNUMBER(VLOOKUP(C1711,'Manual Calculation'!$B$2:$G$222,5,FALSE))),"",VLOOKUP(C1711,SubstationLoad_Max_Primaries!$B$3:$Z$500,11,FALSE))</f>
        <v>43629.51458333333</v>
      </c>
      <c r="AC1713" s="418">
        <f ca="1">IF(AND(VLOOKUP(C1711,SubstationLoad_Min_Primaries!$B$3:$Z$495,3,FALSE),ISNUMBER(VLOOKUP(C1711,'Manual Calculation'!$B$2:$G$222,5,FALSE))),VLOOKUP(C1711,'Manual Calculation'!$B$2:$G$222,6,FALSE),VLOOKUP(C1711,SubstationLoad_Min_Primaries!$B$3:$Z$500,23,FALSE))</f>
        <v>0</v>
      </c>
      <c r="AD1713" s="175"/>
      <c r="AE1713" s="175"/>
      <c r="AF1713" s="175"/>
      <c r="AG1713" s="175"/>
      <c r="AH1713" s="175"/>
      <c r="AI1713" s="175"/>
      <c r="AJ1713" s="175"/>
      <c r="AK1713" s="175"/>
      <c r="AL1713" s="175"/>
      <c r="AM1713" s="157" t="str">
        <f ca="1">IF('MASTER 2018-19 '!H1728="","",'MASTER 2018-19 '!H1728)</f>
        <v/>
      </c>
      <c r="AN1713" s="216"/>
    </row>
    <row r="1714" spans="1:40" x14ac:dyDescent="0.2">
      <c r="A1714" s="152"/>
      <c r="B1714" s="213">
        <v>943</v>
      </c>
      <c r="C1714" s="86" t="str">
        <f ca="1">VLOOKUP(B1714,'GSP List'!$D$2:$E$485,2,FALSE)</f>
        <v>SPRINGHILL</v>
      </c>
      <c r="D1714" s="117" t="s">
        <v>30</v>
      </c>
      <c r="E1714" s="117" t="s">
        <v>571</v>
      </c>
      <c r="F1714" s="214"/>
      <c r="G1714" s="284">
        <f ca="1">IF(AND(VLOOKUP(C1714,SubstationLoad_Max_Primaries!$B$3:$Z$495,3,FALSE),ISNUMBER(VLOOKUP(C1714,'Manual Calculation'!$B$2:$G$222,3,FALSE))),VLOOKUP(C1714,'Manual Calculation'!$B$2:$G$222,4,FALSE),VLOOKUP(C1714,SubstationLoad_Max_Primaries!$B$3:$Z$500,23,FALSE))</f>
        <v>43788.72152777778</v>
      </c>
      <c r="H1714" s="282">
        <f ca="1">IF(AND(VLOOKUP(C1714,SubstationLoad_Max_Primaries!$B$3:$Z$495,3,FALSE),ISNUMBER(VLOOKUP(C1714,'Manual Calculation'!$B$2:$G$222,3,FALSE))),VLOOKUP(C1714,'Manual Calculation'!$B$2:$G$222,3,FALSE),VLOOKUP(C1714,SubstationLoad_Max_Primaries!$B$3:$Z$500,22,FALSE))</f>
        <v>17.078726659790039</v>
      </c>
      <c r="I1714" s="136">
        <v>1</v>
      </c>
      <c r="J1714" s="89" t="s">
        <v>35</v>
      </c>
      <c r="K1714" s="90" t="s">
        <v>35</v>
      </c>
      <c r="L1714" s="143">
        <f ca="1">IF(OR($B1714="",ISNA($I1714)),,$H1714*$I1714)</f>
        <v>17.078726659790039</v>
      </c>
      <c r="M1714" s="143">
        <f ca="1">IF($B1714 ="",,VLOOKUP($K1714,'Growth Rates'!$C$5:$D$8,2,FALSE))^COLUMNS($M1714:M1714)*$L1714+SUM($L1715:M1715)*IFERROR($L$5/$L$6,1)</f>
        <v>17.311080147088344</v>
      </c>
      <c r="N1714" s="143">
        <f ca="1">IF($B1714 ="",,VLOOKUP($K1714,'Growth Rates'!$C$5:$D$8,2,FALSE))^COLUMNS($M1714:N1714)*$L1714+SUM($L1715:N1715)*IFERROR($L$5/$L$6,1)</f>
        <v>17.546594768359636</v>
      </c>
      <c r="O1714" s="143">
        <f ca="1">IF($B1714 ="",,VLOOKUP($K1714,'Growth Rates'!$C$5:$D$8,2,FALSE))^COLUMNS($M1714:O1714)*$L1714+SUM($L1715:O1715)*IFERROR($L$5/$L$6,1)</f>
        <v>17.785313530352433</v>
      </c>
      <c r="P1714" s="143">
        <f ca="1">IF($B1714 ="",,VLOOKUP($K1714,'Growth Rates'!$C$5:$D$8,2,FALSE))^COLUMNS($M1714:P1714)*$L1714+SUM($L1715:P1715)*IFERROR($L$5/$L$6,1)</f>
        <v>18.027280024915555</v>
      </c>
      <c r="Q1714" s="143">
        <f ca="1">IF($B1714 ="",,VLOOKUP($K1714,'Growth Rates'!$C$5:$D$8,2,FALSE))^COLUMNS($M1714:Q1714)*$L1714+SUM($L1715:Q1715)*IFERROR($L$5/$L$6,1)</f>
        <v>18.272538436958296</v>
      </c>
      <c r="R1714" s="143">
        <f ca="1">IF($B1714 ="",,VLOOKUP($K1714,'Growth Rates'!$C$5:$D$8,2,FALSE))^COLUMNS($M1714:R1714)*$L1714+SUM($L1715:R1715)*IFERROR($L$5/$L$6,1)</f>
        <v>18.521133552518965</v>
      </c>
      <c r="S1714" s="143">
        <f ca="1">IF($B1714 ="",,VLOOKUP($K1714,'Growth Rates'!$C$5:$D$8,2,FALSE))^COLUMNS($M1714:S1714)*$L1714+SUM($L1715:S1715)*IFERROR($L$5/$L$6,1)</f>
        <v>18.773110766943113</v>
      </c>
      <c r="T1714" s="143">
        <f ca="1">IF($B1714 ="",,VLOOKUP($K1714,'Growth Rates'!$C$5:$D$8,2,FALSE))^COLUMNS($M1714:T1714)*$L1714+SUM($L1715:T1715)*IFERROR($L$5/$L$6,1)</f>
        <v>19.028516093173106</v>
      </c>
      <c r="U1714" s="143">
        <f ca="1">IF($B1714 ="",,VLOOKUP($K1714,'Growth Rates'!$C$5:$D$8,2,FALSE))^COLUMNS($M1714:U1714)*$L1714+SUM($L1715:U1715)*IFERROR($L$5/$L$6,1)</f>
        <v>19.287396170150402</v>
      </c>
      <c r="V1714" s="143">
        <f ca="1">IF($B1714 ="",,VLOOKUP($K1714,'Growth Rates'!$C$5:$D$8,2,FALSE))^COLUMNS($M1714:V1714)*$L1714+SUM($L1715:V1715)*IFERROR($L$5/$L$6,1)</f>
        <v>19.549798271332193</v>
      </c>
      <c r="W1714" s="143">
        <f ca="1">IF($B1714 ="",,VLOOKUP($K1714,'Growth Rates'!$C$5:$D$8,2,FALSE))^COLUMNS($M1714:W1714)*$L1714+SUM($L1715:W1715)*IFERROR($L$5/$L$6,1)</f>
        <v>19.815770313323888</v>
      </c>
      <c r="X1714" s="143">
        <f ca="1">IF($B1714 ="",,VLOOKUP($K1714,'Growth Rates'!$C$5:$D$8,2,FALSE))^COLUMNS($M1714:X1714)*$L1714+SUM($L1715:X1715)*IFERROR($L$5/$L$6,1)</f>
        <v>20.085360864629052</v>
      </c>
      <c r="Y1714" s="143">
        <f ca="1">IF($B1714 ="",,VLOOKUP($K1714,'Growth Rates'!$C$5:$D$8,2,FALSE))^COLUMNS($M1714:Y1714)*$L1714+SUM($L1715:Y1715)*IFERROR($L$5/$L$6,1)</f>
        <v>20.358619154518372</v>
      </c>
      <c r="Z1714" s="215"/>
      <c r="AA1714" s="173">
        <f ca="1">IFERROR(IF($H1714="",,AA1715/$L1714),0)</f>
        <v>0.86013074979372151</v>
      </c>
      <c r="AB1714" s="173">
        <f ca="1">IFERROR(IF($H1714="",,AB1715/$L1714),0)</f>
        <v>0.62026147916129837</v>
      </c>
      <c r="AC1714" s="174">
        <f ca="1">IFERROR(IF($H1714="",,AC1715/$L1714),0)</f>
        <v>0</v>
      </c>
      <c r="AD1714" s="175"/>
      <c r="AE1714" s="42">
        <v>86405</v>
      </c>
      <c r="AF1714" s="43"/>
      <c r="AG1714" s="43"/>
      <c r="AH1714" s="43"/>
      <c r="AI1714" s="43"/>
      <c r="AJ1714" s="43"/>
      <c r="AK1714" s="43"/>
      <c r="AL1714" s="44"/>
      <c r="AM1714" s="157">
        <f ca="1">IF('MASTER 2018-19 '!H1729="","",'MASTER 2018-19 '!H1729)</f>
        <v>15.92</v>
      </c>
      <c r="AN1714" s="253">
        <f t="shared" ca="1" si="278"/>
        <v>1.1587266597900392</v>
      </c>
    </row>
    <row r="1715" spans="1:40" x14ac:dyDescent="0.2">
      <c r="A1715" s="152"/>
      <c r="C1715" s="217" t="str">
        <f ca="1">IFERROR(IF(H1714="","No PI or No Data",""),"Substation was not found in SubstationLoad")</f>
        <v/>
      </c>
      <c r="D1715" s="139"/>
      <c r="E1715" s="139"/>
      <c r="F1715" s="139"/>
      <c r="G1715" s="285">
        <f ca="1">IF(AND(VLOOKUP(C1714,SubstationLoad_Max_Primaries!$B$3:$Z$495,3,FALSE),ISNUMBER(VLOOKUP(C1714,'Manual Calculation'!$B$2:$G$222,3,FALSE))),VLOOKUP(C1714,'Manual Calculation'!$B$2:$G$222,4,FALSE),VLOOKUP(C1714,SubstationLoad_Max_Primaries!$B$3:$Z$500,23,FALSE))</f>
        <v>43788.72152777778</v>
      </c>
      <c r="H1715" s="250"/>
      <c r="I1715" s="220"/>
      <c r="J1715" s="220"/>
      <c r="K1715" s="220"/>
      <c r="L1715" s="220" t="s">
        <v>32</v>
      </c>
      <c r="M1715" s="221"/>
      <c r="N1715" s="221"/>
      <c r="O1715" s="221"/>
      <c r="P1715" s="221"/>
      <c r="Q1715" s="221"/>
      <c r="R1715" s="221"/>
      <c r="S1715" s="221"/>
      <c r="T1715" s="221"/>
      <c r="U1715" s="221"/>
      <c r="V1715" s="221"/>
      <c r="W1715" s="221"/>
      <c r="X1715" s="221"/>
      <c r="Y1715" s="221"/>
      <c r="Z1715" s="222"/>
      <c r="AA1715" s="419">
        <f ca="1">IF(AND(VLOOKUP(C1714,SubstationLoad_Min_Primaries!$B$3:$Z$495,3,FALSE),ISNUMBER(VLOOKUP(C1714,'Manual Calculation'!$B$2:$G$222,5,FALSE))),"Manual Calculation",MAX(VLOOKUP(C1714,SubstationLoad_Max_Primaries!$B$3:$Z$500,5,FALSE),VLOOKUP(C1714,SubstationLoad_Max_Primaries!$B$3:$Z$500,7,FALSE)))</f>
        <v>14.689937967407227</v>
      </c>
      <c r="AB1715" s="419">
        <f ca="1">IF(AND(VLOOKUP(C1714,SubstationLoad_Min_Primaries!$B$3:$Z$495,3,FALSE),ISNUMBER(VLOOKUP(C1714,'Manual Calculation'!$B$2:$G$222,5,FALSE))),"Manual Calculation",VLOOKUP(C1714,SubstationLoad_Max_Primaries!$B$3:$Z$500,6,FALSE))</f>
        <v>10.593276260192871</v>
      </c>
      <c r="AC1715" s="282">
        <f ca="1">IF(AND(VLOOKUP(C1714,SubstationLoad_Min_Primaries!$B$3:$Z$495,3,FALSE),ISNUMBER(VLOOKUP(C1714,'Manual Calculation'!$B$2:$G$222,5,FALSE))),VLOOKUP(C1714,'Manual Calculation'!$B$2:$G$222,5,FALSE),VLOOKUP(C1714,SubstationLoad_Min_Primaries!$B$3:$Z$500,22,FALSE))</f>
        <v>0</v>
      </c>
      <c r="AD1715" s="175"/>
      <c r="AE1715" s="186">
        <v>1</v>
      </c>
      <c r="AF1715" s="187">
        <v>0</v>
      </c>
      <c r="AG1715" s="187">
        <v>0</v>
      </c>
      <c r="AH1715" s="187">
        <v>0</v>
      </c>
      <c r="AI1715" s="187">
        <v>0</v>
      </c>
      <c r="AJ1715" s="187">
        <v>0</v>
      </c>
      <c r="AK1715" s="187">
        <v>0</v>
      </c>
      <c r="AL1715" s="188">
        <v>0</v>
      </c>
      <c r="AM1715" s="157" t="str">
        <f ca="1">IF('MASTER 2018-19 '!H1730="","",'MASTER 2018-19 '!H1730)</f>
        <v/>
      </c>
      <c r="AN1715" s="216"/>
    </row>
    <row r="1716" spans="1:40" x14ac:dyDescent="0.2">
      <c r="A1716" s="152"/>
      <c r="C1716" s="223" t="s">
        <v>33</v>
      </c>
      <c r="D1716" s="224"/>
      <c r="E1716" s="225"/>
      <c r="F1716" s="225"/>
      <c r="G1716" s="226"/>
      <c r="H1716" s="249"/>
      <c r="I1716" s="228"/>
      <c r="J1716" s="228"/>
      <c r="K1716" s="228"/>
      <c r="L1716" s="228"/>
      <c r="M1716" s="229"/>
      <c r="N1716" s="229"/>
      <c r="O1716" s="230"/>
      <c r="P1716" s="230"/>
      <c r="Q1716" s="230"/>
      <c r="R1716" s="231" t="s">
        <v>34</v>
      </c>
      <c r="S1716" s="283">
        <f ca="1">VLOOKUP(C1714,SubstationLoad_Max_Primaries!$B$3:$Z$500,24,FALSE)</f>
        <v>0</v>
      </c>
      <c r="T1716" s="233"/>
      <c r="U1716" s="233"/>
      <c r="V1716" s="233"/>
      <c r="W1716" s="233"/>
      <c r="X1716" s="233"/>
      <c r="Y1716" s="233"/>
      <c r="Z1716" s="234"/>
      <c r="AA1716" s="418">
        <f ca="1">IF(AND(VLOOKUP(C1714,SubstationLoad_Min_Primaries!$B$3:$Z$495,3,FALSE),ISNUMBER(VLOOKUP(C1714,'Manual Calculation'!$B$2:$G$222,5,FALSE))),"",IF(AA1715=VLOOKUP(C1714,SubstationLoad_Max_Primaries!$B$3:$Z$500,5,FALSE),VLOOKUP(C1714,SubstationLoad_Max_Primaries!$B$3:$Z$500,10,FALSE),IF(AA1715=VLOOKUP(C1714,SubstationLoad_Max_Primaries!$B$3:$Z$500,7,FALSE),VLOOKUP(C1714,SubstationLoad_Max_Primaries!$B$3:$Z$500,12,FALSE),"")))</f>
        <v>43767.73541666667</v>
      </c>
      <c r="AB1716" s="418">
        <f ca="1">IF(AND(VLOOKUP(C1714,SubstationLoad_Min_Primaries!$B$3:$Z$495,3,FALSE),ISNUMBER(VLOOKUP(C1714,'Manual Calculation'!$B$2:$G$222,5,FALSE))),"",VLOOKUP(C1714,SubstationLoad_Max_Primaries!$B$3:$Z$500,11,FALSE))</f>
        <v>43628.738194444442</v>
      </c>
      <c r="AC1716" s="418">
        <f ca="1">IF(AND(VLOOKUP(C1714,SubstationLoad_Min_Primaries!$B$3:$Z$495,3,FALSE),ISNUMBER(VLOOKUP(C1714,'Manual Calculation'!$B$2:$G$222,5,FALSE))),VLOOKUP(C1714,'Manual Calculation'!$B$2:$G$222,6,FALSE),VLOOKUP(C1714,SubstationLoad_Min_Primaries!$B$3:$Z$500,23,FALSE))</f>
        <v>0</v>
      </c>
      <c r="AD1716" s="175"/>
      <c r="AE1716" s="175"/>
      <c r="AF1716" s="175"/>
      <c r="AG1716" s="175"/>
      <c r="AH1716" s="175"/>
      <c r="AI1716" s="175"/>
      <c r="AJ1716" s="175"/>
      <c r="AK1716" s="175"/>
      <c r="AL1716" s="175"/>
      <c r="AM1716" s="157" t="str">
        <f ca="1">IF('MASTER 2018-19 '!H1731="","",'MASTER 2018-19 '!H1731)</f>
        <v/>
      </c>
      <c r="AN1716" s="216"/>
    </row>
    <row r="1717" spans="1:40" x14ac:dyDescent="0.2">
      <c r="A1717" s="152"/>
      <c r="B1717" s="213">
        <v>986</v>
      </c>
      <c r="C1717" s="86" t="str">
        <f ca="1">VLOOKUP(B1717,'GSP List'!$D$2:$E$485,2,FALSE)</f>
        <v>WOODHILL</v>
      </c>
      <c r="D1717" s="117" t="s">
        <v>30</v>
      </c>
      <c r="E1717" s="117" t="s">
        <v>545</v>
      </c>
      <c r="F1717" s="214"/>
      <c r="G1717" s="284">
        <f ca="1">IF(AND(VLOOKUP(C1717,SubstationLoad_Max_Primaries!$B$3:$Z$495,3,FALSE),ISNUMBER(VLOOKUP(C1717,'Manual Calculation'!$B$2:$G$222,3,FALSE))),VLOOKUP(C1717,'Manual Calculation'!$B$2:$G$222,4,FALSE),VLOOKUP(C1717,SubstationLoad_Max_Primaries!$B$3:$Z$500,23,FALSE))</f>
        <v>43678.588194444441</v>
      </c>
      <c r="H1717" s="282">
        <f ca="1">IF(AND(VLOOKUP(C1717,SubstationLoad_Max_Primaries!$B$3:$Z$495,3,FALSE),ISNUMBER(VLOOKUP(C1717,'Manual Calculation'!$B$2:$G$222,3,FALSE))),VLOOKUP(C1717,'Manual Calculation'!$B$2:$G$222,3,FALSE),VLOOKUP(C1717,SubstationLoad_Max_Primaries!$B$3:$Z$500,22,FALSE))</f>
        <v>18.192625388503075</v>
      </c>
      <c r="I1717" s="136">
        <v>1</v>
      </c>
      <c r="J1717" s="89">
        <v>0</v>
      </c>
      <c r="K1717" s="90">
        <v>0</v>
      </c>
      <c r="L1717" s="143">
        <f ca="1">IF(OR($B1717="",ISNA($I1717)),,$H1717*$I1717)</f>
        <v>18.192625388503075</v>
      </c>
      <c r="M1717" s="143">
        <f ca="1">IF($B1717 ="",,VLOOKUP($K1717,'Growth Rates'!$C$5:$D$8,2,FALSE))^COLUMNS($M1717:M1717)*$L1717+SUM($L1718:M1718)*IFERROR($L$5/$L$6,1)</f>
        <v>18.192957527054443</v>
      </c>
      <c r="N1717" s="143">
        <f ca="1">IF($B1717 ="",,VLOOKUP($K1717,'Growth Rates'!$C$5:$D$8,2,FALSE))^COLUMNS($M1717:N1717)*$L1717+SUM($L1718:N1718)*IFERROR($L$5/$L$6,1)</f>
        <v>18.193289671669586</v>
      </c>
      <c r="O1717" s="143">
        <f ca="1">IF($B1717 ="",,VLOOKUP($K1717,'Growth Rates'!$C$5:$D$8,2,FALSE))^COLUMNS($M1717:O1717)*$L1717+SUM($L1718:O1718)*IFERROR($L$5/$L$6,1)</f>
        <v>18.193621822348614</v>
      </c>
      <c r="P1717" s="143">
        <f ca="1">IF($B1717 ="",,VLOOKUP($K1717,'Growth Rates'!$C$5:$D$8,2,FALSE))^COLUMNS($M1717:P1717)*$L1717+SUM($L1718:P1718)*IFERROR($L$5/$L$6,1)</f>
        <v>18.193953979091646</v>
      </c>
      <c r="Q1717" s="143">
        <f ca="1">IF($B1717 ="",,VLOOKUP($K1717,'Growth Rates'!$C$5:$D$8,2,FALSE))^COLUMNS($M1717:Q1717)*$L1717+SUM($L1718:Q1718)*IFERROR($L$5/$L$6,1)</f>
        <v>18.194286141898782</v>
      </c>
      <c r="R1717" s="143">
        <f ca="1">IF($B1717 ="",,VLOOKUP($K1717,'Growth Rates'!$C$5:$D$8,2,FALSE))^COLUMNS($M1717:R1717)*$L1717+SUM($L1718:R1718)*IFERROR($L$5/$L$6,1)</f>
        <v>18.194618310770142</v>
      </c>
      <c r="S1717" s="143">
        <f ca="1">IF($B1717 ="",,VLOOKUP($K1717,'Growth Rates'!$C$5:$D$8,2,FALSE))^COLUMNS($M1717:S1717)*$L1717+SUM($L1718:S1718)*IFERROR($L$5/$L$6,1)</f>
        <v>18.194950485705828</v>
      </c>
      <c r="T1717" s="143">
        <f ca="1">IF($B1717 ="",,VLOOKUP($K1717,'Growth Rates'!$C$5:$D$8,2,FALSE))^COLUMNS($M1717:T1717)*$L1717+SUM($L1718:T1718)*IFERROR($L$5/$L$6,1)</f>
        <v>18.19528266670596</v>
      </c>
      <c r="U1717" s="143">
        <f ca="1">IF($B1717 ="",,VLOOKUP($K1717,'Growth Rates'!$C$5:$D$8,2,FALSE))^COLUMNS($M1717:U1717)*$L1717+SUM($L1718:U1718)*IFERROR($L$5/$L$6,1)</f>
        <v>18.195614853770639</v>
      </c>
      <c r="V1717" s="143">
        <f ca="1">IF($B1717 ="",,VLOOKUP($K1717,'Growth Rates'!$C$5:$D$8,2,FALSE))^COLUMNS($M1717:V1717)*$L1717+SUM($L1718:V1718)*IFERROR($L$5/$L$6,1)</f>
        <v>18.195947046899985</v>
      </c>
      <c r="W1717" s="143">
        <f ca="1">IF($B1717 ="",,VLOOKUP($K1717,'Growth Rates'!$C$5:$D$8,2,FALSE))^COLUMNS($M1717:W1717)*$L1717+SUM($L1718:W1718)*IFERROR($L$5/$L$6,1)</f>
        <v>18.196279246094093</v>
      </c>
      <c r="X1717" s="143">
        <f ca="1">IF($B1717 ="",,VLOOKUP($K1717,'Growth Rates'!$C$5:$D$8,2,FALSE))^COLUMNS($M1717:X1717)*$L1717+SUM($L1718:X1718)*IFERROR($L$5/$L$6,1)</f>
        <v>18.1966114513531</v>
      </c>
      <c r="Y1717" s="143">
        <f ca="1">IF($B1717 ="",,VLOOKUP($K1717,'Growth Rates'!$C$5:$D$8,2,FALSE))^COLUMNS($M1717:Y1717)*$L1717+SUM($L1718:Y1718)*IFERROR($L$5/$L$6,1)</f>
        <v>18.196943662677093</v>
      </c>
      <c r="Z1717" s="215"/>
      <c r="AA1717" s="173">
        <f ca="1">IFERROR(IF($H1717="",,AA1718/$L1717),0)</f>
        <v>0.90329408553018198</v>
      </c>
      <c r="AB1717" s="173">
        <f ca="1">IFERROR(IF($H1717="",,AB1718/$L1717),0)</f>
        <v>1</v>
      </c>
      <c r="AC1717" s="174">
        <f ca="1">IFERROR(IF($H1717="",,AC1718/$L1717),0)</f>
        <v>0</v>
      </c>
      <c r="AD1717" s="175"/>
      <c r="AE1717" s="42">
        <v>86403</v>
      </c>
      <c r="AF1717" s="43"/>
      <c r="AG1717" s="43"/>
      <c r="AH1717" s="43"/>
      <c r="AI1717" s="43"/>
      <c r="AJ1717" s="43"/>
      <c r="AK1717" s="43"/>
      <c r="AL1717" s="44"/>
      <c r="AM1717" s="157">
        <f ca="1">IF('MASTER 2018-19 '!H1732="","",'MASTER 2018-19 '!H1732)</f>
        <v>14.3</v>
      </c>
      <c r="AN1717" s="216">
        <f t="shared" ca="1" si="278"/>
        <v>3.8926253885030739</v>
      </c>
    </row>
    <row r="1718" spans="1:40" x14ac:dyDescent="0.2">
      <c r="C1718" s="217" t="str">
        <f ca="1">IFERROR(IF(H1717="","No PI or No Data",""),"Substation was not found in SubstationLoad")</f>
        <v/>
      </c>
      <c r="D1718" s="139"/>
      <c r="E1718" s="139"/>
      <c r="F1718" s="139"/>
      <c r="G1718" s="285">
        <f ca="1">IF(AND(VLOOKUP(C1717,SubstationLoad_Max_Primaries!$B$3:$Z$495,3,FALSE),ISNUMBER(VLOOKUP(C1717,'Manual Calculation'!$B$2:$G$222,3,FALSE))),VLOOKUP(C1717,'Manual Calculation'!$B$2:$G$222,4,FALSE),VLOOKUP(C1717,SubstationLoad_Max_Primaries!$B$3:$Z$500,23,FALSE))</f>
        <v>43678.588194444441</v>
      </c>
      <c r="H1718" s="250"/>
      <c r="I1718" s="220"/>
      <c r="J1718" s="220"/>
      <c r="K1718" s="220"/>
      <c r="L1718" s="220" t="s">
        <v>32</v>
      </c>
      <c r="M1718" s="235"/>
      <c r="N1718" s="221"/>
      <c r="O1718" s="221"/>
      <c r="P1718" s="221"/>
      <c r="Q1718" s="221"/>
      <c r="R1718" s="221"/>
      <c r="S1718" s="221"/>
      <c r="T1718" s="221"/>
      <c r="U1718" s="221"/>
      <c r="V1718" s="221"/>
      <c r="W1718" s="221"/>
      <c r="X1718" s="221"/>
      <c r="Y1718" s="221"/>
      <c r="Z1718" s="222"/>
      <c r="AA1718" s="419">
        <f ca="1">IF(AND(VLOOKUP(C1717,SubstationLoad_Min_Primaries!$B$3:$Z$495,3,FALSE),ISNUMBER(VLOOKUP(C1717,'Manual Calculation'!$B$2:$G$222,5,FALSE))),"Manual Calculation",MAX(VLOOKUP(C1717,SubstationLoad_Max_Primaries!$B$3:$Z$500,5,FALSE),VLOOKUP(C1717,SubstationLoad_Max_Primaries!$B$3:$Z$500,7,FALSE)))</f>
        <v>16.433290913701057</v>
      </c>
      <c r="AB1718" s="419">
        <f ca="1">IF(AND(VLOOKUP(C1717,SubstationLoad_Min_Primaries!$B$3:$Z$495,3,FALSE),ISNUMBER(VLOOKUP(C1717,'Manual Calculation'!$B$2:$G$222,5,FALSE))),"Manual Calculation",VLOOKUP(C1717,SubstationLoad_Max_Primaries!$B$3:$Z$500,6,FALSE))</f>
        <v>18.192625388503075</v>
      </c>
      <c r="AC1718" s="282">
        <f ca="1">IF(AND(VLOOKUP(C1717,SubstationLoad_Min_Primaries!$B$3:$Z$495,3,FALSE),ISNUMBER(VLOOKUP(C1717,'Manual Calculation'!$B$2:$G$222,5,FALSE))),VLOOKUP(C1717,'Manual Calculation'!$B$2:$G$222,5,FALSE),VLOOKUP(C1717,SubstationLoad_Min_Primaries!$B$3:$Z$500,22,FALSE))</f>
        <v>0</v>
      </c>
      <c r="AD1718" s="175"/>
      <c r="AE1718" s="186">
        <v>1</v>
      </c>
      <c r="AF1718" s="187">
        <v>0</v>
      </c>
      <c r="AG1718" s="187">
        <v>0</v>
      </c>
      <c r="AH1718" s="187">
        <v>0</v>
      </c>
      <c r="AI1718" s="187">
        <v>0</v>
      </c>
      <c r="AJ1718" s="187">
        <v>0</v>
      </c>
      <c r="AK1718" s="187">
        <v>0</v>
      </c>
      <c r="AL1718" s="188">
        <v>0</v>
      </c>
      <c r="AM1718" s="157" t="str">
        <f ca="1">IF('MASTER 2018-19 '!H1733="","",'MASTER 2018-19 '!H1733)</f>
        <v/>
      </c>
      <c r="AN1718" s="216"/>
    </row>
    <row r="1719" spans="1:40" x14ac:dyDescent="0.2">
      <c r="C1719" s="223" t="s">
        <v>33</v>
      </c>
      <c r="D1719" s="224"/>
      <c r="E1719" s="225"/>
      <c r="F1719" s="225"/>
      <c r="G1719" s="226"/>
      <c r="H1719" s="249"/>
      <c r="I1719" s="228"/>
      <c r="J1719" s="228"/>
      <c r="K1719" s="228"/>
      <c r="L1719" s="228"/>
      <c r="M1719" s="229"/>
      <c r="N1719" s="229"/>
      <c r="O1719" s="230"/>
      <c r="P1719" s="230"/>
      <c r="Q1719" s="230"/>
      <c r="R1719" s="231" t="s">
        <v>34</v>
      </c>
      <c r="S1719" s="283">
        <f ca="1">VLOOKUP(C1717,SubstationLoad_Max_Primaries!$B$3:$Z$500,24,FALSE)</f>
        <v>6.6256450265645981</v>
      </c>
      <c r="T1719" s="233"/>
      <c r="U1719" s="233"/>
      <c r="V1719" s="233"/>
      <c r="W1719" s="233"/>
      <c r="X1719" s="233"/>
      <c r="Y1719" s="233"/>
      <c r="Z1719" s="234"/>
      <c r="AA1719" s="418">
        <f ca="1">IF(AND(VLOOKUP(C1717,SubstationLoad_Min_Primaries!$B$3:$Z$495,3,FALSE),ISNUMBER(VLOOKUP(C1717,'Manual Calculation'!$B$2:$G$222,5,FALSE))),"",IF(AA1718=VLOOKUP(C1717,SubstationLoad_Max_Primaries!$B$3:$Z$500,5,FALSE),VLOOKUP(C1717,SubstationLoad_Max_Primaries!$B$3:$Z$500,10,FALSE),IF(AA1718=VLOOKUP(C1717,SubstationLoad_Max_Primaries!$B$3:$Z$500,7,FALSE),VLOOKUP(C1717,SubstationLoad_Max_Primaries!$B$3:$Z$500,12,FALSE),"")))</f>
        <v>43742.465277777781</v>
      </c>
      <c r="AB1719" s="418">
        <f ca="1">IF(AND(VLOOKUP(C1717,SubstationLoad_Min_Primaries!$B$3:$Z$495,3,FALSE),ISNUMBER(VLOOKUP(C1717,'Manual Calculation'!$B$2:$G$222,5,FALSE))),"",VLOOKUP(C1717,SubstationLoad_Max_Primaries!$B$3:$Z$500,11,FALSE))</f>
        <v>43678.588194444441</v>
      </c>
      <c r="AC1719" s="418">
        <f ca="1">IF(AND(VLOOKUP(C1717,SubstationLoad_Min_Primaries!$B$3:$Z$495,3,FALSE),ISNUMBER(VLOOKUP(C1717,'Manual Calculation'!$B$2:$G$222,5,FALSE))),VLOOKUP(C1717,'Manual Calculation'!$B$2:$G$222,6,FALSE),VLOOKUP(C1717,SubstationLoad_Min_Primaries!$B$3:$Z$500,23,FALSE))</f>
        <v>0</v>
      </c>
      <c r="AD1719" s="175"/>
      <c r="AE1719" s="175"/>
      <c r="AF1719" s="175"/>
      <c r="AG1719" s="175"/>
      <c r="AH1719" s="175"/>
      <c r="AI1719" s="175"/>
      <c r="AJ1719" s="175"/>
      <c r="AK1719" s="175"/>
      <c r="AL1719" s="175"/>
    </row>
  </sheetData>
  <autoFilter ref="A1:U1719"/>
  <conditionalFormatting sqref="L5:V5 L337 L604">
    <cfRule type="expression" dxfId="1496" priority="1473" stopIfTrue="1">
      <formula>L5&gt;$F5</formula>
    </cfRule>
  </conditionalFormatting>
  <conditionalFormatting sqref="AA5 AA28 AA31">
    <cfRule type="cellIs" dxfId="1495" priority="1474" stopIfTrue="1" operator="greaterThanOrEqual">
      <formula>1</formula>
    </cfRule>
    <cfRule type="cellIs" dxfId="1494" priority="1475" stopIfTrue="1" operator="greaterThanOrEqual">
      <formula>0.7</formula>
    </cfRule>
  </conditionalFormatting>
  <conditionalFormatting sqref="AB5 AB28 AB31">
    <cfRule type="cellIs" dxfId="1493" priority="1476" stopIfTrue="1" operator="greaterThanOrEqual">
      <formula>1</formula>
    </cfRule>
    <cfRule type="cellIs" dxfId="1492" priority="1477" stopIfTrue="1" operator="greaterThanOrEqual">
      <formula>0.8</formula>
    </cfRule>
  </conditionalFormatting>
  <conditionalFormatting sqref="AA13:AC13 AA16:AC16 AA19:AC19 AA22:AC22 AA25:AC25 AA10:AC10">
    <cfRule type="cellIs" dxfId="1491" priority="1471" stopIfTrue="1" operator="greaterThanOrEqual">
      <formula>1</formula>
    </cfRule>
    <cfRule type="cellIs" dxfId="1490" priority="1472" stopIfTrue="1" operator="greaterThanOrEqual">
      <formula>0.7</formula>
    </cfRule>
  </conditionalFormatting>
  <conditionalFormatting sqref="AA13:AC13 AA16:AC16 AA19:AC19 AA22:AC22 AA25:AC25 AA28:AC28 AA31:AC31 AA10:AC10">
    <cfRule type="cellIs" dxfId="1489" priority="1469" stopIfTrue="1" operator="greaterThanOrEqual">
      <formula>1</formula>
    </cfRule>
    <cfRule type="cellIs" dxfId="1488" priority="1470" stopIfTrue="1" operator="greaterThanOrEqual">
      <formula>0.7</formula>
    </cfRule>
  </conditionalFormatting>
  <conditionalFormatting sqref="AA13:AC13 AA16:AC16 AA19:AC19 AA22:AC22 AA25:AC25 AA28:AC28 AA31:AC31 AA10:AC10">
    <cfRule type="cellIs" dxfId="1487" priority="1467" stopIfTrue="1" operator="greaterThanOrEqual">
      <formula>1</formula>
    </cfRule>
    <cfRule type="cellIs" dxfId="1486" priority="1468" stopIfTrue="1" operator="greaterThanOrEqual">
      <formula>0.7</formula>
    </cfRule>
  </conditionalFormatting>
  <conditionalFormatting sqref="L10">
    <cfRule type="expression" dxfId="1485" priority="1466" stopIfTrue="1">
      <formula>L10&gt;$F10</formula>
    </cfRule>
  </conditionalFormatting>
  <conditionalFormatting sqref="M10:V10">
    <cfRule type="expression" dxfId="1484" priority="1465" stopIfTrue="1">
      <formula>M10&gt;$F10</formula>
    </cfRule>
  </conditionalFormatting>
  <conditionalFormatting sqref="L13">
    <cfRule type="expression" dxfId="1483" priority="1464" stopIfTrue="1">
      <formula>L13&gt;$F13</formula>
    </cfRule>
  </conditionalFormatting>
  <conditionalFormatting sqref="L16">
    <cfRule type="expression" dxfId="1482" priority="1463" stopIfTrue="1">
      <formula>L16&gt;$F16</formula>
    </cfRule>
  </conditionalFormatting>
  <conditionalFormatting sqref="L19">
    <cfRule type="expression" dxfId="1481" priority="1462" stopIfTrue="1">
      <formula>L19&gt;$F19</formula>
    </cfRule>
  </conditionalFormatting>
  <conditionalFormatting sqref="L22">
    <cfRule type="expression" dxfId="1480" priority="1461" stopIfTrue="1">
      <formula>L22&gt;$F22</formula>
    </cfRule>
  </conditionalFormatting>
  <conditionalFormatting sqref="L25">
    <cfRule type="expression" dxfId="1479" priority="1460" stopIfTrue="1">
      <formula>L25&gt;$F25</formula>
    </cfRule>
  </conditionalFormatting>
  <conditionalFormatting sqref="L28">
    <cfRule type="expression" dxfId="1478" priority="1459" stopIfTrue="1">
      <formula>L28&gt;$F28</formula>
    </cfRule>
  </conditionalFormatting>
  <conditionalFormatting sqref="L31">
    <cfRule type="expression" dxfId="1477" priority="1458" stopIfTrue="1">
      <formula>L31&gt;$F31</formula>
    </cfRule>
  </conditionalFormatting>
  <conditionalFormatting sqref="L38:V38">
    <cfRule type="expression" dxfId="1476" priority="1444" stopIfTrue="1">
      <formula>L38&gt;$F38</formula>
    </cfRule>
  </conditionalFormatting>
  <conditionalFormatting sqref="AA38 AA64 AA67">
    <cfRule type="cellIs" dxfId="1475" priority="1445" stopIfTrue="1" operator="greaterThanOrEqual">
      <formula>1</formula>
    </cfRule>
    <cfRule type="cellIs" dxfId="1474" priority="1446" stopIfTrue="1" operator="greaterThanOrEqual">
      <formula>0.7</formula>
    </cfRule>
  </conditionalFormatting>
  <conditionalFormatting sqref="AB38 AB64 AB67">
    <cfRule type="cellIs" dxfId="1473" priority="1447" stopIfTrue="1" operator="greaterThanOrEqual">
      <formula>1</formula>
    </cfRule>
    <cfRule type="cellIs" dxfId="1472" priority="1448" stopIfTrue="1" operator="greaterThanOrEqual">
      <formula>0.8</formula>
    </cfRule>
  </conditionalFormatting>
  <conditionalFormatting sqref="AA43:AC43">
    <cfRule type="cellIs" dxfId="1471" priority="1442" stopIfTrue="1" operator="greaterThanOrEqual">
      <formula>1</formula>
    </cfRule>
    <cfRule type="cellIs" dxfId="1470" priority="1443" stopIfTrue="1" operator="greaterThanOrEqual">
      <formula>0.7</formula>
    </cfRule>
  </conditionalFormatting>
  <conditionalFormatting sqref="AA46:AC46 AA49:AC49 AA52:AC52 AA55:AC55 AA58:AC58 AA61:AC61">
    <cfRule type="cellIs" dxfId="1469" priority="1440" stopIfTrue="1" operator="greaterThanOrEqual">
      <formula>1</formula>
    </cfRule>
    <cfRule type="cellIs" dxfId="1468" priority="1441" stopIfTrue="1" operator="greaterThanOrEqual">
      <formula>0.7</formula>
    </cfRule>
  </conditionalFormatting>
  <conditionalFormatting sqref="AA46:AC46 AA49:AC49 AA52:AC52 AA55:AC55 AA58:AC58 AA61:AC61 AA64:AC64 AA67:AC67">
    <cfRule type="cellIs" dxfId="1467" priority="1438" stopIfTrue="1" operator="greaterThanOrEqual">
      <formula>1</formula>
    </cfRule>
    <cfRule type="cellIs" dxfId="1466" priority="1439" stopIfTrue="1" operator="greaterThanOrEqual">
      <formula>0.7</formula>
    </cfRule>
  </conditionalFormatting>
  <conditionalFormatting sqref="AA46:AC46 AA49:AC49 AA52:AC52 AA55:AC55 AA58:AC58 AA61:AC61 AA64:AC64 AA67:AC67">
    <cfRule type="cellIs" dxfId="1465" priority="1436" stopIfTrue="1" operator="greaterThanOrEqual">
      <formula>1</formula>
    </cfRule>
    <cfRule type="cellIs" dxfId="1464" priority="1437" stopIfTrue="1" operator="greaterThanOrEqual">
      <formula>0.7</formula>
    </cfRule>
  </conditionalFormatting>
  <conditionalFormatting sqref="L43">
    <cfRule type="expression" dxfId="1463" priority="1435" stopIfTrue="1">
      <formula>L43&gt;$F43</formula>
    </cfRule>
  </conditionalFormatting>
  <conditionalFormatting sqref="L46">
    <cfRule type="expression" dxfId="1462" priority="1434" stopIfTrue="1">
      <formula>L46&gt;$F46</formula>
    </cfRule>
  </conditionalFormatting>
  <conditionalFormatting sqref="L49">
    <cfRule type="expression" dxfId="1461" priority="1433" stopIfTrue="1">
      <formula>L49&gt;$F49</formula>
    </cfRule>
  </conditionalFormatting>
  <conditionalFormatting sqref="L52">
    <cfRule type="expression" dxfId="1460" priority="1432" stopIfTrue="1">
      <formula>L52&gt;$F52</formula>
    </cfRule>
  </conditionalFormatting>
  <conditionalFormatting sqref="L55">
    <cfRule type="expression" dxfId="1459" priority="1431" stopIfTrue="1">
      <formula>L55&gt;$F55</formula>
    </cfRule>
  </conditionalFormatting>
  <conditionalFormatting sqref="L58">
    <cfRule type="expression" dxfId="1458" priority="1430" stopIfTrue="1">
      <formula>L58&gt;$F58</formula>
    </cfRule>
  </conditionalFormatting>
  <conditionalFormatting sqref="L61">
    <cfRule type="expression" dxfId="1457" priority="1429" stopIfTrue="1">
      <formula>L61&gt;$F61</formula>
    </cfRule>
  </conditionalFormatting>
  <conditionalFormatting sqref="L64">
    <cfRule type="expression" dxfId="1456" priority="1428" stopIfTrue="1">
      <formula>L64&gt;$F64</formula>
    </cfRule>
  </conditionalFormatting>
  <conditionalFormatting sqref="L67">
    <cfRule type="expression" dxfId="1455" priority="1427" stopIfTrue="1">
      <formula>L67&gt;$F67</formula>
    </cfRule>
  </conditionalFormatting>
  <conditionalFormatting sqref="AA70">
    <cfRule type="cellIs" dxfId="1454" priority="1423" stopIfTrue="1" operator="greaterThanOrEqual">
      <formula>1</formula>
    </cfRule>
    <cfRule type="cellIs" dxfId="1453" priority="1424" stopIfTrue="1" operator="greaterThanOrEqual">
      <formula>0.7</formula>
    </cfRule>
  </conditionalFormatting>
  <conditionalFormatting sqref="AB70">
    <cfRule type="cellIs" dxfId="1452" priority="1425" stopIfTrue="1" operator="greaterThanOrEqual">
      <formula>1</formula>
    </cfRule>
    <cfRule type="cellIs" dxfId="1451" priority="1426" stopIfTrue="1" operator="greaterThanOrEqual">
      <formula>0.8</formula>
    </cfRule>
  </conditionalFormatting>
  <conditionalFormatting sqref="AA70:AC70">
    <cfRule type="cellIs" dxfId="1450" priority="1421" stopIfTrue="1" operator="greaterThanOrEqual">
      <formula>1</formula>
    </cfRule>
    <cfRule type="cellIs" dxfId="1449" priority="1422" stopIfTrue="1" operator="greaterThanOrEqual">
      <formula>0.7</formula>
    </cfRule>
  </conditionalFormatting>
  <conditionalFormatting sqref="AA70:AC70">
    <cfRule type="cellIs" dxfId="1448" priority="1419" stopIfTrue="1" operator="greaterThanOrEqual">
      <formula>1</formula>
    </cfRule>
    <cfRule type="cellIs" dxfId="1447" priority="1420" stopIfTrue="1" operator="greaterThanOrEqual">
      <formula>0.7</formula>
    </cfRule>
  </conditionalFormatting>
  <conditionalFormatting sqref="L70">
    <cfRule type="expression" dxfId="1446" priority="1418" stopIfTrue="1">
      <formula>L70&gt;$F70</formula>
    </cfRule>
  </conditionalFormatting>
  <conditionalFormatting sqref="AA73">
    <cfRule type="cellIs" dxfId="1445" priority="1414" stopIfTrue="1" operator="greaterThanOrEqual">
      <formula>1</formula>
    </cfRule>
    <cfRule type="cellIs" dxfId="1444" priority="1415" stopIfTrue="1" operator="greaterThanOrEqual">
      <formula>0.7</formula>
    </cfRule>
  </conditionalFormatting>
  <conditionalFormatting sqref="AB73">
    <cfRule type="cellIs" dxfId="1443" priority="1416" stopIfTrue="1" operator="greaterThanOrEqual">
      <formula>1</formula>
    </cfRule>
    <cfRule type="cellIs" dxfId="1442" priority="1417" stopIfTrue="1" operator="greaterThanOrEqual">
      <formula>0.8</formula>
    </cfRule>
  </conditionalFormatting>
  <conditionalFormatting sqref="AA73:AC73">
    <cfRule type="cellIs" dxfId="1441" priority="1412" stopIfTrue="1" operator="greaterThanOrEqual">
      <formula>1</formula>
    </cfRule>
    <cfRule type="cellIs" dxfId="1440" priority="1413" stopIfTrue="1" operator="greaterThanOrEqual">
      <formula>0.7</formula>
    </cfRule>
  </conditionalFormatting>
  <conditionalFormatting sqref="AA73:AC73">
    <cfRule type="cellIs" dxfId="1439" priority="1410" stopIfTrue="1" operator="greaterThanOrEqual">
      <formula>1</formula>
    </cfRule>
    <cfRule type="cellIs" dxfId="1438" priority="1411" stopIfTrue="1" operator="greaterThanOrEqual">
      <formula>0.7</formula>
    </cfRule>
  </conditionalFormatting>
  <conditionalFormatting sqref="L73">
    <cfRule type="expression" dxfId="1437" priority="1409" stopIfTrue="1">
      <formula>L73&gt;$F73</formula>
    </cfRule>
  </conditionalFormatting>
  <conditionalFormatting sqref="L104:V104">
    <cfRule type="expression" dxfId="1436" priority="1404" stopIfTrue="1">
      <formula>L104&gt;$F104</formula>
    </cfRule>
  </conditionalFormatting>
  <conditionalFormatting sqref="AA104 AA130 AA133">
    <cfRule type="cellIs" dxfId="1435" priority="1405" stopIfTrue="1" operator="greaterThanOrEqual">
      <formula>1</formula>
    </cfRule>
    <cfRule type="cellIs" dxfId="1434" priority="1406" stopIfTrue="1" operator="greaterThanOrEqual">
      <formula>0.7</formula>
    </cfRule>
  </conditionalFormatting>
  <conditionalFormatting sqref="AB104 AB130 AB133">
    <cfRule type="cellIs" dxfId="1433" priority="1407" stopIfTrue="1" operator="greaterThanOrEqual">
      <formula>1</formula>
    </cfRule>
    <cfRule type="cellIs" dxfId="1432" priority="1408" stopIfTrue="1" operator="greaterThanOrEqual">
      <formula>0.8</formula>
    </cfRule>
  </conditionalFormatting>
  <conditionalFormatting sqref="AA109:AC109">
    <cfRule type="cellIs" dxfId="1431" priority="1402" stopIfTrue="1" operator="greaterThanOrEqual">
      <formula>1</formula>
    </cfRule>
    <cfRule type="cellIs" dxfId="1430" priority="1403" stopIfTrue="1" operator="greaterThanOrEqual">
      <formula>0.7</formula>
    </cfRule>
  </conditionalFormatting>
  <conditionalFormatting sqref="AA112:AC112 AA115:AC115 AA118:AC118 AA121:AC121 AA124:AC124 AA127:AC127">
    <cfRule type="cellIs" dxfId="1429" priority="1400" stopIfTrue="1" operator="greaterThanOrEqual">
      <formula>1</formula>
    </cfRule>
    <cfRule type="cellIs" dxfId="1428" priority="1401" stopIfTrue="1" operator="greaterThanOrEqual">
      <formula>0.7</formula>
    </cfRule>
  </conditionalFormatting>
  <conditionalFormatting sqref="AA112:AC112 AA115:AC115 AA118:AC118 AA121:AC121 AA124:AC124 AA127:AC127 AA130:AC130 AA133:AC133">
    <cfRule type="cellIs" dxfId="1427" priority="1398" stopIfTrue="1" operator="greaterThanOrEqual">
      <formula>1</formula>
    </cfRule>
    <cfRule type="cellIs" dxfId="1426" priority="1399" stopIfTrue="1" operator="greaterThanOrEqual">
      <formula>0.7</formula>
    </cfRule>
  </conditionalFormatting>
  <conditionalFormatting sqref="AA112:AC112 AA115:AC115 AA118:AC118 AA121:AC121 AA124:AC124 AA127:AC127 AA130:AC130 AA133:AC133">
    <cfRule type="cellIs" dxfId="1425" priority="1396" stopIfTrue="1" operator="greaterThanOrEqual">
      <formula>1</formula>
    </cfRule>
    <cfRule type="cellIs" dxfId="1424" priority="1397" stopIfTrue="1" operator="greaterThanOrEqual">
      <formula>0.7</formula>
    </cfRule>
  </conditionalFormatting>
  <conditionalFormatting sqref="L109">
    <cfRule type="expression" dxfId="1423" priority="1395" stopIfTrue="1">
      <formula>L109&gt;$F109</formula>
    </cfRule>
  </conditionalFormatting>
  <conditionalFormatting sqref="L112">
    <cfRule type="expression" dxfId="1422" priority="1394" stopIfTrue="1">
      <formula>L112&gt;$F112</formula>
    </cfRule>
  </conditionalFormatting>
  <conditionalFormatting sqref="L115">
    <cfRule type="expression" dxfId="1421" priority="1393" stopIfTrue="1">
      <formula>L115&gt;$F115</formula>
    </cfRule>
  </conditionalFormatting>
  <conditionalFormatting sqref="L118">
    <cfRule type="expression" dxfId="1420" priority="1392" stopIfTrue="1">
      <formula>L118&gt;$F118</formula>
    </cfRule>
  </conditionalFormatting>
  <conditionalFormatting sqref="L121">
    <cfRule type="expression" dxfId="1419" priority="1391" stopIfTrue="1">
      <formula>L121&gt;$F121</formula>
    </cfRule>
  </conditionalFormatting>
  <conditionalFormatting sqref="L124">
    <cfRule type="expression" dxfId="1418" priority="1390" stopIfTrue="1">
      <formula>L124&gt;$F124</formula>
    </cfRule>
  </conditionalFormatting>
  <conditionalFormatting sqref="L127">
    <cfRule type="expression" dxfId="1417" priority="1389" stopIfTrue="1">
      <formula>L127&gt;$F127</formula>
    </cfRule>
  </conditionalFormatting>
  <conditionalFormatting sqref="L130">
    <cfRule type="expression" dxfId="1416" priority="1388" stopIfTrue="1">
      <formula>L130&gt;$F130</formula>
    </cfRule>
  </conditionalFormatting>
  <conditionalFormatting sqref="L133">
    <cfRule type="expression" dxfId="1415" priority="1387" stopIfTrue="1">
      <formula>L133&gt;$F133</formula>
    </cfRule>
  </conditionalFormatting>
  <conditionalFormatting sqref="L80:V80">
    <cfRule type="expression" dxfId="1414" priority="1382" stopIfTrue="1">
      <formula>L80&gt;$F80</formula>
    </cfRule>
  </conditionalFormatting>
  <conditionalFormatting sqref="AA80">
    <cfRule type="cellIs" dxfId="1413" priority="1383" stopIfTrue="1" operator="greaterThanOrEqual">
      <formula>1</formula>
    </cfRule>
    <cfRule type="cellIs" dxfId="1412" priority="1384" stopIfTrue="1" operator="greaterThanOrEqual">
      <formula>0.7</formula>
    </cfRule>
  </conditionalFormatting>
  <conditionalFormatting sqref="AB80">
    <cfRule type="cellIs" dxfId="1411" priority="1385" stopIfTrue="1" operator="greaterThanOrEqual">
      <formula>1</formula>
    </cfRule>
    <cfRule type="cellIs" dxfId="1410" priority="1386" stopIfTrue="1" operator="greaterThanOrEqual">
      <formula>0.8</formula>
    </cfRule>
  </conditionalFormatting>
  <conditionalFormatting sqref="AA85:AC85">
    <cfRule type="cellIs" dxfId="1409" priority="1380" stopIfTrue="1" operator="greaterThanOrEqual">
      <formula>1</formula>
    </cfRule>
    <cfRule type="cellIs" dxfId="1408" priority="1381" stopIfTrue="1" operator="greaterThanOrEqual">
      <formula>0.7</formula>
    </cfRule>
  </conditionalFormatting>
  <conditionalFormatting sqref="AA88:AC88 AA91:AC91 AA94:AC94 AA97:AC97">
    <cfRule type="cellIs" dxfId="1407" priority="1378" stopIfTrue="1" operator="greaterThanOrEqual">
      <formula>1</formula>
    </cfRule>
    <cfRule type="cellIs" dxfId="1406" priority="1379" stopIfTrue="1" operator="greaterThanOrEqual">
      <formula>0.7</formula>
    </cfRule>
  </conditionalFormatting>
  <conditionalFormatting sqref="AA88:AC88 AA91:AC91 AA94:AC94 AA97:AC97">
    <cfRule type="cellIs" dxfId="1405" priority="1376" stopIfTrue="1" operator="greaterThanOrEqual">
      <formula>1</formula>
    </cfRule>
    <cfRule type="cellIs" dxfId="1404" priority="1377" stopIfTrue="1" operator="greaterThanOrEqual">
      <formula>0.7</formula>
    </cfRule>
  </conditionalFormatting>
  <conditionalFormatting sqref="AA88:AC88 AA91:AC91 AA94:AC94 AA97:AC97">
    <cfRule type="cellIs" dxfId="1403" priority="1374" stopIfTrue="1" operator="greaterThanOrEqual">
      <formula>1</formula>
    </cfRule>
    <cfRule type="cellIs" dxfId="1402" priority="1375" stopIfTrue="1" operator="greaterThanOrEqual">
      <formula>0.7</formula>
    </cfRule>
  </conditionalFormatting>
  <conditionalFormatting sqref="L85">
    <cfRule type="expression" dxfId="1401" priority="1373" stopIfTrue="1">
      <formula>L85&gt;$F85</formula>
    </cfRule>
  </conditionalFormatting>
  <conditionalFormatting sqref="L88">
    <cfRule type="expression" dxfId="1400" priority="1372" stopIfTrue="1">
      <formula>L88&gt;$F88</formula>
    </cfRule>
  </conditionalFormatting>
  <conditionalFormatting sqref="L91">
    <cfRule type="expression" dxfId="1399" priority="1371" stopIfTrue="1">
      <formula>L91&gt;$F91</formula>
    </cfRule>
  </conditionalFormatting>
  <conditionalFormatting sqref="L94">
    <cfRule type="expression" dxfId="1398" priority="1370" stopIfTrue="1">
      <formula>L94&gt;$F94</formula>
    </cfRule>
  </conditionalFormatting>
  <conditionalFormatting sqref="L97">
    <cfRule type="expression" dxfId="1397" priority="1369" stopIfTrue="1">
      <formula>L97&gt;$F97</formula>
    </cfRule>
  </conditionalFormatting>
  <conditionalFormatting sqref="L140:V140">
    <cfRule type="expression" dxfId="1396" priority="1364" stopIfTrue="1">
      <formula>L140&gt;$F140</formula>
    </cfRule>
  </conditionalFormatting>
  <conditionalFormatting sqref="AA140">
    <cfRule type="cellIs" dxfId="1395" priority="1365" stopIfTrue="1" operator="greaterThanOrEqual">
      <formula>1</formula>
    </cfRule>
    <cfRule type="cellIs" dxfId="1394" priority="1366" stopIfTrue="1" operator="greaterThanOrEqual">
      <formula>0.7</formula>
    </cfRule>
  </conditionalFormatting>
  <conditionalFormatting sqref="AB140">
    <cfRule type="cellIs" dxfId="1393" priority="1367" stopIfTrue="1" operator="greaterThanOrEqual">
      <formula>1</formula>
    </cfRule>
    <cfRule type="cellIs" dxfId="1392" priority="1368" stopIfTrue="1" operator="greaterThanOrEqual">
      <formula>0.8</formula>
    </cfRule>
  </conditionalFormatting>
  <conditionalFormatting sqref="AA145:AC145">
    <cfRule type="cellIs" dxfId="1391" priority="1362" stopIfTrue="1" operator="greaterThanOrEqual">
      <formula>1</formula>
    </cfRule>
    <cfRule type="cellIs" dxfId="1390" priority="1363" stopIfTrue="1" operator="greaterThanOrEqual">
      <formula>0.7</formula>
    </cfRule>
  </conditionalFormatting>
  <conditionalFormatting sqref="AA148:AC148 AA151:AC151 AA154:AC154 AA157:AC157 AA160:AC160 AA163:AC163">
    <cfRule type="cellIs" dxfId="1389" priority="1360" stopIfTrue="1" operator="greaterThanOrEqual">
      <formula>1</formula>
    </cfRule>
    <cfRule type="cellIs" dxfId="1388" priority="1361" stopIfTrue="1" operator="greaterThanOrEqual">
      <formula>0.7</formula>
    </cfRule>
  </conditionalFormatting>
  <conditionalFormatting sqref="AA148:AC148 AA151:AC151 AA154:AC154 AA157:AC157 AA160:AC160 AA163:AC163">
    <cfRule type="cellIs" dxfId="1387" priority="1358" stopIfTrue="1" operator="greaterThanOrEqual">
      <formula>1</formula>
    </cfRule>
    <cfRule type="cellIs" dxfId="1386" priority="1359" stopIfTrue="1" operator="greaterThanOrEqual">
      <formula>0.7</formula>
    </cfRule>
  </conditionalFormatting>
  <conditionalFormatting sqref="AA148:AC148 AA151:AC151 AA154:AC154 AA157:AC157 AA160:AC160 AA163:AC163">
    <cfRule type="cellIs" dxfId="1385" priority="1356" stopIfTrue="1" operator="greaterThanOrEqual">
      <formula>1</formula>
    </cfRule>
    <cfRule type="cellIs" dxfId="1384" priority="1357" stopIfTrue="1" operator="greaterThanOrEqual">
      <formula>0.7</formula>
    </cfRule>
  </conditionalFormatting>
  <conditionalFormatting sqref="L145">
    <cfRule type="expression" dxfId="1383" priority="1355" stopIfTrue="1">
      <formula>L145&gt;$F145</formula>
    </cfRule>
  </conditionalFormatting>
  <conditionalFormatting sqref="L148">
    <cfRule type="expression" dxfId="1382" priority="1354" stopIfTrue="1">
      <formula>L148&gt;$F148</formula>
    </cfRule>
  </conditionalFormatting>
  <conditionalFormatting sqref="L151">
    <cfRule type="expression" dxfId="1381" priority="1353" stopIfTrue="1">
      <formula>L151&gt;$F151</formula>
    </cfRule>
  </conditionalFormatting>
  <conditionalFormatting sqref="L154">
    <cfRule type="expression" dxfId="1380" priority="1352" stopIfTrue="1">
      <formula>L154&gt;$F154</formula>
    </cfRule>
  </conditionalFormatting>
  <conditionalFormatting sqref="L157">
    <cfRule type="expression" dxfId="1379" priority="1351" stopIfTrue="1">
      <formula>L157&gt;$F157</formula>
    </cfRule>
  </conditionalFormatting>
  <conditionalFormatting sqref="L160">
    <cfRule type="expression" dxfId="1378" priority="1350" stopIfTrue="1">
      <formula>L160&gt;$F160</formula>
    </cfRule>
  </conditionalFormatting>
  <conditionalFormatting sqref="L163">
    <cfRule type="expression" dxfId="1377" priority="1349" stopIfTrue="1">
      <formula>L163&gt;$F163</formula>
    </cfRule>
  </conditionalFormatting>
  <conditionalFormatting sqref="L256">
    <cfRule type="expression" dxfId="1376" priority="1289" stopIfTrue="1">
      <formula>L256&gt;$F256</formula>
    </cfRule>
  </conditionalFormatting>
  <conditionalFormatting sqref="L259">
    <cfRule type="expression" dxfId="1375" priority="1288" stopIfTrue="1">
      <formula>L259&gt;$F259</formula>
    </cfRule>
  </conditionalFormatting>
  <conditionalFormatting sqref="L170:V170">
    <cfRule type="expression" dxfId="1374" priority="1344" stopIfTrue="1">
      <formula>L170&gt;$F170</formula>
    </cfRule>
  </conditionalFormatting>
  <conditionalFormatting sqref="AA170">
    <cfRule type="cellIs" dxfId="1373" priority="1345" stopIfTrue="1" operator="greaterThanOrEqual">
      <formula>1</formula>
    </cfRule>
    <cfRule type="cellIs" dxfId="1372" priority="1346" stopIfTrue="1" operator="greaterThanOrEqual">
      <formula>0.7</formula>
    </cfRule>
  </conditionalFormatting>
  <conditionalFormatting sqref="AB170">
    <cfRule type="cellIs" dxfId="1371" priority="1347" stopIfTrue="1" operator="greaterThanOrEqual">
      <formula>1</formula>
    </cfRule>
    <cfRule type="cellIs" dxfId="1370" priority="1348" stopIfTrue="1" operator="greaterThanOrEqual">
      <formula>0.8</formula>
    </cfRule>
  </conditionalFormatting>
  <conditionalFormatting sqref="AA175:AC175">
    <cfRule type="cellIs" dxfId="1369" priority="1342" stopIfTrue="1" operator="greaterThanOrEqual">
      <formula>1</formula>
    </cfRule>
    <cfRule type="cellIs" dxfId="1368" priority="1343" stopIfTrue="1" operator="greaterThanOrEqual">
      <formula>0.7</formula>
    </cfRule>
  </conditionalFormatting>
  <conditionalFormatting sqref="AA178:AC178 AA181:AC181 AA184:AC184 AA187:AC187 AA190:AC190">
    <cfRule type="cellIs" dxfId="1367" priority="1340" stopIfTrue="1" operator="greaterThanOrEqual">
      <formula>1</formula>
    </cfRule>
    <cfRule type="cellIs" dxfId="1366" priority="1341" stopIfTrue="1" operator="greaterThanOrEqual">
      <formula>0.7</formula>
    </cfRule>
  </conditionalFormatting>
  <conditionalFormatting sqref="AA178:AC178 AA181:AC181 AA184:AC184 AA187:AC187 AA190:AC190">
    <cfRule type="cellIs" dxfId="1365" priority="1338" stopIfTrue="1" operator="greaterThanOrEqual">
      <formula>1</formula>
    </cfRule>
    <cfRule type="cellIs" dxfId="1364" priority="1339" stopIfTrue="1" operator="greaterThanOrEqual">
      <formula>0.7</formula>
    </cfRule>
  </conditionalFormatting>
  <conditionalFormatting sqref="AA178:AC178 AA181:AC181 AA184:AC184 AA187:AC187 AA190:AC190">
    <cfRule type="cellIs" dxfId="1363" priority="1336" stopIfTrue="1" operator="greaterThanOrEqual">
      <formula>1</formula>
    </cfRule>
    <cfRule type="cellIs" dxfId="1362" priority="1337" stopIfTrue="1" operator="greaterThanOrEqual">
      <formula>0.7</formula>
    </cfRule>
  </conditionalFormatting>
  <conditionalFormatting sqref="L175">
    <cfRule type="expression" dxfId="1361" priority="1335" stopIfTrue="1">
      <formula>L175&gt;$F175</formula>
    </cfRule>
  </conditionalFormatting>
  <conditionalFormatting sqref="L178">
    <cfRule type="expression" dxfId="1360" priority="1334" stopIfTrue="1">
      <formula>L178&gt;$F178</formula>
    </cfRule>
  </conditionalFormatting>
  <conditionalFormatting sqref="L181">
    <cfRule type="expression" dxfId="1359" priority="1333" stopIfTrue="1">
      <formula>L181&gt;$F181</formula>
    </cfRule>
  </conditionalFormatting>
  <conditionalFormatting sqref="L184">
    <cfRule type="expression" dxfId="1358" priority="1332" stopIfTrue="1">
      <formula>L184&gt;$F184</formula>
    </cfRule>
  </conditionalFormatting>
  <conditionalFormatting sqref="L187">
    <cfRule type="expression" dxfId="1357" priority="1331" stopIfTrue="1">
      <formula>L187&gt;$F187</formula>
    </cfRule>
  </conditionalFormatting>
  <conditionalFormatting sqref="L190">
    <cfRule type="expression" dxfId="1356" priority="1330" stopIfTrue="1">
      <formula>L190&gt;$F190</formula>
    </cfRule>
  </conditionalFormatting>
  <conditionalFormatting sqref="L253">
    <cfRule type="expression" dxfId="1355" priority="1290" stopIfTrue="1">
      <formula>L253&gt;$F253</formula>
    </cfRule>
  </conditionalFormatting>
  <conditionalFormatting sqref="L350:V350">
    <cfRule type="expression" dxfId="1354" priority="1218" stopIfTrue="1">
      <formula>L350&gt;$F350</formula>
    </cfRule>
  </conditionalFormatting>
  <conditionalFormatting sqref="L355">
    <cfRule type="expression" dxfId="1353" priority="1209" stopIfTrue="1">
      <formula>L355&gt;$F355</formula>
    </cfRule>
  </conditionalFormatting>
  <conditionalFormatting sqref="L197:V197">
    <cfRule type="expression" dxfId="1352" priority="1325" stopIfTrue="1">
      <formula>L197&gt;$F197</formula>
    </cfRule>
  </conditionalFormatting>
  <conditionalFormatting sqref="AA197">
    <cfRule type="cellIs" dxfId="1351" priority="1326" stopIfTrue="1" operator="greaterThanOrEqual">
      <formula>1</formula>
    </cfRule>
    <cfRule type="cellIs" dxfId="1350" priority="1327" stopIfTrue="1" operator="greaterThanOrEqual">
      <formula>0.7</formula>
    </cfRule>
  </conditionalFormatting>
  <conditionalFormatting sqref="AB197">
    <cfRule type="cellIs" dxfId="1349" priority="1328" stopIfTrue="1" operator="greaterThanOrEqual">
      <formula>1</formula>
    </cfRule>
    <cfRule type="cellIs" dxfId="1348" priority="1329" stopIfTrue="1" operator="greaterThanOrEqual">
      <formula>0.8</formula>
    </cfRule>
  </conditionalFormatting>
  <conditionalFormatting sqref="AA202:AC202">
    <cfRule type="cellIs" dxfId="1347" priority="1323" stopIfTrue="1" operator="greaterThanOrEqual">
      <formula>1</formula>
    </cfRule>
    <cfRule type="cellIs" dxfId="1346" priority="1324" stopIfTrue="1" operator="greaterThanOrEqual">
      <formula>0.7</formula>
    </cfRule>
  </conditionalFormatting>
  <conditionalFormatting sqref="AA205:AC205 AA211:AC211 AA214:AC214 AA217:AC217 AA220:AC220 AA223:AC223">
    <cfRule type="cellIs" dxfId="1345" priority="1321" stopIfTrue="1" operator="greaterThanOrEqual">
      <formula>1</formula>
    </cfRule>
    <cfRule type="cellIs" dxfId="1344" priority="1322" stopIfTrue="1" operator="greaterThanOrEqual">
      <formula>0.7</formula>
    </cfRule>
  </conditionalFormatting>
  <conditionalFormatting sqref="AA205:AC205 AA211:AC211 AA214:AC214 AA217:AC217 AA220:AC220 AA223:AC223">
    <cfRule type="cellIs" dxfId="1343" priority="1319" stopIfTrue="1" operator="greaterThanOrEqual">
      <formula>1</formula>
    </cfRule>
    <cfRule type="cellIs" dxfId="1342" priority="1320" stopIfTrue="1" operator="greaterThanOrEqual">
      <formula>0.7</formula>
    </cfRule>
  </conditionalFormatting>
  <conditionalFormatting sqref="AA205:AC205 AA211:AC211 AA214:AC214 AA217:AC217 AA220:AC220 AA223:AC223">
    <cfRule type="cellIs" dxfId="1341" priority="1317" stopIfTrue="1" operator="greaterThanOrEqual">
      <formula>1</formula>
    </cfRule>
    <cfRule type="cellIs" dxfId="1340" priority="1318" stopIfTrue="1" operator="greaterThanOrEqual">
      <formula>0.7</formula>
    </cfRule>
  </conditionalFormatting>
  <conditionalFormatting sqref="L202">
    <cfRule type="expression" dxfId="1339" priority="1316" stopIfTrue="1">
      <formula>L202&gt;$F202</formula>
    </cfRule>
  </conditionalFormatting>
  <conditionalFormatting sqref="L205">
    <cfRule type="expression" dxfId="1338" priority="1315" stopIfTrue="1">
      <formula>L205&gt;$F205</formula>
    </cfRule>
  </conditionalFormatting>
  <conditionalFormatting sqref="L211">
    <cfRule type="expression" dxfId="1337" priority="1314" stopIfTrue="1">
      <formula>L211&gt;$F211</formula>
    </cfRule>
  </conditionalFormatting>
  <conditionalFormatting sqref="L214">
    <cfRule type="expression" dxfId="1336" priority="1313" stopIfTrue="1">
      <formula>L214&gt;$F214</formula>
    </cfRule>
  </conditionalFormatting>
  <conditionalFormatting sqref="L217">
    <cfRule type="expression" dxfId="1335" priority="1312" stopIfTrue="1">
      <formula>L217&gt;$F217</formula>
    </cfRule>
  </conditionalFormatting>
  <conditionalFormatting sqref="L220">
    <cfRule type="expression" dxfId="1334" priority="1311" stopIfTrue="1">
      <formula>L220&gt;$F220</formula>
    </cfRule>
  </conditionalFormatting>
  <conditionalFormatting sqref="L223">
    <cfRule type="expression" dxfId="1333" priority="1310" stopIfTrue="1">
      <formula>L223&gt;$F223</formula>
    </cfRule>
  </conditionalFormatting>
  <conditionalFormatting sqref="L230:V230">
    <cfRule type="expression" dxfId="1332" priority="1305" stopIfTrue="1">
      <formula>L230&gt;$F230</formula>
    </cfRule>
  </conditionalFormatting>
  <conditionalFormatting sqref="AA230 AA256 AA259">
    <cfRule type="cellIs" dxfId="1331" priority="1306" stopIfTrue="1" operator="greaterThanOrEqual">
      <formula>1</formula>
    </cfRule>
    <cfRule type="cellIs" dxfId="1330" priority="1307" stopIfTrue="1" operator="greaterThanOrEqual">
      <formula>0.7</formula>
    </cfRule>
  </conditionalFormatting>
  <conditionalFormatting sqref="AB230 AB256 AB259">
    <cfRule type="cellIs" dxfId="1329" priority="1308" stopIfTrue="1" operator="greaterThanOrEqual">
      <formula>1</formula>
    </cfRule>
    <cfRule type="cellIs" dxfId="1328" priority="1309" stopIfTrue="1" operator="greaterThanOrEqual">
      <formula>0.8</formula>
    </cfRule>
  </conditionalFormatting>
  <conditionalFormatting sqref="AA235:AC235">
    <cfRule type="cellIs" dxfId="1327" priority="1303" stopIfTrue="1" operator="greaterThanOrEqual">
      <formula>1</formula>
    </cfRule>
    <cfRule type="cellIs" dxfId="1326" priority="1304" stopIfTrue="1" operator="greaterThanOrEqual">
      <formula>0.7</formula>
    </cfRule>
  </conditionalFormatting>
  <conditionalFormatting sqref="AA238:AC238 AA241:AC241 AA244:AC244 AA247:AC247 AA250:AC250 AA253:AC253">
    <cfRule type="cellIs" dxfId="1325" priority="1301" stopIfTrue="1" operator="greaterThanOrEqual">
      <formula>1</formula>
    </cfRule>
    <cfRule type="cellIs" dxfId="1324" priority="1302" stopIfTrue="1" operator="greaterThanOrEqual">
      <formula>0.7</formula>
    </cfRule>
  </conditionalFormatting>
  <conditionalFormatting sqref="AA238:AC238 AA241:AC241 AA244:AC244 AA247:AC247 AA250:AC250 AA253:AC253 AA256:AC256 AA259:AC259">
    <cfRule type="cellIs" dxfId="1323" priority="1299" stopIfTrue="1" operator="greaterThanOrEqual">
      <formula>1</formula>
    </cfRule>
    <cfRule type="cellIs" dxfId="1322" priority="1300" stopIfTrue="1" operator="greaterThanOrEqual">
      <formula>0.7</formula>
    </cfRule>
  </conditionalFormatting>
  <conditionalFormatting sqref="AA238:AC238 AA241:AC241 AA244:AC244 AA247:AC247 AA250:AC250 AA253:AC253 AA256:AC256 AA259:AC259">
    <cfRule type="cellIs" dxfId="1321" priority="1297" stopIfTrue="1" operator="greaterThanOrEqual">
      <formula>1</formula>
    </cfRule>
    <cfRule type="cellIs" dxfId="1320" priority="1298" stopIfTrue="1" operator="greaterThanOrEqual">
      <formula>0.7</formula>
    </cfRule>
  </conditionalFormatting>
  <conditionalFormatting sqref="L235">
    <cfRule type="expression" dxfId="1319" priority="1296" stopIfTrue="1">
      <formula>L235&gt;$F235</formula>
    </cfRule>
  </conditionalFormatting>
  <conditionalFormatting sqref="L238">
    <cfRule type="expression" dxfId="1318" priority="1295" stopIfTrue="1">
      <formula>L238&gt;$F238</formula>
    </cfRule>
  </conditionalFormatting>
  <conditionalFormatting sqref="L241">
    <cfRule type="expression" dxfId="1317" priority="1294" stopIfTrue="1">
      <formula>L241&gt;$F241</formula>
    </cfRule>
  </conditionalFormatting>
  <conditionalFormatting sqref="L244">
    <cfRule type="expression" dxfId="1316" priority="1293" stopIfTrue="1">
      <formula>L244&gt;$F244</formula>
    </cfRule>
  </conditionalFormatting>
  <conditionalFormatting sqref="L247">
    <cfRule type="expression" dxfId="1315" priority="1292" stopIfTrue="1">
      <formula>L247&gt;$F247</formula>
    </cfRule>
  </conditionalFormatting>
  <conditionalFormatting sqref="L250">
    <cfRule type="expression" dxfId="1314" priority="1291" stopIfTrue="1">
      <formula>L250&gt;$F250</formula>
    </cfRule>
  </conditionalFormatting>
  <conditionalFormatting sqref="L365:V365">
    <cfRule type="expression" dxfId="1313" priority="1196" stopIfTrue="1">
      <formula>L365&gt;$F365</formula>
    </cfRule>
  </conditionalFormatting>
  <conditionalFormatting sqref="L266:V266">
    <cfRule type="expression" dxfId="1312" priority="1283" stopIfTrue="1">
      <formula>L266&gt;$F266</formula>
    </cfRule>
  </conditionalFormatting>
  <conditionalFormatting sqref="AA266">
    <cfRule type="cellIs" dxfId="1311" priority="1284" stopIfTrue="1" operator="greaterThanOrEqual">
      <formula>1</formula>
    </cfRule>
    <cfRule type="cellIs" dxfId="1310" priority="1285" stopIfTrue="1" operator="greaterThanOrEqual">
      <formula>0.7</formula>
    </cfRule>
  </conditionalFormatting>
  <conditionalFormatting sqref="AB266">
    <cfRule type="cellIs" dxfId="1309" priority="1286" stopIfTrue="1" operator="greaterThanOrEqual">
      <formula>1</formula>
    </cfRule>
    <cfRule type="cellIs" dxfId="1308" priority="1287" stopIfTrue="1" operator="greaterThanOrEqual">
      <formula>0.8</formula>
    </cfRule>
  </conditionalFormatting>
  <conditionalFormatting sqref="AA271:AC271">
    <cfRule type="cellIs" dxfId="1307" priority="1281" stopIfTrue="1" operator="greaterThanOrEqual">
      <formula>1</formula>
    </cfRule>
    <cfRule type="cellIs" dxfId="1306" priority="1282" stopIfTrue="1" operator="greaterThanOrEqual">
      <formula>0.7</formula>
    </cfRule>
  </conditionalFormatting>
  <conditionalFormatting sqref="AA274:AC274 AA277:AC277 AA280:AC280">
    <cfRule type="cellIs" dxfId="1305" priority="1279" stopIfTrue="1" operator="greaterThanOrEqual">
      <formula>1</formula>
    </cfRule>
    <cfRule type="cellIs" dxfId="1304" priority="1280" stopIfTrue="1" operator="greaterThanOrEqual">
      <formula>0.7</formula>
    </cfRule>
  </conditionalFormatting>
  <conditionalFormatting sqref="AA274:AC274 AA277:AC277 AA280:AC280">
    <cfRule type="cellIs" dxfId="1303" priority="1277" stopIfTrue="1" operator="greaterThanOrEqual">
      <formula>1</formula>
    </cfRule>
    <cfRule type="cellIs" dxfId="1302" priority="1278" stopIfTrue="1" operator="greaterThanOrEqual">
      <formula>0.7</formula>
    </cfRule>
  </conditionalFormatting>
  <conditionalFormatting sqref="AA274:AC274 AA277:AC277 AA280:AC280">
    <cfRule type="cellIs" dxfId="1301" priority="1275" stopIfTrue="1" operator="greaterThanOrEqual">
      <formula>1</formula>
    </cfRule>
    <cfRule type="cellIs" dxfId="1300" priority="1276" stopIfTrue="1" operator="greaterThanOrEqual">
      <formula>0.7</formula>
    </cfRule>
  </conditionalFormatting>
  <conditionalFormatting sqref="L271">
    <cfRule type="expression" dxfId="1299" priority="1274" stopIfTrue="1">
      <formula>L271&gt;$F271</formula>
    </cfRule>
  </conditionalFormatting>
  <conditionalFormatting sqref="L274">
    <cfRule type="expression" dxfId="1298" priority="1273" stopIfTrue="1">
      <formula>L274&gt;$F274</formula>
    </cfRule>
  </conditionalFormatting>
  <conditionalFormatting sqref="L277">
    <cfRule type="expression" dxfId="1297" priority="1272" stopIfTrue="1">
      <formula>L277&gt;$F277</formula>
    </cfRule>
  </conditionalFormatting>
  <conditionalFormatting sqref="L280">
    <cfRule type="expression" dxfId="1296" priority="1271" stopIfTrue="1">
      <formula>L280&gt;$F280</formula>
    </cfRule>
  </conditionalFormatting>
  <conditionalFormatting sqref="L304">
    <cfRule type="expression" dxfId="1295" priority="1253" stopIfTrue="1">
      <formula>L304&gt;$F304</formula>
    </cfRule>
  </conditionalFormatting>
  <conditionalFormatting sqref="L340">
    <cfRule type="expression" dxfId="1294" priority="1232" stopIfTrue="1">
      <formula>L340&gt;$F340</formula>
    </cfRule>
  </conditionalFormatting>
  <conditionalFormatting sqref="L343">
    <cfRule type="expression" dxfId="1293" priority="1231" stopIfTrue="1">
      <formula>L343&gt;$F343</formula>
    </cfRule>
  </conditionalFormatting>
  <conditionalFormatting sqref="L287:V287">
    <cfRule type="expression" dxfId="1292" priority="1266" stopIfTrue="1">
      <formula>L287&gt;$F287</formula>
    </cfRule>
  </conditionalFormatting>
  <conditionalFormatting sqref="AA287">
    <cfRule type="cellIs" dxfId="1291" priority="1267" stopIfTrue="1" operator="greaterThanOrEqual">
      <formula>1</formula>
    </cfRule>
    <cfRule type="cellIs" dxfId="1290" priority="1268" stopIfTrue="1" operator="greaterThanOrEqual">
      <formula>0.7</formula>
    </cfRule>
  </conditionalFormatting>
  <conditionalFormatting sqref="AB287">
    <cfRule type="cellIs" dxfId="1289" priority="1269" stopIfTrue="1" operator="greaterThanOrEqual">
      <formula>1</formula>
    </cfRule>
    <cfRule type="cellIs" dxfId="1288" priority="1270" stopIfTrue="1" operator="greaterThanOrEqual">
      <formula>0.8</formula>
    </cfRule>
  </conditionalFormatting>
  <conditionalFormatting sqref="AA292:AC292">
    <cfRule type="cellIs" dxfId="1287" priority="1264" stopIfTrue="1" operator="greaterThanOrEqual">
      <formula>1</formula>
    </cfRule>
    <cfRule type="cellIs" dxfId="1286" priority="1265" stopIfTrue="1" operator="greaterThanOrEqual">
      <formula>0.7</formula>
    </cfRule>
  </conditionalFormatting>
  <conditionalFormatting sqref="AA295:AC295 AA298:AC298 AA301:AC301 AA304:AC304">
    <cfRule type="cellIs" dxfId="1285" priority="1262" stopIfTrue="1" operator="greaterThanOrEqual">
      <formula>1</formula>
    </cfRule>
    <cfRule type="cellIs" dxfId="1284" priority="1263" stopIfTrue="1" operator="greaterThanOrEqual">
      <formula>0.7</formula>
    </cfRule>
  </conditionalFormatting>
  <conditionalFormatting sqref="AA295:AC295 AA298:AC298 AA301:AC301 AA304:AC304">
    <cfRule type="cellIs" dxfId="1283" priority="1260" stopIfTrue="1" operator="greaterThanOrEqual">
      <formula>1</formula>
    </cfRule>
    <cfRule type="cellIs" dxfId="1282" priority="1261" stopIfTrue="1" operator="greaterThanOrEqual">
      <formula>0.7</formula>
    </cfRule>
  </conditionalFormatting>
  <conditionalFormatting sqref="AA295:AC295 AA298:AC298 AA301:AC301 AA304:AC304">
    <cfRule type="cellIs" dxfId="1281" priority="1258" stopIfTrue="1" operator="greaterThanOrEqual">
      <formula>1</formula>
    </cfRule>
    <cfRule type="cellIs" dxfId="1280" priority="1259" stopIfTrue="1" operator="greaterThanOrEqual">
      <formula>0.7</formula>
    </cfRule>
  </conditionalFormatting>
  <conditionalFormatting sqref="L292">
    <cfRule type="expression" dxfId="1279" priority="1257" stopIfTrue="1">
      <formula>L292&gt;$F292</formula>
    </cfRule>
  </conditionalFormatting>
  <conditionalFormatting sqref="L295">
    <cfRule type="expression" dxfId="1278" priority="1256" stopIfTrue="1">
      <formula>L295&gt;$F295</formula>
    </cfRule>
  </conditionalFormatting>
  <conditionalFormatting sqref="L298">
    <cfRule type="expression" dxfId="1277" priority="1255" stopIfTrue="1">
      <formula>L298&gt;$F298</formula>
    </cfRule>
  </conditionalFormatting>
  <conditionalFormatting sqref="L301">
    <cfRule type="expression" dxfId="1276" priority="1254" stopIfTrue="1">
      <formula>L301&gt;$F301</formula>
    </cfRule>
  </conditionalFormatting>
  <conditionalFormatting sqref="L410:V410">
    <cfRule type="expression" dxfId="1275" priority="1163" stopIfTrue="1">
      <formula>L410&gt;$F410</formula>
    </cfRule>
  </conditionalFormatting>
  <conditionalFormatting sqref="L403">
    <cfRule type="expression" dxfId="1274" priority="1168" stopIfTrue="1">
      <formula>L403&gt;$F403</formula>
    </cfRule>
  </conditionalFormatting>
  <conditionalFormatting sqref="L311:V311">
    <cfRule type="expression" dxfId="1273" priority="1248" stopIfTrue="1">
      <formula>L311&gt;$F311</formula>
    </cfRule>
  </conditionalFormatting>
  <conditionalFormatting sqref="AA311 AA340 AA343">
    <cfRule type="cellIs" dxfId="1272" priority="1249" stopIfTrue="1" operator="greaterThanOrEqual">
      <formula>1</formula>
    </cfRule>
    <cfRule type="cellIs" dxfId="1271" priority="1250" stopIfTrue="1" operator="greaterThanOrEqual">
      <formula>0.7</formula>
    </cfRule>
  </conditionalFormatting>
  <conditionalFormatting sqref="AB311 AB340 AB343">
    <cfRule type="cellIs" dxfId="1270" priority="1251" stopIfTrue="1" operator="greaterThanOrEqual">
      <formula>1</formula>
    </cfRule>
    <cfRule type="cellIs" dxfId="1269" priority="1252" stopIfTrue="1" operator="greaterThanOrEqual">
      <formula>0.8</formula>
    </cfRule>
  </conditionalFormatting>
  <conditionalFormatting sqref="AA316:AC316">
    <cfRule type="cellIs" dxfId="1268" priority="1246" stopIfTrue="1" operator="greaterThanOrEqual">
      <formula>1</formula>
    </cfRule>
    <cfRule type="cellIs" dxfId="1267" priority="1247" stopIfTrue="1" operator="greaterThanOrEqual">
      <formula>0.7</formula>
    </cfRule>
  </conditionalFormatting>
  <conditionalFormatting sqref="AA319:AC319 AA322:AC322 AA325:AC325 AA328:AC328 AA331:AC331 AA334:AC334">
    <cfRule type="cellIs" dxfId="1266" priority="1244" stopIfTrue="1" operator="greaterThanOrEqual">
      <formula>1</formula>
    </cfRule>
    <cfRule type="cellIs" dxfId="1265" priority="1245" stopIfTrue="1" operator="greaterThanOrEqual">
      <formula>0.7</formula>
    </cfRule>
  </conditionalFormatting>
  <conditionalFormatting sqref="AA319:AC319 AA322:AC322 AA325:AC325 AA328:AC328 AA331:AC331 AA334:AC334 AA340:AC340 AA343:AC343">
    <cfRule type="cellIs" dxfId="1264" priority="1242" stopIfTrue="1" operator="greaterThanOrEqual">
      <formula>1</formula>
    </cfRule>
    <cfRule type="cellIs" dxfId="1263" priority="1243" stopIfTrue="1" operator="greaterThanOrEqual">
      <formula>0.7</formula>
    </cfRule>
  </conditionalFormatting>
  <conditionalFormatting sqref="AA319:AC319 AA322:AC322 AA325:AC325 AA328:AC328 AA331:AC331 AA334:AC334 AA340:AC340 AA343:AC343">
    <cfRule type="cellIs" dxfId="1262" priority="1240" stopIfTrue="1" operator="greaterThanOrEqual">
      <formula>1</formula>
    </cfRule>
    <cfRule type="cellIs" dxfId="1261" priority="1241" stopIfTrue="1" operator="greaterThanOrEqual">
      <formula>0.7</formula>
    </cfRule>
  </conditionalFormatting>
  <conditionalFormatting sqref="L316">
    <cfRule type="expression" dxfId="1260" priority="1239" stopIfTrue="1">
      <formula>L316&gt;$F316</formula>
    </cfRule>
  </conditionalFormatting>
  <conditionalFormatting sqref="L319">
    <cfRule type="expression" dxfId="1259" priority="1238" stopIfTrue="1">
      <formula>L319&gt;$F319</formula>
    </cfRule>
  </conditionalFormatting>
  <conditionalFormatting sqref="L322">
    <cfRule type="expression" dxfId="1258" priority="1237" stopIfTrue="1">
      <formula>L322&gt;$F322</formula>
    </cfRule>
  </conditionalFormatting>
  <conditionalFormatting sqref="L325">
    <cfRule type="expression" dxfId="1257" priority="1236" stopIfTrue="1">
      <formula>L325&gt;$F325</formula>
    </cfRule>
  </conditionalFormatting>
  <conditionalFormatting sqref="L328">
    <cfRule type="expression" dxfId="1256" priority="1235" stopIfTrue="1">
      <formula>L328&gt;$F328</formula>
    </cfRule>
  </conditionalFormatting>
  <conditionalFormatting sqref="L331">
    <cfRule type="expression" dxfId="1255" priority="1234" stopIfTrue="1">
      <formula>L331&gt;$F331</formula>
    </cfRule>
  </conditionalFormatting>
  <conditionalFormatting sqref="L334">
    <cfRule type="expression" dxfId="1254" priority="1233" stopIfTrue="1">
      <formula>L334&gt;$F334</formula>
    </cfRule>
  </conditionalFormatting>
  <conditionalFormatting sqref="L358">
    <cfRule type="expression" dxfId="1253" priority="1208" stopIfTrue="1">
      <formula>L358&gt;$F358</formula>
    </cfRule>
  </conditionalFormatting>
  <conditionalFormatting sqref="AA337">
    <cfRule type="cellIs" dxfId="1252" priority="1227" stopIfTrue="1" operator="greaterThanOrEqual">
      <formula>1</formula>
    </cfRule>
    <cfRule type="cellIs" dxfId="1251" priority="1228" stopIfTrue="1" operator="greaterThanOrEqual">
      <formula>0.7</formula>
    </cfRule>
  </conditionalFormatting>
  <conditionalFormatting sqref="AB337">
    <cfRule type="cellIs" dxfId="1250" priority="1229" stopIfTrue="1" operator="greaterThanOrEqual">
      <formula>1</formula>
    </cfRule>
    <cfRule type="cellIs" dxfId="1249" priority="1230" stopIfTrue="1" operator="greaterThanOrEqual">
      <formula>0.8</formula>
    </cfRule>
  </conditionalFormatting>
  <conditionalFormatting sqref="AA337:AC337">
    <cfRule type="cellIs" dxfId="1248" priority="1225" stopIfTrue="1" operator="greaterThanOrEqual">
      <formula>1</formula>
    </cfRule>
    <cfRule type="cellIs" dxfId="1247" priority="1226" stopIfTrue="1" operator="greaterThanOrEqual">
      <formula>0.7</formula>
    </cfRule>
  </conditionalFormatting>
  <conditionalFormatting sqref="AA337:AC337">
    <cfRule type="cellIs" dxfId="1246" priority="1223" stopIfTrue="1" operator="greaterThanOrEqual">
      <formula>1</formula>
    </cfRule>
    <cfRule type="cellIs" dxfId="1245" priority="1224" stopIfTrue="1" operator="greaterThanOrEqual">
      <formula>0.7</formula>
    </cfRule>
  </conditionalFormatting>
  <conditionalFormatting sqref="AA350">
    <cfRule type="cellIs" dxfId="1244" priority="1219" stopIfTrue="1" operator="greaterThanOrEqual">
      <formula>1</formula>
    </cfRule>
    <cfRule type="cellIs" dxfId="1243" priority="1220" stopIfTrue="1" operator="greaterThanOrEqual">
      <formula>0.7</formula>
    </cfRule>
  </conditionalFormatting>
  <conditionalFormatting sqref="AB350">
    <cfRule type="cellIs" dxfId="1242" priority="1221" stopIfTrue="1" operator="greaterThanOrEqual">
      <formula>1</formula>
    </cfRule>
    <cfRule type="cellIs" dxfId="1241" priority="1222" stopIfTrue="1" operator="greaterThanOrEqual">
      <formula>0.8</formula>
    </cfRule>
  </conditionalFormatting>
  <conditionalFormatting sqref="AA355:AC355">
    <cfRule type="cellIs" dxfId="1240" priority="1216" stopIfTrue="1" operator="greaterThanOrEqual">
      <formula>1</formula>
    </cfRule>
    <cfRule type="cellIs" dxfId="1239" priority="1217" stopIfTrue="1" operator="greaterThanOrEqual">
      <formula>0.7</formula>
    </cfRule>
  </conditionalFormatting>
  <conditionalFormatting sqref="AA358:AC358">
    <cfRule type="cellIs" dxfId="1238" priority="1214" stopIfTrue="1" operator="greaterThanOrEqual">
      <formula>1</formula>
    </cfRule>
    <cfRule type="cellIs" dxfId="1237" priority="1215" stopIfTrue="1" operator="greaterThanOrEqual">
      <formula>0.7</formula>
    </cfRule>
  </conditionalFormatting>
  <conditionalFormatting sqref="AA358:AC358">
    <cfRule type="cellIs" dxfId="1236" priority="1212" stopIfTrue="1" operator="greaterThanOrEqual">
      <formula>1</formula>
    </cfRule>
    <cfRule type="cellIs" dxfId="1235" priority="1213" stopIfTrue="1" operator="greaterThanOrEqual">
      <formula>0.7</formula>
    </cfRule>
  </conditionalFormatting>
  <conditionalFormatting sqref="AA358:AC358">
    <cfRule type="cellIs" dxfId="1234" priority="1210" stopIfTrue="1" operator="greaterThanOrEqual">
      <formula>1</formula>
    </cfRule>
    <cfRule type="cellIs" dxfId="1233" priority="1211" stopIfTrue="1" operator="greaterThanOrEqual">
      <formula>0.7</formula>
    </cfRule>
  </conditionalFormatting>
  <conditionalFormatting sqref="L445">
    <cfRule type="expression" dxfId="1232" priority="1133" stopIfTrue="1">
      <formula>L445&gt;$F445</formula>
    </cfRule>
  </conditionalFormatting>
  <conditionalFormatting sqref="L394">
    <cfRule type="expression" dxfId="1231" priority="1171" stopIfTrue="1">
      <formula>L394&gt;$F394</formula>
    </cfRule>
  </conditionalFormatting>
  <conditionalFormatting sqref="L397">
    <cfRule type="expression" dxfId="1230" priority="1170" stopIfTrue="1">
      <formula>L397&gt;$F397</formula>
    </cfRule>
  </conditionalFormatting>
  <conditionalFormatting sqref="L400">
    <cfRule type="expression" dxfId="1229" priority="1169" stopIfTrue="1">
      <formula>L400&gt;$F400</formula>
    </cfRule>
  </conditionalFormatting>
  <conditionalFormatting sqref="L448">
    <cfRule type="expression" dxfId="1228" priority="1132" stopIfTrue="1">
      <formula>L448&gt;$F448</formula>
    </cfRule>
  </conditionalFormatting>
  <conditionalFormatting sqref="L442">
    <cfRule type="expression" dxfId="1227" priority="1134" stopIfTrue="1">
      <formula>L442&gt;$F442</formula>
    </cfRule>
  </conditionalFormatting>
  <conditionalFormatting sqref="L208">
    <cfRule type="expression" dxfId="1226" priority="1201" stopIfTrue="1">
      <formula>L208&gt;$F208</formula>
    </cfRule>
  </conditionalFormatting>
  <conditionalFormatting sqref="AA208:AC208">
    <cfRule type="cellIs" dxfId="1225" priority="1206" stopIfTrue="1" operator="greaterThanOrEqual">
      <formula>1</formula>
    </cfRule>
    <cfRule type="cellIs" dxfId="1224" priority="1207" stopIfTrue="1" operator="greaterThanOrEqual">
      <formula>0.7</formula>
    </cfRule>
  </conditionalFormatting>
  <conditionalFormatting sqref="AA208:AC208">
    <cfRule type="cellIs" dxfId="1223" priority="1204" stopIfTrue="1" operator="greaterThanOrEqual">
      <formula>1</formula>
    </cfRule>
    <cfRule type="cellIs" dxfId="1222" priority="1205" stopIfTrue="1" operator="greaterThanOrEqual">
      <formula>0.7</formula>
    </cfRule>
  </conditionalFormatting>
  <conditionalFormatting sqref="AA208:AC208">
    <cfRule type="cellIs" dxfId="1221" priority="1202" stopIfTrue="1" operator="greaterThanOrEqual">
      <formula>1</formula>
    </cfRule>
    <cfRule type="cellIs" dxfId="1220" priority="1203" stopIfTrue="1" operator="greaterThanOrEqual">
      <formula>0.7</formula>
    </cfRule>
  </conditionalFormatting>
  <conditionalFormatting sqref="L493">
    <cfRule type="expression" dxfId="1219" priority="1097" stopIfTrue="1">
      <formula>L493&gt;$F493</formula>
    </cfRule>
  </conditionalFormatting>
  <conditionalFormatting sqref="L428:V428">
    <cfRule type="expression" dxfId="1218" priority="1147" stopIfTrue="1">
      <formula>L428&gt;$F428</formula>
    </cfRule>
  </conditionalFormatting>
  <conditionalFormatting sqref="L370">
    <cfRule type="expression" dxfId="1217" priority="1189" stopIfTrue="1">
      <formula>L370&gt;$F370</formula>
    </cfRule>
  </conditionalFormatting>
  <conditionalFormatting sqref="L373">
    <cfRule type="expression" dxfId="1216" priority="1188" stopIfTrue="1">
      <formula>L373&gt;$F373</formula>
    </cfRule>
  </conditionalFormatting>
  <conditionalFormatting sqref="L376">
    <cfRule type="expression" dxfId="1215" priority="1187" stopIfTrue="1">
      <formula>L376&gt;$F376</formula>
    </cfRule>
  </conditionalFormatting>
  <conditionalFormatting sqref="L439">
    <cfRule type="expression" dxfId="1214" priority="1135" stopIfTrue="1">
      <formula>L439&gt;$F439</formula>
    </cfRule>
  </conditionalFormatting>
  <conditionalFormatting sqref="L379">
    <cfRule type="expression" dxfId="1213" priority="1186" stopIfTrue="1">
      <formula>L379&gt;$F379</formula>
    </cfRule>
  </conditionalFormatting>
  <conditionalFormatting sqref="AA365">
    <cfRule type="cellIs" dxfId="1212" priority="1197" stopIfTrue="1" operator="greaterThanOrEqual">
      <formula>1</formula>
    </cfRule>
    <cfRule type="cellIs" dxfId="1211" priority="1198" stopIfTrue="1" operator="greaterThanOrEqual">
      <formula>0.7</formula>
    </cfRule>
  </conditionalFormatting>
  <conditionalFormatting sqref="AB365">
    <cfRule type="cellIs" dxfId="1210" priority="1199" stopIfTrue="1" operator="greaterThanOrEqual">
      <formula>1</formula>
    </cfRule>
    <cfRule type="cellIs" dxfId="1209" priority="1200" stopIfTrue="1" operator="greaterThanOrEqual">
      <formula>0.8</formula>
    </cfRule>
  </conditionalFormatting>
  <conditionalFormatting sqref="AA370:AC370 AA373:AC373 AA376:AC376 AA379:AC379">
    <cfRule type="cellIs" dxfId="1208" priority="1194" stopIfTrue="1" operator="greaterThanOrEqual">
      <formula>1</formula>
    </cfRule>
    <cfRule type="cellIs" dxfId="1207" priority="1195" stopIfTrue="1" operator="greaterThanOrEqual">
      <formula>0.7</formula>
    </cfRule>
  </conditionalFormatting>
  <conditionalFormatting sqref="AA370:AC370 AA373:AC373 AA376:AC376 AA379:AC379">
    <cfRule type="cellIs" dxfId="1206" priority="1192" stopIfTrue="1" operator="greaterThanOrEqual">
      <formula>1</formula>
    </cfRule>
    <cfRule type="cellIs" dxfId="1205" priority="1193" stopIfTrue="1" operator="greaterThanOrEqual">
      <formula>0.7</formula>
    </cfRule>
  </conditionalFormatting>
  <conditionalFormatting sqref="AA370:AC370 AA373:AC373 AA376:AC376 AA379:AC379">
    <cfRule type="cellIs" dxfId="1204" priority="1190" stopIfTrue="1" operator="greaterThanOrEqual">
      <formula>1</formula>
    </cfRule>
    <cfRule type="cellIs" dxfId="1203" priority="1191" stopIfTrue="1" operator="greaterThanOrEqual">
      <formula>0.7</formula>
    </cfRule>
  </conditionalFormatting>
  <conditionalFormatting sqref="L386:V386">
    <cfRule type="expression" dxfId="1202" priority="1181" stopIfTrue="1">
      <formula>L386&gt;$F386</formula>
    </cfRule>
  </conditionalFormatting>
  <conditionalFormatting sqref="L391">
    <cfRule type="expression" dxfId="1201" priority="1172" stopIfTrue="1">
      <formula>L391&gt;$F391</formula>
    </cfRule>
  </conditionalFormatting>
  <conditionalFormatting sqref="AA386">
    <cfRule type="cellIs" dxfId="1200" priority="1182" stopIfTrue="1" operator="greaterThanOrEqual">
      <formula>1</formula>
    </cfRule>
    <cfRule type="cellIs" dxfId="1199" priority="1183" stopIfTrue="1" operator="greaterThanOrEqual">
      <formula>0.7</formula>
    </cfRule>
  </conditionalFormatting>
  <conditionalFormatting sqref="AB386">
    <cfRule type="cellIs" dxfId="1198" priority="1184" stopIfTrue="1" operator="greaterThanOrEqual">
      <formula>1</formula>
    </cfRule>
    <cfRule type="cellIs" dxfId="1197" priority="1185" stopIfTrue="1" operator="greaterThanOrEqual">
      <formula>0.8</formula>
    </cfRule>
  </conditionalFormatting>
  <conditionalFormatting sqref="AA391:AC391">
    <cfRule type="cellIs" dxfId="1196" priority="1179" stopIfTrue="1" operator="greaterThanOrEqual">
      <formula>1</formula>
    </cfRule>
    <cfRule type="cellIs" dxfId="1195" priority="1180" stopIfTrue="1" operator="greaterThanOrEqual">
      <formula>0.7</formula>
    </cfRule>
  </conditionalFormatting>
  <conditionalFormatting sqref="AA394:AC394 AA397:AC397 AA400:AC400 AA403:AC403">
    <cfRule type="cellIs" dxfId="1194" priority="1177" stopIfTrue="1" operator="greaterThanOrEqual">
      <formula>1</formula>
    </cfRule>
    <cfRule type="cellIs" dxfId="1193" priority="1178" stopIfTrue="1" operator="greaterThanOrEqual">
      <formula>0.7</formula>
    </cfRule>
  </conditionalFormatting>
  <conditionalFormatting sqref="AA394:AC394 AA397:AC397 AA400:AC400 AA403:AC403">
    <cfRule type="cellIs" dxfId="1192" priority="1175" stopIfTrue="1" operator="greaterThanOrEqual">
      <formula>1</formula>
    </cfRule>
    <cfRule type="cellIs" dxfId="1191" priority="1176" stopIfTrue="1" operator="greaterThanOrEqual">
      <formula>0.7</formula>
    </cfRule>
  </conditionalFormatting>
  <conditionalFormatting sqref="AA394:AC394 AA397:AC397 AA400:AC400 AA403:AC403">
    <cfRule type="cellIs" dxfId="1190" priority="1173" stopIfTrue="1" operator="greaterThanOrEqual">
      <formula>1</formula>
    </cfRule>
    <cfRule type="cellIs" dxfId="1189" priority="1174" stopIfTrue="1" operator="greaterThanOrEqual">
      <formula>0.7</formula>
    </cfRule>
  </conditionalFormatting>
  <conditionalFormatting sqref="L415">
    <cfRule type="expression" dxfId="1188" priority="1154" stopIfTrue="1">
      <formula>L415&gt;$F415</formula>
    </cfRule>
  </conditionalFormatting>
  <conditionalFormatting sqref="L418">
    <cfRule type="expression" dxfId="1187" priority="1153" stopIfTrue="1">
      <formula>L418&gt;$F418</formula>
    </cfRule>
  </conditionalFormatting>
  <conditionalFormatting sqref="L421">
    <cfRule type="expression" dxfId="1186" priority="1152" stopIfTrue="1">
      <formula>L421&gt;$F421</formula>
    </cfRule>
  </conditionalFormatting>
  <conditionalFormatting sqref="L463">
    <cfRule type="expression" dxfId="1185" priority="1117" stopIfTrue="1">
      <formula>L463&gt;$F463</formula>
    </cfRule>
  </conditionalFormatting>
  <conditionalFormatting sqref="L469">
    <cfRule type="expression" dxfId="1184" priority="1115" stopIfTrue="1">
      <formula>L469&gt;$F469</formula>
    </cfRule>
  </conditionalFormatting>
  <conditionalFormatting sqref="L466">
    <cfRule type="expression" dxfId="1183" priority="1116" stopIfTrue="1">
      <formula>L466&gt;$F466</formula>
    </cfRule>
  </conditionalFormatting>
  <conditionalFormatting sqref="AA410">
    <cfRule type="cellIs" dxfId="1182" priority="1164" stopIfTrue="1" operator="greaterThanOrEqual">
      <formula>1</formula>
    </cfRule>
    <cfRule type="cellIs" dxfId="1181" priority="1165" stopIfTrue="1" operator="greaterThanOrEqual">
      <formula>0.7</formula>
    </cfRule>
  </conditionalFormatting>
  <conditionalFormatting sqref="AB410">
    <cfRule type="cellIs" dxfId="1180" priority="1166" stopIfTrue="1" operator="greaterThanOrEqual">
      <formula>1</formula>
    </cfRule>
    <cfRule type="cellIs" dxfId="1179" priority="1167" stopIfTrue="1" operator="greaterThanOrEqual">
      <formula>0.8</formula>
    </cfRule>
  </conditionalFormatting>
  <conditionalFormatting sqref="AA415:AC415">
    <cfRule type="cellIs" dxfId="1178" priority="1161" stopIfTrue="1" operator="greaterThanOrEqual">
      <formula>1</formula>
    </cfRule>
    <cfRule type="cellIs" dxfId="1177" priority="1162" stopIfTrue="1" operator="greaterThanOrEqual">
      <formula>0.7</formula>
    </cfRule>
  </conditionalFormatting>
  <conditionalFormatting sqref="AA418:AC418 AA421:AC421">
    <cfRule type="cellIs" dxfId="1176" priority="1159" stopIfTrue="1" operator="greaterThanOrEqual">
      <formula>1</formula>
    </cfRule>
    <cfRule type="cellIs" dxfId="1175" priority="1160" stopIfTrue="1" operator="greaterThanOrEqual">
      <formula>0.7</formula>
    </cfRule>
  </conditionalFormatting>
  <conditionalFormatting sqref="AA418:AC418 AA421:AC421">
    <cfRule type="cellIs" dxfId="1174" priority="1157" stopIfTrue="1" operator="greaterThanOrEqual">
      <formula>1</formula>
    </cfRule>
    <cfRule type="cellIs" dxfId="1173" priority="1158" stopIfTrue="1" operator="greaterThanOrEqual">
      <formula>0.7</formula>
    </cfRule>
  </conditionalFormatting>
  <conditionalFormatting sqref="AA418:AC418 AA421:AC421">
    <cfRule type="cellIs" dxfId="1172" priority="1155" stopIfTrue="1" operator="greaterThanOrEqual">
      <formula>1</formula>
    </cfRule>
    <cfRule type="cellIs" dxfId="1171" priority="1156" stopIfTrue="1" operator="greaterThanOrEqual">
      <formula>0.7</formula>
    </cfRule>
  </conditionalFormatting>
  <conditionalFormatting sqref="AA428 AA448">
    <cfRule type="cellIs" dxfId="1170" priority="1148" stopIfTrue="1" operator="greaterThanOrEqual">
      <formula>1</formula>
    </cfRule>
    <cfRule type="cellIs" dxfId="1169" priority="1149" stopIfTrue="1" operator="greaterThanOrEqual">
      <formula>0.7</formula>
    </cfRule>
  </conditionalFormatting>
  <conditionalFormatting sqref="AB428 AB448">
    <cfRule type="cellIs" dxfId="1168" priority="1150" stopIfTrue="1" operator="greaterThanOrEqual">
      <formula>1</formula>
    </cfRule>
    <cfRule type="cellIs" dxfId="1167" priority="1151" stopIfTrue="1" operator="greaterThanOrEqual">
      <formula>0.8</formula>
    </cfRule>
  </conditionalFormatting>
  <conditionalFormatting sqref="AA433:AC433">
    <cfRule type="cellIs" dxfId="1166" priority="1145" stopIfTrue="1" operator="greaterThanOrEqual">
      <formula>1</formula>
    </cfRule>
    <cfRule type="cellIs" dxfId="1165" priority="1146" stopIfTrue="1" operator="greaterThanOrEqual">
      <formula>0.7</formula>
    </cfRule>
  </conditionalFormatting>
  <conditionalFormatting sqref="AA436:AC436 AA439:AC439 AA442:AC442 AA445:AC445">
    <cfRule type="cellIs" dxfId="1164" priority="1143" stopIfTrue="1" operator="greaterThanOrEqual">
      <formula>1</formula>
    </cfRule>
    <cfRule type="cellIs" dxfId="1163" priority="1144" stopIfTrue="1" operator="greaterThanOrEqual">
      <formula>0.7</formula>
    </cfRule>
  </conditionalFormatting>
  <conditionalFormatting sqref="AA436:AC436 AA439:AC439 AA442:AC442 AA445:AC445 AA448:AC448">
    <cfRule type="cellIs" dxfId="1162" priority="1141" stopIfTrue="1" operator="greaterThanOrEqual">
      <formula>1</formula>
    </cfRule>
    <cfRule type="cellIs" dxfId="1161" priority="1142" stopIfTrue="1" operator="greaterThanOrEqual">
      <formula>0.7</formula>
    </cfRule>
  </conditionalFormatting>
  <conditionalFormatting sqref="AA436:AC436 AA439:AC439 AA442:AC442 AA445:AC445 AA448:AC448">
    <cfRule type="cellIs" dxfId="1160" priority="1139" stopIfTrue="1" operator="greaterThanOrEqual">
      <formula>1</formula>
    </cfRule>
    <cfRule type="cellIs" dxfId="1159" priority="1140" stopIfTrue="1" operator="greaterThanOrEqual">
      <formula>0.7</formula>
    </cfRule>
  </conditionalFormatting>
  <conditionalFormatting sqref="L433">
    <cfRule type="expression" dxfId="1158" priority="1138" stopIfTrue="1">
      <formula>L433&gt;$F433</formula>
    </cfRule>
  </conditionalFormatting>
  <conditionalFormatting sqref="L436">
    <cfRule type="expression" dxfId="1157" priority="1137" stopIfTrue="1">
      <formula>L436&gt;$F436</formula>
    </cfRule>
  </conditionalFormatting>
  <conditionalFormatting sqref="L487">
    <cfRule type="expression" dxfId="1156" priority="1099" stopIfTrue="1">
      <formula>L487&gt;$F487</formula>
    </cfRule>
  </conditionalFormatting>
  <conditionalFormatting sqref="L490">
    <cfRule type="expression" dxfId="1155" priority="1098" stopIfTrue="1">
      <formula>L490&gt;$F490</formula>
    </cfRule>
  </conditionalFormatting>
  <conditionalFormatting sqref="L455:V455">
    <cfRule type="expression" dxfId="1154" priority="1127" stopIfTrue="1">
      <formula>L455&gt;$F455</formula>
    </cfRule>
  </conditionalFormatting>
  <conditionalFormatting sqref="AA455">
    <cfRule type="cellIs" dxfId="1153" priority="1128" stopIfTrue="1" operator="greaterThanOrEqual">
      <formula>1</formula>
    </cfRule>
    <cfRule type="cellIs" dxfId="1152" priority="1129" stopIfTrue="1" operator="greaterThanOrEqual">
      <formula>0.7</formula>
    </cfRule>
  </conditionalFormatting>
  <conditionalFormatting sqref="AB455">
    <cfRule type="cellIs" dxfId="1151" priority="1130" stopIfTrue="1" operator="greaterThanOrEqual">
      <formula>1</formula>
    </cfRule>
    <cfRule type="cellIs" dxfId="1150" priority="1131" stopIfTrue="1" operator="greaterThanOrEqual">
      <formula>0.8</formula>
    </cfRule>
  </conditionalFormatting>
  <conditionalFormatting sqref="AA460:AC460">
    <cfRule type="cellIs" dxfId="1149" priority="1125" stopIfTrue="1" operator="greaterThanOrEqual">
      <formula>1</formula>
    </cfRule>
    <cfRule type="cellIs" dxfId="1148" priority="1126" stopIfTrue="1" operator="greaterThanOrEqual">
      <formula>0.7</formula>
    </cfRule>
  </conditionalFormatting>
  <conditionalFormatting sqref="AA463:AC463 AA466:AC466 AA469:AC469">
    <cfRule type="cellIs" dxfId="1147" priority="1123" stopIfTrue="1" operator="greaterThanOrEqual">
      <formula>1</formula>
    </cfRule>
    <cfRule type="cellIs" dxfId="1146" priority="1124" stopIfTrue="1" operator="greaterThanOrEqual">
      <formula>0.7</formula>
    </cfRule>
  </conditionalFormatting>
  <conditionalFormatting sqref="AA463:AC463 AA466:AC466 AA469:AC469">
    <cfRule type="cellIs" dxfId="1145" priority="1121" stopIfTrue="1" operator="greaterThanOrEqual">
      <formula>1</formula>
    </cfRule>
    <cfRule type="cellIs" dxfId="1144" priority="1122" stopIfTrue="1" operator="greaterThanOrEqual">
      <formula>0.7</formula>
    </cfRule>
  </conditionalFormatting>
  <conditionalFormatting sqref="AA463:AC463 AA466:AC466 AA469:AC469">
    <cfRule type="cellIs" dxfId="1143" priority="1119" stopIfTrue="1" operator="greaterThanOrEqual">
      <formula>1</formula>
    </cfRule>
    <cfRule type="cellIs" dxfId="1142" priority="1120" stopIfTrue="1" operator="greaterThanOrEqual">
      <formula>0.7</formula>
    </cfRule>
  </conditionalFormatting>
  <conditionalFormatting sqref="L460">
    <cfRule type="expression" dxfId="1141" priority="1118" stopIfTrue="1">
      <formula>L460&gt;$F460</formula>
    </cfRule>
  </conditionalFormatting>
  <conditionalFormatting sqref="L514">
    <cfRule type="expression" dxfId="1140" priority="1080" stopIfTrue="1">
      <formula>L514&gt;$F514</formula>
    </cfRule>
  </conditionalFormatting>
  <conditionalFormatting sqref="L508">
    <cfRule type="expression" dxfId="1139" priority="1082" stopIfTrue="1">
      <formula>L508&gt;$F508</formula>
    </cfRule>
  </conditionalFormatting>
  <conditionalFormatting sqref="L511">
    <cfRule type="expression" dxfId="1138" priority="1081" stopIfTrue="1">
      <formula>L511&gt;$F511</formula>
    </cfRule>
  </conditionalFormatting>
  <conditionalFormatting sqref="L476:V476">
    <cfRule type="expression" dxfId="1137" priority="1110" stopIfTrue="1">
      <formula>L476&gt;$F476</formula>
    </cfRule>
  </conditionalFormatting>
  <conditionalFormatting sqref="L484">
    <cfRule type="expression" dxfId="1136" priority="1100" stopIfTrue="1">
      <formula>L484&gt;$F484</formula>
    </cfRule>
  </conditionalFormatting>
  <conditionalFormatting sqref="L500:V500">
    <cfRule type="expression" dxfId="1135" priority="1092" stopIfTrue="1">
      <formula>L500&gt;$F500</formula>
    </cfRule>
  </conditionalFormatting>
  <conditionalFormatting sqref="AA476">
    <cfRule type="cellIs" dxfId="1134" priority="1111" stopIfTrue="1" operator="greaterThanOrEqual">
      <formula>1</formula>
    </cfRule>
    <cfRule type="cellIs" dxfId="1133" priority="1112" stopIfTrue="1" operator="greaterThanOrEqual">
      <formula>0.7</formula>
    </cfRule>
  </conditionalFormatting>
  <conditionalFormatting sqref="AB476">
    <cfRule type="cellIs" dxfId="1132" priority="1113" stopIfTrue="1" operator="greaterThanOrEqual">
      <formula>1</formula>
    </cfRule>
    <cfRule type="cellIs" dxfId="1131" priority="1114" stopIfTrue="1" operator="greaterThanOrEqual">
      <formula>0.8</formula>
    </cfRule>
  </conditionalFormatting>
  <conditionalFormatting sqref="AA481:AC481">
    <cfRule type="cellIs" dxfId="1130" priority="1108" stopIfTrue="1" operator="greaterThanOrEqual">
      <formula>1</formula>
    </cfRule>
    <cfRule type="cellIs" dxfId="1129" priority="1109" stopIfTrue="1" operator="greaterThanOrEqual">
      <formula>0.7</formula>
    </cfRule>
  </conditionalFormatting>
  <conditionalFormatting sqref="AA484:AC484 AA487:AC487 AA490:AC490 AA493:AC493">
    <cfRule type="cellIs" dxfId="1128" priority="1106" stopIfTrue="1" operator="greaterThanOrEqual">
      <formula>1</formula>
    </cfRule>
    <cfRule type="cellIs" dxfId="1127" priority="1107" stopIfTrue="1" operator="greaterThanOrEqual">
      <formula>0.7</formula>
    </cfRule>
  </conditionalFormatting>
  <conditionalFormatting sqref="AA484:AC484 AA487:AC487 AA490:AC490 AA493:AC493">
    <cfRule type="cellIs" dxfId="1126" priority="1104" stopIfTrue="1" operator="greaterThanOrEqual">
      <formula>1</formula>
    </cfRule>
    <cfRule type="cellIs" dxfId="1125" priority="1105" stopIfTrue="1" operator="greaterThanOrEqual">
      <formula>0.7</formula>
    </cfRule>
  </conditionalFormatting>
  <conditionalFormatting sqref="AA484:AC484 AA487:AC487 AA490:AC490 AA493:AC493">
    <cfRule type="cellIs" dxfId="1124" priority="1102" stopIfTrue="1" operator="greaterThanOrEqual">
      <formula>1</formula>
    </cfRule>
    <cfRule type="cellIs" dxfId="1123" priority="1103" stopIfTrue="1" operator="greaterThanOrEqual">
      <formula>0.7</formula>
    </cfRule>
  </conditionalFormatting>
  <conditionalFormatting sqref="L481">
    <cfRule type="expression" dxfId="1122" priority="1101" stopIfTrue="1">
      <formula>L481&gt;$F481</formula>
    </cfRule>
  </conditionalFormatting>
  <conditionalFormatting sqref="AA500">
    <cfRule type="cellIs" dxfId="1121" priority="1093" stopIfTrue="1" operator="greaterThanOrEqual">
      <formula>1</formula>
    </cfRule>
    <cfRule type="cellIs" dxfId="1120" priority="1094" stopIfTrue="1" operator="greaterThanOrEqual">
      <formula>0.7</formula>
    </cfRule>
  </conditionalFormatting>
  <conditionalFormatting sqref="AB500">
    <cfRule type="cellIs" dxfId="1119" priority="1095" stopIfTrue="1" operator="greaterThanOrEqual">
      <formula>1</formula>
    </cfRule>
    <cfRule type="cellIs" dxfId="1118" priority="1096" stopIfTrue="1" operator="greaterThanOrEqual">
      <formula>0.8</formula>
    </cfRule>
  </conditionalFormatting>
  <conditionalFormatting sqref="AA505:AC505">
    <cfRule type="cellIs" dxfId="1117" priority="1090" stopIfTrue="1" operator="greaterThanOrEqual">
      <formula>1</formula>
    </cfRule>
    <cfRule type="cellIs" dxfId="1116" priority="1091" stopIfTrue="1" operator="greaterThanOrEqual">
      <formula>0.7</formula>
    </cfRule>
  </conditionalFormatting>
  <conditionalFormatting sqref="AA508:AC508 AA511:AC511 AA514:AC514">
    <cfRule type="cellIs" dxfId="1115" priority="1088" stopIfTrue="1" operator="greaterThanOrEqual">
      <formula>1</formula>
    </cfRule>
    <cfRule type="cellIs" dxfId="1114" priority="1089" stopIfTrue="1" operator="greaterThanOrEqual">
      <formula>0.7</formula>
    </cfRule>
  </conditionalFormatting>
  <conditionalFormatting sqref="AA508:AC508 AA511:AC511 AA514:AC514">
    <cfRule type="cellIs" dxfId="1113" priority="1086" stopIfTrue="1" operator="greaterThanOrEqual">
      <formula>1</formula>
    </cfRule>
    <cfRule type="cellIs" dxfId="1112" priority="1087" stopIfTrue="1" operator="greaterThanOrEqual">
      <formula>0.7</formula>
    </cfRule>
  </conditionalFormatting>
  <conditionalFormatting sqref="AA508:AC508 AA511:AC511 AA514:AC514">
    <cfRule type="cellIs" dxfId="1111" priority="1084" stopIfTrue="1" operator="greaterThanOrEqual">
      <formula>1</formula>
    </cfRule>
    <cfRule type="cellIs" dxfId="1110" priority="1085" stopIfTrue="1" operator="greaterThanOrEqual">
      <formula>0.7</formula>
    </cfRule>
  </conditionalFormatting>
  <conditionalFormatting sqref="L505">
    <cfRule type="expression" dxfId="1109" priority="1083" stopIfTrue="1">
      <formula>L505&gt;$F505</formula>
    </cfRule>
  </conditionalFormatting>
  <conditionalFormatting sqref="L521:V521">
    <cfRule type="expression" dxfId="1108" priority="1075" stopIfTrue="1">
      <formula>L521&gt;$F521</formula>
    </cfRule>
  </conditionalFormatting>
  <conditionalFormatting sqref="AA521">
    <cfRule type="cellIs" dxfId="1107" priority="1076" stopIfTrue="1" operator="greaterThanOrEqual">
      <formula>1</formula>
    </cfRule>
    <cfRule type="cellIs" dxfId="1106" priority="1077" stopIfTrue="1" operator="greaterThanOrEqual">
      <formula>0.7</formula>
    </cfRule>
  </conditionalFormatting>
  <conditionalFormatting sqref="AB521">
    <cfRule type="cellIs" dxfId="1105" priority="1078" stopIfTrue="1" operator="greaterThanOrEqual">
      <formula>1</formula>
    </cfRule>
    <cfRule type="cellIs" dxfId="1104" priority="1079" stopIfTrue="1" operator="greaterThanOrEqual">
      <formula>0.8</formula>
    </cfRule>
  </conditionalFormatting>
  <conditionalFormatting sqref="AA526:AB526">
    <cfRule type="cellIs" dxfId="1103" priority="1073" stopIfTrue="1" operator="greaterThanOrEqual">
      <formula>1</formula>
    </cfRule>
    <cfRule type="cellIs" dxfId="1102" priority="1074" stopIfTrue="1" operator="greaterThanOrEqual">
      <formula>0.7</formula>
    </cfRule>
  </conditionalFormatting>
  <conditionalFormatting sqref="L526">
    <cfRule type="expression" dxfId="1101" priority="1072" stopIfTrue="1">
      <formula>L526&gt;$F526</formula>
    </cfRule>
  </conditionalFormatting>
  <conditionalFormatting sqref="L533:V533">
    <cfRule type="expression" dxfId="1100" priority="1067" stopIfTrue="1">
      <formula>L533&gt;$F533</formula>
    </cfRule>
  </conditionalFormatting>
  <conditionalFormatting sqref="AA533 AA556 AA559">
    <cfRule type="cellIs" dxfId="1099" priority="1068" stopIfTrue="1" operator="greaterThanOrEqual">
      <formula>1</formula>
    </cfRule>
    <cfRule type="cellIs" dxfId="1098" priority="1069" stopIfTrue="1" operator="greaterThanOrEqual">
      <formula>0.7</formula>
    </cfRule>
  </conditionalFormatting>
  <conditionalFormatting sqref="AB533 AB556 AB559">
    <cfRule type="cellIs" dxfId="1097" priority="1070" stopIfTrue="1" operator="greaterThanOrEqual">
      <formula>1</formula>
    </cfRule>
    <cfRule type="cellIs" dxfId="1096" priority="1071" stopIfTrue="1" operator="greaterThanOrEqual">
      <formula>0.8</formula>
    </cfRule>
  </conditionalFormatting>
  <conditionalFormatting sqref="AA538:AC538">
    <cfRule type="cellIs" dxfId="1095" priority="1065" stopIfTrue="1" operator="greaterThanOrEqual">
      <formula>1</formula>
    </cfRule>
    <cfRule type="cellIs" dxfId="1094" priority="1066" stopIfTrue="1" operator="greaterThanOrEqual">
      <formula>0.7</formula>
    </cfRule>
  </conditionalFormatting>
  <conditionalFormatting sqref="AA541:AC541 AA544:AC544 AA547:AC547 AA550:AC550 AA553:AC553">
    <cfRule type="cellIs" dxfId="1093" priority="1063" stopIfTrue="1" operator="greaterThanOrEqual">
      <formula>1</formula>
    </cfRule>
    <cfRule type="cellIs" dxfId="1092" priority="1064" stopIfTrue="1" operator="greaterThanOrEqual">
      <formula>0.7</formula>
    </cfRule>
  </conditionalFormatting>
  <conditionalFormatting sqref="AA541:AC541 AA544:AC544 AA547:AC547 AA550:AC550 AA553:AC553 AA556:AC556 AA559:AC559">
    <cfRule type="cellIs" dxfId="1091" priority="1061" stopIfTrue="1" operator="greaterThanOrEqual">
      <formula>1</formula>
    </cfRule>
    <cfRule type="cellIs" dxfId="1090" priority="1062" stopIfTrue="1" operator="greaterThanOrEqual">
      <formula>0.7</formula>
    </cfRule>
  </conditionalFormatting>
  <conditionalFormatting sqref="AA541:AC541 AA544:AC544 AA547:AC547 AA550:AC550 AA553:AC553 AA556:AC556 AA559:AC559">
    <cfRule type="cellIs" dxfId="1089" priority="1059" stopIfTrue="1" operator="greaterThanOrEqual">
      <formula>1</formula>
    </cfRule>
    <cfRule type="cellIs" dxfId="1088" priority="1060" stopIfTrue="1" operator="greaterThanOrEqual">
      <formula>0.7</formula>
    </cfRule>
  </conditionalFormatting>
  <conditionalFormatting sqref="L538">
    <cfRule type="expression" dxfId="1087" priority="1058" stopIfTrue="1">
      <formula>L538&gt;$F538</formula>
    </cfRule>
  </conditionalFormatting>
  <conditionalFormatting sqref="L541">
    <cfRule type="expression" dxfId="1086" priority="1057" stopIfTrue="1">
      <formula>L541&gt;$F541</formula>
    </cfRule>
  </conditionalFormatting>
  <conditionalFormatting sqref="L544">
    <cfRule type="expression" dxfId="1085" priority="1056" stopIfTrue="1">
      <formula>L544&gt;$F544</formula>
    </cfRule>
  </conditionalFormatting>
  <conditionalFormatting sqref="L547">
    <cfRule type="expression" dxfId="1084" priority="1055" stopIfTrue="1">
      <formula>L547&gt;$F547</formula>
    </cfRule>
  </conditionalFormatting>
  <conditionalFormatting sqref="L550">
    <cfRule type="expression" dxfId="1083" priority="1054" stopIfTrue="1">
      <formula>L550&gt;$F550</formula>
    </cfRule>
  </conditionalFormatting>
  <conditionalFormatting sqref="L553">
    <cfRule type="expression" dxfId="1082" priority="1053" stopIfTrue="1">
      <formula>L553&gt;$F553</formula>
    </cfRule>
  </conditionalFormatting>
  <conditionalFormatting sqref="L556">
    <cfRule type="expression" dxfId="1081" priority="1052" stopIfTrue="1">
      <formula>L556&gt;$F556</formula>
    </cfRule>
  </conditionalFormatting>
  <conditionalFormatting sqref="L559">
    <cfRule type="expression" dxfId="1080" priority="1051" stopIfTrue="1">
      <formula>L559&gt;$F559</formula>
    </cfRule>
  </conditionalFormatting>
  <conditionalFormatting sqref="AA562">
    <cfRule type="cellIs" dxfId="1079" priority="1047" stopIfTrue="1" operator="greaterThanOrEqual">
      <formula>1</formula>
    </cfRule>
    <cfRule type="cellIs" dxfId="1078" priority="1048" stopIfTrue="1" operator="greaterThanOrEqual">
      <formula>0.7</formula>
    </cfRule>
  </conditionalFormatting>
  <conditionalFormatting sqref="AB562">
    <cfRule type="cellIs" dxfId="1077" priority="1049" stopIfTrue="1" operator="greaterThanOrEqual">
      <formula>1</formula>
    </cfRule>
    <cfRule type="cellIs" dxfId="1076" priority="1050" stopIfTrue="1" operator="greaterThanOrEqual">
      <formula>0.8</formula>
    </cfRule>
  </conditionalFormatting>
  <conditionalFormatting sqref="AA562:AC562">
    <cfRule type="cellIs" dxfId="1075" priority="1045" stopIfTrue="1" operator="greaterThanOrEqual">
      <formula>1</formula>
    </cfRule>
    <cfRule type="cellIs" dxfId="1074" priority="1046" stopIfTrue="1" operator="greaterThanOrEqual">
      <formula>0.7</formula>
    </cfRule>
  </conditionalFormatting>
  <conditionalFormatting sqref="AA562:AC562">
    <cfRule type="cellIs" dxfId="1073" priority="1043" stopIfTrue="1" operator="greaterThanOrEqual">
      <formula>1</formula>
    </cfRule>
    <cfRule type="cellIs" dxfId="1072" priority="1044" stopIfTrue="1" operator="greaterThanOrEqual">
      <formula>0.7</formula>
    </cfRule>
  </conditionalFormatting>
  <conditionalFormatting sqref="L562">
    <cfRule type="expression" dxfId="1071" priority="1042" stopIfTrue="1">
      <formula>L562&gt;$F562</formula>
    </cfRule>
  </conditionalFormatting>
  <conditionalFormatting sqref="AA565">
    <cfRule type="cellIs" dxfId="1070" priority="1038" stopIfTrue="1" operator="greaterThanOrEqual">
      <formula>1</formula>
    </cfRule>
    <cfRule type="cellIs" dxfId="1069" priority="1039" stopIfTrue="1" operator="greaterThanOrEqual">
      <formula>0.7</formula>
    </cfRule>
  </conditionalFormatting>
  <conditionalFormatting sqref="AB565">
    <cfRule type="cellIs" dxfId="1068" priority="1040" stopIfTrue="1" operator="greaterThanOrEqual">
      <formula>1</formula>
    </cfRule>
    <cfRule type="cellIs" dxfId="1067" priority="1041" stopIfTrue="1" operator="greaterThanOrEqual">
      <formula>0.8</formula>
    </cfRule>
  </conditionalFormatting>
  <conditionalFormatting sqref="AA565:AC565">
    <cfRule type="cellIs" dxfId="1066" priority="1036" stopIfTrue="1" operator="greaterThanOrEqual">
      <formula>1</formula>
    </cfRule>
    <cfRule type="cellIs" dxfId="1065" priority="1037" stopIfTrue="1" operator="greaterThanOrEqual">
      <formula>0.7</formula>
    </cfRule>
  </conditionalFormatting>
  <conditionalFormatting sqref="AA565:AC565">
    <cfRule type="cellIs" dxfId="1064" priority="1034" stopIfTrue="1" operator="greaterThanOrEqual">
      <formula>1</formula>
    </cfRule>
    <cfRule type="cellIs" dxfId="1063" priority="1035" stopIfTrue="1" operator="greaterThanOrEqual">
      <formula>0.7</formula>
    </cfRule>
  </conditionalFormatting>
  <conditionalFormatting sqref="L565">
    <cfRule type="expression" dxfId="1062" priority="1033" stopIfTrue="1">
      <formula>L565&gt;$F565</formula>
    </cfRule>
  </conditionalFormatting>
  <conditionalFormatting sqref="L572:V572">
    <cfRule type="expression" dxfId="1061" priority="1028" stopIfTrue="1">
      <formula>L572&gt;$F572</formula>
    </cfRule>
  </conditionalFormatting>
  <conditionalFormatting sqref="AA572">
    <cfRule type="cellIs" dxfId="1060" priority="1029" stopIfTrue="1" operator="greaterThanOrEqual">
      <formula>1</formula>
    </cfRule>
    <cfRule type="cellIs" dxfId="1059" priority="1030" stopIfTrue="1" operator="greaterThanOrEqual">
      <formula>0.7</formula>
    </cfRule>
  </conditionalFormatting>
  <conditionalFormatting sqref="AB572">
    <cfRule type="cellIs" dxfId="1058" priority="1031" stopIfTrue="1" operator="greaterThanOrEqual">
      <formula>1</formula>
    </cfRule>
    <cfRule type="cellIs" dxfId="1057" priority="1032" stopIfTrue="1" operator="greaterThanOrEqual">
      <formula>0.8</formula>
    </cfRule>
  </conditionalFormatting>
  <conditionalFormatting sqref="AA577:AC577">
    <cfRule type="cellIs" dxfId="1056" priority="1026" stopIfTrue="1" operator="greaterThanOrEqual">
      <formula>1</formula>
    </cfRule>
    <cfRule type="cellIs" dxfId="1055" priority="1027" stopIfTrue="1" operator="greaterThanOrEqual">
      <formula>0.7</formula>
    </cfRule>
  </conditionalFormatting>
  <conditionalFormatting sqref="AA580:AC580 AA583:AC583">
    <cfRule type="cellIs" dxfId="1054" priority="1024" stopIfTrue="1" operator="greaterThanOrEqual">
      <formula>1</formula>
    </cfRule>
    <cfRule type="cellIs" dxfId="1053" priority="1025" stopIfTrue="1" operator="greaterThanOrEqual">
      <formula>0.7</formula>
    </cfRule>
  </conditionalFormatting>
  <conditionalFormatting sqref="AA580:AC580 AA583:AC583">
    <cfRule type="cellIs" dxfId="1052" priority="1022" stopIfTrue="1" operator="greaterThanOrEqual">
      <formula>1</formula>
    </cfRule>
    <cfRule type="cellIs" dxfId="1051" priority="1023" stopIfTrue="1" operator="greaterThanOrEqual">
      <formula>0.7</formula>
    </cfRule>
  </conditionalFormatting>
  <conditionalFormatting sqref="AA580:AC580 AA583:AC583">
    <cfRule type="cellIs" dxfId="1050" priority="1020" stopIfTrue="1" operator="greaterThanOrEqual">
      <formula>1</formula>
    </cfRule>
    <cfRule type="cellIs" dxfId="1049" priority="1021" stopIfTrue="1" operator="greaterThanOrEqual">
      <formula>0.7</formula>
    </cfRule>
  </conditionalFormatting>
  <conditionalFormatting sqref="L577">
    <cfRule type="expression" dxfId="1048" priority="1019" stopIfTrue="1">
      <formula>L577&gt;$F577</formula>
    </cfRule>
  </conditionalFormatting>
  <conditionalFormatting sqref="L580">
    <cfRule type="expression" dxfId="1047" priority="1018" stopIfTrue="1">
      <formula>L580&gt;$F580</formula>
    </cfRule>
  </conditionalFormatting>
  <conditionalFormatting sqref="L583">
    <cfRule type="expression" dxfId="1046" priority="1017" stopIfTrue="1">
      <formula>L583&gt;$F583</formula>
    </cfRule>
  </conditionalFormatting>
  <conditionalFormatting sqref="L607">
    <cfRule type="expression" dxfId="1045" priority="1000" stopIfTrue="1">
      <formula>L607&gt;$F607</formula>
    </cfRule>
  </conditionalFormatting>
  <conditionalFormatting sqref="L610">
    <cfRule type="expression" dxfId="1044" priority="999" stopIfTrue="1">
      <formula>L610&gt;$F610</formula>
    </cfRule>
  </conditionalFormatting>
  <conditionalFormatting sqref="L653:V653">
    <cfRule type="expression" dxfId="1043" priority="973" stopIfTrue="1">
      <formula>L653&gt;$F653</formula>
    </cfRule>
  </conditionalFormatting>
  <conditionalFormatting sqref="L742">
    <cfRule type="expression" dxfId="1042" priority="884" stopIfTrue="1">
      <formula>L742&gt;$F742</formula>
    </cfRule>
  </conditionalFormatting>
  <conditionalFormatting sqref="L745">
    <cfRule type="expression" dxfId="1041" priority="883" stopIfTrue="1">
      <formula>L745&gt;$F745</formula>
    </cfRule>
  </conditionalFormatting>
  <conditionalFormatting sqref="L712">
    <cfRule type="expression" dxfId="1040" priority="898" stopIfTrue="1">
      <formula>L712&gt;$F712</formula>
    </cfRule>
  </conditionalFormatting>
  <conditionalFormatting sqref="L590:V590">
    <cfRule type="expression" dxfId="1039" priority="1012" stopIfTrue="1">
      <formula>L590&gt;$F590</formula>
    </cfRule>
  </conditionalFormatting>
  <conditionalFormatting sqref="AA590">
    <cfRule type="cellIs" dxfId="1038" priority="1013" stopIfTrue="1" operator="greaterThanOrEqual">
      <formula>1</formula>
    </cfRule>
    <cfRule type="cellIs" dxfId="1037" priority="1014" stopIfTrue="1" operator="greaterThanOrEqual">
      <formula>0.7</formula>
    </cfRule>
  </conditionalFormatting>
  <conditionalFormatting sqref="AB590">
    <cfRule type="cellIs" dxfId="1036" priority="1015" stopIfTrue="1" operator="greaterThanOrEqual">
      <formula>1</formula>
    </cfRule>
    <cfRule type="cellIs" dxfId="1035" priority="1016" stopIfTrue="1" operator="greaterThanOrEqual">
      <formula>0.8</formula>
    </cfRule>
  </conditionalFormatting>
  <conditionalFormatting sqref="AA595:AC595">
    <cfRule type="cellIs" dxfId="1034" priority="1010" stopIfTrue="1" operator="greaterThanOrEqual">
      <formula>1</formula>
    </cfRule>
    <cfRule type="cellIs" dxfId="1033" priority="1011" stopIfTrue="1" operator="greaterThanOrEqual">
      <formula>0.7</formula>
    </cfRule>
  </conditionalFormatting>
  <conditionalFormatting sqref="AA598:AC598 AA601:AC601 AA607:AC607 AA610:AC610 AA604:AC604">
    <cfRule type="cellIs" dxfId="1032" priority="1008" stopIfTrue="1" operator="greaterThanOrEqual">
      <formula>1</formula>
    </cfRule>
    <cfRule type="cellIs" dxfId="1031" priority="1009" stopIfTrue="1" operator="greaterThanOrEqual">
      <formula>0.7</formula>
    </cfRule>
  </conditionalFormatting>
  <conditionalFormatting sqref="AA598:AC598 AA601:AC601 AA607:AC607 AA610:AC610 AA604:AC604">
    <cfRule type="cellIs" dxfId="1030" priority="1006" stopIfTrue="1" operator="greaterThanOrEqual">
      <formula>1</formula>
    </cfRule>
    <cfRule type="cellIs" dxfId="1029" priority="1007" stopIfTrue="1" operator="greaterThanOrEqual">
      <formula>0.7</formula>
    </cfRule>
  </conditionalFormatting>
  <conditionalFormatting sqref="AA598:AC598 AA601:AC601 AA607:AC607 AA610:AC610 AA604:AC604">
    <cfRule type="cellIs" dxfId="1028" priority="1004" stopIfTrue="1" operator="greaterThanOrEqual">
      <formula>1</formula>
    </cfRule>
    <cfRule type="cellIs" dxfId="1027" priority="1005" stopIfTrue="1" operator="greaterThanOrEqual">
      <formula>0.7</formula>
    </cfRule>
  </conditionalFormatting>
  <conditionalFormatting sqref="L595">
    <cfRule type="expression" dxfId="1026" priority="1003" stopIfTrue="1">
      <formula>L595&gt;$F595</formula>
    </cfRule>
  </conditionalFormatting>
  <conditionalFormatting sqref="L598">
    <cfRule type="expression" dxfId="1025" priority="1002" stopIfTrue="1">
      <formula>L598&gt;$F598</formula>
    </cfRule>
  </conditionalFormatting>
  <conditionalFormatting sqref="L601">
    <cfRule type="expression" dxfId="1024" priority="1001" stopIfTrue="1">
      <formula>L601&gt;$F601</formula>
    </cfRule>
  </conditionalFormatting>
  <conditionalFormatting sqref="L643">
    <cfRule type="expression" dxfId="1023" priority="978" stopIfTrue="1">
      <formula>L643&gt;$F643</formula>
    </cfRule>
  </conditionalFormatting>
  <conditionalFormatting sqref="L766">
    <cfRule type="expression" dxfId="1022" priority="858" stopIfTrue="1">
      <formula>L766&gt;$F766</formula>
    </cfRule>
  </conditionalFormatting>
  <conditionalFormatting sqref="L739">
    <cfRule type="expression" dxfId="1021" priority="885" stopIfTrue="1">
      <formula>L739&gt;$F739</formula>
    </cfRule>
  </conditionalFormatting>
  <conditionalFormatting sqref="L637">
    <cfRule type="expression" dxfId="1020" priority="980" stopIfTrue="1">
      <formula>L637&gt;$F637</formula>
    </cfRule>
  </conditionalFormatting>
  <conditionalFormatting sqref="L640">
    <cfRule type="expression" dxfId="1019" priority="979" stopIfTrue="1">
      <formula>L640&gt;$F640</formula>
    </cfRule>
  </conditionalFormatting>
  <conditionalFormatting sqref="L679">
    <cfRule type="expression" dxfId="1018" priority="944" stopIfTrue="1">
      <formula>L679&gt;$F679</formula>
    </cfRule>
  </conditionalFormatting>
  <conditionalFormatting sqref="L617:V617">
    <cfRule type="expression" dxfId="1017" priority="994" stopIfTrue="1">
      <formula>L617&gt;$F617</formula>
    </cfRule>
  </conditionalFormatting>
  <conditionalFormatting sqref="AA617 AA640 AA643">
    <cfRule type="cellIs" dxfId="1016" priority="995" stopIfTrue="1" operator="greaterThanOrEqual">
      <formula>1</formula>
    </cfRule>
    <cfRule type="cellIs" dxfId="1015" priority="996" stopIfTrue="1" operator="greaterThanOrEqual">
      <formula>0.7</formula>
    </cfRule>
  </conditionalFormatting>
  <conditionalFormatting sqref="AB617 AB640 AB643">
    <cfRule type="cellIs" dxfId="1014" priority="997" stopIfTrue="1" operator="greaterThanOrEqual">
      <formula>1</formula>
    </cfRule>
    <cfRule type="cellIs" dxfId="1013" priority="998" stopIfTrue="1" operator="greaterThanOrEqual">
      <formula>0.8</formula>
    </cfRule>
  </conditionalFormatting>
  <conditionalFormatting sqref="AA622:AC622">
    <cfRule type="cellIs" dxfId="1012" priority="992" stopIfTrue="1" operator="greaterThanOrEqual">
      <formula>1</formula>
    </cfRule>
    <cfRule type="cellIs" dxfId="1011" priority="993" stopIfTrue="1" operator="greaterThanOrEqual">
      <formula>0.7</formula>
    </cfRule>
  </conditionalFormatting>
  <conditionalFormatting sqref="AA625:AC625 AA628:AC628 AA631:AC631 AA634:AC634 AA637:AC637">
    <cfRule type="cellIs" dxfId="1010" priority="990" stopIfTrue="1" operator="greaterThanOrEqual">
      <formula>1</formula>
    </cfRule>
    <cfRule type="cellIs" dxfId="1009" priority="991" stopIfTrue="1" operator="greaterThanOrEqual">
      <formula>0.7</formula>
    </cfRule>
  </conditionalFormatting>
  <conditionalFormatting sqref="AA625:AC625 AA628:AC628 AA631:AC631 AA634:AC634 AA637:AC637 AA640:AC640 AA643:AC643">
    <cfRule type="cellIs" dxfId="1008" priority="988" stopIfTrue="1" operator="greaterThanOrEqual">
      <formula>1</formula>
    </cfRule>
    <cfRule type="cellIs" dxfId="1007" priority="989" stopIfTrue="1" operator="greaterThanOrEqual">
      <formula>0.7</formula>
    </cfRule>
  </conditionalFormatting>
  <conditionalFormatting sqref="AA625:AC625 AA628:AC628 AA631:AC631 AA634:AC634 AA637:AC637 AA640:AC640 AA643:AC643">
    <cfRule type="cellIs" dxfId="1006" priority="986" stopIfTrue="1" operator="greaterThanOrEqual">
      <formula>1</formula>
    </cfRule>
    <cfRule type="cellIs" dxfId="1005" priority="987" stopIfTrue="1" operator="greaterThanOrEqual">
      <formula>0.7</formula>
    </cfRule>
  </conditionalFormatting>
  <conditionalFormatting sqref="L622">
    <cfRule type="expression" dxfId="1004" priority="985" stopIfTrue="1">
      <formula>L622&gt;$F622</formula>
    </cfRule>
  </conditionalFormatting>
  <conditionalFormatting sqref="L625">
    <cfRule type="expression" dxfId="1003" priority="984" stopIfTrue="1">
      <formula>L625&gt;$F625</formula>
    </cfRule>
  </conditionalFormatting>
  <conditionalFormatting sqref="L628">
    <cfRule type="expression" dxfId="1002" priority="983" stopIfTrue="1">
      <formula>L628&gt;$F628</formula>
    </cfRule>
  </conditionalFormatting>
  <conditionalFormatting sqref="L631">
    <cfRule type="expression" dxfId="1001" priority="982" stopIfTrue="1">
      <formula>L631&gt;$F631</formula>
    </cfRule>
  </conditionalFormatting>
  <conditionalFormatting sqref="L634">
    <cfRule type="expression" dxfId="1000" priority="981" stopIfTrue="1">
      <formula>L634&gt;$F634</formula>
    </cfRule>
  </conditionalFormatting>
  <conditionalFormatting sqref="L709">
    <cfRule type="expression" dxfId="999" priority="925" stopIfTrue="1">
      <formula>L709&gt;$F709</formula>
    </cfRule>
  </conditionalFormatting>
  <conditionalFormatting sqref="L646">
    <cfRule type="expression" dxfId="998" priority="961" stopIfTrue="1">
      <formula>L646&gt;$F646</formula>
    </cfRule>
  </conditionalFormatting>
  <conditionalFormatting sqref="AA653">
    <cfRule type="cellIs" dxfId="997" priority="974" stopIfTrue="1" operator="greaterThanOrEqual">
      <formula>1</formula>
    </cfRule>
    <cfRule type="cellIs" dxfId="996" priority="975" stopIfTrue="1" operator="greaterThanOrEqual">
      <formula>0.7</formula>
    </cfRule>
  </conditionalFormatting>
  <conditionalFormatting sqref="AB653">
    <cfRule type="cellIs" dxfId="995" priority="976" stopIfTrue="1" operator="greaterThanOrEqual">
      <formula>1</formula>
    </cfRule>
    <cfRule type="cellIs" dxfId="994" priority="977" stopIfTrue="1" operator="greaterThanOrEqual">
      <formula>0.8</formula>
    </cfRule>
  </conditionalFormatting>
  <conditionalFormatting sqref="AA658:AC658">
    <cfRule type="cellIs" dxfId="993" priority="971" stopIfTrue="1" operator="greaterThanOrEqual">
      <formula>1</formula>
    </cfRule>
    <cfRule type="cellIs" dxfId="992" priority="972" stopIfTrue="1" operator="greaterThanOrEqual">
      <formula>0.7</formula>
    </cfRule>
  </conditionalFormatting>
  <conditionalFormatting sqref="L658">
    <cfRule type="expression" dxfId="991" priority="970" stopIfTrue="1">
      <formula>L658&gt;$F658</formula>
    </cfRule>
  </conditionalFormatting>
  <conditionalFormatting sqref="L757">
    <cfRule type="expression" dxfId="990" priority="879" stopIfTrue="1">
      <formula>L757&gt;$F757</formula>
    </cfRule>
  </conditionalFormatting>
  <conditionalFormatting sqref="L760">
    <cfRule type="expression" dxfId="989" priority="878" stopIfTrue="1">
      <formula>L760&gt;$F760</formula>
    </cfRule>
  </conditionalFormatting>
  <conditionalFormatting sqref="L814">
    <cfRule type="expression" dxfId="988" priority="836" stopIfTrue="1">
      <formula>L814&gt;$F814</formula>
    </cfRule>
  </conditionalFormatting>
  <conditionalFormatting sqref="L691">
    <cfRule type="expression" dxfId="987" priority="930" stopIfTrue="1">
      <formula>L691&gt;$F691</formula>
    </cfRule>
  </conditionalFormatting>
  <conditionalFormatting sqref="L697">
    <cfRule type="expression" dxfId="986" priority="929" stopIfTrue="1">
      <formula>L697&gt;$F697</formula>
    </cfRule>
  </conditionalFormatting>
  <conditionalFormatting sqref="L700">
    <cfRule type="expression" dxfId="985" priority="928" stopIfTrue="1">
      <formula>L700&gt;$F700</formula>
    </cfRule>
  </conditionalFormatting>
  <conditionalFormatting sqref="L811">
    <cfRule type="expression" dxfId="984" priority="837" stopIfTrue="1">
      <formula>L811&gt;$F811</formula>
    </cfRule>
  </conditionalFormatting>
  <conditionalFormatting sqref="AA646">
    <cfRule type="cellIs" dxfId="983" priority="966" stopIfTrue="1" operator="greaterThanOrEqual">
      <formula>1</formula>
    </cfRule>
    <cfRule type="cellIs" dxfId="982" priority="967" stopIfTrue="1" operator="greaterThanOrEqual">
      <formula>0.7</formula>
    </cfRule>
  </conditionalFormatting>
  <conditionalFormatting sqref="AB646">
    <cfRule type="cellIs" dxfId="981" priority="968" stopIfTrue="1" operator="greaterThanOrEqual">
      <formula>1</formula>
    </cfRule>
    <cfRule type="cellIs" dxfId="980" priority="969" stopIfTrue="1" operator="greaterThanOrEqual">
      <formula>0.8</formula>
    </cfRule>
  </conditionalFormatting>
  <conditionalFormatting sqref="AA646:AC646">
    <cfRule type="cellIs" dxfId="979" priority="964" stopIfTrue="1" operator="greaterThanOrEqual">
      <formula>1</formula>
    </cfRule>
    <cfRule type="cellIs" dxfId="978" priority="965" stopIfTrue="1" operator="greaterThanOrEqual">
      <formula>0.7</formula>
    </cfRule>
  </conditionalFormatting>
  <conditionalFormatting sqref="AA646:AC646">
    <cfRule type="cellIs" dxfId="977" priority="962" stopIfTrue="1" operator="greaterThanOrEqual">
      <formula>1</formula>
    </cfRule>
    <cfRule type="cellIs" dxfId="976" priority="963" stopIfTrue="1" operator="greaterThanOrEqual">
      <formula>0.7</formula>
    </cfRule>
  </conditionalFormatting>
  <conditionalFormatting sqref="L665:V665">
    <cfRule type="expression" dxfId="975" priority="956" stopIfTrue="1">
      <formula>L665&gt;$F665</formula>
    </cfRule>
  </conditionalFormatting>
  <conditionalFormatting sqref="AA665">
    <cfRule type="cellIs" dxfId="974" priority="957" stopIfTrue="1" operator="greaterThanOrEqual">
      <formula>1</formula>
    </cfRule>
    <cfRule type="cellIs" dxfId="973" priority="958" stopIfTrue="1" operator="greaterThanOrEqual">
      <formula>0.7</formula>
    </cfRule>
  </conditionalFormatting>
  <conditionalFormatting sqref="AB665">
    <cfRule type="cellIs" dxfId="972" priority="959" stopIfTrue="1" operator="greaterThanOrEqual">
      <formula>1</formula>
    </cfRule>
    <cfRule type="cellIs" dxfId="971" priority="960" stopIfTrue="1" operator="greaterThanOrEqual">
      <formula>0.8</formula>
    </cfRule>
  </conditionalFormatting>
  <conditionalFormatting sqref="AA670:AC670">
    <cfRule type="cellIs" dxfId="970" priority="954" stopIfTrue="1" operator="greaterThanOrEqual">
      <formula>1</formula>
    </cfRule>
    <cfRule type="cellIs" dxfId="969" priority="955" stopIfTrue="1" operator="greaterThanOrEqual">
      <formula>0.7</formula>
    </cfRule>
  </conditionalFormatting>
  <conditionalFormatting sqref="AA673:AC673 AA676:AC676 AA679:AC679">
    <cfRule type="cellIs" dxfId="968" priority="952" stopIfTrue="1" operator="greaterThanOrEqual">
      <formula>1</formula>
    </cfRule>
    <cfRule type="cellIs" dxfId="967" priority="953" stopIfTrue="1" operator="greaterThanOrEqual">
      <formula>0.7</formula>
    </cfRule>
  </conditionalFormatting>
  <conditionalFormatting sqref="AA673:AC673 AA676:AC676 AA679:AC679">
    <cfRule type="cellIs" dxfId="966" priority="950" stopIfTrue="1" operator="greaterThanOrEqual">
      <formula>1</formula>
    </cfRule>
    <cfRule type="cellIs" dxfId="965" priority="951" stopIfTrue="1" operator="greaterThanOrEqual">
      <formula>0.7</formula>
    </cfRule>
  </conditionalFormatting>
  <conditionalFormatting sqref="AA673:AC673 AA676:AC676 AA679:AC679">
    <cfRule type="cellIs" dxfId="964" priority="948" stopIfTrue="1" operator="greaterThanOrEqual">
      <formula>1</formula>
    </cfRule>
    <cfRule type="cellIs" dxfId="963" priority="949" stopIfTrue="1" operator="greaterThanOrEqual">
      <formula>0.7</formula>
    </cfRule>
  </conditionalFormatting>
  <conditionalFormatting sqref="L670">
    <cfRule type="expression" dxfId="962" priority="947" stopIfTrue="1">
      <formula>L670&gt;$F670</formula>
    </cfRule>
  </conditionalFormatting>
  <conditionalFormatting sqref="L673">
    <cfRule type="expression" dxfId="961" priority="946" stopIfTrue="1">
      <formula>L673&gt;$F673</formula>
    </cfRule>
  </conditionalFormatting>
  <conditionalFormatting sqref="L676">
    <cfRule type="expression" dxfId="960" priority="945" stopIfTrue="1">
      <formula>L676&gt;$F676</formula>
    </cfRule>
  </conditionalFormatting>
  <conditionalFormatting sqref="L736">
    <cfRule type="expression" dxfId="959" priority="907" stopIfTrue="1">
      <formula>L736&gt;$F736</formula>
    </cfRule>
  </conditionalFormatting>
  <conditionalFormatting sqref="L730">
    <cfRule type="expression" dxfId="958" priority="909" stopIfTrue="1">
      <formula>L730&gt;$F730</formula>
    </cfRule>
  </conditionalFormatting>
  <conditionalFormatting sqref="L733">
    <cfRule type="expression" dxfId="957" priority="908" stopIfTrue="1">
      <formula>L733&gt;$F733</formula>
    </cfRule>
  </conditionalFormatting>
  <conditionalFormatting sqref="L791:V791">
    <cfRule type="expression" dxfId="956" priority="851" stopIfTrue="1">
      <formula>L791&gt;$F791</formula>
    </cfRule>
  </conditionalFormatting>
  <conditionalFormatting sqref="L763">
    <cfRule type="expression" dxfId="955" priority="859" stopIfTrue="1">
      <formula>L763&gt;$F763</formula>
    </cfRule>
  </conditionalFormatting>
  <conditionalFormatting sqref="L686:V686">
    <cfRule type="expression" dxfId="954" priority="939" stopIfTrue="1">
      <formula>L686&gt;$F686</formula>
    </cfRule>
  </conditionalFormatting>
  <conditionalFormatting sqref="AA686">
    <cfRule type="cellIs" dxfId="953" priority="940" stopIfTrue="1" operator="greaterThanOrEqual">
      <formula>1</formula>
    </cfRule>
    <cfRule type="cellIs" dxfId="952" priority="941" stopIfTrue="1" operator="greaterThanOrEqual">
      <formula>0.7</formula>
    </cfRule>
  </conditionalFormatting>
  <conditionalFormatting sqref="AB686">
    <cfRule type="cellIs" dxfId="951" priority="942" stopIfTrue="1" operator="greaterThanOrEqual">
      <formula>1</formula>
    </cfRule>
    <cfRule type="cellIs" dxfId="950" priority="943" stopIfTrue="1" operator="greaterThanOrEqual">
      <formula>0.8</formula>
    </cfRule>
  </conditionalFormatting>
  <conditionalFormatting sqref="AA691:AC691">
    <cfRule type="cellIs" dxfId="949" priority="937" stopIfTrue="1" operator="greaterThanOrEqual">
      <formula>1</formula>
    </cfRule>
    <cfRule type="cellIs" dxfId="948" priority="938" stopIfTrue="1" operator="greaterThanOrEqual">
      <formula>0.7</formula>
    </cfRule>
  </conditionalFormatting>
  <conditionalFormatting sqref="AA697:AC697 AA700:AC700 AA703:AC703 AA706:AC706 AA709:AC709">
    <cfRule type="cellIs" dxfId="947" priority="935" stopIfTrue="1" operator="greaterThanOrEqual">
      <formula>1</formula>
    </cfRule>
    <cfRule type="cellIs" dxfId="946" priority="936" stopIfTrue="1" operator="greaterThanOrEqual">
      <formula>0.7</formula>
    </cfRule>
  </conditionalFormatting>
  <conditionalFormatting sqref="AA697:AC697 AA700:AC700 AA703:AC703 AA706:AC706 AA709:AC709">
    <cfRule type="cellIs" dxfId="945" priority="933" stopIfTrue="1" operator="greaterThanOrEqual">
      <formula>1</formula>
    </cfRule>
    <cfRule type="cellIs" dxfId="944" priority="934" stopIfTrue="1" operator="greaterThanOrEqual">
      <formula>0.7</formula>
    </cfRule>
  </conditionalFormatting>
  <conditionalFormatting sqref="AA697:AC697 AA700:AC700 AA703:AC703 AA706:AC706 AA709:AC709">
    <cfRule type="cellIs" dxfId="943" priority="931" stopIfTrue="1" operator="greaterThanOrEqual">
      <formula>1</formula>
    </cfRule>
    <cfRule type="cellIs" dxfId="942" priority="932" stopIfTrue="1" operator="greaterThanOrEqual">
      <formula>0.7</formula>
    </cfRule>
  </conditionalFormatting>
  <conditionalFormatting sqref="L769">
    <cfRule type="expression" dxfId="941" priority="857" stopIfTrue="1">
      <formula>L769&gt;$F769</formula>
    </cfRule>
  </conditionalFormatting>
  <conditionalFormatting sqref="L772">
    <cfRule type="expression" dxfId="940" priority="856" stopIfTrue="1">
      <formula>L772&gt;$F772</formula>
    </cfRule>
  </conditionalFormatting>
  <conditionalFormatting sqref="L748">
    <cfRule type="expression" dxfId="939" priority="882" stopIfTrue="1">
      <formula>L748&gt;$F748</formula>
    </cfRule>
  </conditionalFormatting>
  <conditionalFormatting sqref="L703">
    <cfRule type="expression" dxfId="938" priority="927" stopIfTrue="1">
      <formula>L703&gt;$F703</formula>
    </cfRule>
  </conditionalFormatting>
  <conditionalFormatting sqref="L706">
    <cfRule type="expression" dxfId="937" priority="926" stopIfTrue="1">
      <formula>L706&gt;$F706</formula>
    </cfRule>
  </conditionalFormatting>
  <conditionalFormatting sqref="L754">
    <cfRule type="expression" dxfId="936" priority="880" stopIfTrue="1">
      <formula>L754&gt;$F754</formula>
    </cfRule>
  </conditionalFormatting>
  <conditionalFormatting sqref="L871">
    <cfRule type="expression" dxfId="935" priority="779" stopIfTrue="1">
      <formula>L871&gt;$F871</formula>
    </cfRule>
  </conditionalFormatting>
  <conditionalFormatting sqref="L719:V719">
    <cfRule type="expression" dxfId="934" priority="920" stopIfTrue="1">
      <formula>L719&gt;$F719</formula>
    </cfRule>
  </conditionalFormatting>
  <conditionalFormatting sqref="AA719 AA733 AA736">
    <cfRule type="cellIs" dxfId="933" priority="921" stopIfTrue="1" operator="greaterThanOrEqual">
      <formula>1</formula>
    </cfRule>
    <cfRule type="cellIs" dxfId="932" priority="922" stopIfTrue="1" operator="greaterThanOrEqual">
      <formula>0.7</formula>
    </cfRule>
  </conditionalFormatting>
  <conditionalFormatting sqref="AB719 AB733 AB736">
    <cfRule type="cellIs" dxfId="931" priority="923" stopIfTrue="1" operator="greaterThanOrEqual">
      <formula>1</formula>
    </cfRule>
    <cfRule type="cellIs" dxfId="930" priority="924" stopIfTrue="1" operator="greaterThanOrEqual">
      <formula>0.8</formula>
    </cfRule>
  </conditionalFormatting>
  <conditionalFormatting sqref="AA724:AC724">
    <cfRule type="cellIs" dxfId="929" priority="918" stopIfTrue="1" operator="greaterThanOrEqual">
      <formula>1</formula>
    </cfRule>
    <cfRule type="cellIs" dxfId="928" priority="919" stopIfTrue="1" operator="greaterThanOrEqual">
      <formula>0.7</formula>
    </cfRule>
  </conditionalFormatting>
  <conditionalFormatting sqref="AA727:AC727 AA730:AC730">
    <cfRule type="cellIs" dxfId="927" priority="916" stopIfTrue="1" operator="greaterThanOrEqual">
      <formula>1</formula>
    </cfRule>
    <cfRule type="cellIs" dxfId="926" priority="917" stopIfTrue="1" operator="greaterThanOrEqual">
      <formula>0.7</formula>
    </cfRule>
  </conditionalFormatting>
  <conditionalFormatting sqref="AA727:AC727 AA730:AC730 AA733:AC733 AA736:AC736">
    <cfRule type="cellIs" dxfId="925" priority="914" stopIfTrue="1" operator="greaterThanOrEqual">
      <formula>1</formula>
    </cfRule>
    <cfRule type="cellIs" dxfId="924" priority="915" stopIfTrue="1" operator="greaterThanOrEqual">
      <formula>0.7</formula>
    </cfRule>
  </conditionalFormatting>
  <conditionalFormatting sqref="AA727:AC727 AA730:AC730 AA733:AC733 AA736:AC736">
    <cfRule type="cellIs" dxfId="923" priority="912" stopIfTrue="1" operator="greaterThanOrEqual">
      <formula>1</formula>
    </cfRule>
    <cfRule type="cellIs" dxfId="922" priority="913" stopIfTrue="1" operator="greaterThanOrEqual">
      <formula>0.7</formula>
    </cfRule>
  </conditionalFormatting>
  <conditionalFormatting sqref="L724">
    <cfRule type="expression" dxfId="921" priority="911" stopIfTrue="1">
      <formula>L724&gt;$F724</formula>
    </cfRule>
  </conditionalFormatting>
  <conditionalFormatting sqref="L727">
    <cfRule type="expression" dxfId="920" priority="910" stopIfTrue="1">
      <formula>L727&gt;$F727</formula>
    </cfRule>
  </conditionalFormatting>
  <conditionalFormatting sqref="L820">
    <cfRule type="expression" dxfId="919" priority="809" stopIfTrue="1">
      <formula>L820&gt;$F820</formula>
    </cfRule>
  </conditionalFormatting>
  <conditionalFormatting sqref="L823">
    <cfRule type="expression" dxfId="918" priority="808" stopIfTrue="1">
      <formula>L823&gt;$F823</formula>
    </cfRule>
  </conditionalFormatting>
  <conditionalFormatting sqref="L826">
    <cfRule type="expression" dxfId="917" priority="807" stopIfTrue="1">
      <formula>L826&gt;$F826</formula>
    </cfRule>
  </conditionalFormatting>
  <conditionalFormatting sqref="L880">
    <cfRule type="expression" dxfId="916" priority="776" stopIfTrue="1">
      <formula>L880&gt;$F880</formula>
    </cfRule>
  </conditionalFormatting>
  <conditionalFormatting sqref="L799">
    <cfRule type="expression" dxfId="915" priority="841" stopIfTrue="1">
      <formula>L799&gt;$F799</formula>
    </cfRule>
  </conditionalFormatting>
  <conditionalFormatting sqref="AA712">
    <cfRule type="cellIs" dxfId="914" priority="903" stopIfTrue="1" operator="greaterThanOrEqual">
      <formula>1</formula>
    </cfRule>
    <cfRule type="cellIs" dxfId="913" priority="904" stopIfTrue="1" operator="greaterThanOrEqual">
      <formula>0.7</formula>
    </cfRule>
  </conditionalFormatting>
  <conditionalFormatting sqref="AB712">
    <cfRule type="cellIs" dxfId="912" priority="905" stopIfTrue="1" operator="greaterThanOrEqual">
      <formula>1</formula>
    </cfRule>
    <cfRule type="cellIs" dxfId="911" priority="906" stopIfTrue="1" operator="greaterThanOrEqual">
      <formula>0.8</formula>
    </cfRule>
  </conditionalFormatting>
  <conditionalFormatting sqref="AA712:AC712">
    <cfRule type="cellIs" dxfId="910" priority="901" stopIfTrue="1" operator="greaterThanOrEqual">
      <formula>1</formula>
    </cfRule>
    <cfRule type="cellIs" dxfId="909" priority="902" stopIfTrue="1" operator="greaterThanOrEqual">
      <formula>0.7</formula>
    </cfRule>
  </conditionalFormatting>
  <conditionalFormatting sqref="AA712:AC712">
    <cfRule type="cellIs" dxfId="908" priority="899" stopIfTrue="1" operator="greaterThanOrEqual">
      <formula>1</formula>
    </cfRule>
    <cfRule type="cellIs" dxfId="907" priority="900" stopIfTrue="1" operator="greaterThanOrEqual">
      <formula>0.7</formula>
    </cfRule>
  </conditionalFormatting>
  <conditionalFormatting sqref="L751">
    <cfRule type="expression" dxfId="906" priority="881" stopIfTrue="1">
      <formula>L751&gt;$F751</formula>
    </cfRule>
  </conditionalFormatting>
  <conditionalFormatting sqref="L865">
    <cfRule type="expression" dxfId="905" priority="781" stopIfTrue="1">
      <formula>L865&gt;$F865</formula>
    </cfRule>
  </conditionalFormatting>
  <conditionalFormatting sqref="L868">
    <cfRule type="expression" dxfId="904" priority="780" stopIfTrue="1">
      <formula>L868&gt;$F868</formula>
    </cfRule>
  </conditionalFormatting>
  <conditionalFormatting sqref="L817">
    <cfRule type="expression" dxfId="903" priority="835" stopIfTrue="1">
      <formula>L817&gt;$F817</formula>
    </cfRule>
  </conditionalFormatting>
  <conditionalFormatting sqref="AA757 AA760">
    <cfRule type="cellIs" dxfId="902" priority="894" stopIfTrue="1" operator="greaterThanOrEqual">
      <formula>1</formula>
    </cfRule>
    <cfRule type="cellIs" dxfId="901" priority="895" stopIfTrue="1" operator="greaterThanOrEqual">
      <formula>0.7</formula>
    </cfRule>
  </conditionalFormatting>
  <conditionalFormatting sqref="AB757 AB760">
    <cfRule type="cellIs" dxfId="900" priority="896" stopIfTrue="1" operator="greaterThanOrEqual">
      <formula>1</formula>
    </cfRule>
    <cfRule type="cellIs" dxfId="899" priority="897" stopIfTrue="1" operator="greaterThanOrEqual">
      <formula>0.8</formula>
    </cfRule>
  </conditionalFormatting>
  <conditionalFormatting sqref="AA739:AC739">
    <cfRule type="cellIs" dxfId="898" priority="892" stopIfTrue="1" operator="greaterThanOrEqual">
      <formula>1</formula>
    </cfRule>
    <cfRule type="cellIs" dxfId="897" priority="893" stopIfTrue="1" operator="greaterThanOrEqual">
      <formula>0.7</formula>
    </cfRule>
  </conditionalFormatting>
  <conditionalFormatting sqref="AA742:AC742 AA745:AC745 AA748:AC748 AA751:AC751 AA754:AC754">
    <cfRule type="cellIs" dxfId="896" priority="890" stopIfTrue="1" operator="greaterThanOrEqual">
      <formula>1</formula>
    </cfRule>
    <cfRule type="cellIs" dxfId="895" priority="891" stopIfTrue="1" operator="greaterThanOrEqual">
      <formula>0.7</formula>
    </cfRule>
  </conditionalFormatting>
  <conditionalFormatting sqref="AA742:AC742 AA745:AC745 AA748:AC748 AA751:AC751 AA754:AC754 AA757:AC757 AA760:AC760">
    <cfRule type="cellIs" dxfId="894" priority="888" stopIfTrue="1" operator="greaterThanOrEqual">
      <formula>1</formula>
    </cfRule>
    <cfRule type="cellIs" dxfId="893" priority="889" stopIfTrue="1" operator="greaterThanOrEqual">
      <formula>0.7</formula>
    </cfRule>
  </conditionalFormatting>
  <conditionalFormatting sqref="AA742:AC742 AA745:AC745 AA748:AC748 AA751:AC751 AA754:AC754 AA757:AC757 AA760:AC760">
    <cfRule type="cellIs" dxfId="892" priority="886" stopIfTrue="1" operator="greaterThanOrEqual">
      <formula>1</formula>
    </cfRule>
    <cfRule type="cellIs" dxfId="891" priority="887" stopIfTrue="1" operator="greaterThanOrEqual">
      <formula>0.7</formula>
    </cfRule>
  </conditionalFormatting>
  <conditionalFormatting sqref="L796">
    <cfRule type="expression" dxfId="890" priority="842" stopIfTrue="1">
      <formula>L796&gt;$F796</formula>
    </cfRule>
  </conditionalFormatting>
  <conditionalFormatting sqref="L832">
    <cfRule type="expression" dxfId="889" priority="797" stopIfTrue="1">
      <formula>L832&gt;$F832</formula>
    </cfRule>
  </conditionalFormatting>
  <conditionalFormatting sqref="L779:V779">
    <cfRule type="expression" dxfId="888" priority="873" stopIfTrue="1">
      <formula>L779&gt;$F779</formula>
    </cfRule>
  </conditionalFormatting>
  <conditionalFormatting sqref="L802">
    <cfRule type="expression" dxfId="887" priority="840" stopIfTrue="1">
      <formula>L802&gt;$F802</formula>
    </cfRule>
  </conditionalFormatting>
  <conditionalFormatting sqref="L805">
    <cfRule type="expression" dxfId="886" priority="839" stopIfTrue="1">
      <formula>L805&gt;$F805</formula>
    </cfRule>
  </conditionalFormatting>
  <conditionalFormatting sqref="L1042">
    <cfRule type="expression" dxfId="885" priority="631" stopIfTrue="1">
      <formula>L1042&gt;$F1042</formula>
    </cfRule>
  </conditionalFormatting>
  <conditionalFormatting sqref="L895">
    <cfRule type="expression" dxfId="884" priority="762" stopIfTrue="1">
      <formula>L895&gt;$F895</formula>
    </cfRule>
  </conditionalFormatting>
  <conditionalFormatting sqref="L854:V854">
    <cfRule type="expression" dxfId="883" priority="792" stopIfTrue="1">
      <formula>L854&gt;$F854</formula>
    </cfRule>
  </conditionalFormatting>
  <conditionalFormatting sqref="L898">
    <cfRule type="expression" dxfId="882" priority="761" stopIfTrue="1">
      <formula>L898&gt;$F898</formula>
    </cfRule>
  </conditionalFormatting>
  <conditionalFormatting sqref="L901">
    <cfRule type="expression" dxfId="881" priority="760" stopIfTrue="1">
      <formula>L901&gt;$F901</formula>
    </cfRule>
  </conditionalFormatting>
  <conditionalFormatting sqref="L829">
    <cfRule type="expression" dxfId="880" priority="798" stopIfTrue="1">
      <formula>L829&gt;$F829</formula>
    </cfRule>
  </conditionalFormatting>
  <conditionalFormatting sqref="L874">
    <cfRule type="expression" dxfId="879" priority="778" stopIfTrue="1">
      <formula>L874&gt;$F874</formula>
    </cfRule>
  </conditionalFormatting>
  <conditionalFormatting sqref="AA779">
    <cfRule type="cellIs" dxfId="878" priority="874" stopIfTrue="1" operator="greaterThanOrEqual">
      <formula>1</formula>
    </cfRule>
    <cfRule type="cellIs" dxfId="877" priority="875" stopIfTrue="1" operator="greaterThanOrEqual">
      <formula>0.7</formula>
    </cfRule>
  </conditionalFormatting>
  <conditionalFormatting sqref="AB779">
    <cfRule type="cellIs" dxfId="876" priority="876" stopIfTrue="1" operator="greaterThanOrEqual">
      <formula>1</formula>
    </cfRule>
    <cfRule type="cellIs" dxfId="875" priority="877" stopIfTrue="1" operator="greaterThanOrEqual">
      <formula>0.8</formula>
    </cfRule>
  </conditionalFormatting>
  <conditionalFormatting sqref="AA784:AC784">
    <cfRule type="cellIs" dxfId="874" priority="871" stopIfTrue="1" operator="greaterThanOrEqual">
      <formula>1</formula>
    </cfRule>
    <cfRule type="cellIs" dxfId="873" priority="872" stopIfTrue="1" operator="greaterThanOrEqual">
      <formula>0.7</formula>
    </cfRule>
  </conditionalFormatting>
  <conditionalFormatting sqref="AA862:AC862 AA865:AC865 AA868:AC868 AA871:AC871 AA874:AC874 AA877:AC877 AA880:AC880">
    <cfRule type="cellIs" dxfId="872" priority="786" stopIfTrue="1" operator="greaterThanOrEqual">
      <formula>1</formula>
    </cfRule>
    <cfRule type="cellIs" dxfId="871" priority="787" stopIfTrue="1" operator="greaterThanOrEqual">
      <formula>0.7</formula>
    </cfRule>
  </conditionalFormatting>
  <conditionalFormatting sqref="AA862:AC862 AA865:AC865 AA868:AC868 AA871:AC871 AA874:AC874 AA877:AC877 AA880:AC880">
    <cfRule type="cellIs" dxfId="870" priority="784" stopIfTrue="1" operator="greaterThanOrEqual">
      <formula>1</formula>
    </cfRule>
    <cfRule type="cellIs" dxfId="869" priority="785" stopIfTrue="1" operator="greaterThanOrEqual">
      <formula>0.7</formula>
    </cfRule>
  </conditionalFormatting>
  <conditionalFormatting sqref="L784">
    <cfRule type="expression" dxfId="868" priority="870" stopIfTrue="1">
      <formula>L784&gt;$F784</formula>
    </cfRule>
  </conditionalFormatting>
  <conditionalFormatting sqref="L934">
    <cfRule type="expression" dxfId="867" priority="723" stopIfTrue="1">
      <formula>L934&gt;$F934</formula>
    </cfRule>
  </conditionalFormatting>
  <conditionalFormatting sqref="L847">
    <cfRule type="expression" dxfId="866" priority="820" stopIfTrue="1">
      <formula>L847&gt;$F847</formula>
    </cfRule>
  </conditionalFormatting>
  <conditionalFormatting sqref="L1063">
    <cfRule type="expression" dxfId="865" priority="614" stopIfTrue="1">
      <formula>L1063&gt;$F1063</formula>
    </cfRule>
  </conditionalFormatting>
  <conditionalFormatting sqref="L922">
    <cfRule type="expression" dxfId="864" priority="709" stopIfTrue="1">
      <formula>L922&gt;$F922</formula>
    </cfRule>
  </conditionalFormatting>
  <conditionalFormatting sqref="L1087">
    <cfRule type="expression" dxfId="863" priority="596" stopIfTrue="1">
      <formula>L1087&gt;$F1087</formula>
    </cfRule>
  </conditionalFormatting>
  <conditionalFormatting sqref="L862">
    <cfRule type="expression" dxfId="862" priority="782" stopIfTrue="1">
      <formula>L862&gt;$F862</formula>
    </cfRule>
  </conditionalFormatting>
  <conditionalFormatting sqref="L919">
    <cfRule type="expression" dxfId="861" priority="710" stopIfTrue="1">
      <formula>L919&gt;$F919</formula>
    </cfRule>
  </conditionalFormatting>
  <conditionalFormatting sqref="AA772">
    <cfRule type="cellIs" dxfId="860" priority="866" stopIfTrue="1" operator="greaterThanOrEqual">
      <formula>1</formula>
    </cfRule>
    <cfRule type="cellIs" dxfId="859" priority="867" stopIfTrue="1" operator="greaterThanOrEqual">
      <formula>0.7</formula>
    </cfRule>
  </conditionalFormatting>
  <conditionalFormatting sqref="AB772">
    <cfRule type="cellIs" dxfId="858" priority="868" stopIfTrue="1" operator="greaterThanOrEqual">
      <formula>1</formula>
    </cfRule>
    <cfRule type="cellIs" dxfId="857" priority="869" stopIfTrue="1" operator="greaterThanOrEqual">
      <formula>0.8</formula>
    </cfRule>
  </conditionalFormatting>
  <conditionalFormatting sqref="AA763:AC763 AA766:AC766 AA769:AC769">
    <cfRule type="cellIs" dxfId="856" priority="864" stopIfTrue="1" operator="greaterThanOrEqual">
      <formula>1</formula>
    </cfRule>
    <cfRule type="cellIs" dxfId="855" priority="865" stopIfTrue="1" operator="greaterThanOrEqual">
      <formula>0.7</formula>
    </cfRule>
  </conditionalFormatting>
  <conditionalFormatting sqref="AA763:AC763 AA766:AC766 AA769:AC769 AA772:AC772">
    <cfRule type="cellIs" dxfId="854" priority="862" stopIfTrue="1" operator="greaterThanOrEqual">
      <formula>1</formula>
    </cfRule>
    <cfRule type="cellIs" dxfId="853" priority="863" stopIfTrue="1" operator="greaterThanOrEqual">
      <formula>0.7</formula>
    </cfRule>
  </conditionalFormatting>
  <conditionalFormatting sqref="AA763:AC763 AA766:AC766 AA769:AC769 AA772:AC772">
    <cfRule type="cellIs" dxfId="852" priority="860" stopIfTrue="1" operator="greaterThanOrEqual">
      <formula>1</formula>
    </cfRule>
    <cfRule type="cellIs" dxfId="851" priority="861" stopIfTrue="1" operator="greaterThanOrEqual">
      <formula>0.7</formula>
    </cfRule>
  </conditionalFormatting>
  <conditionalFormatting sqref="L1057">
    <cfRule type="expression" dxfId="850" priority="616" stopIfTrue="1">
      <formula>L1057&gt;$F1057</formula>
    </cfRule>
  </conditionalFormatting>
  <conditionalFormatting sqref="L839:V839">
    <cfRule type="expression" dxfId="849" priority="830" stopIfTrue="1">
      <formula>L839&gt;$F839</formula>
    </cfRule>
  </conditionalFormatting>
  <conditionalFormatting sqref="L808">
    <cfRule type="expression" dxfId="848" priority="838" stopIfTrue="1">
      <formula>L808&gt;$F808</formula>
    </cfRule>
  </conditionalFormatting>
  <conditionalFormatting sqref="L1060">
    <cfRule type="expression" dxfId="847" priority="615" stopIfTrue="1">
      <formula>L1060&gt;$F1060</formula>
    </cfRule>
  </conditionalFormatting>
  <conditionalFormatting sqref="L877">
    <cfRule type="expression" dxfId="846" priority="777" stopIfTrue="1">
      <formula>L877&gt;$F877</formula>
    </cfRule>
  </conditionalFormatting>
  <conditionalFormatting sqref="L844">
    <cfRule type="expression" dxfId="845" priority="821" stopIfTrue="1">
      <formula>L844&gt;$F844</formula>
    </cfRule>
  </conditionalFormatting>
  <conditionalFormatting sqref="L940">
    <cfRule type="expression" dxfId="844" priority="721" stopIfTrue="1">
      <formula>L940&gt;$F940</formula>
    </cfRule>
  </conditionalFormatting>
  <conditionalFormatting sqref="L1054">
    <cfRule type="expression" dxfId="843" priority="617" stopIfTrue="1">
      <formula>L1054&gt;$F1054</formula>
    </cfRule>
  </conditionalFormatting>
  <conditionalFormatting sqref="L1039">
    <cfRule type="expression" dxfId="842" priority="632" stopIfTrue="1">
      <formula>L1039&gt;$F1039</formula>
    </cfRule>
  </conditionalFormatting>
  <conditionalFormatting sqref="AA791 AA814 AA817">
    <cfRule type="cellIs" dxfId="841" priority="852" stopIfTrue="1" operator="greaterThanOrEqual">
      <formula>1</formula>
    </cfRule>
    <cfRule type="cellIs" dxfId="840" priority="853" stopIfTrue="1" operator="greaterThanOrEqual">
      <formula>0.7</formula>
    </cfRule>
  </conditionalFormatting>
  <conditionalFormatting sqref="AB791 AB814 AB817">
    <cfRule type="cellIs" dxfId="839" priority="854" stopIfTrue="1" operator="greaterThanOrEqual">
      <formula>1</formula>
    </cfRule>
    <cfRule type="cellIs" dxfId="838" priority="855" stopIfTrue="1" operator="greaterThanOrEqual">
      <formula>0.8</formula>
    </cfRule>
  </conditionalFormatting>
  <conditionalFormatting sqref="AA796:AC796">
    <cfRule type="cellIs" dxfId="837" priority="849" stopIfTrue="1" operator="greaterThanOrEqual">
      <formula>1</formula>
    </cfRule>
    <cfRule type="cellIs" dxfId="836" priority="850" stopIfTrue="1" operator="greaterThanOrEqual">
      <formula>0.7</formula>
    </cfRule>
  </conditionalFormatting>
  <conditionalFormatting sqref="AA799:AC799 AA802:AC802 AA805:AC805 AA808:AC808 AA811:AC811">
    <cfRule type="cellIs" dxfId="835" priority="847" stopIfTrue="1" operator="greaterThanOrEqual">
      <formula>1</formula>
    </cfRule>
    <cfRule type="cellIs" dxfId="834" priority="848" stopIfTrue="1" operator="greaterThanOrEqual">
      <formula>0.7</formula>
    </cfRule>
  </conditionalFormatting>
  <conditionalFormatting sqref="AA799:AC799 AA802:AC802 AA805:AC805 AA808:AC808 AA811:AC811 AA814:AC814 AA817:AC817">
    <cfRule type="cellIs" dxfId="833" priority="845" stopIfTrue="1" operator="greaterThanOrEqual">
      <formula>1</formula>
    </cfRule>
    <cfRule type="cellIs" dxfId="832" priority="846" stopIfTrue="1" operator="greaterThanOrEqual">
      <formula>0.7</formula>
    </cfRule>
  </conditionalFormatting>
  <conditionalFormatting sqref="AA799:AC799 AA802:AC802 AA805:AC805 AA808:AC808 AA811:AC811 AA814:AC814 AA817:AC817">
    <cfRule type="cellIs" dxfId="831" priority="843" stopIfTrue="1" operator="greaterThanOrEqual">
      <formula>1</formula>
    </cfRule>
    <cfRule type="cellIs" dxfId="830" priority="844" stopIfTrue="1" operator="greaterThanOrEqual">
      <formula>0.7</formula>
    </cfRule>
  </conditionalFormatting>
  <conditionalFormatting sqref="L859">
    <cfRule type="expression" dxfId="829" priority="783" stopIfTrue="1">
      <formula>L859&gt;$F859</formula>
    </cfRule>
  </conditionalFormatting>
  <conditionalFormatting sqref="L907">
    <cfRule type="expression" dxfId="828" priority="758" stopIfTrue="1">
      <formula>L907&gt;$F907</formula>
    </cfRule>
  </conditionalFormatting>
  <conditionalFormatting sqref="L910">
    <cfRule type="expression" dxfId="827" priority="757" stopIfTrue="1">
      <formula>L910&gt;$F910</formula>
    </cfRule>
  </conditionalFormatting>
  <conditionalFormatting sqref="L1012">
    <cfRule type="expression" dxfId="826" priority="661" stopIfTrue="1">
      <formula>L1012&gt;$F1012</formula>
    </cfRule>
  </conditionalFormatting>
  <conditionalFormatting sqref="L937">
    <cfRule type="expression" dxfId="825" priority="722" stopIfTrue="1">
      <formula>L937&gt;$F937</formula>
    </cfRule>
  </conditionalFormatting>
  <conditionalFormatting sqref="L916">
    <cfRule type="expression" dxfId="824" priority="755" stopIfTrue="1">
      <formula>L916&gt;$F916</formula>
    </cfRule>
  </conditionalFormatting>
  <conditionalFormatting sqref="AA839">
    <cfRule type="cellIs" dxfId="823" priority="831" stopIfTrue="1" operator="greaterThanOrEqual">
      <formula>1</formula>
    </cfRule>
    <cfRule type="cellIs" dxfId="822" priority="832" stopIfTrue="1" operator="greaterThanOrEqual">
      <formula>0.7</formula>
    </cfRule>
  </conditionalFormatting>
  <conditionalFormatting sqref="AB839">
    <cfRule type="cellIs" dxfId="821" priority="833" stopIfTrue="1" operator="greaterThanOrEqual">
      <formula>1</formula>
    </cfRule>
    <cfRule type="cellIs" dxfId="820" priority="834" stopIfTrue="1" operator="greaterThanOrEqual">
      <formula>0.8</formula>
    </cfRule>
  </conditionalFormatting>
  <conditionalFormatting sqref="AA844:AC844">
    <cfRule type="cellIs" dxfId="819" priority="828" stopIfTrue="1" operator="greaterThanOrEqual">
      <formula>1</formula>
    </cfRule>
    <cfRule type="cellIs" dxfId="818" priority="829" stopIfTrue="1" operator="greaterThanOrEqual">
      <formula>0.7</formula>
    </cfRule>
  </conditionalFormatting>
  <conditionalFormatting sqref="AA847:AC847">
    <cfRule type="cellIs" dxfId="817" priority="826" stopIfTrue="1" operator="greaterThanOrEqual">
      <formula>1</formula>
    </cfRule>
    <cfRule type="cellIs" dxfId="816" priority="827" stopIfTrue="1" operator="greaterThanOrEqual">
      <formula>0.7</formula>
    </cfRule>
  </conditionalFormatting>
  <conditionalFormatting sqref="AA847:AC847">
    <cfRule type="cellIs" dxfId="815" priority="824" stopIfTrue="1" operator="greaterThanOrEqual">
      <formula>1</formula>
    </cfRule>
    <cfRule type="cellIs" dxfId="814" priority="825" stopIfTrue="1" operator="greaterThanOrEqual">
      <formula>0.7</formula>
    </cfRule>
  </conditionalFormatting>
  <conditionalFormatting sqref="AA847:AC847">
    <cfRule type="cellIs" dxfId="813" priority="822" stopIfTrue="1" operator="greaterThanOrEqual">
      <formula>1</formula>
    </cfRule>
    <cfRule type="cellIs" dxfId="812" priority="823" stopIfTrue="1" operator="greaterThanOrEqual">
      <formula>0.7</formula>
    </cfRule>
  </conditionalFormatting>
  <conditionalFormatting sqref="L929:V929">
    <cfRule type="expression" dxfId="811" priority="732" stopIfTrue="1">
      <formula>L929&gt;$F929</formula>
    </cfRule>
  </conditionalFormatting>
  <conditionalFormatting sqref="L913">
    <cfRule type="expression" dxfId="810" priority="756" stopIfTrue="1">
      <formula>L913&gt;$F913</formula>
    </cfRule>
  </conditionalFormatting>
  <conditionalFormatting sqref="AA823 AA826">
    <cfRule type="cellIs" dxfId="809" priority="816" stopIfTrue="1" operator="greaterThanOrEqual">
      <formula>1</formula>
    </cfRule>
    <cfRule type="cellIs" dxfId="808" priority="817" stopIfTrue="1" operator="greaterThanOrEqual">
      <formula>0.7</formula>
    </cfRule>
  </conditionalFormatting>
  <conditionalFormatting sqref="AB823 AB826">
    <cfRule type="cellIs" dxfId="807" priority="818" stopIfTrue="1" operator="greaterThanOrEqual">
      <formula>1</formula>
    </cfRule>
    <cfRule type="cellIs" dxfId="806" priority="819" stopIfTrue="1" operator="greaterThanOrEqual">
      <formula>0.8</formula>
    </cfRule>
  </conditionalFormatting>
  <conditionalFormatting sqref="AA820:AC820">
    <cfRule type="cellIs" dxfId="805" priority="814" stopIfTrue="1" operator="greaterThanOrEqual">
      <formula>1</formula>
    </cfRule>
    <cfRule type="cellIs" dxfId="804" priority="815" stopIfTrue="1" operator="greaterThanOrEqual">
      <formula>0.7</formula>
    </cfRule>
  </conditionalFormatting>
  <conditionalFormatting sqref="AA820:AC820 AA823:AC823 AA826:AC826">
    <cfRule type="cellIs" dxfId="803" priority="812" stopIfTrue="1" operator="greaterThanOrEqual">
      <formula>1</formula>
    </cfRule>
    <cfRule type="cellIs" dxfId="802" priority="813" stopIfTrue="1" operator="greaterThanOrEqual">
      <formula>0.7</formula>
    </cfRule>
  </conditionalFormatting>
  <conditionalFormatting sqref="AA820:AC820 AA823:AC823 AA826:AC826">
    <cfRule type="cellIs" dxfId="801" priority="810" stopIfTrue="1" operator="greaterThanOrEqual">
      <formula>1</formula>
    </cfRule>
    <cfRule type="cellIs" dxfId="800" priority="811" stopIfTrue="1" operator="greaterThanOrEqual">
      <formula>0.7</formula>
    </cfRule>
  </conditionalFormatting>
  <conditionalFormatting sqref="L904">
    <cfRule type="expression" dxfId="799" priority="759" stopIfTrue="1">
      <formula>L904&gt;$F904</formula>
    </cfRule>
  </conditionalFormatting>
  <conditionalFormatting sqref="AA829 AA832">
    <cfRule type="cellIs" dxfId="798" priority="803" stopIfTrue="1" operator="greaterThanOrEqual">
      <formula>1</formula>
    </cfRule>
    <cfRule type="cellIs" dxfId="797" priority="804" stopIfTrue="1" operator="greaterThanOrEqual">
      <formula>0.7</formula>
    </cfRule>
  </conditionalFormatting>
  <conditionalFormatting sqref="AB829 AB832">
    <cfRule type="cellIs" dxfId="796" priority="805" stopIfTrue="1" operator="greaterThanOrEqual">
      <formula>1</formula>
    </cfRule>
    <cfRule type="cellIs" dxfId="795" priority="806" stopIfTrue="1" operator="greaterThanOrEqual">
      <formula>0.8</formula>
    </cfRule>
  </conditionalFormatting>
  <conditionalFormatting sqref="AA829:AC829 AA832:AC832">
    <cfRule type="cellIs" dxfId="794" priority="801" stopIfTrue="1" operator="greaterThanOrEqual">
      <formula>1</formula>
    </cfRule>
    <cfRule type="cellIs" dxfId="793" priority="802" stopIfTrue="1" operator="greaterThanOrEqual">
      <formula>0.7</formula>
    </cfRule>
  </conditionalFormatting>
  <conditionalFormatting sqref="AA829:AC829 AA832:AC832">
    <cfRule type="cellIs" dxfId="792" priority="799" stopIfTrue="1" operator="greaterThanOrEqual">
      <formula>1</formula>
    </cfRule>
    <cfRule type="cellIs" dxfId="791" priority="800" stopIfTrue="1" operator="greaterThanOrEqual">
      <formula>0.7</formula>
    </cfRule>
  </conditionalFormatting>
  <conditionalFormatting sqref="L994">
    <cfRule type="expression" dxfId="790" priority="675" stopIfTrue="1">
      <formula>L994&gt;$F994</formula>
    </cfRule>
  </conditionalFormatting>
  <conditionalFormatting sqref="L958">
    <cfRule type="expression" dxfId="789" priority="697" stopIfTrue="1">
      <formula>L958&gt;$F958</formula>
    </cfRule>
  </conditionalFormatting>
  <conditionalFormatting sqref="L988">
    <cfRule type="expression" dxfId="788" priority="677" stopIfTrue="1">
      <formula>L988&gt;$F988</formula>
    </cfRule>
  </conditionalFormatting>
  <conditionalFormatting sqref="L991">
    <cfRule type="expression" dxfId="787" priority="676" stopIfTrue="1">
      <formula>L991&gt;$F991</formula>
    </cfRule>
  </conditionalFormatting>
  <conditionalFormatting sqref="L982">
    <cfRule type="expression" dxfId="786" priority="679" stopIfTrue="1">
      <formula>L982&gt;$F982</formula>
    </cfRule>
  </conditionalFormatting>
  <conditionalFormatting sqref="L883">
    <cfRule type="expression" dxfId="785" priority="746" stopIfTrue="1">
      <formula>L883&gt;$F883</formula>
    </cfRule>
  </conditionalFormatting>
  <conditionalFormatting sqref="AA854 AA880">
    <cfRule type="cellIs" dxfId="784" priority="793" stopIfTrue="1" operator="greaterThanOrEqual">
      <formula>1</formula>
    </cfRule>
    <cfRule type="cellIs" dxfId="783" priority="794" stopIfTrue="1" operator="greaterThanOrEqual">
      <formula>0.7</formula>
    </cfRule>
  </conditionalFormatting>
  <conditionalFormatting sqref="AB854 AB880">
    <cfRule type="cellIs" dxfId="782" priority="795" stopIfTrue="1" operator="greaterThanOrEqual">
      <formula>1</formula>
    </cfRule>
    <cfRule type="cellIs" dxfId="781" priority="796" stopIfTrue="1" operator="greaterThanOrEqual">
      <formula>0.8</formula>
    </cfRule>
  </conditionalFormatting>
  <conditionalFormatting sqref="AA859:AC859">
    <cfRule type="cellIs" dxfId="780" priority="790" stopIfTrue="1" operator="greaterThanOrEqual">
      <formula>1</formula>
    </cfRule>
    <cfRule type="cellIs" dxfId="779" priority="791" stopIfTrue="1" operator="greaterThanOrEqual">
      <formula>0.7</formula>
    </cfRule>
  </conditionalFormatting>
  <conditionalFormatting sqref="AA862:AC862 AA865:AC865 AA868:AC868 AA871:AC871 AA874:AC874 AA877:AC877">
    <cfRule type="cellIs" dxfId="778" priority="788" stopIfTrue="1" operator="greaterThanOrEqual">
      <formula>1</formula>
    </cfRule>
    <cfRule type="cellIs" dxfId="777" priority="789" stopIfTrue="1" operator="greaterThanOrEqual">
      <formula>0.7</formula>
    </cfRule>
  </conditionalFormatting>
  <conditionalFormatting sqref="L961">
    <cfRule type="expression" dxfId="776" priority="696" stopIfTrue="1">
      <formula>L961&gt;$F961</formula>
    </cfRule>
  </conditionalFormatting>
  <conditionalFormatting sqref="L1132">
    <cfRule type="expression" dxfId="775" priority="561" stopIfTrue="1">
      <formula>L1132&gt;$F1132</formula>
    </cfRule>
  </conditionalFormatting>
  <conditionalFormatting sqref="L946">
    <cfRule type="expression" dxfId="774" priority="719" stopIfTrue="1">
      <formula>L946&gt;$F946</formula>
    </cfRule>
  </conditionalFormatting>
  <conditionalFormatting sqref="L1036">
    <cfRule type="expression" dxfId="773" priority="633" stopIfTrue="1">
      <formula>L1036&gt;$F1036</formula>
    </cfRule>
  </conditionalFormatting>
  <conditionalFormatting sqref="L943">
    <cfRule type="expression" dxfId="772" priority="720" stopIfTrue="1">
      <formula>L943&gt;$F943</formula>
    </cfRule>
  </conditionalFormatting>
  <conditionalFormatting sqref="L890:V890">
    <cfRule type="expression" dxfId="771" priority="771" stopIfTrue="1">
      <formula>L890&gt;$F890</formula>
    </cfRule>
  </conditionalFormatting>
  <conditionalFormatting sqref="L1081">
    <cfRule type="expression" dxfId="770" priority="598" stopIfTrue="1">
      <formula>L1081&gt;$F1081</formula>
    </cfRule>
  </conditionalFormatting>
  <conditionalFormatting sqref="L1078">
    <cfRule type="expression" dxfId="769" priority="599" stopIfTrue="1">
      <formula>L1078&gt;$F1078</formula>
    </cfRule>
  </conditionalFormatting>
  <conditionalFormatting sqref="AA890 AA916">
    <cfRule type="cellIs" dxfId="768" priority="772" stopIfTrue="1" operator="greaterThanOrEqual">
      <formula>1</formula>
    </cfRule>
    <cfRule type="cellIs" dxfId="767" priority="773" stopIfTrue="1" operator="greaterThanOrEqual">
      <formula>0.7</formula>
    </cfRule>
  </conditionalFormatting>
  <conditionalFormatting sqref="AB890 AB916">
    <cfRule type="cellIs" dxfId="766" priority="774" stopIfTrue="1" operator="greaterThanOrEqual">
      <formula>1</formula>
    </cfRule>
    <cfRule type="cellIs" dxfId="765" priority="775" stopIfTrue="1" operator="greaterThanOrEqual">
      <formula>0.8</formula>
    </cfRule>
  </conditionalFormatting>
  <conditionalFormatting sqref="AA895:AC895">
    <cfRule type="cellIs" dxfId="764" priority="769" stopIfTrue="1" operator="greaterThanOrEqual">
      <formula>1</formula>
    </cfRule>
    <cfRule type="cellIs" dxfId="763" priority="770" stopIfTrue="1" operator="greaterThanOrEqual">
      <formula>0.7</formula>
    </cfRule>
  </conditionalFormatting>
  <conditionalFormatting sqref="AA898:AC898 AA901:AC901 AA904:AC904 AA907:AC907 AA910:AC910 AA913:AC913">
    <cfRule type="cellIs" dxfId="762" priority="767" stopIfTrue="1" operator="greaterThanOrEqual">
      <formula>1</formula>
    </cfRule>
    <cfRule type="cellIs" dxfId="761" priority="768" stopIfTrue="1" operator="greaterThanOrEqual">
      <formula>0.7</formula>
    </cfRule>
  </conditionalFormatting>
  <conditionalFormatting sqref="AA898:AC898 AA901:AC901 AA904:AC904 AA907:AC907 AA910:AC910 AA913:AC913 AA916:AC916">
    <cfRule type="cellIs" dxfId="760" priority="765" stopIfTrue="1" operator="greaterThanOrEqual">
      <formula>1</formula>
    </cfRule>
    <cfRule type="cellIs" dxfId="759" priority="766" stopIfTrue="1" operator="greaterThanOrEqual">
      <formula>0.7</formula>
    </cfRule>
  </conditionalFormatting>
  <conditionalFormatting sqref="AA898:AC898 AA901:AC901 AA904:AC904 AA907:AC907 AA910:AC910 AA913:AC913 AA916:AC916">
    <cfRule type="cellIs" dxfId="758" priority="763" stopIfTrue="1" operator="greaterThanOrEqual">
      <formula>1</formula>
    </cfRule>
    <cfRule type="cellIs" dxfId="757" priority="764" stopIfTrue="1" operator="greaterThanOrEqual">
      <formula>0.7</formula>
    </cfRule>
  </conditionalFormatting>
  <conditionalFormatting sqref="L1084">
    <cfRule type="expression" dxfId="756" priority="597" stopIfTrue="1">
      <formula>L1084&gt;$F1084</formula>
    </cfRule>
  </conditionalFormatting>
  <conditionalFormatting sqref="L1033">
    <cfRule type="expression" dxfId="755" priority="634" stopIfTrue="1">
      <formula>L1033&gt;$F1033</formula>
    </cfRule>
  </conditionalFormatting>
  <conditionalFormatting sqref="L1105">
    <cfRule type="expression" dxfId="754" priority="580" stopIfTrue="1">
      <formula>L1105&gt;$F1105</formula>
    </cfRule>
  </conditionalFormatting>
  <conditionalFormatting sqref="AA883">
    <cfRule type="cellIs" dxfId="753" priority="751" stopIfTrue="1" operator="greaterThanOrEqual">
      <formula>1</formula>
    </cfRule>
    <cfRule type="cellIs" dxfId="752" priority="752" stopIfTrue="1" operator="greaterThanOrEqual">
      <formula>0.7</formula>
    </cfRule>
  </conditionalFormatting>
  <conditionalFormatting sqref="AB883">
    <cfRule type="cellIs" dxfId="751" priority="753" stopIfTrue="1" operator="greaterThanOrEqual">
      <formula>1</formula>
    </cfRule>
    <cfRule type="cellIs" dxfId="750" priority="754" stopIfTrue="1" operator="greaterThanOrEqual">
      <formula>0.8</formula>
    </cfRule>
  </conditionalFormatting>
  <conditionalFormatting sqref="AA883:AC883">
    <cfRule type="cellIs" dxfId="749" priority="749" stopIfTrue="1" operator="greaterThanOrEqual">
      <formula>1</formula>
    </cfRule>
    <cfRule type="cellIs" dxfId="748" priority="750" stopIfTrue="1" operator="greaterThanOrEqual">
      <formula>0.7</formula>
    </cfRule>
  </conditionalFormatting>
  <conditionalFormatting sqref="AA883:AC883">
    <cfRule type="cellIs" dxfId="747" priority="747" stopIfTrue="1" operator="greaterThanOrEqual">
      <formula>1</formula>
    </cfRule>
    <cfRule type="cellIs" dxfId="746" priority="748" stopIfTrue="1" operator="greaterThanOrEqual">
      <formula>0.7</formula>
    </cfRule>
  </conditionalFormatting>
  <conditionalFormatting sqref="L985">
    <cfRule type="expression" dxfId="745" priority="678" stopIfTrue="1">
      <formula>L985&gt;$F985</formula>
    </cfRule>
  </conditionalFormatting>
  <conditionalFormatting sqref="L1123">
    <cfRule type="expression" dxfId="744" priority="564" stopIfTrue="1">
      <formula>L1123&gt;$F1123</formula>
    </cfRule>
  </conditionalFormatting>
  <conditionalFormatting sqref="L1099">
    <cfRule type="expression" dxfId="743" priority="582" stopIfTrue="1">
      <formula>L1099&gt;$F1099</formula>
    </cfRule>
  </conditionalFormatting>
  <conditionalFormatting sqref="L1102">
    <cfRule type="expression" dxfId="742" priority="581" stopIfTrue="1">
      <formula>L1102&gt;$F1102</formula>
    </cfRule>
  </conditionalFormatting>
  <conditionalFormatting sqref="L1066">
    <cfRule type="expression" dxfId="741" priority="613" stopIfTrue="1">
      <formula>L1066&gt;$F1066</formula>
    </cfRule>
  </conditionalFormatting>
  <conditionalFormatting sqref="L1007:V1007">
    <cfRule type="expression" dxfId="740" priority="670" stopIfTrue="1">
      <formula>L1007&gt;$F1007</formula>
    </cfRule>
  </conditionalFormatting>
  <conditionalFormatting sqref="L1018">
    <cfRule type="expression" dxfId="739" priority="659" stopIfTrue="1">
      <formula>L1018&gt;$F1018</formula>
    </cfRule>
  </conditionalFormatting>
  <conditionalFormatting sqref="L953:V953">
    <cfRule type="expression" dxfId="738" priority="704" stopIfTrue="1">
      <formula>L953&gt;$F953</formula>
    </cfRule>
  </conditionalFormatting>
  <conditionalFormatting sqref="L1015">
    <cfRule type="expression" dxfId="737" priority="660" stopIfTrue="1">
      <formula>L1015&gt;$F1015</formula>
    </cfRule>
  </conditionalFormatting>
  <conditionalFormatting sqref="AA929">
    <cfRule type="cellIs" dxfId="736" priority="733" stopIfTrue="1" operator="greaterThanOrEqual">
      <formula>1</formula>
    </cfRule>
    <cfRule type="cellIs" dxfId="735" priority="734" stopIfTrue="1" operator="greaterThanOrEqual">
      <formula>0.7</formula>
    </cfRule>
  </conditionalFormatting>
  <conditionalFormatting sqref="AB929">
    <cfRule type="cellIs" dxfId="734" priority="735" stopIfTrue="1" operator="greaterThanOrEqual">
      <formula>1</formula>
    </cfRule>
    <cfRule type="cellIs" dxfId="733" priority="736" stopIfTrue="1" operator="greaterThanOrEqual">
      <formula>0.8</formula>
    </cfRule>
  </conditionalFormatting>
  <conditionalFormatting sqref="AA934:AC934">
    <cfRule type="cellIs" dxfId="732" priority="730" stopIfTrue="1" operator="greaterThanOrEqual">
      <formula>1</formula>
    </cfRule>
    <cfRule type="cellIs" dxfId="731" priority="731" stopIfTrue="1" operator="greaterThanOrEqual">
      <formula>0.7</formula>
    </cfRule>
  </conditionalFormatting>
  <conditionalFormatting sqref="AA937:AC937 AA940:AC940 AA943:AC943 AA946:AC946">
    <cfRule type="cellIs" dxfId="730" priority="728" stopIfTrue="1" operator="greaterThanOrEqual">
      <formula>1</formula>
    </cfRule>
    <cfRule type="cellIs" dxfId="729" priority="729" stopIfTrue="1" operator="greaterThanOrEqual">
      <formula>0.7</formula>
    </cfRule>
  </conditionalFormatting>
  <conditionalFormatting sqref="AA937:AC937 AA940:AC940 AA943:AC943 AA946:AC946">
    <cfRule type="cellIs" dxfId="728" priority="726" stopIfTrue="1" operator="greaterThanOrEqual">
      <formula>1</formula>
    </cfRule>
    <cfRule type="cellIs" dxfId="727" priority="727" stopIfTrue="1" operator="greaterThanOrEqual">
      <formula>0.7</formula>
    </cfRule>
  </conditionalFormatting>
  <conditionalFormatting sqref="AA937:AC937 AA940:AC940 AA943:AC943 AA946:AC946">
    <cfRule type="cellIs" dxfId="726" priority="724" stopIfTrue="1" operator="greaterThanOrEqual">
      <formula>1</formula>
    </cfRule>
    <cfRule type="cellIs" dxfId="725" priority="725" stopIfTrue="1" operator="greaterThanOrEqual">
      <formula>0.7</formula>
    </cfRule>
  </conditionalFormatting>
  <conditionalFormatting sqref="L1000">
    <cfRule type="expression" dxfId="724" priority="649" stopIfTrue="1">
      <formula>L1000&gt;$F1000</formula>
    </cfRule>
  </conditionalFormatting>
  <conditionalFormatting sqref="L997">
    <cfRule type="expression" dxfId="723" priority="650" stopIfTrue="1">
      <formula>L997&gt;$F997</formula>
    </cfRule>
  </conditionalFormatting>
  <conditionalFormatting sqref="AA919 AA922">
    <cfRule type="cellIs" dxfId="722" priority="715" stopIfTrue="1" operator="greaterThanOrEqual">
      <formula>1</formula>
    </cfRule>
    <cfRule type="cellIs" dxfId="721" priority="716" stopIfTrue="1" operator="greaterThanOrEqual">
      <formula>0.7</formula>
    </cfRule>
  </conditionalFormatting>
  <conditionalFormatting sqref="AB919 AB922">
    <cfRule type="cellIs" dxfId="720" priority="717" stopIfTrue="1" operator="greaterThanOrEqual">
      <formula>1</formula>
    </cfRule>
    <cfRule type="cellIs" dxfId="719" priority="718" stopIfTrue="1" operator="greaterThanOrEqual">
      <formula>0.8</formula>
    </cfRule>
  </conditionalFormatting>
  <conditionalFormatting sqref="AA919:AC919 AA922:AC922">
    <cfRule type="cellIs" dxfId="718" priority="713" stopIfTrue="1" operator="greaterThanOrEqual">
      <formula>1</formula>
    </cfRule>
    <cfRule type="cellIs" dxfId="717" priority="714" stopIfTrue="1" operator="greaterThanOrEqual">
      <formula>0.7</formula>
    </cfRule>
  </conditionalFormatting>
  <conditionalFormatting sqref="AA919:AC919 AA922:AC922">
    <cfRule type="cellIs" dxfId="716" priority="711" stopIfTrue="1" operator="greaterThanOrEqual">
      <formula>1</formula>
    </cfRule>
    <cfRule type="cellIs" dxfId="715" priority="712" stopIfTrue="1" operator="greaterThanOrEqual">
      <formula>0.7</formula>
    </cfRule>
  </conditionalFormatting>
  <conditionalFormatting sqref="L1135">
    <cfRule type="expression" dxfId="714" priority="560" stopIfTrue="1">
      <formula>L1135&gt;$F1135</formula>
    </cfRule>
  </conditionalFormatting>
  <conditionalFormatting sqref="L976">
    <cfRule type="expression" dxfId="713" priority="681" stopIfTrue="1">
      <formula>L976&gt;$F976</formula>
    </cfRule>
  </conditionalFormatting>
  <conditionalFormatting sqref="L973">
    <cfRule type="expression" dxfId="712" priority="682" stopIfTrue="1">
      <formula>L973&gt;$F973</formula>
    </cfRule>
  </conditionalFormatting>
  <conditionalFormatting sqref="L979">
    <cfRule type="expression" dxfId="711" priority="680" stopIfTrue="1">
      <formula>L979&gt;$F979</formula>
    </cfRule>
  </conditionalFormatting>
  <conditionalFormatting sqref="AA953">
    <cfRule type="cellIs" dxfId="710" priority="705" stopIfTrue="1" operator="greaterThanOrEqual">
      <formula>1</formula>
    </cfRule>
    <cfRule type="cellIs" dxfId="709" priority="706" stopIfTrue="1" operator="greaterThanOrEqual">
      <formula>0.7</formula>
    </cfRule>
  </conditionalFormatting>
  <conditionalFormatting sqref="AB953">
    <cfRule type="cellIs" dxfId="708" priority="707" stopIfTrue="1" operator="greaterThanOrEqual">
      <formula>1</formula>
    </cfRule>
    <cfRule type="cellIs" dxfId="707" priority="708" stopIfTrue="1" operator="greaterThanOrEqual">
      <formula>0.8</formula>
    </cfRule>
  </conditionalFormatting>
  <conditionalFormatting sqref="AA958:AC958 AA961:AC961">
    <cfRule type="cellIs" dxfId="706" priority="702" stopIfTrue="1" operator="greaterThanOrEqual">
      <formula>1</formula>
    </cfRule>
    <cfRule type="cellIs" dxfId="705" priority="703" stopIfTrue="1" operator="greaterThanOrEqual">
      <formula>0.7</formula>
    </cfRule>
  </conditionalFormatting>
  <conditionalFormatting sqref="AA958:AC958 AA961:AC961">
    <cfRule type="cellIs" dxfId="704" priority="700" stopIfTrue="1" operator="greaterThanOrEqual">
      <formula>1</formula>
    </cfRule>
    <cfRule type="cellIs" dxfId="703" priority="701" stopIfTrue="1" operator="greaterThanOrEqual">
      <formula>0.7</formula>
    </cfRule>
  </conditionalFormatting>
  <conditionalFormatting sqref="AA958:AC958 AA961:AC961">
    <cfRule type="cellIs" dxfId="702" priority="698" stopIfTrue="1" operator="greaterThanOrEqual">
      <formula>1</formula>
    </cfRule>
    <cfRule type="cellIs" dxfId="701" priority="699" stopIfTrue="1" operator="greaterThanOrEqual">
      <formula>0.7</formula>
    </cfRule>
  </conditionalFormatting>
  <conditionalFormatting sqref="L1030">
    <cfRule type="expression" dxfId="700" priority="635" stopIfTrue="1">
      <formula>L1030&gt;$F1030</formula>
    </cfRule>
  </conditionalFormatting>
  <conditionalFormatting sqref="L1120">
    <cfRule type="expression" dxfId="699" priority="565" stopIfTrue="1">
      <formula>L1120&gt;$F1120</formula>
    </cfRule>
  </conditionalFormatting>
  <conditionalFormatting sqref="L1073:V1073">
    <cfRule type="expression" dxfId="698" priority="608" stopIfTrue="1">
      <formula>L1073&gt;$F1073</formula>
    </cfRule>
  </conditionalFormatting>
  <conditionalFormatting sqref="L968:V968">
    <cfRule type="expression" dxfId="697" priority="691" stopIfTrue="1">
      <formula>L968&gt;$F968</formula>
    </cfRule>
  </conditionalFormatting>
  <conditionalFormatting sqref="L1126">
    <cfRule type="expression" dxfId="696" priority="563" stopIfTrue="1">
      <formula>L1126&gt;$F1126</formula>
    </cfRule>
  </conditionalFormatting>
  <conditionalFormatting sqref="AA968 AA991 AA994">
    <cfRule type="cellIs" dxfId="695" priority="692" stopIfTrue="1" operator="greaterThanOrEqual">
      <formula>1</formula>
    </cfRule>
    <cfRule type="cellIs" dxfId="694" priority="693" stopIfTrue="1" operator="greaterThanOrEqual">
      <formula>0.7</formula>
    </cfRule>
  </conditionalFormatting>
  <conditionalFormatting sqref="AB968 AB991 AB994">
    <cfRule type="cellIs" dxfId="693" priority="694" stopIfTrue="1" operator="greaterThanOrEqual">
      <formula>1</formula>
    </cfRule>
    <cfRule type="cellIs" dxfId="692" priority="695" stopIfTrue="1" operator="greaterThanOrEqual">
      <formula>0.8</formula>
    </cfRule>
  </conditionalFormatting>
  <conditionalFormatting sqref="AA973:AC973">
    <cfRule type="cellIs" dxfId="691" priority="689" stopIfTrue="1" operator="greaterThanOrEqual">
      <formula>1</formula>
    </cfRule>
    <cfRule type="cellIs" dxfId="690" priority="690" stopIfTrue="1" operator="greaterThanOrEqual">
      <formula>0.7</formula>
    </cfRule>
  </conditionalFormatting>
  <conditionalFormatting sqref="AA976:AC976 AA979:AC979 AA982:AC982 AA985:AC985 AA988:AC988">
    <cfRule type="cellIs" dxfId="689" priority="687" stopIfTrue="1" operator="greaterThanOrEqual">
      <formula>1</formula>
    </cfRule>
    <cfRule type="cellIs" dxfId="688" priority="688" stopIfTrue="1" operator="greaterThanOrEqual">
      <formula>0.7</formula>
    </cfRule>
  </conditionalFormatting>
  <conditionalFormatting sqref="AA976:AC976 AA979:AC979 AA982:AC982 AA985:AC985 AA988:AC988 AA991:AC991 AA994:AC994">
    <cfRule type="cellIs" dxfId="687" priority="685" stopIfTrue="1" operator="greaterThanOrEqual">
      <formula>1</formula>
    </cfRule>
    <cfRule type="cellIs" dxfId="686" priority="686" stopIfTrue="1" operator="greaterThanOrEqual">
      <formula>0.7</formula>
    </cfRule>
  </conditionalFormatting>
  <conditionalFormatting sqref="AA976:AC976 AA979:AC979 AA982:AC982 AA985:AC985 AA988:AC988 AA991:AC991 AA994:AC994">
    <cfRule type="cellIs" dxfId="685" priority="683" stopIfTrue="1" operator="greaterThanOrEqual">
      <formula>1</formula>
    </cfRule>
    <cfRule type="cellIs" dxfId="684" priority="684" stopIfTrue="1" operator="greaterThanOrEqual">
      <formula>0.7</formula>
    </cfRule>
  </conditionalFormatting>
  <conditionalFormatting sqref="L1129">
    <cfRule type="expression" dxfId="683" priority="562" stopIfTrue="1">
      <formula>L1129&gt;$F1129</formula>
    </cfRule>
  </conditionalFormatting>
  <conditionalFormatting sqref="L1025:V1025">
    <cfRule type="expression" dxfId="682" priority="644" stopIfTrue="1">
      <formula>L1025&gt;$F1025</formula>
    </cfRule>
  </conditionalFormatting>
  <conditionalFormatting sqref="AA1007">
    <cfRule type="cellIs" dxfId="681" priority="671" stopIfTrue="1" operator="greaterThanOrEqual">
      <formula>1</formula>
    </cfRule>
    <cfRule type="cellIs" dxfId="680" priority="672" stopIfTrue="1" operator="greaterThanOrEqual">
      <formula>0.7</formula>
    </cfRule>
  </conditionalFormatting>
  <conditionalFormatting sqref="AB1007">
    <cfRule type="cellIs" dxfId="679" priority="673" stopIfTrue="1" operator="greaterThanOrEqual">
      <formula>1</formula>
    </cfRule>
    <cfRule type="cellIs" dxfId="678" priority="674" stopIfTrue="1" operator="greaterThanOrEqual">
      <formula>0.8</formula>
    </cfRule>
  </conditionalFormatting>
  <conditionalFormatting sqref="AA1012:AC1012">
    <cfRule type="cellIs" dxfId="677" priority="668" stopIfTrue="1" operator="greaterThanOrEqual">
      <formula>1</formula>
    </cfRule>
    <cfRule type="cellIs" dxfId="676" priority="669" stopIfTrue="1" operator="greaterThanOrEqual">
      <formula>0.7</formula>
    </cfRule>
  </conditionalFormatting>
  <conditionalFormatting sqref="AA1015:AC1015 AA1018:AC1018">
    <cfRule type="cellIs" dxfId="675" priority="666" stopIfTrue="1" operator="greaterThanOrEqual">
      <formula>1</formula>
    </cfRule>
    <cfRule type="cellIs" dxfId="674" priority="667" stopIfTrue="1" operator="greaterThanOrEqual">
      <formula>0.7</formula>
    </cfRule>
  </conditionalFormatting>
  <conditionalFormatting sqref="AA1015:AC1015 AA1018:AC1018">
    <cfRule type="cellIs" dxfId="673" priority="664" stopIfTrue="1" operator="greaterThanOrEqual">
      <formula>1</formula>
    </cfRule>
    <cfRule type="cellIs" dxfId="672" priority="665" stopIfTrue="1" operator="greaterThanOrEqual">
      <formula>0.7</formula>
    </cfRule>
  </conditionalFormatting>
  <conditionalFormatting sqref="AA1015:AC1015 AA1018:AC1018">
    <cfRule type="cellIs" dxfId="671" priority="662" stopIfTrue="1" operator="greaterThanOrEqual">
      <formula>1</formula>
    </cfRule>
    <cfRule type="cellIs" dxfId="670" priority="663" stopIfTrue="1" operator="greaterThanOrEqual">
      <formula>0.7</formula>
    </cfRule>
  </conditionalFormatting>
  <conditionalFormatting sqref="AA997 AA1000">
    <cfRule type="cellIs" dxfId="669" priority="655" stopIfTrue="1" operator="greaterThanOrEqual">
      <formula>1</formula>
    </cfRule>
    <cfRule type="cellIs" dxfId="668" priority="656" stopIfTrue="1" operator="greaterThanOrEqual">
      <formula>0.7</formula>
    </cfRule>
  </conditionalFormatting>
  <conditionalFormatting sqref="AB997 AB1000">
    <cfRule type="cellIs" dxfId="667" priority="657" stopIfTrue="1" operator="greaterThanOrEqual">
      <formula>1</formula>
    </cfRule>
    <cfRule type="cellIs" dxfId="666" priority="658" stopIfTrue="1" operator="greaterThanOrEqual">
      <formula>0.8</formula>
    </cfRule>
  </conditionalFormatting>
  <conditionalFormatting sqref="AA997:AC997 AA1000:AC1000">
    <cfRule type="cellIs" dxfId="665" priority="653" stopIfTrue="1" operator="greaterThanOrEqual">
      <formula>1</formula>
    </cfRule>
    <cfRule type="cellIs" dxfId="664" priority="654" stopIfTrue="1" operator="greaterThanOrEqual">
      <formula>0.7</formula>
    </cfRule>
  </conditionalFormatting>
  <conditionalFormatting sqref="AA997:AC997 AA1000:AC1000">
    <cfRule type="cellIs" dxfId="663" priority="651" stopIfTrue="1" operator="greaterThanOrEqual">
      <formula>1</formula>
    </cfRule>
    <cfRule type="cellIs" dxfId="662" priority="652" stopIfTrue="1" operator="greaterThanOrEqual">
      <formula>0.7</formula>
    </cfRule>
  </conditionalFormatting>
  <conditionalFormatting sqref="L1112:V1112">
    <cfRule type="expression" dxfId="661" priority="575" stopIfTrue="1">
      <formula>L1112&gt;$F1112</formula>
    </cfRule>
  </conditionalFormatting>
  <conditionalFormatting sqref="L1117">
    <cfRule type="expression" dxfId="660" priority="566" stopIfTrue="1">
      <formula>L1117&gt;$F1117</formula>
    </cfRule>
  </conditionalFormatting>
  <conditionalFormatting sqref="L1094:V1094">
    <cfRule type="expression" dxfId="659" priority="591" stopIfTrue="1">
      <formula>L1094&gt;$F1094</formula>
    </cfRule>
  </conditionalFormatting>
  <conditionalFormatting sqref="AA1025">
    <cfRule type="cellIs" dxfId="658" priority="645" stopIfTrue="1" operator="greaterThanOrEqual">
      <formula>1</formula>
    </cfRule>
    <cfRule type="cellIs" dxfId="657" priority="646" stopIfTrue="1" operator="greaterThanOrEqual">
      <formula>0.7</formula>
    </cfRule>
  </conditionalFormatting>
  <conditionalFormatting sqref="AB1025">
    <cfRule type="cellIs" dxfId="656" priority="647" stopIfTrue="1" operator="greaterThanOrEqual">
      <formula>1</formula>
    </cfRule>
    <cfRule type="cellIs" dxfId="655" priority="648" stopIfTrue="1" operator="greaterThanOrEqual">
      <formula>0.8</formula>
    </cfRule>
  </conditionalFormatting>
  <conditionalFormatting sqref="AA1030:AC1030">
    <cfRule type="cellIs" dxfId="654" priority="642" stopIfTrue="1" operator="greaterThanOrEqual">
      <formula>1</formula>
    </cfRule>
    <cfRule type="cellIs" dxfId="653" priority="643" stopIfTrue="1" operator="greaterThanOrEqual">
      <formula>0.7</formula>
    </cfRule>
  </conditionalFormatting>
  <conditionalFormatting sqref="AA1033:AC1033 AA1036:AC1036 AA1039:AC1039 AA1042:AC1042">
    <cfRule type="cellIs" dxfId="652" priority="640" stopIfTrue="1" operator="greaterThanOrEqual">
      <formula>1</formula>
    </cfRule>
    <cfRule type="cellIs" dxfId="651" priority="641" stopIfTrue="1" operator="greaterThanOrEqual">
      <formula>0.7</formula>
    </cfRule>
  </conditionalFormatting>
  <conditionalFormatting sqref="AA1033:AC1033 AA1036:AC1036 AA1039:AC1039 AA1042:AC1042">
    <cfRule type="cellIs" dxfId="650" priority="638" stopIfTrue="1" operator="greaterThanOrEqual">
      <formula>1</formula>
    </cfRule>
    <cfRule type="cellIs" dxfId="649" priority="639" stopIfTrue="1" operator="greaterThanOrEqual">
      <formula>0.7</formula>
    </cfRule>
  </conditionalFormatting>
  <conditionalFormatting sqref="AA1033:AC1033 AA1036:AC1036 AA1039:AC1039 AA1042:AC1042">
    <cfRule type="cellIs" dxfId="648" priority="636" stopIfTrue="1" operator="greaterThanOrEqual">
      <formula>1</formula>
    </cfRule>
    <cfRule type="cellIs" dxfId="647" priority="637" stopIfTrue="1" operator="greaterThanOrEqual">
      <formula>0.7</formula>
    </cfRule>
  </conditionalFormatting>
  <conditionalFormatting sqref="L1049:V1049">
    <cfRule type="expression" dxfId="646" priority="626" stopIfTrue="1">
      <formula>L1049&gt;$F1049</formula>
    </cfRule>
  </conditionalFormatting>
  <conditionalFormatting sqref="L1150">
    <cfRule type="expression" dxfId="645" priority="545" stopIfTrue="1">
      <formula>L1150&gt;$F1150</formula>
    </cfRule>
  </conditionalFormatting>
  <conditionalFormatting sqref="AA1049">
    <cfRule type="cellIs" dxfId="644" priority="627" stopIfTrue="1" operator="greaterThanOrEqual">
      <formula>1</formula>
    </cfRule>
    <cfRule type="cellIs" dxfId="643" priority="628" stopIfTrue="1" operator="greaterThanOrEqual">
      <formula>0.7</formula>
    </cfRule>
  </conditionalFormatting>
  <conditionalFormatting sqref="AB1049">
    <cfRule type="cellIs" dxfId="642" priority="629" stopIfTrue="1" operator="greaterThanOrEqual">
      <formula>1</formula>
    </cfRule>
    <cfRule type="cellIs" dxfId="641" priority="630" stopIfTrue="1" operator="greaterThanOrEqual">
      <formula>0.8</formula>
    </cfRule>
  </conditionalFormatting>
  <conditionalFormatting sqref="AA1054:AC1054">
    <cfRule type="cellIs" dxfId="640" priority="624" stopIfTrue="1" operator="greaterThanOrEqual">
      <formula>1</formula>
    </cfRule>
    <cfRule type="cellIs" dxfId="639" priority="625" stopIfTrue="1" operator="greaterThanOrEqual">
      <formula>0.7</formula>
    </cfRule>
  </conditionalFormatting>
  <conditionalFormatting sqref="AA1057:AC1057 AA1060:AC1060 AA1063:AC1063 AA1066:AC1066">
    <cfRule type="cellIs" dxfId="638" priority="622" stopIfTrue="1" operator="greaterThanOrEqual">
      <formula>1</formula>
    </cfRule>
    <cfRule type="cellIs" dxfId="637" priority="623" stopIfTrue="1" operator="greaterThanOrEqual">
      <formula>0.7</formula>
    </cfRule>
  </conditionalFormatting>
  <conditionalFormatting sqref="AA1057:AC1057 AA1060:AC1060 AA1063:AC1063 AA1066:AC1066">
    <cfRule type="cellIs" dxfId="636" priority="620" stopIfTrue="1" operator="greaterThanOrEqual">
      <formula>1</formula>
    </cfRule>
    <cfRule type="cellIs" dxfId="635" priority="621" stopIfTrue="1" operator="greaterThanOrEqual">
      <formula>0.7</formula>
    </cfRule>
  </conditionalFormatting>
  <conditionalFormatting sqref="AA1057:AC1057 AA1060:AC1060 AA1063:AC1063 AA1066:AC1066">
    <cfRule type="cellIs" dxfId="634" priority="618" stopIfTrue="1" operator="greaterThanOrEqual">
      <formula>1</formula>
    </cfRule>
    <cfRule type="cellIs" dxfId="633" priority="619" stopIfTrue="1" operator="greaterThanOrEqual">
      <formula>0.7</formula>
    </cfRule>
  </conditionalFormatting>
  <conditionalFormatting sqref="L1174">
    <cfRule type="expression" dxfId="632" priority="527" stopIfTrue="1">
      <formula>L1174&gt;$F1174</formula>
    </cfRule>
  </conditionalFormatting>
  <conditionalFormatting sqref="AA1073">
    <cfRule type="cellIs" dxfId="631" priority="609" stopIfTrue="1" operator="greaterThanOrEqual">
      <formula>1</formula>
    </cfRule>
    <cfRule type="cellIs" dxfId="630" priority="610" stopIfTrue="1" operator="greaterThanOrEqual">
      <formula>0.7</formula>
    </cfRule>
  </conditionalFormatting>
  <conditionalFormatting sqref="AB1073">
    <cfRule type="cellIs" dxfId="629" priority="611" stopIfTrue="1" operator="greaterThanOrEqual">
      <formula>1</formula>
    </cfRule>
    <cfRule type="cellIs" dxfId="628" priority="612" stopIfTrue="1" operator="greaterThanOrEqual">
      <formula>0.8</formula>
    </cfRule>
  </conditionalFormatting>
  <conditionalFormatting sqref="AA1078:AC1078">
    <cfRule type="cellIs" dxfId="627" priority="606" stopIfTrue="1" operator="greaterThanOrEqual">
      <formula>1</formula>
    </cfRule>
    <cfRule type="cellIs" dxfId="626" priority="607" stopIfTrue="1" operator="greaterThanOrEqual">
      <formula>0.7</formula>
    </cfRule>
  </conditionalFormatting>
  <conditionalFormatting sqref="AA1081:AC1081 AA1084:AC1084 AA1087:AC1087">
    <cfRule type="cellIs" dxfId="625" priority="604" stopIfTrue="1" operator="greaterThanOrEqual">
      <formula>1</formula>
    </cfRule>
    <cfRule type="cellIs" dxfId="624" priority="605" stopIfTrue="1" operator="greaterThanOrEqual">
      <formula>0.7</formula>
    </cfRule>
  </conditionalFormatting>
  <conditionalFormatting sqref="AA1081:AC1081 AA1084:AC1084 AA1087:AC1087">
    <cfRule type="cellIs" dxfId="623" priority="602" stopIfTrue="1" operator="greaterThanOrEqual">
      <formula>1</formula>
    </cfRule>
    <cfRule type="cellIs" dxfId="622" priority="603" stopIfTrue="1" operator="greaterThanOrEqual">
      <formula>0.7</formula>
    </cfRule>
  </conditionalFormatting>
  <conditionalFormatting sqref="AA1081:AC1081 AA1084:AC1084 AA1087:AC1087">
    <cfRule type="cellIs" dxfId="621" priority="600" stopIfTrue="1" operator="greaterThanOrEqual">
      <formula>1</formula>
    </cfRule>
    <cfRule type="cellIs" dxfId="620" priority="601" stopIfTrue="1" operator="greaterThanOrEqual">
      <formula>0.7</formula>
    </cfRule>
  </conditionalFormatting>
  <conditionalFormatting sqref="AA1094">
    <cfRule type="cellIs" dxfId="619" priority="592" stopIfTrue="1" operator="greaterThanOrEqual">
      <formula>1</formula>
    </cfRule>
    <cfRule type="cellIs" dxfId="618" priority="593" stopIfTrue="1" operator="greaterThanOrEqual">
      <formula>0.7</formula>
    </cfRule>
  </conditionalFormatting>
  <conditionalFormatting sqref="AB1094">
    <cfRule type="cellIs" dxfId="617" priority="594" stopIfTrue="1" operator="greaterThanOrEqual">
      <formula>1</formula>
    </cfRule>
    <cfRule type="cellIs" dxfId="616" priority="595" stopIfTrue="1" operator="greaterThanOrEqual">
      <formula>0.8</formula>
    </cfRule>
  </conditionalFormatting>
  <conditionalFormatting sqref="AA1099:AC1099">
    <cfRule type="cellIs" dxfId="615" priority="589" stopIfTrue="1" operator="greaterThanOrEqual">
      <formula>1</formula>
    </cfRule>
    <cfRule type="cellIs" dxfId="614" priority="590" stopIfTrue="1" operator="greaterThanOrEqual">
      <formula>0.7</formula>
    </cfRule>
  </conditionalFormatting>
  <conditionalFormatting sqref="AA1102:AC1102 AA1105:AC1105">
    <cfRule type="cellIs" dxfId="613" priority="587" stopIfTrue="1" operator="greaterThanOrEqual">
      <formula>1</formula>
    </cfRule>
    <cfRule type="cellIs" dxfId="612" priority="588" stopIfTrue="1" operator="greaterThanOrEqual">
      <formula>0.7</formula>
    </cfRule>
  </conditionalFormatting>
  <conditionalFormatting sqref="AA1102:AC1102 AA1105:AC1105">
    <cfRule type="cellIs" dxfId="611" priority="585" stopIfTrue="1" operator="greaterThanOrEqual">
      <formula>1</formula>
    </cfRule>
    <cfRule type="cellIs" dxfId="610" priority="586" stopIfTrue="1" operator="greaterThanOrEqual">
      <formula>0.7</formula>
    </cfRule>
  </conditionalFormatting>
  <conditionalFormatting sqref="AA1102:AC1102 AA1105:AC1105">
    <cfRule type="cellIs" dxfId="609" priority="583" stopIfTrue="1" operator="greaterThanOrEqual">
      <formula>1</formula>
    </cfRule>
    <cfRule type="cellIs" dxfId="608" priority="584" stopIfTrue="1" operator="greaterThanOrEqual">
      <formula>0.7</formula>
    </cfRule>
  </conditionalFormatting>
  <conditionalFormatting sqref="AA1112">
    <cfRule type="cellIs" dxfId="607" priority="576" stopIfTrue="1" operator="greaterThanOrEqual">
      <formula>1</formula>
    </cfRule>
    <cfRule type="cellIs" dxfId="606" priority="577" stopIfTrue="1" operator="greaterThanOrEqual">
      <formula>0.7</formula>
    </cfRule>
  </conditionalFormatting>
  <conditionalFormatting sqref="AB1112">
    <cfRule type="cellIs" dxfId="605" priority="578" stopIfTrue="1" operator="greaterThanOrEqual">
      <formula>1</formula>
    </cfRule>
    <cfRule type="cellIs" dxfId="604" priority="579" stopIfTrue="1" operator="greaterThanOrEqual">
      <formula>0.8</formula>
    </cfRule>
  </conditionalFormatting>
  <conditionalFormatting sqref="AA1117:AC1117">
    <cfRule type="cellIs" dxfId="603" priority="573" stopIfTrue="1" operator="greaterThanOrEqual">
      <formula>1</formula>
    </cfRule>
    <cfRule type="cellIs" dxfId="602" priority="574" stopIfTrue="1" operator="greaterThanOrEqual">
      <formula>0.7</formula>
    </cfRule>
  </conditionalFormatting>
  <conditionalFormatting sqref="AA1120:AC1120 AA1123:AC1123 AA1126:AC1126 AA1129:AC1129 AA1132:AC1132 AA1135:AC1135">
    <cfRule type="cellIs" dxfId="601" priority="571" stopIfTrue="1" operator="greaterThanOrEqual">
      <formula>1</formula>
    </cfRule>
    <cfRule type="cellIs" dxfId="600" priority="572" stopIfTrue="1" operator="greaterThanOrEqual">
      <formula>0.7</formula>
    </cfRule>
  </conditionalFormatting>
  <conditionalFormatting sqref="AA1120:AC1120 AA1123:AC1123 AA1126:AC1126 AA1129:AC1129 AA1132:AC1132 AA1135:AC1135">
    <cfRule type="cellIs" dxfId="599" priority="569" stopIfTrue="1" operator="greaterThanOrEqual">
      <formula>1</formula>
    </cfRule>
    <cfRule type="cellIs" dxfId="598" priority="570" stopIfTrue="1" operator="greaterThanOrEqual">
      <formula>0.7</formula>
    </cfRule>
  </conditionalFormatting>
  <conditionalFormatting sqref="AA1120:AC1120 AA1123:AC1123 AA1126:AC1126 AA1129:AC1129 AA1132:AC1132 AA1135:AC1135">
    <cfRule type="cellIs" dxfId="597" priority="567" stopIfTrue="1" operator="greaterThanOrEqual">
      <formula>1</formula>
    </cfRule>
    <cfRule type="cellIs" dxfId="596" priority="568" stopIfTrue="1" operator="greaterThanOrEqual">
      <formula>0.7</formula>
    </cfRule>
  </conditionalFormatting>
  <conditionalFormatting sqref="L1147">
    <cfRule type="expression" dxfId="595" priority="546" stopIfTrue="1">
      <formula>L1147&gt;$F1147</formula>
    </cfRule>
  </conditionalFormatting>
  <conditionalFormatting sqref="L1142:V1142">
    <cfRule type="expression" dxfId="594" priority="555" stopIfTrue="1">
      <formula>L1142&gt;$F1142</formula>
    </cfRule>
  </conditionalFormatting>
  <conditionalFormatting sqref="AA1142">
    <cfRule type="cellIs" dxfId="593" priority="556" stopIfTrue="1" operator="greaterThanOrEqual">
      <formula>1</formula>
    </cfRule>
    <cfRule type="cellIs" dxfId="592" priority="557" stopIfTrue="1" operator="greaterThanOrEqual">
      <formula>0.7</formula>
    </cfRule>
  </conditionalFormatting>
  <conditionalFormatting sqref="AB1142">
    <cfRule type="cellIs" dxfId="591" priority="558" stopIfTrue="1" operator="greaterThanOrEqual">
      <formula>1</formula>
    </cfRule>
    <cfRule type="cellIs" dxfId="590" priority="559" stopIfTrue="1" operator="greaterThanOrEqual">
      <formula>0.8</formula>
    </cfRule>
  </conditionalFormatting>
  <conditionalFormatting sqref="AA1147:AC1147">
    <cfRule type="cellIs" dxfId="589" priority="553" stopIfTrue="1" operator="greaterThanOrEqual">
      <formula>1</formula>
    </cfRule>
    <cfRule type="cellIs" dxfId="588" priority="554" stopIfTrue="1" operator="greaterThanOrEqual">
      <formula>0.7</formula>
    </cfRule>
  </conditionalFormatting>
  <conditionalFormatting sqref="AA1150:AC1150">
    <cfRule type="cellIs" dxfId="587" priority="551" stopIfTrue="1" operator="greaterThanOrEqual">
      <formula>1</formula>
    </cfRule>
    <cfRule type="cellIs" dxfId="586" priority="552" stopIfTrue="1" operator="greaterThanOrEqual">
      <formula>0.7</formula>
    </cfRule>
  </conditionalFormatting>
  <conditionalFormatting sqref="AA1150:AC1150">
    <cfRule type="cellIs" dxfId="585" priority="549" stopIfTrue="1" operator="greaterThanOrEqual">
      <formula>1</formula>
    </cfRule>
    <cfRule type="cellIs" dxfId="584" priority="550" stopIfTrue="1" operator="greaterThanOrEqual">
      <formula>0.7</formula>
    </cfRule>
  </conditionalFormatting>
  <conditionalFormatting sqref="AA1150:AC1150">
    <cfRule type="cellIs" dxfId="583" priority="547" stopIfTrue="1" operator="greaterThanOrEqual">
      <formula>1</formula>
    </cfRule>
    <cfRule type="cellIs" dxfId="582" priority="548" stopIfTrue="1" operator="greaterThanOrEqual">
      <formula>0.7</formula>
    </cfRule>
  </conditionalFormatting>
  <conditionalFormatting sqref="L1171">
    <cfRule type="expression" dxfId="581" priority="528" stopIfTrue="1">
      <formula>L1171&gt;$F1171</formula>
    </cfRule>
  </conditionalFormatting>
  <conditionalFormatting sqref="L1157:V1157">
    <cfRule type="expression" dxfId="580" priority="540" stopIfTrue="1">
      <formula>L1157&gt;$F1157</formula>
    </cfRule>
  </conditionalFormatting>
  <conditionalFormatting sqref="AA1157">
    <cfRule type="cellIs" dxfId="579" priority="541" stopIfTrue="1" operator="greaterThanOrEqual">
      <formula>1</formula>
    </cfRule>
    <cfRule type="cellIs" dxfId="578" priority="542" stopIfTrue="1" operator="greaterThanOrEqual">
      <formula>0.7</formula>
    </cfRule>
  </conditionalFormatting>
  <conditionalFormatting sqref="AB1157">
    <cfRule type="cellIs" dxfId="577" priority="543" stopIfTrue="1" operator="greaterThanOrEqual">
      <formula>1</formula>
    </cfRule>
    <cfRule type="cellIs" dxfId="576" priority="544" stopIfTrue="1" operator="greaterThanOrEqual">
      <formula>0.8</formula>
    </cfRule>
  </conditionalFormatting>
  <conditionalFormatting sqref="AA1162:AC1162">
    <cfRule type="cellIs" dxfId="575" priority="538" stopIfTrue="1" operator="greaterThanOrEqual">
      <formula>1</formula>
    </cfRule>
    <cfRule type="cellIs" dxfId="574" priority="539" stopIfTrue="1" operator="greaterThanOrEqual">
      <formula>0.7</formula>
    </cfRule>
  </conditionalFormatting>
  <conditionalFormatting sqref="AA1165:AC1165 AA1168:AC1168 AA1171:AC1171 AA1174:AC1174">
    <cfRule type="cellIs" dxfId="573" priority="536" stopIfTrue="1" operator="greaterThanOrEqual">
      <formula>1</formula>
    </cfRule>
    <cfRule type="cellIs" dxfId="572" priority="537" stopIfTrue="1" operator="greaterThanOrEqual">
      <formula>0.7</formula>
    </cfRule>
  </conditionalFormatting>
  <conditionalFormatting sqref="AA1165:AC1165 AA1168:AC1168 AA1171:AC1171 AA1174:AC1174">
    <cfRule type="cellIs" dxfId="571" priority="534" stopIfTrue="1" operator="greaterThanOrEqual">
      <formula>1</formula>
    </cfRule>
    <cfRule type="cellIs" dxfId="570" priority="535" stopIfTrue="1" operator="greaterThanOrEqual">
      <formula>0.7</formula>
    </cfRule>
  </conditionalFormatting>
  <conditionalFormatting sqref="AA1165:AC1165 AA1168:AC1168 AA1171:AC1171 AA1174:AC1174">
    <cfRule type="cellIs" dxfId="569" priority="532" stopIfTrue="1" operator="greaterThanOrEqual">
      <formula>1</formula>
    </cfRule>
    <cfRule type="cellIs" dxfId="568" priority="533" stopIfTrue="1" operator="greaterThanOrEqual">
      <formula>0.7</formula>
    </cfRule>
  </conditionalFormatting>
  <conditionalFormatting sqref="L1162">
    <cfRule type="expression" dxfId="567" priority="531" stopIfTrue="1">
      <formula>L1162&gt;$F1162</formula>
    </cfRule>
  </conditionalFormatting>
  <conditionalFormatting sqref="L1165">
    <cfRule type="expression" dxfId="566" priority="530" stopIfTrue="1">
      <formula>L1165&gt;$F1165</formula>
    </cfRule>
  </conditionalFormatting>
  <conditionalFormatting sqref="L1168">
    <cfRule type="expression" dxfId="565" priority="529" stopIfTrue="1">
      <formula>L1168&gt;$F1168</formula>
    </cfRule>
  </conditionalFormatting>
  <conditionalFormatting sqref="L1181:V1181">
    <cfRule type="expression" dxfId="564" priority="522" stopIfTrue="1">
      <formula>L1181&gt;$F1181</formula>
    </cfRule>
  </conditionalFormatting>
  <conditionalFormatting sqref="AA1181">
    <cfRule type="cellIs" dxfId="563" priority="523" stopIfTrue="1" operator="greaterThanOrEqual">
      <formula>1</formula>
    </cfRule>
    <cfRule type="cellIs" dxfId="562" priority="524" stopIfTrue="1" operator="greaterThanOrEqual">
      <formula>0.7</formula>
    </cfRule>
  </conditionalFormatting>
  <conditionalFormatting sqref="AB1181">
    <cfRule type="cellIs" dxfId="561" priority="525" stopIfTrue="1" operator="greaterThanOrEqual">
      <formula>1</formula>
    </cfRule>
    <cfRule type="cellIs" dxfId="560" priority="526" stopIfTrue="1" operator="greaterThanOrEqual">
      <formula>0.8</formula>
    </cfRule>
  </conditionalFormatting>
  <conditionalFormatting sqref="AA1186:AC1186">
    <cfRule type="cellIs" dxfId="559" priority="520" stopIfTrue="1" operator="greaterThanOrEqual">
      <formula>1</formula>
    </cfRule>
    <cfRule type="cellIs" dxfId="558" priority="521" stopIfTrue="1" operator="greaterThanOrEqual">
      <formula>0.7</formula>
    </cfRule>
  </conditionalFormatting>
  <conditionalFormatting sqref="AA1189:AC1189 AA1192:AC1192 AA1195:AC1195 AA1198:AC1198">
    <cfRule type="cellIs" dxfId="557" priority="518" stopIfTrue="1" operator="greaterThanOrEqual">
      <formula>1</formula>
    </cfRule>
    <cfRule type="cellIs" dxfId="556" priority="519" stopIfTrue="1" operator="greaterThanOrEqual">
      <formula>0.7</formula>
    </cfRule>
  </conditionalFormatting>
  <conditionalFormatting sqref="AA1189:AC1189 AA1192:AC1192 AA1195:AC1195 AA1198:AC1198">
    <cfRule type="cellIs" dxfId="555" priority="516" stopIfTrue="1" operator="greaterThanOrEqual">
      <formula>1</formula>
    </cfRule>
    <cfRule type="cellIs" dxfId="554" priority="517" stopIfTrue="1" operator="greaterThanOrEqual">
      <formula>0.7</formula>
    </cfRule>
  </conditionalFormatting>
  <conditionalFormatting sqref="AA1189:AC1189 AA1192:AC1192 AA1195:AC1195 AA1198:AC1198">
    <cfRule type="cellIs" dxfId="553" priority="514" stopIfTrue="1" operator="greaterThanOrEqual">
      <formula>1</formula>
    </cfRule>
    <cfRule type="cellIs" dxfId="552" priority="515" stopIfTrue="1" operator="greaterThanOrEqual">
      <formula>0.7</formula>
    </cfRule>
  </conditionalFormatting>
  <conditionalFormatting sqref="L1186">
    <cfRule type="expression" dxfId="551" priority="513" stopIfTrue="1">
      <formula>L1186&gt;$F1186</formula>
    </cfRule>
  </conditionalFormatting>
  <conditionalFormatting sqref="L1189">
    <cfRule type="expression" dxfId="550" priority="512" stopIfTrue="1">
      <formula>L1189&gt;$F1189</formula>
    </cfRule>
  </conditionalFormatting>
  <conditionalFormatting sqref="L1300">
    <cfRule type="expression" dxfId="549" priority="425" stopIfTrue="1">
      <formula>L1300&gt;$F1300</formula>
    </cfRule>
  </conditionalFormatting>
  <conditionalFormatting sqref="L1192">
    <cfRule type="expression" dxfId="548" priority="511" stopIfTrue="1">
      <formula>L1192&gt;$F1192</formula>
    </cfRule>
  </conditionalFormatting>
  <conditionalFormatting sqref="L1195">
    <cfRule type="expression" dxfId="547" priority="510" stopIfTrue="1">
      <formula>L1195&gt;$F1195</formula>
    </cfRule>
  </conditionalFormatting>
  <conditionalFormatting sqref="L1198">
    <cfRule type="expression" dxfId="546" priority="509" stopIfTrue="1">
      <formula>L1198&gt;$F1198</formula>
    </cfRule>
  </conditionalFormatting>
  <conditionalFormatting sqref="L1277:V1277">
    <cfRule type="expression" dxfId="545" priority="444" stopIfTrue="1">
      <formula>L1277&gt;$F1277</formula>
    </cfRule>
  </conditionalFormatting>
  <conditionalFormatting sqref="L1282">
    <cfRule type="expression" dxfId="544" priority="441" stopIfTrue="1">
      <formula>L1282&gt;$F1282</formula>
    </cfRule>
  </conditionalFormatting>
  <conditionalFormatting sqref="L1205:V1205">
    <cfRule type="expression" dxfId="543" priority="504" stopIfTrue="1">
      <formula>L1205&gt;$F1205</formula>
    </cfRule>
  </conditionalFormatting>
  <conditionalFormatting sqref="AA1205">
    <cfRule type="cellIs" dxfId="542" priority="505" stopIfTrue="1" operator="greaterThanOrEqual">
      <formula>1</formula>
    </cfRule>
    <cfRule type="cellIs" dxfId="541" priority="506" stopIfTrue="1" operator="greaterThanOrEqual">
      <formula>0.7</formula>
    </cfRule>
  </conditionalFormatting>
  <conditionalFormatting sqref="AB1205">
    <cfRule type="cellIs" dxfId="540" priority="507" stopIfTrue="1" operator="greaterThanOrEqual">
      <formula>1</formula>
    </cfRule>
    <cfRule type="cellIs" dxfId="539" priority="508" stopIfTrue="1" operator="greaterThanOrEqual">
      <formula>0.8</formula>
    </cfRule>
  </conditionalFormatting>
  <conditionalFormatting sqref="AA1210:AC1210">
    <cfRule type="cellIs" dxfId="538" priority="502" stopIfTrue="1" operator="greaterThanOrEqual">
      <formula>1</formula>
    </cfRule>
    <cfRule type="cellIs" dxfId="537" priority="503" stopIfTrue="1" operator="greaterThanOrEqual">
      <formula>0.7</formula>
    </cfRule>
  </conditionalFormatting>
  <conditionalFormatting sqref="AA1213:AC1213">
    <cfRule type="cellIs" dxfId="536" priority="500" stopIfTrue="1" operator="greaterThanOrEqual">
      <formula>1</formula>
    </cfRule>
    <cfRule type="cellIs" dxfId="535" priority="501" stopIfTrue="1" operator="greaterThanOrEqual">
      <formula>0.7</formula>
    </cfRule>
  </conditionalFormatting>
  <conditionalFormatting sqref="AA1213:AC1213">
    <cfRule type="cellIs" dxfId="534" priority="498" stopIfTrue="1" operator="greaterThanOrEqual">
      <formula>1</formula>
    </cfRule>
    <cfRule type="cellIs" dxfId="533" priority="499" stopIfTrue="1" operator="greaterThanOrEqual">
      <formula>0.7</formula>
    </cfRule>
  </conditionalFormatting>
  <conditionalFormatting sqref="AA1213:AC1213">
    <cfRule type="cellIs" dxfId="532" priority="496" stopIfTrue="1" operator="greaterThanOrEqual">
      <formula>1</formula>
    </cfRule>
    <cfRule type="cellIs" dxfId="531" priority="497" stopIfTrue="1" operator="greaterThanOrEqual">
      <formula>0.7</formula>
    </cfRule>
  </conditionalFormatting>
  <conditionalFormatting sqref="L1210">
    <cfRule type="expression" dxfId="530" priority="495" stopIfTrue="1">
      <formula>L1210&gt;$F1210</formula>
    </cfRule>
  </conditionalFormatting>
  <conditionalFormatting sqref="L1213">
    <cfRule type="expression" dxfId="529" priority="494" stopIfTrue="1">
      <formula>L1213&gt;$F1213</formula>
    </cfRule>
  </conditionalFormatting>
  <conditionalFormatting sqref="L1246">
    <cfRule type="expression" dxfId="528" priority="463" stopIfTrue="1">
      <formula>L1246&gt;$F1246</formula>
    </cfRule>
  </conditionalFormatting>
  <conditionalFormatting sqref="L1249">
    <cfRule type="expression" dxfId="527" priority="462" stopIfTrue="1">
      <formula>L1249&gt;$F1249</formula>
    </cfRule>
  </conditionalFormatting>
  <conditionalFormatting sqref="L1258">
    <cfRule type="expression" dxfId="526" priority="459" stopIfTrue="1">
      <formula>L1258&gt;$F1258</formula>
    </cfRule>
  </conditionalFormatting>
  <conditionalFormatting sqref="L1252">
    <cfRule type="expression" dxfId="525" priority="461" stopIfTrue="1">
      <formula>L1252&gt;$F1252</formula>
    </cfRule>
  </conditionalFormatting>
  <conditionalFormatting sqref="L1255">
    <cfRule type="expression" dxfId="524" priority="460" stopIfTrue="1">
      <formula>L1255&gt;$F1255</formula>
    </cfRule>
  </conditionalFormatting>
  <conditionalFormatting sqref="L1220:V1220">
    <cfRule type="expression" dxfId="523" priority="489" stopIfTrue="1">
      <formula>L1220&gt;$F1220</formula>
    </cfRule>
  </conditionalFormatting>
  <conditionalFormatting sqref="AA1220">
    <cfRule type="cellIs" dxfId="522" priority="490" stopIfTrue="1" operator="greaterThanOrEqual">
      <formula>1</formula>
    </cfRule>
    <cfRule type="cellIs" dxfId="521" priority="491" stopIfTrue="1" operator="greaterThanOrEqual">
      <formula>0.7</formula>
    </cfRule>
  </conditionalFormatting>
  <conditionalFormatting sqref="AB1220">
    <cfRule type="cellIs" dxfId="520" priority="492" stopIfTrue="1" operator="greaterThanOrEqual">
      <formula>1</formula>
    </cfRule>
    <cfRule type="cellIs" dxfId="519" priority="493" stopIfTrue="1" operator="greaterThanOrEqual">
      <formula>0.8</formula>
    </cfRule>
  </conditionalFormatting>
  <conditionalFormatting sqref="AA1225:AC1225">
    <cfRule type="cellIs" dxfId="518" priority="487" stopIfTrue="1" operator="greaterThanOrEqual">
      <formula>1</formula>
    </cfRule>
    <cfRule type="cellIs" dxfId="517" priority="488" stopIfTrue="1" operator="greaterThanOrEqual">
      <formula>0.7</formula>
    </cfRule>
  </conditionalFormatting>
  <conditionalFormatting sqref="AA1228:AC1228">
    <cfRule type="cellIs" dxfId="516" priority="485" stopIfTrue="1" operator="greaterThanOrEqual">
      <formula>1</formula>
    </cfRule>
    <cfRule type="cellIs" dxfId="515" priority="486" stopIfTrue="1" operator="greaterThanOrEqual">
      <formula>0.7</formula>
    </cfRule>
  </conditionalFormatting>
  <conditionalFormatting sqref="AA1228:AC1228">
    <cfRule type="cellIs" dxfId="514" priority="483" stopIfTrue="1" operator="greaterThanOrEqual">
      <formula>1</formula>
    </cfRule>
    <cfRule type="cellIs" dxfId="513" priority="484" stopIfTrue="1" operator="greaterThanOrEqual">
      <formula>0.7</formula>
    </cfRule>
  </conditionalFormatting>
  <conditionalFormatting sqref="AA1228:AC1228">
    <cfRule type="cellIs" dxfId="512" priority="481" stopIfTrue="1" operator="greaterThanOrEqual">
      <formula>1</formula>
    </cfRule>
    <cfRule type="cellIs" dxfId="511" priority="482" stopIfTrue="1" operator="greaterThanOrEqual">
      <formula>0.7</formula>
    </cfRule>
  </conditionalFormatting>
  <conditionalFormatting sqref="L1225">
    <cfRule type="expression" dxfId="510" priority="480" stopIfTrue="1">
      <formula>L1225&gt;$F1225</formula>
    </cfRule>
  </conditionalFormatting>
  <conditionalFormatting sqref="L1228">
    <cfRule type="expression" dxfId="509" priority="479" stopIfTrue="1">
      <formula>L1228&gt;$F1228</formula>
    </cfRule>
  </conditionalFormatting>
  <conditionalFormatting sqref="L1264">
    <cfRule type="expression" dxfId="508" priority="451" stopIfTrue="1">
      <formula>L1264&gt;$F1264</formula>
    </cfRule>
  </conditionalFormatting>
  <conditionalFormatting sqref="L1267">
    <cfRule type="expression" dxfId="507" priority="450" stopIfTrue="1">
      <formula>L1267&gt;$F1267</formula>
    </cfRule>
  </conditionalFormatting>
  <conditionalFormatting sqref="L1270">
    <cfRule type="expression" dxfId="506" priority="449" stopIfTrue="1">
      <formula>L1270&gt;$F1270</formula>
    </cfRule>
  </conditionalFormatting>
  <conditionalFormatting sqref="L1354">
    <cfRule type="expression" dxfId="505" priority="389" stopIfTrue="1">
      <formula>L1354&gt;$F1354</formula>
    </cfRule>
  </conditionalFormatting>
  <conditionalFormatting sqref="L1357">
    <cfRule type="expression" dxfId="504" priority="388" stopIfTrue="1">
      <formula>L1357&gt;$F1357</formula>
    </cfRule>
  </conditionalFormatting>
  <conditionalFormatting sqref="L1360">
    <cfRule type="expression" dxfId="503" priority="387" stopIfTrue="1">
      <formula>L1360&gt;$F1360</formula>
    </cfRule>
  </conditionalFormatting>
  <conditionalFormatting sqref="L1235:V1235">
    <cfRule type="expression" dxfId="502" priority="474" stopIfTrue="1">
      <formula>L1235&gt;$F1235</formula>
    </cfRule>
  </conditionalFormatting>
  <conditionalFormatting sqref="AA1235 AA1255 AA1258">
    <cfRule type="cellIs" dxfId="501" priority="475" stopIfTrue="1" operator="greaterThanOrEqual">
      <formula>1</formula>
    </cfRule>
    <cfRule type="cellIs" dxfId="500" priority="476" stopIfTrue="1" operator="greaterThanOrEqual">
      <formula>0.7</formula>
    </cfRule>
  </conditionalFormatting>
  <conditionalFormatting sqref="AB1235 AB1255 AB1258">
    <cfRule type="cellIs" dxfId="499" priority="477" stopIfTrue="1" operator="greaterThanOrEqual">
      <formula>1</formula>
    </cfRule>
    <cfRule type="cellIs" dxfId="498" priority="478" stopIfTrue="1" operator="greaterThanOrEqual">
      <formula>0.8</formula>
    </cfRule>
  </conditionalFormatting>
  <conditionalFormatting sqref="AA1240:AC1240">
    <cfRule type="cellIs" dxfId="497" priority="472" stopIfTrue="1" operator="greaterThanOrEqual">
      <formula>1</formula>
    </cfRule>
    <cfRule type="cellIs" dxfId="496" priority="473" stopIfTrue="1" operator="greaterThanOrEqual">
      <formula>0.7</formula>
    </cfRule>
  </conditionalFormatting>
  <conditionalFormatting sqref="AA1243:AC1243 AA1246:AC1246 AA1249:AC1249 AA1252:AC1252">
    <cfRule type="cellIs" dxfId="495" priority="470" stopIfTrue="1" operator="greaterThanOrEqual">
      <formula>1</formula>
    </cfRule>
    <cfRule type="cellIs" dxfId="494" priority="471" stopIfTrue="1" operator="greaterThanOrEqual">
      <formula>0.7</formula>
    </cfRule>
  </conditionalFormatting>
  <conditionalFormatting sqref="AA1243:AC1243 AA1246:AC1246 AA1249:AC1249 AA1252:AC1252 AA1255:AC1255 AA1258:AC1258">
    <cfRule type="cellIs" dxfId="493" priority="468" stopIfTrue="1" operator="greaterThanOrEqual">
      <formula>1</formula>
    </cfRule>
    <cfRule type="cellIs" dxfId="492" priority="469" stopIfTrue="1" operator="greaterThanOrEqual">
      <formula>0.7</formula>
    </cfRule>
  </conditionalFormatting>
  <conditionalFormatting sqref="AA1243:AC1243 AA1246:AC1246 AA1249:AC1249 AA1252:AC1252 AA1255:AC1255 AA1258:AC1258">
    <cfRule type="cellIs" dxfId="491" priority="466" stopIfTrue="1" operator="greaterThanOrEqual">
      <formula>1</formula>
    </cfRule>
    <cfRule type="cellIs" dxfId="490" priority="467" stopIfTrue="1" operator="greaterThanOrEqual">
      <formula>0.7</formula>
    </cfRule>
  </conditionalFormatting>
  <conditionalFormatting sqref="L1240">
    <cfRule type="expression" dxfId="489" priority="465" stopIfTrue="1">
      <formula>L1240&gt;$F1240</formula>
    </cfRule>
  </conditionalFormatting>
  <conditionalFormatting sqref="L1243">
    <cfRule type="expression" dxfId="488" priority="464" stopIfTrue="1">
      <formula>L1243&gt;$F1243</formula>
    </cfRule>
  </conditionalFormatting>
  <conditionalFormatting sqref="L1318">
    <cfRule type="expression" dxfId="487" priority="411" stopIfTrue="1">
      <formula>L1318&gt;$F1318</formula>
    </cfRule>
  </conditionalFormatting>
  <conditionalFormatting sqref="L1321">
    <cfRule type="expression" dxfId="486" priority="410" stopIfTrue="1">
      <formula>L1321&gt;$F1321</formula>
    </cfRule>
  </conditionalFormatting>
  <conditionalFormatting sqref="L1324">
    <cfRule type="expression" dxfId="485" priority="409" stopIfTrue="1">
      <formula>L1324&gt;$F1324</formula>
    </cfRule>
  </conditionalFormatting>
  <conditionalFormatting sqref="L1289:V1289">
    <cfRule type="expression" dxfId="484" priority="436" stopIfTrue="1">
      <formula>L1289&gt;$F1289</formula>
    </cfRule>
  </conditionalFormatting>
  <conditionalFormatting sqref="AA1289">
    <cfRule type="cellIs" dxfId="483" priority="437" stopIfTrue="1" operator="greaterThanOrEqual">
      <formula>1</formula>
    </cfRule>
    <cfRule type="cellIs" dxfId="482" priority="438" stopIfTrue="1" operator="greaterThanOrEqual">
      <formula>0.7</formula>
    </cfRule>
  </conditionalFormatting>
  <conditionalFormatting sqref="AB1289">
    <cfRule type="cellIs" dxfId="481" priority="439" stopIfTrue="1" operator="greaterThanOrEqual">
      <formula>1</formula>
    </cfRule>
    <cfRule type="cellIs" dxfId="480" priority="440" stopIfTrue="1" operator="greaterThanOrEqual">
      <formula>0.8</formula>
    </cfRule>
  </conditionalFormatting>
  <conditionalFormatting sqref="AA1261:AC1261 AA1264:AC1264 AA1267:AC1267 AA1270:AC1270">
    <cfRule type="cellIs" dxfId="479" priority="457" stopIfTrue="1" operator="greaterThanOrEqual">
      <formula>1</formula>
    </cfRule>
    <cfRule type="cellIs" dxfId="478" priority="458" stopIfTrue="1" operator="greaterThanOrEqual">
      <formula>0.7</formula>
    </cfRule>
  </conditionalFormatting>
  <conditionalFormatting sqref="AA1261:AC1261 AA1264:AC1264 AA1267:AC1267 AA1270:AC1270">
    <cfRule type="cellIs" dxfId="477" priority="455" stopIfTrue="1" operator="greaterThanOrEqual">
      <formula>1</formula>
    </cfRule>
    <cfRule type="cellIs" dxfId="476" priority="456" stopIfTrue="1" operator="greaterThanOrEqual">
      <formula>0.7</formula>
    </cfRule>
  </conditionalFormatting>
  <conditionalFormatting sqref="AA1261:AC1261 AA1264:AC1264 AA1267:AC1267 AA1270:AC1270">
    <cfRule type="cellIs" dxfId="475" priority="453" stopIfTrue="1" operator="greaterThanOrEqual">
      <formula>1</formula>
    </cfRule>
    <cfRule type="cellIs" dxfId="474" priority="454" stopIfTrue="1" operator="greaterThanOrEqual">
      <formula>0.7</formula>
    </cfRule>
  </conditionalFormatting>
  <conditionalFormatting sqref="L1261">
    <cfRule type="expression" dxfId="473" priority="452" stopIfTrue="1">
      <formula>L1261&gt;$F1261</formula>
    </cfRule>
  </conditionalFormatting>
  <conditionalFormatting sqref="L1489">
    <cfRule type="expression" dxfId="472" priority="270" stopIfTrue="1">
      <formula>L1489&gt;$F1489</formula>
    </cfRule>
  </conditionalFormatting>
  <conditionalFormatting sqref="L1303">
    <cfRule type="expression" dxfId="471" priority="424" stopIfTrue="1">
      <formula>L1303&gt;$F1303</formula>
    </cfRule>
  </conditionalFormatting>
  <conditionalFormatting sqref="L1351">
    <cfRule type="expression" dxfId="470" priority="390" stopIfTrue="1">
      <formula>L1351&gt;$F1351</formula>
    </cfRule>
  </conditionalFormatting>
  <conditionalFormatting sqref="L1546">
    <cfRule type="expression" dxfId="469" priority="231" stopIfTrue="1">
      <formula>L1546&gt;$F1546</formula>
    </cfRule>
  </conditionalFormatting>
  <conditionalFormatting sqref="L1549">
    <cfRule type="expression" dxfId="468" priority="230" stopIfTrue="1">
      <formula>L1549&gt;$F1549</formula>
    </cfRule>
  </conditionalFormatting>
  <conditionalFormatting sqref="L1552">
    <cfRule type="expression" dxfId="467" priority="229" stopIfTrue="1">
      <formula>L1552&gt;$F1552</formula>
    </cfRule>
  </conditionalFormatting>
  <conditionalFormatting sqref="AA1277">
    <cfRule type="cellIs" dxfId="466" priority="445" stopIfTrue="1" operator="greaterThanOrEqual">
      <formula>1</formula>
    </cfRule>
    <cfRule type="cellIs" dxfId="465" priority="446" stopIfTrue="1" operator="greaterThanOrEqual">
      <formula>0.7</formula>
    </cfRule>
  </conditionalFormatting>
  <conditionalFormatting sqref="AB1277">
    <cfRule type="cellIs" dxfId="464" priority="447" stopIfTrue="1" operator="greaterThanOrEqual">
      <formula>1</formula>
    </cfRule>
    <cfRule type="cellIs" dxfId="463" priority="448" stopIfTrue="1" operator="greaterThanOrEqual">
      <formula>0.8</formula>
    </cfRule>
  </conditionalFormatting>
  <conditionalFormatting sqref="AA1282:AC1282">
    <cfRule type="cellIs" dxfId="462" priority="442" stopIfTrue="1" operator="greaterThanOrEqual">
      <formula>1</formula>
    </cfRule>
    <cfRule type="cellIs" dxfId="461" priority="443" stopIfTrue="1" operator="greaterThanOrEqual">
      <formula>0.7</formula>
    </cfRule>
  </conditionalFormatting>
  <conditionalFormatting sqref="L1331:V1331">
    <cfRule type="expression" dxfId="460" priority="404" stopIfTrue="1">
      <formula>L1331&gt;$F1331</formula>
    </cfRule>
  </conditionalFormatting>
  <conditionalFormatting sqref="AA1331 AA1357 AA1360">
    <cfRule type="cellIs" dxfId="459" priority="405" stopIfTrue="1" operator="greaterThanOrEqual">
      <formula>1</formula>
    </cfRule>
    <cfRule type="cellIs" dxfId="458" priority="406" stopIfTrue="1" operator="greaterThanOrEqual">
      <formula>0.7</formula>
    </cfRule>
  </conditionalFormatting>
  <conditionalFormatting sqref="AB1331 AB1357 AB1360">
    <cfRule type="cellIs" dxfId="457" priority="407" stopIfTrue="1" operator="greaterThanOrEqual">
      <formula>1</formula>
    </cfRule>
    <cfRule type="cellIs" dxfId="456" priority="408" stopIfTrue="1" operator="greaterThanOrEqual">
      <formula>0.8</formula>
    </cfRule>
  </conditionalFormatting>
  <conditionalFormatting sqref="AA1294:AC1294">
    <cfRule type="cellIs" dxfId="455" priority="434" stopIfTrue="1" operator="greaterThanOrEqual">
      <formula>1</formula>
    </cfRule>
    <cfRule type="cellIs" dxfId="454" priority="435" stopIfTrue="1" operator="greaterThanOrEqual">
      <formula>0.7</formula>
    </cfRule>
  </conditionalFormatting>
  <conditionalFormatting sqref="AA1297:AC1297 AA1300:AC1300 AA1303:AC1303">
    <cfRule type="cellIs" dxfId="453" priority="432" stopIfTrue="1" operator="greaterThanOrEqual">
      <formula>1</formula>
    </cfRule>
    <cfRule type="cellIs" dxfId="452" priority="433" stopIfTrue="1" operator="greaterThanOrEqual">
      <formula>0.7</formula>
    </cfRule>
  </conditionalFormatting>
  <conditionalFormatting sqref="AA1297:AC1297 AA1300:AC1300 AA1303:AC1303">
    <cfRule type="cellIs" dxfId="451" priority="430" stopIfTrue="1" operator="greaterThanOrEqual">
      <formula>1</formula>
    </cfRule>
    <cfRule type="cellIs" dxfId="450" priority="431" stopIfTrue="1" operator="greaterThanOrEqual">
      <formula>0.7</formula>
    </cfRule>
  </conditionalFormatting>
  <conditionalFormatting sqref="AA1297:AC1297 AA1300:AC1300 AA1303:AC1303">
    <cfRule type="cellIs" dxfId="449" priority="428" stopIfTrue="1" operator="greaterThanOrEqual">
      <formula>1</formula>
    </cfRule>
    <cfRule type="cellIs" dxfId="448" priority="429" stopIfTrue="1" operator="greaterThanOrEqual">
      <formula>0.7</formula>
    </cfRule>
  </conditionalFormatting>
  <conditionalFormatting sqref="L1294">
    <cfRule type="expression" dxfId="447" priority="427" stopIfTrue="1">
      <formula>L1294&gt;$F1294</formula>
    </cfRule>
  </conditionalFormatting>
  <conditionalFormatting sqref="L1297">
    <cfRule type="expression" dxfId="446" priority="426" stopIfTrue="1">
      <formula>L1297&gt;$F1297</formula>
    </cfRule>
  </conditionalFormatting>
  <conditionalFormatting sqref="L1342">
    <cfRule type="expression" dxfId="445" priority="393" stopIfTrue="1">
      <formula>L1342&gt;$F1342</formula>
    </cfRule>
  </conditionalFormatting>
  <conditionalFormatting sqref="L1345">
    <cfRule type="expression" dxfId="444" priority="392" stopIfTrue="1">
      <formula>L1345&gt;$F1345</formula>
    </cfRule>
  </conditionalFormatting>
  <conditionalFormatting sqref="L1348">
    <cfRule type="expression" dxfId="443" priority="391" stopIfTrue="1">
      <formula>L1348&gt;$F1348</formula>
    </cfRule>
  </conditionalFormatting>
  <conditionalFormatting sqref="L1543">
    <cfRule type="expression" dxfId="442" priority="232" stopIfTrue="1">
      <formula>L1543&gt;$F1543</formula>
    </cfRule>
  </conditionalFormatting>
  <conditionalFormatting sqref="L1526:V1526">
    <cfRule type="expression" dxfId="441" priority="245" stopIfTrue="1">
      <formula>L1526&gt;$F1526</formula>
    </cfRule>
  </conditionalFormatting>
  <conditionalFormatting sqref="AA1526 AA1549 AA1552">
    <cfRule type="cellIs" dxfId="440" priority="246" stopIfTrue="1" operator="greaterThanOrEqual">
      <formula>1</formula>
    </cfRule>
    <cfRule type="cellIs" dxfId="439" priority="247" stopIfTrue="1" operator="greaterThanOrEqual">
      <formula>0.7</formula>
    </cfRule>
  </conditionalFormatting>
  <conditionalFormatting sqref="AB1526 AB1549 AB1552">
    <cfRule type="cellIs" dxfId="438" priority="248" stopIfTrue="1" operator="greaterThanOrEqual">
      <formula>1</formula>
    </cfRule>
    <cfRule type="cellIs" dxfId="437" priority="249" stopIfTrue="1" operator="greaterThanOrEqual">
      <formula>0.8</formula>
    </cfRule>
  </conditionalFormatting>
  <conditionalFormatting sqref="AA1336:AC1336">
    <cfRule type="cellIs" dxfId="436" priority="402" stopIfTrue="1" operator="greaterThanOrEqual">
      <formula>1</formula>
    </cfRule>
    <cfRule type="cellIs" dxfId="435" priority="403" stopIfTrue="1" operator="greaterThanOrEqual">
      <formula>0.7</formula>
    </cfRule>
  </conditionalFormatting>
  <conditionalFormatting sqref="AA1339:AC1339 AC1342 AA1345:AC1345 AA1348:AC1348 AA1351:AC1351 AA1354:AC1354">
    <cfRule type="cellIs" dxfId="434" priority="400" stopIfTrue="1" operator="greaterThanOrEqual">
      <formula>1</formula>
    </cfRule>
    <cfRule type="cellIs" dxfId="433" priority="401" stopIfTrue="1" operator="greaterThanOrEqual">
      <formula>0.7</formula>
    </cfRule>
  </conditionalFormatting>
  <conditionalFormatting sqref="AA1339:AC1339 AC1342 AA1345:AC1345 AA1348:AC1348 AA1351:AC1351 AA1354:AC1354 AA1357:AC1357 AA1360:AC1360">
    <cfRule type="cellIs" dxfId="432" priority="398" stopIfTrue="1" operator="greaterThanOrEqual">
      <formula>1</formula>
    </cfRule>
    <cfRule type="cellIs" dxfId="431" priority="399" stopIfTrue="1" operator="greaterThanOrEqual">
      <formula>0.7</formula>
    </cfRule>
  </conditionalFormatting>
  <conditionalFormatting sqref="AA1339:AC1339 AC1342 AA1345:AC1345 AA1348:AC1348 AA1351:AC1351 AA1354:AC1354 AA1357:AC1357 AA1360:AC1360">
    <cfRule type="cellIs" dxfId="430" priority="396" stopIfTrue="1" operator="greaterThanOrEqual">
      <formula>1</formula>
    </cfRule>
    <cfRule type="cellIs" dxfId="429" priority="397" stopIfTrue="1" operator="greaterThanOrEqual">
      <formula>0.7</formula>
    </cfRule>
  </conditionalFormatting>
  <conditionalFormatting sqref="L1336">
    <cfRule type="expression" dxfId="428" priority="395" stopIfTrue="1">
      <formula>L1336&gt;$F1336</formula>
    </cfRule>
  </conditionalFormatting>
  <conditionalFormatting sqref="L1339">
    <cfRule type="expression" dxfId="427" priority="394" stopIfTrue="1">
      <formula>L1339&gt;$F1339</formula>
    </cfRule>
  </conditionalFormatting>
  <conditionalFormatting sqref="L1537">
    <cfRule type="expression" dxfId="426" priority="234" stopIfTrue="1">
      <formula>L1537&gt;$F1537</formula>
    </cfRule>
  </conditionalFormatting>
  <conditionalFormatting sqref="L1540">
    <cfRule type="expression" dxfId="425" priority="233" stopIfTrue="1">
      <formula>L1540&gt;$F1540</formula>
    </cfRule>
  </conditionalFormatting>
  <conditionalFormatting sqref="L1310:V1310">
    <cfRule type="expression" dxfId="424" priority="419" stopIfTrue="1">
      <formula>L1310&gt;$F1310</formula>
    </cfRule>
  </conditionalFormatting>
  <conditionalFormatting sqref="AA1310">
    <cfRule type="cellIs" dxfId="423" priority="420" stopIfTrue="1" operator="greaterThanOrEqual">
      <formula>1</formula>
    </cfRule>
    <cfRule type="cellIs" dxfId="422" priority="421" stopIfTrue="1" operator="greaterThanOrEqual">
      <formula>0.7</formula>
    </cfRule>
  </conditionalFormatting>
  <conditionalFormatting sqref="AB1310">
    <cfRule type="cellIs" dxfId="421" priority="422" stopIfTrue="1" operator="greaterThanOrEqual">
      <formula>1</formula>
    </cfRule>
    <cfRule type="cellIs" dxfId="420" priority="423" stopIfTrue="1" operator="greaterThanOrEqual">
      <formula>0.8</formula>
    </cfRule>
  </conditionalFormatting>
  <conditionalFormatting sqref="AA1315:AC1315 AA1318:AC1318 AA1321:AC1321 AA1324:AC1324">
    <cfRule type="cellIs" dxfId="419" priority="417" stopIfTrue="1" operator="greaterThanOrEqual">
      <formula>1</formula>
    </cfRule>
    <cfRule type="cellIs" dxfId="418" priority="418" stopIfTrue="1" operator="greaterThanOrEqual">
      <formula>0.7</formula>
    </cfRule>
  </conditionalFormatting>
  <conditionalFormatting sqref="AA1315:AC1315 AA1318:AC1318 AA1321:AC1321 AA1324:AC1324">
    <cfRule type="cellIs" dxfId="417" priority="415" stopIfTrue="1" operator="greaterThanOrEqual">
      <formula>1</formula>
    </cfRule>
    <cfRule type="cellIs" dxfId="416" priority="416" stopIfTrue="1" operator="greaterThanOrEqual">
      <formula>0.7</formula>
    </cfRule>
  </conditionalFormatting>
  <conditionalFormatting sqref="AA1315:AC1315 AA1318:AC1318 AA1321:AC1321 AA1324:AC1324">
    <cfRule type="cellIs" dxfId="415" priority="413" stopIfTrue="1" operator="greaterThanOrEqual">
      <formula>1</formula>
    </cfRule>
    <cfRule type="cellIs" dxfId="414" priority="414" stopIfTrue="1" operator="greaterThanOrEqual">
      <formula>0.7</formula>
    </cfRule>
  </conditionalFormatting>
  <conditionalFormatting sqref="L1315">
    <cfRule type="expression" dxfId="413" priority="412" stopIfTrue="1">
      <formula>L1315&gt;$F1315</formula>
    </cfRule>
  </conditionalFormatting>
  <conditionalFormatting sqref="L1513">
    <cfRule type="expression" dxfId="412" priority="252" stopIfTrue="1">
      <formula>L1513&gt;$F1513</formula>
    </cfRule>
  </conditionalFormatting>
  <conditionalFormatting sqref="L1516">
    <cfRule type="expression" dxfId="411" priority="251" stopIfTrue="1">
      <formula>L1516&gt;$F1516</formula>
    </cfRule>
  </conditionalFormatting>
  <conditionalFormatting sqref="L1519">
    <cfRule type="expression" dxfId="410" priority="250" stopIfTrue="1">
      <formula>L1519&gt;$F1519</formula>
    </cfRule>
  </conditionalFormatting>
  <conditionalFormatting sqref="AA1531:AC1531">
    <cfRule type="cellIs" dxfId="409" priority="243" stopIfTrue="1" operator="greaterThanOrEqual">
      <formula>1</formula>
    </cfRule>
    <cfRule type="cellIs" dxfId="408" priority="244" stopIfTrue="1" operator="greaterThanOrEqual">
      <formula>0.7</formula>
    </cfRule>
  </conditionalFormatting>
  <conditionalFormatting sqref="AA1534:AC1534 AA1537:AC1537 AA1540:AC1540 AA1543:AC1543 AA1546:AC1546">
    <cfRule type="cellIs" dxfId="407" priority="241" stopIfTrue="1" operator="greaterThanOrEqual">
      <formula>1</formula>
    </cfRule>
    <cfRule type="cellIs" dxfId="406" priority="242" stopIfTrue="1" operator="greaterThanOrEqual">
      <formula>0.7</formula>
    </cfRule>
  </conditionalFormatting>
  <conditionalFormatting sqref="AA1534:AC1534 AA1537:AC1537 AA1540:AC1540 AA1543:AC1543 AA1546:AC1546 AA1549:AC1549 AA1552:AC1552">
    <cfRule type="cellIs" dxfId="405" priority="239" stopIfTrue="1" operator="greaterThanOrEqual">
      <formula>1</formula>
    </cfRule>
    <cfRule type="cellIs" dxfId="404" priority="240" stopIfTrue="1" operator="greaterThanOrEqual">
      <formula>0.7</formula>
    </cfRule>
  </conditionalFormatting>
  <conditionalFormatting sqref="AA1534:AC1534 AA1537:AC1537 AA1540:AC1540 AA1543:AC1543 AA1546:AC1546 AA1549:AC1549 AA1552:AC1552">
    <cfRule type="cellIs" dxfId="403" priority="237" stopIfTrue="1" operator="greaterThanOrEqual">
      <formula>1</formula>
    </cfRule>
    <cfRule type="cellIs" dxfId="402" priority="238" stopIfTrue="1" operator="greaterThanOrEqual">
      <formula>0.7</formula>
    </cfRule>
  </conditionalFormatting>
  <conditionalFormatting sqref="L1531">
    <cfRule type="expression" dxfId="401" priority="236" stopIfTrue="1">
      <formula>L1531&gt;$F1531</formula>
    </cfRule>
  </conditionalFormatting>
  <conditionalFormatting sqref="L1534">
    <cfRule type="expression" dxfId="400" priority="235" stopIfTrue="1">
      <formula>L1534&gt;$F1534</formula>
    </cfRule>
  </conditionalFormatting>
  <conditionalFormatting sqref="L1363">
    <cfRule type="expression" dxfId="399" priority="377" stopIfTrue="1">
      <formula>L1363&gt;$F1363</formula>
    </cfRule>
  </conditionalFormatting>
  <conditionalFormatting sqref="AA1363">
    <cfRule type="cellIs" dxfId="398" priority="383" stopIfTrue="1" operator="greaterThanOrEqual">
      <formula>1</formula>
    </cfRule>
    <cfRule type="cellIs" dxfId="397" priority="384" stopIfTrue="1" operator="greaterThanOrEqual">
      <formula>0.7</formula>
    </cfRule>
  </conditionalFormatting>
  <conditionalFormatting sqref="AB1363">
    <cfRule type="cellIs" dxfId="396" priority="385" stopIfTrue="1" operator="greaterThanOrEqual">
      <formula>1</formula>
    </cfRule>
    <cfRule type="cellIs" dxfId="395" priority="386" stopIfTrue="1" operator="greaterThanOrEqual">
      <formula>0.8</formula>
    </cfRule>
  </conditionalFormatting>
  <conditionalFormatting sqref="AA1363:AC1363">
    <cfRule type="cellIs" dxfId="394" priority="381" stopIfTrue="1" operator="greaterThanOrEqual">
      <formula>1</formula>
    </cfRule>
    <cfRule type="cellIs" dxfId="393" priority="382" stopIfTrue="1" operator="greaterThanOrEqual">
      <formula>0.7</formula>
    </cfRule>
  </conditionalFormatting>
  <conditionalFormatting sqref="AA1363:AC1363">
    <cfRule type="cellIs" dxfId="392" priority="379" stopIfTrue="1" operator="greaterThanOrEqual">
      <formula>1</formula>
    </cfRule>
    <cfRule type="cellIs" dxfId="391" priority="380" stopIfTrue="1" operator="greaterThanOrEqual">
      <formula>0.7</formula>
    </cfRule>
  </conditionalFormatting>
  <conditionalFormatting sqref="L1366">
    <cfRule type="expression" dxfId="390" priority="368" stopIfTrue="1">
      <formula>L1366&gt;$F1366</formula>
    </cfRule>
  </conditionalFormatting>
  <conditionalFormatting sqref="AA1366">
    <cfRule type="cellIs" dxfId="389" priority="373" stopIfTrue="1" operator="greaterThanOrEqual">
      <formula>1</formula>
    </cfRule>
    <cfRule type="cellIs" dxfId="388" priority="374" stopIfTrue="1" operator="greaterThanOrEqual">
      <formula>0.7</formula>
    </cfRule>
  </conditionalFormatting>
  <conditionalFormatting sqref="AB1366">
    <cfRule type="cellIs" dxfId="387" priority="375" stopIfTrue="1" operator="greaterThanOrEqual">
      <formula>1</formula>
    </cfRule>
    <cfRule type="cellIs" dxfId="386" priority="376" stopIfTrue="1" operator="greaterThanOrEqual">
      <formula>0.8</formula>
    </cfRule>
  </conditionalFormatting>
  <conditionalFormatting sqref="AA1366:AC1366">
    <cfRule type="cellIs" dxfId="385" priority="371" stopIfTrue="1" operator="greaterThanOrEqual">
      <formula>1</formula>
    </cfRule>
    <cfRule type="cellIs" dxfId="384" priority="372" stopIfTrue="1" operator="greaterThanOrEqual">
      <formula>0.7</formula>
    </cfRule>
  </conditionalFormatting>
  <conditionalFormatting sqref="AA1366:AC1366">
    <cfRule type="cellIs" dxfId="383" priority="369" stopIfTrue="1" operator="greaterThanOrEqual">
      <formula>1</formula>
    </cfRule>
    <cfRule type="cellIs" dxfId="382" priority="370" stopIfTrue="1" operator="greaterThanOrEqual">
      <formula>0.7</formula>
    </cfRule>
  </conditionalFormatting>
  <conditionalFormatting sqref="L1373:V1373">
    <cfRule type="expression" dxfId="381" priority="363" stopIfTrue="1">
      <formula>L1373&gt;$F1373</formula>
    </cfRule>
  </conditionalFormatting>
  <conditionalFormatting sqref="AA1373">
    <cfRule type="cellIs" dxfId="380" priority="364" stopIfTrue="1" operator="greaterThanOrEqual">
      <formula>1</formula>
    </cfRule>
    <cfRule type="cellIs" dxfId="379" priority="365" stopIfTrue="1" operator="greaterThanOrEqual">
      <formula>0.7</formula>
    </cfRule>
  </conditionalFormatting>
  <conditionalFormatting sqref="AB1373">
    <cfRule type="cellIs" dxfId="378" priority="366" stopIfTrue="1" operator="greaterThanOrEqual">
      <formula>1</formula>
    </cfRule>
    <cfRule type="cellIs" dxfId="377" priority="367" stopIfTrue="1" operator="greaterThanOrEqual">
      <formula>0.8</formula>
    </cfRule>
  </conditionalFormatting>
  <conditionalFormatting sqref="AA1378:AC1378">
    <cfRule type="cellIs" dxfId="376" priority="361" stopIfTrue="1" operator="greaterThanOrEqual">
      <formula>1</formula>
    </cfRule>
    <cfRule type="cellIs" dxfId="375" priority="362" stopIfTrue="1" operator="greaterThanOrEqual">
      <formula>0.7</formula>
    </cfRule>
  </conditionalFormatting>
  <conditionalFormatting sqref="AA1381:AC1381">
    <cfRule type="cellIs" dxfId="374" priority="359" stopIfTrue="1" operator="greaterThanOrEqual">
      <formula>1</formula>
    </cfRule>
    <cfRule type="cellIs" dxfId="373" priority="360" stopIfTrue="1" operator="greaterThanOrEqual">
      <formula>0.7</formula>
    </cfRule>
  </conditionalFormatting>
  <conditionalFormatting sqref="AA1381:AC1381">
    <cfRule type="cellIs" dxfId="372" priority="357" stopIfTrue="1" operator="greaterThanOrEqual">
      <formula>1</formula>
    </cfRule>
    <cfRule type="cellIs" dxfId="371" priority="358" stopIfTrue="1" operator="greaterThanOrEqual">
      <formula>0.7</formula>
    </cfRule>
  </conditionalFormatting>
  <conditionalFormatting sqref="AA1381:AC1381">
    <cfRule type="cellIs" dxfId="370" priority="355" stopIfTrue="1" operator="greaterThanOrEqual">
      <formula>1</formula>
    </cfRule>
    <cfRule type="cellIs" dxfId="369" priority="356" stopIfTrue="1" operator="greaterThanOrEqual">
      <formula>0.7</formula>
    </cfRule>
  </conditionalFormatting>
  <conditionalFormatting sqref="L1378">
    <cfRule type="expression" dxfId="368" priority="354" stopIfTrue="1">
      <formula>L1378&gt;$F1378</formula>
    </cfRule>
  </conditionalFormatting>
  <conditionalFormatting sqref="L1381">
    <cfRule type="expression" dxfId="367" priority="353" stopIfTrue="1">
      <formula>L1381&gt;$F1381</formula>
    </cfRule>
  </conditionalFormatting>
  <conditionalFormatting sqref="L1393">
    <cfRule type="expression" dxfId="366" priority="345" stopIfTrue="1">
      <formula>L1393&gt;$F1393</formula>
    </cfRule>
  </conditionalFormatting>
  <conditionalFormatting sqref="L1388:V1388">
    <cfRule type="expression" dxfId="365" priority="348" stopIfTrue="1">
      <formula>L1388&gt;$F1388</formula>
    </cfRule>
  </conditionalFormatting>
  <conditionalFormatting sqref="AA1388">
    <cfRule type="cellIs" dxfId="364" priority="349" stopIfTrue="1" operator="greaterThanOrEqual">
      <formula>1</formula>
    </cfRule>
    <cfRule type="cellIs" dxfId="363" priority="350" stopIfTrue="1" operator="greaterThanOrEqual">
      <formula>0.7</formula>
    </cfRule>
  </conditionalFormatting>
  <conditionalFormatting sqref="AB1388">
    <cfRule type="cellIs" dxfId="362" priority="351" stopIfTrue="1" operator="greaterThanOrEqual">
      <formula>1</formula>
    </cfRule>
    <cfRule type="cellIs" dxfId="361" priority="352" stopIfTrue="1" operator="greaterThanOrEqual">
      <formula>0.8</formula>
    </cfRule>
  </conditionalFormatting>
  <conditionalFormatting sqref="AA1393:AC1393">
    <cfRule type="cellIs" dxfId="360" priority="346" stopIfTrue="1" operator="greaterThanOrEqual">
      <formula>1</formula>
    </cfRule>
    <cfRule type="cellIs" dxfId="359" priority="347" stopIfTrue="1" operator="greaterThanOrEqual">
      <formula>0.7</formula>
    </cfRule>
  </conditionalFormatting>
  <conditionalFormatting sqref="L1400:V1400">
    <cfRule type="expression" dxfId="358" priority="340" stopIfTrue="1">
      <formula>L1400&gt;$F1400</formula>
    </cfRule>
  </conditionalFormatting>
  <conditionalFormatting sqref="AA1400">
    <cfRule type="cellIs" dxfId="357" priority="341" stopIfTrue="1" operator="greaterThanOrEqual">
      <formula>1</formula>
    </cfRule>
    <cfRule type="cellIs" dxfId="356" priority="342" stopIfTrue="1" operator="greaterThanOrEqual">
      <formula>0.7</formula>
    </cfRule>
  </conditionalFormatting>
  <conditionalFormatting sqref="AB1400">
    <cfRule type="cellIs" dxfId="355" priority="343" stopIfTrue="1" operator="greaterThanOrEqual">
      <formula>1</formula>
    </cfRule>
    <cfRule type="cellIs" dxfId="354" priority="344" stopIfTrue="1" operator="greaterThanOrEqual">
      <formula>0.8</formula>
    </cfRule>
  </conditionalFormatting>
  <conditionalFormatting sqref="AA1405:AC1405">
    <cfRule type="cellIs" dxfId="353" priority="338" stopIfTrue="1" operator="greaterThanOrEqual">
      <formula>1</formula>
    </cfRule>
    <cfRule type="cellIs" dxfId="352" priority="339" stopIfTrue="1" operator="greaterThanOrEqual">
      <formula>0.7</formula>
    </cfRule>
  </conditionalFormatting>
  <conditionalFormatting sqref="L1405">
    <cfRule type="expression" dxfId="351" priority="337" stopIfTrue="1">
      <formula>L1405&gt;$F1405</formula>
    </cfRule>
  </conditionalFormatting>
  <conditionalFormatting sqref="L1412:V1412">
    <cfRule type="expression" dxfId="350" priority="332" stopIfTrue="1">
      <formula>L1412&gt;$F1412</formula>
    </cfRule>
  </conditionalFormatting>
  <conditionalFormatting sqref="AA1412">
    <cfRule type="cellIs" dxfId="349" priority="333" stopIfTrue="1" operator="greaterThanOrEqual">
      <formula>1</formula>
    </cfRule>
    <cfRule type="cellIs" dxfId="348" priority="334" stopIfTrue="1" operator="greaterThanOrEqual">
      <formula>0.7</formula>
    </cfRule>
  </conditionalFormatting>
  <conditionalFormatting sqref="AB1412">
    <cfRule type="cellIs" dxfId="347" priority="335" stopIfTrue="1" operator="greaterThanOrEqual">
      <formula>1</formula>
    </cfRule>
    <cfRule type="cellIs" dxfId="346" priority="336" stopIfTrue="1" operator="greaterThanOrEqual">
      <formula>0.8</formula>
    </cfRule>
  </conditionalFormatting>
  <conditionalFormatting sqref="AA1417:AC1417">
    <cfRule type="cellIs" dxfId="345" priority="330" stopIfTrue="1" operator="greaterThanOrEqual">
      <formula>1</formula>
    </cfRule>
    <cfRule type="cellIs" dxfId="344" priority="331" stopIfTrue="1" operator="greaterThanOrEqual">
      <formula>0.7</formula>
    </cfRule>
  </conditionalFormatting>
  <conditionalFormatting sqref="L1417">
    <cfRule type="expression" dxfId="343" priority="323" stopIfTrue="1">
      <formula>L1417&gt;$F1417</formula>
    </cfRule>
  </conditionalFormatting>
  <conditionalFormatting sqref="L1424:V1424">
    <cfRule type="expression" dxfId="342" priority="317" stopIfTrue="1">
      <formula>L1424&gt;$F1424</formula>
    </cfRule>
  </conditionalFormatting>
  <conditionalFormatting sqref="AA1424 AA1447">
    <cfRule type="cellIs" dxfId="341" priority="318" stopIfTrue="1" operator="greaterThanOrEqual">
      <formula>1</formula>
    </cfRule>
    <cfRule type="cellIs" dxfId="340" priority="319" stopIfTrue="1" operator="greaterThanOrEqual">
      <formula>0.7</formula>
    </cfRule>
  </conditionalFormatting>
  <conditionalFormatting sqref="AB1424 AB1447">
    <cfRule type="cellIs" dxfId="339" priority="320" stopIfTrue="1" operator="greaterThanOrEqual">
      <formula>1</formula>
    </cfRule>
    <cfRule type="cellIs" dxfId="338" priority="321" stopIfTrue="1" operator="greaterThanOrEqual">
      <formula>0.8</formula>
    </cfRule>
  </conditionalFormatting>
  <conditionalFormatting sqref="AA1429:AC1429 AA1432:AC1432 AA1435:AC1435 AA1438:AC1438 AA1441:AC1441 AA1444:AC1444">
    <cfRule type="cellIs" dxfId="337" priority="315" stopIfTrue="1" operator="greaterThanOrEqual">
      <formula>1</formula>
    </cfRule>
    <cfRule type="cellIs" dxfId="336" priority="316" stopIfTrue="1" operator="greaterThanOrEqual">
      <formula>0.7</formula>
    </cfRule>
  </conditionalFormatting>
  <conditionalFormatting sqref="AA1429:AC1429 AA1432:AC1432 AA1435:AC1435 AA1438:AC1438 AA1441:AC1441 AA1444:AC1444 AA1447:AC1447">
    <cfRule type="cellIs" dxfId="335" priority="313" stopIfTrue="1" operator="greaterThanOrEqual">
      <formula>1</formula>
    </cfRule>
    <cfRule type="cellIs" dxfId="334" priority="314" stopIfTrue="1" operator="greaterThanOrEqual">
      <formula>0.7</formula>
    </cfRule>
  </conditionalFormatting>
  <conditionalFormatting sqref="AA1429:AC1429 AA1432:AC1432 AA1435:AC1435 AA1438:AC1438 AA1441:AC1441 AA1444:AC1444 AA1447:AC1447">
    <cfRule type="cellIs" dxfId="333" priority="311" stopIfTrue="1" operator="greaterThanOrEqual">
      <formula>1</formula>
    </cfRule>
    <cfRule type="cellIs" dxfId="332" priority="312" stopIfTrue="1" operator="greaterThanOrEqual">
      <formula>0.7</formula>
    </cfRule>
  </conditionalFormatting>
  <conditionalFormatting sqref="L1438">
    <cfRule type="expression" dxfId="331" priority="307" stopIfTrue="1">
      <formula>L1438&gt;$F1438</formula>
    </cfRule>
  </conditionalFormatting>
  <conditionalFormatting sqref="L1429">
    <cfRule type="expression" dxfId="330" priority="310" stopIfTrue="1">
      <formula>L1429&gt;$F1429</formula>
    </cfRule>
  </conditionalFormatting>
  <conditionalFormatting sqref="L1432">
    <cfRule type="expression" dxfId="329" priority="309" stopIfTrue="1">
      <formula>L1432&gt;$F1432</formula>
    </cfRule>
  </conditionalFormatting>
  <conditionalFormatting sqref="L1435">
    <cfRule type="expression" dxfId="328" priority="308" stopIfTrue="1">
      <formula>L1435&gt;$F1435</formula>
    </cfRule>
  </conditionalFormatting>
  <conditionalFormatting sqref="L1441">
    <cfRule type="expression" dxfId="327" priority="306" stopIfTrue="1">
      <formula>L1441&gt;$F1441</formula>
    </cfRule>
  </conditionalFormatting>
  <conditionalFormatting sqref="L1444">
    <cfRule type="expression" dxfId="326" priority="305" stopIfTrue="1">
      <formula>L1444&gt;$F1444</formula>
    </cfRule>
  </conditionalFormatting>
  <conditionalFormatting sqref="L1447">
    <cfRule type="expression" dxfId="325" priority="304" stopIfTrue="1">
      <formula>L1447&gt;$F1447</formula>
    </cfRule>
  </conditionalFormatting>
  <conditionalFormatting sqref="L1454:V1454">
    <cfRule type="expression" dxfId="324" priority="299" stopIfTrue="1">
      <formula>L1454&gt;$F1454</formula>
    </cfRule>
  </conditionalFormatting>
  <conditionalFormatting sqref="AA1454">
    <cfRule type="cellIs" dxfId="323" priority="300" stopIfTrue="1" operator="greaterThanOrEqual">
      <formula>1</formula>
    </cfRule>
    <cfRule type="cellIs" dxfId="322" priority="301" stopIfTrue="1" operator="greaterThanOrEqual">
      <formula>0.7</formula>
    </cfRule>
  </conditionalFormatting>
  <conditionalFormatting sqref="AB1454">
    <cfRule type="cellIs" dxfId="321" priority="302" stopIfTrue="1" operator="greaterThanOrEqual">
      <formula>1</formula>
    </cfRule>
    <cfRule type="cellIs" dxfId="320" priority="303" stopIfTrue="1" operator="greaterThanOrEqual">
      <formula>0.8</formula>
    </cfRule>
  </conditionalFormatting>
  <conditionalFormatting sqref="AA1459:AC1459">
    <cfRule type="cellIs" dxfId="319" priority="297" stopIfTrue="1" operator="greaterThanOrEqual">
      <formula>1</formula>
    </cfRule>
    <cfRule type="cellIs" dxfId="318" priority="298" stopIfTrue="1" operator="greaterThanOrEqual">
      <formula>0.7</formula>
    </cfRule>
  </conditionalFormatting>
  <conditionalFormatting sqref="AA1462:AC1462 AA1465:AC1465 AA1468:AC1468 AA1471:AC1471">
    <cfRule type="cellIs" dxfId="317" priority="295" stopIfTrue="1" operator="greaterThanOrEqual">
      <formula>1</formula>
    </cfRule>
    <cfRule type="cellIs" dxfId="316" priority="296" stopIfTrue="1" operator="greaterThanOrEqual">
      <formula>0.7</formula>
    </cfRule>
  </conditionalFormatting>
  <conditionalFormatting sqref="AA1462:AC1462 AA1465:AC1465 AA1468:AC1468 AA1471:AC1471">
    <cfRule type="cellIs" dxfId="315" priority="293" stopIfTrue="1" operator="greaterThanOrEqual">
      <formula>1</formula>
    </cfRule>
    <cfRule type="cellIs" dxfId="314" priority="294" stopIfTrue="1" operator="greaterThanOrEqual">
      <formula>0.7</formula>
    </cfRule>
  </conditionalFormatting>
  <conditionalFormatting sqref="AA1462:AC1462 AA1465:AC1465 AA1468:AC1468 AA1471:AC1471">
    <cfRule type="cellIs" dxfId="313" priority="291" stopIfTrue="1" operator="greaterThanOrEqual">
      <formula>1</formula>
    </cfRule>
    <cfRule type="cellIs" dxfId="312" priority="292" stopIfTrue="1" operator="greaterThanOrEqual">
      <formula>0.7</formula>
    </cfRule>
  </conditionalFormatting>
  <conditionalFormatting sqref="L1459">
    <cfRule type="expression" dxfId="311" priority="290" stopIfTrue="1">
      <formula>L1459&gt;$F1459</formula>
    </cfRule>
  </conditionalFormatting>
  <conditionalFormatting sqref="L1462">
    <cfRule type="expression" dxfId="310" priority="289" stopIfTrue="1">
      <formula>L1462&gt;$F1462</formula>
    </cfRule>
  </conditionalFormatting>
  <conditionalFormatting sqref="L1465">
    <cfRule type="expression" dxfId="309" priority="288" stopIfTrue="1">
      <formula>L1465&gt;$F1465</formula>
    </cfRule>
  </conditionalFormatting>
  <conditionalFormatting sqref="L1468">
    <cfRule type="expression" dxfId="308" priority="287" stopIfTrue="1">
      <formula>L1468&gt;$F1468</formula>
    </cfRule>
  </conditionalFormatting>
  <conditionalFormatting sqref="L1471">
    <cfRule type="expression" dxfId="307" priority="286" stopIfTrue="1">
      <formula>L1471&gt;$F1471</formula>
    </cfRule>
  </conditionalFormatting>
  <conditionalFormatting sqref="L1478:V1478">
    <cfRule type="expression" dxfId="306" priority="281" stopIfTrue="1">
      <formula>L1478&gt;$F1478</formula>
    </cfRule>
  </conditionalFormatting>
  <conditionalFormatting sqref="AA1478">
    <cfRule type="cellIs" dxfId="305" priority="282" stopIfTrue="1" operator="greaterThanOrEqual">
      <formula>1</formula>
    </cfRule>
    <cfRule type="cellIs" dxfId="304" priority="283" stopIfTrue="1" operator="greaterThanOrEqual">
      <formula>0.7</formula>
    </cfRule>
  </conditionalFormatting>
  <conditionalFormatting sqref="AB1478">
    <cfRule type="cellIs" dxfId="303" priority="284" stopIfTrue="1" operator="greaterThanOrEqual">
      <formula>1</formula>
    </cfRule>
    <cfRule type="cellIs" dxfId="302" priority="285" stopIfTrue="1" operator="greaterThanOrEqual">
      <formula>0.8</formula>
    </cfRule>
  </conditionalFormatting>
  <conditionalFormatting sqref="AA1483:AC1483">
    <cfRule type="cellIs" dxfId="301" priority="279" stopIfTrue="1" operator="greaterThanOrEqual">
      <formula>1</formula>
    </cfRule>
    <cfRule type="cellIs" dxfId="300" priority="280" stopIfTrue="1" operator="greaterThanOrEqual">
      <formula>0.7</formula>
    </cfRule>
  </conditionalFormatting>
  <conditionalFormatting sqref="AA1486:AC1486 AA1489:AC1489 AA1492:AC1492 AA1495:AC1495">
    <cfRule type="cellIs" dxfId="299" priority="277" stopIfTrue="1" operator="greaterThanOrEqual">
      <formula>1</formula>
    </cfRule>
    <cfRule type="cellIs" dxfId="298" priority="278" stopIfTrue="1" operator="greaterThanOrEqual">
      <formula>0.7</formula>
    </cfRule>
  </conditionalFormatting>
  <conditionalFormatting sqref="AA1486:AC1486 AA1489:AC1489 AA1492:AC1492 AA1495:AC1495">
    <cfRule type="cellIs" dxfId="297" priority="275" stopIfTrue="1" operator="greaterThanOrEqual">
      <formula>1</formula>
    </cfRule>
    <cfRule type="cellIs" dxfId="296" priority="276" stopIfTrue="1" operator="greaterThanOrEqual">
      <formula>0.7</formula>
    </cfRule>
  </conditionalFormatting>
  <conditionalFormatting sqref="AA1486:AC1486 AA1489:AC1489 AA1492:AC1492 AA1495:AC1495">
    <cfRule type="cellIs" dxfId="295" priority="273" stopIfTrue="1" operator="greaterThanOrEqual">
      <formula>1</formula>
    </cfRule>
    <cfRule type="cellIs" dxfId="294" priority="274" stopIfTrue="1" operator="greaterThanOrEqual">
      <formula>0.7</formula>
    </cfRule>
  </conditionalFormatting>
  <conditionalFormatting sqref="L1483">
    <cfRule type="expression" dxfId="293" priority="272" stopIfTrue="1">
      <formula>L1483&gt;$F1483</formula>
    </cfRule>
  </conditionalFormatting>
  <conditionalFormatting sqref="L1486">
    <cfRule type="expression" dxfId="292" priority="271" stopIfTrue="1">
      <formula>L1486&gt;$F1486</formula>
    </cfRule>
  </conditionalFormatting>
  <conditionalFormatting sqref="L1492">
    <cfRule type="expression" dxfId="291" priority="269" stopIfTrue="1">
      <formula>L1492&gt;$F1492</formula>
    </cfRule>
  </conditionalFormatting>
  <conditionalFormatting sqref="L1495">
    <cfRule type="expression" dxfId="290" priority="268" stopIfTrue="1">
      <formula>L1495&gt;$F1495</formula>
    </cfRule>
  </conditionalFormatting>
  <conditionalFormatting sqref="L1502:V1502">
    <cfRule type="expression" dxfId="289" priority="263" stopIfTrue="1">
      <formula>L1502&gt;$F1502</formula>
    </cfRule>
  </conditionalFormatting>
  <conditionalFormatting sqref="AA1502">
    <cfRule type="cellIs" dxfId="288" priority="264" stopIfTrue="1" operator="greaterThanOrEqual">
      <formula>1</formula>
    </cfRule>
    <cfRule type="cellIs" dxfId="287" priority="265" stopIfTrue="1" operator="greaterThanOrEqual">
      <formula>0.7</formula>
    </cfRule>
  </conditionalFormatting>
  <conditionalFormatting sqref="AB1502">
    <cfRule type="cellIs" dxfId="286" priority="266" stopIfTrue="1" operator="greaterThanOrEqual">
      <formula>1</formula>
    </cfRule>
    <cfRule type="cellIs" dxfId="285" priority="267" stopIfTrue="1" operator="greaterThanOrEqual">
      <formula>0.8</formula>
    </cfRule>
  </conditionalFormatting>
  <conditionalFormatting sqref="AA1507:AC1507">
    <cfRule type="cellIs" dxfId="284" priority="261" stopIfTrue="1" operator="greaterThanOrEqual">
      <formula>1</formula>
    </cfRule>
    <cfRule type="cellIs" dxfId="283" priority="262" stopIfTrue="1" operator="greaterThanOrEqual">
      <formula>0.7</formula>
    </cfRule>
  </conditionalFormatting>
  <conditionalFormatting sqref="AA1510:AC1510 AA1513:AC1513 AA1516:AC1516 AA1519:AC1519">
    <cfRule type="cellIs" dxfId="282" priority="259" stopIfTrue="1" operator="greaterThanOrEqual">
      <formula>1</formula>
    </cfRule>
    <cfRule type="cellIs" dxfId="281" priority="260" stopIfTrue="1" operator="greaterThanOrEqual">
      <formula>0.7</formula>
    </cfRule>
  </conditionalFormatting>
  <conditionalFormatting sqref="AA1510:AC1510 AA1513:AC1513 AA1516:AC1516 AA1519:AC1519">
    <cfRule type="cellIs" dxfId="280" priority="257" stopIfTrue="1" operator="greaterThanOrEqual">
      <formula>1</formula>
    </cfRule>
    <cfRule type="cellIs" dxfId="279" priority="258" stopIfTrue="1" operator="greaterThanOrEqual">
      <formula>0.7</formula>
    </cfRule>
  </conditionalFormatting>
  <conditionalFormatting sqref="AA1510:AC1510 AA1513:AC1513 AA1516:AC1516 AA1519:AC1519">
    <cfRule type="cellIs" dxfId="278" priority="255" stopIfTrue="1" operator="greaterThanOrEqual">
      <formula>1</formula>
    </cfRule>
    <cfRule type="cellIs" dxfId="277" priority="256" stopIfTrue="1" operator="greaterThanOrEqual">
      <formula>0.7</formula>
    </cfRule>
  </conditionalFormatting>
  <conditionalFormatting sqref="L1507">
    <cfRule type="expression" dxfId="276" priority="254" stopIfTrue="1">
      <formula>L1507&gt;$F1507</formula>
    </cfRule>
  </conditionalFormatting>
  <conditionalFormatting sqref="L1510">
    <cfRule type="expression" dxfId="275" priority="253" stopIfTrue="1">
      <formula>L1510&gt;$F1510</formula>
    </cfRule>
  </conditionalFormatting>
  <conditionalFormatting sqref="L1570">
    <cfRule type="expression" dxfId="274" priority="211" stopIfTrue="1">
      <formula>L1570&gt;$F1570</formula>
    </cfRule>
  </conditionalFormatting>
  <conditionalFormatting sqref="L1573">
    <cfRule type="expression" dxfId="273" priority="210" stopIfTrue="1">
      <formula>L1573&gt;$F1573</formula>
    </cfRule>
  </conditionalFormatting>
  <conditionalFormatting sqref="L1576">
    <cfRule type="expression" dxfId="272" priority="209" stopIfTrue="1">
      <formula>L1576&gt;$F1576</formula>
    </cfRule>
  </conditionalFormatting>
  <conditionalFormatting sqref="AA1573 AA1576">
    <cfRule type="cellIs" dxfId="271" priority="225" stopIfTrue="1" operator="greaterThanOrEqual">
      <formula>1</formula>
    </cfRule>
    <cfRule type="cellIs" dxfId="270" priority="226" stopIfTrue="1" operator="greaterThanOrEqual">
      <formula>0.7</formula>
    </cfRule>
  </conditionalFormatting>
  <conditionalFormatting sqref="AB1573 AB1576">
    <cfRule type="cellIs" dxfId="269" priority="227" stopIfTrue="1" operator="greaterThanOrEqual">
      <formula>1</formula>
    </cfRule>
    <cfRule type="cellIs" dxfId="268" priority="228" stopIfTrue="1" operator="greaterThanOrEqual">
      <formula>0.8</formula>
    </cfRule>
  </conditionalFormatting>
  <conditionalFormatting sqref="L1561">
    <cfRule type="expression" dxfId="267" priority="214" stopIfTrue="1">
      <formula>L1561&gt;$F1561</formula>
    </cfRule>
  </conditionalFormatting>
  <conditionalFormatting sqref="L1564">
    <cfRule type="expression" dxfId="266" priority="213" stopIfTrue="1">
      <formula>L1564&gt;$F1564</formula>
    </cfRule>
  </conditionalFormatting>
  <conditionalFormatting sqref="L1567">
    <cfRule type="expression" dxfId="265" priority="212" stopIfTrue="1">
      <formula>L1567&gt;$F1567</formula>
    </cfRule>
  </conditionalFormatting>
  <conditionalFormatting sqref="AA1555:AC1555">
    <cfRule type="cellIs" dxfId="264" priority="223" stopIfTrue="1" operator="greaterThanOrEqual">
      <formula>1</formula>
    </cfRule>
    <cfRule type="cellIs" dxfId="263" priority="224" stopIfTrue="1" operator="greaterThanOrEqual">
      <formula>0.7</formula>
    </cfRule>
  </conditionalFormatting>
  <conditionalFormatting sqref="AA1558:AC1558 AA1561:AC1561 AA1564:AC1564 AA1567:AC1567 AA1570:AC1570">
    <cfRule type="cellIs" dxfId="262" priority="221" stopIfTrue="1" operator="greaterThanOrEqual">
      <formula>1</formula>
    </cfRule>
    <cfRule type="cellIs" dxfId="261" priority="222" stopIfTrue="1" operator="greaterThanOrEqual">
      <formula>0.7</formula>
    </cfRule>
  </conditionalFormatting>
  <conditionalFormatting sqref="AA1558:AC1558 AA1561:AC1561 AA1564:AC1564 AA1567:AC1567 AA1570:AC1570 AA1573:AC1573 AA1576:AC1576">
    <cfRule type="cellIs" dxfId="260" priority="219" stopIfTrue="1" operator="greaterThanOrEqual">
      <formula>1</formula>
    </cfRule>
    <cfRule type="cellIs" dxfId="259" priority="220" stopIfTrue="1" operator="greaterThanOrEqual">
      <formula>0.7</formula>
    </cfRule>
  </conditionalFormatting>
  <conditionalFormatting sqref="AA1558:AC1558 AA1561:AC1561 AA1564:AC1564 AA1567:AC1567 AA1570:AC1570 AA1573:AC1573 AA1576:AC1576">
    <cfRule type="cellIs" dxfId="258" priority="217" stopIfTrue="1" operator="greaterThanOrEqual">
      <formula>1</formula>
    </cfRule>
    <cfRule type="cellIs" dxfId="257" priority="218" stopIfTrue="1" operator="greaterThanOrEqual">
      <formula>0.7</formula>
    </cfRule>
  </conditionalFormatting>
  <conditionalFormatting sqref="L1555">
    <cfRule type="expression" dxfId="256" priority="216" stopIfTrue="1">
      <formula>L1555&gt;$F1555</formula>
    </cfRule>
  </conditionalFormatting>
  <conditionalFormatting sqref="L1558">
    <cfRule type="expression" dxfId="255" priority="215" stopIfTrue="1">
      <formula>L1558&gt;$F1558</formula>
    </cfRule>
  </conditionalFormatting>
  <conditionalFormatting sqref="L1579">
    <cfRule type="expression" dxfId="254" priority="198" stopIfTrue="1">
      <formula>L1579&gt;$F1579</formula>
    </cfRule>
  </conditionalFormatting>
  <conditionalFormatting sqref="L1589:V1589">
    <cfRule type="expression" dxfId="253" priority="192" stopIfTrue="1">
      <formula>L1589&gt;$F1589</formula>
    </cfRule>
  </conditionalFormatting>
  <conditionalFormatting sqref="L1582">
    <cfRule type="expression" dxfId="252" priority="197" stopIfTrue="1">
      <formula>L1582&gt;$F1582</formula>
    </cfRule>
  </conditionalFormatting>
  <conditionalFormatting sqref="AA1582">
    <cfRule type="cellIs" dxfId="251" priority="205" stopIfTrue="1" operator="greaterThanOrEqual">
      <formula>1</formula>
    </cfRule>
    <cfRule type="cellIs" dxfId="250" priority="206" stopIfTrue="1" operator="greaterThanOrEqual">
      <formula>0.7</formula>
    </cfRule>
  </conditionalFormatting>
  <conditionalFormatting sqref="AB1582">
    <cfRule type="cellIs" dxfId="249" priority="207" stopIfTrue="1" operator="greaterThanOrEqual">
      <formula>1</formula>
    </cfRule>
    <cfRule type="cellIs" dxfId="248" priority="208" stopIfTrue="1" operator="greaterThanOrEqual">
      <formula>0.8</formula>
    </cfRule>
  </conditionalFormatting>
  <conditionalFormatting sqref="AA1579:AC1579">
    <cfRule type="cellIs" dxfId="247" priority="203" stopIfTrue="1" operator="greaterThanOrEqual">
      <formula>1</formula>
    </cfRule>
    <cfRule type="cellIs" dxfId="246" priority="204" stopIfTrue="1" operator="greaterThanOrEqual">
      <formula>0.7</formula>
    </cfRule>
  </conditionalFormatting>
  <conditionalFormatting sqref="AA1579:AC1579 AA1582:AC1582">
    <cfRule type="cellIs" dxfId="245" priority="201" stopIfTrue="1" operator="greaterThanOrEqual">
      <formula>1</formula>
    </cfRule>
    <cfRule type="cellIs" dxfId="244" priority="202" stopIfTrue="1" operator="greaterThanOrEqual">
      <formula>0.7</formula>
    </cfRule>
  </conditionalFormatting>
  <conditionalFormatting sqref="AA1579:AC1579 AA1582:AC1582">
    <cfRule type="cellIs" dxfId="243" priority="199" stopIfTrue="1" operator="greaterThanOrEqual">
      <formula>1</formula>
    </cfRule>
    <cfRule type="cellIs" dxfId="242" priority="200" stopIfTrue="1" operator="greaterThanOrEqual">
      <formula>0.7</formula>
    </cfRule>
  </conditionalFormatting>
  <conditionalFormatting sqref="AA1589 AA1612 AA1615">
    <cfRule type="cellIs" dxfId="241" priority="193" stopIfTrue="1" operator="greaterThanOrEqual">
      <formula>1</formula>
    </cfRule>
    <cfRule type="cellIs" dxfId="240" priority="194" stopIfTrue="1" operator="greaterThanOrEqual">
      <formula>0.7</formula>
    </cfRule>
  </conditionalFormatting>
  <conditionalFormatting sqref="AB1589 AB1612 AB1615">
    <cfRule type="cellIs" dxfId="239" priority="195" stopIfTrue="1" operator="greaterThanOrEqual">
      <formula>1</formula>
    </cfRule>
    <cfRule type="cellIs" dxfId="238" priority="196" stopIfTrue="1" operator="greaterThanOrEqual">
      <formula>0.8</formula>
    </cfRule>
  </conditionalFormatting>
  <conditionalFormatting sqref="AA1594:AC1594">
    <cfRule type="cellIs" dxfId="237" priority="190" stopIfTrue="1" operator="greaterThanOrEqual">
      <formula>1</formula>
    </cfRule>
    <cfRule type="cellIs" dxfId="236" priority="191" stopIfTrue="1" operator="greaterThanOrEqual">
      <formula>0.7</formula>
    </cfRule>
  </conditionalFormatting>
  <conditionalFormatting sqref="AA1597:AC1597 AA1600:AC1600 AA1603:AC1603 AA1606:AC1606 AA1609:AC1609">
    <cfRule type="cellIs" dxfId="235" priority="188" stopIfTrue="1" operator="greaterThanOrEqual">
      <formula>1</formula>
    </cfRule>
    <cfRule type="cellIs" dxfId="234" priority="189" stopIfTrue="1" operator="greaterThanOrEqual">
      <formula>0.7</formula>
    </cfRule>
  </conditionalFormatting>
  <conditionalFormatting sqref="AA1597:AC1597 AA1600:AC1600 AA1603:AC1603 AA1606:AC1606 AA1609:AC1609 AA1612:AC1612 AA1615:AC1615">
    <cfRule type="cellIs" dxfId="233" priority="186" stopIfTrue="1" operator="greaterThanOrEqual">
      <formula>1</formula>
    </cfRule>
    <cfRule type="cellIs" dxfId="232" priority="187" stopIfTrue="1" operator="greaterThanOrEqual">
      <formula>0.7</formula>
    </cfRule>
  </conditionalFormatting>
  <conditionalFormatting sqref="AA1597:AC1597 AA1600:AC1600 AA1603:AC1603 AA1606:AC1606 AA1609:AC1609 AA1612:AC1612 AA1615:AC1615">
    <cfRule type="cellIs" dxfId="231" priority="184" stopIfTrue="1" operator="greaterThanOrEqual">
      <formula>1</formula>
    </cfRule>
    <cfRule type="cellIs" dxfId="230" priority="185" stopIfTrue="1" operator="greaterThanOrEqual">
      <formula>0.7</formula>
    </cfRule>
  </conditionalFormatting>
  <conditionalFormatting sqref="L1594">
    <cfRule type="expression" dxfId="229" priority="183" stopIfTrue="1">
      <formula>L1594&gt;$F1594</formula>
    </cfRule>
  </conditionalFormatting>
  <conditionalFormatting sqref="L1597">
    <cfRule type="expression" dxfId="228" priority="182" stopIfTrue="1">
      <formula>L1597&gt;$F1597</formula>
    </cfRule>
  </conditionalFormatting>
  <conditionalFormatting sqref="L1600">
    <cfRule type="expression" dxfId="227" priority="181" stopIfTrue="1">
      <formula>L1600&gt;$F1600</formula>
    </cfRule>
  </conditionalFormatting>
  <conditionalFormatting sqref="L1612">
    <cfRule type="expression" dxfId="226" priority="177" stopIfTrue="1">
      <formula>L1612&gt;$F1612</formula>
    </cfRule>
  </conditionalFormatting>
  <conditionalFormatting sqref="L1603">
    <cfRule type="expression" dxfId="225" priority="180" stopIfTrue="1">
      <formula>L1603&gt;$F1603</formula>
    </cfRule>
  </conditionalFormatting>
  <conditionalFormatting sqref="L1606">
    <cfRule type="expression" dxfId="224" priority="179" stopIfTrue="1">
      <formula>L1606&gt;$F1606</formula>
    </cfRule>
  </conditionalFormatting>
  <conditionalFormatting sqref="L1609">
    <cfRule type="expression" dxfId="223" priority="178" stopIfTrue="1">
      <formula>L1609&gt;$F1609</formula>
    </cfRule>
  </conditionalFormatting>
  <conditionalFormatting sqref="L1615">
    <cfRule type="expression" dxfId="222" priority="176" stopIfTrue="1">
      <formula>L1615&gt;$F1615</formula>
    </cfRule>
  </conditionalFormatting>
  <conditionalFormatting sqref="AA1639">
    <cfRule type="cellIs" dxfId="221" priority="172" stopIfTrue="1" operator="greaterThanOrEqual">
      <formula>1</formula>
    </cfRule>
    <cfRule type="cellIs" dxfId="220" priority="173" stopIfTrue="1" operator="greaterThanOrEqual">
      <formula>0.7</formula>
    </cfRule>
  </conditionalFormatting>
  <conditionalFormatting sqref="AB1639">
    <cfRule type="cellIs" dxfId="219" priority="174" stopIfTrue="1" operator="greaterThanOrEqual">
      <formula>1</formula>
    </cfRule>
    <cfRule type="cellIs" dxfId="218" priority="175" stopIfTrue="1" operator="greaterThanOrEqual">
      <formula>0.8</formula>
    </cfRule>
  </conditionalFormatting>
  <conditionalFormatting sqref="AA1618:AC1618">
    <cfRule type="cellIs" dxfId="217" priority="170" stopIfTrue="1" operator="greaterThanOrEqual">
      <formula>1</formula>
    </cfRule>
    <cfRule type="cellIs" dxfId="216" priority="171" stopIfTrue="1" operator="greaterThanOrEqual">
      <formula>0.7</formula>
    </cfRule>
  </conditionalFormatting>
  <conditionalFormatting sqref="AA1621:AC1621 AA1624:AC1624 AA1627:AC1627 AA1630:AC1630 AA1633:AC1633 AA1636:AC1636">
    <cfRule type="cellIs" dxfId="215" priority="168" stopIfTrue="1" operator="greaterThanOrEqual">
      <formula>1</formula>
    </cfRule>
    <cfRule type="cellIs" dxfId="214" priority="169" stopIfTrue="1" operator="greaterThanOrEqual">
      <formula>0.7</formula>
    </cfRule>
  </conditionalFormatting>
  <conditionalFormatting sqref="AA1621:AC1621 AA1624:AC1624 AA1627:AC1627 AA1630:AC1630 AA1633:AC1633 AA1636:AC1636 AA1639:AC1639">
    <cfRule type="cellIs" dxfId="213" priority="166" stopIfTrue="1" operator="greaterThanOrEqual">
      <formula>1</formula>
    </cfRule>
    <cfRule type="cellIs" dxfId="212" priority="167" stopIfTrue="1" operator="greaterThanOrEqual">
      <formula>0.7</formula>
    </cfRule>
  </conditionalFormatting>
  <conditionalFormatting sqref="AA1621:AC1621 AA1624:AC1624 AA1627:AC1627 AA1630:AC1630 AA1633:AC1633 AA1636:AC1636 AA1639:AC1639">
    <cfRule type="cellIs" dxfId="211" priority="164" stopIfTrue="1" operator="greaterThanOrEqual">
      <formula>1</formula>
    </cfRule>
    <cfRule type="cellIs" dxfId="210" priority="165" stopIfTrue="1" operator="greaterThanOrEqual">
      <formula>0.7</formula>
    </cfRule>
  </conditionalFormatting>
  <conditionalFormatting sqref="L1618">
    <cfRule type="expression" dxfId="209" priority="163" stopIfTrue="1">
      <formula>L1618&gt;$F1618</formula>
    </cfRule>
  </conditionalFormatting>
  <conditionalFormatting sqref="L1621">
    <cfRule type="expression" dxfId="208" priority="162" stopIfTrue="1">
      <formula>L1621&gt;$F1621</formula>
    </cfRule>
  </conditionalFormatting>
  <conditionalFormatting sqref="L1624">
    <cfRule type="expression" dxfId="207" priority="161" stopIfTrue="1">
      <formula>L1624&gt;$F1624</formula>
    </cfRule>
  </conditionalFormatting>
  <conditionalFormatting sqref="L1627">
    <cfRule type="expression" dxfId="206" priority="160" stopIfTrue="1">
      <formula>L1627&gt;$F1627</formula>
    </cfRule>
  </conditionalFormatting>
  <conditionalFormatting sqref="L1630">
    <cfRule type="expression" dxfId="205" priority="159" stopIfTrue="1">
      <formula>L1630&gt;$F1630</formula>
    </cfRule>
  </conditionalFormatting>
  <conditionalFormatting sqref="L1633">
    <cfRule type="expression" dxfId="204" priority="158" stopIfTrue="1">
      <formula>L1633&gt;$F1633</formula>
    </cfRule>
  </conditionalFormatting>
  <conditionalFormatting sqref="L1636">
    <cfRule type="expression" dxfId="203" priority="157" stopIfTrue="1">
      <formula>L1636&gt;$F1636</formula>
    </cfRule>
  </conditionalFormatting>
  <conditionalFormatting sqref="L1639">
    <cfRule type="expression" dxfId="202" priority="156" stopIfTrue="1">
      <formula>L1639&gt;$F1639</formula>
    </cfRule>
  </conditionalFormatting>
  <conditionalFormatting sqref="AA1642">
    <cfRule type="cellIs" dxfId="201" priority="152" stopIfTrue="1" operator="greaterThanOrEqual">
      <formula>1</formula>
    </cfRule>
    <cfRule type="cellIs" dxfId="200" priority="153" stopIfTrue="1" operator="greaterThanOrEqual">
      <formula>0.7</formula>
    </cfRule>
  </conditionalFormatting>
  <conditionalFormatting sqref="AB1642">
    <cfRule type="cellIs" dxfId="199" priority="154" stopIfTrue="1" operator="greaterThanOrEqual">
      <formula>1</formula>
    </cfRule>
    <cfRule type="cellIs" dxfId="198" priority="155" stopIfTrue="1" operator="greaterThanOrEqual">
      <formula>0.8</formula>
    </cfRule>
  </conditionalFormatting>
  <conditionalFormatting sqref="AA1642:AC1642">
    <cfRule type="cellIs" dxfId="197" priority="150" stopIfTrue="1" operator="greaterThanOrEqual">
      <formula>1</formula>
    </cfRule>
    <cfRule type="cellIs" dxfId="196" priority="151" stopIfTrue="1" operator="greaterThanOrEqual">
      <formula>0.7</formula>
    </cfRule>
  </conditionalFormatting>
  <conditionalFormatting sqref="AA1642:AC1642">
    <cfRule type="cellIs" dxfId="195" priority="148" stopIfTrue="1" operator="greaterThanOrEqual">
      <formula>1</formula>
    </cfRule>
    <cfRule type="cellIs" dxfId="194" priority="149" stopIfTrue="1" operator="greaterThanOrEqual">
      <formula>0.7</formula>
    </cfRule>
  </conditionalFormatting>
  <conditionalFormatting sqref="L1642">
    <cfRule type="expression" dxfId="193" priority="147" stopIfTrue="1">
      <formula>L1642&gt;$F1642</formula>
    </cfRule>
  </conditionalFormatting>
  <conditionalFormatting sqref="L1649:V1649">
    <cfRule type="expression" dxfId="192" priority="142" stopIfTrue="1">
      <formula>L1649&gt;$F1649</formula>
    </cfRule>
  </conditionalFormatting>
  <conditionalFormatting sqref="AA1649 AA1675">
    <cfRule type="cellIs" dxfId="191" priority="143" stopIfTrue="1" operator="greaterThanOrEqual">
      <formula>1</formula>
    </cfRule>
    <cfRule type="cellIs" dxfId="190" priority="144" stopIfTrue="1" operator="greaterThanOrEqual">
      <formula>0.7</formula>
    </cfRule>
  </conditionalFormatting>
  <conditionalFormatting sqref="AB1649 AB1675">
    <cfRule type="cellIs" dxfId="189" priority="145" stopIfTrue="1" operator="greaterThanOrEqual">
      <formula>1</formula>
    </cfRule>
    <cfRule type="cellIs" dxfId="188" priority="146" stopIfTrue="1" operator="greaterThanOrEqual">
      <formula>0.8</formula>
    </cfRule>
  </conditionalFormatting>
  <conditionalFormatting sqref="AA1654:AC1654">
    <cfRule type="cellIs" dxfId="187" priority="140" stopIfTrue="1" operator="greaterThanOrEqual">
      <formula>1</formula>
    </cfRule>
    <cfRule type="cellIs" dxfId="186" priority="141" stopIfTrue="1" operator="greaterThanOrEqual">
      <formula>0.7</formula>
    </cfRule>
  </conditionalFormatting>
  <conditionalFormatting sqref="AA1657:AC1657 AA1660:AC1660 AA1663:AC1663 AA1666:AC1666 AA1669:AC1669 AA1672:AC1672">
    <cfRule type="cellIs" dxfId="185" priority="138" stopIfTrue="1" operator="greaterThanOrEqual">
      <formula>1</formula>
    </cfRule>
    <cfRule type="cellIs" dxfId="184" priority="139" stopIfTrue="1" operator="greaterThanOrEqual">
      <formula>0.7</formula>
    </cfRule>
  </conditionalFormatting>
  <conditionalFormatting sqref="AA1657:AC1657 AA1660:AC1660 AA1663:AC1663 AA1666:AC1666 AA1669:AC1669 AA1672:AC1672 AA1675:AC1675">
    <cfRule type="cellIs" dxfId="183" priority="136" stopIfTrue="1" operator="greaterThanOrEqual">
      <formula>1</formula>
    </cfRule>
    <cfRule type="cellIs" dxfId="182" priority="137" stopIfTrue="1" operator="greaterThanOrEqual">
      <formula>0.7</formula>
    </cfRule>
  </conditionalFormatting>
  <conditionalFormatting sqref="AA1657:AC1657 AA1660:AC1660 AA1663:AC1663 AA1666:AC1666 AA1669:AC1669 AA1672:AC1672 AA1675:AC1675">
    <cfRule type="cellIs" dxfId="181" priority="134" stopIfTrue="1" operator="greaterThanOrEqual">
      <formula>1</formula>
    </cfRule>
    <cfRule type="cellIs" dxfId="180" priority="135" stopIfTrue="1" operator="greaterThanOrEqual">
      <formula>0.7</formula>
    </cfRule>
  </conditionalFormatting>
  <conditionalFormatting sqref="L1654">
    <cfRule type="expression" dxfId="179" priority="133" stopIfTrue="1">
      <formula>L1654&gt;$F1654</formula>
    </cfRule>
  </conditionalFormatting>
  <conditionalFormatting sqref="L1657">
    <cfRule type="expression" dxfId="178" priority="132" stopIfTrue="1">
      <formula>L1657&gt;$F1657</formula>
    </cfRule>
  </conditionalFormatting>
  <conditionalFormatting sqref="L1660">
    <cfRule type="expression" dxfId="177" priority="131" stopIfTrue="1">
      <formula>L1660&gt;$F1660</formula>
    </cfRule>
  </conditionalFormatting>
  <conditionalFormatting sqref="L1663">
    <cfRule type="expression" dxfId="176" priority="130" stopIfTrue="1">
      <formula>L1663&gt;$F1663</formula>
    </cfRule>
  </conditionalFormatting>
  <conditionalFormatting sqref="L1666">
    <cfRule type="expression" dxfId="175" priority="129" stopIfTrue="1">
      <formula>L1666&gt;$F1666</formula>
    </cfRule>
  </conditionalFormatting>
  <conditionalFormatting sqref="L1669">
    <cfRule type="expression" dxfId="174" priority="128" stopIfTrue="1">
      <formula>L1669&gt;$F1669</formula>
    </cfRule>
  </conditionalFormatting>
  <conditionalFormatting sqref="L1672">
    <cfRule type="expression" dxfId="173" priority="127" stopIfTrue="1">
      <formula>L1672&gt;$F1672</formula>
    </cfRule>
  </conditionalFormatting>
  <conditionalFormatting sqref="L1675">
    <cfRule type="expression" dxfId="172" priority="126" stopIfTrue="1">
      <formula>L1675&gt;$F1675</formula>
    </cfRule>
  </conditionalFormatting>
  <conditionalFormatting sqref="L1682:V1682">
    <cfRule type="expression" dxfId="171" priority="121" stopIfTrue="1">
      <formula>L1682&gt;$F1682</formula>
    </cfRule>
  </conditionalFormatting>
  <conditionalFormatting sqref="AA1682">
    <cfRule type="cellIs" dxfId="170" priority="122" stopIfTrue="1" operator="greaterThanOrEqual">
      <formula>1</formula>
    </cfRule>
    <cfRule type="cellIs" dxfId="169" priority="123" stopIfTrue="1" operator="greaterThanOrEqual">
      <formula>0.7</formula>
    </cfRule>
  </conditionalFormatting>
  <conditionalFormatting sqref="AB1682">
    <cfRule type="cellIs" dxfId="168" priority="124" stopIfTrue="1" operator="greaterThanOrEqual">
      <formula>1</formula>
    </cfRule>
    <cfRule type="cellIs" dxfId="167" priority="125" stopIfTrue="1" operator="greaterThanOrEqual">
      <formula>0.8</formula>
    </cfRule>
  </conditionalFormatting>
  <conditionalFormatting sqref="AA1687:AC1687">
    <cfRule type="cellIs" dxfId="166" priority="119" stopIfTrue="1" operator="greaterThanOrEqual">
      <formula>1</formula>
    </cfRule>
    <cfRule type="cellIs" dxfId="165" priority="120" stopIfTrue="1" operator="greaterThanOrEqual">
      <formula>0.7</formula>
    </cfRule>
  </conditionalFormatting>
  <conditionalFormatting sqref="AA1690:AC1690 AA1693:AC1693 AA1696:AC1696 AA1699:AC1699">
    <cfRule type="cellIs" dxfId="164" priority="117" stopIfTrue="1" operator="greaterThanOrEqual">
      <formula>1</formula>
    </cfRule>
    <cfRule type="cellIs" dxfId="163" priority="118" stopIfTrue="1" operator="greaterThanOrEqual">
      <formula>0.7</formula>
    </cfRule>
  </conditionalFormatting>
  <conditionalFormatting sqref="AA1690:AC1690 AA1693:AC1693 AA1696:AC1696 AA1699:AC1699">
    <cfRule type="cellIs" dxfId="162" priority="115" stopIfTrue="1" operator="greaterThanOrEqual">
      <formula>1</formula>
    </cfRule>
    <cfRule type="cellIs" dxfId="161" priority="116" stopIfTrue="1" operator="greaterThanOrEqual">
      <formula>0.7</formula>
    </cfRule>
  </conditionalFormatting>
  <conditionalFormatting sqref="AA1690:AC1690 AA1693:AC1693 AA1696:AC1696 AA1699:AC1699">
    <cfRule type="cellIs" dxfId="160" priority="113" stopIfTrue="1" operator="greaterThanOrEqual">
      <formula>1</formula>
    </cfRule>
    <cfRule type="cellIs" dxfId="159" priority="114" stopIfTrue="1" operator="greaterThanOrEqual">
      <formula>0.7</formula>
    </cfRule>
  </conditionalFormatting>
  <conditionalFormatting sqref="L1687">
    <cfRule type="expression" dxfId="158" priority="112" stopIfTrue="1">
      <formula>L1687&gt;$F1687</formula>
    </cfRule>
  </conditionalFormatting>
  <conditionalFormatting sqref="L1690">
    <cfRule type="expression" dxfId="157" priority="111" stopIfTrue="1">
      <formula>L1690&gt;$F1690</formula>
    </cfRule>
  </conditionalFormatting>
  <conditionalFormatting sqref="L1693">
    <cfRule type="expression" dxfId="156" priority="110" stopIfTrue="1">
      <formula>L1693&gt;$F1693</formula>
    </cfRule>
  </conditionalFormatting>
  <conditionalFormatting sqref="L1696">
    <cfRule type="expression" dxfId="155" priority="109" stopIfTrue="1">
      <formula>L1696&gt;$F1696</formula>
    </cfRule>
  </conditionalFormatting>
  <conditionalFormatting sqref="L1699">
    <cfRule type="expression" dxfId="154" priority="108" stopIfTrue="1">
      <formula>L1699&gt;$F1699</formula>
    </cfRule>
  </conditionalFormatting>
  <conditionalFormatting sqref="L1706:V1706">
    <cfRule type="expression" dxfId="153" priority="103" stopIfTrue="1">
      <formula>L1706&gt;$F1706</formula>
    </cfRule>
  </conditionalFormatting>
  <conditionalFormatting sqref="AA1706">
    <cfRule type="cellIs" dxfId="152" priority="104" stopIfTrue="1" operator="greaterThanOrEqual">
      <formula>1</formula>
    </cfRule>
    <cfRule type="cellIs" dxfId="151" priority="105" stopIfTrue="1" operator="greaterThanOrEqual">
      <formula>0.7</formula>
    </cfRule>
  </conditionalFormatting>
  <conditionalFormatting sqref="AB1706">
    <cfRule type="cellIs" dxfId="150" priority="106" stopIfTrue="1" operator="greaterThanOrEqual">
      <formula>1</formula>
    </cfRule>
    <cfRule type="cellIs" dxfId="149" priority="107" stopIfTrue="1" operator="greaterThanOrEqual">
      <formula>0.8</formula>
    </cfRule>
  </conditionalFormatting>
  <conditionalFormatting sqref="AA1711:AC1711">
    <cfRule type="cellIs" dxfId="148" priority="101" stopIfTrue="1" operator="greaterThanOrEqual">
      <formula>1</formula>
    </cfRule>
    <cfRule type="cellIs" dxfId="147" priority="102" stopIfTrue="1" operator="greaterThanOrEqual">
      <formula>0.7</formula>
    </cfRule>
  </conditionalFormatting>
  <conditionalFormatting sqref="AA1714:AC1714 AA1717:AC1717">
    <cfRule type="cellIs" dxfId="146" priority="99" stopIfTrue="1" operator="greaterThanOrEqual">
      <formula>1</formula>
    </cfRule>
    <cfRule type="cellIs" dxfId="145" priority="100" stopIfTrue="1" operator="greaterThanOrEqual">
      <formula>0.7</formula>
    </cfRule>
  </conditionalFormatting>
  <conditionalFormatting sqref="AA1714:AC1714 AA1717:AC1717">
    <cfRule type="cellIs" dxfId="144" priority="97" stopIfTrue="1" operator="greaterThanOrEqual">
      <formula>1</formula>
    </cfRule>
    <cfRule type="cellIs" dxfId="143" priority="98" stopIfTrue="1" operator="greaterThanOrEqual">
      <formula>0.7</formula>
    </cfRule>
  </conditionalFormatting>
  <conditionalFormatting sqref="AA1714:AC1714 AA1717:AC1717">
    <cfRule type="cellIs" dxfId="142" priority="95" stopIfTrue="1" operator="greaterThanOrEqual">
      <formula>1</formula>
    </cfRule>
    <cfRule type="cellIs" dxfId="141" priority="96" stopIfTrue="1" operator="greaterThanOrEqual">
      <formula>0.7</formula>
    </cfRule>
  </conditionalFormatting>
  <conditionalFormatting sqref="L1711">
    <cfRule type="expression" dxfId="140" priority="94" stopIfTrue="1">
      <formula>L1711&gt;$F1711</formula>
    </cfRule>
  </conditionalFormatting>
  <conditionalFormatting sqref="L1714">
    <cfRule type="expression" dxfId="139" priority="93" stopIfTrue="1">
      <formula>L1714&gt;$F1714</formula>
    </cfRule>
  </conditionalFormatting>
  <conditionalFormatting sqref="L1717">
    <cfRule type="expression" dxfId="138" priority="92" stopIfTrue="1">
      <formula>L1717&gt;$F1717</formula>
    </cfRule>
  </conditionalFormatting>
  <conditionalFormatting sqref="L694">
    <cfRule type="expression" dxfId="137" priority="85" stopIfTrue="1">
      <formula>L694&gt;$F694</formula>
    </cfRule>
  </conditionalFormatting>
  <conditionalFormatting sqref="AA694:AC694">
    <cfRule type="cellIs" dxfId="136" priority="90" stopIfTrue="1" operator="greaterThanOrEqual">
      <formula>1</formula>
    </cfRule>
    <cfRule type="cellIs" dxfId="135" priority="91" stopIfTrue="1" operator="greaterThanOrEqual">
      <formula>0.7</formula>
    </cfRule>
  </conditionalFormatting>
  <conditionalFormatting sqref="AA694:AC694">
    <cfRule type="cellIs" dxfId="134" priority="88" stopIfTrue="1" operator="greaterThanOrEqual">
      <formula>1</formula>
    </cfRule>
    <cfRule type="cellIs" dxfId="133" priority="89" stopIfTrue="1" operator="greaterThanOrEqual">
      <formula>0.7</formula>
    </cfRule>
  </conditionalFormatting>
  <conditionalFormatting sqref="AA694:AC694">
    <cfRule type="cellIs" dxfId="132" priority="86" stopIfTrue="1" operator="greaterThanOrEqual">
      <formula>1</formula>
    </cfRule>
    <cfRule type="cellIs" dxfId="131" priority="87" stopIfTrue="1" operator="greaterThanOrEqual">
      <formula>0.7</formula>
    </cfRule>
  </conditionalFormatting>
  <conditionalFormatting sqref="AA1342:AB1342">
    <cfRule type="cellIs" dxfId="130" priority="83" stopIfTrue="1" operator="greaterThanOrEqual">
      <formula>1</formula>
    </cfRule>
    <cfRule type="cellIs" dxfId="129" priority="84" stopIfTrue="1" operator="greaterThanOrEqual">
      <formula>0.7</formula>
    </cfRule>
  </conditionalFormatting>
  <conditionalFormatting sqref="AA1342:AB1342">
    <cfRule type="cellIs" dxfId="128" priority="81" stopIfTrue="1" operator="greaterThanOrEqual">
      <formula>1</formula>
    </cfRule>
    <cfRule type="cellIs" dxfId="127" priority="82" stopIfTrue="1" operator="greaterThanOrEqual">
      <formula>0.7</formula>
    </cfRule>
  </conditionalFormatting>
  <conditionalFormatting sqref="AA1342:AB1342">
    <cfRule type="cellIs" dxfId="126" priority="79" stopIfTrue="1" operator="greaterThanOrEqual">
      <formula>1</formula>
    </cfRule>
    <cfRule type="cellIs" dxfId="125" priority="80" stopIfTrue="1" operator="greaterThanOrEqual">
      <formula>0.7</formula>
    </cfRule>
  </conditionalFormatting>
  <conditionalFormatting sqref="M1717:V1717 M1714:V1714 M1711:V1711 M1699:V1699 M1696:V1696 M1693:V1693 M1690:V1690 M1687:V1687 M1675:V1675 M1672:V1672 M1669:V1669 M1666:V1666 M1663:V1663 M1660:V1660 M1657:V1657 M1654:V1654 M1642:V1642 M1639:V1639 M1636:V1636 M1633:V1633 M1630:V1630 M1627:V1627 M1624:V1624 M1621:V1621 M1618:V1618 M1615:V1615 M1612:V1612 M1609:V1609 M1606:V1606 M1603:V1603 M1600:V1600 M1597:V1597 M1594:V1594 M1582:V1582 M1579:V1579 M1576:V1576 M1573:V1573 M1570:V1570 M1567:V1567 M1564:V1564 M1561:V1561 M1558:V1558 M1555:V1555 M1552:V1552 M1549:V1549 M1546:V1546 M1543:V1543 M1540:V1540 M1537:V1537 M1534:V1534 M1531:V1531 M1519:V1519 M1516:V1516 M1513:V1513 M1510:V1510 M1507:V1507 M1495:V1495 M1492:V1492 M1489:V1489 M1486:V1486 M1483:V1483 M1471:V1471 M1468:V1468 M1465:V1465 M1462:V1462 M1459:V1459 M1447:V1447 M1444:V1444 M1441:V1441 M1438:V1438 M1435:V1435 M1432:V1432 M1429:V1429 M1417:V1417 M1405:V1405 M1393:V1393 M1381:V1381 M1378:V1378 M1366:V1366 M1363:V1363 M1360:V1360 M1357:V1357 M1354:V1354 M1351:V1351 M1348:V1348 M1345:V1345 M1342:V1342 M1339:V1339 M1336:V1336 M1324:V1324 M1321:V1321 M1318:V1318 M1315:V1315 M1303:V1303 M1300:V1300 M1297:V1297 M1294:V1294 M1282:V1282 M1270:V1270 M1267:V1267 M1264:V1264 M1261:V1261 M1258:V1258 M1255:V1255 M1252:V1252 M1249:V1249 M1246:V1246 M1243:V1243 M1240:V1240 M1228:V1228 M1225:V1225 M1213:V1213 M1210:V1210 M1198:V1198 M1195:V1195 M1192:V1192 M1189:V1189 M1186:V1186 M1174:V1174 M1171:V1171 M1168:V1168 M1165:V1165 M1162:V1162 M1150:V1150 M1147:V1147 M1135:V1135 M1132:V1132 M1129:V1129 M1126:V1126 M1123:V1123 M1120:V1120 M1117:V1117 M1105:V1105 M1102:V1102 M1099:V1099 M1087:V1087 M1084:V1084 M1081:V1081 M1078:V1078 M1066:V1066 M1063:V1063 M1060:V1060 M1057:V1057 M1054:V1054 M1042:V1042 M1039:V1039 M1036:V1036 M1033:V1033 M1030:V1030 M1018:V1018 M1015:V1015 M1012:V1012 M1000:V1000 M997:V997 M994:V994 M991:V991 M988:V988 M985:V985 M982:V982 M979:V979 M976:V976 M973:V973 M961:V961 M958:V958 M946:V946 M943:V943 M940:V940 M937:V937 M934:V934 M922:V922 M919:V919 M916:V916 M913:V913 M910:V910 M907:V907 M904:V904 M901:V901 M898:V898 M895:V895 M883:V883 M880:V880 M877:V877 M874:V874 M871:V871 M868:V868 M865:V865 M862:V862 M859:V859 M847:V847 M844:V844 M832:V832 M829:V829 M826:V826 M823:V823 M820:V820 M817:V817 M814:V814 M811:V811 M808:V808 M805:V805 M802:V802 M799:V799 M796:V796 M784:V784 M772:V772 M769:V769 M766:V766 M763:V763 M760:V760 M757:V757 M754:V754 M751:V751 M748:V748 M745:V745 M742:V742 M739:V739 M736:V736 M733:V733 M730:V730 M727:V727 M724:V724 M712:V712 M709:V709 M706:V706 M703:V703 M700:V700 M697:V697 M694:V694 M691:V691 M679:V679 M676:V676 M673:V673 M670:V670 M658:V658 M646:V646 M643:V643 M640:V640 M637:V637 M634:V634 M631:V631 M628:V628 M625:V625 M622:V622 M610:V610 M607:V607 M604:V604 M601:V601 M598:V598 M595:V595 M583:V583 M580:V580 M577:V577 M565:V565 M562:V562 M559:V559 M556:V556 M553:V553 M550:V550 M547:V547 M544:V544 M541:V541 M538:V538 M526:V526 M514:V514 M511:V511 M508:V508 M505:V505 M493:V493 M490:V490 M487:V487 M484:V484 M481:V481 M469:V469 M466:V466 M463:V463 M460:V460 M448:V448 M445:V445 M442:V442 M439:V439 M436:V436 M433:V433 M421:V421 M418:V418 M415:V415 M403:V403 M400:V400 M397:V397 M394:V394 M391:V391 M379:V379 M376:V376 M373:V373 M370:V370 M358:V358 M355:V355 M343:V343 M340:V340 M337:V337 M334:V334 M331:V331 M328:V328 M325:V325 M322:V322 M319:V319 M316:V316 M304:V304 M301:V301 M298:V298 M295:V295 M292:V292 M280:V280 M277:V277 M274:V274 M271:V271 M259:V259 M256:V256 M253:V253 M250:V250 M247:V247 M244:V244 M241:V241 M238:V238 M235:V235 M223:V223 M220:V220 M217:V217 M214:V214 M211:V211 M208:V208 M205:V205 M202:V202 M190:V190 M187:V187 M184:V184 M181:V181 M178:V178 M175:V175 M163:V163 M160:V160 M157:V157 M154:V154 M151:V151 M148:V148 M145:V145 M133:V133 M130:V130 M127:V127 M124:V124 M121:V121 M118:V118 M115:V115 M112:V112 M109:V109 M97:V97 M94:V94 M91:V91 M88:V88 M85:V85 M73:V73 M70:V70 M67:V67 M64:V64 M61:V61 M58:V58 M55:V55 M52:V52 M49:V49 M46:V46 M43:V43 M31:V31 M28:V28 M25:V25 M22:V22 M19:V19 M16:V16 M13:V13">
    <cfRule type="expression" dxfId="124" priority="78" stopIfTrue="1">
      <formula>M13&gt;$F13</formula>
    </cfRule>
  </conditionalFormatting>
  <conditionalFormatting sqref="W5:Y5">
    <cfRule type="expression" dxfId="123" priority="77" stopIfTrue="1">
      <formula>W5&gt;$F5</formula>
    </cfRule>
  </conditionalFormatting>
  <conditionalFormatting sqref="W10:Y10">
    <cfRule type="expression" dxfId="122" priority="76" stopIfTrue="1">
      <formula>W10&gt;$F10</formula>
    </cfRule>
  </conditionalFormatting>
  <conditionalFormatting sqref="W38:Y38">
    <cfRule type="expression" dxfId="121" priority="75" stopIfTrue="1">
      <formula>W38&gt;$F38</formula>
    </cfRule>
  </conditionalFormatting>
  <conditionalFormatting sqref="W104:Y104">
    <cfRule type="expression" dxfId="120" priority="74" stopIfTrue="1">
      <formula>W104&gt;$F104</formula>
    </cfRule>
  </conditionalFormatting>
  <conditionalFormatting sqref="W80:Y80">
    <cfRule type="expression" dxfId="119" priority="73" stopIfTrue="1">
      <formula>W80&gt;$F80</formula>
    </cfRule>
  </conditionalFormatting>
  <conditionalFormatting sqref="W140:Y140">
    <cfRule type="expression" dxfId="118" priority="72" stopIfTrue="1">
      <formula>W140&gt;$F140</formula>
    </cfRule>
  </conditionalFormatting>
  <conditionalFormatting sqref="W170:Y170">
    <cfRule type="expression" dxfId="117" priority="71" stopIfTrue="1">
      <formula>W170&gt;$F170</formula>
    </cfRule>
  </conditionalFormatting>
  <conditionalFormatting sqref="W350:Y350">
    <cfRule type="expression" dxfId="116" priority="65" stopIfTrue="1">
      <formula>W350&gt;$F350</formula>
    </cfRule>
  </conditionalFormatting>
  <conditionalFormatting sqref="W197:Y197">
    <cfRule type="expression" dxfId="115" priority="70" stopIfTrue="1">
      <formula>W197&gt;$F197</formula>
    </cfRule>
  </conditionalFormatting>
  <conditionalFormatting sqref="W230:Y230">
    <cfRule type="expression" dxfId="114" priority="69" stopIfTrue="1">
      <formula>W230&gt;$F230</formula>
    </cfRule>
  </conditionalFormatting>
  <conditionalFormatting sqref="W365:Y365">
    <cfRule type="expression" dxfId="113" priority="64" stopIfTrue="1">
      <formula>W365&gt;$F365</formula>
    </cfRule>
  </conditionalFormatting>
  <conditionalFormatting sqref="W266:Y266">
    <cfRule type="expression" dxfId="112" priority="68" stopIfTrue="1">
      <formula>W266&gt;$F266</formula>
    </cfRule>
  </conditionalFormatting>
  <conditionalFormatting sqref="W287:Y287">
    <cfRule type="expression" dxfId="111" priority="67" stopIfTrue="1">
      <formula>W287&gt;$F287</formula>
    </cfRule>
  </conditionalFormatting>
  <conditionalFormatting sqref="W410:Y410">
    <cfRule type="expression" dxfId="110" priority="62" stopIfTrue="1">
      <formula>W410&gt;$F410</formula>
    </cfRule>
  </conditionalFormatting>
  <conditionalFormatting sqref="W311:Y311">
    <cfRule type="expression" dxfId="109" priority="66" stopIfTrue="1">
      <formula>W311&gt;$F311</formula>
    </cfRule>
  </conditionalFormatting>
  <conditionalFormatting sqref="W428:Y428">
    <cfRule type="expression" dxfId="108" priority="61" stopIfTrue="1">
      <formula>W428&gt;$F428</formula>
    </cfRule>
  </conditionalFormatting>
  <conditionalFormatting sqref="W386:Y386">
    <cfRule type="expression" dxfId="107" priority="63" stopIfTrue="1">
      <formula>W386&gt;$F386</formula>
    </cfRule>
  </conditionalFormatting>
  <conditionalFormatting sqref="W455:Y455">
    <cfRule type="expression" dxfId="106" priority="60" stopIfTrue="1">
      <formula>W455&gt;$F455</formula>
    </cfRule>
  </conditionalFormatting>
  <conditionalFormatting sqref="W476:Y476">
    <cfRule type="expression" dxfId="105" priority="59" stopIfTrue="1">
      <formula>W476&gt;$F476</formula>
    </cfRule>
  </conditionalFormatting>
  <conditionalFormatting sqref="W500:Y500">
    <cfRule type="expression" dxfId="104" priority="58" stopIfTrue="1">
      <formula>W500&gt;$F500</formula>
    </cfRule>
  </conditionalFormatting>
  <conditionalFormatting sqref="W521:Y521">
    <cfRule type="expression" dxfId="103" priority="57" stopIfTrue="1">
      <formula>W521&gt;$F521</formula>
    </cfRule>
  </conditionalFormatting>
  <conditionalFormatting sqref="W533:Y533">
    <cfRule type="expression" dxfId="102" priority="56" stopIfTrue="1">
      <formula>W533&gt;$F533</formula>
    </cfRule>
  </conditionalFormatting>
  <conditionalFormatting sqref="W572:Y572">
    <cfRule type="expression" dxfId="101" priority="55" stopIfTrue="1">
      <formula>W572&gt;$F572</formula>
    </cfRule>
  </conditionalFormatting>
  <conditionalFormatting sqref="W653:Y653">
    <cfRule type="expression" dxfId="100" priority="52" stopIfTrue="1">
      <formula>W653&gt;$F653</formula>
    </cfRule>
  </conditionalFormatting>
  <conditionalFormatting sqref="W590:Y590">
    <cfRule type="expression" dxfId="99" priority="54" stopIfTrue="1">
      <formula>W590&gt;$F590</formula>
    </cfRule>
  </conditionalFormatting>
  <conditionalFormatting sqref="W617:Y617">
    <cfRule type="expression" dxfId="98" priority="53" stopIfTrue="1">
      <formula>W617&gt;$F617</formula>
    </cfRule>
  </conditionalFormatting>
  <conditionalFormatting sqref="W665:Y665">
    <cfRule type="expression" dxfId="97" priority="51" stopIfTrue="1">
      <formula>W665&gt;$F665</formula>
    </cfRule>
  </conditionalFormatting>
  <conditionalFormatting sqref="W791:Y791">
    <cfRule type="expression" dxfId="96" priority="47" stopIfTrue="1">
      <formula>W791&gt;$F791</formula>
    </cfRule>
  </conditionalFormatting>
  <conditionalFormatting sqref="W686:Y686">
    <cfRule type="expression" dxfId="95" priority="50" stopIfTrue="1">
      <formula>W686&gt;$F686</formula>
    </cfRule>
  </conditionalFormatting>
  <conditionalFormatting sqref="W719:Y719">
    <cfRule type="expression" dxfId="94" priority="49" stopIfTrue="1">
      <formula>W719&gt;$F719</formula>
    </cfRule>
  </conditionalFormatting>
  <conditionalFormatting sqref="W779:Y779">
    <cfRule type="expression" dxfId="93" priority="48" stopIfTrue="1">
      <formula>W779&gt;$F779</formula>
    </cfRule>
  </conditionalFormatting>
  <conditionalFormatting sqref="W854:Y854">
    <cfRule type="expression" dxfId="92" priority="45" stopIfTrue="1">
      <formula>W854&gt;$F854</formula>
    </cfRule>
  </conditionalFormatting>
  <conditionalFormatting sqref="W839:Y839">
    <cfRule type="expression" dxfId="91" priority="46" stopIfTrue="1">
      <formula>W839&gt;$F839</formula>
    </cfRule>
  </conditionalFormatting>
  <conditionalFormatting sqref="W929:Y929">
    <cfRule type="expression" dxfId="90" priority="43" stopIfTrue="1">
      <formula>W929&gt;$F929</formula>
    </cfRule>
  </conditionalFormatting>
  <conditionalFormatting sqref="W890:Y890">
    <cfRule type="expression" dxfId="89" priority="44" stopIfTrue="1">
      <formula>W890&gt;$F890</formula>
    </cfRule>
  </conditionalFormatting>
  <conditionalFormatting sqref="W1007:Y1007">
    <cfRule type="expression" dxfId="88" priority="40" stopIfTrue="1">
      <formula>W1007&gt;$F1007</formula>
    </cfRule>
  </conditionalFormatting>
  <conditionalFormatting sqref="W953:Y953">
    <cfRule type="expression" dxfId="87" priority="42" stopIfTrue="1">
      <formula>W953&gt;$F953</formula>
    </cfRule>
  </conditionalFormatting>
  <conditionalFormatting sqref="W1073:Y1073">
    <cfRule type="expression" dxfId="86" priority="37" stopIfTrue="1">
      <formula>W1073&gt;$F1073</formula>
    </cfRule>
  </conditionalFormatting>
  <conditionalFormatting sqref="W968:Y968">
    <cfRule type="expression" dxfId="85" priority="41" stopIfTrue="1">
      <formula>W968&gt;$F968</formula>
    </cfRule>
  </conditionalFormatting>
  <conditionalFormatting sqref="W1025:Y1025">
    <cfRule type="expression" dxfId="84" priority="39" stopIfTrue="1">
      <formula>W1025&gt;$F1025</formula>
    </cfRule>
  </conditionalFormatting>
  <conditionalFormatting sqref="W1112:Y1112">
    <cfRule type="expression" dxfId="83" priority="35" stopIfTrue="1">
      <formula>W1112&gt;$F1112</formula>
    </cfRule>
  </conditionalFormatting>
  <conditionalFormatting sqref="W1094:Y1094">
    <cfRule type="expression" dxfId="82" priority="36" stopIfTrue="1">
      <formula>W1094&gt;$F1094</formula>
    </cfRule>
  </conditionalFormatting>
  <conditionalFormatting sqref="W1049:Y1049">
    <cfRule type="expression" dxfId="81" priority="38" stopIfTrue="1">
      <formula>W1049&gt;$F1049</formula>
    </cfRule>
  </conditionalFormatting>
  <conditionalFormatting sqref="W1142:Y1142">
    <cfRule type="expression" dxfId="80" priority="34" stopIfTrue="1">
      <formula>W1142&gt;$F1142</formula>
    </cfRule>
  </conditionalFormatting>
  <conditionalFormatting sqref="W1157:Y1157">
    <cfRule type="expression" dxfId="79" priority="33" stopIfTrue="1">
      <formula>W1157&gt;$F1157</formula>
    </cfRule>
  </conditionalFormatting>
  <conditionalFormatting sqref="W1181:Y1181">
    <cfRule type="expression" dxfId="78" priority="32" stopIfTrue="1">
      <formula>W1181&gt;$F1181</formula>
    </cfRule>
  </conditionalFormatting>
  <conditionalFormatting sqref="W1277:Y1277">
    <cfRule type="expression" dxfId="77" priority="28" stopIfTrue="1">
      <formula>W1277&gt;$F1277</formula>
    </cfRule>
  </conditionalFormatting>
  <conditionalFormatting sqref="W1205:Y1205">
    <cfRule type="expression" dxfId="76" priority="31" stopIfTrue="1">
      <formula>W1205&gt;$F1205</formula>
    </cfRule>
  </conditionalFormatting>
  <conditionalFormatting sqref="W1220:Y1220">
    <cfRule type="expression" dxfId="75" priority="30" stopIfTrue="1">
      <formula>W1220&gt;$F1220</formula>
    </cfRule>
  </conditionalFormatting>
  <conditionalFormatting sqref="W1235:Y1235">
    <cfRule type="expression" dxfId="74" priority="29" stopIfTrue="1">
      <formula>W1235&gt;$F1235</formula>
    </cfRule>
  </conditionalFormatting>
  <conditionalFormatting sqref="W1289:Y1289">
    <cfRule type="expression" dxfId="73" priority="27" stopIfTrue="1">
      <formula>W1289&gt;$F1289</formula>
    </cfRule>
  </conditionalFormatting>
  <conditionalFormatting sqref="W1331:Y1331">
    <cfRule type="expression" dxfId="72" priority="25" stopIfTrue="1">
      <formula>W1331&gt;$F1331</formula>
    </cfRule>
  </conditionalFormatting>
  <conditionalFormatting sqref="W1526:Y1526">
    <cfRule type="expression" dxfId="71" priority="16" stopIfTrue="1">
      <formula>W1526&gt;$F1526</formula>
    </cfRule>
  </conditionalFormatting>
  <conditionalFormatting sqref="W1310:Y1310">
    <cfRule type="expression" dxfId="70" priority="26" stopIfTrue="1">
      <formula>W1310&gt;$F1310</formula>
    </cfRule>
  </conditionalFormatting>
  <conditionalFormatting sqref="W1373:Y1373">
    <cfRule type="expression" dxfId="69" priority="24" stopIfTrue="1">
      <formula>W1373&gt;$F1373</formula>
    </cfRule>
  </conditionalFormatting>
  <conditionalFormatting sqref="W1388:Y1388">
    <cfRule type="expression" dxfId="68" priority="23" stopIfTrue="1">
      <formula>W1388&gt;$F1388</formula>
    </cfRule>
  </conditionalFormatting>
  <conditionalFormatting sqref="W1400:Y1400">
    <cfRule type="expression" dxfId="67" priority="22" stopIfTrue="1">
      <formula>W1400&gt;$F1400</formula>
    </cfRule>
  </conditionalFormatting>
  <conditionalFormatting sqref="W1412:Y1412">
    <cfRule type="expression" dxfId="66" priority="21" stopIfTrue="1">
      <formula>W1412&gt;$F1412</formula>
    </cfRule>
  </conditionalFormatting>
  <conditionalFormatting sqref="W1424:Y1424">
    <cfRule type="expression" dxfId="65" priority="20" stopIfTrue="1">
      <formula>W1424&gt;$F1424</formula>
    </cfRule>
  </conditionalFormatting>
  <conditionalFormatting sqref="W1454:Y1454">
    <cfRule type="expression" dxfId="64" priority="19" stopIfTrue="1">
      <formula>W1454&gt;$F1454</formula>
    </cfRule>
  </conditionalFormatting>
  <conditionalFormatting sqref="W1478:Y1478">
    <cfRule type="expression" dxfId="63" priority="18" stopIfTrue="1">
      <formula>W1478&gt;$F1478</formula>
    </cfRule>
  </conditionalFormatting>
  <conditionalFormatting sqref="W1502:Y1502">
    <cfRule type="expression" dxfId="62" priority="17" stopIfTrue="1">
      <formula>W1502&gt;$F1502</formula>
    </cfRule>
  </conditionalFormatting>
  <conditionalFormatting sqref="W1589:Y1589">
    <cfRule type="expression" dxfId="61" priority="15" stopIfTrue="1">
      <formula>W1589&gt;$F1589</formula>
    </cfRule>
  </conditionalFormatting>
  <conditionalFormatting sqref="W1649:Y1649">
    <cfRule type="expression" dxfId="60" priority="14" stopIfTrue="1">
      <formula>W1649&gt;$F1649</formula>
    </cfRule>
  </conditionalFormatting>
  <conditionalFormatting sqref="W1682:Y1682">
    <cfRule type="expression" dxfId="59" priority="13" stopIfTrue="1">
      <formula>W1682&gt;$F1682</formula>
    </cfRule>
  </conditionalFormatting>
  <conditionalFormatting sqref="W1706:Y1706">
    <cfRule type="expression" dxfId="58" priority="12" stopIfTrue="1">
      <formula>W1706&gt;$F1706</formula>
    </cfRule>
  </conditionalFormatting>
  <conditionalFormatting sqref="W1717:Y1717 W1714:Y1714 W1711:Y1711 W1699:Y1699 W1696:Y1696 W1693:Y1693 W1690:Y1690 W1687:Y1687 W1675:Y1675 W1672:Y1672 W1669:Y1669 W1666:Y1666 W1663:Y1663 W1660:Y1660 W1657:Y1657 W1654:Y1654 W1642:Y1642 W1639:Y1639 W1636:Y1636 W1633:Y1633 W1630:Y1630 W1627:Y1627 W1624:Y1624 W1621:Y1621 W1618:Y1618 W1615:Y1615 W1612:Y1612 W1609:Y1609 W1606:Y1606 W1603:Y1603 W1600:Y1600 W1597:Y1597 W1594:Y1594 W1582:Y1582 W1579:Y1579 W1576:Y1576 W1573:Y1573 W1570:Y1570 W1567:Y1567 W1564:Y1564 W1561:Y1561 W1558:Y1558 W1555:Y1555 W1552:Y1552 W1549:Y1549 W1546:Y1546 W1543:Y1543 W1540:Y1540 W1537:Y1537 W1534:Y1534 W1531:Y1531 W1519:Y1519 W1516:Y1516 W1513:Y1513 W1510:Y1510 W1507:Y1507 W1495:Y1495 W1492:Y1492 W1489:Y1489 W1486:Y1486 W1483:Y1483 W1471:Y1471 W1468:Y1468 W1465:Y1465 W1462:Y1462 W1459:Y1459 W1447:Y1447 W1444:Y1444 W1441:Y1441 W1438:Y1438 W1435:Y1435 W1432:Y1432 W1429:Y1429 W1417:Y1417 W1405:Y1405 W1393:Y1393 W1381:Y1381 W1378:Y1378 W1366:Y1366 W1363:Y1363 W1360:Y1360 W1357:Y1357 W1354:Y1354 W1351:Y1351 W1348:Y1348 W1345:Y1345 W1342:Y1342 W1339:Y1339 W1336:Y1336 W1324:Y1324 W1321:Y1321 W1318:Y1318 W1315:Y1315 W1303:Y1303 W1300:Y1300 W1297:Y1297 W1294:Y1294 W1282:Y1282 W1270:Y1270 W1267:Y1267 W1264:Y1264 W1261:Y1261 W1258:Y1258 W1255:Y1255 W1252:Y1252 W1249:Y1249 W1246:Y1246 W1243:Y1243 W1240:Y1240 W1228:Y1228 W1225:Y1225 W1213:Y1213 W1210:Y1210 W1198:Y1198 W1195:Y1195 W1192:Y1192 W1189:Y1189 W1186:Y1186 W1174:Y1174 W1171:Y1171 W1168:Y1168 W1165:Y1165 W1162:Y1162 W1150:Y1150 W1147:Y1147 W1135:Y1135 W1132:Y1132 W1129:Y1129 W1126:Y1126 W1123:Y1123 W1120:Y1120 W1117:Y1117 W1105:Y1105 W1102:Y1102 W1099:Y1099 W1087:Y1087 W1084:Y1084 W1081:Y1081 W1078:Y1078 W1066:Y1066 W1063:Y1063 W1060:Y1060 W1057:Y1057 W1054:Y1054 W1042:Y1042 W1039:Y1039 W1036:Y1036 W1033:Y1033 W1030:Y1030 W1018:Y1018 W1015:Y1015 W1012:Y1012 W1000:Y1000 W997:Y997 W994:Y994 W991:Y991 W988:Y988 W985:Y985 W982:Y982 W979:Y979 W976:Y976 W973:Y973 W961:Y961 W958:Y958 W946:Y946 W943:Y943 W940:Y940 W937:Y937 W934:Y934 W922:Y922 W919:Y919 W916:Y916 W913:Y913 W910:Y910 W907:Y907 W904:Y904 W901:Y901 W898:Y898 W895:Y895 W883:Y883 W880:Y880 W877:Y877 W874:Y874 W871:Y871 W868:Y868 W865:Y865 W862:Y862 W859:Y859 W847:Y847 W844:Y844 W832:Y832 W829:Y829 W826:Y826 W823:Y823 W820:Y820 W817:Y817 W814:Y814 W811:Y811 W808:Y808 W805:Y805 W802:Y802 W799:Y799 W796:Y796 W784:Y784 W772:Y772 W769:Y769 W766:Y766 W763:Y763 W760:Y760 W757:Y757 W754:Y754 W751:Y751 W748:Y748 W745:Y745 W742:Y742 W739:Y739 W736:Y736 W733:Y733 W730:Y730 W727:Y727 W724:Y724 W712:Y712 W709:Y709 W706:Y706 W703:Y703 W700:Y700 W697:Y697 W694:Y694 W691:Y691 W679:Y679 W676:Y676 W673:Y673 W670:Y670 W658:Y658 W646:Y646 W643:Y643 W640:Y640 W637:Y637 W634:Y634 W631:Y631 W628:Y628 W625:Y625 W622:Y622 W610:Y610 W607:Y607 W604:Y604 W601:Y601 W598:Y598 W595:Y595 W583:Y583 W580:Y580 W577:Y577 W565:Y565 W562:Y562 W559:Y559 W556:Y556 W553:Y553 W550:Y550 W547:Y547 W544:Y544 W541:Y541 W538:Y538 W526:Y526 W514:Y514 W511:Y511 W508:Y508 W505:Y505 W493:Y493 W490:Y490 W487:Y487 W484:Y484 W481:Y481 W469:Y469 W466:Y466 W463:Y463 W460:Y460 W448:Y448 W445:Y445 W442:Y442 W439:Y439 W436:Y436 W433:Y433 W421:Y421 W418:Y418 W415:Y415 W403:Y403 W400:Y400 W397:Y397 W394:Y394 W391:Y391 W379:Y379 W376:Y376 W373:Y373 W370:Y370 W358:Y358 W355:Y355 W343:Y343 W340:Y340 W337:Y337 W334:Y334 W331:Y331 W328:Y328 W325:Y325 W322:Y322 W319:Y319 W316:Y316 W304:Y304 W301:Y301 W298:Y298 W295:Y295 W292:Y292 W280:Y280 W277:Y277 W274:Y274 W271:Y271 W259:Y259 W256:Y256 W253:Y253 W250:Y250 W247:Y247 W244:Y244 W241:Y241 W238:Y238 W235:Y235 W223:Y223 W220:Y220 W217:Y217 W214:Y214 W211:Y211 W208:Y208 W205:Y205 W202:Y202 W190:Y190 W187:Y187 W184:Y184 W181:Y181 W178:Y178 W175:Y175 W163:Y163 W160:Y160 W157:Y157 W154:Y154 W151:Y151 W148:Y148 W145:Y145 W133:Y133 W130:Y130 W127:Y127 W124:Y124 W121:Y121 W118:Y118 W115:Y115 W112:Y112 W109:Y109 W97:Y97 W94:Y94 W91:Y91 W88:Y88 W85:Y85 W73:Y73 W70:Y70 W67:Y67 W64:Y64 W61:Y61 W58:Y58 W55:Y55 W52:Y52 W49:Y49 W46:Y46 W43:Y43 W31:Y31 W28:Y28 W25:Y25 W22:Y22 W19:Y19 W16:Y16 W13:Y13">
    <cfRule type="expression" dxfId="57" priority="11" stopIfTrue="1">
      <formula>W13&gt;$F13</formula>
    </cfRule>
  </conditionalFormatting>
  <conditionalFormatting sqref="AC526">
    <cfRule type="cellIs" dxfId="56" priority="7" stopIfTrue="1" operator="greaterThanOrEqual">
      <formula>1</formula>
    </cfRule>
    <cfRule type="cellIs" dxfId="55" priority="8" stopIfTrue="1" operator="greaterThanOrEqual">
      <formula>0.7</formula>
    </cfRule>
  </conditionalFormatting>
  <conditionalFormatting sqref="AC526">
    <cfRule type="cellIs" dxfId="54" priority="5" stopIfTrue="1" operator="greaterThanOrEqual">
      <formula>1</formula>
    </cfRule>
    <cfRule type="cellIs" dxfId="53" priority="6" stopIfTrue="1" operator="greaterThanOrEqual">
      <formula>0.7</formula>
    </cfRule>
  </conditionalFormatting>
  <conditionalFormatting sqref="AC526">
    <cfRule type="cellIs" dxfId="52" priority="3" stopIfTrue="1" operator="greaterThanOrEqual">
      <formula>1</formula>
    </cfRule>
    <cfRule type="cellIs" dxfId="51" priority="4" stopIfTrue="1" operator="greaterThanOrEqual">
      <formula>0.7</formula>
    </cfRule>
  </conditionalFormatting>
  <conditionalFormatting sqref="A1:C1048576">
    <cfRule type="cellIs" dxfId="50" priority="9" operator="equal">
      <formula>"No PI or No Data"</formula>
    </cfRule>
    <cfRule type="cellIs" dxfId="49" priority="10" operator="equal">
      <formula>"Substation was not found in SubstationLoad"</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'Growth Rates'!$C$5:$C$8</xm:f>
          </x14:formula1>
          <xm:sqref>K28 K694 K10 K19 K13 K22 K25 K16 K64 K46 K43 K55 K31 K49 K61 K58 K52 K67 K70 K130 K112 K109 K121 K97 K115 K124 K127 K118 K88 K85 K73 K91 K94 K148 K145 K157 K133 K151 K160 K154 K178 K175 K187 K163 K181 K184 K205 K202 K217 K190 K211 K220 K214 K256 K238 K235 K247 K223 K241 K250 K253 K244 K274 K271 K259 K277 K295 K292 K280 K298 K301 K340 K319 K316 K328 K304 K322 K331 K337 K325 K334 K355 K343 K208 K370 K358 K373 K376 K391 K400 K379 K394 K397 K418 K415 K403 K436 K433 K421 K442 K445 K439 K463 K460 K448 K466 K484 K481 K469 K487 K490 K508 K505 K493 K511 K526 K556 K541 K538 K547 K514 K550 K553 K544 K559 K562 K580 K577 K565 K598 K595 K604 K583 K601 K607 K640 K625 K622 K610 K628 K634 K637 K631 K646 K643 K673 K670 K658 K676 K697 K691 K703 K679 K706 K700 K733 K724 K712 K730 K727 K709 K757 K742 K739 K748 K736 K745 K751 K754 K772 K763 K766 K769 K760 K814 K799 K796 K784 K802 K808 K811 K805 K844 K832 K823 K817 K820 K829 K826 K877 K862 K859 K871 K847 K865 K874 K868 K913 K898 K895 K907 K901 K910 K904 K880 K883 K937 K940 K922 K934 K943 K919 K916 K958 K946 K991 K976 K973 K982 K961 K979 K985 K988 K1000 K1012 K1015 K997 K994 K1033 K1030 K1018 K1036 K1039 K1057 K1054 K1042 K1060 K1063 K1081 K1078 K1066 K1084 K1102 K1099 K1087 K1120 K1117 K1129 K1105 K1123 K1132 K1126 K1147 K1135 K1165 K1162 K1150 K1168 K1171 K1186 K1195 K1174 K1189 K1192 K1210 K1198 K1225 K1213 K1255 K1243 K1240 K1246 K1228 K1249 K1252 K1261 K1258 K1264 K1267 K1282 K1297 K1294 K1270 K1300 K1315 K1303 K1318 K1321 K1357 K1339 K1336 K1348 K1324 K1342 K1351 K1354 K1345 K1360 K1363 K1378 K1366 K1381 K1393 K1405 K1429 K1417 K1438 K1432 K1441 K1444 K1435 K1462 K1459 K1447 K1465 K1468 K1486 K1483 K1471 K1489 K1492 K1510 K1507 K1495 K1513 K1516 K1549 K1534 K1531 K1540 K1519 K1543 K1546 K1537 K1573 K1558 K1555 K1552 K1561 K1567 K1570 K1564 K1579 K1576 K1612 K1597 K1594 K1603 K1582 K1606 K1609 K1600 K1621 K1618 K1630 K1615 K1624 K1633 K1636 K1627 K1639 K1657 K1654 K1666 K1642 K1660 K1669 K1672 K1663 K1690 K1687 K1675 K1693 K1696 K1714 K1711 K1699 K1717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B0F0"/>
  </sheetPr>
  <dimension ref="A1:AT1734"/>
  <sheetViews>
    <sheetView topLeftCell="A689" workbookViewId="0">
      <selection activeCell="A692" sqref="A692"/>
    </sheetView>
  </sheetViews>
  <sheetFormatPr defaultRowHeight="12.75" x14ac:dyDescent="0.2"/>
  <cols>
    <col min="1" max="1" width="26.28515625" style="157" bestFit="1" customWidth="1"/>
    <col min="2" max="2" width="9.140625" style="157"/>
    <col min="3" max="3" width="31.7109375" style="157" bestFit="1" customWidth="1"/>
    <col min="4" max="4" width="18.85546875" style="157" bestFit="1" customWidth="1"/>
    <col min="5" max="5" width="18.5703125" style="157" customWidth="1"/>
    <col min="6" max="6" width="9.140625" style="157"/>
    <col min="7" max="7" width="12.85546875" style="157" bestFit="1" customWidth="1"/>
    <col min="8" max="8" width="9.140625" style="157"/>
    <col min="9" max="25" width="9.140625" style="157" customWidth="1"/>
    <col min="26" max="26" width="20.7109375" style="157" customWidth="1"/>
    <col min="27" max="28" width="9.140625" style="157" customWidth="1"/>
    <col min="29" max="38" width="9.140625" style="157"/>
    <col min="39" max="16384" width="9.140625" style="241"/>
  </cols>
  <sheetData>
    <row r="1" spans="1:46" s="157" customFormat="1" ht="15" x14ac:dyDescent="0.25">
      <c r="A1" s="149" t="s">
        <v>38</v>
      </c>
      <c r="B1" s="5"/>
      <c r="C1" s="150"/>
      <c r="D1" s="151"/>
      <c r="E1" s="152"/>
      <c r="F1" s="152"/>
      <c r="G1" s="152"/>
      <c r="H1" s="153"/>
      <c r="I1" s="152"/>
      <c r="J1" s="152"/>
      <c r="K1" s="152"/>
      <c r="L1" s="154" t="s">
        <v>10</v>
      </c>
      <c r="M1" s="152"/>
      <c r="N1" s="152"/>
      <c r="O1" s="152"/>
      <c r="P1" s="152"/>
      <c r="Q1" s="152"/>
      <c r="R1" s="152"/>
      <c r="S1" s="155"/>
      <c r="T1" s="155"/>
      <c r="U1" s="155"/>
      <c r="V1" s="152"/>
      <c r="W1" s="155"/>
      <c r="X1" s="155"/>
      <c r="Y1" s="152"/>
      <c r="Z1" s="156"/>
      <c r="AA1" s="152"/>
      <c r="AB1" s="152"/>
      <c r="AC1" s="152"/>
      <c r="AD1" s="152"/>
      <c r="AE1" s="152"/>
      <c r="AF1" s="152"/>
      <c r="AG1" s="152"/>
      <c r="AH1" s="152"/>
      <c r="AI1" s="152"/>
      <c r="AJ1" s="152"/>
      <c r="AK1" s="152"/>
      <c r="AL1" s="152"/>
      <c r="AO1"/>
      <c r="AP1"/>
      <c r="AQ1"/>
      <c r="AR1"/>
      <c r="AS1"/>
      <c r="AT1"/>
    </row>
    <row r="2" spans="1:46" s="157" customFormat="1" ht="15" x14ac:dyDescent="0.25">
      <c r="A2" s="152"/>
      <c r="B2" s="25"/>
      <c r="C2" s="158"/>
      <c r="D2" s="152"/>
      <c r="E2" s="152"/>
      <c r="F2" s="152"/>
      <c r="G2" s="152"/>
      <c r="H2" s="152"/>
      <c r="I2" s="152"/>
      <c r="J2" s="152"/>
      <c r="K2" s="152"/>
      <c r="L2" s="7" t="s">
        <v>0</v>
      </c>
      <c r="M2" s="159"/>
      <c r="N2" s="159"/>
      <c r="O2" s="159"/>
      <c r="P2" s="159"/>
      <c r="Q2" s="159"/>
      <c r="R2" s="159"/>
      <c r="S2" s="159"/>
      <c r="T2" s="159"/>
      <c r="U2" s="159"/>
      <c r="V2" s="159"/>
      <c r="W2" s="159"/>
      <c r="X2" s="159"/>
      <c r="Y2" s="159"/>
      <c r="Z2" s="156"/>
      <c r="AA2" s="152"/>
      <c r="AB2" s="152"/>
      <c r="AC2" s="152"/>
      <c r="AD2" s="152"/>
      <c r="AE2" s="152"/>
      <c r="AF2" s="152"/>
      <c r="AG2" s="152"/>
      <c r="AH2" s="152"/>
      <c r="AI2" s="152"/>
      <c r="AJ2" s="152"/>
      <c r="AK2" s="152"/>
      <c r="AL2" s="152"/>
      <c r="AO2"/>
      <c r="AP2"/>
      <c r="AQ2"/>
      <c r="AR2"/>
      <c r="AS2"/>
      <c r="AT2"/>
    </row>
    <row r="3" spans="1:46" s="157" customFormat="1" ht="60.75" x14ac:dyDescent="0.25">
      <c r="A3" s="20" t="s">
        <v>39</v>
      </c>
      <c r="B3" s="21" t="s">
        <v>657</v>
      </c>
      <c r="C3" s="20" t="s">
        <v>2</v>
      </c>
      <c r="D3" s="18" t="s">
        <v>3</v>
      </c>
      <c r="E3" s="18" t="s">
        <v>4</v>
      </c>
      <c r="F3" s="18" t="s">
        <v>5</v>
      </c>
      <c r="G3" s="22" t="s">
        <v>6</v>
      </c>
      <c r="H3" s="22" t="s">
        <v>826</v>
      </c>
      <c r="I3" s="16" t="s">
        <v>7</v>
      </c>
      <c r="J3" s="24" t="s">
        <v>8</v>
      </c>
      <c r="K3" s="17" t="s">
        <v>9</v>
      </c>
      <c r="L3" s="22" t="s">
        <v>10</v>
      </c>
      <c r="M3" s="22" t="s">
        <v>658</v>
      </c>
      <c r="N3" s="22" t="s">
        <v>659</v>
      </c>
      <c r="O3" s="22" t="s">
        <v>660</v>
      </c>
      <c r="P3" s="22" t="s">
        <v>661</v>
      </c>
      <c r="Q3" s="22" t="s">
        <v>662</v>
      </c>
      <c r="R3" s="22" t="s">
        <v>663</v>
      </c>
      <c r="S3" s="22" t="s">
        <v>664</v>
      </c>
      <c r="T3" s="22" t="s">
        <v>665</v>
      </c>
      <c r="U3" s="22" t="s">
        <v>666</v>
      </c>
      <c r="V3" s="22" t="s">
        <v>667</v>
      </c>
      <c r="W3" s="22" t="s">
        <v>830</v>
      </c>
      <c r="X3" s="22" t="s">
        <v>831</v>
      </c>
      <c r="Y3" s="22" t="s">
        <v>832</v>
      </c>
      <c r="Z3" s="23" t="s">
        <v>11</v>
      </c>
      <c r="AA3" s="19" t="s">
        <v>12</v>
      </c>
      <c r="AB3" s="19" t="s">
        <v>13</v>
      </c>
      <c r="AC3" s="19" t="s">
        <v>14</v>
      </c>
      <c r="AD3" s="160"/>
      <c r="AE3" s="19" t="s">
        <v>15</v>
      </c>
      <c r="AF3" s="19" t="s">
        <v>16</v>
      </c>
      <c r="AG3" s="19" t="s">
        <v>17</v>
      </c>
      <c r="AH3" s="19" t="s">
        <v>18</v>
      </c>
      <c r="AI3" s="19" t="s">
        <v>19</v>
      </c>
      <c r="AJ3" s="19" t="s">
        <v>20</v>
      </c>
      <c r="AK3" s="19" t="s">
        <v>21</v>
      </c>
      <c r="AL3" s="19" t="s">
        <v>22</v>
      </c>
      <c r="AM3" s="19" t="s">
        <v>824</v>
      </c>
      <c r="AN3" s="19" t="s">
        <v>825</v>
      </c>
      <c r="AO3"/>
      <c r="AP3"/>
      <c r="AQ3"/>
      <c r="AR3"/>
      <c r="AS3"/>
      <c r="AT3"/>
    </row>
    <row r="4" spans="1:46" s="157" customFormat="1" ht="15" x14ac:dyDescent="0.25">
      <c r="A4" s="6"/>
      <c r="B4" s="161"/>
      <c r="C4" s="162"/>
      <c r="D4" s="161"/>
      <c r="E4" s="161"/>
      <c r="F4" s="161"/>
      <c r="G4" s="163"/>
      <c r="H4" s="161"/>
      <c r="I4" s="164"/>
      <c r="J4" s="165"/>
      <c r="K4" s="161"/>
      <c r="L4" s="161"/>
      <c r="M4" s="161"/>
      <c r="N4" s="161"/>
      <c r="O4" s="161"/>
      <c r="P4" s="161"/>
      <c r="Q4" s="161"/>
      <c r="R4" s="161"/>
      <c r="S4" s="161"/>
      <c r="T4" s="161"/>
      <c r="U4" s="161"/>
      <c r="V4" s="161"/>
      <c r="W4" s="161"/>
      <c r="X4" s="161"/>
      <c r="Y4" s="161"/>
      <c r="Z4" s="160"/>
      <c r="AA4" s="160"/>
      <c r="AB4" s="160"/>
      <c r="AC4" s="160"/>
      <c r="AD4" s="160"/>
      <c r="AE4" s="160"/>
      <c r="AF4" s="160"/>
      <c r="AG4" s="160"/>
      <c r="AH4" s="160"/>
      <c r="AI4" s="160"/>
      <c r="AJ4" s="160"/>
      <c r="AK4" s="160"/>
      <c r="AL4" s="160"/>
      <c r="AO4"/>
      <c r="AP4"/>
      <c r="AQ4"/>
      <c r="AR4"/>
      <c r="AS4"/>
      <c r="AT4"/>
    </row>
    <row r="5" spans="1:46" s="157" customFormat="1" ht="15" x14ac:dyDescent="0.25">
      <c r="A5" s="334" t="s">
        <v>40</v>
      </c>
      <c r="B5" s="335">
        <v>242</v>
      </c>
      <c r="C5" s="336"/>
      <c r="D5" s="337" t="s">
        <v>23</v>
      </c>
      <c r="E5" s="338" t="s">
        <v>839</v>
      </c>
      <c r="F5" s="339"/>
      <c r="G5" s="408"/>
      <c r="H5" s="409">
        <v>38.1</v>
      </c>
      <c r="I5" s="342">
        <v>1</v>
      </c>
      <c r="J5" s="343"/>
      <c r="K5" s="344" t="s">
        <v>24</v>
      </c>
      <c r="L5" s="345">
        <v>38.1</v>
      </c>
      <c r="M5" s="345">
        <v>38.17959471493613</v>
      </c>
      <c r="N5" s="345">
        <v>38.261107384593089</v>
      </c>
      <c r="O5" s="345">
        <v>38.344588290358061</v>
      </c>
      <c r="P5" s="345">
        <v>38.430089054456225</v>
      </c>
      <c r="Q5" s="345">
        <v>38.517662675834607</v>
      </c>
      <c r="R5" s="345">
        <v>38.607363567007091</v>
      </c>
      <c r="S5" s="345">
        <v>38.699247591886255</v>
      </c>
      <c r="T5" s="345">
        <v>38.793372104628304</v>
      </c>
      <c r="U5" s="345">
        <v>38.88979598951849</v>
      </c>
      <c r="V5" s="345">
        <v>38.988579701924728</v>
      </c>
      <c r="W5" s="345">
        <v>39.089785310347992</v>
      </c>
      <c r="X5" s="345">
        <v>39.193476539599175</v>
      </c>
      <c r="Y5" s="345">
        <v>39.299718815131918</v>
      </c>
      <c r="Z5" s="346" t="s">
        <v>1586</v>
      </c>
      <c r="AA5" s="347">
        <v>0</v>
      </c>
      <c r="AB5" s="347">
        <v>0</v>
      </c>
      <c r="AC5" s="348">
        <v>0.30183727034120733</v>
      </c>
      <c r="AD5" s="175"/>
      <c r="AE5" s="349">
        <v>10130</v>
      </c>
      <c r="AF5" s="350"/>
      <c r="AG5" s="350"/>
      <c r="AH5" s="350"/>
      <c r="AI5" s="350"/>
      <c r="AJ5" s="350"/>
      <c r="AK5" s="350"/>
      <c r="AL5" s="351"/>
      <c r="AO5"/>
      <c r="AP5"/>
      <c r="AQ5"/>
      <c r="AR5"/>
      <c r="AS5"/>
      <c r="AT5"/>
    </row>
    <row r="6" spans="1:46" s="157" customFormat="1" ht="15" x14ac:dyDescent="0.25">
      <c r="A6" s="11"/>
      <c r="B6" s="176"/>
      <c r="C6" s="177"/>
      <c r="D6" s="178"/>
      <c r="E6" s="178"/>
      <c r="F6" s="178"/>
      <c r="G6" s="179"/>
      <c r="H6" s="180"/>
      <c r="I6" s="181"/>
      <c r="J6" s="182"/>
      <c r="K6" s="183" t="s">
        <v>25</v>
      </c>
      <c r="L6" s="352">
        <v>40.722043612</v>
      </c>
      <c r="M6" s="352">
        <v>40.807116038585661</v>
      </c>
      <c r="N6" s="352">
        <v>40.894238413617188</v>
      </c>
      <c r="O6" s="352">
        <v>40.983464478848958</v>
      </c>
      <c r="P6" s="352">
        <v>41.07484940914987</v>
      </c>
      <c r="Q6" s="352">
        <v>41.168449850856724</v>
      </c>
      <c r="R6" s="352">
        <v>41.264323961154922</v>
      </c>
      <c r="S6" s="352">
        <v>41.362531448513856</v>
      </c>
      <c r="T6" s="352">
        <v>41.463133614205191</v>
      </c>
      <c r="U6" s="352">
        <v>41.566193394933187</v>
      </c>
      <c r="V6" s="352">
        <v>41.671775406606734</v>
      </c>
      <c r="W6" s="352">
        <v>41.779945989283668</v>
      </c>
      <c r="X6" s="352">
        <v>41.890773253319061</v>
      </c>
      <c r="Y6" s="352">
        <v>42.004327126749047</v>
      </c>
      <c r="Z6" s="184"/>
      <c r="AA6" s="353"/>
      <c r="AB6" s="353"/>
      <c r="AC6" s="354">
        <v>11.5</v>
      </c>
      <c r="AD6" s="175"/>
      <c r="AE6" s="186">
        <v>1</v>
      </c>
      <c r="AF6" s="187">
        <v>0</v>
      </c>
      <c r="AG6" s="187">
        <v>0</v>
      </c>
      <c r="AH6" s="187">
        <v>0</v>
      </c>
      <c r="AI6" s="187">
        <v>0</v>
      </c>
      <c r="AJ6" s="187">
        <v>0</v>
      </c>
      <c r="AK6" s="187">
        <v>0</v>
      </c>
      <c r="AL6" s="188">
        <v>0</v>
      </c>
      <c r="AO6"/>
      <c r="AP6"/>
      <c r="AQ6"/>
      <c r="AR6"/>
      <c r="AS6"/>
      <c r="AT6"/>
    </row>
    <row r="7" spans="1:46" s="157" customFormat="1" ht="15" x14ac:dyDescent="0.25">
      <c r="A7" s="11"/>
      <c r="B7" s="176"/>
      <c r="C7" s="189"/>
      <c r="D7" s="190" t="s">
        <v>26</v>
      </c>
      <c r="E7" s="355"/>
      <c r="F7" s="356"/>
      <c r="G7" s="357"/>
      <c r="H7" s="358"/>
      <c r="I7" s="359"/>
      <c r="J7" s="359"/>
      <c r="K7" s="359"/>
      <c r="L7" s="359"/>
      <c r="M7" s="359"/>
      <c r="N7" s="360"/>
      <c r="O7" s="360"/>
      <c r="P7" s="360"/>
      <c r="Q7" s="360"/>
      <c r="R7" s="361" t="s">
        <v>27</v>
      </c>
      <c r="S7" s="392">
        <v>0</v>
      </c>
      <c r="T7" s="353"/>
      <c r="U7" s="353"/>
      <c r="V7" s="353"/>
      <c r="W7" s="353"/>
      <c r="X7" s="353"/>
      <c r="Y7" s="353"/>
      <c r="Z7" s="184"/>
      <c r="AA7" s="362"/>
      <c r="AB7" s="362"/>
      <c r="AC7" s="363"/>
      <c r="AD7" s="175"/>
      <c r="AE7" s="175"/>
      <c r="AF7" s="175"/>
      <c r="AG7" s="175"/>
      <c r="AH7" s="175"/>
      <c r="AI7" s="175"/>
      <c r="AJ7" s="175"/>
      <c r="AK7" s="175"/>
      <c r="AL7" s="175"/>
      <c r="AO7"/>
      <c r="AP7"/>
      <c r="AQ7"/>
      <c r="AR7"/>
      <c r="AS7"/>
      <c r="AT7"/>
    </row>
    <row r="8" spans="1:46" s="157" customFormat="1" ht="15" x14ac:dyDescent="0.25">
      <c r="A8" s="14"/>
      <c r="B8" s="197"/>
      <c r="C8" s="198"/>
      <c r="D8" s="198"/>
      <c r="E8" s="198"/>
      <c r="F8" s="199"/>
      <c r="G8" s="200" t="s">
        <v>28</v>
      </c>
      <c r="H8" s="201">
        <v>0.99199999999999999</v>
      </c>
      <c r="I8" s="197"/>
      <c r="J8" s="202"/>
      <c r="K8" s="203" t="s">
        <v>29</v>
      </c>
      <c r="L8" s="78">
        <v>37.795200000000001</v>
      </c>
      <c r="M8" s="78">
        <v>37.874157957216639</v>
      </c>
      <c r="N8" s="78">
        <v>37.955018525516344</v>
      </c>
      <c r="O8" s="78">
        <v>38.037831584035196</v>
      </c>
      <c r="P8" s="78">
        <v>38.122648342020575</v>
      </c>
      <c r="Q8" s="78">
        <v>38.209521374427929</v>
      </c>
      <c r="R8" s="78">
        <v>38.298504658471032</v>
      </c>
      <c r="S8" s="78">
        <v>38.389653611151168</v>
      </c>
      <c r="T8" s="78">
        <v>38.483025127791279</v>
      </c>
      <c r="U8" s="78">
        <v>38.578677621602338</v>
      </c>
      <c r="V8" s="78">
        <v>38.676671064309332</v>
      </c>
      <c r="W8" s="78">
        <v>38.777067027865208</v>
      </c>
      <c r="X8" s="78">
        <v>38.879928727282383</v>
      </c>
      <c r="Y8" s="78">
        <v>38.985321064610865</v>
      </c>
      <c r="Z8" s="204"/>
      <c r="AA8" s="205"/>
      <c r="AB8" s="198"/>
      <c r="AC8" s="206"/>
      <c r="AD8" s="175"/>
      <c r="AE8" s="175"/>
      <c r="AF8" s="175"/>
      <c r="AG8" s="175"/>
      <c r="AH8" s="175"/>
      <c r="AI8" s="175"/>
      <c r="AJ8" s="175"/>
      <c r="AK8" s="175"/>
      <c r="AL8" s="175"/>
      <c r="AO8"/>
      <c r="AP8"/>
      <c r="AQ8"/>
      <c r="AR8"/>
      <c r="AS8"/>
      <c r="AT8"/>
    </row>
    <row r="9" spans="1:46" s="157" customFormat="1" ht="15" x14ac:dyDescent="0.25">
      <c r="A9" s="2"/>
      <c r="C9" s="207"/>
      <c r="D9" s="208"/>
      <c r="E9" s="208"/>
      <c r="F9" s="208"/>
      <c r="G9" s="209"/>
      <c r="H9" s="210"/>
      <c r="I9" s="211"/>
      <c r="J9" s="212"/>
      <c r="K9" s="208"/>
      <c r="Z9" s="175"/>
      <c r="AA9" s="175"/>
      <c r="AB9" s="175"/>
      <c r="AC9" s="175"/>
      <c r="AD9" s="175"/>
      <c r="AE9" s="175"/>
      <c r="AF9" s="175"/>
      <c r="AG9" s="175"/>
      <c r="AH9" s="175"/>
      <c r="AI9" s="175"/>
      <c r="AJ9" s="175"/>
      <c r="AK9" s="175"/>
      <c r="AL9" s="175"/>
      <c r="AO9"/>
      <c r="AP9"/>
      <c r="AQ9"/>
      <c r="AR9"/>
      <c r="AS9"/>
      <c r="AT9"/>
    </row>
    <row r="10" spans="1:46" s="157" customFormat="1" ht="15" x14ac:dyDescent="0.25">
      <c r="A10" s="152"/>
      <c r="B10" s="364">
        <v>242</v>
      </c>
      <c r="C10" s="365" t="s">
        <v>40</v>
      </c>
      <c r="D10" s="366" t="s">
        <v>30</v>
      </c>
      <c r="E10" s="366" t="s">
        <v>530</v>
      </c>
      <c r="F10" s="367"/>
      <c r="G10" s="340">
        <v>43430</v>
      </c>
      <c r="H10" s="341">
        <v>2.78</v>
      </c>
      <c r="I10" s="342">
        <v>1</v>
      </c>
      <c r="J10" s="368" t="s">
        <v>829</v>
      </c>
      <c r="K10" s="369" t="s">
        <v>829</v>
      </c>
      <c r="L10" s="370">
        <v>2.78</v>
      </c>
      <c r="M10" s="370">
        <v>2.8544690010874278</v>
      </c>
      <c r="N10" s="370">
        <v>2.9309328338737619</v>
      </c>
      <c r="O10" s="370">
        <v>3.0094449347345265</v>
      </c>
      <c r="P10" s="370">
        <v>3.0900601714673677</v>
      </c>
      <c r="Q10" s="370">
        <v>3.1728348816361529</v>
      </c>
      <c r="R10" s="370">
        <v>3.257826911942193</v>
      </c>
      <c r="S10" s="370">
        <v>3.3450956586501341</v>
      </c>
      <c r="T10" s="370">
        <v>3.4347021090967407</v>
      </c>
      <c r="U10" s="370">
        <v>3.5267088843116032</v>
      </c>
      <c r="V10" s="370">
        <v>3.6211802827795316</v>
      </c>
      <c r="W10" s="370">
        <v>3.7181823253752451</v>
      </c>
      <c r="X10" s="370">
        <v>3.8177828015017283</v>
      </c>
      <c r="Y10" s="370">
        <v>3.9200513164645332</v>
      </c>
      <c r="Z10" s="371"/>
      <c r="AA10" s="410">
        <v>0</v>
      </c>
      <c r="AB10" s="410">
        <v>0</v>
      </c>
      <c r="AC10" s="348">
        <v>0</v>
      </c>
      <c r="AD10" s="175"/>
      <c r="AE10" s="349">
        <v>80048</v>
      </c>
      <c r="AF10" s="350"/>
      <c r="AG10" s="350"/>
      <c r="AH10" s="350"/>
      <c r="AI10" s="350"/>
      <c r="AJ10" s="350"/>
      <c r="AK10" s="350"/>
      <c r="AL10" s="351"/>
      <c r="AM10" s="157">
        <v>3.08</v>
      </c>
      <c r="AN10" s="216">
        <v>-0.30000000000000027</v>
      </c>
      <c r="AO10"/>
      <c r="AP10"/>
      <c r="AQ10"/>
      <c r="AR10"/>
      <c r="AS10"/>
      <c r="AT10"/>
    </row>
    <row r="11" spans="1:46" s="157" customFormat="1" ht="15" x14ac:dyDescent="0.25">
      <c r="A11" s="152"/>
      <c r="C11" s="217"/>
      <c r="D11" s="139"/>
      <c r="E11" s="139"/>
      <c r="F11" s="139"/>
      <c r="G11" s="285">
        <v>0.70833333333333337</v>
      </c>
      <c r="H11" s="219"/>
      <c r="I11" s="220"/>
      <c r="J11" s="220"/>
      <c r="K11" s="220"/>
      <c r="L11" s="220" t="s">
        <v>32</v>
      </c>
      <c r="M11" s="221"/>
      <c r="N11" s="221"/>
      <c r="O11" s="221"/>
      <c r="P11" s="221"/>
      <c r="Q11" s="221"/>
      <c r="R11" s="221"/>
      <c r="S11" s="221"/>
      <c r="T11" s="221"/>
      <c r="U11" s="221"/>
      <c r="V11" s="221"/>
      <c r="W11" s="221"/>
      <c r="X11" s="221"/>
      <c r="Y11" s="221"/>
      <c r="Z11" s="222"/>
      <c r="AA11" s="353"/>
      <c r="AB11" s="353"/>
      <c r="AC11" s="372">
        <v>0</v>
      </c>
      <c r="AD11" s="175"/>
      <c r="AE11" s="186">
        <v>1</v>
      </c>
      <c r="AF11" s="187">
        <v>0</v>
      </c>
      <c r="AG11" s="187">
        <v>0</v>
      </c>
      <c r="AH11" s="187">
        <v>0</v>
      </c>
      <c r="AI11" s="187">
        <v>0</v>
      </c>
      <c r="AJ11" s="187">
        <v>0</v>
      </c>
      <c r="AK11" s="187">
        <v>0</v>
      </c>
      <c r="AL11" s="188">
        <v>0</v>
      </c>
      <c r="AN11" s="216"/>
      <c r="AO11"/>
      <c r="AP11"/>
      <c r="AQ11"/>
      <c r="AR11"/>
      <c r="AS11"/>
      <c r="AT11"/>
    </row>
    <row r="12" spans="1:46" s="157" customFormat="1" ht="15" x14ac:dyDescent="0.25">
      <c r="A12" s="152"/>
      <c r="C12" s="223" t="s">
        <v>33</v>
      </c>
      <c r="D12" s="373"/>
      <c r="E12" s="225"/>
      <c r="F12" s="225"/>
      <c r="G12" s="226"/>
      <c r="H12" s="227"/>
      <c r="I12" s="228"/>
      <c r="J12" s="228"/>
      <c r="K12" s="228"/>
      <c r="L12" s="228"/>
      <c r="M12" s="374"/>
      <c r="N12" s="374"/>
      <c r="O12" s="375"/>
      <c r="P12" s="375"/>
      <c r="Q12" s="375"/>
      <c r="R12" s="376" t="s">
        <v>34</v>
      </c>
      <c r="S12" s="377">
        <v>0</v>
      </c>
      <c r="T12" s="233"/>
      <c r="U12" s="233"/>
      <c r="V12" s="233"/>
      <c r="W12" s="233"/>
      <c r="X12" s="233"/>
      <c r="Y12" s="233"/>
      <c r="Z12" s="234"/>
      <c r="AA12" s="378"/>
      <c r="AB12" s="378"/>
      <c r="AC12" s="379"/>
      <c r="AD12" s="175"/>
      <c r="AE12" s="175"/>
      <c r="AF12" s="175"/>
      <c r="AG12" s="175"/>
      <c r="AH12" s="175"/>
      <c r="AI12" s="175"/>
      <c r="AJ12" s="175"/>
      <c r="AK12" s="175"/>
      <c r="AL12" s="175"/>
      <c r="AN12" s="216"/>
      <c r="AO12"/>
      <c r="AP12"/>
      <c r="AQ12"/>
      <c r="AR12"/>
      <c r="AS12"/>
      <c r="AT12"/>
    </row>
    <row r="13" spans="1:46" s="157" customFormat="1" ht="15" x14ac:dyDescent="0.25">
      <c r="A13" s="152"/>
      <c r="B13" s="364">
        <v>255</v>
      </c>
      <c r="C13" s="365" t="s">
        <v>50</v>
      </c>
      <c r="D13" s="366" t="s">
        <v>30</v>
      </c>
      <c r="E13" s="366" t="s">
        <v>531</v>
      </c>
      <c r="F13" s="367"/>
      <c r="G13" s="411">
        <v>43439</v>
      </c>
      <c r="H13" s="412">
        <v>3.89</v>
      </c>
      <c r="I13" s="342">
        <v>1</v>
      </c>
      <c r="J13" s="368">
        <v>0</v>
      </c>
      <c r="K13" s="369">
        <v>0</v>
      </c>
      <c r="L13" s="370">
        <v>3.89</v>
      </c>
      <c r="M13" s="370">
        <v>3.8900710188297305</v>
      </c>
      <c r="N13" s="370">
        <v>3.8901420389560357</v>
      </c>
      <c r="O13" s="370">
        <v>3.890213060378938</v>
      </c>
      <c r="P13" s="370">
        <v>3.8902840830984635</v>
      </c>
      <c r="Q13" s="370">
        <v>3.8903551071146332</v>
      </c>
      <c r="R13" s="370">
        <v>3.8904261324274718</v>
      </c>
      <c r="S13" s="370">
        <v>3.8904971590370034</v>
      </c>
      <c r="T13" s="370">
        <v>3.890568186943252</v>
      </c>
      <c r="U13" s="370">
        <v>3.8906392161462398</v>
      </c>
      <c r="V13" s="370">
        <v>3.890710246645992</v>
      </c>
      <c r="W13" s="370">
        <v>3.8907812784425304</v>
      </c>
      <c r="X13" s="370">
        <v>3.8908523115358822</v>
      </c>
      <c r="Y13" s="370">
        <v>3.8909233459260664</v>
      </c>
      <c r="Z13" s="371"/>
      <c r="AA13" s="347">
        <v>0</v>
      </c>
      <c r="AB13" s="347">
        <v>0</v>
      </c>
      <c r="AC13" s="348">
        <v>0.15938303341902313</v>
      </c>
      <c r="AD13" s="175"/>
      <c r="AE13" s="349">
        <v>80005</v>
      </c>
      <c r="AF13" s="350"/>
      <c r="AG13" s="350"/>
      <c r="AH13" s="350"/>
      <c r="AI13" s="350"/>
      <c r="AJ13" s="350"/>
      <c r="AK13" s="350"/>
      <c r="AL13" s="351"/>
      <c r="AM13" s="157">
        <v>4.2162477286656701</v>
      </c>
      <c r="AN13" s="216">
        <v>-0.32624772866566998</v>
      </c>
      <c r="AO13"/>
      <c r="AP13"/>
      <c r="AQ13"/>
      <c r="AR13"/>
      <c r="AS13"/>
      <c r="AT13"/>
    </row>
    <row r="14" spans="1:46" s="157" customFormat="1" ht="15" x14ac:dyDescent="0.25">
      <c r="C14" s="217"/>
      <c r="D14" s="139"/>
      <c r="E14" s="139"/>
      <c r="F14" s="139"/>
      <c r="G14" s="218">
        <v>0.33333333333333331</v>
      </c>
      <c r="H14" s="219"/>
      <c r="I14" s="220"/>
      <c r="J14" s="220"/>
      <c r="K14" s="220"/>
      <c r="L14" s="220" t="s">
        <v>32</v>
      </c>
      <c r="M14" s="235"/>
      <c r="N14" s="221"/>
      <c r="O14" s="221"/>
      <c r="P14" s="221"/>
      <c r="Q14" s="221"/>
      <c r="R14" s="221"/>
      <c r="S14" s="221"/>
      <c r="T14" s="221"/>
      <c r="U14" s="221"/>
      <c r="V14" s="221"/>
      <c r="W14" s="221"/>
      <c r="X14" s="221"/>
      <c r="Y14" s="221"/>
      <c r="Z14" s="222"/>
      <c r="AA14" s="353"/>
      <c r="AB14" s="353"/>
      <c r="AC14" s="372">
        <v>0.62</v>
      </c>
      <c r="AD14" s="175"/>
      <c r="AE14" s="186">
        <v>1</v>
      </c>
      <c r="AF14" s="187">
        <v>0</v>
      </c>
      <c r="AG14" s="187">
        <v>0</v>
      </c>
      <c r="AH14" s="187">
        <v>0</v>
      </c>
      <c r="AI14" s="187">
        <v>0</v>
      </c>
      <c r="AJ14" s="187">
        <v>0</v>
      </c>
      <c r="AK14" s="187">
        <v>0</v>
      </c>
      <c r="AL14" s="188">
        <v>0</v>
      </c>
      <c r="AN14" s="216"/>
      <c r="AO14"/>
      <c r="AP14"/>
      <c r="AQ14"/>
      <c r="AR14"/>
      <c r="AS14"/>
      <c r="AT14"/>
    </row>
    <row r="15" spans="1:46" s="157" customFormat="1" ht="15" x14ac:dyDescent="0.25">
      <c r="C15" s="223" t="s">
        <v>33</v>
      </c>
      <c r="D15" s="373"/>
      <c r="E15" s="225"/>
      <c r="F15" s="225"/>
      <c r="G15" s="226"/>
      <c r="H15" s="227"/>
      <c r="I15" s="228"/>
      <c r="J15" s="228"/>
      <c r="K15" s="228"/>
      <c r="L15" s="228"/>
      <c r="M15" s="374"/>
      <c r="N15" s="374"/>
      <c r="O15" s="375"/>
      <c r="P15" s="375"/>
      <c r="Q15" s="375"/>
      <c r="R15" s="376" t="s">
        <v>34</v>
      </c>
      <c r="S15" s="396">
        <v>0</v>
      </c>
      <c r="T15" s="233"/>
      <c r="U15" s="233"/>
      <c r="V15" s="233"/>
      <c r="W15" s="233"/>
      <c r="X15" s="233"/>
      <c r="Y15" s="233"/>
      <c r="Z15" s="234"/>
      <c r="AA15" s="378"/>
      <c r="AB15" s="378"/>
      <c r="AC15" s="379"/>
      <c r="AD15" s="175"/>
      <c r="AE15" s="175"/>
      <c r="AF15" s="175"/>
      <c r="AG15" s="175"/>
      <c r="AH15" s="175"/>
      <c r="AI15" s="175"/>
      <c r="AJ15" s="175"/>
      <c r="AK15" s="175"/>
      <c r="AL15" s="175"/>
      <c r="AN15" s="216"/>
      <c r="AO15"/>
      <c r="AP15"/>
      <c r="AQ15"/>
      <c r="AR15"/>
      <c r="AS15"/>
      <c r="AT15"/>
    </row>
    <row r="16" spans="1:46" s="157" customFormat="1" ht="15" x14ac:dyDescent="0.25">
      <c r="B16" s="364">
        <v>279</v>
      </c>
      <c r="C16" s="365" t="s">
        <v>53</v>
      </c>
      <c r="D16" s="366" t="s">
        <v>30</v>
      </c>
      <c r="E16" s="366" t="s">
        <v>532</v>
      </c>
      <c r="F16" s="367"/>
      <c r="G16" s="411">
        <v>43430</v>
      </c>
      <c r="H16" s="412">
        <v>3.28</v>
      </c>
      <c r="I16" s="342">
        <v>1</v>
      </c>
      <c r="J16" s="368">
        <v>0</v>
      </c>
      <c r="K16" s="369">
        <v>0</v>
      </c>
      <c r="L16" s="370">
        <v>3.28</v>
      </c>
      <c r="M16" s="370">
        <v>3.2800598822009035</v>
      </c>
      <c r="N16" s="370">
        <v>3.2801197654950629</v>
      </c>
      <c r="O16" s="370">
        <v>3.2801796498824976</v>
      </c>
      <c r="P16" s="370">
        <v>3.2802395353632283</v>
      </c>
      <c r="Q16" s="370">
        <v>3.2802994219372739</v>
      </c>
      <c r="R16" s="370">
        <v>3.2803593096046546</v>
      </c>
      <c r="S16" s="370">
        <v>3.280419198365391</v>
      </c>
      <c r="T16" s="370">
        <v>3.2804790882195025</v>
      </c>
      <c r="U16" s="370">
        <v>3.2805389791670092</v>
      </c>
      <c r="V16" s="370">
        <v>3.2805988712079315</v>
      </c>
      <c r="W16" s="370">
        <v>3.2806587643422875</v>
      </c>
      <c r="X16" s="370">
        <v>3.2807186585701009</v>
      </c>
      <c r="Y16" s="370">
        <v>3.2807785538913876</v>
      </c>
      <c r="Z16" s="371"/>
      <c r="AA16" s="347">
        <v>0</v>
      </c>
      <c r="AB16" s="347">
        <v>0</v>
      </c>
      <c r="AC16" s="348">
        <v>0.17073170731707318</v>
      </c>
      <c r="AD16" s="175"/>
      <c r="AE16" s="349">
        <v>80028</v>
      </c>
      <c r="AF16" s="350"/>
      <c r="AG16" s="350"/>
      <c r="AH16" s="350"/>
      <c r="AI16" s="350"/>
      <c r="AJ16" s="350"/>
      <c r="AK16" s="350"/>
      <c r="AL16" s="351"/>
      <c r="AM16" s="157">
        <v>3.62</v>
      </c>
      <c r="AN16" s="216">
        <v>-0.3400000000000003</v>
      </c>
      <c r="AO16"/>
      <c r="AP16"/>
      <c r="AQ16"/>
      <c r="AR16"/>
      <c r="AS16"/>
      <c r="AT16"/>
    </row>
    <row r="17" spans="1:46" s="157" customFormat="1" ht="15" x14ac:dyDescent="0.25">
      <c r="A17"/>
      <c r="C17" s="217"/>
      <c r="D17" s="139"/>
      <c r="E17" s="139"/>
      <c r="F17" s="139"/>
      <c r="G17" s="218">
        <v>0.75</v>
      </c>
      <c r="H17" s="219"/>
      <c r="I17" s="220"/>
      <c r="J17" s="220"/>
      <c r="K17" s="220"/>
      <c r="L17" s="220" t="s">
        <v>32</v>
      </c>
      <c r="M17" s="235"/>
      <c r="N17" s="221"/>
      <c r="O17" s="221"/>
      <c r="P17" s="221"/>
      <c r="Q17" s="221"/>
      <c r="R17" s="221"/>
      <c r="S17" s="221"/>
      <c r="T17" s="221"/>
      <c r="U17" s="221"/>
      <c r="V17" s="221"/>
      <c r="W17" s="221"/>
      <c r="X17" s="221"/>
      <c r="Y17" s="221"/>
      <c r="Z17" s="222"/>
      <c r="AA17" s="353"/>
      <c r="AB17" s="353"/>
      <c r="AC17" s="372">
        <v>0.56000000000000005</v>
      </c>
      <c r="AD17" s="175"/>
      <c r="AE17" s="186">
        <v>1</v>
      </c>
      <c r="AF17" s="187">
        <v>0</v>
      </c>
      <c r="AG17" s="187">
        <v>0</v>
      </c>
      <c r="AH17" s="187">
        <v>0</v>
      </c>
      <c r="AI17" s="187">
        <v>0</v>
      </c>
      <c r="AJ17" s="187">
        <v>0</v>
      </c>
      <c r="AK17" s="187">
        <v>0</v>
      </c>
      <c r="AL17" s="188">
        <v>0</v>
      </c>
      <c r="AN17" s="216"/>
    </row>
    <row r="18" spans="1:46" s="157" customFormat="1" ht="15" x14ac:dyDescent="0.25">
      <c r="A18"/>
      <c r="C18" s="223" t="s">
        <v>33</v>
      </c>
      <c r="D18" s="373"/>
      <c r="E18" s="225"/>
      <c r="F18" s="225"/>
      <c r="G18" s="226"/>
      <c r="H18" s="227"/>
      <c r="I18" s="228"/>
      <c r="J18" s="228"/>
      <c r="K18" s="228"/>
      <c r="L18" s="228"/>
      <c r="M18" s="374"/>
      <c r="N18" s="374"/>
      <c r="O18" s="375"/>
      <c r="P18" s="375"/>
      <c r="Q18" s="375"/>
      <c r="R18" s="376" t="s">
        <v>34</v>
      </c>
      <c r="S18" s="396">
        <v>0</v>
      </c>
      <c r="T18" s="233"/>
      <c r="U18" s="233"/>
      <c r="V18" s="233"/>
      <c r="W18" s="233"/>
      <c r="X18" s="233"/>
      <c r="Y18" s="233"/>
      <c r="Z18" s="234"/>
      <c r="AA18" s="378"/>
      <c r="AB18" s="378"/>
      <c r="AC18" s="379"/>
      <c r="AD18" s="175"/>
      <c r="AE18" s="175"/>
      <c r="AF18" s="175"/>
      <c r="AG18" s="175"/>
      <c r="AH18" s="175"/>
      <c r="AI18" s="175"/>
      <c r="AJ18" s="175"/>
      <c r="AK18" s="175"/>
      <c r="AL18" s="175"/>
      <c r="AN18" s="216"/>
    </row>
    <row r="19" spans="1:46" s="157" customFormat="1" ht="15" x14ac:dyDescent="0.25">
      <c r="A19"/>
      <c r="B19" s="380">
        <v>254</v>
      </c>
      <c r="C19" s="365" t="s">
        <v>49</v>
      </c>
      <c r="D19" s="366" t="s">
        <v>30</v>
      </c>
      <c r="E19" s="366" t="s">
        <v>533</v>
      </c>
      <c r="F19" s="367"/>
      <c r="G19" s="411">
        <v>43487</v>
      </c>
      <c r="H19" s="412">
        <v>4.55</v>
      </c>
      <c r="I19" s="342">
        <v>1</v>
      </c>
      <c r="J19" s="368">
        <v>0</v>
      </c>
      <c r="K19" s="369">
        <v>0</v>
      </c>
      <c r="L19" s="370">
        <v>4.55</v>
      </c>
      <c r="M19" s="370">
        <v>4.5500830682969857</v>
      </c>
      <c r="N19" s="370">
        <v>4.5501661381105301</v>
      </c>
      <c r="O19" s="370">
        <v>4.5502492094406595</v>
      </c>
      <c r="P19" s="370">
        <v>4.5503322822874051</v>
      </c>
      <c r="Q19" s="370">
        <v>4.5504153566507917</v>
      </c>
      <c r="R19" s="370">
        <v>4.5504984325308468</v>
      </c>
      <c r="S19" s="370">
        <v>4.5505815099275999</v>
      </c>
      <c r="T19" s="370">
        <v>4.5506645888410784</v>
      </c>
      <c r="U19" s="370">
        <v>4.5507476692713089</v>
      </c>
      <c r="V19" s="370">
        <v>4.5508307512183199</v>
      </c>
      <c r="W19" s="370">
        <v>4.5509138346821363</v>
      </c>
      <c r="X19" s="370">
        <v>4.5509969196627926</v>
      </c>
      <c r="Y19" s="370">
        <v>4.5510800061603085</v>
      </c>
      <c r="Z19" s="371"/>
      <c r="AA19" s="347">
        <v>0</v>
      </c>
      <c r="AB19" s="347">
        <v>0</v>
      </c>
      <c r="AC19" s="348">
        <v>0.22857142857142859</v>
      </c>
      <c r="AD19" s="175"/>
      <c r="AE19" s="349">
        <v>80013</v>
      </c>
      <c r="AF19" s="350"/>
      <c r="AG19" s="350"/>
      <c r="AH19" s="350"/>
      <c r="AI19" s="350"/>
      <c r="AJ19" s="350"/>
      <c r="AK19" s="350"/>
      <c r="AL19" s="351"/>
      <c r="AM19" s="157">
        <v>4.5777528740444344</v>
      </c>
      <c r="AN19" s="216">
        <v>-2.7752874044434606E-2</v>
      </c>
    </row>
    <row r="20" spans="1:46" s="157" customFormat="1" ht="15" x14ac:dyDescent="0.25">
      <c r="A20"/>
      <c r="C20" s="217"/>
      <c r="D20" s="139"/>
      <c r="E20" s="139"/>
      <c r="F20" s="139"/>
      <c r="G20" s="137">
        <v>0.72916666666666663</v>
      </c>
      <c r="H20" s="219"/>
      <c r="I20" s="220"/>
      <c r="J20" s="220"/>
      <c r="K20" s="220"/>
      <c r="L20" s="220" t="s">
        <v>32</v>
      </c>
      <c r="M20" s="235"/>
      <c r="N20" s="221"/>
      <c r="O20" s="221"/>
      <c r="P20" s="221"/>
      <c r="Q20" s="221"/>
      <c r="R20" s="221"/>
      <c r="S20" s="221"/>
      <c r="T20" s="221"/>
      <c r="U20" s="221"/>
      <c r="V20" s="221"/>
      <c r="W20" s="221"/>
      <c r="X20" s="221"/>
      <c r="Y20" s="221"/>
      <c r="Z20" s="222"/>
      <c r="AA20" s="353"/>
      <c r="AB20" s="353"/>
      <c r="AC20" s="372">
        <v>1.04</v>
      </c>
      <c r="AD20" s="175"/>
      <c r="AE20" s="186">
        <v>1</v>
      </c>
      <c r="AF20" s="187">
        <v>0</v>
      </c>
      <c r="AG20" s="187">
        <v>0</v>
      </c>
      <c r="AH20" s="187">
        <v>0</v>
      </c>
      <c r="AI20" s="187">
        <v>0</v>
      </c>
      <c r="AJ20" s="187">
        <v>0</v>
      </c>
      <c r="AK20" s="187">
        <v>0</v>
      </c>
      <c r="AL20" s="188">
        <v>0</v>
      </c>
      <c r="AN20" s="216"/>
    </row>
    <row r="21" spans="1:46" s="157" customFormat="1" ht="15" x14ac:dyDescent="0.25">
      <c r="A21"/>
      <c r="C21" s="223" t="s">
        <v>33</v>
      </c>
      <c r="D21" s="373"/>
      <c r="E21" s="225"/>
      <c r="F21" s="225"/>
      <c r="G21" s="226"/>
      <c r="H21" s="227"/>
      <c r="I21" s="228"/>
      <c r="J21" s="228"/>
      <c r="K21" s="228"/>
      <c r="L21" s="228"/>
      <c r="M21" s="374"/>
      <c r="N21" s="374"/>
      <c r="O21" s="375"/>
      <c r="P21" s="375"/>
      <c r="Q21" s="375"/>
      <c r="R21" s="376" t="s">
        <v>34</v>
      </c>
      <c r="S21" s="396">
        <v>0</v>
      </c>
      <c r="T21" s="233"/>
      <c r="U21" s="233"/>
      <c r="V21" s="233"/>
      <c r="W21" s="233"/>
      <c r="X21" s="233"/>
      <c r="Y21" s="233"/>
      <c r="Z21" s="234"/>
      <c r="AA21" s="378"/>
      <c r="AB21" s="378"/>
      <c r="AC21" s="379"/>
      <c r="AD21" s="175"/>
      <c r="AE21" s="175"/>
      <c r="AF21" s="175"/>
      <c r="AG21" s="175"/>
      <c r="AH21" s="175"/>
      <c r="AI21" s="175"/>
      <c r="AJ21" s="175"/>
      <c r="AK21" s="175"/>
      <c r="AL21" s="175"/>
      <c r="AN21" s="216"/>
    </row>
    <row r="22" spans="1:46" s="157" customFormat="1" ht="15" x14ac:dyDescent="0.25">
      <c r="A22"/>
      <c r="B22" s="380">
        <v>273</v>
      </c>
      <c r="C22" s="365" t="s">
        <v>52</v>
      </c>
      <c r="D22" s="366" t="s">
        <v>30</v>
      </c>
      <c r="E22" s="366" t="s">
        <v>534</v>
      </c>
      <c r="F22" s="367"/>
      <c r="G22" s="411">
        <v>43494</v>
      </c>
      <c r="H22" s="412">
        <v>1.794273029</v>
      </c>
      <c r="I22" s="342">
        <v>1</v>
      </c>
      <c r="J22" s="368" t="s">
        <v>31</v>
      </c>
      <c r="K22" s="369" t="s">
        <v>31</v>
      </c>
      <c r="L22" s="370">
        <v>1.794273029</v>
      </c>
      <c r="M22" s="370">
        <v>1.8042165130164416</v>
      </c>
      <c r="N22" s="370">
        <v>1.8142151017314367</v>
      </c>
      <c r="O22" s="370">
        <v>1.8242691005236424</v>
      </c>
      <c r="P22" s="370">
        <v>1.8343788164640615</v>
      </c>
      <c r="Q22" s="370">
        <v>1.8445445583254187</v>
      </c>
      <c r="R22" s="370">
        <v>1.8547666365915934</v>
      </c>
      <c r="S22" s="370">
        <v>1.8650453634670987</v>
      </c>
      <c r="T22" s="370">
        <v>1.8753810528866237</v>
      </c>
      <c r="U22" s="370">
        <v>1.8857740205246136</v>
      </c>
      <c r="V22" s="370">
        <v>1.8962245838049183</v>
      </c>
      <c r="W22" s="370">
        <v>1.9067330619104805</v>
      </c>
      <c r="X22" s="370">
        <v>1.9172997757930914</v>
      </c>
      <c r="Y22" s="370">
        <v>1.927925048183186</v>
      </c>
      <c r="Z22" s="381"/>
      <c r="AA22" s="347">
        <v>0</v>
      </c>
      <c r="AB22" s="347">
        <v>0</v>
      </c>
      <c r="AC22" s="348">
        <v>2.4491701814462265E-5</v>
      </c>
      <c r="AD22" s="175"/>
      <c r="AE22" s="349">
        <v>80033</v>
      </c>
      <c r="AF22" s="350"/>
      <c r="AG22" s="350"/>
      <c r="AH22" s="350"/>
      <c r="AI22" s="350"/>
      <c r="AJ22" s="350"/>
      <c r="AK22" s="350"/>
      <c r="AL22" s="351"/>
      <c r="AM22" s="157">
        <v>1.7</v>
      </c>
      <c r="AN22" s="210">
        <v>9.4273029000000008E-2</v>
      </c>
    </row>
    <row r="23" spans="1:46" s="157" customFormat="1" ht="15" x14ac:dyDescent="0.25">
      <c r="A23"/>
      <c r="C23" s="238" t="s">
        <v>675</v>
      </c>
      <c r="D23" s="139"/>
      <c r="E23" s="139"/>
      <c r="F23" s="139"/>
      <c r="G23" s="137">
        <v>0.79166666666666663</v>
      </c>
      <c r="H23" s="219"/>
      <c r="I23" s="220"/>
      <c r="J23" s="220"/>
      <c r="K23" s="220"/>
      <c r="L23" s="220" t="s">
        <v>32</v>
      </c>
      <c r="M23" s="235"/>
      <c r="N23" s="221"/>
      <c r="O23" s="221"/>
      <c r="P23" s="221"/>
      <c r="Q23" s="221"/>
      <c r="R23" s="221"/>
      <c r="S23" s="221"/>
      <c r="T23" s="221"/>
      <c r="U23" s="221"/>
      <c r="V23" s="221"/>
      <c r="W23" s="221"/>
      <c r="X23" s="221"/>
      <c r="Y23" s="221"/>
      <c r="Z23" s="222"/>
      <c r="AA23" s="353"/>
      <c r="AB23" s="353"/>
      <c r="AC23" s="382">
        <v>4.39448E-5</v>
      </c>
      <c r="AD23" s="175"/>
      <c r="AE23" s="186">
        <v>1</v>
      </c>
      <c r="AF23" s="187">
        <v>0</v>
      </c>
      <c r="AG23" s="187">
        <v>0</v>
      </c>
      <c r="AH23" s="187">
        <v>0</v>
      </c>
      <c r="AI23" s="187">
        <v>0</v>
      </c>
      <c r="AJ23" s="187">
        <v>0</v>
      </c>
      <c r="AK23" s="187">
        <v>0</v>
      </c>
      <c r="AL23" s="188">
        <v>0</v>
      </c>
      <c r="AN23" s="216"/>
    </row>
    <row r="24" spans="1:46" s="157" customFormat="1" ht="15" x14ac:dyDescent="0.25">
      <c r="A24"/>
      <c r="C24" s="223" t="s">
        <v>33</v>
      </c>
      <c r="D24" s="373"/>
      <c r="E24" s="225"/>
      <c r="F24" s="225"/>
      <c r="G24" s="226"/>
      <c r="H24" s="227"/>
      <c r="I24" s="228"/>
      <c r="J24" s="228"/>
      <c r="K24" s="228"/>
      <c r="L24" s="228"/>
      <c r="M24" s="374"/>
      <c r="N24" s="374"/>
      <c r="O24" s="375"/>
      <c r="P24" s="375"/>
      <c r="Q24" s="375"/>
      <c r="R24" s="376" t="s">
        <v>34</v>
      </c>
      <c r="S24" s="396">
        <v>0</v>
      </c>
      <c r="T24" s="233"/>
      <c r="U24" s="233"/>
      <c r="V24" s="233"/>
      <c r="W24" s="233"/>
      <c r="X24" s="233"/>
      <c r="Y24" s="233"/>
      <c r="Z24" s="234"/>
      <c r="AA24" s="378"/>
      <c r="AB24" s="378"/>
      <c r="AC24" s="379"/>
      <c r="AD24" s="175"/>
      <c r="AE24" s="175"/>
      <c r="AF24" s="175"/>
      <c r="AG24" s="175"/>
      <c r="AH24" s="175"/>
      <c r="AI24" s="175"/>
      <c r="AJ24" s="175"/>
      <c r="AK24" s="175"/>
      <c r="AL24" s="175"/>
      <c r="AN24" s="216"/>
    </row>
    <row r="25" spans="1:46" s="157" customFormat="1" ht="15" x14ac:dyDescent="0.25">
      <c r="A25"/>
      <c r="B25" s="380">
        <v>251</v>
      </c>
      <c r="C25" s="365" t="s">
        <v>47</v>
      </c>
      <c r="D25" s="366" t="s">
        <v>30</v>
      </c>
      <c r="E25" s="366" t="s">
        <v>532</v>
      </c>
      <c r="F25" s="367"/>
      <c r="G25" s="411">
        <v>43488</v>
      </c>
      <c r="H25" s="412">
        <v>11.064664329999999</v>
      </c>
      <c r="I25" s="342">
        <v>1</v>
      </c>
      <c r="J25" s="368">
        <v>0</v>
      </c>
      <c r="K25" s="369">
        <v>0</v>
      </c>
      <c r="L25" s="370">
        <v>11.064664329999999</v>
      </c>
      <c r="M25" s="370">
        <v>11.064866335015958</v>
      </c>
      <c r="N25" s="370">
        <v>11.065068343719874</v>
      </c>
      <c r="O25" s="370">
        <v>11.065270356111817</v>
      </c>
      <c r="P25" s="370">
        <v>11.065472372191856</v>
      </c>
      <c r="Q25" s="370">
        <v>11.065674391960053</v>
      </c>
      <c r="R25" s="370">
        <v>11.065876415416479</v>
      </c>
      <c r="S25" s="370">
        <v>11.066078442561199</v>
      </c>
      <c r="T25" s="370">
        <v>11.066280473394285</v>
      </c>
      <c r="U25" s="370">
        <v>11.066482507915799</v>
      </c>
      <c r="V25" s="370">
        <v>11.066684546125812</v>
      </c>
      <c r="W25" s="370">
        <v>11.066886588024385</v>
      </c>
      <c r="X25" s="370">
        <v>11.067088633611599</v>
      </c>
      <c r="Y25" s="370">
        <v>11.067290682887505</v>
      </c>
      <c r="Z25" s="383"/>
      <c r="AA25" s="347">
        <v>0</v>
      </c>
      <c r="AB25" s="347">
        <v>0</v>
      </c>
      <c r="AC25" s="348">
        <v>0.26532792721421855</v>
      </c>
      <c r="AD25" s="175"/>
      <c r="AE25" s="349">
        <v>80037</v>
      </c>
      <c r="AF25" s="350"/>
      <c r="AG25" s="350"/>
      <c r="AH25" s="350"/>
      <c r="AI25" s="350"/>
      <c r="AJ25" s="350"/>
      <c r="AK25" s="350"/>
      <c r="AL25" s="351"/>
      <c r="AM25" s="157">
        <v>11.466238650969721</v>
      </c>
      <c r="AN25" s="216">
        <v>-0.40157432096972201</v>
      </c>
    </row>
    <row r="26" spans="1:46" s="157" customFormat="1" ht="15" x14ac:dyDescent="0.25">
      <c r="A26"/>
      <c r="C26" s="217"/>
      <c r="D26" s="139"/>
      <c r="E26" s="139"/>
      <c r="F26" s="139"/>
      <c r="G26" s="137">
        <v>0.72916666666666663</v>
      </c>
      <c r="H26" s="219"/>
      <c r="I26" s="220"/>
      <c r="J26" s="220"/>
      <c r="K26" s="220"/>
      <c r="L26" s="220" t="s">
        <v>32</v>
      </c>
      <c r="M26" s="235"/>
      <c r="N26" s="221"/>
      <c r="O26" s="221"/>
      <c r="P26" s="221"/>
      <c r="Q26" s="221"/>
      <c r="R26" s="221"/>
      <c r="S26" s="221"/>
      <c r="T26" s="221"/>
      <c r="U26" s="221"/>
      <c r="V26" s="221"/>
      <c r="W26" s="221"/>
      <c r="X26" s="221"/>
      <c r="Y26" s="221"/>
      <c r="Z26" s="222"/>
      <c r="AA26" s="353"/>
      <c r="AB26" s="353"/>
      <c r="AC26" s="372">
        <v>2.9357644519999999</v>
      </c>
      <c r="AD26" s="175"/>
      <c r="AE26" s="186">
        <v>1</v>
      </c>
      <c r="AF26" s="187">
        <v>0</v>
      </c>
      <c r="AG26" s="187">
        <v>0</v>
      </c>
      <c r="AH26" s="187">
        <v>0</v>
      </c>
      <c r="AI26" s="187">
        <v>0</v>
      </c>
      <c r="AJ26" s="187">
        <v>0</v>
      </c>
      <c r="AK26" s="187">
        <v>0</v>
      </c>
      <c r="AL26" s="188">
        <v>0</v>
      </c>
      <c r="AN26" s="216"/>
    </row>
    <row r="27" spans="1:46" s="157" customFormat="1" ht="15" x14ac:dyDescent="0.25">
      <c r="A27"/>
      <c r="C27" s="223" t="s">
        <v>33</v>
      </c>
      <c r="D27" s="373"/>
      <c r="E27" s="225"/>
      <c r="F27" s="225"/>
      <c r="G27" s="226"/>
      <c r="H27" s="227"/>
      <c r="I27" s="228"/>
      <c r="J27" s="228"/>
      <c r="K27" s="228"/>
      <c r="L27" s="228"/>
      <c r="M27" s="374"/>
      <c r="N27" s="374"/>
      <c r="O27" s="375"/>
      <c r="P27" s="375"/>
      <c r="Q27" s="375"/>
      <c r="R27" s="376" t="s">
        <v>34</v>
      </c>
      <c r="S27" s="396">
        <v>0</v>
      </c>
      <c r="T27" s="233"/>
      <c r="U27" s="233"/>
      <c r="V27" s="233"/>
      <c r="W27" s="233"/>
      <c r="X27" s="233"/>
      <c r="Y27" s="233"/>
      <c r="Z27" s="239"/>
      <c r="AA27" s="378"/>
      <c r="AB27" s="378"/>
      <c r="AC27" s="379"/>
      <c r="AD27" s="175"/>
      <c r="AE27" s="175"/>
      <c r="AF27" s="175"/>
      <c r="AG27" s="175"/>
      <c r="AH27" s="175"/>
      <c r="AI27" s="175"/>
      <c r="AJ27" s="175"/>
      <c r="AK27" s="175"/>
      <c r="AL27" s="175"/>
      <c r="AN27" s="216"/>
    </row>
    <row r="28" spans="1:46" s="157" customFormat="1" ht="15" x14ac:dyDescent="0.25">
      <c r="A28"/>
      <c r="B28" s="380">
        <v>247</v>
      </c>
      <c r="C28" s="365" t="s">
        <v>46</v>
      </c>
      <c r="D28" s="366" t="s">
        <v>30</v>
      </c>
      <c r="E28" s="366" t="s">
        <v>535</v>
      </c>
      <c r="F28" s="367"/>
      <c r="G28" s="411">
        <v>43439</v>
      </c>
      <c r="H28" s="412">
        <v>9.2331062530000008</v>
      </c>
      <c r="I28" s="342">
        <v>1</v>
      </c>
      <c r="J28" s="368">
        <v>0</v>
      </c>
      <c r="K28" s="369">
        <v>0</v>
      </c>
      <c r="L28" s="370">
        <v>9.2331062530000008</v>
      </c>
      <c r="M28" s="370">
        <v>9.2332748196840271</v>
      </c>
      <c r="N28" s="370">
        <v>9.2334433894455383</v>
      </c>
      <c r="O28" s="370">
        <v>9.233611962284586</v>
      </c>
      <c r="P28" s="370">
        <v>9.2337805382012323</v>
      </c>
      <c r="Q28" s="370">
        <v>9.2339491171955288</v>
      </c>
      <c r="R28" s="370">
        <v>9.2341176992675322</v>
      </c>
      <c r="S28" s="370">
        <v>9.2342862844172995</v>
      </c>
      <c r="T28" s="370">
        <v>9.2344548726448874</v>
      </c>
      <c r="U28" s="370">
        <v>9.2346234639503511</v>
      </c>
      <c r="V28" s="370">
        <v>9.2347920583337491</v>
      </c>
      <c r="W28" s="370">
        <v>9.2349606557951311</v>
      </c>
      <c r="X28" s="370">
        <v>9.2351292563345648</v>
      </c>
      <c r="Y28" s="370">
        <v>9.2352978599520945</v>
      </c>
      <c r="Z28" s="371"/>
      <c r="AA28" s="347">
        <v>0</v>
      </c>
      <c r="AB28" s="347">
        <v>0</v>
      </c>
      <c r="AC28" s="348">
        <v>0.28081973053841341</v>
      </c>
      <c r="AD28" s="175"/>
      <c r="AE28" s="349">
        <v>80019</v>
      </c>
      <c r="AF28" s="350"/>
      <c r="AG28" s="350"/>
      <c r="AH28" s="350"/>
      <c r="AI28" s="350"/>
      <c r="AJ28" s="350"/>
      <c r="AK28" s="350"/>
      <c r="AL28" s="351"/>
      <c r="AM28" s="157">
        <v>10.24</v>
      </c>
      <c r="AN28" s="240">
        <v>-1.0068937469999995</v>
      </c>
    </row>
    <row r="29" spans="1:46" s="157" customFormat="1" ht="15" x14ac:dyDescent="0.25">
      <c r="A29"/>
      <c r="C29" s="217"/>
      <c r="D29" s="139"/>
      <c r="E29" s="139"/>
      <c r="F29" s="139"/>
      <c r="G29" s="137">
        <v>0.5</v>
      </c>
      <c r="H29" s="219"/>
      <c r="I29" s="220"/>
      <c r="J29" s="220"/>
      <c r="K29" s="220"/>
      <c r="L29" s="220" t="s">
        <v>32</v>
      </c>
      <c r="M29" s="235"/>
      <c r="N29" s="221"/>
      <c r="O29" s="221"/>
      <c r="P29" s="221"/>
      <c r="Q29" s="221"/>
      <c r="R29" s="221"/>
      <c r="S29" s="221"/>
      <c r="T29" s="221"/>
      <c r="U29" s="221"/>
      <c r="V29" s="221"/>
      <c r="W29" s="221"/>
      <c r="X29" s="221"/>
      <c r="Y29" s="221"/>
      <c r="Z29" s="222"/>
      <c r="AA29" s="353"/>
      <c r="AB29" s="353"/>
      <c r="AC29" s="372">
        <v>2.5928384100000001</v>
      </c>
      <c r="AD29" s="175"/>
      <c r="AE29" s="186">
        <v>1</v>
      </c>
      <c r="AF29" s="187">
        <v>0</v>
      </c>
      <c r="AG29" s="187">
        <v>0</v>
      </c>
      <c r="AH29" s="187">
        <v>0</v>
      </c>
      <c r="AI29" s="187">
        <v>0</v>
      </c>
      <c r="AJ29" s="187">
        <v>0</v>
      </c>
      <c r="AK29" s="187">
        <v>0</v>
      </c>
      <c r="AL29" s="188">
        <v>0</v>
      </c>
      <c r="AN29" s="216"/>
    </row>
    <row r="30" spans="1:46" s="157" customFormat="1" ht="15" x14ac:dyDescent="0.25">
      <c r="A30"/>
      <c r="C30" s="223" t="s">
        <v>33</v>
      </c>
      <c r="D30" s="373"/>
      <c r="E30" s="225"/>
      <c r="F30" s="225"/>
      <c r="G30" s="226"/>
      <c r="H30" s="227"/>
      <c r="I30" s="228"/>
      <c r="J30" s="228"/>
      <c r="K30" s="228"/>
      <c r="L30" s="228"/>
      <c r="M30" s="374"/>
      <c r="N30" s="374"/>
      <c r="O30" s="375"/>
      <c r="P30" s="375"/>
      <c r="Q30" s="375"/>
      <c r="R30" s="376" t="s">
        <v>34</v>
      </c>
      <c r="S30" s="396">
        <v>0</v>
      </c>
      <c r="T30" s="233"/>
      <c r="U30" s="233"/>
      <c r="V30" s="233"/>
      <c r="W30" s="233"/>
      <c r="X30" s="233"/>
      <c r="Y30" s="233"/>
      <c r="Z30" s="234"/>
      <c r="AA30" s="378"/>
      <c r="AB30" s="378"/>
      <c r="AC30" s="379"/>
      <c r="AD30" s="175"/>
      <c r="AE30" s="175"/>
      <c r="AF30" s="175"/>
      <c r="AG30" s="175"/>
      <c r="AH30" s="175"/>
      <c r="AI30" s="175"/>
      <c r="AJ30" s="175"/>
      <c r="AK30" s="175"/>
      <c r="AL30" s="175"/>
      <c r="AN30" s="216"/>
    </row>
    <row r="31" spans="1:46" s="157" customFormat="1" ht="15" x14ac:dyDescent="0.25">
      <c r="A31"/>
      <c r="B31" s="380">
        <v>271</v>
      </c>
      <c r="C31" s="365" t="s">
        <v>51</v>
      </c>
      <c r="D31" s="366" t="s">
        <v>30</v>
      </c>
      <c r="E31" s="366" t="s">
        <v>536</v>
      </c>
      <c r="F31" s="367"/>
      <c r="G31" s="411">
        <v>43435</v>
      </c>
      <c r="H31" s="412">
        <v>4.13</v>
      </c>
      <c r="I31" s="342">
        <v>1</v>
      </c>
      <c r="J31" s="368">
        <v>0</v>
      </c>
      <c r="K31" s="369">
        <v>0</v>
      </c>
      <c r="L31" s="370">
        <v>4.13</v>
      </c>
      <c r="M31" s="370">
        <v>4.1300754004541869</v>
      </c>
      <c r="N31" s="370">
        <v>4.130150802284942</v>
      </c>
      <c r="O31" s="370">
        <v>4.1302262054922911</v>
      </c>
      <c r="P31" s="370">
        <v>4.13030161007626</v>
      </c>
      <c r="Q31" s="370">
        <v>4.1303770160368725</v>
      </c>
      <c r="R31" s="370">
        <v>4.1304524233741535</v>
      </c>
      <c r="S31" s="370">
        <v>4.1305278320881298</v>
      </c>
      <c r="T31" s="370">
        <v>4.1306032421788252</v>
      </c>
      <c r="U31" s="370">
        <v>4.1306786536462647</v>
      </c>
      <c r="V31" s="370">
        <v>4.1307540664904749</v>
      </c>
      <c r="W31" s="370">
        <v>4.130829480711478</v>
      </c>
      <c r="X31" s="370">
        <v>4.1309048963093042</v>
      </c>
      <c r="Y31" s="370">
        <v>4.1309803132839731</v>
      </c>
      <c r="Z31" s="371"/>
      <c r="AA31" s="347">
        <v>0</v>
      </c>
      <c r="AB31" s="347">
        <v>0</v>
      </c>
      <c r="AC31" s="348">
        <v>0.21791767554479419</v>
      </c>
      <c r="AD31" s="175"/>
      <c r="AE31" s="349">
        <v>80008</v>
      </c>
      <c r="AF31" s="350"/>
      <c r="AG31" s="350"/>
      <c r="AH31" s="350"/>
      <c r="AI31" s="350"/>
      <c r="AJ31" s="350"/>
      <c r="AK31" s="350"/>
      <c r="AL31" s="351"/>
      <c r="AM31" s="157">
        <v>4.403167798939009</v>
      </c>
      <c r="AN31" s="216">
        <v>-0.27316779893900911</v>
      </c>
    </row>
    <row r="32" spans="1:46" s="157" customFormat="1" ht="15" x14ac:dyDescent="0.25">
      <c r="A32"/>
      <c r="C32" s="217"/>
      <c r="D32" s="139"/>
      <c r="E32" s="139"/>
      <c r="F32" s="139"/>
      <c r="G32" s="137">
        <v>0.75</v>
      </c>
      <c r="H32" s="219"/>
      <c r="I32" s="220"/>
      <c r="J32" s="220"/>
      <c r="K32" s="220"/>
      <c r="L32" s="220" t="s">
        <v>32</v>
      </c>
      <c r="M32" s="235"/>
      <c r="N32" s="221"/>
      <c r="O32" s="221"/>
      <c r="P32" s="221"/>
      <c r="Q32" s="221"/>
      <c r="R32" s="221"/>
      <c r="S32" s="221"/>
      <c r="T32" s="221"/>
      <c r="U32" s="221"/>
      <c r="V32" s="221"/>
      <c r="W32" s="221"/>
      <c r="X32" s="221"/>
      <c r="Y32" s="221"/>
      <c r="Z32" s="222"/>
      <c r="AA32" s="353"/>
      <c r="AB32" s="353"/>
      <c r="AC32" s="372">
        <v>0.9</v>
      </c>
      <c r="AD32" s="175"/>
      <c r="AE32" s="186">
        <v>1</v>
      </c>
      <c r="AF32" s="187">
        <v>0</v>
      </c>
      <c r="AG32" s="187">
        <v>0</v>
      </c>
      <c r="AH32" s="187">
        <v>0</v>
      </c>
      <c r="AI32" s="187">
        <v>0</v>
      </c>
      <c r="AJ32" s="187">
        <v>0</v>
      </c>
      <c r="AK32" s="187">
        <v>0</v>
      </c>
      <c r="AL32" s="188">
        <v>0</v>
      </c>
      <c r="AN32" s="216"/>
      <c r="AT32" s="241"/>
    </row>
    <row r="33" spans="1:46" s="157" customFormat="1" ht="15" x14ac:dyDescent="0.25">
      <c r="C33" s="223" t="s">
        <v>33</v>
      </c>
      <c r="D33" s="373"/>
      <c r="E33" s="225"/>
      <c r="F33" s="225"/>
      <c r="G33" s="226"/>
      <c r="H33" s="227"/>
      <c r="I33" s="228"/>
      <c r="J33" s="228"/>
      <c r="K33" s="228"/>
      <c r="L33" s="228"/>
      <c r="M33" s="374"/>
      <c r="N33" s="374"/>
      <c r="O33" s="375"/>
      <c r="P33" s="375"/>
      <c r="Q33" s="375"/>
      <c r="R33" s="376" t="s">
        <v>34</v>
      </c>
      <c r="S33" s="396">
        <v>0</v>
      </c>
      <c r="T33" s="233"/>
      <c r="U33" s="233"/>
      <c r="V33" s="233"/>
      <c r="W33" s="233"/>
      <c r="X33" s="233"/>
      <c r="Y33" s="233"/>
      <c r="Z33" s="234"/>
      <c r="AA33" s="378"/>
      <c r="AB33" s="378"/>
      <c r="AC33" s="379"/>
      <c r="AD33" s="175"/>
      <c r="AE33" s="175"/>
      <c r="AF33" s="175"/>
      <c r="AG33" s="175"/>
      <c r="AH33" s="175"/>
      <c r="AI33" s="175"/>
      <c r="AJ33" s="175"/>
      <c r="AK33" s="175"/>
      <c r="AL33" s="175"/>
      <c r="AN33" s="216"/>
      <c r="AO33"/>
      <c r="AP33"/>
      <c r="AQ33"/>
      <c r="AR33"/>
      <c r="AS33"/>
      <c r="AT33"/>
    </row>
    <row r="34" spans="1:46" s="157" customFormat="1" ht="15" x14ac:dyDescent="0.25">
      <c r="B34" s="384"/>
      <c r="C34" s="385" t="s">
        <v>579</v>
      </c>
      <c r="D34" s="366"/>
      <c r="E34" s="366"/>
      <c r="F34" s="367"/>
      <c r="G34" s="411">
        <v>43416</v>
      </c>
      <c r="H34" s="412">
        <v>4.83</v>
      </c>
      <c r="I34" s="386" t="s">
        <v>1587</v>
      </c>
      <c r="J34" s="368" t="s">
        <v>1587</v>
      </c>
      <c r="K34" s="369">
        <v>0</v>
      </c>
      <c r="L34" s="345">
        <v>0</v>
      </c>
      <c r="M34" s="345">
        <v>0</v>
      </c>
      <c r="N34" s="345">
        <v>0</v>
      </c>
      <c r="O34" s="345">
        <v>0</v>
      </c>
      <c r="P34" s="345">
        <v>0</v>
      </c>
      <c r="Q34" s="345">
        <v>0</v>
      </c>
      <c r="R34" s="345">
        <v>0</v>
      </c>
      <c r="S34" s="345">
        <v>0</v>
      </c>
      <c r="T34" s="345">
        <v>0</v>
      </c>
      <c r="U34" s="345">
        <v>0</v>
      </c>
      <c r="V34" s="345">
        <v>0</v>
      </c>
      <c r="W34" s="345">
        <v>0</v>
      </c>
      <c r="X34" s="345">
        <v>0</v>
      </c>
      <c r="Y34" s="345">
        <v>0</v>
      </c>
      <c r="Z34" s="371"/>
      <c r="AA34" s="347">
        <v>0</v>
      </c>
      <c r="AB34" s="347">
        <v>0</v>
      </c>
      <c r="AC34" s="348">
        <v>0</v>
      </c>
      <c r="AD34" s="175"/>
      <c r="AE34" s="349">
        <v>80039</v>
      </c>
      <c r="AF34" s="350">
        <v>80041</v>
      </c>
      <c r="AG34" s="350">
        <v>80042</v>
      </c>
      <c r="AH34" s="350"/>
      <c r="AI34" s="350"/>
      <c r="AJ34" s="350"/>
      <c r="AK34" s="350"/>
      <c r="AL34" s="351"/>
      <c r="AN34" s="216"/>
      <c r="AO34"/>
      <c r="AP34"/>
      <c r="AQ34"/>
      <c r="AR34"/>
      <c r="AS34"/>
      <c r="AT34"/>
    </row>
    <row r="35" spans="1:46" s="157" customFormat="1" ht="15" x14ac:dyDescent="0.25">
      <c r="C35" s="242"/>
      <c r="D35" s="243"/>
      <c r="E35" s="243"/>
      <c r="F35" s="139"/>
      <c r="G35" s="137">
        <v>0.77083333333333337</v>
      </c>
      <c r="H35" s="219"/>
      <c r="I35" s="220"/>
      <c r="J35" s="220"/>
      <c r="K35" s="220"/>
      <c r="L35" s="220" t="s">
        <v>32</v>
      </c>
      <c r="M35" s="235"/>
      <c r="N35" s="221"/>
      <c r="O35" s="221"/>
      <c r="P35" s="221"/>
      <c r="Q35" s="221"/>
      <c r="R35" s="221"/>
      <c r="S35" s="221"/>
      <c r="T35" s="221"/>
      <c r="U35" s="221"/>
      <c r="V35" s="221"/>
      <c r="W35" s="221"/>
      <c r="X35" s="221"/>
      <c r="Y35" s="221"/>
      <c r="Z35" s="222"/>
      <c r="AA35" s="353"/>
      <c r="AB35" s="353"/>
      <c r="AC35" s="372">
        <v>0</v>
      </c>
      <c r="AD35" s="175"/>
      <c r="AE35" s="186">
        <v>0.33300000000000002</v>
      </c>
      <c r="AF35" s="187">
        <v>0.33300000000000002</v>
      </c>
      <c r="AG35" s="187">
        <v>0.33300000000000002</v>
      </c>
      <c r="AH35" s="187">
        <v>0</v>
      </c>
      <c r="AI35" s="187">
        <v>0</v>
      </c>
      <c r="AJ35" s="187">
        <v>0</v>
      </c>
      <c r="AK35" s="187">
        <v>0</v>
      </c>
      <c r="AL35" s="188">
        <v>0</v>
      </c>
      <c r="AN35" s="216"/>
      <c r="AO35"/>
      <c r="AP35"/>
      <c r="AQ35"/>
      <c r="AR35"/>
      <c r="AS35"/>
      <c r="AT35"/>
    </row>
    <row r="36" spans="1:46" s="157" customFormat="1" ht="15" x14ac:dyDescent="0.25">
      <c r="C36" s="223" t="s">
        <v>33</v>
      </c>
      <c r="D36" s="373"/>
      <c r="E36" s="225"/>
      <c r="F36" s="225"/>
      <c r="G36" s="244"/>
      <c r="H36" s="225"/>
      <c r="I36" s="228"/>
      <c r="J36" s="228"/>
      <c r="K36" s="228"/>
      <c r="L36" s="228"/>
      <c r="M36" s="374"/>
      <c r="N36" s="374"/>
      <c r="O36" s="375"/>
      <c r="P36" s="375"/>
      <c r="Q36" s="375"/>
      <c r="R36" s="376" t="s">
        <v>34</v>
      </c>
      <c r="S36" s="396">
        <v>0</v>
      </c>
      <c r="T36" s="387"/>
      <c r="U36" s="387"/>
      <c r="V36" s="387"/>
      <c r="W36" s="387"/>
      <c r="X36" s="387"/>
      <c r="Y36" s="387"/>
      <c r="Z36" s="234"/>
      <c r="AA36" s="378"/>
      <c r="AB36" s="378"/>
      <c r="AC36" s="379"/>
      <c r="AD36" s="175"/>
      <c r="AE36" s="175"/>
      <c r="AF36" s="175"/>
      <c r="AG36" s="175"/>
      <c r="AH36" s="175"/>
      <c r="AI36" s="175"/>
      <c r="AJ36" s="175"/>
      <c r="AK36" s="175"/>
      <c r="AL36" s="175"/>
      <c r="AN36" s="216"/>
      <c r="AO36"/>
      <c r="AP36"/>
      <c r="AQ36"/>
      <c r="AR36"/>
      <c r="AS36"/>
      <c r="AT36"/>
    </row>
    <row r="37" spans="1:46" s="157" customFormat="1" ht="15" x14ac:dyDescent="0.25">
      <c r="A37" s="246"/>
      <c r="B37" s="246"/>
      <c r="C37" s="246"/>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N37" s="216"/>
      <c r="AO37"/>
      <c r="AP37"/>
      <c r="AQ37"/>
      <c r="AR37"/>
      <c r="AS37"/>
      <c r="AT37"/>
    </row>
    <row r="38" spans="1:46" s="157" customFormat="1" ht="15" x14ac:dyDescent="0.25">
      <c r="A38" s="152"/>
      <c r="B38" s="25"/>
      <c r="C38" s="158"/>
      <c r="D38" s="152"/>
      <c r="E38" s="152"/>
      <c r="F38" s="152"/>
      <c r="G38" s="152"/>
      <c r="H38" s="152"/>
      <c r="I38" s="152"/>
      <c r="J38" s="152"/>
      <c r="K38" s="152"/>
      <c r="L38" s="7" t="s">
        <v>0</v>
      </c>
      <c r="M38" s="159"/>
      <c r="N38" s="159"/>
      <c r="O38" s="159"/>
      <c r="P38" s="159"/>
      <c r="Q38" s="159"/>
      <c r="R38" s="159"/>
      <c r="S38" s="159"/>
      <c r="T38" s="159"/>
      <c r="U38" s="159"/>
      <c r="V38" s="159"/>
      <c r="W38" s="159"/>
      <c r="X38" s="159"/>
      <c r="Y38" s="159"/>
      <c r="Z38" s="156"/>
      <c r="AA38" s="152"/>
      <c r="AB38" s="152"/>
      <c r="AC38" s="152"/>
      <c r="AD38" s="152"/>
      <c r="AE38" s="152"/>
      <c r="AF38" s="152"/>
      <c r="AG38" s="152"/>
      <c r="AH38" s="152"/>
      <c r="AI38" s="152"/>
      <c r="AJ38" s="152"/>
      <c r="AK38" s="152"/>
      <c r="AL38" s="152"/>
      <c r="AN38" s="216"/>
      <c r="AO38"/>
      <c r="AP38"/>
      <c r="AQ38"/>
      <c r="AR38"/>
      <c r="AS38"/>
      <c r="AT38"/>
    </row>
    <row r="39" spans="1:46" s="157" customFormat="1" ht="60.75" x14ac:dyDescent="0.25">
      <c r="A39" s="20" t="s">
        <v>39</v>
      </c>
      <c r="B39" s="21" t="s">
        <v>657</v>
      </c>
      <c r="C39" s="20" t="s">
        <v>2</v>
      </c>
      <c r="D39" s="18" t="s">
        <v>3</v>
      </c>
      <c r="E39" s="18" t="s">
        <v>4</v>
      </c>
      <c r="F39" s="18" t="s">
        <v>5</v>
      </c>
      <c r="G39" s="22" t="s">
        <v>6</v>
      </c>
      <c r="H39" s="22" t="s">
        <v>826</v>
      </c>
      <c r="I39" s="16" t="s">
        <v>7</v>
      </c>
      <c r="J39" s="24" t="s">
        <v>8</v>
      </c>
      <c r="K39" s="17" t="s">
        <v>9</v>
      </c>
      <c r="L39" s="22" t="s">
        <v>10</v>
      </c>
      <c r="M39" s="22" t="s">
        <v>658</v>
      </c>
      <c r="N39" s="22" t="s">
        <v>659</v>
      </c>
      <c r="O39" s="22" t="s">
        <v>660</v>
      </c>
      <c r="P39" s="22" t="s">
        <v>661</v>
      </c>
      <c r="Q39" s="22" t="s">
        <v>662</v>
      </c>
      <c r="R39" s="22" t="s">
        <v>663</v>
      </c>
      <c r="S39" s="22" t="s">
        <v>664</v>
      </c>
      <c r="T39" s="22" t="s">
        <v>665</v>
      </c>
      <c r="U39" s="22" t="s">
        <v>666</v>
      </c>
      <c r="V39" s="22" t="s">
        <v>667</v>
      </c>
      <c r="W39" s="22" t="s">
        <v>665</v>
      </c>
      <c r="X39" s="22" t="s">
        <v>666</v>
      </c>
      <c r="Y39" s="22" t="s">
        <v>667</v>
      </c>
      <c r="Z39" s="23" t="s">
        <v>11</v>
      </c>
      <c r="AA39" s="19" t="s">
        <v>12</v>
      </c>
      <c r="AB39" s="19" t="s">
        <v>13</v>
      </c>
      <c r="AC39" s="19" t="s">
        <v>14</v>
      </c>
      <c r="AD39" s="160"/>
      <c r="AE39" s="19" t="s">
        <v>15</v>
      </c>
      <c r="AF39" s="19" t="s">
        <v>16</v>
      </c>
      <c r="AG39" s="19" t="s">
        <v>17</v>
      </c>
      <c r="AH39" s="19" t="s">
        <v>18</v>
      </c>
      <c r="AI39" s="19" t="s">
        <v>19</v>
      </c>
      <c r="AJ39" s="19" t="s">
        <v>20</v>
      </c>
      <c r="AK39" s="19" t="s">
        <v>21</v>
      </c>
      <c r="AL39" s="19" t="s">
        <v>22</v>
      </c>
      <c r="AN39" s="216"/>
      <c r="AO39"/>
      <c r="AP39"/>
      <c r="AQ39"/>
      <c r="AR39"/>
      <c r="AS39"/>
      <c r="AT39"/>
    </row>
    <row r="40" spans="1:46" s="157" customFormat="1" ht="15" x14ac:dyDescent="0.25">
      <c r="A40" s="6"/>
      <c r="B40" s="161"/>
      <c r="C40" s="162"/>
      <c r="D40" s="161"/>
      <c r="E40" s="161"/>
      <c r="F40" s="161"/>
      <c r="G40" s="163"/>
      <c r="H40" s="161"/>
      <c r="I40" s="164"/>
      <c r="J40" s="165"/>
      <c r="K40" s="161"/>
      <c r="L40" s="161"/>
      <c r="M40" s="161"/>
      <c r="N40" s="161"/>
      <c r="O40" s="161"/>
      <c r="P40" s="161"/>
      <c r="Q40" s="161"/>
      <c r="R40" s="161"/>
      <c r="S40" s="161"/>
      <c r="T40" s="161"/>
      <c r="U40" s="161"/>
      <c r="V40" s="161"/>
      <c r="W40" s="161"/>
      <c r="X40" s="161"/>
      <c r="Y40" s="161"/>
      <c r="Z40" s="160"/>
      <c r="AA40" s="160"/>
      <c r="AB40" s="160"/>
      <c r="AC40" s="160"/>
      <c r="AD40" s="160"/>
      <c r="AE40" s="160"/>
      <c r="AF40" s="160"/>
      <c r="AG40" s="160"/>
      <c r="AH40" s="160"/>
      <c r="AI40" s="160"/>
      <c r="AJ40" s="160"/>
      <c r="AK40" s="160"/>
      <c r="AL40" s="160"/>
      <c r="AN40" s="216"/>
      <c r="AO40"/>
      <c r="AP40"/>
      <c r="AQ40"/>
      <c r="AR40"/>
      <c r="AS40"/>
      <c r="AT40"/>
    </row>
    <row r="41" spans="1:46" s="157" customFormat="1" ht="15" x14ac:dyDescent="0.25">
      <c r="A41" s="334" t="s">
        <v>537</v>
      </c>
      <c r="B41" s="335">
        <v>502</v>
      </c>
      <c r="C41" s="336"/>
      <c r="D41" s="337" t="s">
        <v>23</v>
      </c>
      <c r="E41" s="338" t="s">
        <v>845</v>
      </c>
      <c r="F41" s="339"/>
      <c r="G41" s="408"/>
      <c r="H41" s="409">
        <v>35.1</v>
      </c>
      <c r="I41" s="342">
        <v>1</v>
      </c>
      <c r="J41" s="343"/>
      <c r="K41" s="344" t="s">
        <v>24</v>
      </c>
      <c r="L41" s="345">
        <v>35.1</v>
      </c>
      <c r="M41" s="345">
        <v>35.240539643844336</v>
      </c>
      <c r="N41" s="345">
        <v>35.384829380904897</v>
      </c>
      <c r="O41" s="345">
        <v>35.532969666201396</v>
      </c>
      <c r="P41" s="345">
        <v>35.685063645683385</v>
      </c>
      <c r="Q41" s="345">
        <v>35.841217228313297</v>
      </c>
      <c r="R41" s="345">
        <v>36.001539160080412</v>
      </c>
      <c r="S41" s="345">
        <v>36.166141099997446</v>
      </c>
      <c r="T41" s="345">
        <v>36.335137698132954</v>
      </c>
      <c r="U41" s="345">
        <v>36.508646675733871</v>
      </c>
      <c r="V41" s="345">
        <v>36.686788907494531</v>
      </c>
      <c r="W41" s="345">
        <v>36.869688506029298</v>
      </c>
      <c r="X41" s="345">
        <v>37.057472908608119</v>
      </c>
      <c r="Y41" s="345">
        <v>37.250272966215299</v>
      </c>
      <c r="Z41" s="346" t="s">
        <v>1588</v>
      </c>
      <c r="AA41" s="347">
        <v>0</v>
      </c>
      <c r="AB41" s="347">
        <v>0</v>
      </c>
      <c r="AC41" s="348">
        <v>0.21367521367521367</v>
      </c>
      <c r="AD41" s="175"/>
      <c r="AE41" s="349">
        <v>10330</v>
      </c>
      <c r="AF41" s="350"/>
      <c r="AG41" s="350"/>
      <c r="AH41" s="350"/>
      <c r="AI41" s="350"/>
      <c r="AJ41" s="350"/>
      <c r="AK41" s="350"/>
      <c r="AL41" s="351"/>
      <c r="AN41" s="216"/>
      <c r="AO41"/>
      <c r="AP41"/>
      <c r="AQ41"/>
      <c r="AR41"/>
      <c r="AS41"/>
      <c r="AT41"/>
    </row>
    <row r="42" spans="1:46" s="157" customFormat="1" ht="15" x14ac:dyDescent="0.25">
      <c r="A42" s="11"/>
      <c r="B42" s="176"/>
      <c r="C42" s="177"/>
      <c r="D42" s="178"/>
      <c r="E42" s="178"/>
      <c r="F42" s="178"/>
      <c r="G42" s="179"/>
      <c r="H42" s="180"/>
      <c r="I42" s="181"/>
      <c r="J42" s="182"/>
      <c r="K42" s="183" t="s">
        <v>25</v>
      </c>
      <c r="L42" s="352">
        <v>34.883179719551315</v>
      </c>
      <c r="M42" s="352">
        <v>35.022851219663671</v>
      </c>
      <c r="N42" s="352">
        <v>35.16624964785656</v>
      </c>
      <c r="O42" s="352">
        <v>35.313474838617338</v>
      </c>
      <c r="P42" s="352">
        <v>35.464629300740761</v>
      </c>
      <c r="Q42" s="352">
        <v>35.619818288966712</v>
      </c>
      <c r="R42" s="352">
        <v>35.779149877537023</v>
      </c>
      <c r="S42" s="352">
        <v>35.942735035722571</v>
      </c>
      <c r="T42" s="352">
        <v>36.110687705373671</v>
      </c>
      <c r="U42" s="352">
        <v>36.283124880547703</v>
      </c>
      <c r="V42" s="352">
        <v>36.460166689269897</v>
      </c>
      <c r="W42" s="352">
        <v>36.641936477484201</v>
      </c>
      <c r="X42" s="352">
        <v>36.82856089525302</v>
      </c>
      <c r="Y42" s="352">
        <v>37.020169985265873</v>
      </c>
      <c r="Z42" s="184"/>
      <c r="AA42" s="353"/>
      <c r="AB42" s="353"/>
      <c r="AC42" s="354">
        <v>7.5</v>
      </c>
      <c r="AD42" s="175"/>
      <c r="AE42" s="186">
        <v>1</v>
      </c>
      <c r="AF42" s="187">
        <v>0</v>
      </c>
      <c r="AG42" s="187">
        <v>0</v>
      </c>
      <c r="AH42" s="187">
        <v>0</v>
      </c>
      <c r="AI42" s="187">
        <v>0</v>
      </c>
      <c r="AJ42" s="187">
        <v>0</v>
      </c>
      <c r="AK42" s="187">
        <v>0</v>
      </c>
      <c r="AL42" s="188">
        <v>0</v>
      </c>
      <c r="AN42" s="216"/>
      <c r="AO42"/>
      <c r="AP42"/>
      <c r="AQ42"/>
      <c r="AR42"/>
      <c r="AS42"/>
      <c r="AT42"/>
    </row>
    <row r="43" spans="1:46" s="157" customFormat="1" ht="15" x14ac:dyDescent="0.25">
      <c r="A43" s="11"/>
      <c r="B43" s="176"/>
      <c r="C43" s="189"/>
      <c r="D43" s="190" t="s">
        <v>26</v>
      </c>
      <c r="E43" s="355"/>
      <c r="F43" s="356"/>
      <c r="G43" s="357"/>
      <c r="H43" s="358"/>
      <c r="I43" s="359"/>
      <c r="J43" s="359"/>
      <c r="K43" s="359"/>
      <c r="L43" s="359"/>
      <c r="M43" s="359"/>
      <c r="N43" s="360"/>
      <c r="O43" s="360"/>
      <c r="P43" s="360"/>
      <c r="Q43" s="360"/>
      <c r="R43" s="361" t="s">
        <v>27</v>
      </c>
      <c r="S43" s="392">
        <v>0</v>
      </c>
      <c r="T43" s="353"/>
      <c r="U43" s="353"/>
      <c r="V43" s="353"/>
      <c r="W43" s="353"/>
      <c r="X43" s="353"/>
      <c r="Y43" s="353"/>
      <c r="Z43" s="184"/>
      <c r="AA43" s="362"/>
      <c r="AB43" s="362"/>
      <c r="AC43" s="363"/>
      <c r="AD43" s="175"/>
      <c r="AE43" s="175"/>
      <c r="AF43" s="175"/>
      <c r="AG43" s="175"/>
      <c r="AH43" s="175"/>
      <c r="AI43" s="175"/>
      <c r="AJ43" s="175"/>
      <c r="AK43" s="175"/>
      <c r="AL43" s="175"/>
      <c r="AN43" s="216"/>
      <c r="AO43"/>
      <c r="AP43"/>
      <c r="AQ43"/>
      <c r="AR43"/>
      <c r="AS43"/>
      <c r="AT43"/>
    </row>
    <row r="44" spans="1:46" s="157" customFormat="1" ht="15" x14ac:dyDescent="0.25">
      <c r="A44" s="14"/>
      <c r="B44" s="197"/>
      <c r="C44" s="198"/>
      <c r="D44" s="198"/>
      <c r="E44" s="198"/>
      <c r="F44" s="199"/>
      <c r="G44" s="200" t="s">
        <v>28</v>
      </c>
      <c r="H44" s="201">
        <v>0.99199999999999999</v>
      </c>
      <c r="I44" s="197"/>
      <c r="J44" s="202"/>
      <c r="K44" s="203" t="s">
        <v>29</v>
      </c>
      <c r="L44" s="78">
        <v>34.819200000000002</v>
      </c>
      <c r="M44" s="78">
        <v>34.958615326693582</v>
      </c>
      <c r="N44" s="78">
        <v>35.101750745857657</v>
      </c>
      <c r="O44" s="78">
        <v>35.248705908871784</v>
      </c>
      <c r="P44" s="78">
        <v>35.399583136517919</v>
      </c>
      <c r="Q44" s="78">
        <v>35.554487490486792</v>
      </c>
      <c r="R44" s="78">
        <v>35.713526846799766</v>
      </c>
      <c r="S44" s="78">
        <v>35.876811971197469</v>
      </c>
      <c r="T44" s="78">
        <v>36.044456596547889</v>
      </c>
      <c r="U44" s="78">
        <v>36.216577502328001</v>
      </c>
      <c r="V44" s="78">
        <v>36.393294596234576</v>
      </c>
      <c r="W44" s="78">
        <v>36.574730997981064</v>
      </c>
      <c r="X44" s="78">
        <v>36.761013125339254</v>
      </c>
      <c r="Y44" s="78">
        <v>36.952270782485577</v>
      </c>
      <c r="Z44" s="204"/>
      <c r="AA44" s="205"/>
      <c r="AB44" s="198"/>
      <c r="AC44" s="206"/>
      <c r="AD44" s="175"/>
      <c r="AE44" s="175"/>
      <c r="AF44" s="175"/>
      <c r="AG44" s="175"/>
      <c r="AH44" s="175"/>
      <c r="AI44" s="175"/>
      <c r="AJ44" s="175"/>
      <c r="AK44" s="175"/>
      <c r="AL44" s="175"/>
      <c r="AN44" s="216"/>
      <c r="AO44"/>
      <c r="AP44"/>
      <c r="AQ44"/>
      <c r="AR44"/>
      <c r="AS44"/>
      <c r="AT44"/>
    </row>
    <row r="45" spans="1:46" s="157" customFormat="1" ht="15" x14ac:dyDescent="0.25">
      <c r="A45" s="2"/>
      <c r="C45" s="207"/>
      <c r="D45" s="208"/>
      <c r="E45" s="208"/>
      <c r="F45" s="208"/>
      <c r="G45" s="209"/>
      <c r="H45" s="241"/>
      <c r="I45" s="211"/>
      <c r="J45" s="212"/>
      <c r="K45" s="208"/>
      <c r="Z45" s="175"/>
      <c r="AA45" s="175"/>
      <c r="AB45" s="175"/>
      <c r="AC45" s="175"/>
      <c r="AD45" s="175"/>
      <c r="AE45" s="175"/>
      <c r="AF45" s="175"/>
      <c r="AG45" s="175"/>
      <c r="AH45" s="175"/>
      <c r="AI45" s="175"/>
      <c r="AJ45" s="175"/>
      <c r="AK45" s="175"/>
      <c r="AL45" s="175"/>
      <c r="AN45" s="216"/>
      <c r="AO45"/>
      <c r="AP45"/>
      <c r="AQ45"/>
      <c r="AR45"/>
      <c r="AS45"/>
      <c r="AT45"/>
    </row>
    <row r="46" spans="1:46" s="157" customFormat="1" ht="15" x14ac:dyDescent="0.25">
      <c r="A46" s="152"/>
      <c r="B46" s="388">
        <v>552</v>
      </c>
      <c r="C46" s="365" t="s">
        <v>60</v>
      </c>
      <c r="D46" s="366" t="s">
        <v>30</v>
      </c>
      <c r="E46" s="366" t="s">
        <v>538</v>
      </c>
      <c r="F46" s="367"/>
      <c r="G46" s="411">
        <v>43494</v>
      </c>
      <c r="H46" s="412">
        <v>2.98</v>
      </c>
      <c r="I46" s="342">
        <v>1</v>
      </c>
      <c r="J46" s="368" t="s">
        <v>829</v>
      </c>
      <c r="K46" s="369" t="s">
        <v>829</v>
      </c>
      <c r="L46" s="370">
        <v>2.98</v>
      </c>
      <c r="M46" s="370">
        <v>3.0598264831800486</v>
      </c>
      <c r="N46" s="370">
        <v>3.1417913111308673</v>
      </c>
      <c r="O46" s="370">
        <v>3.2259517645715428</v>
      </c>
      <c r="P46" s="370">
        <v>3.3123666586232936</v>
      </c>
      <c r="Q46" s="370">
        <v>3.4010963839121353</v>
      </c>
      <c r="R46" s="370">
        <v>3.4922029487725665</v>
      </c>
      <c r="S46" s="370">
        <v>3.5857500225817986</v>
      </c>
      <c r="T46" s="370">
        <v>3.6818029802547798</v>
      </c>
      <c r="U46" s="370">
        <v>3.780428947931143</v>
      </c>
      <c r="V46" s="370">
        <v>3.881696849885973</v>
      </c>
      <c r="W46" s="370">
        <v>3.9856774566972053</v>
      </c>
      <c r="X46" s="370">
        <v>4.0924434347032923</v>
      </c>
      <c r="Y46" s="370">
        <v>4.2020693967857223</v>
      </c>
      <c r="Z46" s="381"/>
      <c r="AA46" s="347">
        <v>0</v>
      </c>
      <c r="AB46" s="347">
        <v>0</v>
      </c>
      <c r="AC46" s="348">
        <v>0.15436241610738255</v>
      </c>
      <c r="AD46" s="175"/>
      <c r="AE46" s="349">
        <v>80109</v>
      </c>
      <c r="AF46" s="350"/>
      <c r="AG46" s="350"/>
      <c r="AH46" s="350"/>
      <c r="AI46" s="350"/>
      <c r="AJ46" s="350"/>
      <c r="AK46" s="350"/>
      <c r="AL46" s="351"/>
      <c r="AM46" s="157">
        <v>3.0967902740826663</v>
      </c>
      <c r="AN46" s="216">
        <v>-0.11679027408266629</v>
      </c>
      <c r="AO46"/>
      <c r="AP46"/>
      <c r="AQ46"/>
      <c r="AR46"/>
      <c r="AS46"/>
      <c r="AT46"/>
    </row>
    <row r="47" spans="1:46" s="157" customFormat="1" ht="15" x14ac:dyDescent="0.25">
      <c r="A47" s="152"/>
      <c r="C47" s="217"/>
      <c r="D47" s="139"/>
      <c r="E47" s="139"/>
      <c r="F47" s="139"/>
      <c r="G47" s="218">
        <v>0.875</v>
      </c>
      <c r="H47" s="248"/>
      <c r="I47" s="220"/>
      <c r="J47" s="220"/>
      <c r="K47" s="220"/>
      <c r="L47" s="220" t="s">
        <v>32</v>
      </c>
      <c r="M47" s="235"/>
      <c r="N47" s="221"/>
      <c r="O47" s="221"/>
      <c r="P47" s="221"/>
      <c r="Q47" s="221"/>
      <c r="R47" s="221"/>
      <c r="S47" s="221"/>
      <c r="T47" s="221"/>
      <c r="U47" s="221"/>
      <c r="V47" s="221"/>
      <c r="W47" s="221"/>
      <c r="X47" s="221"/>
      <c r="Y47" s="221"/>
      <c r="Z47" s="222"/>
      <c r="AA47" s="353"/>
      <c r="AB47" s="353"/>
      <c r="AC47" s="372">
        <v>0.46</v>
      </c>
      <c r="AD47" s="175"/>
      <c r="AE47" s="186">
        <v>1</v>
      </c>
      <c r="AF47" s="187">
        <v>0</v>
      </c>
      <c r="AG47" s="187">
        <v>0</v>
      </c>
      <c r="AH47" s="187">
        <v>0</v>
      </c>
      <c r="AI47" s="187">
        <v>0</v>
      </c>
      <c r="AJ47" s="187">
        <v>0</v>
      </c>
      <c r="AK47" s="187">
        <v>0</v>
      </c>
      <c r="AL47" s="188">
        <v>0</v>
      </c>
      <c r="AN47" s="216"/>
      <c r="AO47"/>
      <c r="AP47"/>
      <c r="AQ47"/>
      <c r="AR47"/>
      <c r="AS47"/>
      <c r="AT47"/>
    </row>
    <row r="48" spans="1:46" s="157" customFormat="1" ht="15" x14ac:dyDescent="0.25">
      <c r="A48" s="152"/>
      <c r="C48" s="223" t="s">
        <v>33</v>
      </c>
      <c r="D48" s="373"/>
      <c r="E48" s="225"/>
      <c r="F48" s="225"/>
      <c r="G48" s="226"/>
      <c r="H48" s="249"/>
      <c r="I48" s="228"/>
      <c r="J48" s="228"/>
      <c r="K48" s="228"/>
      <c r="L48" s="228"/>
      <c r="M48" s="374"/>
      <c r="N48" s="374"/>
      <c r="O48" s="375"/>
      <c r="P48" s="375"/>
      <c r="Q48" s="375"/>
      <c r="R48" s="376" t="s">
        <v>34</v>
      </c>
      <c r="S48" s="396">
        <v>0</v>
      </c>
      <c r="T48" s="233"/>
      <c r="U48" s="233"/>
      <c r="V48" s="233"/>
      <c r="W48" s="233"/>
      <c r="X48" s="233"/>
      <c r="Y48" s="233"/>
      <c r="Z48" s="234"/>
      <c r="AA48" s="378"/>
      <c r="AB48" s="378"/>
      <c r="AC48" s="379"/>
      <c r="AD48" s="175"/>
      <c r="AE48" s="175"/>
      <c r="AF48" s="175"/>
      <c r="AG48" s="175"/>
      <c r="AH48" s="175"/>
      <c r="AI48" s="175"/>
      <c r="AJ48" s="175"/>
      <c r="AK48" s="175"/>
      <c r="AL48" s="175"/>
      <c r="AN48" s="216"/>
      <c r="AO48"/>
      <c r="AP48"/>
      <c r="AQ48"/>
      <c r="AR48"/>
      <c r="AS48"/>
      <c r="AT48"/>
    </row>
    <row r="49" spans="1:46" s="157" customFormat="1" ht="15" x14ac:dyDescent="0.25">
      <c r="A49" s="152"/>
      <c r="B49" s="364">
        <v>509</v>
      </c>
      <c r="C49" s="365" t="s">
        <v>99</v>
      </c>
      <c r="D49" s="366" t="s">
        <v>30</v>
      </c>
      <c r="E49" s="366" t="s">
        <v>543</v>
      </c>
      <c r="F49" s="367"/>
      <c r="G49" s="411">
        <v>43502</v>
      </c>
      <c r="H49" s="412">
        <v>2.65</v>
      </c>
      <c r="I49" s="342">
        <v>1</v>
      </c>
      <c r="J49" s="368">
        <v>0</v>
      </c>
      <c r="K49" s="369">
        <v>0</v>
      </c>
      <c r="L49" s="370">
        <v>2.65</v>
      </c>
      <c r="M49" s="370">
        <v>2.6500483804367057</v>
      </c>
      <c r="N49" s="370">
        <v>2.6500967617566822</v>
      </c>
      <c r="O49" s="370">
        <v>2.6501451439599446</v>
      </c>
      <c r="P49" s="370">
        <v>2.6501935270465107</v>
      </c>
      <c r="Q49" s="370">
        <v>2.6502419110163951</v>
      </c>
      <c r="R49" s="370">
        <v>2.6502902958696142</v>
      </c>
      <c r="S49" s="370">
        <v>2.6503386816061849</v>
      </c>
      <c r="T49" s="370">
        <v>2.6503870682261228</v>
      </c>
      <c r="U49" s="370">
        <v>2.6504354557294434</v>
      </c>
      <c r="V49" s="370">
        <v>2.650483844116164</v>
      </c>
      <c r="W49" s="370">
        <v>2.6505322333862993</v>
      </c>
      <c r="X49" s="370">
        <v>2.6505806235398683</v>
      </c>
      <c r="Y49" s="370">
        <v>2.6506290145768832</v>
      </c>
      <c r="Z49" s="371"/>
      <c r="AA49" s="347">
        <v>0</v>
      </c>
      <c r="AB49" s="347">
        <v>0</v>
      </c>
      <c r="AC49" s="348">
        <v>0.21886792452830187</v>
      </c>
      <c r="AD49" s="175"/>
      <c r="AE49" s="349">
        <v>80157</v>
      </c>
      <c r="AF49" s="350"/>
      <c r="AG49" s="350"/>
      <c r="AH49" s="350"/>
      <c r="AI49" s="350"/>
      <c r="AJ49" s="350"/>
      <c r="AK49" s="350"/>
      <c r="AL49" s="351"/>
      <c r="AM49" s="157">
        <v>2.9060945867591559</v>
      </c>
      <c r="AN49" s="216">
        <v>-0.25609458675915597</v>
      </c>
      <c r="AO49"/>
      <c r="AP49"/>
      <c r="AQ49"/>
      <c r="AR49"/>
      <c r="AS49"/>
      <c r="AT49"/>
    </row>
    <row r="50" spans="1:46" s="157" customFormat="1" ht="15" x14ac:dyDescent="0.25">
      <c r="A50" s="152"/>
      <c r="C50" s="217"/>
      <c r="D50" s="139"/>
      <c r="E50" s="139"/>
      <c r="F50" s="139"/>
      <c r="G50" s="218">
        <v>0.47916666666666669</v>
      </c>
      <c r="H50" s="250"/>
      <c r="I50" s="220"/>
      <c r="J50" s="220"/>
      <c r="K50" s="220"/>
      <c r="L50" s="220" t="s">
        <v>32</v>
      </c>
      <c r="M50" s="221"/>
      <c r="N50" s="221"/>
      <c r="O50" s="221"/>
      <c r="P50" s="221"/>
      <c r="Q50" s="221"/>
      <c r="R50" s="221"/>
      <c r="S50" s="221"/>
      <c r="T50" s="221"/>
      <c r="U50" s="221"/>
      <c r="V50" s="221"/>
      <c r="W50" s="221"/>
      <c r="X50" s="221"/>
      <c r="Y50" s="221"/>
      <c r="Z50" s="222"/>
      <c r="AA50" s="353"/>
      <c r="AB50" s="353"/>
      <c r="AC50" s="372">
        <v>0.57999999999999996</v>
      </c>
      <c r="AD50" s="175"/>
      <c r="AE50" s="186">
        <v>1</v>
      </c>
      <c r="AF50" s="187">
        <v>0</v>
      </c>
      <c r="AG50" s="187">
        <v>0</v>
      </c>
      <c r="AH50" s="187">
        <v>0</v>
      </c>
      <c r="AI50" s="187">
        <v>0</v>
      </c>
      <c r="AJ50" s="187">
        <v>0</v>
      </c>
      <c r="AK50" s="187">
        <v>0</v>
      </c>
      <c r="AL50" s="188">
        <v>0</v>
      </c>
      <c r="AN50" s="216"/>
      <c r="AO50"/>
      <c r="AP50"/>
      <c r="AQ50"/>
      <c r="AR50"/>
      <c r="AS50"/>
      <c r="AT50"/>
    </row>
    <row r="51" spans="1:46" s="157" customFormat="1" ht="15" x14ac:dyDescent="0.25">
      <c r="A51" s="152"/>
      <c r="C51" s="223" t="s">
        <v>33</v>
      </c>
      <c r="D51" s="373"/>
      <c r="E51" s="225"/>
      <c r="F51" s="225"/>
      <c r="G51" s="226"/>
      <c r="H51" s="249"/>
      <c r="I51" s="228"/>
      <c r="J51" s="228"/>
      <c r="K51" s="228"/>
      <c r="L51" s="228"/>
      <c r="M51" s="374"/>
      <c r="N51" s="374"/>
      <c r="O51" s="375"/>
      <c r="P51" s="375"/>
      <c r="Q51" s="375"/>
      <c r="R51" s="376" t="s">
        <v>34</v>
      </c>
      <c r="S51" s="396">
        <v>0</v>
      </c>
      <c r="T51" s="233"/>
      <c r="U51" s="233"/>
      <c r="V51" s="233"/>
      <c r="W51" s="233"/>
      <c r="X51" s="233"/>
      <c r="Y51" s="233"/>
      <c r="Z51" s="234"/>
      <c r="AA51" s="378"/>
      <c r="AB51" s="378"/>
      <c r="AC51" s="379"/>
      <c r="AD51" s="175"/>
      <c r="AE51" s="175"/>
      <c r="AF51" s="175"/>
      <c r="AG51" s="175"/>
      <c r="AH51" s="175"/>
      <c r="AI51" s="175"/>
      <c r="AJ51" s="175"/>
      <c r="AK51" s="175"/>
      <c r="AL51" s="175"/>
      <c r="AN51" s="216"/>
      <c r="AO51"/>
      <c r="AP51"/>
      <c r="AQ51"/>
      <c r="AR51"/>
      <c r="AS51"/>
      <c r="AT51"/>
    </row>
    <row r="52" spans="1:46" s="157" customFormat="1" ht="15" x14ac:dyDescent="0.25">
      <c r="A52" s="152"/>
      <c r="B52" s="364">
        <v>541</v>
      </c>
      <c r="C52" s="365" t="s">
        <v>57</v>
      </c>
      <c r="D52" s="366" t="s">
        <v>30</v>
      </c>
      <c r="E52" s="366" t="s">
        <v>541</v>
      </c>
      <c r="F52" s="367"/>
      <c r="G52" s="411"/>
      <c r="H52" s="413">
        <v>3.9331716551313498E-2</v>
      </c>
      <c r="I52" s="342">
        <v>1</v>
      </c>
      <c r="J52" s="368">
        <v>0</v>
      </c>
      <c r="K52" s="369">
        <v>0</v>
      </c>
      <c r="L52" s="370">
        <v>3.9331716551313498E-2</v>
      </c>
      <c r="M52" s="370">
        <v>3.933243462135997E-2</v>
      </c>
      <c r="N52" s="370">
        <v>3.9333152704516074E-2</v>
      </c>
      <c r="O52" s="370">
        <v>3.9333870800782059E-2</v>
      </c>
      <c r="P52" s="370">
        <v>3.9334588910158168E-2</v>
      </c>
      <c r="Q52" s="370">
        <v>3.933530703264463E-2</v>
      </c>
      <c r="R52" s="370">
        <v>3.9336025168241681E-2</v>
      </c>
      <c r="S52" s="370">
        <v>3.9336743316949578E-2</v>
      </c>
      <c r="T52" s="370">
        <v>3.933746147876855E-2</v>
      </c>
      <c r="U52" s="370">
        <v>3.9338179653698825E-2</v>
      </c>
      <c r="V52" s="370">
        <v>3.9338897841740661E-2</v>
      </c>
      <c r="W52" s="370">
        <v>3.9339616042894279E-2</v>
      </c>
      <c r="X52" s="370">
        <v>3.9340334257159958E-2</v>
      </c>
      <c r="Y52" s="370">
        <v>3.9341052484537883E-2</v>
      </c>
      <c r="Z52" s="371"/>
      <c r="AA52" s="347">
        <v>0</v>
      </c>
      <c r="AB52" s="347">
        <v>0</v>
      </c>
      <c r="AC52" s="348">
        <v>0</v>
      </c>
      <c r="AD52" s="175"/>
      <c r="AE52" s="349">
        <v>80128</v>
      </c>
      <c r="AF52" s="350"/>
      <c r="AG52" s="350"/>
      <c r="AH52" s="350"/>
      <c r="AI52" s="350"/>
      <c r="AJ52" s="350"/>
      <c r="AK52" s="350"/>
      <c r="AL52" s="351"/>
      <c r="AM52" s="157">
        <v>0.04</v>
      </c>
      <c r="AN52" s="216">
        <v>-6.682834486865033E-4</v>
      </c>
      <c r="AO52"/>
      <c r="AP52"/>
      <c r="AQ52"/>
      <c r="AR52"/>
      <c r="AS52"/>
      <c r="AT52"/>
    </row>
    <row r="53" spans="1:46" s="157" customFormat="1" ht="15" x14ac:dyDescent="0.25">
      <c r="C53" s="238" t="s">
        <v>672</v>
      </c>
      <c r="D53" s="139"/>
      <c r="E53" s="139"/>
      <c r="F53" s="139"/>
      <c r="G53" s="218"/>
      <c r="H53" s="250"/>
      <c r="I53" s="220"/>
      <c r="J53" s="220"/>
      <c r="K53" s="220"/>
      <c r="L53" s="220" t="s">
        <v>32</v>
      </c>
      <c r="M53" s="235"/>
      <c r="N53" s="221"/>
      <c r="O53" s="221"/>
      <c r="P53" s="221"/>
      <c r="Q53" s="221"/>
      <c r="R53" s="221"/>
      <c r="S53" s="221"/>
      <c r="T53" s="221"/>
      <c r="U53" s="221"/>
      <c r="V53" s="221"/>
      <c r="W53" s="221"/>
      <c r="X53" s="221"/>
      <c r="Y53" s="221"/>
      <c r="Z53" s="222"/>
      <c r="AA53" s="353"/>
      <c r="AB53" s="353"/>
      <c r="AC53" s="382"/>
      <c r="AD53" s="175"/>
      <c r="AE53" s="186">
        <v>1</v>
      </c>
      <c r="AF53" s="187">
        <v>0</v>
      </c>
      <c r="AG53" s="187">
        <v>0</v>
      </c>
      <c r="AH53" s="187">
        <v>0</v>
      </c>
      <c r="AI53" s="187">
        <v>0</v>
      </c>
      <c r="AJ53" s="187">
        <v>0</v>
      </c>
      <c r="AK53" s="187">
        <v>0</v>
      </c>
      <c r="AL53" s="188">
        <v>0</v>
      </c>
      <c r="AN53" s="216"/>
      <c r="AO53"/>
      <c r="AP53"/>
      <c r="AQ53"/>
      <c r="AR53"/>
      <c r="AS53"/>
      <c r="AT53"/>
    </row>
    <row r="54" spans="1:46" s="157" customFormat="1" ht="15" x14ac:dyDescent="0.25">
      <c r="C54" s="223" t="s">
        <v>33</v>
      </c>
      <c r="D54" s="373"/>
      <c r="E54" s="225"/>
      <c r="F54" s="225"/>
      <c r="G54" s="226"/>
      <c r="H54" s="249"/>
      <c r="I54" s="228"/>
      <c r="J54" s="228"/>
      <c r="K54" s="228"/>
      <c r="L54" s="228"/>
      <c r="M54" s="374"/>
      <c r="N54" s="374"/>
      <c r="O54" s="375"/>
      <c r="P54" s="375"/>
      <c r="Q54" s="375"/>
      <c r="R54" s="376" t="s">
        <v>34</v>
      </c>
      <c r="S54" s="396">
        <v>0</v>
      </c>
      <c r="T54" s="233"/>
      <c r="U54" s="233"/>
      <c r="V54" s="233"/>
      <c r="W54" s="233"/>
      <c r="X54" s="233"/>
      <c r="Y54" s="233"/>
      <c r="Z54" s="234"/>
      <c r="AA54" s="378"/>
      <c r="AB54" s="378"/>
      <c r="AC54" s="379"/>
      <c r="AD54" s="175"/>
      <c r="AE54" s="175"/>
      <c r="AF54" s="175"/>
      <c r="AG54" s="175"/>
      <c r="AH54" s="175"/>
      <c r="AI54" s="175"/>
      <c r="AJ54" s="175"/>
      <c r="AK54" s="175"/>
      <c r="AL54" s="175"/>
      <c r="AN54" s="216"/>
      <c r="AO54"/>
      <c r="AP54"/>
      <c r="AQ54"/>
      <c r="AR54"/>
      <c r="AS54"/>
      <c r="AT54"/>
    </row>
    <row r="55" spans="1:46" s="157" customFormat="1" ht="15" x14ac:dyDescent="0.25">
      <c r="B55" s="364">
        <v>551</v>
      </c>
      <c r="C55" s="365" t="s">
        <v>59</v>
      </c>
      <c r="D55" s="366" t="s">
        <v>30</v>
      </c>
      <c r="E55" s="366" t="s">
        <v>532</v>
      </c>
      <c r="F55" s="367"/>
      <c r="G55" s="411">
        <v>43489</v>
      </c>
      <c r="H55" s="412">
        <v>6.54</v>
      </c>
      <c r="I55" s="342">
        <v>1</v>
      </c>
      <c r="J55" s="368">
        <v>0</v>
      </c>
      <c r="K55" s="369">
        <v>0</v>
      </c>
      <c r="L55" s="370">
        <v>6.54</v>
      </c>
      <c r="M55" s="370">
        <v>6.5401193992664366</v>
      </c>
      <c r="N55" s="370">
        <v>6.5402388007127179</v>
      </c>
      <c r="O55" s="370">
        <v>6.540358204338883</v>
      </c>
      <c r="P55" s="370">
        <v>6.5404776101449746</v>
      </c>
      <c r="Q55" s="370">
        <v>6.5405970181310282</v>
      </c>
      <c r="R55" s="370">
        <v>6.5407164282970864</v>
      </c>
      <c r="S55" s="370">
        <v>6.5408358406431883</v>
      </c>
      <c r="T55" s="370">
        <v>6.5409552551693748</v>
      </c>
      <c r="U55" s="370">
        <v>6.5410746718756831</v>
      </c>
      <c r="V55" s="370">
        <v>6.541194090762156</v>
      </c>
      <c r="W55" s="370">
        <v>6.5413135118288297</v>
      </c>
      <c r="X55" s="370">
        <v>6.5414329350757505</v>
      </c>
      <c r="Y55" s="370">
        <v>6.5415523605029495</v>
      </c>
      <c r="Z55" s="371"/>
      <c r="AA55" s="347">
        <v>0</v>
      </c>
      <c r="AB55" s="347">
        <v>0</v>
      </c>
      <c r="AC55" s="348">
        <v>0.28746177370030579</v>
      </c>
      <c r="AD55" s="175"/>
      <c r="AE55" s="349">
        <v>80125</v>
      </c>
      <c r="AF55" s="350"/>
      <c r="AG55" s="350"/>
      <c r="AH55" s="350"/>
      <c r="AI55" s="350"/>
      <c r="AJ55" s="350"/>
      <c r="AK55" s="350"/>
      <c r="AL55" s="351"/>
      <c r="AM55" s="157">
        <v>6.6589999999999998</v>
      </c>
      <c r="AN55" s="216">
        <v>-0.11899999999999977</v>
      </c>
      <c r="AO55"/>
      <c r="AP55"/>
      <c r="AQ55"/>
      <c r="AR55"/>
      <c r="AS55"/>
      <c r="AT55"/>
    </row>
    <row r="56" spans="1:46" s="157" customFormat="1" ht="15" x14ac:dyDescent="0.25">
      <c r="C56" s="217"/>
      <c r="D56" s="139"/>
      <c r="E56" s="139"/>
      <c r="F56" s="139"/>
      <c r="G56" s="218">
        <v>0.45833333333333331</v>
      </c>
      <c r="H56" s="250"/>
      <c r="I56" s="220"/>
      <c r="J56" s="220"/>
      <c r="K56" s="220"/>
      <c r="L56" s="220" t="s">
        <v>32</v>
      </c>
      <c r="M56" s="235"/>
      <c r="N56" s="221"/>
      <c r="O56" s="221"/>
      <c r="P56" s="221"/>
      <c r="Q56" s="221"/>
      <c r="R56" s="221"/>
      <c r="S56" s="221"/>
      <c r="T56" s="221"/>
      <c r="U56" s="221"/>
      <c r="V56" s="221"/>
      <c r="W56" s="221"/>
      <c r="X56" s="221"/>
      <c r="Y56" s="221"/>
      <c r="Z56" s="222"/>
      <c r="AA56" s="353"/>
      <c r="AB56" s="353"/>
      <c r="AC56" s="372">
        <v>1.88</v>
      </c>
      <c r="AD56" s="175"/>
      <c r="AE56" s="186">
        <v>1</v>
      </c>
      <c r="AF56" s="187">
        <v>0</v>
      </c>
      <c r="AG56" s="187">
        <v>0</v>
      </c>
      <c r="AH56" s="187">
        <v>0</v>
      </c>
      <c r="AI56" s="187">
        <v>0</v>
      </c>
      <c r="AJ56" s="187">
        <v>0</v>
      </c>
      <c r="AK56" s="187">
        <v>0</v>
      </c>
      <c r="AL56" s="188">
        <v>0</v>
      </c>
      <c r="AN56" s="216"/>
      <c r="AO56"/>
      <c r="AP56"/>
      <c r="AQ56"/>
      <c r="AR56"/>
      <c r="AS56"/>
      <c r="AT56"/>
    </row>
    <row r="57" spans="1:46" s="157" customFormat="1" ht="15" x14ac:dyDescent="0.25">
      <c r="C57" s="223" t="s">
        <v>33</v>
      </c>
      <c r="D57" s="373"/>
      <c r="E57" s="225"/>
      <c r="F57" s="225"/>
      <c r="G57" s="226"/>
      <c r="H57" s="249"/>
      <c r="I57" s="228"/>
      <c r="J57" s="228"/>
      <c r="K57" s="228"/>
      <c r="L57" s="228"/>
      <c r="M57" s="374"/>
      <c r="N57" s="374"/>
      <c r="O57" s="375"/>
      <c r="P57" s="375"/>
      <c r="Q57" s="375"/>
      <c r="R57" s="376" t="s">
        <v>34</v>
      </c>
      <c r="S57" s="396">
        <v>0</v>
      </c>
      <c r="T57" s="233"/>
      <c r="U57" s="233"/>
      <c r="V57" s="233"/>
      <c r="W57" s="233"/>
      <c r="X57" s="233"/>
      <c r="Y57" s="233"/>
      <c r="Z57" s="234"/>
      <c r="AA57" s="378"/>
      <c r="AB57" s="378"/>
      <c r="AC57" s="379"/>
      <c r="AD57" s="175"/>
      <c r="AE57" s="175"/>
      <c r="AF57" s="175"/>
      <c r="AG57" s="175"/>
      <c r="AH57" s="175"/>
      <c r="AI57" s="175"/>
      <c r="AJ57" s="175"/>
      <c r="AK57" s="175"/>
      <c r="AL57" s="175"/>
      <c r="AN57" s="216"/>
      <c r="AO57"/>
      <c r="AP57"/>
      <c r="AQ57"/>
      <c r="AR57"/>
      <c r="AS57"/>
      <c r="AT57"/>
    </row>
    <row r="58" spans="1:46" s="157" customFormat="1" ht="15" x14ac:dyDescent="0.25">
      <c r="B58" s="380">
        <v>522</v>
      </c>
      <c r="C58" s="365" t="s">
        <v>56</v>
      </c>
      <c r="D58" s="366" t="s">
        <v>30</v>
      </c>
      <c r="E58" s="366" t="s">
        <v>534</v>
      </c>
      <c r="F58" s="367"/>
      <c r="G58" s="411">
        <v>43496</v>
      </c>
      <c r="H58" s="412">
        <v>1.35</v>
      </c>
      <c r="I58" s="342">
        <v>1</v>
      </c>
      <c r="J58" s="368">
        <v>0</v>
      </c>
      <c r="K58" s="369">
        <v>0</v>
      </c>
      <c r="L58" s="370">
        <v>1.35</v>
      </c>
      <c r="M58" s="370">
        <v>1.3500246466375672</v>
      </c>
      <c r="N58" s="370">
        <v>1.3500492937251023</v>
      </c>
      <c r="O58" s="370">
        <v>1.3500739412626135</v>
      </c>
      <c r="P58" s="370">
        <v>1.3500985892501094</v>
      </c>
      <c r="Q58" s="370">
        <v>1.3501232376875976</v>
      </c>
      <c r="R58" s="370">
        <v>1.3501478865750867</v>
      </c>
      <c r="S58" s="370">
        <v>1.3501725359125849</v>
      </c>
      <c r="T58" s="370">
        <v>1.3501971857001003</v>
      </c>
      <c r="U58" s="370">
        <v>1.3502218359376412</v>
      </c>
      <c r="V58" s="370">
        <v>1.3502464866252157</v>
      </c>
      <c r="W58" s="370">
        <v>1.3502711377628318</v>
      </c>
      <c r="X58" s="370">
        <v>1.350295789350499</v>
      </c>
      <c r="Y58" s="370">
        <v>1.3503204413882237</v>
      </c>
      <c r="Z58" s="371"/>
      <c r="AA58" s="347">
        <v>0</v>
      </c>
      <c r="AB58" s="347">
        <v>0</v>
      </c>
      <c r="AC58" s="348">
        <v>2.9629629629629627E-2</v>
      </c>
      <c r="AD58" s="175"/>
      <c r="AE58" s="349">
        <v>80111</v>
      </c>
      <c r="AF58" s="350"/>
      <c r="AG58" s="350"/>
      <c r="AH58" s="350"/>
      <c r="AI58" s="350"/>
      <c r="AJ58" s="350"/>
      <c r="AK58" s="350"/>
      <c r="AL58" s="351"/>
      <c r="AM58" s="157">
        <v>1.4200080146793594</v>
      </c>
      <c r="AN58" s="216">
        <v>-7.0008014679359354E-2</v>
      </c>
      <c r="AO58"/>
      <c r="AP58"/>
      <c r="AQ58"/>
      <c r="AR58"/>
      <c r="AS58"/>
      <c r="AT58"/>
    </row>
    <row r="59" spans="1:46" s="157" customFormat="1" ht="15" x14ac:dyDescent="0.25">
      <c r="C59" s="217"/>
      <c r="D59" s="139"/>
      <c r="E59" s="139"/>
      <c r="F59" s="139"/>
      <c r="G59" s="137">
        <v>0.85416666666666663</v>
      </c>
      <c r="H59" s="250"/>
      <c r="I59" s="220"/>
      <c r="J59" s="220"/>
      <c r="K59" s="220"/>
      <c r="L59" s="220" t="s">
        <v>32</v>
      </c>
      <c r="M59" s="235"/>
      <c r="N59" s="221"/>
      <c r="O59" s="221"/>
      <c r="P59" s="221"/>
      <c r="Q59" s="221"/>
      <c r="R59" s="221"/>
      <c r="S59" s="221"/>
      <c r="T59" s="221"/>
      <c r="U59" s="221"/>
      <c r="V59" s="221"/>
      <c r="W59" s="221"/>
      <c r="X59" s="221"/>
      <c r="Y59" s="221"/>
      <c r="Z59" s="222"/>
      <c r="AA59" s="353"/>
      <c r="AB59" s="353"/>
      <c r="AC59" s="372">
        <v>0.04</v>
      </c>
      <c r="AD59" s="175"/>
      <c r="AE59" s="186">
        <v>1</v>
      </c>
      <c r="AF59" s="187">
        <v>0</v>
      </c>
      <c r="AG59" s="187">
        <v>0</v>
      </c>
      <c r="AH59" s="187">
        <v>0</v>
      </c>
      <c r="AI59" s="187">
        <v>0</v>
      </c>
      <c r="AJ59" s="187">
        <v>0</v>
      </c>
      <c r="AK59" s="187">
        <v>0</v>
      </c>
      <c r="AL59" s="188">
        <v>0</v>
      </c>
      <c r="AN59" s="216"/>
      <c r="AO59"/>
      <c r="AP59"/>
      <c r="AQ59"/>
      <c r="AR59"/>
      <c r="AS59"/>
      <c r="AT59"/>
    </row>
    <row r="60" spans="1:46" s="157" customFormat="1" ht="15" x14ac:dyDescent="0.25">
      <c r="C60" s="223" t="s">
        <v>33</v>
      </c>
      <c r="D60" s="373"/>
      <c r="E60" s="225"/>
      <c r="F60" s="225"/>
      <c r="G60" s="226"/>
      <c r="H60" s="249"/>
      <c r="I60" s="228"/>
      <c r="J60" s="228"/>
      <c r="K60" s="228"/>
      <c r="L60" s="228"/>
      <c r="M60" s="374"/>
      <c r="N60" s="374"/>
      <c r="O60" s="375"/>
      <c r="P60" s="375"/>
      <c r="Q60" s="375"/>
      <c r="R60" s="376" t="s">
        <v>34</v>
      </c>
      <c r="S60" s="396">
        <v>0</v>
      </c>
      <c r="T60" s="233"/>
      <c r="U60" s="233"/>
      <c r="V60" s="233"/>
      <c r="W60" s="233"/>
      <c r="X60" s="233"/>
      <c r="Y60" s="233"/>
      <c r="Z60" s="234"/>
      <c r="AA60" s="378"/>
      <c r="AB60" s="378"/>
      <c r="AC60" s="379"/>
      <c r="AD60" s="175"/>
      <c r="AE60" s="175"/>
      <c r="AF60" s="175"/>
      <c r="AG60" s="175"/>
      <c r="AH60" s="175"/>
      <c r="AI60" s="175"/>
      <c r="AJ60" s="175"/>
      <c r="AK60" s="175"/>
      <c r="AL60" s="175"/>
      <c r="AN60" s="216"/>
      <c r="AO60"/>
      <c r="AP60"/>
      <c r="AQ60"/>
      <c r="AR60"/>
      <c r="AS60"/>
      <c r="AT60"/>
    </row>
    <row r="61" spans="1:46" s="157" customFormat="1" ht="15" x14ac:dyDescent="0.25">
      <c r="B61" s="380">
        <v>559</v>
      </c>
      <c r="C61" s="365" t="s">
        <v>63</v>
      </c>
      <c r="D61" s="366" t="s">
        <v>30</v>
      </c>
      <c r="E61" s="366" t="s">
        <v>532</v>
      </c>
      <c r="F61" s="367"/>
      <c r="G61" s="411">
        <v>43535</v>
      </c>
      <c r="H61" s="412">
        <v>8.5</v>
      </c>
      <c r="I61" s="342">
        <v>1</v>
      </c>
      <c r="J61" s="368">
        <v>0</v>
      </c>
      <c r="K61" s="369">
        <v>0</v>
      </c>
      <c r="L61" s="370">
        <v>8.5</v>
      </c>
      <c r="M61" s="370">
        <v>8.500155182532831</v>
      </c>
      <c r="N61" s="370">
        <v>8.5003103678987912</v>
      </c>
      <c r="O61" s="370">
        <v>8.5004655560979359</v>
      </c>
      <c r="P61" s="370">
        <v>8.5006207471303181</v>
      </c>
      <c r="Q61" s="370">
        <v>8.5007759409959842</v>
      </c>
      <c r="R61" s="370">
        <v>8.5009311376949892</v>
      </c>
      <c r="S61" s="370">
        <v>8.5010863372273846</v>
      </c>
      <c r="T61" s="370">
        <v>8.5012415395932237</v>
      </c>
      <c r="U61" s="370">
        <v>8.5013967447925545</v>
      </c>
      <c r="V61" s="370">
        <v>8.501551952825432</v>
      </c>
      <c r="W61" s="370">
        <v>8.5017071636919042</v>
      </c>
      <c r="X61" s="370">
        <v>8.5018623773920297</v>
      </c>
      <c r="Y61" s="370">
        <v>8.5020175939258529</v>
      </c>
      <c r="Z61" s="381"/>
      <c r="AA61" s="347">
        <v>0</v>
      </c>
      <c r="AB61" s="347">
        <v>0</v>
      </c>
      <c r="AC61" s="348">
        <v>0.23294117647058823</v>
      </c>
      <c r="AD61" s="175"/>
      <c r="AE61" s="349">
        <v>80138</v>
      </c>
      <c r="AF61" s="350"/>
      <c r="AG61" s="350"/>
      <c r="AH61" s="350"/>
      <c r="AI61" s="350"/>
      <c r="AJ61" s="350"/>
      <c r="AK61" s="350"/>
      <c r="AL61" s="351"/>
      <c r="AM61" s="157">
        <v>9.9898288660791721</v>
      </c>
      <c r="AN61" s="240">
        <v>-1.4898288660791721</v>
      </c>
      <c r="AO61"/>
      <c r="AP61"/>
      <c r="AQ61"/>
      <c r="AR61"/>
      <c r="AS61"/>
      <c r="AT61"/>
    </row>
    <row r="62" spans="1:46" s="157" customFormat="1" ht="15" x14ac:dyDescent="0.25">
      <c r="C62" s="251"/>
      <c r="D62" s="139"/>
      <c r="E62" s="139"/>
      <c r="F62" s="139"/>
      <c r="G62" s="137">
        <v>0.47916666666666669</v>
      </c>
      <c r="H62" s="250"/>
      <c r="I62" s="220"/>
      <c r="J62" s="220"/>
      <c r="K62" s="220"/>
      <c r="L62" s="220" t="s">
        <v>32</v>
      </c>
      <c r="M62" s="235"/>
      <c r="N62" s="221"/>
      <c r="O62" s="221"/>
      <c r="P62" s="221"/>
      <c r="Q62" s="221"/>
      <c r="R62" s="221"/>
      <c r="S62" s="221"/>
      <c r="T62" s="221"/>
      <c r="U62" s="221"/>
      <c r="V62" s="221"/>
      <c r="W62" s="221"/>
      <c r="X62" s="221"/>
      <c r="Y62" s="221"/>
      <c r="Z62" s="222"/>
      <c r="AA62" s="353"/>
      <c r="AB62" s="353"/>
      <c r="AC62" s="389">
        <v>1.98</v>
      </c>
      <c r="AD62" s="175"/>
      <c r="AE62" s="186">
        <v>1</v>
      </c>
      <c r="AF62" s="187">
        <v>0</v>
      </c>
      <c r="AG62" s="187">
        <v>0</v>
      </c>
      <c r="AH62" s="187">
        <v>0</v>
      </c>
      <c r="AI62" s="187">
        <v>0</v>
      </c>
      <c r="AJ62" s="187">
        <v>0</v>
      </c>
      <c r="AK62" s="187">
        <v>0</v>
      </c>
      <c r="AL62" s="188">
        <v>0</v>
      </c>
      <c r="AN62" s="216"/>
      <c r="AO62"/>
      <c r="AP62"/>
      <c r="AQ62"/>
      <c r="AR62"/>
      <c r="AS62"/>
      <c r="AT62"/>
    </row>
    <row r="63" spans="1:46" s="157" customFormat="1" ht="15" x14ac:dyDescent="0.25">
      <c r="C63" s="223" t="s">
        <v>33</v>
      </c>
      <c r="D63" s="373"/>
      <c r="E63" s="225"/>
      <c r="F63" s="225"/>
      <c r="G63" s="226"/>
      <c r="H63" s="249"/>
      <c r="I63" s="228"/>
      <c r="J63" s="228"/>
      <c r="K63" s="228"/>
      <c r="L63" s="228"/>
      <c r="M63" s="374"/>
      <c r="N63" s="374"/>
      <c r="O63" s="375"/>
      <c r="P63" s="375"/>
      <c r="Q63" s="375"/>
      <c r="R63" s="376" t="s">
        <v>34</v>
      </c>
      <c r="S63" s="396">
        <v>0</v>
      </c>
      <c r="T63" s="233"/>
      <c r="U63" s="233"/>
      <c r="V63" s="233"/>
      <c r="W63" s="233"/>
      <c r="X63" s="233"/>
      <c r="Y63" s="233"/>
      <c r="Z63" s="234"/>
      <c r="AA63" s="378"/>
      <c r="AB63" s="378"/>
      <c r="AC63" s="379"/>
      <c r="AD63" s="175"/>
      <c r="AE63" s="175"/>
      <c r="AF63" s="175"/>
      <c r="AG63" s="175"/>
      <c r="AH63" s="175"/>
      <c r="AI63" s="175"/>
      <c r="AJ63" s="175"/>
      <c r="AK63" s="175"/>
      <c r="AL63" s="175"/>
      <c r="AN63" s="216"/>
      <c r="AO63"/>
      <c r="AP63"/>
      <c r="AQ63"/>
      <c r="AR63"/>
      <c r="AS63"/>
      <c r="AT63"/>
    </row>
    <row r="64" spans="1:46" s="157" customFormat="1" ht="15" x14ac:dyDescent="0.25">
      <c r="B64" s="380">
        <v>576</v>
      </c>
      <c r="C64" s="365" t="s">
        <v>64</v>
      </c>
      <c r="D64" s="366" t="s">
        <v>30</v>
      </c>
      <c r="E64" s="366" t="s">
        <v>540</v>
      </c>
      <c r="F64" s="367"/>
      <c r="G64" s="411"/>
      <c r="H64" s="412">
        <v>0</v>
      </c>
      <c r="I64" s="342">
        <v>1</v>
      </c>
      <c r="J64" s="368" t="s">
        <v>1589</v>
      </c>
      <c r="K64" s="369">
        <v>0</v>
      </c>
      <c r="L64" s="345">
        <v>0</v>
      </c>
      <c r="M64" s="345">
        <v>0</v>
      </c>
      <c r="N64" s="345">
        <v>0</v>
      </c>
      <c r="O64" s="345">
        <v>0</v>
      </c>
      <c r="P64" s="345">
        <v>0</v>
      </c>
      <c r="Q64" s="345">
        <v>0</v>
      </c>
      <c r="R64" s="345">
        <v>0</v>
      </c>
      <c r="S64" s="345">
        <v>0</v>
      </c>
      <c r="T64" s="345">
        <v>0</v>
      </c>
      <c r="U64" s="345">
        <v>0</v>
      </c>
      <c r="V64" s="345">
        <v>0</v>
      </c>
      <c r="W64" s="345">
        <v>0</v>
      </c>
      <c r="X64" s="345">
        <v>0</v>
      </c>
      <c r="Y64" s="345">
        <v>0</v>
      </c>
      <c r="Z64" s="383"/>
      <c r="AA64" s="347">
        <v>0</v>
      </c>
      <c r="AB64" s="347">
        <v>0</v>
      </c>
      <c r="AC64" s="348">
        <v>0</v>
      </c>
      <c r="AD64" s="175"/>
      <c r="AE64" s="349">
        <v>80150</v>
      </c>
      <c r="AF64" s="350"/>
      <c r="AG64" s="350"/>
      <c r="AH64" s="350"/>
      <c r="AI64" s="350"/>
      <c r="AJ64" s="350"/>
      <c r="AK64" s="350"/>
      <c r="AL64" s="351"/>
      <c r="AM64" s="157">
        <v>0.09</v>
      </c>
      <c r="AN64" s="216">
        <v>-0.09</v>
      </c>
      <c r="AO64"/>
      <c r="AP64"/>
      <c r="AQ64"/>
      <c r="AR64"/>
      <c r="AS64"/>
      <c r="AT64"/>
    </row>
    <row r="65" spans="1:46" s="157" customFormat="1" ht="15" x14ac:dyDescent="0.25">
      <c r="C65" s="238" t="s">
        <v>693</v>
      </c>
      <c r="D65" s="139"/>
      <c r="E65" s="139"/>
      <c r="F65" s="139"/>
      <c r="G65" s="137"/>
      <c r="H65" s="250"/>
      <c r="I65" s="220"/>
      <c r="J65" s="220"/>
      <c r="K65" s="220"/>
      <c r="L65" s="220" t="s">
        <v>32</v>
      </c>
      <c r="M65" s="235"/>
      <c r="N65" s="221"/>
      <c r="O65" s="221"/>
      <c r="P65" s="221"/>
      <c r="Q65" s="221"/>
      <c r="R65" s="221"/>
      <c r="S65" s="221"/>
      <c r="T65" s="221"/>
      <c r="U65" s="221"/>
      <c r="V65" s="221"/>
      <c r="W65" s="221"/>
      <c r="X65" s="221"/>
      <c r="Y65" s="221"/>
      <c r="Z65" s="222"/>
      <c r="AA65" s="353"/>
      <c r="AB65" s="353"/>
      <c r="AC65" s="382"/>
      <c r="AD65" s="175"/>
      <c r="AE65" s="186">
        <v>1</v>
      </c>
      <c r="AF65" s="187">
        <v>0</v>
      </c>
      <c r="AG65" s="187">
        <v>0</v>
      </c>
      <c r="AH65" s="187">
        <v>0</v>
      </c>
      <c r="AI65" s="187">
        <v>0</v>
      </c>
      <c r="AJ65" s="187">
        <v>0</v>
      </c>
      <c r="AK65" s="187">
        <v>0</v>
      </c>
      <c r="AL65" s="188">
        <v>0</v>
      </c>
      <c r="AN65" s="216"/>
      <c r="AO65"/>
      <c r="AP65"/>
      <c r="AQ65"/>
      <c r="AR65"/>
      <c r="AS65"/>
      <c r="AT65"/>
    </row>
    <row r="66" spans="1:46" s="157" customFormat="1" ht="15" x14ac:dyDescent="0.25">
      <c r="C66" s="223" t="s">
        <v>33</v>
      </c>
      <c r="D66" s="373"/>
      <c r="E66" s="225"/>
      <c r="F66" s="225"/>
      <c r="G66" s="226"/>
      <c r="H66" s="249"/>
      <c r="I66" s="228"/>
      <c r="J66" s="228"/>
      <c r="K66" s="228"/>
      <c r="L66" s="228"/>
      <c r="M66" s="374"/>
      <c r="N66" s="374"/>
      <c r="O66" s="375"/>
      <c r="P66" s="375"/>
      <c r="Q66" s="375"/>
      <c r="R66" s="376" t="s">
        <v>34</v>
      </c>
      <c r="S66" s="396">
        <v>0</v>
      </c>
      <c r="T66" s="233"/>
      <c r="U66" s="233"/>
      <c r="V66" s="233"/>
      <c r="W66" s="233"/>
      <c r="X66" s="233"/>
      <c r="Y66" s="233"/>
      <c r="Z66" s="239"/>
      <c r="AA66" s="378"/>
      <c r="AB66" s="378"/>
      <c r="AC66" s="379"/>
      <c r="AD66" s="175"/>
      <c r="AE66" s="175"/>
      <c r="AF66" s="175"/>
      <c r="AG66" s="175"/>
      <c r="AH66" s="175"/>
      <c r="AI66" s="175"/>
      <c r="AJ66" s="175"/>
      <c r="AK66" s="175"/>
      <c r="AL66" s="175"/>
      <c r="AN66" s="216"/>
      <c r="AO66"/>
      <c r="AP66"/>
      <c r="AQ66"/>
      <c r="AR66"/>
      <c r="AS66"/>
      <c r="AT66"/>
    </row>
    <row r="67" spans="1:46" s="157" customFormat="1" ht="15" x14ac:dyDescent="0.25">
      <c r="B67" s="380">
        <v>542</v>
      </c>
      <c r="C67" s="365" t="s">
        <v>104</v>
      </c>
      <c r="D67" s="366" t="s">
        <v>30</v>
      </c>
      <c r="E67" s="366" t="s">
        <v>543</v>
      </c>
      <c r="F67" s="367"/>
      <c r="G67" s="411">
        <v>43459</v>
      </c>
      <c r="H67" s="412">
        <v>2.4282293359999998</v>
      </c>
      <c r="I67" s="342">
        <v>1</v>
      </c>
      <c r="J67" s="368">
        <v>0</v>
      </c>
      <c r="K67" s="369">
        <v>0</v>
      </c>
      <c r="L67" s="370">
        <v>2.4282293359999998</v>
      </c>
      <c r="M67" s="370">
        <v>2.4282736676210179</v>
      </c>
      <c r="N67" s="370">
        <v>2.4283180000513878</v>
      </c>
      <c r="O67" s="370">
        <v>2.4283623332911248</v>
      </c>
      <c r="P67" s="370">
        <v>2.4284066673402442</v>
      </c>
      <c r="Q67" s="370">
        <v>2.4284510021987593</v>
      </c>
      <c r="R67" s="370">
        <v>2.4284953378666856</v>
      </c>
      <c r="S67" s="370">
        <v>2.4285396743440382</v>
      </c>
      <c r="T67" s="370">
        <v>2.4285840116308317</v>
      </c>
      <c r="U67" s="370">
        <v>2.4286283497270804</v>
      </c>
      <c r="V67" s="370">
        <v>2.4286726886328003</v>
      </c>
      <c r="W67" s="370">
        <v>2.4287170283480042</v>
      </c>
      <c r="X67" s="370">
        <v>2.4287613688727094</v>
      </c>
      <c r="Y67" s="370">
        <v>2.428805710206928</v>
      </c>
      <c r="Z67" s="371"/>
      <c r="AA67" s="347">
        <v>0</v>
      </c>
      <c r="AB67" s="347">
        <v>0</v>
      </c>
      <c r="AC67" s="348">
        <v>0.19185482857538463</v>
      </c>
      <c r="AD67" s="175"/>
      <c r="AE67" s="349">
        <v>80160</v>
      </c>
      <c r="AF67" s="350"/>
      <c r="AG67" s="350"/>
      <c r="AH67" s="350"/>
      <c r="AI67" s="350"/>
      <c r="AJ67" s="350"/>
      <c r="AK67" s="350"/>
      <c r="AL67" s="351"/>
      <c r="AM67" s="157">
        <v>2.5843518410049251</v>
      </c>
      <c r="AN67" s="216">
        <v>-0.1561225050049253</v>
      </c>
      <c r="AO67"/>
      <c r="AP67"/>
      <c r="AQ67"/>
      <c r="AR67"/>
      <c r="AS67"/>
      <c r="AT67"/>
    </row>
    <row r="68" spans="1:46" s="157" customFormat="1" ht="15" x14ac:dyDescent="0.25">
      <c r="C68" s="217"/>
      <c r="D68" s="139"/>
      <c r="E68" s="139"/>
      <c r="F68" s="139"/>
      <c r="G68" s="137">
        <v>0.45833333333333331</v>
      </c>
      <c r="H68" s="250"/>
      <c r="I68" s="220"/>
      <c r="J68" s="220"/>
      <c r="K68" s="220"/>
      <c r="L68" s="220" t="s">
        <v>32</v>
      </c>
      <c r="M68" s="235"/>
      <c r="N68" s="221"/>
      <c r="O68" s="221"/>
      <c r="P68" s="221"/>
      <c r="Q68" s="221"/>
      <c r="R68" s="221"/>
      <c r="S68" s="221"/>
      <c r="T68" s="221"/>
      <c r="U68" s="221"/>
      <c r="V68" s="221"/>
      <c r="W68" s="221"/>
      <c r="X68" s="221"/>
      <c r="Y68" s="221"/>
      <c r="Z68" s="222"/>
      <c r="AA68" s="353"/>
      <c r="AB68" s="353"/>
      <c r="AC68" s="372">
        <v>0.46586752300000001</v>
      </c>
      <c r="AD68" s="175"/>
      <c r="AE68" s="186">
        <v>1</v>
      </c>
      <c r="AF68" s="187">
        <v>0</v>
      </c>
      <c r="AG68" s="187">
        <v>0</v>
      </c>
      <c r="AH68" s="187">
        <v>0</v>
      </c>
      <c r="AI68" s="187">
        <v>0</v>
      </c>
      <c r="AJ68" s="187">
        <v>0</v>
      </c>
      <c r="AK68" s="187">
        <v>0</v>
      </c>
      <c r="AL68" s="188">
        <v>0</v>
      </c>
      <c r="AN68" s="216"/>
      <c r="AO68"/>
      <c r="AP68"/>
      <c r="AQ68"/>
      <c r="AR68"/>
      <c r="AS68"/>
      <c r="AT68"/>
    </row>
    <row r="69" spans="1:46" s="157" customFormat="1" ht="15" x14ac:dyDescent="0.25">
      <c r="C69" s="223" t="s">
        <v>33</v>
      </c>
      <c r="D69" s="373"/>
      <c r="E69" s="225"/>
      <c r="F69" s="225"/>
      <c r="G69" s="226"/>
      <c r="H69" s="249"/>
      <c r="I69" s="228"/>
      <c r="J69" s="228"/>
      <c r="K69" s="228"/>
      <c r="L69" s="228"/>
      <c r="M69" s="374"/>
      <c r="N69" s="374"/>
      <c r="O69" s="375"/>
      <c r="P69" s="375"/>
      <c r="Q69" s="375"/>
      <c r="R69" s="376" t="s">
        <v>34</v>
      </c>
      <c r="S69" s="396">
        <v>0</v>
      </c>
      <c r="T69" s="233"/>
      <c r="U69" s="233"/>
      <c r="V69" s="233"/>
      <c r="W69" s="233"/>
      <c r="X69" s="233"/>
      <c r="Y69" s="233"/>
      <c r="Z69" s="234"/>
      <c r="AA69" s="378"/>
      <c r="AB69" s="378"/>
      <c r="AC69" s="379"/>
      <c r="AD69" s="175"/>
      <c r="AE69" s="175"/>
      <c r="AF69" s="175"/>
      <c r="AG69" s="175"/>
      <c r="AH69" s="175"/>
      <c r="AI69" s="175"/>
      <c r="AJ69" s="175"/>
      <c r="AK69" s="175"/>
      <c r="AL69" s="175"/>
      <c r="AN69" s="216"/>
      <c r="AO69"/>
      <c r="AP69"/>
      <c r="AQ69"/>
      <c r="AR69"/>
      <c r="AS69"/>
      <c r="AT69"/>
    </row>
    <row r="70" spans="1:46" s="157" customFormat="1" ht="15" x14ac:dyDescent="0.25">
      <c r="B70" s="380">
        <v>554</v>
      </c>
      <c r="C70" s="365" t="s">
        <v>62</v>
      </c>
      <c r="D70" s="366" t="s">
        <v>30</v>
      </c>
      <c r="E70" s="366" t="s">
        <v>539</v>
      </c>
      <c r="F70" s="367"/>
      <c r="G70" s="411">
        <v>43488</v>
      </c>
      <c r="H70" s="412">
        <v>2.213837936</v>
      </c>
      <c r="I70" s="342">
        <v>1</v>
      </c>
      <c r="J70" s="368" t="s">
        <v>829</v>
      </c>
      <c r="K70" s="369" t="s">
        <v>829</v>
      </c>
      <c r="L70" s="370">
        <v>2.213837936</v>
      </c>
      <c r="M70" s="370">
        <v>2.2731409214904224</v>
      </c>
      <c r="N70" s="370">
        <v>2.3340324803948636</v>
      </c>
      <c r="O70" s="370">
        <v>2.3965551664814169</v>
      </c>
      <c r="P70" s="370">
        <v>2.4607526734234257</v>
      </c>
      <c r="Q70" s="370">
        <v>2.5266698653345991</v>
      </c>
      <c r="R70" s="370">
        <v>2.5943528081220713</v>
      </c>
      <c r="S70" s="370">
        <v>2.6638488016793431</v>
      </c>
      <c r="T70" s="370">
        <v>2.7352064129415741</v>
      </c>
      <c r="U70" s="370">
        <v>2.8084755098263536</v>
      </c>
      <c r="V70" s="370">
        <v>2.8837072960836458</v>
      </c>
      <c r="W70" s="370">
        <v>2.9609543470792854</v>
      </c>
      <c r="X70" s="370">
        <v>3.0402706465370088</v>
      </c>
      <c r="Y70" s="370">
        <v>3.1217116242647212</v>
      </c>
      <c r="Z70" s="371"/>
      <c r="AA70" s="347">
        <v>0</v>
      </c>
      <c r="AB70" s="347">
        <v>0</v>
      </c>
      <c r="AC70" s="348">
        <v>0.12642591693306318</v>
      </c>
      <c r="AD70" s="175"/>
      <c r="AE70" s="349">
        <v>80117</v>
      </c>
      <c r="AF70" s="350"/>
      <c r="AG70" s="350"/>
      <c r="AH70" s="350"/>
      <c r="AI70" s="350"/>
      <c r="AJ70" s="350"/>
      <c r="AK70" s="350"/>
      <c r="AL70" s="351"/>
      <c r="AM70" s="157">
        <v>1.5493173781333109</v>
      </c>
      <c r="AN70" s="216">
        <v>0.66452055786668907</v>
      </c>
      <c r="AO70"/>
      <c r="AP70"/>
      <c r="AQ70"/>
      <c r="AR70"/>
      <c r="AS70"/>
      <c r="AT70"/>
    </row>
    <row r="71" spans="1:46" s="157" customFormat="1" ht="15" x14ac:dyDescent="0.25">
      <c r="C71" s="217"/>
      <c r="D71" s="139"/>
      <c r="E71" s="139"/>
      <c r="F71" s="139"/>
      <c r="G71" s="137">
        <v>0.58333333333333337</v>
      </c>
      <c r="H71" s="250"/>
      <c r="I71" s="220"/>
      <c r="J71" s="220"/>
      <c r="K71" s="220"/>
      <c r="L71" s="220" t="s">
        <v>32</v>
      </c>
      <c r="M71" s="235"/>
      <c r="N71" s="221"/>
      <c r="O71" s="221"/>
      <c r="P71" s="221"/>
      <c r="Q71" s="221"/>
      <c r="R71" s="221"/>
      <c r="S71" s="221"/>
      <c r="T71" s="221"/>
      <c r="U71" s="221"/>
      <c r="V71" s="221"/>
      <c r="W71" s="221"/>
      <c r="X71" s="221"/>
      <c r="Y71" s="221"/>
      <c r="Z71" s="222"/>
      <c r="AA71" s="353"/>
      <c r="AB71" s="353"/>
      <c r="AC71" s="372">
        <v>0.27988649100000002</v>
      </c>
      <c r="AD71" s="175"/>
      <c r="AE71" s="186">
        <v>1</v>
      </c>
      <c r="AF71" s="187">
        <v>0</v>
      </c>
      <c r="AG71" s="187">
        <v>0</v>
      </c>
      <c r="AH71" s="187">
        <v>0</v>
      </c>
      <c r="AI71" s="187">
        <v>0</v>
      </c>
      <c r="AJ71" s="187">
        <v>0</v>
      </c>
      <c r="AK71" s="187">
        <v>0</v>
      </c>
      <c r="AL71" s="188">
        <v>0</v>
      </c>
      <c r="AN71" s="216"/>
      <c r="AO71"/>
      <c r="AP71"/>
      <c r="AQ71"/>
      <c r="AR71"/>
      <c r="AS71"/>
      <c r="AT71"/>
    </row>
    <row r="72" spans="1:46" s="157" customFormat="1" ht="15" x14ac:dyDescent="0.25">
      <c r="C72" s="223" t="s">
        <v>33</v>
      </c>
      <c r="D72" s="373"/>
      <c r="E72" s="225"/>
      <c r="F72" s="225"/>
      <c r="G72" s="226"/>
      <c r="H72" s="249"/>
      <c r="I72" s="228"/>
      <c r="J72" s="228"/>
      <c r="K72" s="228"/>
      <c r="L72" s="228"/>
      <c r="M72" s="374"/>
      <c r="N72" s="374"/>
      <c r="O72" s="375"/>
      <c r="P72" s="375"/>
      <c r="Q72" s="375"/>
      <c r="R72" s="376" t="s">
        <v>34</v>
      </c>
      <c r="S72" s="396">
        <v>0</v>
      </c>
      <c r="T72" s="233"/>
      <c r="U72" s="233"/>
      <c r="V72" s="233"/>
      <c r="W72" s="233"/>
      <c r="X72" s="233"/>
      <c r="Y72" s="233"/>
      <c r="Z72" s="234"/>
      <c r="AA72" s="378"/>
      <c r="AB72" s="378"/>
      <c r="AC72" s="379"/>
      <c r="AD72" s="175"/>
      <c r="AE72" s="175"/>
      <c r="AF72" s="175"/>
      <c r="AG72" s="175"/>
      <c r="AH72" s="175"/>
      <c r="AI72" s="175"/>
      <c r="AJ72" s="175"/>
      <c r="AK72" s="175"/>
      <c r="AL72" s="175"/>
      <c r="AN72" s="216"/>
      <c r="AO72"/>
      <c r="AP72"/>
      <c r="AQ72"/>
      <c r="AR72"/>
      <c r="AS72"/>
      <c r="AT72"/>
    </row>
    <row r="73" spans="1:46" s="157" customFormat="1" ht="15" x14ac:dyDescent="0.25">
      <c r="B73" s="380">
        <v>553</v>
      </c>
      <c r="C73" s="365" t="s">
        <v>61</v>
      </c>
      <c r="D73" s="366" t="s">
        <v>30</v>
      </c>
      <c r="E73" s="366" t="s">
        <v>542</v>
      </c>
      <c r="F73" s="367"/>
      <c r="G73" s="411">
        <v>43459</v>
      </c>
      <c r="H73" s="412">
        <v>1.7017807309999999</v>
      </c>
      <c r="I73" s="342">
        <v>1</v>
      </c>
      <c r="J73" s="368">
        <v>0</v>
      </c>
      <c r="K73" s="369">
        <v>0</v>
      </c>
      <c r="L73" s="370">
        <v>1.7017807309999999</v>
      </c>
      <c r="M73" s="370">
        <v>1.7018118000169598</v>
      </c>
      <c r="N73" s="370">
        <v>1.7018428696011394</v>
      </c>
      <c r="O73" s="370">
        <v>1.7018739397525491</v>
      </c>
      <c r="P73" s="370">
        <v>1.7019050104711999</v>
      </c>
      <c r="Q73" s="370">
        <v>1.701936081757101</v>
      </c>
      <c r="R73" s="370">
        <v>1.7019671536102636</v>
      </c>
      <c r="S73" s="370">
        <v>1.7019982260306978</v>
      </c>
      <c r="T73" s="370">
        <v>1.7020292990184143</v>
      </c>
      <c r="U73" s="370">
        <v>1.7020603725734229</v>
      </c>
      <c r="V73" s="370">
        <v>1.7020914466957342</v>
      </c>
      <c r="W73" s="370">
        <v>1.7021225213853581</v>
      </c>
      <c r="X73" s="370">
        <v>1.7021535966423067</v>
      </c>
      <c r="Y73" s="370">
        <v>1.7021846724665879</v>
      </c>
      <c r="Z73" s="371"/>
      <c r="AA73" s="347">
        <v>0</v>
      </c>
      <c r="AB73" s="347">
        <v>0</v>
      </c>
      <c r="AC73" s="348">
        <v>0.19047932327305214</v>
      </c>
      <c r="AD73" s="175"/>
      <c r="AE73" s="349">
        <v>80132</v>
      </c>
      <c r="AF73" s="350"/>
      <c r="AG73" s="350"/>
      <c r="AH73" s="350"/>
      <c r="AI73" s="350"/>
      <c r="AJ73" s="350"/>
      <c r="AK73" s="350"/>
      <c r="AL73" s="351"/>
      <c r="AM73" s="157">
        <v>1.76</v>
      </c>
      <c r="AN73" s="216">
        <v>-5.8219269000000073E-2</v>
      </c>
      <c r="AO73"/>
      <c r="AP73"/>
      <c r="AQ73"/>
      <c r="AR73"/>
      <c r="AS73"/>
      <c r="AT73"/>
    </row>
    <row r="74" spans="1:46" s="157" customFormat="1" ht="15" x14ac:dyDescent="0.25">
      <c r="C74" s="217"/>
      <c r="D74" s="139"/>
      <c r="E74" s="139"/>
      <c r="F74" s="139"/>
      <c r="G74" s="137">
        <v>0.45833333333333331</v>
      </c>
      <c r="H74" s="250"/>
      <c r="I74" s="220"/>
      <c r="J74" s="220"/>
      <c r="K74" s="220"/>
      <c r="L74" s="220" t="s">
        <v>32</v>
      </c>
      <c r="M74" s="235"/>
      <c r="N74" s="221"/>
      <c r="O74" s="221"/>
      <c r="P74" s="221"/>
      <c r="Q74" s="221"/>
      <c r="R74" s="221"/>
      <c r="S74" s="221"/>
      <c r="T74" s="221"/>
      <c r="U74" s="221"/>
      <c r="V74" s="221"/>
      <c r="W74" s="221"/>
      <c r="X74" s="221"/>
      <c r="Y74" s="221"/>
      <c r="Z74" s="222"/>
      <c r="AA74" s="353"/>
      <c r="AB74" s="353"/>
      <c r="AC74" s="372">
        <v>0.32415404199999998</v>
      </c>
      <c r="AD74" s="175"/>
      <c r="AE74" s="186">
        <v>1</v>
      </c>
      <c r="AF74" s="187">
        <v>0</v>
      </c>
      <c r="AG74" s="187">
        <v>0</v>
      </c>
      <c r="AH74" s="187">
        <v>0</v>
      </c>
      <c r="AI74" s="187">
        <v>0</v>
      </c>
      <c r="AJ74" s="187">
        <v>0</v>
      </c>
      <c r="AK74" s="187">
        <v>0</v>
      </c>
      <c r="AL74" s="188">
        <v>0</v>
      </c>
      <c r="AN74" s="216"/>
      <c r="AO74"/>
      <c r="AP74"/>
      <c r="AQ74"/>
      <c r="AR74"/>
      <c r="AS74"/>
      <c r="AT74"/>
    </row>
    <row r="75" spans="1:46" s="157" customFormat="1" ht="15" x14ac:dyDescent="0.25">
      <c r="C75" s="223" t="s">
        <v>33</v>
      </c>
      <c r="D75" s="373"/>
      <c r="E75" s="225"/>
      <c r="F75" s="225"/>
      <c r="G75" s="226"/>
      <c r="H75" s="249"/>
      <c r="I75" s="228"/>
      <c r="J75" s="228"/>
      <c r="K75" s="228"/>
      <c r="L75" s="228"/>
      <c r="M75" s="374"/>
      <c r="N75" s="374"/>
      <c r="O75" s="375"/>
      <c r="P75" s="375"/>
      <c r="Q75" s="375"/>
      <c r="R75" s="376" t="s">
        <v>34</v>
      </c>
      <c r="S75" s="396">
        <v>0</v>
      </c>
      <c r="T75" s="233"/>
      <c r="U75" s="233"/>
      <c r="V75" s="233"/>
      <c r="W75" s="233"/>
      <c r="X75" s="233"/>
      <c r="Y75" s="233"/>
      <c r="Z75" s="234"/>
      <c r="AA75" s="378"/>
      <c r="AB75" s="378"/>
      <c r="AC75" s="379"/>
      <c r="AD75" s="175"/>
      <c r="AE75" s="175"/>
      <c r="AF75" s="175"/>
      <c r="AG75" s="175"/>
      <c r="AH75" s="175"/>
      <c r="AI75" s="175"/>
      <c r="AJ75" s="175"/>
      <c r="AK75" s="175"/>
      <c r="AL75" s="175"/>
      <c r="AN75" s="216"/>
      <c r="AO75"/>
      <c r="AP75"/>
      <c r="AQ75"/>
      <c r="AR75"/>
      <c r="AS75"/>
      <c r="AT75"/>
    </row>
    <row r="76" spans="1:46" s="157" customFormat="1" ht="15" x14ac:dyDescent="0.25">
      <c r="B76" s="380">
        <v>546</v>
      </c>
      <c r="C76" s="365" t="s">
        <v>58</v>
      </c>
      <c r="D76" s="366" t="s">
        <v>30</v>
      </c>
      <c r="E76" s="366" t="s">
        <v>532</v>
      </c>
      <c r="F76" s="367"/>
      <c r="G76" s="411">
        <v>43494</v>
      </c>
      <c r="H76" s="412">
        <v>6.48</v>
      </c>
      <c r="I76" s="342">
        <v>1</v>
      </c>
      <c r="J76" s="368">
        <v>0</v>
      </c>
      <c r="K76" s="369">
        <v>0</v>
      </c>
      <c r="L76" s="370">
        <v>6.48</v>
      </c>
      <c r="M76" s="370">
        <v>6.4801183038603227</v>
      </c>
      <c r="N76" s="370">
        <v>6.4802366098804915</v>
      </c>
      <c r="O76" s="370">
        <v>6.4803549180605451</v>
      </c>
      <c r="P76" s="370">
        <v>6.4804732284005251</v>
      </c>
      <c r="Q76" s="370">
        <v>6.4805915409004688</v>
      </c>
      <c r="R76" s="370">
        <v>6.4807098555604163</v>
      </c>
      <c r="S76" s="370">
        <v>6.4808281723804075</v>
      </c>
      <c r="T76" s="370">
        <v>6.4809464913604815</v>
      </c>
      <c r="U76" s="370">
        <v>6.4810648125006773</v>
      </c>
      <c r="V76" s="370">
        <v>6.4811831358010359</v>
      </c>
      <c r="W76" s="370">
        <v>6.4813014612615936</v>
      </c>
      <c r="X76" s="370">
        <v>6.4814197888823948</v>
      </c>
      <c r="Y76" s="370">
        <v>6.4815381186634733</v>
      </c>
      <c r="Z76" s="371"/>
      <c r="AA76" s="347">
        <v>0</v>
      </c>
      <c r="AB76" s="347">
        <v>0</v>
      </c>
      <c r="AC76" s="348">
        <v>0.21296296296296294</v>
      </c>
      <c r="AD76" s="175"/>
      <c r="AE76" s="349">
        <v>80105</v>
      </c>
      <c r="AF76" s="350"/>
      <c r="AG76" s="350"/>
      <c r="AH76" s="350"/>
      <c r="AI76" s="350"/>
      <c r="AJ76" s="350"/>
      <c r="AK76" s="350"/>
      <c r="AL76" s="351"/>
      <c r="AM76" s="157">
        <v>6.5717546555598014</v>
      </c>
      <c r="AN76" s="216">
        <v>-9.1754655559801002E-2</v>
      </c>
      <c r="AO76"/>
      <c r="AP76"/>
      <c r="AQ76"/>
      <c r="AR76"/>
      <c r="AS76"/>
      <c r="AT76"/>
    </row>
    <row r="77" spans="1:46" s="157" customFormat="1" ht="15" x14ac:dyDescent="0.25">
      <c r="C77" s="217"/>
      <c r="D77" s="139"/>
      <c r="E77" s="139"/>
      <c r="F77" s="139"/>
      <c r="G77" s="137">
        <v>0.83333333333333337</v>
      </c>
      <c r="H77" s="250"/>
      <c r="I77" s="220"/>
      <c r="J77" s="220"/>
      <c r="K77" s="220"/>
      <c r="L77" s="220" t="s">
        <v>32</v>
      </c>
      <c r="M77" s="235"/>
      <c r="N77" s="221"/>
      <c r="O77" s="221"/>
      <c r="P77" s="221"/>
      <c r="Q77" s="221"/>
      <c r="R77" s="221"/>
      <c r="S77" s="221"/>
      <c r="T77" s="221"/>
      <c r="U77" s="221"/>
      <c r="V77" s="221"/>
      <c r="W77" s="221"/>
      <c r="X77" s="221"/>
      <c r="Y77" s="221"/>
      <c r="Z77" s="222"/>
      <c r="AA77" s="353"/>
      <c r="AB77" s="353"/>
      <c r="AC77" s="372">
        <v>1.38</v>
      </c>
      <c r="AD77" s="175"/>
      <c r="AE77" s="186">
        <v>1</v>
      </c>
      <c r="AF77" s="187">
        <v>0</v>
      </c>
      <c r="AG77" s="187">
        <v>0</v>
      </c>
      <c r="AH77" s="187">
        <v>0</v>
      </c>
      <c r="AI77" s="187">
        <v>0</v>
      </c>
      <c r="AJ77" s="187">
        <v>0</v>
      </c>
      <c r="AK77" s="187">
        <v>0</v>
      </c>
      <c r="AL77" s="188">
        <v>0</v>
      </c>
      <c r="AN77" s="216"/>
      <c r="AO77"/>
      <c r="AP77"/>
      <c r="AQ77"/>
      <c r="AR77"/>
      <c r="AS77"/>
      <c r="AT77"/>
    </row>
    <row r="78" spans="1:46" s="157" customFormat="1" ht="15" x14ac:dyDescent="0.25">
      <c r="C78" s="223" t="s">
        <v>33</v>
      </c>
      <c r="D78" s="373"/>
      <c r="E78" s="225"/>
      <c r="F78" s="225"/>
      <c r="G78" s="244"/>
      <c r="H78" s="225"/>
      <c r="I78" s="228"/>
      <c r="J78" s="228"/>
      <c r="K78" s="228"/>
      <c r="L78" s="228"/>
      <c r="M78" s="374"/>
      <c r="N78" s="374"/>
      <c r="O78" s="375"/>
      <c r="P78" s="375"/>
      <c r="Q78" s="375"/>
      <c r="R78" s="376" t="s">
        <v>34</v>
      </c>
      <c r="S78" s="396">
        <v>0</v>
      </c>
      <c r="T78" s="387"/>
      <c r="U78" s="387"/>
      <c r="V78" s="387"/>
      <c r="W78" s="387"/>
      <c r="X78" s="387"/>
      <c r="Y78" s="387"/>
      <c r="Z78" s="234"/>
      <c r="AA78" s="378"/>
      <c r="AB78" s="378"/>
      <c r="AC78" s="379"/>
      <c r="AD78" s="175"/>
      <c r="AE78" s="175"/>
      <c r="AF78" s="175"/>
      <c r="AG78" s="175"/>
      <c r="AH78" s="175"/>
      <c r="AI78" s="175"/>
      <c r="AJ78" s="175"/>
      <c r="AK78" s="175"/>
      <c r="AL78" s="175"/>
      <c r="AN78" s="216"/>
      <c r="AO78"/>
      <c r="AP78"/>
      <c r="AQ78"/>
      <c r="AR78"/>
      <c r="AS78"/>
      <c r="AT78"/>
    </row>
    <row r="79" spans="1:46" s="157" customFormat="1" ht="15" x14ac:dyDescent="0.25">
      <c r="A79" s="246"/>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N79" s="216"/>
      <c r="AO79"/>
      <c r="AP79"/>
      <c r="AQ79"/>
      <c r="AR79"/>
      <c r="AS79"/>
      <c r="AT79"/>
    </row>
    <row r="80" spans="1:46" s="157" customFormat="1" ht="15" x14ac:dyDescent="0.25">
      <c r="A80" s="152"/>
      <c r="B80" s="25"/>
      <c r="C80" s="158"/>
      <c r="D80" s="152"/>
      <c r="E80" s="152"/>
      <c r="F80" s="152"/>
      <c r="G80" s="152"/>
      <c r="H80" s="152"/>
      <c r="I80" s="152"/>
      <c r="J80" s="152"/>
      <c r="K80" s="152"/>
      <c r="L80" s="7" t="s">
        <v>0</v>
      </c>
      <c r="M80" s="159"/>
      <c r="N80" s="159"/>
      <c r="O80" s="159"/>
      <c r="P80" s="159"/>
      <c r="Q80" s="159"/>
      <c r="R80" s="159"/>
      <c r="S80" s="159"/>
      <c r="T80" s="159"/>
      <c r="U80" s="159"/>
      <c r="V80" s="159"/>
      <c r="W80" s="159"/>
      <c r="X80" s="159"/>
      <c r="Y80" s="159"/>
      <c r="Z80" s="156"/>
      <c r="AA80" s="152"/>
      <c r="AB80" s="152"/>
      <c r="AC80" s="152"/>
      <c r="AD80" s="152"/>
      <c r="AE80" s="152"/>
      <c r="AF80" s="152"/>
      <c r="AG80" s="152"/>
      <c r="AH80" s="152"/>
      <c r="AI80" s="152"/>
      <c r="AJ80" s="152"/>
      <c r="AK80" s="152"/>
      <c r="AL80" s="152"/>
      <c r="AN80" s="216"/>
      <c r="AO80"/>
      <c r="AP80"/>
      <c r="AQ80"/>
      <c r="AR80"/>
      <c r="AS80"/>
      <c r="AT80"/>
    </row>
    <row r="81" spans="1:46" s="157" customFormat="1" ht="60.75" x14ac:dyDescent="0.25">
      <c r="A81" s="20" t="s">
        <v>39</v>
      </c>
      <c r="B81" s="21" t="s">
        <v>657</v>
      </c>
      <c r="C81" s="20" t="s">
        <v>2</v>
      </c>
      <c r="D81" s="18" t="s">
        <v>3</v>
      </c>
      <c r="E81" s="18" t="s">
        <v>4</v>
      </c>
      <c r="F81" s="18" t="s">
        <v>5</v>
      </c>
      <c r="G81" s="22" t="s">
        <v>6</v>
      </c>
      <c r="H81" s="22" t="s">
        <v>826</v>
      </c>
      <c r="I81" s="16" t="s">
        <v>7</v>
      </c>
      <c r="J81" s="24" t="s">
        <v>8</v>
      </c>
      <c r="K81" s="17" t="s">
        <v>9</v>
      </c>
      <c r="L81" s="22" t="s">
        <v>10</v>
      </c>
      <c r="M81" s="22" t="s">
        <v>658</v>
      </c>
      <c r="N81" s="22" t="s">
        <v>659</v>
      </c>
      <c r="O81" s="22" t="s">
        <v>660</v>
      </c>
      <c r="P81" s="22" t="s">
        <v>661</v>
      </c>
      <c r="Q81" s="22" t="s">
        <v>662</v>
      </c>
      <c r="R81" s="22" t="s">
        <v>663</v>
      </c>
      <c r="S81" s="22" t="s">
        <v>664</v>
      </c>
      <c r="T81" s="22" t="s">
        <v>665</v>
      </c>
      <c r="U81" s="22" t="s">
        <v>666</v>
      </c>
      <c r="V81" s="22" t="s">
        <v>667</v>
      </c>
      <c r="W81" s="22" t="s">
        <v>665</v>
      </c>
      <c r="X81" s="22" t="s">
        <v>666</v>
      </c>
      <c r="Y81" s="22" t="s">
        <v>667</v>
      </c>
      <c r="Z81" s="23" t="s">
        <v>11</v>
      </c>
      <c r="AA81" s="19" t="s">
        <v>12</v>
      </c>
      <c r="AB81" s="19" t="s">
        <v>13</v>
      </c>
      <c r="AC81" s="19" t="s">
        <v>14</v>
      </c>
      <c r="AD81" s="160"/>
      <c r="AE81" s="19" t="s">
        <v>15</v>
      </c>
      <c r="AF81" s="19" t="s">
        <v>16</v>
      </c>
      <c r="AG81" s="19" t="s">
        <v>17</v>
      </c>
      <c r="AH81" s="19" t="s">
        <v>18</v>
      </c>
      <c r="AI81" s="19" t="s">
        <v>19</v>
      </c>
      <c r="AJ81" s="19" t="s">
        <v>20</v>
      </c>
      <c r="AK81" s="19" t="s">
        <v>21</v>
      </c>
      <c r="AL81" s="19" t="s">
        <v>22</v>
      </c>
      <c r="AN81" s="216"/>
      <c r="AO81"/>
      <c r="AP81"/>
      <c r="AQ81"/>
      <c r="AR81"/>
      <c r="AS81"/>
      <c r="AT81"/>
    </row>
    <row r="82" spans="1:46" s="157" customFormat="1" ht="15" x14ac:dyDescent="0.25">
      <c r="A82" s="6"/>
      <c r="B82" s="161"/>
      <c r="C82" s="162"/>
      <c r="D82" s="161"/>
      <c r="E82" s="161"/>
      <c r="F82" s="161"/>
      <c r="G82" s="163"/>
      <c r="H82" s="161"/>
      <c r="I82" s="164"/>
      <c r="J82" s="165"/>
      <c r="K82" s="161"/>
      <c r="L82" s="161"/>
      <c r="M82" s="161"/>
      <c r="N82" s="161"/>
      <c r="O82" s="161"/>
      <c r="P82" s="161"/>
      <c r="Q82" s="161"/>
      <c r="R82" s="161"/>
      <c r="S82" s="161"/>
      <c r="T82" s="161"/>
      <c r="U82" s="161"/>
      <c r="V82" s="161"/>
      <c r="W82" s="161"/>
      <c r="X82" s="161"/>
      <c r="Y82" s="161"/>
      <c r="Z82" s="160"/>
      <c r="AA82" s="160"/>
      <c r="AB82" s="160"/>
      <c r="AC82" s="160"/>
      <c r="AD82" s="160"/>
      <c r="AE82" s="160"/>
      <c r="AF82" s="160"/>
      <c r="AG82" s="160"/>
      <c r="AH82" s="160"/>
      <c r="AI82" s="160"/>
      <c r="AJ82" s="160"/>
      <c r="AK82" s="160"/>
      <c r="AL82" s="160"/>
      <c r="AN82" s="216"/>
      <c r="AO82"/>
      <c r="AP82"/>
      <c r="AQ82"/>
      <c r="AR82"/>
      <c r="AS82"/>
      <c r="AT82"/>
    </row>
    <row r="83" spans="1:46" s="157" customFormat="1" ht="15" x14ac:dyDescent="0.25">
      <c r="A83" s="334" t="s">
        <v>544</v>
      </c>
      <c r="B83" s="335">
        <v>61</v>
      </c>
      <c r="C83" s="336"/>
      <c r="D83" s="337" t="s">
        <v>23</v>
      </c>
      <c r="E83" s="338" t="s">
        <v>841</v>
      </c>
      <c r="F83" s="339"/>
      <c r="G83" s="408"/>
      <c r="H83" s="409">
        <v>30.9</v>
      </c>
      <c r="I83" s="342">
        <v>1</v>
      </c>
      <c r="J83" s="343"/>
      <c r="K83" s="344" t="s">
        <v>24</v>
      </c>
      <c r="L83" s="345">
        <v>30.9</v>
      </c>
      <c r="M83" s="345">
        <v>30.900564134148755</v>
      </c>
      <c r="N83" s="345">
        <v>30.901128278596786</v>
      </c>
      <c r="O83" s="345">
        <v>30.901692433344262</v>
      </c>
      <c r="P83" s="345">
        <v>30.902256598391389</v>
      </c>
      <c r="Q83" s="345">
        <v>30.902820773738338</v>
      </c>
      <c r="R83" s="345">
        <v>30.903384959385317</v>
      </c>
      <c r="S83" s="345">
        <v>30.903949155332494</v>
      </c>
      <c r="T83" s="345">
        <v>30.904513361580072</v>
      </c>
      <c r="U83" s="345">
        <v>30.905077578128228</v>
      </c>
      <c r="V83" s="345">
        <v>30.905641804977165</v>
      </c>
      <c r="W83" s="345">
        <v>30.906206042127035</v>
      </c>
      <c r="X83" s="345">
        <v>30.906770289578088</v>
      </c>
      <c r="Y83" s="345">
        <v>30.907334547330443</v>
      </c>
      <c r="Z83" s="346" t="s">
        <v>1590</v>
      </c>
      <c r="AA83" s="347">
        <v>0</v>
      </c>
      <c r="AB83" s="347">
        <v>0</v>
      </c>
      <c r="AC83" s="348">
        <v>0.3009708737864078</v>
      </c>
      <c r="AD83" s="175"/>
      <c r="AE83" s="349">
        <v>10430</v>
      </c>
      <c r="AF83" s="350"/>
      <c r="AG83" s="350"/>
      <c r="AH83" s="350"/>
      <c r="AI83" s="350"/>
      <c r="AJ83" s="350"/>
      <c r="AK83" s="350"/>
      <c r="AL83" s="351"/>
      <c r="AN83" s="216"/>
      <c r="AO83"/>
      <c r="AP83"/>
      <c r="AQ83"/>
      <c r="AR83"/>
      <c r="AS83"/>
      <c r="AT83"/>
    </row>
    <row r="84" spans="1:46" s="157" customFormat="1" ht="15" x14ac:dyDescent="0.25">
      <c r="A84" s="11"/>
      <c r="B84" s="176"/>
      <c r="C84" s="177"/>
      <c r="D84" s="178"/>
      <c r="E84" s="178"/>
      <c r="F84" s="178"/>
      <c r="G84" s="179"/>
      <c r="H84" s="180"/>
      <c r="I84" s="181"/>
      <c r="J84" s="182"/>
      <c r="K84" s="183" t="s">
        <v>25</v>
      </c>
      <c r="L84" s="352">
        <v>33.776861848999999</v>
      </c>
      <c r="M84" s="352">
        <v>33.777478505349734</v>
      </c>
      <c r="N84" s="352">
        <v>33.778095172957634</v>
      </c>
      <c r="O84" s="352">
        <v>33.778711851823878</v>
      </c>
      <c r="P84" s="352">
        <v>33.779328541948693</v>
      </c>
      <c r="Q84" s="352">
        <v>33.779945243332271</v>
      </c>
      <c r="R84" s="352">
        <v>33.780561955974832</v>
      </c>
      <c r="S84" s="352">
        <v>33.781178679876568</v>
      </c>
      <c r="T84" s="352">
        <v>33.781795415037692</v>
      </c>
      <c r="U84" s="352">
        <v>33.782412161458403</v>
      </c>
      <c r="V84" s="352">
        <v>33.783028919138921</v>
      </c>
      <c r="W84" s="352">
        <v>33.783645688079417</v>
      </c>
      <c r="X84" s="352">
        <v>33.784262468280154</v>
      </c>
      <c r="Y84" s="352">
        <v>33.784879259741274</v>
      </c>
      <c r="Z84" s="184"/>
      <c r="AA84" s="353"/>
      <c r="AB84" s="353"/>
      <c r="AC84" s="354">
        <v>9.3000000000000007</v>
      </c>
      <c r="AD84" s="175"/>
      <c r="AE84" s="186">
        <v>1</v>
      </c>
      <c r="AF84" s="187">
        <v>0</v>
      </c>
      <c r="AG84" s="187">
        <v>0</v>
      </c>
      <c r="AH84" s="187">
        <v>0</v>
      </c>
      <c r="AI84" s="187">
        <v>0</v>
      </c>
      <c r="AJ84" s="187">
        <v>0</v>
      </c>
      <c r="AK84" s="187">
        <v>0</v>
      </c>
      <c r="AL84" s="188">
        <v>0</v>
      </c>
      <c r="AN84" s="216"/>
      <c r="AO84"/>
      <c r="AP84"/>
      <c r="AQ84"/>
      <c r="AR84"/>
      <c r="AS84"/>
      <c r="AT84"/>
    </row>
    <row r="85" spans="1:46" s="157" customFormat="1" ht="15" x14ac:dyDescent="0.25">
      <c r="A85" s="11"/>
      <c r="B85" s="176"/>
      <c r="C85" s="189"/>
      <c r="D85" s="190" t="s">
        <v>26</v>
      </c>
      <c r="E85" s="355"/>
      <c r="F85" s="356"/>
      <c r="G85" s="357"/>
      <c r="H85" s="358"/>
      <c r="I85" s="359"/>
      <c r="J85" s="359"/>
      <c r="K85" s="359"/>
      <c r="L85" s="359"/>
      <c r="M85" s="359"/>
      <c r="N85" s="360"/>
      <c r="O85" s="360"/>
      <c r="P85" s="360"/>
      <c r="Q85" s="360"/>
      <c r="R85" s="361" t="s">
        <v>27</v>
      </c>
      <c r="S85" s="392">
        <v>0</v>
      </c>
      <c r="T85" s="353"/>
      <c r="U85" s="353"/>
      <c r="V85" s="353"/>
      <c r="W85" s="353"/>
      <c r="X85" s="353"/>
      <c r="Y85" s="353"/>
      <c r="Z85" s="184"/>
      <c r="AA85" s="362"/>
      <c r="AB85" s="362"/>
      <c r="AC85" s="363"/>
      <c r="AD85" s="175"/>
      <c r="AE85" s="175"/>
      <c r="AF85" s="175"/>
      <c r="AG85" s="175"/>
      <c r="AH85" s="175"/>
      <c r="AI85" s="175"/>
      <c r="AJ85" s="175"/>
      <c r="AK85" s="175"/>
      <c r="AL85" s="175"/>
      <c r="AN85" s="216"/>
      <c r="AO85"/>
      <c r="AP85"/>
      <c r="AQ85"/>
      <c r="AR85"/>
      <c r="AS85"/>
      <c r="AT85"/>
    </row>
    <row r="86" spans="1:46" s="157" customFormat="1" ht="15" x14ac:dyDescent="0.25">
      <c r="A86" s="14"/>
      <c r="B86" s="197"/>
      <c r="C86" s="198"/>
      <c r="D86" s="198"/>
      <c r="E86" s="198"/>
      <c r="F86" s="199"/>
      <c r="G86" s="200" t="s">
        <v>28</v>
      </c>
      <c r="H86" s="201">
        <v>0.99199999999999999</v>
      </c>
      <c r="I86" s="197"/>
      <c r="J86" s="202"/>
      <c r="K86" s="203" t="s">
        <v>29</v>
      </c>
      <c r="L86" s="78">
        <v>30.652799999999999</v>
      </c>
      <c r="M86" s="78">
        <v>30.653359621075566</v>
      </c>
      <c r="N86" s="78">
        <v>30.653919252368013</v>
      </c>
      <c r="O86" s="78">
        <v>30.654478893877506</v>
      </c>
      <c r="P86" s="78">
        <v>30.655038545604256</v>
      </c>
      <c r="Q86" s="78">
        <v>30.655598207548429</v>
      </c>
      <c r="R86" s="78">
        <v>30.656157879710236</v>
      </c>
      <c r="S86" s="78">
        <v>30.656717562089835</v>
      </c>
      <c r="T86" s="78">
        <v>30.657277254687433</v>
      </c>
      <c r="U86" s="78">
        <v>30.657836957503203</v>
      </c>
      <c r="V86" s="78">
        <v>30.658396670537346</v>
      </c>
      <c r="W86" s="78">
        <v>30.658956393790017</v>
      </c>
      <c r="X86" s="78">
        <v>30.659516127261462</v>
      </c>
      <c r="Y86" s="78">
        <v>30.6600758709518</v>
      </c>
      <c r="Z86" s="204"/>
      <c r="AA86" s="205"/>
      <c r="AB86" s="198"/>
      <c r="AC86" s="206"/>
      <c r="AD86" s="175"/>
      <c r="AE86" s="175"/>
      <c r="AF86" s="175"/>
      <c r="AG86" s="175"/>
      <c r="AH86" s="175"/>
      <c r="AI86" s="175"/>
      <c r="AJ86" s="175"/>
      <c r="AK86" s="175"/>
      <c r="AL86" s="175"/>
      <c r="AN86" s="216"/>
      <c r="AO86"/>
      <c r="AP86"/>
      <c r="AQ86"/>
      <c r="AR86"/>
      <c r="AS86"/>
      <c r="AT86"/>
    </row>
    <row r="87" spans="1:46" s="157" customFormat="1" ht="15" x14ac:dyDescent="0.25">
      <c r="A87" s="2"/>
      <c r="C87" s="207"/>
      <c r="D87" s="208"/>
      <c r="E87" s="208"/>
      <c r="F87" s="208"/>
      <c r="G87" s="209"/>
      <c r="H87" s="241"/>
      <c r="I87" s="211"/>
      <c r="J87" s="212"/>
      <c r="K87" s="208"/>
      <c r="Z87" s="175"/>
      <c r="AA87" s="175"/>
      <c r="AB87" s="175"/>
      <c r="AC87" s="175"/>
      <c r="AD87" s="175"/>
      <c r="AE87" s="175"/>
      <c r="AF87" s="175"/>
      <c r="AG87" s="175"/>
      <c r="AH87" s="175"/>
      <c r="AI87" s="175"/>
      <c r="AJ87" s="175"/>
      <c r="AK87" s="175"/>
      <c r="AL87" s="175"/>
      <c r="AN87" s="216"/>
      <c r="AO87"/>
      <c r="AP87"/>
      <c r="AQ87"/>
      <c r="AR87"/>
      <c r="AS87"/>
      <c r="AT87"/>
    </row>
    <row r="88" spans="1:46" s="157" customFormat="1" ht="15" x14ac:dyDescent="0.25">
      <c r="A88" s="152"/>
      <c r="B88" s="388">
        <v>64</v>
      </c>
      <c r="C88" s="365" t="s">
        <v>69</v>
      </c>
      <c r="D88" s="366" t="s">
        <v>30</v>
      </c>
      <c r="E88" s="366" t="s">
        <v>532</v>
      </c>
      <c r="F88" s="367"/>
      <c r="G88" s="411">
        <v>43488</v>
      </c>
      <c r="H88" s="412">
        <v>7.64</v>
      </c>
      <c r="I88" s="342">
        <v>1</v>
      </c>
      <c r="J88" s="368">
        <v>0</v>
      </c>
      <c r="K88" s="369">
        <v>0</v>
      </c>
      <c r="L88" s="370">
        <v>7.64</v>
      </c>
      <c r="M88" s="370">
        <v>7.6401394817118611</v>
      </c>
      <c r="N88" s="370">
        <v>7.6402789659702082</v>
      </c>
      <c r="O88" s="370">
        <v>7.6404184527750862</v>
      </c>
      <c r="P88" s="370">
        <v>7.6405579421265442</v>
      </c>
      <c r="Q88" s="370">
        <v>7.6406974340246254</v>
      </c>
      <c r="R88" s="370">
        <v>7.6408369284693789</v>
      </c>
      <c r="S88" s="370">
        <v>7.6409764254608499</v>
      </c>
      <c r="T88" s="370">
        <v>7.6411159249990854</v>
      </c>
      <c r="U88" s="370">
        <v>7.6412554270841309</v>
      </c>
      <c r="V88" s="370">
        <v>7.641394931716035</v>
      </c>
      <c r="W88" s="370">
        <v>7.6415344388948405</v>
      </c>
      <c r="X88" s="370">
        <v>7.6416739486206007</v>
      </c>
      <c r="Y88" s="370">
        <v>7.6418134608933537</v>
      </c>
      <c r="Z88" s="381"/>
      <c r="AA88" s="347">
        <v>0</v>
      </c>
      <c r="AB88" s="347">
        <v>0</v>
      </c>
      <c r="AC88" s="348">
        <v>0.25261780104712039</v>
      </c>
      <c r="AD88" s="175"/>
      <c r="AE88" s="349">
        <v>80206</v>
      </c>
      <c r="AF88" s="350"/>
      <c r="AG88" s="350"/>
      <c r="AH88" s="350"/>
      <c r="AI88" s="350"/>
      <c r="AJ88" s="350"/>
      <c r="AK88" s="350"/>
      <c r="AL88" s="351"/>
      <c r="AM88" s="157">
        <v>8.16</v>
      </c>
      <c r="AN88" s="216">
        <v>-0.52000000000000046</v>
      </c>
      <c r="AO88"/>
      <c r="AP88"/>
      <c r="AQ88"/>
      <c r="AR88"/>
      <c r="AS88"/>
      <c r="AT88"/>
    </row>
    <row r="89" spans="1:46" s="157" customFormat="1" ht="15" x14ac:dyDescent="0.25">
      <c r="A89" s="152"/>
      <c r="C89" s="217"/>
      <c r="D89" s="139"/>
      <c r="E89" s="139"/>
      <c r="F89" s="139"/>
      <c r="G89" s="218">
        <v>0.72916666666666663</v>
      </c>
      <c r="H89" s="248"/>
      <c r="I89" s="220"/>
      <c r="J89" s="220"/>
      <c r="K89" s="220"/>
      <c r="L89" s="220" t="s">
        <v>32</v>
      </c>
      <c r="M89" s="235"/>
      <c r="N89" s="221"/>
      <c r="O89" s="221"/>
      <c r="P89" s="221"/>
      <c r="Q89" s="221"/>
      <c r="R89" s="221"/>
      <c r="S89" s="221"/>
      <c r="T89" s="221"/>
      <c r="U89" s="221"/>
      <c r="V89" s="221"/>
      <c r="W89" s="221"/>
      <c r="X89" s="221"/>
      <c r="Y89" s="221"/>
      <c r="Z89" s="222"/>
      <c r="AA89" s="353"/>
      <c r="AB89" s="353"/>
      <c r="AC89" s="372">
        <v>1.93</v>
      </c>
      <c r="AD89" s="175"/>
      <c r="AE89" s="186">
        <v>1</v>
      </c>
      <c r="AF89" s="187">
        <v>0</v>
      </c>
      <c r="AG89" s="187">
        <v>0</v>
      </c>
      <c r="AH89" s="187">
        <v>0</v>
      </c>
      <c r="AI89" s="187">
        <v>0</v>
      </c>
      <c r="AJ89" s="187">
        <v>0</v>
      </c>
      <c r="AK89" s="187">
        <v>0</v>
      </c>
      <c r="AL89" s="188">
        <v>0</v>
      </c>
      <c r="AN89" s="216"/>
      <c r="AO89"/>
      <c r="AP89"/>
      <c r="AQ89"/>
      <c r="AR89"/>
      <c r="AS89"/>
      <c r="AT89"/>
    </row>
    <row r="90" spans="1:46" s="157" customFormat="1" ht="15" x14ac:dyDescent="0.25">
      <c r="A90" s="152"/>
      <c r="C90" s="223" t="s">
        <v>33</v>
      </c>
      <c r="D90" s="373"/>
      <c r="E90" s="225"/>
      <c r="F90" s="225"/>
      <c r="G90" s="226"/>
      <c r="H90" s="249"/>
      <c r="I90" s="228"/>
      <c r="J90" s="228"/>
      <c r="K90" s="228"/>
      <c r="L90" s="228"/>
      <c r="M90" s="374"/>
      <c r="N90" s="374"/>
      <c r="O90" s="375"/>
      <c r="P90" s="375"/>
      <c r="Q90" s="375"/>
      <c r="R90" s="376" t="s">
        <v>34</v>
      </c>
      <c r="S90" s="396">
        <v>0</v>
      </c>
      <c r="T90" s="233"/>
      <c r="U90" s="233"/>
      <c r="V90" s="233"/>
      <c r="W90" s="233"/>
      <c r="X90" s="233"/>
      <c r="Y90" s="233"/>
      <c r="Z90" s="234"/>
      <c r="AA90" s="378"/>
      <c r="AB90" s="378"/>
      <c r="AC90" s="379"/>
      <c r="AD90" s="175"/>
      <c r="AE90" s="175"/>
      <c r="AF90" s="175"/>
      <c r="AG90" s="175"/>
      <c r="AH90" s="175"/>
      <c r="AI90" s="175"/>
      <c r="AJ90" s="175"/>
      <c r="AK90" s="175"/>
      <c r="AL90" s="175"/>
      <c r="AN90" s="216"/>
      <c r="AO90"/>
      <c r="AP90"/>
      <c r="AQ90"/>
      <c r="AR90"/>
      <c r="AS90"/>
      <c r="AT90"/>
    </row>
    <row r="91" spans="1:46" s="157" customFormat="1" ht="15" x14ac:dyDescent="0.25">
      <c r="A91" s="152"/>
      <c r="B91" s="364">
        <v>62</v>
      </c>
      <c r="C91" s="365" t="s">
        <v>68</v>
      </c>
      <c r="D91" s="366" t="s">
        <v>30</v>
      </c>
      <c r="E91" s="366" t="s">
        <v>37</v>
      </c>
      <c r="F91" s="367"/>
      <c r="G91" s="411">
        <v>43439</v>
      </c>
      <c r="H91" s="412">
        <v>9.18</v>
      </c>
      <c r="I91" s="342">
        <v>1</v>
      </c>
      <c r="J91" s="368">
        <v>0</v>
      </c>
      <c r="K91" s="369">
        <v>0</v>
      </c>
      <c r="L91" s="370">
        <v>9.18</v>
      </c>
      <c r="M91" s="370">
        <v>9.1801675971354566</v>
      </c>
      <c r="N91" s="370">
        <v>9.1803351973306953</v>
      </c>
      <c r="O91" s="370">
        <v>9.1805028005857707</v>
      </c>
      <c r="P91" s="370">
        <v>9.1806704069007434</v>
      </c>
      <c r="Q91" s="370">
        <v>9.1808380162756631</v>
      </c>
      <c r="R91" s="370">
        <v>9.1810056287105883</v>
      </c>
      <c r="S91" s="370">
        <v>9.181173244205576</v>
      </c>
      <c r="T91" s="370">
        <v>9.1813408627606812</v>
      </c>
      <c r="U91" s="370">
        <v>9.1815084843759589</v>
      </c>
      <c r="V91" s="370">
        <v>9.181676109051466</v>
      </c>
      <c r="W91" s="370">
        <v>9.1818437367872558</v>
      </c>
      <c r="X91" s="370">
        <v>9.1820113675833923</v>
      </c>
      <c r="Y91" s="370">
        <v>9.1821790014399198</v>
      </c>
      <c r="Z91" s="371"/>
      <c r="AA91" s="347">
        <v>0</v>
      </c>
      <c r="AB91" s="347">
        <v>0</v>
      </c>
      <c r="AC91" s="348">
        <v>0.29520697167755994</v>
      </c>
      <c r="AD91" s="175"/>
      <c r="AE91" s="349">
        <v>80218</v>
      </c>
      <c r="AF91" s="350"/>
      <c r="AG91" s="350"/>
      <c r="AH91" s="350"/>
      <c r="AI91" s="350"/>
      <c r="AJ91" s="350"/>
      <c r="AK91" s="350"/>
      <c r="AL91" s="351"/>
      <c r="AM91" s="157">
        <v>9.7100000000000009</v>
      </c>
      <c r="AN91" s="216">
        <v>-0.53000000000000114</v>
      </c>
      <c r="AO91"/>
      <c r="AP91"/>
      <c r="AQ91"/>
      <c r="AR91"/>
      <c r="AS91"/>
      <c r="AT91"/>
    </row>
    <row r="92" spans="1:46" s="157" customFormat="1" ht="15" x14ac:dyDescent="0.25">
      <c r="A92" s="152"/>
      <c r="C92" s="217"/>
      <c r="D92" s="139"/>
      <c r="E92" s="139"/>
      <c r="F92" s="139"/>
      <c r="G92" s="218">
        <v>0.70833333333333337</v>
      </c>
      <c r="H92" s="250"/>
      <c r="I92" s="220"/>
      <c r="J92" s="220"/>
      <c r="K92" s="220"/>
      <c r="L92" s="220" t="s">
        <v>32</v>
      </c>
      <c r="M92" s="221"/>
      <c r="N92" s="221"/>
      <c r="O92" s="221"/>
      <c r="P92" s="221"/>
      <c r="Q92" s="221"/>
      <c r="R92" s="221"/>
      <c r="S92" s="221"/>
      <c r="T92" s="221"/>
      <c r="U92" s="221"/>
      <c r="V92" s="221"/>
      <c r="W92" s="221"/>
      <c r="X92" s="221"/>
      <c r="Y92" s="221"/>
      <c r="Z92" s="222"/>
      <c r="AA92" s="353"/>
      <c r="AB92" s="353"/>
      <c r="AC92" s="372">
        <v>2.71</v>
      </c>
      <c r="AD92" s="175"/>
      <c r="AE92" s="186">
        <v>1</v>
      </c>
      <c r="AF92" s="187">
        <v>0</v>
      </c>
      <c r="AG92" s="187">
        <v>0</v>
      </c>
      <c r="AH92" s="187">
        <v>0</v>
      </c>
      <c r="AI92" s="187">
        <v>0</v>
      </c>
      <c r="AJ92" s="187">
        <v>0</v>
      </c>
      <c r="AK92" s="187">
        <v>0</v>
      </c>
      <c r="AL92" s="188">
        <v>0</v>
      </c>
      <c r="AN92" s="216"/>
      <c r="AO92"/>
      <c r="AP92"/>
      <c r="AQ92"/>
      <c r="AR92"/>
      <c r="AS92"/>
      <c r="AT92"/>
    </row>
    <row r="93" spans="1:46" s="157" customFormat="1" ht="15" x14ac:dyDescent="0.25">
      <c r="A93" s="152"/>
      <c r="C93" s="223" t="s">
        <v>33</v>
      </c>
      <c r="D93" s="373"/>
      <c r="E93" s="225"/>
      <c r="F93" s="225"/>
      <c r="G93" s="226"/>
      <c r="H93" s="249"/>
      <c r="I93" s="228"/>
      <c r="J93" s="228"/>
      <c r="K93" s="228"/>
      <c r="L93" s="228"/>
      <c r="M93" s="374"/>
      <c r="N93" s="374"/>
      <c r="O93" s="375"/>
      <c r="P93" s="375"/>
      <c r="Q93" s="375"/>
      <c r="R93" s="376" t="s">
        <v>34</v>
      </c>
      <c r="S93" s="396">
        <v>0</v>
      </c>
      <c r="T93" s="233"/>
      <c r="U93" s="233"/>
      <c r="V93" s="233"/>
      <c r="W93" s="233"/>
      <c r="X93" s="233"/>
      <c r="Y93" s="233"/>
      <c r="Z93" s="234"/>
      <c r="AA93" s="378"/>
      <c r="AB93" s="378"/>
      <c r="AC93" s="379"/>
      <c r="AD93" s="175"/>
      <c r="AE93" s="175"/>
      <c r="AF93" s="175"/>
      <c r="AG93" s="175"/>
      <c r="AH93" s="175"/>
      <c r="AI93" s="175"/>
      <c r="AJ93" s="175"/>
      <c r="AK93" s="175"/>
      <c r="AL93" s="175"/>
      <c r="AN93" s="216"/>
      <c r="AO93"/>
      <c r="AP93"/>
      <c r="AQ93"/>
      <c r="AR93"/>
      <c r="AS93"/>
      <c r="AT93"/>
    </row>
    <row r="94" spans="1:46" s="157" customFormat="1" ht="15" x14ac:dyDescent="0.25">
      <c r="A94" s="152"/>
      <c r="B94" s="364">
        <v>68</v>
      </c>
      <c r="C94" s="365" t="s">
        <v>72</v>
      </c>
      <c r="D94" s="366" t="s">
        <v>30</v>
      </c>
      <c r="E94" s="366" t="s">
        <v>539</v>
      </c>
      <c r="F94" s="367"/>
      <c r="G94" s="411">
        <v>43439</v>
      </c>
      <c r="H94" s="412">
        <v>5.04</v>
      </c>
      <c r="I94" s="342">
        <v>1</v>
      </c>
      <c r="J94" s="368">
        <v>0</v>
      </c>
      <c r="K94" s="369">
        <v>0</v>
      </c>
      <c r="L94" s="370">
        <v>5.04</v>
      </c>
      <c r="M94" s="370">
        <v>5.0400920141135837</v>
      </c>
      <c r="N94" s="370">
        <v>5.0401840299070484</v>
      </c>
      <c r="O94" s="370">
        <v>5.0402760473804236</v>
      </c>
      <c r="P94" s="370">
        <v>5.040368066533742</v>
      </c>
      <c r="Q94" s="370">
        <v>5.0404600873670304</v>
      </c>
      <c r="R94" s="370">
        <v>5.0405521098803234</v>
      </c>
      <c r="S94" s="370">
        <v>5.0406441340736494</v>
      </c>
      <c r="T94" s="370">
        <v>5.0407361599470413</v>
      </c>
      <c r="U94" s="370">
        <v>5.0408281875005265</v>
      </c>
      <c r="V94" s="370">
        <v>5.0409202167341389</v>
      </c>
      <c r="W94" s="370">
        <v>5.0410122476479051</v>
      </c>
      <c r="X94" s="370">
        <v>5.0411042802418624</v>
      </c>
      <c r="Y94" s="370">
        <v>5.0411963145160348</v>
      </c>
      <c r="Z94" s="371"/>
      <c r="AA94" s="347">
        <v>0</v>
      </c>
      <c r="AB94" s="347">
        <v>0</v>
      </c>
      <c r="AC94" s="348">
        <v>0.26785714285714285</v>
      </c>
      <c r="AD94" s="175"/>
      <c r="AE94" s="349">
        <v>80215</v>
      </c>
      <c r="AF94" s="350"/>
      <c r="AG94" s="350"/>
      <c r="AH94" s="350"/>
      <c r="AI94" s="350"/>
      <c r="AJ94" s="350"/>
      <c r="AK94" s="350"/>
      <c r="AL94" s="351"/>
      <c r="AM94" s="157">
        <v>5.3958638919521826</v>
      </c>
      <c r="AN94" s="216">
        <v>-0.3558638919521826</v>
      </c>
      <c r="AO94"/>
      <c r="AP94"/>
      <c r="AQ94"/>
      <c r="AR94"/>
      <c r="AS94"/>
      <c r="AT94"/>
    </row>
    <row r="95" spans="1:46" s="157" customFormat="1" ht="15" x14ac:dyDescent="0.25">
      <c r="C95" s="217"/>
      <c r="D95" s="139"/>
      <c r="E95" s="139"/>
      <c r="F95" s="139"/>
      <c r="G95" s="218">
        <v>0.5</v>
      </c>
      <c r="H95" s="250"/>
      <c r="I95" s="220"/>
      <c r="J95" s="220"/>
      <c r="K95" s="220"/>
      <c r="L95" s="220" t="s">
        <v>32</v>
      </c>
      <c r="M95" s="235"/>
      <c r="N95" s="221"/>
      <c r="O95" s="221"/>
      <c r="P95" s="221"/>
      <c r="Q95" s="221"/>
      <c r="R95" s="221"/>
      <c r="S95" s="221"/>
      <c r="T95" s="221"/>
      <c r="U95" s="221"/>
      <c r="V95" s="221"/>
      <c r="W95" s="221"/>
      <c r="X95" s="221"/>
      <c r="Y95" s="221"/>
      <c r="Z95" s="222"/>
      <c r="AA95" s="353"/>
      <c r="AB95" s="353"/>
      <c r="AC95" s="372">
        <v>1.35</v>
      </c>
      <c r="AD95" s="175"/>
      <c r="AE95" s="186">
        <v>1</v>
      </c>
      <c r="AF95" s="187">
        <v>0</v>
      </c>
      <c r="AG95" s="187">
        <v>0</v>
      </c>
      <c r="AH95" s="187">
        <v>0</v>
      </c>
      <c r="AI95" s="187">
        <v>0</v>
      </c>
      <c r="AJ95" s="187">
        <v>0</v>
      </c>
      <c r="AK95" s="187">
        <v>0</v>
      </c>
      <c r="AL95" s="188">
        <v>0</v>
      </c>
      <c r="AN95" s="216"/>
      <c r="AO95"/>
      <c r="AP95"/>
      <c r="AQ95"/>
      <c r="AR95"/>
      <c r="AS95"/>
      <c r="AT95"/>
    </row>
    <row r="96" spans="1:46" s="157" customFormat="1" ht="15" x14ac:dyDescent="0.25">
      <c r="C96" s="223" t="s">
        <v>33</v>
      </c>
      <c r="D96" s="373"/>
      <c r="E96" s="225"/>
      <c r="F96" s="225"/>
      <c r="G96" s="226"/>
      <c r="H96" s="249"/>
      <c r="I96" s="228"/>
      <c r="J96" s="228"/>
      <c r="K96" s="228"/>
      <c r="L96" s="228"/>
      <c r="M96" s="374"/>
      <c r="N96" s="374"/>
      <c r="O96" s="375"/>
      <c r="P96" s="375"/>
      <c r="Q96" s="375"/>
      <c r="R96" s="376" t="s">
        <v>34</v>
      </c>
      <c r="S96" s="396">
        <v>0</v>
      </c>
      <c r="T96" s="233"/>
      <c r="U96" s="233"/>
      <c r="V96" s="233"/>
      <c r="W96" s="233"/>
      <c r="X96" s="233"/>
      <c r="Y96" s="233"/>
      <c r="Z96" s="234"/>
      <c r="AA96" s="378"/>
      <c r="AB96" s="378"/>
      <c r="AC96" s="379"/>
      <c r="AD96" s="175"/>
      <c r="AE96" s="175"/>
      <c r="AF96" s="175"/>
      <c r="AG96" s="175"/>
      <c r="AH96" s="175"/>
      <c r="AI96" s="175"/>
      <c r="AJ96" s="175"/>
      <c r="AK96" s="175"/>
      <c r="AL96" s="175"/>
      <c r="AN96" s="216"/>
      <c r="AO96"/>
      <c r="AP96"/>
      <c r="AQ96"/>
      <c r="AR96"/>
      <c r="AS96"/>
      <c r="AT96"/>
    </row>
    <row r="97" spans="1:46" s="157" customFormat="1" ht="15" x14ac:dyDescent="0.25">
      <c r="B97" s="364">
        <v>67</v>
      </c>
      <c r="C97" s="365" t="s">
        <v>71</v>
      </c>
      <c r="D97" s="366" t="s">
        <v>30</v>
      </c>
      <c r="E97" s="366" t="s">
        <v>545</v>
      </c>
      <c r="F97" s="367"/>
      <c r="G97" s="411">
        <v>43452</v>
      </c>
      <c r="H97" s="412">
        <v>9.01</v>
      </c>
      <c r="I97" s="342">
        <v>1</v>
      </c>
      <c r="J97" s="368">
        <v>0</v>
      </c>
      <c r="K97" s="369">
        <v>0</v>
      </c>
      <c r="L97" s="370">
        <v>9.01</v>
      </c>
      <c r="M97" s="370">
        <v>9.0101644934847993</v>
      </c>
      <c r="N97" s="370">
        <v>9.0103289899727201</v>
      </c>
      <c r="O97" s="370">
        <v>9.010493489463812</v>
      </c>
      <c r="P97" s="370">
        <v>9.0106579919581371</v>
      </c>
      <c r="Q97" s="370">
        <v>9.0108224974557434</v>
      </c>
      <c r="R97" s="370">
        <v>9.0109870059566894</v>
      </c>
      <c r="S97" s="370">
        <v>9.0111515174610286</v>
      </c>
      <c r="T97" s="370">
        <v>9.0113160319688177</v>
      </c>
      <c r="U97" s="370">
        <v>9.0114805494801082</v>
      </c>
      <c r="V97" s="370">
        <v>9.0116450699949588</v>
      </c>
      <c r="W97" s="370">
        <v>9.0118095935134175</v>
      </c>
      <c r="X97" s="370">
        <v>9.0119741200355516</v>
      </c>
      <c r="Y97" s="370">
        <v>9.0121386495614022</v>
      </c>
      <c r="Z97" s="371"/>
      <c r="AA97" s="347">
        <v>0</v>
      </c>
      <c r="AB97" s="347">
        <v>0</v>
      </c>
      <c r="AC97" s="348">
        <v>0.24306326304106549</v>
      </c>
      <c r="AD97" s="175"/>
      <c r="AE97" s="349">
        <v>80222</v>
      </c>
      <c r="AF97" s="350"/>
      <c r="AG97" s="350"/>
      <c r="AH97" s="350"/>
      <c r="AI97" s="350"/>
      <c r="AJ97" s="350"/>
      <c r="AK97" s="350"/>
      <c r="AL97" s="351"/>
      <c r="AM97" s="157">
        <v>9.4316033549261</v>
      </c>
      <c r="AN97" s="216">
        <v>-0.42160335492610024</v>
      </c>
      <c r="AO97"/>
      <c r="AP97"/>
      <c r="AQ97"/>
      <c r="AR97"/>
      <c r="AS97"/>
      <c r="AT97"/>
    </row>
    <row r="98" spans="1:46" s="157" customFormat="1" ht="15" x14ac:dyDescent="0.25">
      <c r="C98" s="217"/>
      <c r="D98" s="139"/>
      <c r="E98" s="139"/>
      <c r="F98" s="139"/>
      <c r="G98" s="218">
        <v>0.625</v>
      </c>
      <c r="H98" s="250"/>
      <c r="I98" s="220"/>
      <c r="J98" s="220"/>
      <c r="K98" s="220"/>
      <c r="L98" s="220" t="s">
        <v>32</v>
      </c>
      <c r="M98" s="235"/>
      <c r="N98" s="221"/>
      <c r="O98" s="221"/>
      <c r="P98" s="221"/>
      <c r="Q98" s="221"/>
      <c r="R98" s="221"/>
      <c r="S98" s="221"/>
      <c r="T98" s="221"/>
      <c r="U98" s="221"/>
      <c r="V98" s="221"/>
      <c r="W98" s="221"/>
      <c r="X98" s="221"/>
      <c r="Y98" s="221"/>
      <c r="Z98" s="222"/>
      <c r="AA98" s="353"/>
      <c r="AB98" s="353"/>
      <c r="AC98" s="372">
        <v>2.19</v>
      </c>
      <c r="AD98" s="175"/>
      <c r="AE98" s="186">
        <v>1</v>
      </c>
      <c r="AF98" s="187">
        <v>0</v>
      </c>
      <c r="AG98" s="187">
        <v>0</v>
      </c>
      <c r="AH98" s="187">
        <v>0</v>
      </c>
      <c r="AI98" s="187">
        <v>0</v>
      </c>
      <c r="AJ98" s="187">
        <v>0</v>
      </c>
      <c r="AK98" s="187">
        <v>0</v>
      </c>
      <c r="AL98" s="188">
        <v>0</v>
      </c>
      <c r="AN98" s="216"/>
      <c r="AO98"/>
      <c r="AP98"/>
      <c r="AQ98"/>
      <c r="AR98"/>
      <c r="AS98"/>
      <c r="AT98"/>
    </row>
    <row r="99" spans="1:46" s="157" customFormat="1" ht="15" x14ac:dyDescent="0.25">
      <c r="C99" s="223" t="s">
        <v>33</v>
      </c>
      <c r="D99" s="373"/>
      <c r="E99" s="225"/>
      <c r="F99" s="225"/>
      <c r="G99" s="226"/>
      <c r="H99" s="249"/>
      <c r="I99" s="228"/>
      <c r="J99" s="228"/>
      <c r="K99" s="228"/>
      <c r="L99" s="228"/>
      <c r="M99" s="374"/>
      <c r="N99" s="374"/>
      <c r="O99" s="375"/>
      <c r="P99" s="375"/>
      <c r="Q99" s="375"/>
      <c r="R99" s="376" t="s">
        <v>34</v>
      </c>
      <c r="S99" s="396">
        <v>0</v>
      </c>
      <c r="T99" s="233"/>
      <c r="U99" s="233"/>
      <c r="V99" s="233"/>
      <c r="W99" s="233"/>
      <c r="X99" s="233"/>
      <c r="Y99" s="233"/>
      <c r="Z99" s="234"/>
      <c r="AA99" s="378"/>
      <c r="AB99" s="378"/>
      <c r="AC99" s="379"/>
      <c r="AD99" s="175"/>
      <c r="AE99" s="175"/>
      <c r="AF99" s="175"/>
      <c r="AG99" s="175"/>
      <c r="AH99" s="175"/>
      <c r="AI99" s="175"/>
      <c r="AJ99" s="175"/>
      <c r="AK99" s="175"/>
      <c r="AL99" s="175"/>
      <c r="AN99" s="216"/>
      <c r="AO99"/>
      <c r="AP99"/>
      <c r="AQ99"/>
      <c r="AR99"/>
      <c r="AS99"/>
      <c r="AT99"/>
    </row>
    <row r="100" spans="1:46" s="157" customFormat="1" ht="15" x14ac:dyDescent="0.25">
      <c r="B100" s="380">
        <v>66</v>
      </c>
      <c r="C100" s="365" t="s">
        <v>70</v>
      </c>
      <c r="D100" s="366" t="s">
        <v>30</v>
      </c>
      <c r="E100" s="366" t="s">
        <v>546</v>
      </c>
      <c r="F100" s="367"/>
      <c r="G100" s="411">
        <v>43409</v>
      </c>
      <c r="H100" s="412">
        <v>2.9068618490000002</v>
      </c>
      <c r="I100" s="342">
        <v>1</v>
      </c>
      <c r="J100" s="368">
        <v>0</v>
      </c>
      <c r="K100" s="369">
        <v>0</v>
      </c>
      <c r="L100" s="370">
        <v>2.9068618490000002</v>
      </c>
      <c r="M100" s="370">
        <v>2.9069149189040373</v>
      </c>
      <c r="N100" s="370">
        <v>2.9069679897769594</v>
      </c>
      <c r="O100" s="370">
        <v>2.9070210616187837</v>
      </c>
      <c r="P100" s="370">
        <v>2.9070741344295294</v>
      </c>
      <c r="Q100" s="370">
        <v>2.9071272082092121</v>
      </c>
      <c r="R100" s="370">
        <v>2.9071802829578508</v>
      </c>
      <c r="S100" s="370">
        <v>2.9072333586754633</v>
      </c>
      <c r="T100" s="370">
        <v>2.9072864353620669</v>
      </c>
      <c r="U100" s="370">
        <v>2.9073395130176789</v>
      </c>
      <c r="V100" s="370">
        <v>2.9073925916423176</v>
      </c>
      <c r="W100" s="370">
        <v>2.9074456712359993</v>
      </c>
      <c r="X100" s="370">
        <v>2.9074987517987454</v>
      </c>
      <c r="Y100" s="370">
        <v>2.9075518333305688</v>
      </c>
      <c r="Z100" s="371"/>
      <c r="AA100" s="347">
        <v>0</v>
      </c>
      <c r="AB100" s="347">
        <v>0</v>
      </c>
      <c r="AC100" s="348">
        <v>2.6515229138431615E-2</v>
      </c>
      <c r="AD100" s="175"/>
      <c r="AE100" s="349">
        <v>80202</v>
      </c>
      <c r="AF100" s="350"/>
      <c r="AG100" s="350"/>
      <c r="AH100" s="350"/>
      <c r="AI100" s="350"/>
      <c r="AJ100" s="350"/>
      <c r="AK100" s="350"/>
      <c r="AL100" s="351"/>
      <c r="AM100" s="157">
        <v>2.84</v>
      </c>
      <c r="AN100" s="216">
        <v>6.6861849000000362E-2</v>
      </c>
      <c r="AO100"/>
      <c r="AP100"/>
      <c r="AQ100"/>
      <c r="AR100"/>
      <c r="AS100"/>
      <c r="AT100"/>
    </row>
    <row r="101" spans="1:46" s="157" customFormat="1" ht="15" x14ac:dyDescent="0.25">
      <c r="C101" s="217"/>
      <c r="D101" s="139"/>
      <c r="E101" s="139"/>
      <c r="F101" s="139"/>
      <c r="G101" s="137">
        <v>0.70833333333333337</v>
      </c>
      <c r="H101" s="250"/>
      <c r="I101" s="220"/>
      <c r="J101" s="220"/>
      <c r="K101" s="220"/>
      <c r="L101" s="220" t="s">
        <v>32</v>
      </c>
      <c r="M101" s="235"/>
      <c r="N101" s="221"/>
      <c r="O101" s="221"/>
      <c r="P101" s="221"/>
      <c r="Q101" s="221"/>
      <c r="R101" s="221"/>
      <c r="S101" s="221"/>
      <c r="T101" s="221"/>
      <c r="U101" s="221"/>
      <c r="V101" s="221"/>
      <c r="W101" s="221"/>
      <c r="X101" s="221"/>
      <c r="Y101" s="221"/>
      <c r="Z101" s="222"/>
      <c r="AA101" s="353"/>
      <c r="AB101" s="353"/>
      <c r="AC101" s="372">
        <v>7.7076108000000004E-2</v>
      </c>
      <c r="AD101" s="175"/>
      <c r="AE101" s="186">
        <v>1</v>
      </c>
      <c r="AF101" s="187">
        <v>0</v>
      </c>
      <c r="AG101" s="187">
        <v>0</v>
      </c>
      <c r="AH101" s="187">
        <v>0</v>
      </c>
      <c r="AI101" s="187">
        <v>0</v>
      </c>
      <c r="AJ101" s="187">
        <v>0</v>
      </c>
      <c r="AK101" s="187">
        <v>0</v>
      </c>
      <c r="AL101" s="188">
        <v>0</v>
      </c>
      <c r="AN101" s="216"/>
      <c r="AO101"/>
      <c r="AP101"/>
      <c r="AQ101"/>
      <c r="AR101"/>
      <c r="AS101"/>
      <c r="AT101"/>
    </row>
    <row r="102" spans="1:46" s="157" customFormat="1" ht="15" x14ac:dyDescent="0.25">
      <c r="C102" s="223" t="s">
        <v>33</v>
      </c>
      <c r="D102" s="373"/>
      <c r="E102" s="225"/>
      <c r="F102" s="225"/>
      <c r="G102" s="226"/>
      <c r="H102" s="249"/>
      <c r="I102" s="228"/>
      <c r="J102" s="228"/>
      <c r="K102" s="228"/>
      <c r="L102" s="228"/>
      <c r="M102" s="374"/>
      <c r="N102" s="374"/>
      <c r="O102" s="375"/>
      <c r="P102" s="375"/>
      <c r="Q102" s="375"/>
      <c r="R102" s="376" t="s">
        <v>34</v>
      </c>
      <c r="S102" s="396">
        <v>0</v>
      </c>
      <c r="T102" s="387"/>
      <c r="U102" s="387"/>
      <c r="V102" s="387"/>
      <c r="W102" s="387"/>
      <c r="X102" s="387"/>
      <c r="Y102" s="387"/>
      <c r="Z102" s="234"/>
      <c r="AA102" s="378"/>
      <c r="AB102" s="378"/>
      <c r="AC102" s="379"/>
      <c r="AD102" s="175"/>
      <c r="AE102" s="175"/>
      <c r="AF102" s="175"/>
      <c r="AG102" s="175"/>
      <c r="AH102" s="175"/>
      <c r="AI102" s="175"/>
      <c r="AJ102" s="175"/>
      <c r="AK102" s="175"/>
      <c r="AL102" s="175"/>
      <c r="AN102" s="216"/>
      <c r="AO102"/>
      <c r="AP102"/>
      <c r="AQ102"/>
      <c r="AR102"/>
      <c r="AS102"/>
      <c r="AT102"/>
    </row>
    <row r="103" spans="1:46" s="157" customFormat="1" ht="15" x14ac:dyDescent="0.25">
      <c r="A103" s="246"/>
      <c r="B103" s="246"/>
      <c r="C103" s="246"/>
      <c r="D103" s="246"/>
      <c r="E103" s="246"/>
      <c r="F103" s="246"/>
      <c r="G103" s="246"/>
      <c r="H103" s="246"/>
      <c r="I103" s="246"/>
      <c r="J103" s="246"/>
      <c r="K103" s="246"/>
      <c r="L103" s="246"/>
      <c r="M103" s="246"/>
      <c r="N103" s="246"/>
      <c r="O103" s="246"/>
      <c r="P103" s="246"/>
      <c r="Q103" s="246"/>
      <c r="R103" s="246"/>
      <c r="S103" s="246"/>
      <c r="T103" s="246"/>
      <c r="U103" s="246"/>
      <c r="V103" s="246"/>
      <c r="W103" s="246"/>
      <c r="X103" s="246"/>
      <c r="Y103" s="246"/>
      <c r="Z103" s="246"/>
      <c r="AA103" s="246"/>
      <c r="AB103" s="246"/>
      <c r="AC103" s="246"/>
      <c r="AD103" s="246"/>
      <c r="AE103" s="246"/>
      <c r="AF103" s="246"/>
      <c r="AG103" s="246"/>
      <c r="AH103" s="246"/>
      <c r="AI103" s="246"/>
      <c r="AJ103" s="246"/>
      <c r="AK103" s="246"/>
      <c r="AL103" s="246"/>
      <c r="AN103" s="216"/>
      <c r="AO103"/>
      <c r="AP103"/>
      <c r="AQ103"/>
      <c r="AR103"/>
      <c r="AS103"/>
      <c r="AT103"/>
    </row>
    <row r="104" spans="1:46" s="157" customFormat="1" ht="15" x14ac:dyDescent="0.25">
      <c r="A104" s="152"/>
      <c r="B104" s="25"/>
      <c r="C104" s="158"/>
      <c r="D104" s="152"/>
      <c r="E104" s="152"/>
      <c r="F104" s="152"/>
      <c r="G104" s="152"/>
      <c r="H104" s="152"/>
      <c r="I104" s="152"/>
      <c r="J104" s="152"/>
      <c r="K104" s="152"/>
      <c r="L104" s="7" t="s">
        <v>0</v>
      </c>
      <c r="M104" s="159"/>
      <c r="N104" s="159"/>
      <c r="O104" s="159"/>
      <c r="P104" s="159"/>
      <c r="Q104" s="159"/>
      <c r="R104" s="159"/>
      <c r="S104" s="159"/>
      <c r="T104" s="159"/>
      <c r="U104" s="159"/>
      <c r="V104" s="159"/>
      <c r="W104" s="159"/>
      <c r="X104" s="159"/>
      <c r="Y104" s="159"/>
      <c r="Z104" s="156"/>
      <c r="AA104" s="152"/>
      <c r="AB104" s="152"/>
      <c r="AC104" s="152"/>
      <c r="AD104" s="152"/>
      <c r="AE104" s="152"/>
      <c r="AF104" s="152"/>
      <c r="AG104" s="152"/>
      <c r="AH104" s="152"/>
      <c r="AI104" s="152"/>
      <c r="AJ104" s="152"/>
      <c r="AK104" s="152"/>
      <c r="AL104" s="152"/>
      <c r="AN104" s="216"/>
      <c r="AO104"/>
      <c r="AP104"/>
      <c r="AQ104"/>
      <c r="AR104"/>
      <c r="AS104"/>
      <c r="AT104"/>
    </row>
    <row r="105" spans="1:46" s="157" customFormat="1" ht="60.75" x14ac:dyDescent="0.25">
      <c r="A105" s="20" t="s">
        <v>39</v>
      </c>
      <c r="B105" s="21" t="s">
        <v>657</v>
      </c>
      <c r="C105" s="20" t="s">
        <v>2</v>
      </c>
      <c r="D105" s="18" t="s">
        <v>3</v>
      </c>
      <c r="E105" s="18" t="s">
        <v>4</v>
      </c>
      <c r="F105" s="18" t="s">
        <v>5</v>
      </c>
      <c r="G105" s="22" t="s">
        <v>6</v>
      </c>
      <c r="H105" s="22" t="s">
        <v>826</v>
      </c>
      <c r="I105" s="16" t="s">
        <v>7</v>
      </c>
      <c r="J105" s="24" t="s">
        <v>8</v>
      </c>
      <c r="K105" s="17" t="s">
        <v>9</v>
      </c>
      <c r="L105" s="22" t="s">
        <v>10</v>
      </c>
      <c r="M105" s="22" t="s">
        <v>658</v>
      </c>
      <c r="N105" s="22" t="s">
        <v>659</v>
      </c>
      <c r="O105" s="22" t="s">
        <v>660</v>
      </c>
      <c r="P105" s="22" t="s">
        <v>661</v>
      </c>
      <c r="Q105" s="22" t="s">
        <v>662</v>
      </c>
      <c r="R105" s="22" t="s">
        <v>663</v>
      </c>
      <c r="S105" s="22" t="s">
        <v>664</v>
      </c>
      <c r="T105" s="22" t="s">
        <v>665</v>
      </c>
      <c r="U105" s="22" t="s">
        <v>666</v>
      </c>
      <c r="V105" s="22" t="s">
        <v>667</v>
      </c>
      <c r="W105" s="22" t="s">
        <v>665</v>
      </c>
      <c r="X105" s="22" t="s">
        <v>666</v>
      </c>
      <c r="Y105" s="22" t="s">
        <v>667</v>
      </c>
      <c r="Z105" s="23" t="s">
        <v>11</v>
      </c>
      <c r="AA105" s="19" t="s">
        <v>12</v>
      </c>
      <c r="AB105" s="19" t="s">
        <v>13</v>
      </c>
      <c r="AC105" s="19" t="s">
        <v>14</v>
      </c>
      <c r="AD105" s="160"/>
      <c r="AE105" s="19" t="s">
        <v>15</v>
      </c>
      <c r="AF105" s="19" t="s">
        <v>16</v>
      </c>
      <c r="AG105" s="19" t="s">
        <v>17</v>
      </c>
      <c r="AH105" s="19" t="s">
        <v>18</v>
      </c>
      <c r="AI105" s="19" t="s">
        <v>19</v>
      </c>
      <c r="AJ105" s="19" t="s">
        <v>20</v>
      </c>
      <c r="AK105" s="19" t="s">
        <v>21</v>
      </c>
      <c r="AL105" s="19" t="s">
        <v>22</v>
      </c>
      <c r="AN105" s="216"/>
      <c r="AO105"/>
      <c r="AP105"/>
      <c r="AQ105"/>
      <c r="AR105"/>
      <c r="AS105"/>
      <c r="AT105"/>
    </row>
    <row r="106" spans="1:46" s="157" customFormat="1" ht="15" x14ac:dyDescent="0.25">
      <c r="A106" s="6"/>
      <c r="B106" s="161"/>
      <c r="C106" s="162"/>
      <c r="D106" s="161"/>
      <c r="E106" s="161"/>
      <c r="F106" s="161"/>
      <c r="G106" s="163"/>
      <c r="H106" s="161"/>
      <c r="I106" s="164"/>
      <c r="J106" s="165"/>
      <c r="K106" s="161"/>
      <c r="L106" s="161"/>
      <c r="M106" s="161"/>
      <c r="N106" s="161"/>
      <c r="O106" s="161"/>
      <c r="P106" s="161"/>
      <c r="Q106" s="161"/>
      <c r="R106" s="161"/>
      <c r="S106" s="161"/>
      <c r="T106" s="161"/>
      <c r="U106" s="161"/>
      <c r="V106" s="161"/>
      <c r="W106" s="161"/>
      <c r="X106" s="161"/>
      <c r="Y106" s="161"/>
      <c r="Z106" s="160"/>
      <c r="AA106" s="160"/>
      <c r="AB106" s="160"/>
      <c r="AC106" s="160"/>
      <c r="AD106" s="160"/>
      <c r="AE106" s="160"/>
      <c r="AF106" s="160"/>
      <c r="AG106" s="160"/>
      <c r="AH106" s="160"/>
      <c r="AI106" s="160"/>
      <c r="AJ106" s="160"/>
      <c r="AK106" s="160"/>
      <c r="AL106" s="160"/>
      <c r="AN106" s="216"/>
      <c r="AO106"/>
      <c r="AP106"/>
      <c r="AQ106"/>
      <c r="AR106"/>
      <c r="AS106"/>
      <c r="AT106"/>
    </row>
    <row r="107" spans="1:46" s="157" customFormat="1" ht="15" x14ac:dyDescent="0.25">
      <c r="A107" s="334" t="s">
        <v>547</v>
      </c>
      <c r="B107" s="335">
        <v>506</v>
      </c>
      <c r="C107" s="336"/>
      <c r="D107" s="337" t="s">
        <v>23</v>
      </c>
      <c r="E107" s="338" t="s">
        <v>841</v>
      </c>
      <c r="F107" s="339"/>
      <c r="G107" s="408"/>
      <c r="H107" s="409">
        <v>31.4</v>
      </c>
      <c r="I107" s="342">
        <v>1</v>
      </c>
      <c r="J107" s="343"/>
      <c r="K107" s="344" t="s">
        <v>24</v>
      </c>
      <c r="L107" s="345">
        <v>31.4</v>
      </c>
      <c r="M107" s="345">
        <v>31.595192142823951</v>
      </c>
      <c r="N107" s="345">
        <v>31.792972869568423</v>
      </c>
      <c r="O107" s="345">
        <v>31.993377048610501</v>
      </c>
      <c r="P107" s="345">
        <v>32.196440020773039</v>
      </c>
      <c r="Q107" s="345">
        <v>32.402197605741478</v>
      </c>
      <c r="R107" s="345">
        <v>32.610686108568011</v>
      </c>
      <c r="S107" s="345">
        <v>32.821942326264001</v>
      </c>
      <c r="T107" s="345">
        <v>33.036003554482157</v>
      </c>
      <c r="U107" s="345">
        <v>33.252907594289539</v>
      </c>
      <c r="V107" s="345">
        <v>33.47269275903259</v>
      </c>
      <c r="W107" s="345">
        <v>33.695397881295577</v>
      </c>
      <c r="X107" s="345">
        <v>33.921062319953592</v>
      </c>
      <c r="Y107" s="345">
        <v>34.149725967321451</v>
      </c>
      <c r="Z107" s="346" t="s">
        <v>1591</v>
      </c>
      <c r="AA107" s="347">
        <v>0</v>
      </c>
      <c r="AB107" s="347">
        <v>0</v>
      </c>
      <c r="AC107" s="348">
        <v>0.23566878980891723</v>
      </c>
      <c r="AD107" s="175"/>
      <c r="AE107" s="349">
        <v>10630</v>
      </c>
      <c r="AF107" s="350"/>
      <c r="AG107" s="350"/>
      <c r="AH107" s="350"/>
      <c r="AI107" s="350"/>
      <c r="AJ107" s="350"/>
      <c r="AK107" s="350"/>
      <c r="AL107" s="351"/>
      <c r="AN107" s="216"/>
      <c r="AO107"/>
      <c r="AP107"/>
      <c r="AQ107"/>
      <c r="AR107"/>
      <c r="AS107"/>
      <c r="AT107"/>
    </row>
    <row r="108" spans="1:46" s="157" customFormat="1" ht="15" x14ac:dyDescent="0.25">
      <c r="A108" s="11"/>
      <c r="B108" s="176"/>
      <c r="C108" s="177"/>
      <c r="D108" s="178"/>
      <c r="E108" s="178"/>
      <c r="F108" s="178"/>
      <c r="G108" s="179"/>
      <c r="H108" s="180"/>
      <c r="I108" s="181"/>
      <c r="J108" s="182"/>
      <c r="K108" s="183" t="s">
        <v>25</v>
      </c>
      <c r="L108" s="352">
        <v>29.511395047644232</v>
      </c>
      <c r="M108" s="352">
        <v>29.694847036086074</v>
      </c>
      <c r="N108" s="352">
        <v>29.880731913785638</v>
      </c>
      <c r="O108" s="352">
        <v>30.069082451903778</v>
      </c>
      <c r="P108" s="352">
        <v>30.259931865631085</v>
      </c>
      <c r="Q108" s="352">
        <v>30.453313820218757</v>
      </c>
      <c r="R108" s="352">
        <v>30.649262437091551</v>
      </c>
      <c r="S108" s="352">
        <v>30.847812300043696</v>
      </c>
      <c r="T108" s="352">
        <v>31.048998461519176</v>
      </c>
      <c r="U108" s="352">
        <v>31.252856448977312</v>
      </c>
      <c r="V108" s="352">
        <v>31.459422271344948</v>
      </c>
      <c r="W108" s="352">
        <v>31.668732425556314</v>
      </c>
      <c r="X108" s="352">
        <v>31.880823903181842</v>
      </c>
      <c r="Y108" s="352">
        <v>32.095734197147067</v>
      </c>
      <c r="Z108" s="184"/>
      <c r="AA108" s="353"/>
      <c r="AB108" s="353"/>
      <c r="AC108" s="354">
        <v>7.4</v>
      </c>
      <c r="AD108" s="175"/>
      <c r="AE108" s="186">
        <v>1</v>
      </c>
      <c r="AF108" s="187">
        <v>0</v>
      </c>
      <c r="AG108" s="187">
        <v>0</v>
      </c>
      <c r="AH108" s="187">
        <v>0</v>
      </c>
      <c r="AI108" s="187">
        <v>0</v>
      </c>
      <c r="AJ108" s="187">
        <v>0</v>
      </c>
      <c r="AK108" s="187">
        <v>0</v>
      </c>
      <c r="AL108" s="188">
        <v>0</v>
      </c>
      <c r="AN108" s="216"/>
      <c r="AO108"/>
      <c r="AP108"/>
      <c r="AQ108"/>
      <c r="AR108"/>
      <c r="AS108"/>
      <c r="AT108"/>
    </row>
    <row r="109" spans="1:46" s="157" customFormat="1" ht="15" x14ac:dyDescent="0.25">
      <c r="A109" s="11"/>
      <c r="B109" s="176"/>
      <c r="C109" s="189"/>
      <c r="D109" s="190" t="s">
        <v>26</v>
      </c>
      <c r="E109" s="355"/>
      <c r="F109" s="356"/>
      <c r="G109" s="357"/>
      <c r="H109" s="358"/>
      <c r="I109" s="359"/>
      <c r="J109" s="359"/>
      <c r="K109" s="359"/>
      <c r="L109" s="359"/>
      <c r="M109" s="359"/>
      <c r="N109" s="360"/>
      <c r="O109" s="360"/>
      <c r="P109" s="360"/>
      <c r="Q109" s="360"/>
      <c r="R109" s="361" t="s">
        <v>27</v>
      </c>
      <c r="S109" s="392">
        <v>0</v>
      </c>
      <c r="T109" s="353"/>
      <c r="U109" s="353"/>
      <c r="V109" s="353"/>
      <c r="W109" s="353"/>
      <c r="X109" s="353"/>
      <c r="Y109" s="353"/>
      <c r="Z109" s="184"/>
      <c r="AA109" s="362"/>
      <c r="AB109" s="362"/>
      <c r="AC109" s="363"/>
      <c r="AD109" s="175"/>
      <c r="AE109" s="175"/>
      <c r="AF109" s="175"/>
      <c r="AG109" s="175"/>
      <c r="AH109" s="175"/>
      <c r="AI109" s="175"/>
      <c r="AJ109" s="175"/>
      <c r="AK109" s="175"/>
      <c r="AL109" s="175"/>
      <c r="AN109" s="216"/>
      <c r="AO109"/>
      <c r="AP109"/>
      <c r="AQ109"/>
      <c r="AR109"/>
      <c r="AS109"/>
      <c r="AT109"/>
    </row>
    <row r="110" spans="1:46" s="157" customFormat="1" ht="15" x14ac:dyDescent="0.25">
      <c r="A110" s="14"/>
      <c r="B110" s="197"/>
      <c r="C110" s="198"/>
      <c r="D110" s="198"/>
      <c r="E110" s="198"/>
      <c r="F110" s="199"/>
      <c r="G110" s="200" t="s">
        <v>28</v>
      </c>
      <c r="H110" s="201">
        <v>0.99199999999999999</v>
      </c>
      <c r="I110" s="197"/>
      <c r="J110" s="202"/>
      <c r="K110" s="203" t="s">
        <v>29</v>
      </c>
      <c r="L110" s="78">
        <v>31.148799999999998</v>
      </c>
      <c r="M110" s="78">
        <v>31.342430605681358</v>
      </c>
      <c r="N110" s="78">
        <v>31.538629086611877</v>
      </c>
      <c r="O110" s="78">
        <v>31.737430032221617</v>
      </c>
      <c r="P110" s="78">
        <v>31.938868500606855</v>
      </c>
      <c r="Q110" s="78">
        <v>32.142980024895543</v>
      </c>
      <c r="R110" s="78">
        <v>32.349800619699465</v>
      </c>
      <c r="S110" s="78">
        <v>32.559366787653886</v>
      </c>
      <c r="T110" s="78">
        <v>32.7717155260463</v>
      </c>
      <c r="U110" s="78">
        <v>32.986884333535222</v>
      </c>
      <c r="V110" s="78">
        <v>33.204911216960326</v>
      </c>
      <c r="W110" s="78">
        <v>33.425834698245211</v>
      </c>
      <c r="X110" s="78">
        <v>33.64969382139396</v>
      </c>
      <c r="Y110" s="78">
        <v>33.876528159582882</v>
      </c>
      <c r="Z110" s="204"/>
      <c r="AA110" s="205"/>
      <c r="AB110" s="198"/>
      <c r="AC110" s="206"/>
      <c r="AD110" s="175"/>
      <c r="AE110" s="175"/>
      <c r="AF110" s="175"/>
      <c r="AG110" s="175"/>
      <c r="AH110" s="175"/>
      <c r="AI110" s="175"/>
      <c r="AJ110" s="175"/>
      <c r="AK110" s="175"/>
      <c r="AL110" s="175"/>
      <c r="AN110" s="216"/>
      <c r="AO110"/>
      <c r="AP110"/>
      <c r="AQ110"/>
      <c r="AR110"/>
      <c r="AS110"/>
      <c r="AT110"/>
    </row>
    <row r="111" spans="1:46" s="157" customFormat="1" ht="15" x14ac:dyDescent="0.25">
      <c r="A111" s="2"/>
      <c r="C111" s="207"/>
      <c r="D111" s="208"/>
      <c r="E111" s="208"/>
      <c r="F111" s="208"/>
      <c r="G111" s="209"/>
      <c r="H111" s="241"/>
      <c r="I111" s="211"/>
      <c r="J111" s="212"/>
      <c r="K111" s="208"/>
      <c r="Z111" s="175"/>
      <c r="AA111" s="175"/>
      <c r="AB111" s="175"/>
      <c r="AC111" s="175"/>
      <c r="AD111" s="175"/>
      <c r="AE111" s="175"/>
      <c r="AF111" s="175"/>
      <c r="AG111" s="175"/>
      <c r="AH111" s="175"/>
      <c r="AI111" s="175"/>
      <c r="AJ111" s="175"/>
      <c r="AK111" s="175"/>
      <c r="AL111" s="175"/>
      <c r="AN111" s="216"/>
      <c r="AO111"/>
      <c r="AP111"/>
      <c r="AQ111"/>
      <c r="AR111"/>
      <c r="AS111"/>
      <c r="AT111"/>
    </row>
    <row r="112" spans="1:46" s="157" customFormat="1" ht="15" x14ac:dyDescent="0.25">
      <c r="A112" s="152"/>
      <c r="B112" s="388">
        <v>501</v>
      </c>
      <c r="C112" s="365" t="s">
        <v>97</v>
      </c>
      <c r="D112" s="366" t="s">
        <v>30</v>
      </c>
      <c r="E112" s="366" t="s">
        <v>540</v>
      </c>
      <c r="F112" s="367"/>
      <c r="G112" s="411"/>
      <c r="H112" s="413">
        <v>0.19103976610637982</v>
      </c>
      <c r="I112" s="342">
        <v>1</v>
      </c>
      <c r="J112" s="368">
        <v>0</v>
      </c>
      <c r="K112" s="369">
        <v>0</v>
      </c>
      <c r="L112" s="370">
        <v>0.19103976610637982</v>
      </c>
      <c r="M112" s="370">
        <v>0.19104325387517695</v>
      </c>
      <c r="N112" s="370">
        <v>0.19104674170764949</v>
      </c>
      <c r="O112" s="370">
        <v>0.19105022960379855</v>
      </c>
      <c r="P112" s="370">
        <v>0.19105371756362538</v>
      </c>
      <c r="Q112" s="370">
        <v>0.19105720558713102</v>
      </c>
      <c r="R112" s="370">
        <v>0.19106069367431672</v>
      </c>
      <c r="S112" s="370">
        <v>0.19106418182518362</v>
      </c>
      <c r="T112" s="370">
        <v>0.19106767003973291</v>
      </c>
      <c r="U112" s="370">
        <v>0.1910711583179657</v>
      </c>
      <c r="V112" s="370">
        <v>0.19107464665988319</v>
      </c>
      <c r="W112" s="370">
        <v>0.19107813506548649</v>
      </c>
      <c r="X112" s="370">
        <v>0.1910816235347769</v>
      </c>
      <c r="Y112" s="370">
        <v>0.19108511206775541</v>
      </c>
      <c r="Z112" s="381"/>
      <c r="AA112" s="347">
        <v>0</v>
      </c>
      <c r="AB112" s="347">
        <v>0</v>
      </c>
      <c r="AC112" s="348">
        <v>0</v>
      </c>
      <c r="AD112" s="175"/>
      <c r="AE112" s="349">
        <v>80336</v>
      </c>
      <c r="AF112" s="350"/>
      <c r="AG112" s="350"/>
      <c r="AH112" s="350"/>
      <c r="AI112" s="350"/>
      <c r="AJ112" s="350"/>
      <c r="AK112" s="350"/>
      <c r="AL112" s="351"/>
      <c r="AM112" s="157">
        <v>0.3</v>
      </c>
      <c r="AN112" s="216">
        <v>-0.10896023389362017</v>
      </c>
      <c r="AO112"/>
      <c r="AP112"/>
      <c r="AQ112"/>
      <c r="AR112"/>
      <c r="AS112"/>
      <c r="AT112"/>
    </row>
    <row r="113" spans="1:46" s="157" customFormat="1" ht="15" x14ac:dyDescent="0.25">
      <c r="A113" s="152"/>
      <c r="C113" s="238" t="s">
        <v>672</v>
      </c>
      <c r="D113" s="139"/>
      <c r="E113" s="139"/>
      <c r="F113" s="139"/>
      <c r="G113" s="218"/>
      <c r="H113" s="248"/>
      <c r="I113" s="220"/>
      <c r="J113" s="220"/>
      <c r="K113" s="220"/>
      <c r="L113" s="220" t="s">
        <v>32</v>
      </c>
      <c r="M113" s="235"/>
      <c r="N113" s="221"/>
      <c r="O113" s="221"/>
      <c r="P113" s="221"/>
      <c r="Q113" s="221"/>
      <c r="R113" s="221"/>
      <c r="S113" s="221"/>
      <c r="T113" s="221"/>
      <c r="U113" s="221"/>
      <c r="V113" s="221"/>
      <c r="W113" s="221"/>
      <c r="X113" s="221"/>
      <c r="Y113" s="221"/>
      <c r="Z113" s="222"/>
      <c r="AA113" s="353"/>
      <c r="AB113" s="353"/>
      <c r="AC113" s="382"/>
      <c r="AD113" s="175"/>
      <c r="AE113" s="186">
        <v>1</v>
      </c>
      <c r="AF113" s="187">
        <v>0</v>
      </c>
      <c r="AG113" s="187">
        <v>0</v>
      </c>
      <c r="AH113" s="187">
        <v>0</v>
      </c>
      <c r="AI113" s="187">
        <v>0</v>
      </c>
      <c r="AJ113" s="187">
        <v>0</v>
      </c>
      <c r="AK113" s="187">
        <v>0</v>
      </c>
      <c r="AL113" s="188">
        <v>0</v>
      </c>
      <c r="AN113" s="216"/>
      <c r="AO113"/>
      <c r="AP113"/>
      <c r="AQ113"/>
      <c r="AR113"/>
      <c r="AS113"/>
      <c r="AT113"/>
    </row>
    <row r="114" spans="1:46" s="157" customFormat="1" ht="15" x14ac:dyDescent="0.25">
      <c r="A114" s="152"/>
      <c r="C114" s="223" t="s">
        <v>33</v>
      </c>
      <c r="D114" s="373"/>
      <c r="E114" s="225"/>
      <c r="F114" s="225"/>
      <c r="G114" s="226"/>
      <c r="H114" s="249"/>
      <c r="I114" s="228"/>
      <c r="J114" s="228"/>
      <c r="K114" s="228"/>
      <c r="L114" s="228"/>
      <c r="M114" s="374"/>
      <c r="N114" s="374"/>
      <c r="O114" s="375"/>
      <c r="P114" s="375"/>
      <c r="Q114" s="375"/>
      <c r="R114" s="376" t="s">
        <v>34</v>
      </c>
      <c r="S114" s="396">
        <v>0</v>
      </c>
      <c r="T114" s="233"/>
      <c r="U114" s="233"/>
      <c r="V114" s="233"/>
      <c r="W114" s="233"/>
      <c r="X114" s="233"/>
      <c r="Y114" s="233"/>
      <c r="Z114" s="234"/>
      <c r="AA114" s="378"/>
      <c r="AB114" s="378"/>
      <c r="AC114" s="379"/>
      <c r="AD114" s="175"/>
      <c r="AE114" s="175"/>
      <c r="AF114" s="175"/>
      <c r="AG114" s="175"/>
      <c r="AH114" s="175"/>
      <c r="AI114" s="175"/>
      <c r="AJ114" s="175"/>
      <c r="AK114" s="175"/>
      <c r="AL114" s="175"/>
      <c r="AN114" s="216"/>
      <c r="AO114"/>
      <c r="AP114"/>
      <c r="AQ114"/>
      <c r="AR114"/>
      <c r="AS114"/>
      <c r="AT114"/>
    </row>
    <row r="115" spans="1:46" s="157" customFormat="1" ht="15" x14ac:dyDescent="0.25">
      <c r="A115" s="152"/>
      <c r="B115" s="364">
        <v>562</v>
      </c>
      <c r="C115" s="365" t="s">
        <v>303</v>
      </c>
      <c r="D115" s="366" t="s">
        <v>30</v>
      </c>
      <c r="E115" s="366" t="s">
        <v>627</v>
      </c>
      <c r="F115" s="367"/>
      <c r="G115" s="411"/>
      <c r="H115" s="413">
        <v>2.8094083250938214E-2</v>
      </c>
      <c r="I115" s="342">
        <v>1</v>
      </c>
      <c r="J115" s="368">
        <v>0</v>
      </c>
      <c r="K115" s="369">
        <v>0</v>
      </c>
      <c r="L115" s="370">
        <v>2.8094083250938214E-2</v>
      </c>
      <c r="M115" s="370">
        <v>2.8094596158114264E-2</v>
      </c>
      <c r="N115" s="370">
        <v>2.8095109074654342E-2</v>
      </c>
      <c r="O115" s="370">
        <v>2.8095622000558613E-2</v>
      </c>
      <c r="P115" s="370">
        <v>2.8096134935827265E-2</v>
      </c>
      <c r="Q115" s="370">
        <v>2.809664788046045E-2</v>
      </c>
      <c r="R115" s="370">
        <v>2.8097160834458346E-2</v>
      </c>
      <c r="S115" s="370">
        <v>2.8097673797821125E-2</v>
      </c>
      <c r="T115" s="370">
        <v>2.8098186770548962E-2</v>
      </c>
      <c r="U115" s="370">
        <v>2.8098699752642019E-2</v>
      </c>
      <c r="V115" s="370">
        <v>2.8099212744100474E-2</v>
      </c>
      <c r="W115" s="370">
        <v>2.8099725744924489E-2</v>
      </c>
      <c r="X115" s="370">
        <v>2.8100238755114255E-2</v>
      </c>
      <c r="Y115" s="370">
        <v>2.8100751774669915E-2</v>
      </c>
      <c r="Z115" s="371"/>
      <c r="AA115" s="347">
        <v>0</v>
      </c>
      <c r="AB115" s="347">
        <v>0</v>
      </c>
      <c r="AC115" s="348">
        <v>0</v>
      </c>
      <c r="AD115" s="175"/>
      <c r="AE115" s="349">
        <v>80341</v>
      </c>
      <c r="AF115" s="350"/>
      <c r="AG115" s="350"/>
      <c r="AH115" s="350"/>
      <c r="AI115" s="350"/>
      <c r="AJ115" s="350"/>
      <c r="AK115" s="350"/>
      <c r="AL115" s="351"/>
      <c r="AM115" s="157">
        <v>0.03</v>
      </c>
      <c r="AN115" s="216">
        <v>-1.9059167490617854E-3</v>
      </c>
      <c r="AO115"/>
      <c r="AP115"/>
      <c r="AQ115"/>
      <c r="AR115"/>
      <c r="AS115"/>
      <c r="AT115"/>
    </row>
    <row r="116" spans="1:46" s="157" customFormat="1" ht="15" x14ac:dyDescent="0.25">
      <c r="A116" s="152"/>
      <c r="C116" s="238" t="s">
        <v>672</v>
      </c>
      <c r="D116" s="139"/>
      <c r="E116" s="139"/>
      <c r="F116" s="139"/>
      <c r="G116" s="218"/>
      <c r="H116" s="250"/>
      <c r="I116" s="220"/>
      <c r="J116" s="220"/>
      <c r="K116" s="220"/>
      <c r="L116" s="220" t="s">
        <v>32</v>
      </c>
      <c r="M116" s="221"/>
      <c r="N116" s="221"/>
      <c r="O116" s="221"/>
      <c r="P116" s="221"/>
      <c r="Q116" s="221"/>
      <c r="R116" s="221"/>
      <c r="S116" s="221"/>
      <c r="T116" s="221"/>
      <c r="U116" s="221"/>
      <c r="V116" s="221"/>
      <c r="W116" s="221"/>
      <c r="X116" s="221"/>
      <c r="Y116" s="221"/>
      <c r="Z116" s="222"/>
      <c r="AA116" s="353"/>
      <c r="AB116" s="353"/>
      <c r="AC116" s="382"/>
      <c r="AD116" s="175"/>
      <c r="AE116" s="186">
        <v>1</v>
      </c>
      <c r="AF116" s="187">
        <v>0</v>
      </c>
      <c r="AG116" s="187">
        <v>0</v>
      </c>
      <c r="AH116" s="187">
        <v>0</v>
      </c>
      <c r="AI116" s="187">
        <v>0</v>
      </c>
      <c r="AJ116" s="187">
        <v>0</v>
      </c>
      <c r="AK116" s="187">
        <v>0</v>
      </c>
      <c r="AL116" s="188">
        <v>0</v>
      </c>
      <c r="AN116" s="216"/>
      <c r="AO116"/>
      <c r="AP116"/>
      <c r="AQ116"/>
      <c r="AR116"/>
      <c r="AS116"/>
      <c r="AT116"/>
    </row>
    <row r="117" spans="1:46" s="157" customFormat="1" ht="15" x14ac:dyDescent="0.25">
      <c r="A117" s="152"/>
      <c r="C117" s="223" t="s">
        <v>33</v>
      </c>
      <c r="D117" s="373"/>
      <c r="E117" s="225"/>
      <c r="F117" s="252"/>
      <c r="G117" s="226"/>
      <c r="H117" s="249"/>
      <c r="I117" s="228"/>
      <c r="J117" s="228"/>
      <c r="K117" s="228"/>
      <c r="L117" s="228"/>
      <c r="M117" s="374"/>
      <c r="N117" s="374"/>
      <c r="O117" s="375"/>
      <c r="P117" s="375"/>
      <c r="Q117" s="375"/>
      <c r="R117" s="376" t="s">
        <v>34</v>
      </c>
      <c r="S117" s="396">
        <v>0</v>
      </c>
      <c r="T117" s="233"/>
      <c r="U117" s="233"/>
      <c r="V117" s="233"/>
      <c r="W117" s="233"/>
      <c r="X117" s="233"/>
      <c r="Y117" s="233"/>
      <c r="Z117" s="234"/>
      <c r="AA117" s="378"/>
      <c r="AB117" s="378"/>
      <c r="AC117" s="379"/>
      <c r="AD117" s="175"/>
      <c r="AE117" s="175"/>
      <c r="AF117" s="175"/>
      <c r="AG117" s="175"/>
      <c r="AH117" s="175"/>
      <c r="AI117" s="175"/>
      <c r="AJ117" s="175"/>
      <c r="AK117" s="175"/>
      <c r="AL117" s="175"/>
      <c r="AN117" s="216"/>
      <c r="AO117"/>
      <c r="AP117"/>
      <c r="AQ117"/>
      <c r="AR117"/>
      <c r="AS117"/>
      <c r="AT117"/>
    </row>
    <row r="118" spans="1:46" s="157" customFormat="1" ht="15" x14ac:dyDescent="0.25">
      <c r="A118" s="152"/>
      <c r="B118" s="364">
        <v>513</v>
      </c>
      <c r="C118" s="365" t="s">
        <v>100</v>
      </c>
      <c r="D118" s="366" t="s">
        <v>30</v>
      </c>
      <c r="E118" s="366" t="s">
        <v>549</v>
      </c>
      <c r="F118" s="367"/>
      <c r="G118" s="411">
        <v>43193</v>
      </c>
      <c r="H118" s="412">
        <v>2.99</v>
      </c>
      <c r="I118" s="342">
        <v>1</v>
      </c>
      <c r="J118" s="368">
        <v>0</v>
      </c>
      <c r="K118" s="369">
        <v>0</v>
      </c>
      <c r="L118" s="370">
        <v>2.99</v>
      </c>
      <c r="M118" s="370">
        <v>2.9900545877380194</v>
      </c>
      <c r="N118" s="370">
        <v>2.9901091764726342</v>
      </c>
      <c r="O118" s="370">
        <v>2.9901637662038625</v>
      </c>
      <c r="P118" s="370">
        <v>2.9902183569317238</v>
      </c>
      <c r="Q118" s="370">
        <v>2.9902729486562345</v>
      </c>
      <c r="R118" s="370">
        <v>2.9903275413774142</v>
      </c>
      <c r="S118" s="370">
        <v>2.9903821350952806</v>
      </c>
      <c r="T118" s="370">
        <v>2.990436729809852</v>
      </c>
      <c r="U118" s="370">
        <v>2.990491325521146</v>
      </c>
      <c r="V118" s="370">
        <v>2.9905459222291819</v>
      </c>
      <c r="W118" s="370">
        <v>2.990600519933976</v>
      </c>
      <c r="X118" s="370">
        <v>2.9906551186355497</v>
      </c>
      <c r="Y118" s="370">
        <v>2.9907097183339175</v>
      </c>
      <c r="Z118" s="371"/>
      <c r="AA118" s="347">
        <v>0</v>
      </c>
      <c r="AB118" s="347">
        <v>0</v>
      </c>
      <c r="AC118" s="348">
        <v>9.6989966555183937E-2</v>
      </c>
      <c r="AD118" s="175"/>
      <c r="AE118" s="349">
        <v>80322</v>
      </c>
      <c r="AF118" s="350"/>
      <c r="AG118" s="350"/>
      <c r="AH118" s="350"/>
      <c r="AI118" s="350"/>
      <c r="AJ118" s="350"/>
      <c r="AK118" s="350"/>
      <c r="AL118" s="351"/>
      <c r="AM118" s="157">
        <v>3.71</v>
      </c>
      <c r="AN118" s="216">
        <v>-0.71999999999999975</v>
      </c>
      <c r="AO118"/>
      <c r="AP118"/>
      <c r="AQ118"/>
      <c r="AR118"/>
      <c r="AS118"/>
      <c r="AT118"/>
    </row>
    <row r="119" spans="1:46" s="157" customFormat="1" ht="15" x14ac:dyDescent="0.25">
      <c r="C119" s="217"/>
      <c r="D119" s="139"/>
      <c r="E119" s="139"/>
      <c r="F119" s="139"/>
      <c r="G119" s="218">
        <v>0.83333333333333337</v>
      </c>
      <c r="H119" s="250"/>
      <c r="I119" s="220"/>
      <c r="J119" s="220"/>
      <c r="K119" s="220"/>
      <c r="L119" s="220" t="s">
        <v>32</v>
      </c>
      <c r="M119" s="235"/>
      <c r="N119" s="221"/>
      <c r="O119" s="221"/>
      <c r="P119" s="221"/>
      <c r="Q119" s="221"/>
      <c r="R119" s="221"/>
      <c r="S119" s="221"/>
      <c r="T119" s="221"/>
      <c r="U119" s="221"/>
      <c r="V119" s="221"/>
      <c r="W119" s="221"/>
      <c r="X119" s="221"/>
      <c r="Y119" s="221"/>
      <c r="Z119" s="222"/>
      <c r="AA119" s="353"/>
      <c r="AB119" s="353"/>
      <c r="AC119" s="372">
        <v>0.28999999999999998</v>
      </c>
      <c r="AD119" s="175"/>
      <c r="AE119" s="186">
        <v>1</v>
      </c>
      <c r="AF119" s="187">
        <v>0</v>
      </c>
      <c r="AG119" s="187">
        <v>0</v>
      </c>
      <c r="AH119" s="187">
        <v>0</v>
      </c>
      <c r="AI119" s="187">
        <v>0</v>
      </c>
      <c r="AJ119" s="187">
        <v>0</v>
      </c>
      <c r="AK119" s="187">
        <v>0</v>
      </c>
      <c r="AL119" s="188">
        <v>0</v>
      </c>
      <c r="AN119" s="216"/>
      <c r="AO119"/>
      <c r="AP119"/>
      <c r="AQ119"/>
      <c r="AR119"/>
      <c r="AS119"/>
      <c r="AT119"/>
    </row>
    <row r="120" spans="1:46" s="157" customFormat="1" ht="15" x14ac:dyDescent="0.25">
      <c r="C120" s="223" t="s">
        <v>33</v>
      </c>
      <c r="D120" s="373"/>
      <c r="E120" s="225"/>
      <c r="F120" s="225"/>
      <c r="G120" s="226"/>
      <c r="H120" s="249"/>
      <c r="I120" s="228"/>
      <c r="J120" s="228"/>
      <c r="K120" s="228"/>
      <c r="L120" s="228"/>
      <c r="M120" s="374"/>
      <c r="N120" s="374"/>
      <c r="O120" s="375"/>
      <c r="P120" s="375"/>
      <c r="Q120" s="375"/>
      <c r="R120" s="376" t="s">
        <v>34</v>
      </c>
      <c r="S120" s="396">
        <v>0</v>
      </c>
      <c r="T120" s="233"/>
      <c r="U120" s="233"/>
      <c r="V120" s="233"/>
      <c r="W120" s="233"/>
      <c r="X120" s="233"/>
      <c r="Y120" s="233"/>
      <c r="Z120" s="234"/>
      <c r="AA120" s="378"/>
      <c r="AB120" s="378"/>
      <c r="AC120" s="379"/>
      <c r="AD120" s="175"/>
      <c r="AE120" s="175"/>
      <c r="AF120" s="175"/>
      <c r="AG120" s="175"/>
      <c r="AH120" s="175"/>
      <c r="AI120" s="175"/>
      <c r="AJ120" s="175"/>
      <c r="AK120" s="175"/>
      <c r="AL120" s="175"/>
      <c r="AN120" s="216"/>
      <c r="AO120"/>
      <c r="AP120"/>
      <c r="AQ120"/>
      <c r="AR120"/>
      <c r="AS120"/>
      <c r="AT120"/>
    </row>
    <row r="121" spans="1:46" s="157" customFormat="1" ht="15" x14ac:dyDescent="0.25">
      <c r="B121" s="364">
        <v>514</v>
      </c>
      <c r="C121" s="365" t="s">
        <v>294</v>
      </c>
      <c r="D121" s="366" t="s">
        <v>30</v>
      </c>
      <c r="E121" s="366" t="s">
        <v>540</v>
      </c>
      <c r="F121" s="367"/>
      <c r="G121" s="411"/>
      <c r="H121" s="413">
        <v>0.35679485728691523</v>
      </c>
      <c r="I121" s="342">
        <v>1</v>
      </c>
      <c r="J121" s="368" t="s">
        <v>35</v>
      </c>
      <c r="K121" s="369" t="s">
        <v>35</v>
      </c>
      <c r="L121" s="370">
        <v>0.35679485728691523</v>
      </c>
      <c r="M121" s="370">
        <v>0.36164899723494193</v>
      </c>
      <c r="N121" s="370">
        <v>0.36656917702113834</v>
      </c>
      <c r="O121" s="370">
        <v>0.371556295107492</v>
      </c>
      <c r="P121" s="370">
        <v>0.37661126217942975</v>
      </c>
      <c r="Q121" s="370">
        <v>0.38173500131211524</v>
      </c>
      <c r="R121" s="370">
        <v>0.38692844813901017</v>
      </c>
      <c r="S121" s="370">
        <v>0.39219255102272738</v>
      </c>
      <c r="T121" s="370">
        <v>0.39752827122820955</v>
      </c>
      <c r="U121" s="370">
        <v>0.40293658309826297</v>
      </c>
      <c r="V121" s="370">
        <v>0.40841847423148026</v>
      </c>
      <c r="W121" s="370">
        <v>0.41397494566258292</v>
      </c>
      <c r="X121" s="370">
        <v>0.41960701204521861</v>
      </c>
      <c r="Y121" s="370">
        <v>0.42531570183724349</v>
      </c>
      <c r="Z121" s="371"/>
      <c r="AA121" s="347">
        <v>0</v>
      </c>
      <c r="AB121" s="347">
        <v>0</v>
      </c>
      <c r="AC121" s="348">
        <v>0</v>
      </c>
      <c r="AD121" s="175"/>
      <c r="AE121" s="349">
        <v>80345</v>
      </c>
      <c r="AF121" s="350"/>
      <c r="AG121" s="350"/>
      <c r="AH121" s="350"/>
      <c r="AI121" s="350"/>
      <c r="AJ121" s="350"/>
      <c r="AK121" s="350"/>
      <c r="AL121" s="351"/>
      <c r="AM121" s="157">
        <v>0.34</v>
      </c>
      <c r="AN121" s="216">
        <v>1.679485728691521E-2</v>
      </c>
      <c r="AO121"/>
      <c r="AP121"/>
      <c r="AQ121"/>
      <c r="AR121"/>
      <c r="AS121"/>
      <c r="AT121"/>
    </row>
    <row r="122" spans="1:46" s="157" customFormat="1" ht="15" x14ac:dyDescent="0.25">
      <c r="C122" s="238" t="s">
        <v>672</v>
      </c>
      <c r="D122" s="139"/>
      <c r="E122" s="139"/>
      <c r="F122" s="139"/>
      <c r="G122" s="218"/>
      <c r="H122" s="250"/>
      <c r="I122" s="220"/>
      <c r="J122" s="220"/>
      <c r="K122" s="220"/>
      <c r="L122" s="220" t="s">
        <v>32</v>
      </c>
      <c r="M122" s="235"/>
      <c r="N122" s="221"/>
      <c r="O122" s="221"/>
      <c r="P122" s="221"/>
      <c r="Q122" s="221"/>
      <c r="R122" s="221"/>
      <c r="S122" s="221"/>
      <c r="T122" s="221"/>
      <c r="U122" s="221"/>
      <c r="V122" s="221"/>
      <c r="W122" s="221"/>
      <c r="X122" s="221"/>
      <c r="Y122" s="221"/>
      <c r="Z122" s="222"/>
      <c r="AA122" s="353"/>
      <c r="AB122" s="353"/>
      <c r="AC122" s="382"/>
      <c r="AD122" s="175"/>
      <c r="AE122" s="186">
        <v>1</v>
      </c>
      <c r="AF122" s="187">
        <v>0</v>
      </c>
      <c r="AG122" s="187">
        <v>0</v>
      </c>
      <c r="AH122" s="187">
        <v>0</v>
      </c>
      <c r="AI122" s="187">
        <v>0</v>
      </c>
      <c r="AJ122" s="187">
        <v>0</v>
      </c>
      <c r="AK122" s="187">
        <v>0</v>
      </c>
      <c r="AL122" s="188">
        <v>0</v>
      </c>
      <c r="AN122" s="216"/>
      <c r="AO122"/>
      <c r="AP122"/>
      <c r="AQ122"/>
      <c r="AR122"/>
      <c r="AS122"/>
      <c r="AT122"/>
    </row>
    <row r="123" spans="1:46" s="157" customFormat="1" ht="15" x14ac:dyDescent="0.25">
      <c r="C123" s="223" t="s">
        <v>33</v>
      </c>
      <c r="D123" s="373"/>
      <c r="E123" s="225"/>
      <c r="F123" s="225"/>
      <c r="G123" s="226"/>
      <c r="H123" s="249"/>
      <c r="I123" s="228"/>
      <c r="J123" s="228"/>
      <c r="K123" s="228"/>
      <c r="L123" s="228"/>
      <c r="M123" s="374"/>
      <c r="N123" s="374"/>
      <c r="O123" s="375"/>
      <c r="P123" s="375"/>
      <c r="Q123" s="375"/>
      <c r="R123" s="376" t="s">
        <v>34</v>
      </c>
      <c r="S123" s="396">
        <v>0</v>
      </c>
      <c r="T123" s="233"/>
      <c r="U123" s="233"/>
      <c r="V123" s="233"/>
      <c r="W123" s="233"/>
      <c r="X123" s="233"/>
      <c r="Y123" s="233"/>
      <c r="Z123" s="234"/>
      <c r="AA123" s="378"/>
      <c r="AB123" s="378"/>
      <c r="AC123" s="379"/>
      <c r="AD123" s="175"/>
      <c r="AE123" s="175"/>
      <c r="AF123" s="175"/>
      <c r="AG123" s="175"/>
      <c r="AH123" s="175"/>
      <c r="AI123" s="175"/>
      <c r="AJ123" s="175"/>
      <c r="AK123" s="175"/>
      <c r="AL123" s="175"/>
      <c r="AN123" s="216"/>
      <c r="AO123"/>
      <c r="AP123"/>
      <c r="AQ123"/>
      <c r="AR123"/>
      <c r="AS123"/>
      <c r="AT123"/>
    </row>
    <row r="124" spans="1:46" s="157" customFormat="1" ht="15" x14ac:dyDescent="0.25">
      <c r="B124" s="380">
        <v>515</v>
      </c>
      <c r="C124" s="365" t="s">
        <v>101</v>
      </c>
      <c r="D124" s="366" t="s">
        <v>30</v>
      </c>
      <c r="E124" s="366" t="s">
        <v>532</v>
      </c>
      <c r="F124" s="367"/>
      <c r="G124" s="411">
        <v>43439</v>
      </c>
      <c r="H124" s="412">
        <v>9.4499999999999993</v>
      </c>
      <c r="I124" s="342">
        <v>1</v>
      </c>
      <c r="J124" s="368">
        <v>0</v>
      </c>
      <c r="K124" s="369">
        <v>0</v>
      </c>
      <c r="L124" s="370">
        <v>9.4499999999999993</v>
      </c>
      <c r="M124" s="370">
        <v>9.4501725264629695</v>
      </c>
      <c r="N124" s="370">
        <v>9.4503450560757152</v>
      </c>
      <c r="O124" s="370">
        <v>9.4505175888382933</v>
      </c>
      <c r="P124" s="370">
        <v>9.4506901247507642</v>
      </c>
      <c r="Q124" s="370">
        <v>9.4508626638131812</v>
      </c>
      <c r="R124" s="370">
        <v>9.4510352060256064</v>
      </c>
      <c r="S124" s="370">
        <v>9.4512077513880932</v>
      </c>
      <c r="T124" s="370">
        <v>9.4513802999007019</v>
      </c>
      <c r="U124" s="370">
        <v>9.4515528515634859</v>
      </c>
      <c r="V124" s="370">
        <v>9.451725406376509</v>
      </c>
      <c r="W124" s="370">
        <v>9.4518979643398229</v>
      </c>
      <c r="X124" s="370">
        <v>9.4520705254534914</v>
      </c>
      <c r="Y124" s="370">
        <v>9.4522430897175642</v>
      </c>
      <c r="Z124" s="371"/>
      <c r="AA124" s="347">
        <v>0</v>
      </c>
      <c r="AB124" s="347">
        <v>0</v>
      </c>
      <c r="AC124" s="348">
        <v>0.12698412698412698</v>
      </c>
      <c r="AD124" s="175"/>
      <c r="AE124" s="349">
        <v>80302</v>
      </c>
      <c r="AF124" s="350"/>
      <c r="AG124" s="350"/>
      <c r="AH124" s="350"/>
      <c r="AI124" s="350"/>
      <c r="AJ124" s="350"/>
      <c r="AK124" s="350"/>
      <c r="AL124" s="351"/>
      <c r="AM124" s="157">
        <v>10.023461473885806</v>
      </c>
      <c r="AN124" s="216">
        <v>-0.57346147388580704</v>
      </c>
      <c r="AO124"/>
      <c r="AP124"/>
      <c r="AQ124"/>
      <c r="AR124"/>
      <c r="AS124"/>
      <c r="AT124"/>
    </row>
    <row r="125" spans="1:46" s="157" customFormat="1" ht="15" x14ac:dyDescent="0.25">
      <c r="C125" s="217"/>
      <c r="D125" s="139"/>
      <c r="E125" s="139"/>
      <c r="F125" s="139"/>
      <c r="G125" s="137">
        <v>0.47916666666666669</v>
      </c>
      <c r="H125" s="250"/>
      <c r="I125" s="220"/>
      <c r="J125" s="220"/>
      <c r="K125" s="220"/>
      <c r="L125" s="220" t="s">
        <v>32</v>
      </c>
      <c r="M125" s="235"/>
      <c r="N125" s="221"/>
      <c r="O125" s="221"/>
      <c r="P125" s="221"/>
      <c r="Q125" s="221"/>
      <c r="R125" s="221"/>
      <c r="S125" s="221"/>
      <c r="T125" s="221"/>
      <c r="U125" s="221"/>
      <c r="V125" s="221"/>
      <c r="W125" s="221"/>
      <c r="X125" s="221"/>
      <c r="Y125" s="221"/>
      <c r="Z125" s="222"/>
      <c r="AA125" s="353"/>
      <c r="AB125" s="353"/>
      <c r="AC125" s="372">
        <v>1.2</v>
      </c>
      <c r="AD125" s="175"/>
      <c r="AE125" s="186">
        <v>1</v>
      </c>
      <c r="AF125" s="187">
        <v>0</v>
      </c>
      <c r="AG125" s="187">
        <v>0</v>
      </c>
      <c r="AH125" s="187">
        <v>0</v>
      </c>
      <c r="AI125" s="187">
        <v>0</v>
      </c>
      <c r="AJ125" s="187">
        <v>0</v>
      </c>
      <c r="AK125" s="187">
        <v>0</v>
      </c>
      <c r="AL125" s="188">
        <v>0</v>
      </c>
      <c r="AN125" s="216"/>
      <c r="AO125"/>
      <c r="AP125"/>
      <c r="AQ125"/>
      <c r="AR125"/>
      <c r="AS125"/>
      <c r="AT125"/>
    </row>
    <row r="126" spans="1:46" s="157" customFormat="1" ht="15" x14ac:dyDescent="0.25">
      <c r="C126" s="223" t="s">
        <v>33</v>
      </c>
      <c r="D126" s="373"/>
      <c r="E126" s="225"/>
      <c r="F126" s="225"/>
      <c r="G126" s="226"/>
      <c r="H126" s="249"/>
      <c r="I126" s="228"/>
      <c r="J126" s="228"/>
      <c r="K126" s="228"/>
      <c r="L126" s="228"/>
      <c r="M126" s="374"/>
      <c r="N126" s="374"/>
      <c r="O126" s="375"/>
      <c r="P126" s="375"/>
      <c r="Q126" s="375"/>
      <c r="R126" s="376" t="s">
        <v>34</v>
      </c>
      <c r="S126" s="396">
        <v>0</v>
      </c>
      <c r="T126" s="233"/>
      <c r="U126" s="233"/>
      <c r="V126" s="233"/>
      <c r="W126" s="233"/>
      <c r="X126" s="233"/>
      <c r="Y126" s="233"/>
      <c r="Z126" s="234"/>
      <c r="AA126" s="378"/>
      <c r="AB126" s="378"/>
      <c r="AC126" s="379"/>
      <c r="AD126" s="175"/>
      <c r="AE126" s="175"/>
      <c r="AF126" s="175"/>
      <c r="AG126" s="175"/>
      <c r="AH126" s="175"/>
      <c r="AI126" s="175"/>
      <c r="AJ126" s="175"/>
      <c r="AK126" s="175"/>
      <c r="AL126" s="175"/>
      <c r="AN126" s="216"/>
      <c r="AO126"/>
      <c r="AP126"/>
      <c r="AQ126"/>
      <c r="AR126"/>
      <c r="AS126"/>
      <c r="AT126"/>
    </row>
    <row r="127" spans="1:46" s="157" customFormat="1" ht="15" x14ac:dyDescent="0.25">
      <c r="B127" s="380">
        <v>520</v>
      </c>
      <c r="C127" s="365" t="s">
        <v>102</v>
      </c>
      <c r="D127" s="366" t="s">
        <v>30</v>
      </c>
      <c r="E127" s="366" t="s">
        <v>543</v>
      </c>
      <c r="F127" s="367"/>
      <c r="G127" s="411">
        <v>43459</v>
      </c>
      <c r="H127" s="412">
        <v>1.3240000000000001</v>
      </c>
      <c r="I127" s="342">
        <v>1</v>
      </c>
      <c r="J127" s="368" t="s">
        <v>31</v>
      </c>
      <c r="K127" s="369" t="s">
        <v>31</v>
      </c>
      <c r="L127" s="370">
        <v>1.3240000000000001</v>
      </c>
      <c r="M127" s="370">
        <v>1.3313373297290805</v>
      </c>
      <c r="N127" s="370">
        <v>1.3387153213974006</v>
      </c>
      <c r="O127" s="370">
        <v>1.3461342003448811</v>
      </c>
      <c r="P127" s="370">
        <v>1.3535941931602304</v>
      </c>
      <c r="Q127" s="370">
        <v>1.3610955276878627</v>
      </c>
      <c r="R127" s="370">
        <v>1.3686384330348587</v>
      </c>
      <c r="S127" s="370">
        <v>1.3762231395779616</v>
      </c>
      <c r="T127" s="370">
        <v>1.3838498789706157</v>
      </c>
      <c r="U127" s="370">
        <v>1.3915188841500379</v>
      </c>
      <c r="V127" s="370">
        <v>1.3992303893443365</v>
      </c>
      <c r="W127" s="370">
        <v>1.4069846300796602</v>
      </c>
      <c r="X127" s="370">
        <v>1.4147818431873966</v>
      </c>
      <c r="Y127" s="370">
        <v>1.422622266811401</v>
      </c>
      <c r="Z127" s="381"/>
      <c r="AA127" s="347">
        <v>0</v>
      </c>
      <c r="AB127" s="347">
        <v>0</v>
      </c>
      <c r="AC127" s="348">
        <v>0.18353474320241692</v>
      </c>
      <c r="AD127" s="175"/>
      <c r="AE127" s="349">
        <v>80361</v>
      </c>
      <c r="AF127" s="350"/>
      <c r="AG127" s="350"/>
      <c r="AH127" s="350"/>
      <c r="AI127" s="350"/>
      <c r="AJ127" s="350"/>
      <c r="AK127" s="350"/>
      <c r="AL127" s="351"/>
      <c r="AM127" s="157">
        <v>3.88</v>
      </c>
      <c r="AN127" s="240">
        <v>-2.556</v>
      </c>
      <c r="AO127"/>
      <c r="AP127"/>
      <c r="AQ127"/>
      <c r="AR127"/>
      <c r="AS127"/>
      <c r="AT127"/>
    </row>
    <row r="128" spans="1:46" s="157" customFormat="1" ht="15" x14ac:dyDescent="0.25">
      <c r="C128" s="217"/>
      <c r="D128" s="139"/>
      <c r="E128" s="139"/>
      <c r="F128" s="139"/>
      <c r="G128" s="137">
        <v>0.5625</v>
      </c>
      <c r="H128" s="250"/>
      <c r="I128" s="220"/>
      <c r="J128" s="220"/>
      <c r="K128" s="220"/>
      <c r="L128" s="220" t="s">
        <v>32</v>
      </c>
      <c r="M128" s="235"/>
      <c r="N128" s="221"/>
      <c r="O128" s="221"/>
      <c r="P128" s="221"/>
      <c r="Q128" s="221"/>
      <c r="R128" s="221"/>
      <c r="S128" s="221"/>
      <c r="T128" s="221"/>
      <c r="U128" s="221"/>
      <c r="V128" s="221"/>
      <c r="W128" s="221"/>
      <c r="X128" s="221"/>
      <c r="Y128" s="221"/>
      <c r="Z128" s="222"/>
      <c r="AA128" s="353"/>
      <c r="AB128" s="353"/>
      <c r="AC128" s="372">
        <v>0.24299999999999999</v>
      </c>
      <c r="AD128" s="175"/>
      <c r="AE128" s="186">
        <v>1</v>
      </c>
      <c r="AF128" s="187">
        <v>0</v>
      </c>
      <c r="AG128" s="187">
        <v>0</v>
      </c>
      <c r="AH128" s="187">
        <v>0</v>
      </c>
      <c r="AI128" s="187">
        <v>0</v>
      </c>
      <c r="AJ128" s="187">
        <v>0</v>
      </c>
      <c r="AK128" s="187">
        <v>0</v>
      </c>
      <c r="AL128" s="188">
        <v>0</v>
      </c>
      <c r="AN128" s="216"/>
      <c r="AO128"/>
      <c r="AP128"/>
      <c r="AQ128"/>
      <c r="AR128"/>
      <c r="AS128"/>
      <c r="AT128"/>
    </row>
    <row r="129" spans="1:46" s="157" customFormat="1" ht="15" x14ac:dyDescent="0.25">
      <c r="C129" s="223" t="s">
        <v>33</v>
      </c>
      <c r="D129" s="373"/>
      <c r="E129" s="225"/>
      <c r="F129" s="225"/>
      <c r="G129" s="226"/>
      <c r="H129" s="249"/>
      <c r="I129" s="228"/>
      <c r="J129" s="228"/>
      <c r="K129" s="228"/>
      <c r="L129" s="228"/>
      <c r="M129" s="374"/>
      <c r="N129" s="374"/>
      <c r="O129" s="375"/>
      <c r="P129" s="375"/>
      <c r="Q129" s="375"/>
      <c r="R129" s="376" t="s">
        <v>34</v>
      </c>
      <c r="S129" s="396">
        <v>0</v>
      </c>
      <c r="T129" s="233"/>
      <c r="U129" s="233"/>
      <c r="V129" s="233"/>
      <c r="W129" s="233"/>
      <c r="X129" s="233"/>
      <c r="Y129" s="233"/>
      <c r="Z129" s="234"/>
      <c r="AA129" s="378"/>
      <c r="AB129" s="378"/>
      <c r="AC129" s="379"/>
      <c r="AD129" s="175"/>
      <c r="AE129" s="175"/>
      <c r="AF129" s="175"/>
      <c r="AG129" s="175"/>
      <c r="AH129" s="175"/>
      <c r="AI129" s="175"/>
      <c r="AJ129" s="175"/>
      <c r="AK129" s="175"/>
      <c r="AL129" s="175"/>
      <c r="AN129" s="216"/>
      <c r="AO129"/>
      <c r="AP129"/>
      <c r="AQ129"/>
      <c r="AR129"/>
      <c r="AS129"/>
      <c r="AT129"/>
    </row>
    <row r="130" spans="1:46" s="157" customFormat="1" ht="15" x14ac:dyDescent="0.25">
      <c r="B130" s="380">
        <v>538</v>
      </c>
      <c r="C130" s="365" t="s">
        <v>103</v>
      </c>
      <c r="D130" s="366" t="s">
        <v>30</v>
      </c>
      <c r="E130" s="366" t="s">
        <v>538</v>
      </c>
      <c r="F130" s="367"/>
      <c r="G130" s="411">
        <v>43497</v>
      </c>
      <c r="H130" s="412">
        <v>1.32</v>
      </c>
      <c r="I130" s="342">
        <v>1</v>
      </c>
      <c r="J130" s="368">
        <v>0</v>
      </c>
      <c r="K130" s="369">
        <v>0</v>
      </c>
      <c r="L130" s="370">
        <v>1.32</v>
      </c>
      <c r="M130" s="370">
        <v>1.3200240989345102</v>
      </c>
      <c r="N130" s="370">
        <v>1.3200481983089889</v>
      </c>
      <c r="O130" s="370">
        <v>1.3200722981234443</v>
      </c>
      <c r="P130" s="370">
        <v>1.3200963983778848</v>
      </c>
      <c r="Q130" s="370">
        <v>1.3201204990723177</v>
      </c>
      <c r="R130" s="370">
        <v>1.3201446002067514</v>
      </c>
      <c r="S130" s="370">
        <v>1.3201687017811941</v>
      </c>
      <c r="T130" s="370">
        <v>1.3201928037956536</v>
      </c>
      <c r="U130" s="370">
        <v>1.3202169062501379</v>
      </c>
      <c r="V130" s="370">
        <v>1.3202410091446555</v>
      </c>
      <c r="W130" s="370">
        <v>1.3202651124792133</v>
      </c>
      <c r="X130" s="370">
        <v>1.3202892162538211</v>
      </c>
      <c r="Y130" s="370">
        <v>1.3203133204684854</v>
      </c>
      <c r="Z130" s="383"/>
      <c r="AA130" s="347">
        <v>0</v>
      </c>
      <c r="AB130" s="347">
        <v>0</v>
      </c>
      <c r="AC130" s="348">
        <v>7.575757575757576E-3</v>
      </c>
      <c r="AD130" s="175"/>
      <c r="AE130" s="349">
        <v>80316</v>
      </c>
      <c r="AF130" s="350"/>
      <c r="AG130" s="350"/>
      <c r="AH130" s="350"/>
      <c r="AI130" s="350"/>
      <c r="AJ130" s="350"/>
      <c r="AK130" s="350"/>
      <c r="AL130" s="351"/>
      <c r="AM130" s="157">
        <v>1.3882603306151529</v>
      </c>
      <c r="AN130" s="216">
        <v>-6.8260330615152798E-2</v>
      </c>
      <c r="AO130"/>
      <c r="AP130"/>
      <c r="AQ130"/>
      <c r="AR130"/>
      <c r="AS130"/>
      <c r="AT130"/>
    </row>
    <row r="131" spans="1:46" s="157" customFormat="1" ht="15" x14ac:dyDescent="0.25">
      <c r="C131" s="217"/>
      <c r="D131" s="139"/>
      <c r="E131" s="139"/>
      <c r="F131" s="139"/>
      <c r="G131" s="137">
        <v>0.33333333333333331</v>
      </c>
      <c r="H131" s="250"/>
      <c r="I131" s="220"/>
      <c r="J131" s="220"/>
      <c r="K131" s="220"/>
      <c r="L131" s="220" t="s">
        <v>32</v>
      </c>
      <c r="M131" s="235"/>
      <c r="N131" s="221"/>
      <c r="O131" s="221"/>
      <c r="P131" s="221"/>
      <c r="Q131" s="221"/>
      <c r="R131" s="221"/>
      <c r="S131" s="221"/>
      <c r="T131" s="221"/>
      <c r="U131" s="221"/>
      <c r="V131" s="221"/>
      <c r="W131" s="221"/>
      <c r="X131" s="221"/>
      <c r="Y131" s="221"/>
      <c r="Z131" s="222"/>
      <c r="AA131" s="353"/>
      <c r="AB131" s="353"/>
      <c r="AC131" s="372">
        <v>0.01</v>
      </c>
      <c r="AD131" s="175"/>
      <c r="AE131" s="186">
        <v>1</v>
      </c>
      <c r="AF131" s="187">
        <v>0</v>
      </c>
      <c r="AG131" s="187">
        <v>0</v>
      </c>
      <c r="AH131" s="187">
        <v>0</v>
      </c>
      <c r="AI131" s="187">
        <v>0</v>
      </c>
      <c r="AJ131" s="187">
        <v>0</v>
      </c>
      <c r="AK131" s="187">
        <v>0</v>
      </c>
      <c r="AL131" s="188">
        <v>0</v>
      </c>
      <c r="AN131" s="216"/>
      <c r="AO131"/>
      <c r="AP131"/>
      <c r="AQ131"/>
      <c r="AR131"/>
      <c r="AS131"/>
      <c r="AT131"/>
    </row>
    <row r="132" spans="1:46" s="157" customFormat="1" ht="15" x14ac:dyDescent="0.25">
      <c r="C132" s="223" t="s">
        <v>33</v>
      </c>
      <c r="D132" s="373"/>
      <c r="E132" s="225"/>
      <c r="F132" s="225"/>
      <c r="G132" s="226"/>
      <c r="H132" s="249"/>
      <c r="I132" s="228"/>
      <c r="J132" s="228"/>
      <c r="K132" s="228"/>
      <c r="L132" s="228"/>
      <c r="M132" s="374"/>
      <c r="N132" s="374"/>
      <c r="O132" s="375"/>
      <c r="P132" s="375"/>
      <c r="Q132" s="375"/>
      <c r="R132" s="376" t="s">
        <v>34</v>
      </c>
      <c r="S132" s="396">
        <v>0</v>
      </c>
      <c r="T132" s="233"/>
      <c r="U132" s="233"/>
      <c r="V132" s="233"/>
      <c r="W132" s="233"/>
      <c r="X132" s="233"/>
      <c r="Y132" s="233"/>
      <c r="Z132" s="239"/>
      <c r="AA132" s="378"/>
      <c r="AB132" s="378"/>
      <c r="AC132" s="379"/>
      <c r="AD132" s="175"/>
      <c r="AE132" s="175"/>
      <c r="AF132" s="175"/>
      <c r="AG132" s="175"/>
      <c r="AH132" s="175"/>
      <c r="AI132" s="175"/>
      <c r="AJ132" s="175"/>
      <c r="AK132" s="175"/>
      <c r="AL132" s="175"/>
      <c r="AN132" s="216"/>
      <c r="AO132"/>
      <c r="AP132"/>
      <c r="AQ132"/>
      <c r="AR132"/>
      <c r="AS132"/>
      <c r="AT132"/>
    </row>
    <row r="133" spans="1:46" s="157" customFormat="1" ht="15" x14ac:dyDescent="0.25">
      <c r="B133" s="380">
        <v>547</v>
      </c>
      <c r="C133" s="365" t="s">
        <v>105</v>
      </c>
      <c r="D133" s="366" t="s">
        <v>30</v>
      </c>
      <c r="E133" s="366" t="s">
        <v>548</v>
      </c>
      <c r="F133" s="367"/>
      <c r="G133" s="411">
        <v>43485</v>
      </c>
      <c r="H133" s="412">
        <v>12.56771576</v>
      </c>
      <c r="I133" s="342">
        <v>1</v>
      </c>
      <c r="J133" s="368" t="s">
        <v>35</v>
      </c>
      <c r="K133" s="369" t="s">
        <v>35</v>
      </c>
      <c r="L133" s="370">
        <v>12.56771576</v>
      </c>
      <c r="M133" s="370">
        <v>12.738697627816002</v>
      </c>
      <c r="N133" s="370">
        <v>12.912005678025059</v>
      </c>
      <c r="O133" s="370">
        <v>13.087671557986011</v>
      </c>
      <c r="P133" s="370">
        <v>13.26572734561522</v>
      </c>
      <c r="Q133" s="370">
        <v>13.446205555244228</v>
      </c>
      <c r="R133" s="370">
        <v>13.629139143557143</v>
      </c>
      <c r="S133" s="370">
        <v>13.81456151560875</v>
      </c>
      <c r="T133" s="370">
        <v>14.002506530924553</v>
      </c>
      <c r="U133" s="370">
        <v>14.193008509683757</v>
      </c>
      <c r="V133" s="370">
        <v>14.38610223898641</v>
      </c>
      <c r="W133" s="370">
        <v>14.58182297920578</v>
      </c>
      <c r="X133" s="370">
        <v>14.780206470427171</v>
      </c>
      <c r="Y133" s="370">
        <v>14.981288938974325</v>
      </c>
      <c r="Z133" s="371"/>
      <c r="AA133" s="347">
        <v>0</v>
      </c>
      <c r="AB133" s="347">
        <v>0</v>
      </c>
      <c r="AC133" s="348">
        <v>0.21289754105641867</v>
      </c>
      <c r="AD133" s="175"/>
      <c r="AE133" s="349">
        <v>80327</v>
      </c>
      <c r="AF133" s="350"/>
      <c r="AG133" s="350"/>
      <c r="AH133" s="350"/>
      <c r="AI133" s="350"/>
      <c r="AJ133" s="350"/>
      <c r="AK133" s="350"/>
      <c r="AL133" s="351"/>
      <c r="AM133" s="157">
        <v>13.229777931025396</v>
      </c>
      <c r="AN133" s="216">
        <v>-0.66206217102539533</v>
      </c>
      <c r="AO133"/>
      <c r="AP133"/>
      <c r="AQ133"/>
      <c r="AR133"/>
      <c r="AS133"/>
      <c r="AT133"/>
    </row>
    <row r="134" spans="1:46" s="157" customFormat="1" ht="15" x14ac:dyDescent="0.25">
      <c r="C134" s="217"/>
      <c r="D134" s="139"/>
      <c r="E134" s="139"/>
      <c r="F134" s="139"/>
      <c r="G134" s="137">
        <v>0.45833333333333331</v>
      </c>
      <c r="H134" s="250"/>
      <c r="I134" s="220"/>
      <c r="J134" s="220"/>
      <c r="K134" s="220"/>
      <c r="L134" s="220" t="s">
        <v>32</v>
      </c>
      <c r="M134" s="235"/>
      <c r="N134" s="221"/>
      <c r="O134" s="221"/>
      <c r="P134" s="221"/>
      <c r="Q134" s="221"/>
      <c r="R134" s="221"/>
      <c r="S134" s="221"/>
      <c r="T134" s="221"/>
      <c r="U134" s="221"/>
      <c r="V134" s="221"/>
      <c r="W134" s="221"/>
      <c r="X134" s="221"/>
      <c r="Y134" s="221"/>
      <c r="Z134" s="222"/>
      <c r="AA134" s="353"/>
      <c r="AB134" s="353"/>
      <c r="AC134" s="372">
        <v>2.6756357820000001</v>
      </c>
      <c r="AD134" s="175"/>
      <c r="AE134" s="186">
        <v>1</v>
      </c>
      <c r="AF134" s="187">
        <v>0</v>
      </c>
      <c r="AG134" s="187">
        <v>0</v>
      </c>
      <c r="AH134" s="187">
        <v>0</v>
      </c>
      <c r="AI134" s="187">
        <v>0</v>
      </c>
      <c r="AJ134" s="187">
        <v>0</v>
      </c>
      <c r="AK134" s="187">
        <v>0</v>
      </c>
      <c r="AL134" s="188">
        <v>0</v>
      </c>
      <c r="AN134" s="216"/>
      <c r="AO134"/>
      <c r="AP134"/>
      <c r="AQ134"/>
      <c r="AR134"/>
      <c r="AS134"/>
      <c r="AT134"/>
    </row>
    <row r="135" spans="1:46" s="157" customFormat="1" ht="15" x14ac:dyDescent="0.25">
      <c r="C135" s="223" t="s">
        <v>33</v>
      </c>
      <c r="D135" s="373"/>
      <c r="E135" s="225"/>
      <c r="F135" s="225"/>
      <c r="G135" s="226"/>
      <c r="H135" s="249"/>
      <c r="I135" s="228"/>
      <c r="J135" s="228"/>
      <c r="K135" s="228"/>
      <c r="L135" s="228"/>
      <c r="M135" s="374"/>
      <c r="N135" s="374"/>
      <c r="O135" s="375"/>
      <c r="P135" s="375"/>
      <c r="Q135" s="375"/>
      <c r="R135" s="376" t="s">
        <v>34</v>
      </c>
      <c r="S135" s="396">
        <v>0</v>
      </c>
      <c r="T135" s="233"/>
      <c r="U135" s="233"/>
      <c r="V135" s="233"/>
      <c r="W135" s="233"/>
      <c r="X135" s="233"/>
      <c r="Y135" s="233"/>
      <c r="Z135" s="234"/>
      <c r="AA135" s="378"/>
      <c r="AB135" s="378"/>
      <c r="AC135" s="379"/>
      <c r="AD135" s="175"/>
      <c r="AE135" s="175"/>
      <c r="AF135" s="175"/>
      <c r="AG135" s="175"/>
      <c r="AH135" s="175"/>
      <c r="AI135" s="175"/>
      <c r="AJ135" s="175"/>
      <c r="AK135" s="175"/>
      <c r="AL135" s="175"/>
      <c r="AN135" s="216"/>
      <c r="AO135"/>
      <c r="AP135"/>
      <c r="AQ135"/>
      <c r="AR135"/>
      <c r="AS135"/>
      <c r="AT135"/>
    </row>
    <row r="136" spans="1:46" s="157" customFormat="1" ht="15" x14ac:dyDescent="0.25">
      <c r="B136" s="380">
        <v>558</v>
      </c>
      <c r="C136" s="365" t="s">
        <v>106</v>
      </c>
      <c r="D136" s="366" t="s">
        <v>30</v>
      </c>
      <c r="E136" s="366" t="s">
        <v>538</v>
      </c>
      <c r="F136" s="367"/>
      <c r="G136" s="411">
        <v>43458</v>
      </c>
      <c r="H136" s="412">
        <v>1.2837505810000001</v>
      </c>
      <c r="I136" s="342">
        <v>1</v>
      </c>
      <c r="J136" s="368">
        <v>0</v>
      </c>
      <c r="K136" s="369">
        <v>0</v>
      </c>
      <c r="L136" s="370">
        <v>1.2837505810000001</v>
      </c>
      <c r="M136" s="370">
        <v>1.2837740181372568</v>
      </c>
      <c r="N136" s="370">
        <v>1.2837974557023999</v>
      </c>
      <c r="O136" s="370">
        <v>1.2838208936954369</v>
      </c>
      <c r="P136" s="370">
        <v>1.2838443321163766</v>
      </c>
      <c r="Q136" s="370">
        <v>1.2838677709652255</v>
      </c>
      <c r="R136" s="370">
        <v>1.2838912102419924</v>
      </c>
      <c r="S136" s="370">
        <v>1.2839146499466845</v>
      </c>
      <c r="T136" s="370">
        <v>1.2839380900793103</v>
      </c>
      <c r="U136" s="370">
        <v>1.2839615306398766</v>
      </c>
      <c r="V136" s="370">
        <v>1.2839849716283922</v>
      </c>
      <c r="W136" s="370">
        <v>1.2840084130448641</v>
      </c>
      <c r="X136" s="370">
        <v>1.2840318548893013</v>
      </c>
      <c r="Y136" s="370">
        <v>1.2840552971617101</v>
      </c>
      <c r="Z136" s="371"/>
      <c r="AA136" s="347">
        <v>0</v>
      </c>
      <c r="AB136" s="347">
        <v>0</v>
      </c>
      <c r="AC136" s="348">
        <v>0.11470484857369657</v>
      </c>
      <c r="AD136" s="175"/>
      <c r="AE136" s="349">
        <v>80339</v>
      </c>
      <c r="AF136" s="350"/>
      <c r="AG136" s="350"/>
      <c r="AH136" s="350"/>
      <c r="AI136" s="350"/>
      <c r="AJ136" s="350"/>
      <c r="AK136" s="350"/>
      <c r="AL136" s="351"/>
      <c r="AM136" s="157">
        <v>1.367552679400051</v>
      </c>
      <c r="AN136" s="216">
        <v>-8.3802098400050928E-2</v>
      </c>
      <c r="AO136"/>
      <c r="AP136"/>
      <c r="AQ136"/>
      <c r="AR136"/>
      <c r="AS136"/>
      <c r="AT136"/>
    </row>
    <row r="137" spans="1:46" s="157" customFormat="1" ht="15" x14ac:dyDescent="0.25">
      <c r="C137" s="217"/>
      <c r="D137" s="139"/>
      <c r="E137" s="139"/>
      <c r="F137" s="139"/>
      <c r="G137" s="137">
        <v>0.83333333333333337</v>
      </c>
      <c r="H137" s="250"/>
      <c r="I137" s="220"/>
      <c r="J137" s="220"/>
      <c r="K137" s="220"/>
      <c r="L137" s="220" t="s">
        <v>32</v>
      </c>
      <c r="M137" s="235"/>
      <c r="N137" s="221"/>
      <c r="O137" s="221"/>
      <c r="P137" s="221"/>
      <c r="Q137" s="221"/>
      <c r="R137" s="221"/>
      <c r="S137" s="221"/>
      <c r="T137" s="221"/>
      <c r="U137" s="221"/>
      <c r="V137" s="221"/>
      <c r="W137" s="221"/>
      <c r="X137" s="221"/>
      <c r="Y137" s="221"/>
      <c r="Z137" s="222"/>
      <c r="AA137" s="353"/>
      <c r="AB137" s="353"/>
      <c r="AC137" s="372">
        <v>0.147252416</v>
      </c>
      <c r="AD137" s="175"/>
      <c r="AE137" s="186">
        <v>1</v>
      </c>
      <c r="AF137" s="187">
        <v>0</v>
      </c>
      <c r="AG137" s="187">
        <v>0</v>
      </c>
      <c r="AH137" s="187">
        <v>0</v>
      </c>
      <c r="AI137" s="187">
        <v>0</v>
      </c>
      <c r="AJ137" s="187">
        <v>0</v>
      </c>
      <c r="AK137" s="187">
        <v>0</v>
      </c>
      <c r="AL137" s="188">
        <v>0</v>
      </c>
      <c r="AN137" s="216"/>
      <c r="AO137"/>
      <c r="AP137"/>
      <c r="AQ137"/>
      <c r="AR137"/>
      <c r="AS137"/>
      <c r="AT137"/>
    </row>
    <row r="138" spans="1:46" s="157" customFormat="1" ht="15" x14ac:dyDescent="0.25">
      <c r="C138" s="223" t="s">
        <v>33</v>
      </c>
      <c r="D138" s="373"/>
      <c r="E138" s="225"/>
      <c r="F138" s="225"/>
      <c r="G138" s="226"/>
      <c r="H138" s="249"/>
      <c r="I138" s="228"/>
      <c r="J138" s="228"/>
      <c r="K138" s="228"/>
      <c r="L138" s="228"/>
      <c r="M138" s="374"/>
      <c r="N138" s="374"/>
      <c r="O138" s="375"/>
      <c r="P138" s="375"/>
      <c r="Q138" s="375"/>
      <c r="R138" s="376" t="s">
        <v>34</v>
      </c>
      <c r="S138" s="396">
        <v>0</v>
      </c>
      <c r="T138" s="387"/>
      <c r="U138" s="387"/>
      <c r="V138" s="387"/>
      <c r="W138" s="387"/>
      <c r="X138" s="387"/>
      <c r="Y138" s="387"/>
      <c r="Z138" s="234"/>
      <c r="AA138" s="378"/>
      <c r="AB138" s="378"/>
      <c r="AC138" s="379"/>
      <c r="AD138" s="175"/>
      <c r="AE138" s="175"/>
      <c r="AF138" s="175"/>
      <c r="AG138" s="175"/>
      <c r="AH138" s="175"/>
      <c r="AI138" s="175"/>
      <c r="AJ138" s="175"/>
      <c r="AK138" s="175"/>
      <c r="AL138" s="175"/>
      <c r="AN138" s="216"/>
      <c r="AO138"/>
      <c r="AP138"/>
      <c r="AQ138"/>
      <c r="AR138"/>
      <c r="AS138"/>
      <c r="AT138"/>
    </row>
    <row r="139" spans="1:46" s="157" customFormat="1" ht="15" x14ac:dyDescent="0.25">
      <c r="A139" s="246"/>
      <c r="B139" s="246"/>
      <c r="C139" s="246"/>
      <c r="D139" s="246"/>
      <c r="E139" s="246"/>
      <c r="F139" s="246"/>
      <c r="G139" s="246"/>
      <c r="H139" s="246"/>
      <c r="I139" s="246"/>
      <c r="J139" s="246"/>
      <c r="K139" s="246"/>
      <c r="L139" s="246"/>
      <c r="M139" s="246"/>
      <c r="N139" s="246"/>
      <c r="O139" s="246"/>
      <c r="P139" s="246"/>
      <c r="Q139" s="246"/>
      <c r="R139" s="246"/>
      <c r="S139" s="246"/>
      <c r="T139" s="246"/>
      <c r="U139" s="246"/>
      <c r="V139" s="246"/>
      <c r="W139" s="246"/>
      <c r="X139" s="246"/>
      <c r="Y139" s="246"/>
      <c r="Z139" s="246"/>
      <c r="AA139" s="246"/>
      <c r="AB139" s="246"/>
      <c r="AC139" s="246"/>
      <c r="AD139" s="246"/>
      <c r="AE139" s="246"/>
      <c r="AF139" s="246"/>
      <c r="AG139" s="246"/>
      <c r="AH139" s="246"/>
      <c r="AI139" s="246"/>
      <c r="AJ139" s="246"/>
      <c r="AK139" s="246"/>
      <c r="AL139" s="246"/>
      <c r="AN139" s="216"/>
      <c r="AO139"/>
      <c r="AP139"/>
      <c r="AQ139"/>
      <c r="AR139"/>
      <c r="AS139"/>
      <c r="AT139"/>
    </row>
    <row r="140" spans="1:46" s="157" customFormat="1" ht="15" x14ac:dyDescent="0.25">
      <c r="A140" s="152"/>
      <c r="B140" s="25"/>
      <c r="C140" s="158"/>
      <c r="D140" s="152"/>
      <c r="E140" s="152"/>
      <c r="F140" s="152"/>
      <c r="G140" s="152"/>
      <c r="H140" s="152"/>
      <c r="I140" s="152"/>
      <c r="J140" s="152"/>
      <c r="K140" s="152"/>
      <c r="L140" s="7" t="s">
        <v>0</v>
      </c>
      <c r="M140" s="159"/>
      <c r="N140" s="159"/>
      <c r="O140" s="159"/>
      <c r="P140" s="159"/>
      <c r="Q140" s="159"/>
      <c r="R140" s="159"/>
      <c r="S140" s="159"/>
      <c r="T140" s="159"/>
      <c r="U140" s="159"/>
      <c r="V140" s="159"/>
      <c r="W140" s="159"/>
      <c r="X140" s="159"/>
      <c r="Y140" s="159"/>
      <c r="Z140" s="156"/>
      <c r="AA140" s="152"/>
      <c r="AB140" s="152"/>
      <c r="AC140" s="152"/>
      <c r="AD140" s="152"/>
      <c r="AE140" s="152"/>
      <c r="AF140" s="152"/>
      <c r="AG140" s="152"/>
      <c r="AH140" s="152"/>
      <c r="AI140" s="152"/>
      <c r="AJ140" s="152"/>
      <c r="AK140" s="152"/>
      <c r="AL140" s="152"/>
      <c r="AN140" s="216"/>
      <c r="AO140"/>
      <c r="AP140"/>
      <c r="AQ140"/>
      <c r="AR140"/>
      <c r="AS140"/>
      <c r="AT140"/>
    </row>
    <row r="141" spans="1:46" s="157" customFormat="1" ht="60.75" x14ac:dyDescent="0.25">
      <c r="A141" s="20" t="s">
        <v>39</v>
      </c>
      <c r="B141" s="21" t="s">
        <v>657</v>
      </c>
      <c r="C141" s="20" t="s">
        <v>2</v>
      </c>
      <c r="D141" s="18" t="s">
        <v>3</v>
      </c>
      <c r="E141" s="18" t="s">
        <v>4</v>
      </c>
      <c r="F141" s="18" t="s">
        <v>5</v>
      </c>
      <c r="G141" s="22" t="s">
        <v>6</v>
      </c>
      <c r="H141" s="22" t="s">
        <v>826</v>
      </c>
      <c r="I141" s="16" t="s">
        <v>7</v>
      </c>
      <c r="J141" s="24" t="s">
        <v>8</v>
      </c>
      <c r="K141" s="17" t="s">
        <v>9</v>
      </c>
      <c r="L141" s="22" t="s">
        <v>10</v>
      </c>
      <c r="M141" s="22" t="s">
        <v>658</v>
      </c>
      <c r="N141" s="22" t="s">
        <v>659</v>
      </c>
      <c r="O141" s="22" t="s">
        <v>660</v>
      </c>
      <c r="P141" s="22" t="s">
        <v>661</v>
      </c>
      <c r="Q141" s="22" t="s">
        <v>662</v>
      </c>
      <c r="R141" s="22" t="s">
        <v>663</v>
      </c>
      <c r="S141" s="22" t="s">
        <v>664</v>
      </c>
      <c r="T141" s="22" t="s">
        <v>665</v>
      </c>
      <c r="U141" s="22" t="s">
        <v>666</v>
      </c>
      <c r="V141" s="22" t="s">
        <v>667</v>
      </c>
      <c r="W141" s="22" t="s">
        <v>665</v>
      </c>
      <c r="X141" s="22" t="s">
        <v>666</v>
      </c>
      <c r="Y141" s="22" t="s">
        <v>667</v>
      </c>
      <c r="Z141" s="23" t="s">
        <v>11</v>
      </c>
      <c r="AA141" s="19" t="s">
        <v>12</v>
      </c>
      <c r="AB141" s="19" t="s">
        <v>13</v>
      </c>
      <c r="AC141" s="19" t="s">
        <v>14</v>
      </c>
      <c r="AD141" s="160"/>
      <c r="AE141" s="19" t="s">
        <v>15</v>
      </c>
      <c r="AF141" s="19" t="s">
        <v>16</v>
      </c>
      <c r="AG141" s="19" t="s">
        <v>17</v>
      </c>
      <c r="AH141" s="19" t="s">
        <v>18</v>
      </c>
      <c r="AI141" s="19" t="s">
        <v>19</v>
      </c>
      <c r="AJ141" s="19" t="s">
        <v>20</v>
      </c>
      <c r="AK141" s="19" t="s">
        <v>21</v>
      </c>
      <c r="AL141" s="19" t="s">
        <v>22</v>
      </c>
      <c r="AN141" s="216"/>
      <c r="AO141"/>
      <c r="AP141"/>
      <c r="AQ141"/>
      <c r="AR141"/>
      <c r="AS141"/>
      <c r="AT141"/>
    </row>
    <row r="142" spans="1:46" s="157" customFormat="1" ht="15" x14ac:dyDescent="0.25">
      <c r="A142" s="6"/>
      <c r="B142" s="161"/>
      <c r="C142" s="162"/>
      <c r="D142" s="161"/>
      <c r="E142" s="161"/>
      <c r="F142" s="161"/>
      <c r="G142" s="163"/>
      <c r="H142" s="161"/>
      <c r="I142" s="164"/>
      <c r="J142" s="165"/>
      <c r="K142" s="161"/>
      <c r="L142" s="161"/>
      <c r="M142" s="161"/>
      <c r="N142" s="161"/>
      <c r="O142" s="161"/>
      <c r="P142" s="161"/>
      <c r="Q142" s="161"/>
      <c r="R142" s="161"/>
      <c r="S142" s="161"/>
      <c r="T142" s="161"/>
      <c r="U142" s="161"/>
      <c r="V142" s="161"/>
      <c r="W142" s="161"/>
      <c r="X142" s="161"/>
      <c r="Y142" s="161"/>
      <c r="Z142" s="160"/>
      <c r="AA142" s="160"/>
      <c r="AB142" s="160"/>
      <c r="AC142" s="160"/>
      <c r="AD142" s="160"/>
      <c r="AE142" s="160"/>
      <c r="AF142" s="160"/>
      <c r="AG142" s="160"/>
      <c r="AH142" s="160"/>
      <c r="AI142" s="160"/>
      <c r="AJ142" s="160"/>
      <c r="AK142" s="160"/>
      <c r="AL142" s="160"/>
      <c r="AN142" s="216"/>
      <c r="AO142"/>
      <c r="AP142"/>
      <c r="AQ142"/>
      <c r="AR142"/>
      <c r="AS142"/>
      <c r="AT142"/>
    </row>
    <row r="143" spans="1:46" s="157" customFormat="1" ht="15" x14ac:dyDescent="0.25">
      <c r="A143" s="334" t="s">
        <v>561</v>
      </c>
      <c r="B143" s="335">
        <v>707</v>
      </c>
      <c r="C143" s="336"/>
      <c r="D143" s="337" t="s">
        <v>23</v>
      </c>
      <c r="E143" s="338" t="s">
        <v>839</v>
      </c>
      <c r="F143" s="339"/>
      <c r="G143" s="408"/>
      <c r="H143" s="409">
        <v>27.9</v>
      </c>
      <c r="I143" s="342">
        <v>1</v>
      </c>
      <c r="J143" s="343"/>
      <c r="K143" s="344" t="s">
        <v>24</v>
      </c>
      <c r="L143" s="345">
        <v>27.9</v>
      </c>
      <c r="M143" s="345">
        <v>28.044288533156188</v>
      </c>
      <c r="N143" s="345">
        <v>28.190535794358215</v>
      </c>
      <c r="O143" s="345">
        <v>28.338768431725814</v>
      </c>
      <c r="P143" s="345">
        <v>28.489013455922347</v>
      </c>
      <c r="Q143" s="345">
        <v>28.641298245087132</v>
      </c>
      <c r="R143" s="345">
        <v>28.795650549834928</v>
      </c>
      <c r="S143" s="345">
        <v>28.952098498323416</v>
      </c>
      <c r="T143" s="345">
        <v>29.110670601389586</v>
      </c>
      <c r="U143" s="345">
        <v>29.271395757756032</v>
      </c>
      <c r="V143" s="345">
        <v>29.434303259308109</v>
      </c>
      <c r="W143" s="345">
        <v>29.599422796442809</v>
      </c>
      <c r="X143" s="345">
        <v>29.766784463490485</v>
      </c>
      <c r="Y143" s="345">
        <v>29.936418764210288</v>
      </c>
      <c r="Z143" s="346" t="s">
        <v>1592</v>
      </c>
      <c r="AA143" s="347">
        <v>0</v>
      </c>
      <c r="AB143" s="347">
        <v>0</v>
      </c>
      <c r="AC143" s="348">
        <v>0.29390681003584229</v>
      </c>
      <c r="AD143" s="175"/>
      <c r="AE143" s="349">
        <v>10830</v>
      </c>
      <c r="AF143" s="350"/>
      <c r="AG143" s="350"/>
      <c r="AH143" s="350"/>
      <c r="AI143" s="350"/>
      <c r="AJ143" s="350"/>
      <c r="AK143" s="350"/>
      <c r="AL143" s="351"/>
      <c r="AN143" s="216"/>
      <c r="AO143"/>
      <c r="AP143"/>
      <c r="AQ143"/>
      <c r="AR143"/>
      <c r="AS143"/>
      <c r="AT143"/>
    </row>
    <row r="144" spans="1:46" s="157" customFormat="1" ht="15" x14ac:dyDescent="0.25">
      <c r="A144" s="11"/>
      <c r="B144" s="176"/>
      <c r="C144" s="177"/>
      <c r="D144" s="178"/>
      <c r="E144" s="178"/>
      <c r="F144" s="178"/>
      <c r="G144" s="179"/>
      <c r="H144" s="180"/>
      <c r="I144" s="181"/>
      <c r="J144" s="182"/>
      <c r="K144" s="183" t="s">
        <v>25</v>
      </c>
      <c r="L144" s="352">
        <v>29.37</v>
      </c>
      <c r="M144" s="352">
        <v>29.521890832214954</v>
      </c>
      <c r="N144" s="352">
        <v>29.675843594276014</v>
      </c>
      <c r="O144" s="352">
        <v>29.831886338343626</v>
      </c>
      <c r="P144" s="352">
        <v>29.990047498223632</v>
      </c>
      <c r="Q144" s="352">
        <v>30.150355894559468</v>
      </c>
      <c r="R144" s="352">
        <v>30.312840740095048</v>
      </c>
      <c r="S144" s="352">
        <v>30.477531645009275</v>
      </c>
      <c r="T144" s="352">
        <v>30.644458622323018</v>
      </c>
      <c r="U144" s="352">
        <v>30.813652093379737</v>
      </c>
      <c r="V144" s="352">
        <v>30.985142893400688</v>
      </c>
      <c r="W144" s="352">
        <v>31.158962277115602</v>
      </c>
      <c r="X144" s="352">
        <v>31.335141924470093</v>
      </c>
      <c r="Y144" s="352">
        <v>31.513713946410615</v>
      </c>
      <c r="Z144" s="184"/>
      <c r="AA144" s="353"/>
      <c r="AB144" s="353"/>
      <c r="AC144" s="354">
        <v>8.1999999999999993</v>
      </c>
      <c r="AD144" s="175"/>
      <c r="AE144" s="186">
        <v>1</v>
      </c>
      <c r="AF144" s="187">
        <v>0</v>
      </c>
      <c r="AG144" s="187">
        <v>0</v>
      </c>
      <c r="AH144" s="187">
        <v>0</v>
      </c>
      <c r="AI144" s="187">
        <v>0</v>
      </c>
      <c r="AJ144" s="187">
        <v>0</v>
      </c>
      <c r="AK144" s="187">
        <v>0</v>
      </c>
      <c r="AL144" s="188">
        <v>0</v>
      </c>
      <c r="AN144" s="216"/>
      <c r="AO144"/>
      <c r="AP144"/>
      <c r="AQ144"/>
      <c r="AR144"/>
      <c r="AS144"/>
      <c r="AT144"/>
    </row>
    <row r="145" spans="1:46" s="157" customFormat="1" ht="15" x14ac:dyDescent="0.25">
      <c r="A145" s="11"/>
      <c r="B145" s="176"/>
      <c r="C145" s="189"/>
      <c r="D145" s="190" t="s">
        <v>26</v>
      </c>
      <c r="E145" s="355"/>
      <c r="F145" s="356"/>
      <c r="G145" s="357"/>
      <c r="H145" s="358"/>
      <c r="I145" s="359"/>
      <c r="J145" s="359"/>
      <c r="K145" s="359"/>
      <c r="L145" s="359"/>
      <c r="M145" s="359"/>
      <c r="N145" s="360"/>
      <c r="O145" s="360"/>
      <c r="P145" s="360"/>
      <c r="Q145" s="360"/>
      <c r="R145" s="361" t="s">
        <v>27</v>
      </c>
      <c r="S145" s="392">
        <v>0</v>
      </c>
      <c r="T145" s="353"/>
      <c r="U145" s="353"/>
      <c r="V145" s="353"/>
      <c r="W145" s="353"/>
      <c r="X145" s="353"/>
      <c r="Y145" s="353"/>
      <c r="Z145" s="184"/>
      <c r="AA145" s="362"/>
      <c r="AB145" s="362"/>
      <c r="AC145" s="363"/>
      <c r="AD145" s="175"/>
      <c r="AE145" s="175"/>
      <c r="AF145" s="175"/>
      <c r="AG145" s="175"/>
      <c r="AH145" s="175"/>
      <c r="AI145" s="175"/>
      <c r="AJ145" s="175"/>
      <c r="AK145" s="175"/>
      <c r="AL145" s="175"/>
      <c r="AN145" s="216"/>
      <c r="AO145"/>
      <c r="AP145"/>
      <c r="AQ145"/>
      <c r="AR145"/>
      <c r="AS145"/>
      <c r="AT145"/>
    </row>
    <row r="146" spans="1:46" s="157" customFormat="1" ht="15" x14ac:dyDescent="0.25">
      <c r="A146" s="14"/>
      <c r="B146" s="197"/>
      <c r="C146" s="198"/>
      <c r="D146" s="198"/>
      <c r="E146" s="198"/>
      <c r="F146" s="199"/>
      <c r="G146" s="200" t="s">
        <v>28</v>
      </c>
      <c r="H146" s="201">
        <v>0.99199999999999999</v>
      </c>
      <c r="I146" s="197"/>
      <c r="J146" s="202"/>
      <c r="K146" s="203" t="s">
        <v>29</v>
      </c>
      <c r="L146" s="78">
        <v>27.6768</v>
      </c>
      <c r="M146" s="78">
        <v>27.81993422489094</v>
      </c>
      <c r="N146" s="78">
        <v>27.96501150800335</v>
      </c>
      <c r="O146" s="78">
        <v>28.112058284272006</v>
      </c>
      <c r="P146" s="78">
        <v>28.261101348274966</v>
      </c>
      <c r="Q146" s="78">
        <v>28.412167859126434</v>
      </c>
      <c r="R146" s="78">
        <v>28.565285345436248</v>
      </c>
      <c r="S146" s="78">
        <v>28.720481710336827</v>
      </c>
      <c r="T146" s="78">
        <v>28.877785236578468</v>
      </c>
      <c r="U146" s="78">
        <v>29.037224591693985</v>
      </c>
      <c r="V146" s="78">
        <v>29.198828833233645</v>
      </c>
      <c r="W146" s="78">
        <v>29.362627414071266</v>
      </c>
      <c r="X146" s="78">
        <v>29.52865018778256</v>
      </c>
      <c r="Y146" s="78">
        <v>29.696927414096606</v>
      </c>
      <c r="Z146" s="204"/>
      <c r="AA146" s="205"/>
      <c r="AB146" s="198"/>
      <c r="AC146" s="206"/>
      <c r="AD146" s="175"/>
      <c r="AE146" s="175"/>
      <c r="AF146" s="175"/>
      <c r="AG146" s="175"/>
      <c r="AH146" s="175"/>
      <c r="AI146" s="175"/>
      <c r="AJ146" s="175"/>
      <c r="AK146" s="175"/>
      <c r="AL146" s="175"/>
      <c r="AN146" s="216"/>
      <c r="AO146"/>
      <c r="AP146"/>
      <c r="AQ146"/>
      <c r="AR146"/>
      <c r="AS146"/>
      <c r="AT146"/>
    </row>
    <row r="147" spans="1:46" s="157" customFormat="1" ht="15" x14ac:dyDescent="0.25">
      <c r="A147" s="2"/>
      <c r="C147" s="207"/>
      <c r="D147" s="208"/>
      <c r="E147" s="208"/>
      <c r="F147" s="208"/>
      <c r="G147" s="209"/>
      <c r="H147" s="241"/>
      <c r="I147" s="211"/>
      <c r="J147" s="212"/>
      <c r="K147" s="208"/>
      <c r="Z147" s="175"/>
      <c r="AA147" s="175"/>
      <c r="AB147" s="175"/>
      <c r="AC147" s="175"/>
      <c r="AD147" s="175"/>
      <c r="AE147" s="175"/>
      <c r="AF147" s="175"/>
      <c r="AG147" s="175"/>
      <c r="AH147" s="175"/>
      <c r="AI147" s="175"/>
      <c r="AJ147" s="175"/>
      <c r="AK147" s="175"/>
      <c r="AL147" s="175"/>
      <c r="AN147" s="216"/>
      <c r="AO147"/>
      <c r="AP147"/>
      <c r="AQ147"/>
      <c r="AR147"/>
      <c r="AS147"/>
      <c r="AT147"/>
    </row>
    <row r="148" spans="1:46" s="157" customFormat="1" ht="15" x14ac:dyDescent="0.25">
      <c r="A148" s="152"/>
      <c r="B148" s="388">
        <v>704</v>
      </c>
      <c r="C148" s="365" t="s">
        <v>110</v>
      </c>
      <c r="D148" s="366" t="s">
        <v>30</v>
      </c>
      <c r="E148" s="366" t="s">
        <v>545</v>
      </c>
      <c r="F148" s="367"/>
      <c r="G148" s="411">
        <v>43499</v>
      </c>
      <c r="H148" s="412">
        <v>9.48</v>
      </c>
      <c r="I148" s="342">
        <v>1</v>
      </c>
      <c r="J148" s="368">
        <v>0</v>
      </c>
      <c r="K148" s="369">
        <v>0</v>
      </c>
      <c r="L148" s="370">
        <v>9.48</v>
      </c>
      <c r="M148" s="370">
        <v>9.4801730741660268</v>
      </c>
      <c r="N148" s="370">
        <v>9.4803461514918297</v>
      </c>
      <c r="O148" s="370">
        <v>9.480519231977464</v>
      </c>
      <c r="P148" s="370">
        <v>9.4806923156229903</v>
      </c>
      <c r="Q148" s="370">
        <v>9.4808654024284635</v>
      </c>
      <c r="R148" s="370">
        <v>9.4810384923939424</v>
      </c>
      <c r="S148" s="370">
        <v>9.4812115855194836</v>
      </c>
      <c r="T148" s="370">
        <v>9.4813846818051495</v>
      </c>
      <c r="U148" s="370">
        <v>9.4815577812509915</v>
      </c>
      <c r="V148" s="370">
        <v>9.4817308838570717</v>
      </c>
      <c r="W148" s="370">
        <v>9.4819039896234418</v>
      </c>
      <c r="X148" s="370">
        <v>9.482077098550171</v>
      </c>
      <c r="Y148" s="370">
        <v>9.4822502106373037</v>
      </c>
      <c r="Z148" s="381"/>
      <c r="AA148" s="347">
        <v>0</v>
      </c>
      <c r="AB148" s="347">
        <v>0</v>
      </c>
      <c r="AC148" s="348">
        <v>0.21940928270042193</v>
      </c>
      <c r="AD148" s="175"/>
      <c r="AE148" s="349">
        <v>80416</v>
      </c>
      <c r="AF148" s="350"/>
      <c r="AG148" s="350"/>
      <c r="AH148" s="350"/>
      <c r="AI148" s="350"/>
      <c r="AJ148" s="350"/>
      <c r="AK148" s="350"/>
      <c r="AL148" s="351"/>
      <c r="AM148" s="157">
        <v>9.5523982315241653</v>
      </c>
      <c r="AN148" s="216">
        <v>-7.2398231524164913E-2</v>
      </c>
      <c r="AO148"/>
      <c r="AP148"/>
      <c r="AQ148"/>
      <c r="AR148"/>
      <c r="AS148"/>
      <c r="AT148"/>
    </row>
    <row r="149" spans="1:46" s="157" customFormat="1" ht="15" x14ac:dyDescent="0.25">
      <c r="A149" s="152"/>
      <c r="C149" s="217"/>
      <c r="D149" s="139"/>
      <c r="E149" s="139"/>
      <c r="F149" s="139"/>
      <c r="G149" s="218">
        <v>0.14583333333333334</v>
      </c>
      <c r="H149" s="248"/>
      <c r="I149" s="220"/>
      <c r="J149" s="220"/>
      <c r="K149" s="220"/>
      <c r="L149" s="220" t="s">
        <v>32</v>
      </c>
      <c r="M149" s="235"/>
      <c r="N149" s="221"/>
      <c r="O149" s="221"/>
      <c r="P149" s="221"/>
      <c r="Q149" s="221"/>
      <c r="R149" s="221"/>
      <c r="S149" s="221"/>
      <c r="T149" s="221"/>
      <c r="U149" s="221"/>
      <c r="V149" s="221"/>
      <c r="W149" s="221"/>
      <c r="X149" s="221"/>
      <c r="Y149" s="221"/>
      <c r="Z149" s="222"/>
      <c r="AA149" s="353"/>
      <c r="AB149" s="353"/>
      <c r="AC149" s="372">
        <v>2.08</v>
      </c>
      <c r="AD149" s="175"/>
      <c r="AE149" s="186">
        <v>1</v>
      </c>
      <c r="AF149" s="187">
        <v>0</v>
      </c>
      <c r="AG149" s="187">
        <v>0</v>
      </c>
      <c r="AH149" s="187">
        <v>0</v>
      </c>
      <c r="AI149" s="187">
        <v>0</v>
      </c>
      <c r="AJ149" s="187">
        <v>0</v>
      </c>
      <c r="AK149" s="187">
        <v>0</v>
      </c>
      <c r="AL149" s="188">
        <v>0</v>
      </c>
      <c r="AN149" s="216"/>
      <c r="AO149"/>
      <c r="AP149"/>
      <c r="AQ149"/>
      <c r="AR149"/>
      <c r="AS149"/>
      <c r="AT149"/>
    </row>
    <row r="150" spans="1:46" s="157" customFormat="1" ht="15" x14ac:dyDescent="0.25">
      <c r="A150" s="152"/>
      <c r="C150" s="223" t="s">
        <v>33</v>
      </c>
      <c r="D150" s="373"/>
      <c r="E150" s="225"/>
      <c r="F150" s="225"/>
      <c r="G150" s="226"/>
      <c r="H150" s="249"/>
      <c r="I150" s="228"/>
      <c r="J150" s="228"/>
      <c r="K150" s="228"/>
      <c r="L150" s="228"/>
      <c r="M150" s="374"/>
      <c r="N150" s="374"/>
      <c r="O150" s="375"/>
      <c r="P150" s="375"/>
      <c r="Q150" s="375"/>
      <c r="R150" s="376" t="s">
        <v>34</v>
      </c>
      <c r="S150" s="396">
        <v>0</v>
      </c>
      <c r="T150" s="233"/>
      <c r="U150" s="233"/>
      <c r="V150" s="233"/>
      <c r="W150" s="233"/>
      <c r="X150" s="233"/>
      <c r="Y150" s="233"/>
      <c r="Z150" s="234"/>
      <c r="AA150" s="378"/>
      <c r="AB150" s="378"/>
      <c r="AC150" s="379"/>
      <c r="AD150" s="175"/>
      <c r="AE150" s="175"/>
      <c r="AF150" s="175"/>
      <c r="AG150" s="175"/>
      <c r="AH150" s="175"/>
      <c r="AI150" s="175"/>
      <c r="AJ150" s="175"/>
      <c r="AK150" s="175"/>
      <c r="AL150" s="175"/>
      <c r="AN150" s="216"/>
      <c r="AO150"/>
      <c r="AP150"/>
      <c r="AQ150"/>
      <c r="AR150"/>
      <c r="AS150"/>
      <c r="AT150"/>
    </row>
    <row r="151" spans="1:46" s="157" customFormat="1" ht="15" x14ac:dyDescent="0.25">
      <c r="A151" s="152"/>
      <c r="B151" s="364">
        <v>706</v>
      </c>
      <c r="C151" s="365" t="s">
        <v>111</v>
      </c>
      <c r="D151" s="366" t="s">
        <v>30</v>
      </c>
      <c r="E151" s="366" t="s">
        <v>533</v>
      </c>
      <c r="F151" s="367"/>
      <c r="G151" s="411">
        <v>43447</v>
      </c>
      <c r="H151" s="412">
        <v>3.95</v>
      </c>
      <c r="I151" s="342">
        <v>1</v>
      </c>
      <c r="J151" s="368" t="s">
        <v>35</v>
      </c>
      <c r="K151" s="369" t="s">
        <v>35</v>
      </c>
      <c r="L151" s="370">
        <v>3.95</v>
      </c>
      <c r="M151" s="370">
        <v>4.0037391512324598</v>
      </c>
      <c r="N151" s="370">
        <v>4.0582094154712953</v>
      </c>
      <c r="O151" s="370">
        <v>4.1134207393981308</v>
      </c>
      <c r="P151" s="370">
        <v>4.1693832050176889</v>
      </c>
      <c r="Q151" s="370">
        <v>4.2261070314988336</v>
      </c>
      <c r="R151" s="370">
        <v>4.2836025770406758</v>
      </c>
      <c r="S151" s="370">
        <v>4.3418803407640532</v>
      </c>
      <c r="T151" s="370">
        <v>4.4009509646287528</v>
      </c>
      <c r="U151" s="370">
        <v>4.4608252353768094</v>
      </c>
      <c r="V151" s="370">
        <v>4.5215140865022496</v>
      </c>
      <c r="W151" s="370">
        <v>4.5830286002476264</v>
      </c>
      <c r="X151" s="370">
        <v>4.6453800096277265</v>
      </c>
      <c r="Y151" s="370">
        <v>4.7085797004807963</v>
      </c>
      <c r="Z151" s="371"/>
      <c r="AA151" s="347">
        <v>0</v>
      </c>
      <c r="AB151" s="347">
        <v>0</v>
      </c>
      <c r="AC151" s="348">
        <v>0.1569620253164557</v>
      </c>
      <c r="AD151" s="175"/>
      <c r="AE151" s="349">
        <v>80410</v>
      </c>
      <c r="AF151" s="350"/>
      <c r="AG151" s="350"/>
      <c r="AH151" s="350"/>
      <c r="AI151" s="350"/>
      <c r="AJ151" s="350"/>
      <c r="AK151" s="350"/>
      <c r="AL151" s="351"/>
      <c r="AM151" s="157">
        <v>3.8880000114440918</v>
      </c>
      <c r="AN151" s="216">
        <v>6.1999988555908381E-2</v>
      </c>
      <c r="AO151"/>
      <c r="AP151"/>
      <c r="AQ151"/>
      <c r="AR151"/>
      <c r="AS151"/>
      <c r="AT151"/>
    </row>
    <row r="152" spans="1:46" s="157" customFormat="1" ht="15" x14ac:dyDescent="0.25">
      <c r="A152" s="152"/>
      <c r="C152" s="217"/>
      <c r="D152" s="139"/>
      <c r="E152" s="139"/>
      <c r="F152" s="139"/>
      <c r="G152" s="218">
        <v>0.47916666666666669</v>
      </c>
      <c r="H152" s="250"/>
      <c r="I152" s="220"/>
      <c r="J152" s="220"/>
      <c r="K152" s="220"/>
      <c r="L152" s="220" t="s">
        <v>32</v>
      </c>
      <c r="M152" s="221"/>
      <c r="N152" s="221"/>
      <c r="O152" s="221"/>
      <c r="P152" s="221"/>
      <c r="Q152" s="221"/>
      <c r="R152" s="221"/>
      <c r="S152" s="221"/>
      <c r="T152" s="221"/>
      <c r="U152" s="221"/>
      <c r="V152" s="221"/>
      <c r="W152" s="221"/>
      <c r="X152" s="221"/>
      <c r="Y152" s="221"/>
      <c r="Z152" s="222"/>
      <c r="AA152" s="353"/>
      <c r="AB152" s="353"/>
      <c r="AC152" s="372">
        <v>0.62</v>
      </c>
      <c r="AD152" s="175"/>
      <c r="AE152" s="186">
        <v>1</v>
      </c>
      <c r="AF152" s="187">
        <v>0</v>
      </c>
      <c r="AG152" s="187">
        <v>0</v>
      </c>
      <c r="AH152" s="187">
        <v>0</v>
      </c>
      <c r="AI152" s="187">
        <v>0</v>
      </c>
      <c r="AJ152" s="187">
        <v>0</v>
      </c>
      <c r="AK152" s="187">
        <v>0</v>
      </c>
      <c r="AL152" s="188">
        <v>0</v>
      </c>
      <c r="AN152" s="216"/>
      <c r="AO152"/>
      <c r="AP152"/>
      <c r="AQ152"/>
      <c r="AR152"/>
      <c r="AS152"/>
      <c r="AT152"/>
    </row>
    <row r="153" spans="1:46" s="157" customFormat="1" ht="15" x14ac:dyDescent="0.25">
      <c r="A153" s="152"/>
      <c r="C153" s="223" t="s">
        <v>33</v>
      </c>
      <c r="D153" s="373"/>
      <c r="E153" s="225"/>
      <c r="F153" s="225"/>
      <c r="G153" s="226"/>
      <c r="H153" s="249"/>
      <c r="I153" s="228"/>
      <c r="J153" s="228"/>
      <c r="K153" s="228"/>
      <c r="L153" s="228"/>
      <c r="M153" s="374"/>
      <c r="N153" s="374"/>
      <c r="O153" s="375"/>
      <c r="P153" s="375"/>
      <c r="Q153" s="375"/>
      <c r="R153" s="376" t="s">
        <v>34</v>
      </c>
      <c r="S153" s="396">
        <v>0</v>
      </c>
      <c r="T153" s="233"/>
      <c r="U153" s="233"/>
      <c r="V153" s="233"/>
      <c r="W153" s="233"/>
      <c r="X153" s="233"/>
      <c r="Y153" s="233"/>
      <c r="Z153" s="234"/>
      <c r="AA153" s="378"/>
      <c r="AB153" s="378"/>
      <c r="AC153" s="379"/>
      <c r="AD153" s="175"/>
      <c r="AE153" s="175"/>
      <c r="AF153" s="175"/>
      <c r="AG153" s="175"/>
      <c r="AH153" s="175"/>
      <c r="AI153" s="175"/>
      <c r="AJ153" s="175"/>
      <c r="AK153" s="175"/>
      <c r="AL153" s="175"/>
      <c r="AN153" s="216"/>
      <c r="AO153"/>
      <c r="AP153"/>
      <c r="AQ153"/>
      <c r="AR153"/>
      <c r="AS153"/>
      <c r="AT153"/>
    </row>
    <row r="154" spans="1:46" s="157" customFormat="1" ht="15" x14ac:dyDescent="0.25">
      <c r="A154" s="152"/>
      <c r="B154" s="364">
        <v>708</v>
      </c>
      <c r="C154" s="365" t="s">
        <v>113</v>
      </c>
      <c r="D154" s="366" t="s">
        <v>30</v>
      </c>
      <c r="E154" s="366" t="s">
        <v>562</v>
      </c>
      <c r="F154" s="367"/>
      <c r="G154" s="411">
        <v>43499</v>
      </c>
      <c r="H154" s="412">
        <v>3.43</v>
      </c>
      <c r="I154" s="342">
        <v>1</v>
      </c>
      <c r="J154" s="368">
        <v>0</v>
      </c>
      <c r="K154" s="369">
        <v>0</v>
      </c>
      <c r="L154" s="370">
        <v>3.43</v>
      </c>
      <c r="M154" s="370">
        <v>3.4300626207161895</v>
      </c>
      <c r="N154" s="370">
        <v>3.4301252425756306</v>
      </c>
      <c r="O154" s="370">
        <v>3.4301878655783438</v>
      </c>
      <c r="P154" s="370">
        <v>3.4302504897243522</v>
      </c>
      <c r="Q154" s="370">
        <v>3.4303131150136736</v>
      </c>
      <c r="R154" s="370">
        <v>3.4303757414463312</v>
      </c>
      <c r="S154" s="370">
        <v>3.4304383690223452</v>
      </c>
      <c r="T154" s="370">
        <v>3.4305009977417367</v>
      </c>
      <c r="U154" s="370">
        <v>3.430563627604525</v>
      </c>
      <c r="V154" s="370">
        <v>3.4306262586107334</v>
      </c>
      <c r="W154" s="370">
        <v>3.4306888907603801</v>
      </c>
      <c r="X154" s="370">
        <v>3.4307515240534898</v>
      </c>
      <c r="Y154" s="370">
        <v>3.4308141584900791</v>
      </c>
      <c r="Z154" s="371"/>
      <c r="AA154" s="347">
        <v>0</v>
      </c>
      <c r="AB154" s="347">
        <v>0</v>
      </c>
      <c r="AC154" s="348">
        <v>0.18950437317784255</v>
      </c>
      <c r="AD154" s="175"/>
      <c r="AE154" s="349">
        <v>80412</v>
      </c>
      <c r="AF154" s="350"/>
      <c r="AG154" s="350"/>
      <c r="AH154" s="350"/>
      <c r="AI154" s="350"/>
      <c r="AJ154" s="350"/>
      <c r="AK154" s="350"/>
      <c r="AL154" s="351"/>
      <c r="AM154" s="157">
        <v>3.6768833340567593</v>
      </c>
      <c r="AN154" s="216">
        <v>-0.24688333405675911</v>
      </c>
      <c r="AO154"/>
      <c r="AP154"/>
      <c r="AQ154"/>
      <c r="AR154"/>
      <c r="AS154"/>
      <c r="AT154"/>
    </row>
    <row r="155" spans="1:46" s="157" customFormat="1" ht="15" x14ac:dyDescent="0.25">
      <c r="C155" s="217"/>
      <c r="D155" s="139"/>
      <c r="E155" s="139"/>
      <c r="F155" s="139"/>
      <c r="G155" s="218">
        <v>0.14583333333333334</v>
      </c>
      <c r="H155" s="250"/>
      <c r="I155" s="220"/>
      <c r="J155" s="220"/>
      <c r="K155" s="220"/>
      <c r="L155" s="220" t="s">
        <v>32</v>
      </c>
      <c r="M155" s="235"/>
      <c r="N155" s="221"/>
      <c r="O155" s="221"/>
      <c r="P155" s="221"/>
      <c r="Q155" s="221"/>
      <c r="R155" s="221"/>
      <c r="S155" s="221"/>
      <c r="T155" s="221"/>
      <c r="U155" s="221"/>
      <c r="V155" s="221"/>
      <c r="W155" s="221"/>
      <c r="X155" s="221"/>
      <c r="Y155" s="221"/>
      <c r="Z155" s="222"/>
      <c r="AA155" s="353"/>
      <c r="AB155" s="353"/>
      <c r="AC155" s="372">
        <v>0.65</v>
      </c>
      <c r="AD155" s="175"/>
      <c r="AE155" s="186">
        <v>1</v>
      </c>
      <c r="AF155" s="187">
        <v>0</v>
      </c>
      <c r="AG155" s="187">
        <v>0</v>
      </c>
      <c r="AH155" s="187">
        <v>0</v>
      </c>
      <c r="AI155" s="187">
        <v>0</v>
      </c>
      <c r="AJ155" s="187">
        <v>0</v>
      </c>
      <c r="AK155" s="187">
        <v>0</v>
      </c>
      <c r="AL155" s="188">
        <v>0</v>
      </c>
      <c r="AN155" s="216"/>
      <c r="AO155"/>
      <c r="AP155"/>
      <c r="AQ155"/>
      <c r="AR155"/>
      <c r="AS155"/>
      <c r="AT155"/>
    </row>
    <row r="156" spans="1:46" s="157" customFormat="1" ht="15" x14ac:dyDescent="0.25">
      <c r="C156" s="223" t="s">
        <v>33</v>
      </c>
      <c r="D156" s="373"/>
      <c r="E156" s="225"/>
      <c r="F156" s="225"/>
      <c r="G156" s="226"/>
      <c r="H156" s="249"/>
      <c r="I156" s="228"/>
      <c r="J156" s="228"/>
      <c r="K156" s="228"/>
      <c r="L156" s="228"/>
      <c r="M156" s="374"/>
      <c r="N156" s="374"/>
      <c r="O156" s="375"/>
      <c r="P156" s="375"/>
      <c r="Q156" s="375"/>
      <c r="R156" s="376" t="s">
        <v>34</v>
      </c>
      <c r="S156" s="396">
        <v>0</v>
      </c>
      <c r="T156" s="233"/>
      <c r="U156" s="233"/>
      <c r="V156" s="233"/>
      <c r="W156" s="233"/>
      <c r="X156" s="233"/>
      <c r="Y156" s="233"/>
      <c r="Z156" s="234"/>
      <c r="AA156" s="378"/>
      <c r="AB156" s="378"/>
      <c r="AC156" s="379"/>
      <c r="AD156" s="175"/>
      <c r="AE156" s="175"/>
      <c r="AF156" s="175"/>
      <c r="AG156" s="175"/>
      <c r="AH156" s="175"/>
      <c r="AI156" s="175"/>
      <c r="AJ156" s="175"/>
      <c r="AK156" s="175"/>
      <c r="AL156" s="175"/>
      <c r="AN156" s="216"/>
      <c r="AO156"/>
      <c r="AP156"/>
      <c r="AQ156"/>
      <c r="AR156"/>
      <c r="AS156"/>
      <c r="AT156"/>
    </row>
    <row r="157" spans="1:46" s="157" customFormat="1" ht="15" x14ac:dyDescent="0.25">
      <c r="B157" s="364">
        <v>777</v>
      </c>
      <c r="C157" s="365" t="s">
        <v>117</v>
      </c>
      <c r="D157" s="366" t="s">
        <v>30</v>
      </c>
      <c r="E157" s="366" t="s">
        <v>564</v>
      </c>
      <c r="F157" s="367"/>
      <c r="G157" s="411">
        <v>43496</v>
      </c>
      <c r="H157" s="412">
        <v>0.75</v>
      </c>
      <c r="I157" s="342">
        <v>1</v>
      </c>
      <c r="J157" s="368">
        <v>0</v>
      </c>
      <c r="K157" s="369">
        <v>0</v>
      </c>
      <c r="L157" s="370">
        <v>0.75</v>
      </c>
      <c r="M157" s="370">
        <v>0.75001369257642625</v>
      </c>
      <c r="N157" s="370">
        <v>0.75002738540283453</v>
      </c>
      <c r="O157" s="370">
        <v>0.75004107847922974</v>
      </c>
      <c r="P157" s="370">
        <v>0.7500547718056163</v>
      </c>
      <c r="Q157" s="370">
        <v>0.75006846538199867</v>
      </c>
      <c r="R157" s="370">
        <v>0.7500821592083815</v>
      </c>
      <c r="S157" s="370">
        <v>0.75009585328476924</v>
      </c>
      <c r="T157" s="370">
        <v>0.75010954761116677</v>
      </c>
      <c r="U157" s="370">
        <v>0.75012324218757831</v>
      </c>
      <c r="V157" s="370">
        <v>0.75013693701400874</v>
      </c>
      <c r="W157" s="370">
        <v>0.75015063209046207</v>
      </c>
      <c r="X157" s="370">
        <v>0.75016432741694383</v>
      </c>
      <c r="Y157" s="370">
        <v>0.75017802299345759</v>
      </c>
      <c r="Z157" s="371"/>
      <c r="AA157" s="347">
        <v>0</v>
      </c>
      <c r="AB157" s="347">
        <v>0</v>
      </c>
      <c r="AC157" s="348">
        <v>0.24</v>
      </c>
      <c r="AD157" s="175"/>
      <c r="AE157" s="349">
        <v>80429</v>
      </c>
      <c r="AF157" s="350"/>
      <c r="AG157" s="350"/>
      <c r="AH157" s="350"/>
      <c r="AI157" s="350"/>
      <c r="AJ157" s="350"/>
      <c r="AK157" s="350"/>
      <c r="AL157" s="351"/>
      <c r="AM157" s="157">
        <v>0.76700000000000002</v>
      </c>
      <c r="AN157" s="216">
        <v>-1.7000000000000015E-2</v>
      </c>
      <c r="AO157"/>
      <c r="AP157"/>
      <c r="AQ157"/>
      <c r="AR157"/>
      <c r="AS157"/>
      <c r="AT157"/>
    </row>
    <row r="158" spans="1:46" s="157" customFormat="1" ht="15" x14ac:dyDescent="0.25">
      <c r="C158" s="217"/>
      <c r="D158" s="139"/>
      <c r="E158" s="139"/>
      <c r="F158" s="139"/>
      <c r="G158" s="218">
        <v>0.8125</v>
      </c>
      <c r="H158" s="250"/>
      <c r="I158" s="220"/>
      <c r="J158" s="220"/>
      <c r="K158" s="220"/>
      <c r="L158" s="220" t="s">
        <v>32</v>
      </c>
      <c r="M158" s="235"/>
      <c r="N158" s="221"/>
      <c r="O158" s="221"/>
      <c r="P158" s="221"/>
      <c r="Q158" s="221"/>
      <c r="R158" s="221"/>
      <c r="S158" s="221"/>
      <c r="T158" s="221"/>
      <c r="U158" s="221"/>
      <c r="V158" s="221"/>
      <c r="W158" s="221"/>
      <c r="X158" s="221"/>
      <c r="Y158" s="221"/>
      <c r="Z158" s="222"/>
      <c r="AA158" s="353"/>
      <c r="AB158" s="353"/>
      <c r="AC158" s="372">
        <v>0.18</v>
      </c>
      <c r="AD158" s="175"/>
      <c r="AE158" s="186">
        <v>1</v>
      </c>
      <c r="AF158" s="187">
        <v>0</v>
      </c>
      <c r="AG158" s="187">
        <v>0</v>
      </c>
      <c r="AH158" s="187">
        <v>0</v>
      </c>
      <c r="AI158" s="187">
        <v>0</v>
      </c>
      <c r="AJ158" s="187">
        <v>0</v>
      </c>
      <c r="AK158" s="187">
        <v>0</v>
      </c>
      <c r="AL158" s="188">
        <v>0</v>
      </c>
      <c r="AN158" s="216"/>
      <c r="AO158"/>
      <c r="AP158"/>
      <c r="AQ158"/>
      <c r="AR158"/>
      <c r="AS158"/>
      <c r="AT158"/>
    </row>
    <row r="159" spans="1:46" s="157" customFormat="1" ht="15" x14ac:dyDescent="0.25">
      <c r="C159" s="223" t="s">
        <v>33</v>
      </c>
      <c r="D159" s="373"/>
      <c r="E159" s="225"/>
      <c r="F159" s="225"/>
      <c r="G159" s="226"/>
      <c r="H159" s="249"/>
      <c r="I159" s="228"/>
      <c r="J159" s="228"/>
      <c r="K159" s="228"/>
      <c r="L159" s="228"/>
      <c r="M159" s="374"/>
      <c r="N159" s="374"/>
      <c r="O159" s="375"/>
      <c r="P159" s="375"/>
      <c r="Q159" s="375"/>
      <c r="R159" s="376" t="s">
        <v>34</v>
      </c>
      <c r="S159" s="396">
        <v>0</v>
      </c>
      <c r="T159" s="233"/>
      <c r="U159" s="233"/>
      <c r="V159" s="233"/>
      <c r="W159" s="233"/>
      <c r="X159" s="233"/>
      <c r="Y159" s="233"/>
      <c r="Z159" s="234"/>
      <c r="AA159" s="378"/>
      <c r="AB159" s="378"/>
      <c r="AC159" s="379"/>
      <c r="AD159" s="175"/>
      <c r="AE159" s="175"/>
      <c r="AF159" s="175"/>
      <c r="AG159" s="175"/>
      <c r="AH159" s="175"/>
      <c r="AI159" s="175"/>
      <c r="AJ159" s="175"/>
      <c r="AK159" s="175"/>
      <c r="AL159" s="175"/>
      <c r="AN159" s="216"/>
      <c r="AO159"/>
      <c r="AP159"/>
      <c r="AQ159"/>
      <c r="AR159"/>
      <c r="AS159"/>
      <c r="AT159"/>
    </row>
    <row r="160" spans="1:46" s="157" customFormat="1" ht="15" x14ac:dyDescent="0.25">
      <c r="B160" s="380">
        <v>722</v>
      </c>
      <c r="C160" s="365" t="s">
        <v>114</v>
      </c>
      <c r="D160" s="366" t="s">
        <v>30</v>
      </c>
      <c r="E160" s="366" t="s">
        <v>532</v>
      </c>
      <c r="F160" s="367"/>
      <c r="G160" s="411">
        <v>43497</v>
      </c>
      <c r="H160" s="412">
        <v>6.42</v>
      </c>
      <c r="I160" s="342">
        <v>1</v>
      </c>
      <c r="J160" s="368" t="s">
        <v>35</v>
      </c>
      <c r="K160" s="369" t="s">
        <v>35</v>
      </c>
      <c r="L160" s="370">
        <v>6.42</v>
      </c>
      <c r="M160" s="370">
        <v>6.5073431268132635</v>
      </c>
      <c r="N160" s="370">
        <v>6.5958745436267634</v>
      </c>
      <c r="O160" s="370">
        <v>6.6856104169458233</v>
      </c>
      <c r="P160" s="370">
        <v>6.7765671332186228</v>
      </c>
      <c r="Q160" s="370">
        <v>6.8687613018284832</v>
      </c>
      <c r="R160" s="370">
        <v>6.9622097581268703</v>
      </c>
      <c r="S160" s="370">
        <v>7.0569295665076508</v>
      </c>
      <c r="T160" s="370">
        <v>7.1529380235231876</v>
      </c>
      <c r="U160" s="370">
        <v>7.250252661042814</v>
      </c>
      <c r="V160" s="370">
        <v>7.3488912494542884</v>
      </c>
      <c r="W160" s="370">
        <v>7.4488718009087993</v>
      </c>
      <c r="X160" s="370">
        <v>7.5502125726101266</v>
      </c>
      <c r="Y160" s="370">
        <v>7.6529320701485339</v>
      </c>
      <c r="Z160" s="371"/>
      <c r="AA160" s="347">
        <v>0</v>
      </c>
      <c r="AB160" s="347">
        <v>0</v>
      </c>
      <c r="AC160" s="348">
        <v>0.16822429906542058</v>
      </c>
      <c r="AD160" s="175"/>
      <c r="AE160" s="349">
        <v>80405</v>
      </c>
      <c r="AF160" s="350"/>
      <c r="AG160" s="350"/>
      <c r="AH160" s="350"/>
      <c r="AI160" s="350"/>
      <c r="AJ160" s="350"/>
      <c r="AK160" s="350"/>
      <c r="AL160" s="351"/>
      <c r="AM160" s="157">
        <v>6.5342454680017168</v>
      </c>
      <c r="AN160" s="216">
        <v>-0.11424546800171687</v>
      </c>
      <c r="AO160"/>
      <c r="AP160"/>
      <c r="AQ160"/>
      <c r="AR160"/>
      <c r="AS160"/>
      <c r="AT160"/>
    </row>
    <row r="161" spans="1:46" s="157" customFormat="1" ht="15" x14ac:dyDescent="0.25">
      <c r="C161" s="217"/>
      <c r="D161" s="139"/>
      <c r="E161" s="139"/>
      <c r="F161" s="139"/>
      <c r="G161" s="137">
        <v>0.14583333333333334</v>
      </c>
      <c r="H161" s="250"/>
      <c r="I161" s="220"/>
      <c r="J161" s="220"/>
      <c r="K161" s="220"/>
      <c r="L161" s="220" t="s">
        <v>32</v>
      </c>
      <c r="M161" s="235"/>
      <c r="N161" s="221"/>
      <c r="O161" s="221"/>
      <c r="P161" s="221"/>
      <c r="Q161" s="221"/>
      <c r="R161" s="221"/>
      <c r="S161" s="221"/>
      <c r="T161" s="221"/>
      <c r="U161" s="221"/>
      <c r="V161" s="221"/>
      <c r="W161" s="221"/>
      <c r="X161" s="221"/>
      <c r="Y161" s="221"/>
      <c r="Z161" s="222"/>
      <c r="AA161" s="353"/>
      <c r="AB161" s="353"/>
      <c r="AC161" s="372">
        <v>1.08</v>
      </c>
      <c r="AD161" s="175"/>
      <c r="AE161" s="186">
        <v>1</v>
      </c>
      <c r="AF161" s="187">
        <v>0</v>
      </c>
      <c r="AG161" s="187">
        <v>0</v>
      </c>
      <c r="AH161" s="187">
        <v>0</v>
      </c>
      <c r="AI161" s="187">
        <v>0</v>
      </c>
      <c r="AJ161" s="187">
        <v>0</v>
      </c>
      <c r="AK161" s="187">
        <v>0</v>
      </c>
      <c r="AL161" s="188">
        <v>0</v>
      </c>
      <c r="AN161" s="216"/>
      <c r="AO161"/>
      <c r="AP161"/>
      <c r="AQ161"/>
      <c r="AR161"/>
      <c r="AS161"/>
      <c r="AT161"/>
    </row>
    <row r="162" spans="1:46" s="157" customFormat="1" ht="15" x14ac:dyDescent="0.25">
      <c r="C162" s="223" t="s">
        <v>33</v>
      </c>
      <c r="D162" s="373"/>
      <c r="E162" s="225"/>
      <c r="F162" s="225"/>
      <c r="G162" s="226"/>
      <c r="H162" s="249"/>
      <c r="I162" s="228"/>
      <c r="J162" s="228"/>
      <c r="K162" s="228"/>
      <c r="L162" s="228"/>
      <c r="M162" s="374"/>
      <c r="N162" s="374"/>
      <c r="O162" s="375"/>
      <c r="P162" s="375"/>
      <c r="Q162" s="375"/>
      <c r="R162" s="376" t="s">
        <v>34</v>
      </c>
      <c r="S162" s="396">
        <v>0</v>
      </c>
      <c r="T162" s="233"/>
      <c r="U162" s="233"/>
      <c r="V162" s="233"/>
      <c r="W162" s="233"/>
      <c r="X162" s="233"/>
      <c r="Y162" s="233"/>
      <c r="Z162" s="234"/>
      <c r="AA162" s="378"/>
      <c r="AB162" s="378"/>
      <c r="AC162" s="379"/>
      <c r="AD162" s="175"/>
      <c r="AE162" s="175"/>
      <c r="AF162" s="175"/>
      <c r="AG162" s="175"/>
      <c r="AH162" s="175"/>
      <c r="AI162" s="175"/>
      <c r="AJ162" s="175"/>
      <c r="AK162" s="175"/>
      <c r="AL162" s="175"/>
      <c r="AN162" s="216"/>
      <c r="AO162"/>
      <c r="AP162"/>
      <c r="AQ162"/>
      <c r="AR162"/>
      <c r="AS162"/>
      <c r="AT162"/>
    </row>
    <row r="163" spans="1:46" s="157" customFormat="1" ht="15" x14ac:dyDescent="0.25">
      <c r="B163" s="380">
        <v>727</v>
      </c>
      <c r="C163" s="365" t="s">
        <v>115</v>
      </c>
      <c r="D163" s="366" t="s">
        <v>30</v>
      </c>
      <c r="E163" s="366" t="s">
        <v>565</v>
      </c>
      <c r="F163" s="367"/>
      <c r="G163" s="411">
        <v>43497</v>
      </c>
      <c r="H163" s="412">
        <v>4.57</v>
      </c>
      <c r="I163" s="342">
        <v>1</v>
      </c>
      <c r="J163" s="368">
        <v>0</v>
      </c>
      <c r="K163" s="369">
        <v>0</v>
      </c>
      <c r="L163" s="370">
        <v>4.57</v>
      </c>
      <c r="M163" s="370">
        <v>4.570083433432357</v>
      </c>
      <c r="N163" s="370">
        <v>4.5701668683879388</v>
      </c>
      <c r="O163" s="370">
        <v>4.5702503048667733</v>
      </c>
      <c r="P163" s="370">
        <v>4.5703337428688888</v>
      </c>
      <c r="Q163" s="370">
        <v>4.5704171823943121</v>
      </c>
      <c r="R163" s="370">
        <v>4.5705006234430714</v>
      </c>
      <c r="S163" s="370">
        <v>4.5705840660151944</v>
      </c>
      <c r="T163" s="370">
        <v>4.5706675101107104</v>
      </c>
      <c r="U163" s="370">
        <v>4.5707509557296442</v>
      </c>
      <c r="V163" s="370">
        <v>4.5708344028720269</v>
      </c>
      <c r="W163" s="370">
        <v>4.5709178515378825</v>
      </c>
      <c r="X163" s="370">
        <v>4.5710013017272448</v>
      </c>
      <c r="Y163" s="370">
        <v>4.5710847534401351</v>
      </c>
      <c r="Z163" s="381"/>
      <c r="AA163" s="347">
        <v>0</v>
      </c>
      <c r="AB163" s="347">
        <v>0</v>
      </c>
      <c r="AC163" s="348">
        <v>0.15317286652078774</v>
      </c>
      <c r="AD163" s="175"/>
      <c r="AE163" s="349">
        <v>80422</v>
      </c>
      <c r="AF163" s="350"/>
      <c r="AG163" s="350"/>
      <c r="AH163" s="350"/>
      <c r="AI163" s="350"/>
      <c r="AJ163" s="350"/>
      <c r="AK163" s="350"/>
      <c r="AL163" s="351"/>
      <c r="AM163" s="157">
        <v>5.04</v>
      </c>
      <c r="AN163" s="216">
        <v>-0.46999999999999975</v>
      </c>
      <c r="AO163"/>
      <c r="AP163"/>
      <c r="AQ163"/>
      <c r="AR163"/>
      <c r="AS163"/>
      <c r="AT163"/>
    </row>
    <row r="164" spans="1:46" s="157" customFormat="1" ht="15" x14ac:dyDescent="0.25">
      <c r="C164" s="217"/>
      <c r="D164" s="139"/>
      <c r="E164" s="139"/>
      <c r="F164" s="139"/>
      <c r="G164" s="137">
        <v>0.14583333333333334</v>
      </c>
      <c r="H164" s="250"/>
      <c r="I164" s="220"/>
      <c r="J164" s="220"/>
      <c r="K164" s="220"/>
      <c r="L164" s="220" t="s">
        <v>32</v>
      </c>
      <c r="M164" s="235"/>
      <c r="N164" s="221"/>
      <c r="O164" s="221"/>
      <c r="P164" s="221"/>
      <c r="Q164" s="221"/>
      <c r="R164" s="221"/>
      <c r="S164" s="221"/>
      <c r="T164" s="221"/>
      <c r="U164" s="221"/>
      <c r="V164" s="221"/>
      <c r="W164" s="221"/>
      <c r="X164" s="221"/>
      <c r="Y164" s="221"/>
      <c r="Z164" s="222"/>
      <c r="AA164" s="353"/>
      <c r="AB164" s="353"/>
      <c r="AC164" s="372">
        <v>0.7</v>
      </c>
      <c r="AD164" s="175"/>
      <c r="AE164" s="186">
        <v>1</v>
      </c>
      <c r="AF164" s="187">
        <v>0</v>
      </c>
      <c r="AG164" s="187">
        <v>0</v>
      </c>
      <c r="AH164" s="187">
        <v>0</v>
      </c>
      <c r="AI164" s="187">
        <v>0</v>
      </c>
      <c r="AJ164" s="187">
        <v>0</v>
      </c>
      <c r="AK164" s="187">
        <v>0</v>
      </c>
      <c r="AL164" s="188">
        <v>0</v>
      </c>
      <c r="AN164" s="216"/>
      <c r="AO164"/>
      <c r="AP164"/>
      <c r="AQ164"/>
      <c r="AR164"/>
      <c r="AS164"/>
      <c r="AT164"/>
    </row>
    <row r="165" spans="1:46" s="157" customFormat="1" ht="15" x14ac:dyDescent="0.25">
      <c r="C165" s="223" t="s">
        <v>33</v>
      </c>
      <c r="D165" s="373"/>
      <c r="E165" s="225"/>
      <c r="F165" s="225"/>
      <c r="G165" s="226"/>
      <c r="H165" s="249"/>
      <c r="I165" s="228"/>
      <c r="J165" s="228"/>
      <c r="K165" s="228"/>
      <c r="L165" s="228"/>
      <c r="M165" s="374"/>
      <c r="N165" s="374"/>
      <c r="O165" s="375"/>
      <c r="P165" s="375"/>
      <c r="Q165" s="375"/>
      <c r="R165" s="376" t="s">
        <v>34</v>
      </c>
      <c r="S165" s="396">
        <v>0</v>
      </c>
      <c r="T165" s="233"/>
      <c r="U165" s="233"/>
      <c r="V165" s="233"/>
      <c r="W165" s="233"/>
      <c r="X165" s="233"/>
      <c r="Y165" s="233"/>
      <c r="Z165" s="234"/>
      <c r="AA165" s="378"/>
      <c r="AB165" s="378"/>
      <c r="AC165" s="379"/>
      <c r="AD165" s="175"/>
      <c r="AE165" s="175"/>
      <c r="AF165" s="175"/>
      <c r="AG165" s="175"/>
      <c r="AH165" s="175"/>
      <c r="AI165" s="175"/>
      <c r="AJ165" s="175"/>
      <c r="AK165" s="175"/>
      <c r="AL165" s="175"/>
      <c r="AN165" s="216"/>
      <c r="AO165"/>
      <c r="AP165"/>
      <c r="AQ165"/>
      <c r="AR165"/>
      <c r="AS165"/>
      <c r="AT165"/>
    </row>
    <row r="166" spans="1:46" s="157" customFormat="1" ht="15" x14ac:dyDescent="0.25">
      <c r="B166" s="380">
        <v>738</v>
      </c>
      <c r="C166" s="365" t="s">
        <v>116</v>
      </c>
      <c r="D166" s="366" t="s">
        <v>30</v>
      </c>
      <c r="E166" s="366" t="s">
        <v>563</v>
      </c>
      <c r="F166" s="367"/>
      <c r="G166" s="411">
        <v>43500</v>
      </c>
      <c r="H166" s="412">
        <v>0.77</v>
      </c>
      <c r="I166" s="342">
        <v>1</v>
      </c>
      <c r="J166" s="368" t="s">
        <v>35</v>
      </c>
      <c r="K166" s="369" t="s">
        <v>35</v>
      </c>
      <c r="L166" s="370">
        <v>0.77</v>
      </c>
      <c r="M166" s="370">
        <v>0.78047573327822628</v>
      </c>
      <c r="N166" s="370">
        <v>0.7910939873197208</v>
      </c>
      <c r="O166" s="370">
        <v>0.80185670109786356</v>
      </c>
      <c r="P166" s="370">
        <v>0.81276583996547347</v>
      </c>
      <c r="Q166" s="370">
        <v>0.82382339601369658</v>
      </c>
      <c r="R166" s="370">
        <v>0.8350313884357774</v>
      </c>
      <c r="S166" s="370">
        <v>0.84639186389577747</v>
      </c>
      <c r="T166" s="370">
        <v>0.85790689690231381</v>
      </c>
      <c r="U166" s="370">
        <v>0.86957859018737804</v>
      </c>
      <c r="V166" s="370">
        <v>0.88140907509031186</v>
      </c>
      <c r="W166" s="370">
        <v>0.89340051194700565</v>
      </c>
      <c r="X166" s="370">
        <v>0.9055550904843922</v>
      </c>
      <c r="Y166" s="370">
        <v>0.91787503022030714</v>
      </c>
      <c r="Z166" s="383"/>
      <c r="AA166" s="347">
        <v>0</v>
      </c>
      <c r="AB166" s="347">
        <v>0</v>
      </c>
      <c r="AC166" s="348">
        <v>0.12987012987012989</v>
      </c>
      <c r="AD166" s="175"/>
      <c r="AE166" s="349">
        <v>80403</v>
      </c>
      <c r="AF166" s="350"/>
      <c r="AG166" s="350"/>
      <c r="AH166" s="350"/>
      <c r="AI166" s="350"/>
      <c r="AJ166" s="350"/>
      <c r="AK166" s="350"/>
      <c r="AL166" s="351"/>
      <c r="AM166" s="157">
        <v>0.71195977572736469</v>
      </c>
      <c r="AN166" s="216">
        <v>5.8040224272635332E-2</v>
      </c>
      <c r="AO166"/>
      <c r="AP166"/>
      <c r="AQ166"/>
      <c r="AR166"/>
      <c r="AS166"/>
      <c r="AT166"/>
    </row>
    <row r="167" spans="1:46" s="157" customFormat="1" ht="15" x14ac:dyDescent="0.25">
      <c r="C167" s="217"/>
      <c r="D167" s="139"/>
      <c r="E167" s="139"/>
      <c r="F167" s="139"/>
      <c r="G167" s="137">
        <v>0.77083333333333337</v>
      </c>
      <c r="H167" s="250"/>
      <c r="I167" s="220"/>
      <c r="J167" s="220"/>
      <c r="K167" s="220"/>
      <c r="L167" s="220" t="s">
        <v>32</v>
      </c>
      <c r="M167" s="235"/>
      <c r="N167" s="221"/>
      <c r="O167" s="221"/>
      <c r="P167" s="221"/>
      <c r="Q167" s="221"/>
      <c r="R167" s="221"/>
      <c r="S167" s="221"/>
      <c r="T167" s="221"/>
      <c r="U167" s="221"/>
      <c r="V167" s="221"/>
      <c r="W167" s="221"/>
      <c r="X167" s="221"/>
      <c r="Y167" s="221"/>
      <c r="Z167" s="222"/>
      <c r="AA167" s="353"/>
      <c r="AB167" s="353"/>
      <c r="AC167" s="372">
        <v>0.1</v>
      </c>
      <c r="AD167" s="175"/>
      <c r="AE167" s="186">
        <v>1</v>
      </c>
      <c r="AF167" s="187">
        <v>0</v>
      </c>
      <c r="AG167" s="187">
        <v>0</v>
      </c>
      <c r="AH167" s="187">
        <v>0</v>
      </c>
      <c r="AI167" s="187">
        <v>0</v>
      </c>
      <c r="AJ167" s="187">
        <v>0</v>
      </c>
      <c r="AK167" s="187">
        <v>0</v>
      </c>
      <c r="AL167" s="188">
        <v>0</v>
      </c>
      <c r="AN167" s="216"/>
      <c r="AO167"/>
      <c r="AP167"/>
      <c r="AQ167"/>
      <c r="AR167"/>
      <c r="AS167"/>
      <c r="AT167"/>
    </row>
    <row r="168" spans="1:46" s="157" customFormat="1" ht="15" x14ac:dyDescent="0.25">
      <c r="C168" s="223" t="s">
        <v>33</v>
      </c>
      <c r="D168" s="373"/>
      <c r="E168" s="225"/>
      <c r="F168" s="225"/>
      <c r="G168" s="226"/>
      <c r="H168" s="249"/>
      <c r="I168" s="228"/>
      <c r="J168" s="228"/>
      <c r="K168" s="228"/>
      <c r="L168" s="228"/>
      <c r="M168" s="374"/>
      <c r="N168" s="374"/>
      <c r="O168" s="375"/>
      <c r="P168" s="375"/>
      <c r="Q168" s="375"/>
      <c r="R168" s="376" t="s">
        <v>34</v>
      </c>
      <c r="S168" s="396">
        <v>0</v>
      </c>
      <c r="T168" s="387"/>
      <c r="U168" s="387"/>
      <c r="V168" s="387"/>
      <c r="W168" s="387"/>
      <c r="X168" s="387"/>
      <c r="Y168" s="387"/>
      <c r="Z168" s="239"/>
      <c r="AA168" s="378"/>
      <c r="AB168" s="378"/>
      <c r="AC168" s="379"/>
      <c r="AD168" s="175"/>
      <c r="AE168" s="175"/>
      <c r="AF168" s="175"/>
      <c r="AG168" s="175"/>
      <c r="AH168" s="175"/>
      <c r="AI168" s="175"/>
      <c r="AJ168" s="175"/>
      <c r="AK168" s="175"/>
      <c r="AL168" s="175"/>
      <c r="AN168" s="216"/>
      <c r="AO168"/>
      <c r="AP168"/>
      <c r="AQ168"/>
      <c r="AR168"/>
      <c r="AS168"/>
      <c r="AT168"/>
    </row>
    <row r="169" spans="1:46" s="157" customFormat="1" ht="15" x14ac:dyDescent="0.25">
      <c r="A169" s="246"/>
      <c r="B169" s="246"/>
      <c r="C169" s="246"/>
      <c r="D169" s="246"/>
      <c r="E169" s="246"/>
      <c r="F169" s="246"/>
      <c r="G169" s="246"/>
      <c r="H169" s="246"/>
      <c r="I169" s="246"/>
      <c r="J169" s="246"/>
      <c r="K169" s="246"/>
      <c r="L169" s="246"/>
      <c r="M169" s="246"/>
      <c r="N169" s="246"/>
      <c r="O169" s="246"/>
      <c r="P169" s="246"/>
      <c r="Q169" s="246"/>
      <c r="R169" s="246"/>
      <c r="S169" s="246"/>
      <c r="T169" s="246"/>
      <c r="U169" s="246"/>
      <c r="V169" s="246"/>
      <c r="W169" s="246"/>
      <c r="X169" s="246"/>
      <c r="Y169" s="246"/>
      <c r="Z169" s="246"/>
      <c r="AA169" s="246"/>
      <c r="AB169" s="246"/>
      <c r="AC169" s="246"/>
      <c r="AD169" s="246"/>
      <c r="AE169" s="246"/>
      <c r="AF169" s="246"/>
      <c r="AG169" s="246"/>
      <c r="AH169" s="246"/>
      <c r="AI169" s="246"/>
      <c r="AJ169" s="246"/>
      <c r="AK169" s="246"/>
      <c r="AL169" s="246"/>
      <c r="AN169" s="216"/>
      <c r="AO169"/>
      <c r="AP169"/>
      <c r="AQ169"/>
      <c r="AR169"/>
      <c r="AS169"/>
      <c r="AT169"/>
    </row>
    <row r="170" spans="1:46" s="157" customFormat="1" ht="15" x14ac:dyDescent="0.25">
      <c r="A170" s="152"/>
      <c r="B170" s="25"/>
      <c r="C170" s="158"/>
      <c r="D170" s="152"/>
      <c r="E170" s="152"/>
      <c r="F170" s="152"/>
      <c r="G170" s="152"/>
      <c r="H170" s="152"/>
      <c r="I170" s="152"/>
      <c r="J170" s="152"/>
      <c r="K170" s="152"/>
      <c r="L170" s="7" t="s">
        <v>0</v>
      </c>
      <c r="M170" s="159"/>
      <c r="N170" s="159"/>
      <c r="O170" s="159"/>
      <c r="P170" s="159"/>
      <c r="Q170" s="159"/>
      <c r="R170" s="159"/>
      <c r="S170" s="159"/>
      <c r="T170" s="159"/>
      <c r="U170" s="159"/>
      <c r="V170" s="159"/>
      <c r="W170" s="159"/>
      <c r="X170" s="159"/>
      <c r="Y170" s="159"/>
      <c r="Z170" s="156"/>
      <c r="AA170" s="152"/>
      <c r="AB170" s="152"/>
      <c r="AC170" s="152"/>
      <c r="AD170" s="152"/>
      <c r="AE170" s="152"/>
      <c r="AF170" s="152"/>
      <c r="AG170" s="152"/>
      <c r="AH170" s="152"/>
      <c r="AI170" s="152"/>
      <c r="AJ170" s="152"/>
      <c r="AK170" s="152"/>
      <c r="AL170" s="152"/>
      <c r="AN170" s="216"/>
      <c r="AO170"/>
      <c r="AP170"/>
      <c r="AQ170"/>
      <c r="AR170"/>
      <c r="AS170"/>
      <c r="AT170"/>
    </row>
    <row r="171" spans="1:46" s="157" customFormat="1" ht="60.75" x14ac:dyDescent="0.25">
      <c r="A171" s="20" t="s">
        <v>39</v>
      </c>
      <c r="B171" s="21" t="s">
        <v>657</v>
      </c>
      <c r="C171" s="20" t="s">
        <v>2</v>
      </c>
      <c r="D171" s="18" t="s">
        <v>3</v>
      </c>
      <c r="E171" s="18" t="s">
        <v>4</v>
      </c>
      <c r="F171" s="18" t="s">
        <v>5</v>
      </c>
      <c r="G171" s="22" t="s">
        <v>6</v>
      </c>
      <c r="H171" s="22" t="s">
        <v>826</v>
      </c>
      <c r="I171" s="16" t="s">
        <v>7</v>
      </c>
      <c r="J171" s="24" t="s">
        <v>8</v>
      </c>
      <c r="K171" s="17" t="s">
        <v>9</v>
      </c>
      <c r="L171" s="22" t="s">
        <v>10</v>
      </c>
      <c r="M171" s="22" t="s">
        <v>658</v>
      </c>
      <c r="N171" s="22" t="s">
        <v>659</v>
      </c>
      <c r="O171" s="22" t="s">
        <v>660</v>
      </c>
      <c r="P171" s="22" t="s">
        <v>661</v>
      </c>
      <c r="Q171" s="22" t="s">
        <v>662</v>
      </c>
      <c r="R171" s="22" t="s">
        <v>663</v>
      </c>
      <c r="S171" s="22" t="s">
        <v>664</v>
      </c>
      <c r="T171" s="22" t="s">
        <v>665</v>
      </c>
      <c r="U171" s="22" t="s">
        <v>666</v>
      </c>
      <c r="V171" s="22" t="s">
        <v>667</v>
      </c>
      <c r="W171" s="22" t="s">
        <v>665</v>
      </c>
      <c r="X171" s="22" t="s">
        <v>666</v>
      </c>
      <c r="Y171" s="22" t="s">
        <v>667</v>
      </c>
      <c r="Z171" s="23" t="s">
        <v>11</v>
      </c>
      <c r="AA171" s="19" t="s">
        <v>12</v>
      </c>
      <c r="AB171" s="19" t="s">
        <v>13</v>
      </c>
      <c r="AC171" s="19" t="s">
        <v>14</v>
      </c>
      <c r="AD171" s="160"/>
      <c r="AE171" s="19" t="s">
        <v>15</v>
      </c>
      <c r="AF171" s="19" t="s">
        <v>16</v>
      </c>
      <c r="AG171" s="19" t="s">
        <v>17</v>
      </c>
      <c r="AH171" s="19" t="s">
        <v>18</v>
      </c>
      <c r="AI171" s="19" t="s">
        <v>19</v>
      </c>
      <c r="AJ171" s="19" t="s">
        <v>20</v>
      </c>
      <c r="AK171" s="19" t="s">
        <v>21</v>
      </c>
      <c r="AL171" s="19" t="s">
        <v>22</v>
      </c>
      <c r="AN171" s="216"/>
      <c r="AO171"/>
      <c r="AP171"/>
      <c r="AQ171"/>
      <c r="AR171"/>
      <c r="AS171"/>
      <c r="AT171"/>
    </row>
    <row r="172" spans="1:46" s="157" customFormat="1" ht="15" x14ac:dyDescent="0.25">
      <c r="A172" s="6"/>
      <c r="B172" s="161"/>
      <c r="C172" s="162"/>
      <c r="D172" s="161"/>
      <c r="E172" s="161"/>
      <c r="F172" s="161"/>
      <c r="G172" s="163"/>
      <c r="H172" s="161"/>
      <c r="I172" s="164"/>
      <c r="J172" s="165"/>
      <c r="K172" s="161"/>
      <c r="L172" s="161"/>
      <c r="M172" s="161"/>
      <c r="N172" s="161"/>
      <c r="O172" s="161"/>
      <c r="P172" s="161"/>
      <c r="Q172" s="161"/>
      <c r="R172" s="161"/>
      <c r="S172" s="161"/>
      <c r="T172" s="161"/>
      <c r="U172" s="161"/>
      <c r="V172" s="161"/>
      <c r="W172" s="161"/>
      <c r="X172" s="161"/>
      <c r="Y172" s="161"/>
      <c r="Z172" s="160"/>
      <c r="AA172" s="160"/>
      <c r="AB172" s="160"/>
      <c r="AC172" s="160"/>
      <c r="AD172" s="160"/>
      <c r="AE172" s="160"/>
      <c r="AF172" s="160"/>
      <c r="AG172" s="160"/>
      <c r="AH172" s="160"/>
      <c r="AI172" s="160"/>
      <c r="AJ172" s="160"/>
      <c r="AK172" s="160"/>
      <c r="AL172" s="160"/>
      <c r="AN172" s="216"/>
      <c r="AO172"/>
      <c r="AP172"/>
      <c r="AQ172"/>
      <c r="AR172"/>
      <c r="AS172"/>
      <c r="AT172"/>
    </row>
    <row r="173" spans="1:46" s="157" customFormat="1" ht="15" x14ac:dyDescent="0.25">
      <c r="A173" s="334" t="s">
        <v>835</v>
      </c>
      <c r="B173" s="335">
        <v>290</v>
      </c>
      <c r="C173" s="336"/>
      <c r="D173" s="337" t="s">
        <v>836</v>
      </c>
      <c r="E173" s="338" t="s">
        <v>845</v>
      </c>
      <c r="F173" s="339"/>
      <c r="G173" s="408"/>
      <c r="H173" s="409">
        <v>42.4</v>
      </c>
      <c r="I173" s="342">
        <v>1</v>
      </c>
      <c r="J173" s="343"/>
      <c r="K173" s="344" t="s">
        <v>24</v>
      </c>
      <c r="L173" s="345">
        <v>42.4</v>
      </c>
      <c r="M173" s="345">
        <v>42.400774086987298</v>
      </c>
      <c r="N173" s="345">
        <v>42.401548188106922</v>
      </c>
      <c r="O173" s="345">
        <v>42.402322303359121</v>
      </c>
      <c r="P173" s="345">
        <v>42.403096432744171</v>
      </c>
      <c r="Q173" s="345">
        <v>42.403870576262328</v>
      </c>
      <c r="R173" s="345">
        <v>42.404644733913827</v>
      </c>
      <c r="S173" s="345">
        <v>42.405418905698951</v>
      </c>
      <c r="T173" s="345">
        <v>42.406193091617965</v>
      </c>
      <c r="U173" s="345">
        <v>42.406967291671094</v>
      </c>
      <c r="V173" s="345">
        <v>42.407741505858624</v>
      </c>
      <c r="W173" s="345">
        <v>42.408515734180789</v>
      </c>
      <c r="X173" s="345">
        <v>42.409289976637893</v>
      </c>
      <c r="Y173" s="345">
        <v>42.410064233230131</v>
      </c>
      <c r="Z173" s="346" t="s">
        <v>1593</v>
      </c>
      <c r="AA173" s="347">
        <v>0</v>
      </c>
      <c r="AB173" s="347">
        <v>0</v>
      </c>
      <c r="AC173" s="348">
        <v>0.384433962264151</v>
      </c>
      <c r="AD173" s="175"/>
      <c r="AE173" s="349">
        <v>10930</v>
      </c>
      <c r="AF173" s="350"/>
      <c r="AG173" s="350"/>
      <c r="AH173" s="350"/>
      <c r="AI173" s="350"/>
      <c r="AJ173" s="350"/>
      <c r="AK173" s="350"/>
      <c r="AL173" s="351"/>
      <c r="AN173" s="216"/>
      <c r="AO173"/>
      <c r="AP173"/>
      <c r="AQ173"/>
      <c r="AR173"/>
      <c r="AS173"/>
      <c r="AT173"/>
    </row>
    <row r="174" spans="1:46" s="157" customFormat="1" ht="15" x14ac:dyDescent="0.25">
      <c r="A174" s="11"/>
      <c r="B174" s="176"/>
      <c r="C174" s="177"/>
      <c r="D174" s="178"/>
      <c r="E174" s="178"/>
      <c r="F174" s="178"/>
      <c r="G174" s="179"/>
      <c r="H174" s="180"/>
      <c r="I174" s="181"/>
      <c r="J174" s="182"/>
      <c r="K174" s="183" t="s">
        <v>25</v>
      </c>
      <c r="L174" s="352">
        <v>40.08</v>
      </c>
      <c r="M174" s="352">
        <v>40.080731731284217</v>
      </c>
      <c r="N174" s="352">
        <v>40.081463475927485</v>
      </c>
      <c r="O174" s="352">
        <v>40.082195233930037</v>
      </c>
      <c r="P174" s="352">
        <v>40.082927005292134</v>
      </c>
      <c r="Q174" s="352">
        <v>40.083658790014013</v>
      </c>
      <c r="R174" s="352">
        <v>40.0843905880959</v>
      </c>
      <c r="S174" s="352">
        <v>40.085122399538065</v>
      </c>
      <c r="T174" s="352">
        <v>40.085854224340757</v>
      </c>
      <c r="U174" s="352">
        <v>40.086586062504189</v>
      </c>
      <c r="V174" s="352">
        <v>40.087317914028624</v>
      </c>
      <c r="W174" s="352">
        <v>40.088049778914296</v>
      </c>
      <c r="X174" s="352">
        <v>40.088781657161483</v>
      </c>
      <c r="Y174" s="352">
        <v>40.08951354877037</v>
      </c>
      <c r="Z174" s="184"/>
      <c r="AA174" s="353"/>
      <c r="AB174" s="353"/>
      <c r="AC174" s="354">
        <v>16.3</v>
      </c>
      <c r="AD174" s="175"/>
      <c r="AE174" s="186">
        <v>1</v>
      </c>
      <c r="AF174" s="187">
        <v>0</v>
      </c>
      <c r="AG174" s="187">
        <v>0</v>
      </c>
      <c r="AH174" s="187">
        <v>0</v>
      </c>
      <c r="AI174" s="187">
        <v>0</v>
      </c>
      <c r="AJ174" s="187">
        <v>0</v>
      </c>
      <c r="AK174" s="187">
        <v>0</v>
      </c>
      <c r="AL174" s="188">
        <v>0</v>
      </c>
      <c r="AN174" s="216"/>
      <c r="AO174"/>
      <c r="AP174"/>
      <c r="AQ174"/>
      <c r="AR174"/>
      <c r="AS174"/>
      <c r="AT174"/>
    </row>
    <row r="175" spans="1:46" s="157" customFormat="1" ht="15" x14ac:dyDescent="0.25">
      <c r="A175" s="11"/>
      <c r="B175" s="176"/>
      <c r="C175" s="189"/>
      <c r="D175" s="190" t="s">
        <v>26</v>
      </c>
      <c r="E175" s="355"/>
      <c r="F175" s="356"/>
      <c r="G175" s="357"/>
      <c r="H175" s="358"/>
      <c r="I175" s="359"/>
      <c r="J175" s="359"/>
      <c r="K175" s="359"/>
      <c r="L175" s="359"/>
      <c r="M175" s="359"/>
      <c r="N175" s="360"/>
      <c r="O175" s="360"/>
      <c r="P175" s="360"/>
      <c r="Q175" s="360"/>
      <c r="R175" s="361" t="s">
        <v>27</v>
      </c>
      <c r="S175" s="392">
        <v>0</v>
      </c>
      <c r="T175" s="353"/>
      <c r="U175" s="353"/>
      <c r="V175" s="353"/>
      <c r="W175" s="353"/>
      <c r="X175" s="353"/>
      <c r="Y175" s="353"/>
      <c r="Z175" s="184"/>
      <c r="AA175" s="362"/>
      <c r="AB175" s="362"/>
      <c r="AC175" s="363"/>
      <c r="AD175" s="175"/>
      <c r="AE175" s="175"/>
      <c r="AF175" s="175"/>
      <c r="AG175" s="175"/>
      <c r="AH175" s="175"/>
      <c r="AI175" s="175"/>
      <c r="AJ175" s="175"/>
      <c r="AK175" s="175"/>
      <c r="AL175" s="175"/>
      <c r="AN175" s="216"/>
      <c r="AO175"/>
      <c r="AP175"/>
      <c r="AQ175"/>
      <c r="AR175"/>
      <c r="AS175"/>
      <c r="AT175"/>
    </row>
    <row r="176" spans="1:46" s="157" customFormat="1" ht="15" x14ac:dyDescent="0.25">
      <c r="A176" s="14"/>
      <c r="B176" s="197"/>
      <c r="C176" s="198"/>
      <c r="D176" s="198"/>
      <c r="E176" s="198"/>
      <c r="F176" s="199"/>
      <c r="G176" s="200" t="s">
        <v>28</v>
      </c>
      <c r="H176" s="201">
        <v>0.99199999999999999</v>
      </c>
      <c r="I176" s="197"/>
      <c r="J176" s="202"/>
      <c r="K176" s="203" t="s">
        <v>29</v>
      </c>
      <c r="L176" s="78">
        <v>42.0608</v>
      </c>
      <c r="M176" s="78">
        <v>42.0615678942914</v>
      </c>
      <c r="N176" s="78">
        <v>42.062335802602064</v>
      </c>
      <c r="O176" s="78">
        <v>42.063103724932247</v>
      </c>
      <c r="P176" s="78">
        <v>42.063871661282214</v>
      </c>
      <c r="Q176" s="78">
        <v>42.064639611652233</v>
      </c>
      <c r="R176" s="78">
        <v>42.065407576042517</v>
      </c>
      <c r="S176" s="78">
        <v>42.066175554453359</v>
      </c>
      <c r="T176" s="78">
        <v>42.066943546885021</v>
      </c>
      <c r="U176" s="78">
        <v>42.067711553337723</v>
      </c>
      <c r="V176" s="78">
        <v>42.068479573811757</v>
      </c>
      <c r="W176" s="78">
        <v>42.069247608307343</v>
      </c>
      <c r="X176" s="78">
        <v>42.070015656824793</v>
      </c>
      <c r="Y176" s="78">
        <v>42.070783719364286</v>
      </c>
      <c r="Z176" s="204"/>
      <c r="AA176" s="205"/>
      <c r="AB176" s="198"/>
      <c r="AC176" s="206"/>
      <c r="AD176" s="175"/>
      <c r="AE176" s="175"/>
      <c r="AF176" s="175"/>
      <c r="AG176" s="175"/>
      <c r="AH176" s="175"/>
      <c r="AI176" s="175"/>
      <c r="AJ176" s="175"/>
      <c r="AK176" s="175"/>
      <c r="AL176" s="175"/>
      <c r="AN176" s="216"/>
      <c r="AO176"/>
      <c r="AP176"/>
      <c r="AQ176"/>
      <c r="AR176"/>
      <c r="AS176"/>
      <c r="AT176"/>
    </row>
    <row r="177" spans="1:46" s="157" customFormat="1" ht="15" x14ac:dyDescent="0.25">
      <c r="A177" s="2"/>
      <c r="C177" s="207"/>
      <c r="D177" s="208"/>
      <c r="E177" s="208"/>
      <c r="F177" s="208"/>
      <c r="G177" s="209"/>
      <c r="H177" s="241"/>
      <c r="I177" s="211"/>
      <c r="J177" s="212"/>
      <c r="K177" s="208"/>
      <c r="Z177" s="175"/>
      <c r="AA177" s="175"/>
      <c r="AB177" s="175"/>
      <c r="AC177" s="175"/>
      <c r="AD177" s="175"/>
      <c r="AE177" s="175"/>
      <c r="AF177" s="175"/>
      <c r="AG177" s="175"/>
      <c r="AH177" s="175"/>
      <c r="AI177" s="175"/>
      <c r="AJ177" s="175"/>
      <c r="AK177" s="175"/>
      <c r="AL177" s="175"/>
      <c r="AN177" s="216"/>
      <c r="AO177"/>
      <c r="AP177"/>
      <c r="AQ177"/>
      <c r="AR177"/>
      <c r="AS177"/>
      <c r="AT177"/>
    </row>
    <row r="178" spans="1:46" s="157" customFormat="1" ht="15" x14ac:dyDescent="0.25">
      <c r="A178" s="152"/>
      <c r="B178" s="388">
        <v>210</v>
      </c>
      <c r="C178" s="365" t="s">
        <v>122</v>
      </c>
      <c r="D178" s="366" t="s">
        <v>30</v>
      </c>
      <c r="E178" s="366" t="s">
        <v>531</v>
      </c>
      <c r="F178" s="367"/>
      <c r="G178" s="411">
        <v>43194</v>
      </c>
      <c r="H178" s="412">
        <v>4.57</v>
      </c>
      <c r="I178" s="342">
        <v>1</v>
      </c>
      <c r="J178" s="368">
        <v>0</v>
      </c>
      <c r="K178" s="369">
        <v>0</v>
      </c>
      <c r="L178" s="370">
        <v>4.57</v>
      </c>
      <c r="M178" s="370">
        <v>4.570083433432357</v>
      </c>
      <c r="N178" s="370">
        <v>4.5701668683879388</v>
      </c>
      <c r="O178" s="370">
        <v>4.5702503048667733</v>
      </c>
      <c r="P178" s="370">
        <v>4.5703337428688888</v>
      </c>
      <c r="Q178" s="370">
        <v>4.5704171823943121</v>
      </c>
      <c r="R178" s="370">
        <v>4.5705006234430714</v>
      </c>
      <c r="S178" s="370">
        <v>4.5705840660151944</v>
      </c>
      <c r="T178" s="370">
        <v>4.5706675101107104</v>
      </c>
      <c r="U178" s="370">
        <v>4.5707509557296442</v>
      </c>
      <c r="V178" s="370">
        <v>4.5708344028720269</v>
      </c>
      <c r="W178" s="370">
        <v>4.5709178515378825</v>
      </c>
      <c r="X178" s="370">
        <v>4.5710013017272448</v>
      </c>
      <c r="Y178" s="370">
        <v>4.5710847534401351</v>
      </c>
      <c r="Z178" s="381"/>
      <c r="AA178" s="347">
        <v>0</v>
      </c>
      <c r="AB178" s="347">
        <v>0</v>
      </c>
      <c r="AC178" s="348">
        <v>0.1684901531728665</v>
      </c>
      <c r="AD178" s="175"/>
      <c r="AE178" s="349">
        <v>80524</v>
      </c>
      <c r="AF178" s="350"/>
      <c r="AG178" s="350"/>
      <c r="AH178" s="350"/>
      <c r="AI178" s="350"/>
      <c r="AJ178" s="350"/>
      <c r="AK178" s="350"/>
      <c r="AL178" s="351"/>
      <c r="AM178" s="157">
        <v>4.62</v>
      </c>
      <c r="AN178" s="216">
        <v>-4.9999999999999822E-2</v>
      </c>
      <c r="AO178"/>
      <c r="AP178"/>
      <c r="AQ178"/>
      <c r="AR178"/>
      <c r="AS178"/>
      <c r="AT178"/>
    </row>
    <row r="179" spans="1:46" s="157" customFormat="1" ht="15" x14ac:dyDescent="0.25">
      <c r="A179" s="152"/>
      <c r="C179" s="217"/>
      <c r="D179" s="139"/>
      <c r="E179" s="139" t="s">
        <v>534</v>
      </c>
      <c r="F179" s="139"/>
      <c r="G179" s="218">
        <v>0.41666666666666669</v>
      </c>
      <c r="H179" s="248"/>
      <c r="I179" s="220"/>
      <c r="J179" s="220"/>
      <c r="K179" s="220"/>
      <c r="L179" s="220" t="s">
        <v>32</v>
      </c>
      <c r="M179" s="235"/>
      <c r="N179" s="221"/>
      <c r="O179" s="221"/>
      <c r="P179" s="221"/>
      <c r="Q179" s="221"/>
      <c r="R179" s="221"/>
      <c r="S179" s="221"/>
      <c r="T179" s="221"/>
      <c r="U179" s="221"/>
      <c r="V179" s="221"/>
      <c r="W179" s="221"/>
      <c r="X179" s="221"/>
      <c r="Y179" s="221"/>
      <c r="Z179" s="222"/>
      <c r="AA179" s="353"/>
      <c r="AB179" s="353"/>
      <c r="AC179" s="372">
        <v>0.77</v>
      </c>
      <c r="AD179" s="175"/>
      <c r="AE179" s="186">
        <v>1</v>
      </c>
      <c r="AF179" s="187">
        <v>0</v>
      </c>
      <c r="AG179" s="187">
        <v>0</v>
      </c>
      <c r="AH179" s="187">
        <v>0</v>
      </c>
      <c r="AI179" s="187">
        <v>0</v>
      </c>
      <c r="AJ179" s="187">
        <v>0</v>
      </c>
      <c r="AK179" s="187">
        <v>0</v>
      </c>
      <c r="AL179" s="188">
        <v>0</v>
      </c>
      <c r="AN179" s="216"/>
      <c r="AO179"/>
      <c r="AP179"/>
      <c r="AQ179"/>
      <c r="AR179"/>
      <c r="AS179"/>
      <c r="AT179"/>
    </row>
    <row r="180" spans="1:46" s="157" customFormat="1" ht="15" x14ac:dyDescent="0.25">
      <c r="A180" s="152"/>
      <c r="C180" s="223" t="s">
        <v>33</v>
      </c>
      <c r="D180" s="373"/>
      <c r="E180" s="225"/>
      <c r="F180" s="225"/>
      <c r="G180" s="226"/>
      <c r="H180" s="249"/>
      <c r="I180" s="228"/>
      <c r="J180" s="228"/>
      <c r="K180" s="228"/>
      <c r="L180" s="228"/>
      <c r="M180" s="374"/>
      <c r="N180" s="374"/>
      <c r="O180" s="375"/>
      <c r="P180" s="375"/>
      <c r="Q180" s="375"/>
      <c r="R180" s="376" t="s">
        <v>34</v>
      </c>
      <c r="S180" s="396">
        <v>0</v>
      </c>
      <c r="T180" s="233"/>
      <c r="U180" s="233"/>
      <c r="V180" s="233"/>
      <c r="W180" s="233"/>
      <c r="X180" s="233"/>
      <c r="Y180" s="233"/>
      <c r="Z180" s="234"/>
      <c r="AA180" s="378"/>
      <c r="AB180" s="378"/>
      <c r="AC180" s="379"/>
      <c r="AD180" s="175"/>
      <c r="AE180" s="175"/>
      <c r="AF180" s="175"/>
      <c r="AG180" s="175"/>
      <c r="AH180" s="175"/>
      <c r="AI180" s="175"/>
      <c r="AJ180" s="175"/>
      <c r="AK180" s="175"/>
      <c r="AL180" s="175"/>
      <c r="AN180" s="216"/>
      <c r="AO180"/>
      <c r="AP180"/>
      <c r="AQ180"/>
      <c r="AR180"/>
      <c r="AS180"/>
      <c r="AT180"/>
    </row>
    <row r="181" spans="1:46" s="157" customFormat="1" ht="15" x14ac:dyDescent="0.25">
      <c r="A181" s="152"/>
      <c r="B181" s="364">
        <v>208</v>
      </c>
      <c r="C181" s="365" t="s">
        <v>120</v>
      </c>
      <c r="D181" s="366" t="s">
        <v>30</v>
      </c>
      <c r="E181" s="366" t="s">
        <v>532</v>
      </c>
      <c r="F181" s="367"/>
      <c r="G181" s="411">
        <v>43501</v>
      </c>
      <c r="H181" s="412">
        <v>9.27</v>
      </c>
      <c r="I181" s="342">
        <v>1</v>
      </c>
      <c r="J181" s="368">
        <v>0</v>
      </c>
      <c r="K181" s="369">
        <v>0</v>
      </c>
      <c r="L181" s="370">
        <v>9.27</v>
      </c>
      <c r="M181" s="370">
        <v>9.270169240244627</v>
      </c>
      <c r="N181" s="370">
        <v>9.2703384835790352</v>
      </c>
      <c r="O181" s="370">
        <v>9.2705077300032777</v>
      </c>
      <c r="P181" s="370">
        <v>9.2706769795174164</v>
      </c>
      <c r="Q181" s="370">
        <v>9.270846232121503</v>
      </c>
      <c r="R181" s="370">
        <v>9.2710154878155944</v>
      </c>
      <c r="S181" s="370">
        <v>9.2711847465997472</v>
      </c>
      <c r="T181" s="370">
        <v>9.271354008474022</v>
      </c>
      <c r="U181" s="370">
        <v>9.2715232734384685</v>
      </c>
      <c r="V181" s="370">
        <v>9.271692541493147</v>
      </c>
      <c r="W181" s="370">
        <v>9.2718618126381109</v>
      </c>
      <c r="X181" s="370">
        <v>9.2720310868734259</v>
      </c>
      <c r="Y181" s="370">
        <v>9.2722003641991346</v>
      </c>
      <c r="Z181" s="371"/>
      <c r="AA181" s="347">
        <v>0</v>
      </c>
      <c r="AB181" s="347">
        <v>0</v>
      </c>
      <c r="AC181" s="348">
        <v>0.12944983818770225</v>
      </c>
      <c r="AD181" s="175"/>
      <c r="AE181" s="349">
        <v>80509</v>
      </c>
      <c r="AF181" s="350"/>
      <c r="AG181" s="350"/>
      <c r="AH181" s="350"/>
      <c r="AI181" s="350"/>
      <c r="AJ181" s="350"/>
      <c r="AK181" s="350"/>
      <c r="AL181" s="351"/>
      <c r="AM181" s="157">
        <v>9.6739999999999995</v>
      </c>
      <c r="AN181" s="216">
        <v>-0.40399999999999991</v>
      </c>
      <c r="AO181"/>
      <c r="AP181"/>
      <c r="AQ181"/>
      <c r="AR181"/>
      <c r="AS181"/>
      <c r="AT181"/>
    </row>
    <row r="182" spans="1:46" s="157" customFormat="1" ht="15" x14ac:dyDescent="0.25">
      <c r="A182" s="152"/>
      <c r="C182" s="217"/>
      <c r="D182" s="139"/>
      <c r="E182" s="139"/>
      <c r="F182" s="139"/>
      <c r="G182" s="218">
        <v>0.75</v>
      </c>
      <c r="H182" s="250"/>
      <c r="I182" s="220"/>
      <c r="J182" s="220"/>
      <c r="K182" s="220"/>
      <c r="L182" s="220" t="s">
        <v>32</v>
      </c>
      <c r="M182" s="221"/>
      <c r="N182" s="221"/>
      <c r="O182" s="221"/>
      <c r="P182" s="221"/>
      <c r="Q182" s="221"/>
      <c r="R182" s="221"/>
      <c r="S182" s="221"/>
      <c r="T182" s="221"/>
      <c r="U182" s="221"/>
      <c r="V182" s="221"/>
      <c r="W182" s="221"/>
      <c r="X182" s="221"/>
      <c r="Y182" s="221"/>
      <c r="Z182" s="222"/>
      <c r="AA182" s="353"/>
      <c r="AB182" s="353"/>
      <c r="AC182" s="372">
        <v>1.2</v>
      </c>
      <c r="AD182" s="175"/>
      <c r="AE182" s="186">
        <v>1</v>
      </c>
      <c r="AF182" s="187">
        <v>0</v>
      </c>
      <c r="AG182" s="187">
        <v>0</v>
      </c>
      <c r="AH182" s="187">
        <v>0</v>
      </c>
      <c r="AI182" s="187">
        <v>0</v>
      </c>
      <c r="AJ182" s="187">
        <v>0</v>
      </c>
      <c r="AK182" s="187">
        <v>0</v>
      </c>
      <c r="AL182" s="188">
        <v>0</v>
      </c>
      <c r="AN182" s="216"/>
      <c r="AO182"/>
      <c r="AP182"/>
      <c r="AQ182"/>
      <c r="AR182"/>
      <c r="AS182"/>
      <c r="AT182"/>
    </row>
    <row r="183" spans="1:46" s="157" customFormat="1" ht="15" x14ac:dyDescent="0.25">
      <c r="A183" s="152"/>
      <c r="C183" s="223" t="s">
        <v>33</v>
      </c>
      <c r="D183" s="373"/>
      <c r="E183" s="225"/>
      <c r="F183" s="225"/>
      <c r="G183" s="226"/>
      <c r="H183" s="249"/>
      <c r="I183" s="228"/>
      <c r="J183" s="228"/>
      <c r="K183" s="228"/>
      <c r="L183" s="228"/>
      <c r="M183" s="374"/>
      <c r="N183" s="374"/>
      <c r="O183" s="375"/>
      <c r="P183" s="375"/>
      <c r="Q183" s="375"/>
      <c r="R183" s="376" t="s">
        <v>34</v>
      </c>
      <c r="S183" s="396">
        <v>0</v>
      </c>
      <c r="T183" s="233"/>
      <c r="U183" s="233"/>
      <c r="V183" s="233"/>
      <c r="W183" s="233"/>
      <c r="X183" s="233"/>
      <c r="Y183" s="233"/>
      <c r="Z183" s="234"/>
      <c r="AA183" s="378"/>
      <c r="AB183" s="378"/>
      <c r="AC183" s="379"/>
      <c r="AD183" s="175"/>
      <c r="AE183" s="175"/>
      <c r="AF183" s="175"/>
      <c r="AG183" s="175"/>
      <c r="AH183" s="175"/>
      <c r="AI183" s="175"/>
      <c r="AJ183" s="175"/>
      <c r="AK183" s="175"/>
      <c r="AL183" s="175"/>
      <c r="AN183" s="216"/>
      <c r="AO183"/>
      <c r="AP183"/>
      <c r="AQ183"/>
      <c r="AR183"/>
      <c r="AS183"/>
      <c r="AT183"/>
    </row>
    <row r="184" spans="1:46" s="157" customFormat="1" ht="15" x14ac:dyDescent="0.25">
      <c r="A184" s="152"/>
      <c r="B184" s="364">
        <v>209</v>
      </c>
      <c r="C184" s="365" t="s">
        <v>121</v>
      </c>
      <c r="D184" s="366" t="s">
        <v>30</v>
      </c>
      <c r="E184" s="366" t="s">
        <v>567</v>
      </c>
      <c r="F184" s="367"/>
      <c r="G184" s="411">
        <v>43497</v>
      </c>
      <c r="H184" s="412">
        <v>8.93</v>
      </c>
      <c r="I184" s="342">
        <v>1</v>
      </c>
      <c r="J184" s="368">
        <v>0</v>
      </c>
      <c r="K184" s="369">
        <v>0</v>
      </c>
      <c r="L184" s="370">
        <v>8.93</v>
      </c>
      <c r="M184" s="370">
        <v>8.9301630329433141</v>
      </c>
      <c r="N184" s="370">
        <v>8.9303260688630832</v>
      </c>
      <c r="O184" s="370">
        <v>8.930489107759362</v>
      </c>
      <c r="P184" s="370">
        <v>8.9306521496322038</v>
      </c>
      <c r="Q184" s="370">
        <v>8.9308151944816636</v>
      </c>
      <c r="R184" s="370">
        <v>8.9309782423077948</v>
      </c>
      <c r="S184" s="370">
        <v>8.9311412931106524</v>
      </c>
      <c r="T184" s="370">
        <v>8.9313043468902933</v>
      </c>
      <c r="U184" s="370">
        <v>8.9314674036467654</v>
      </c>
      <c r="V184" s="370">
        <v>8.9316304633801309</v>
      </c>
      <c r="W184" s="370">
        <v>8.931793526090436</v>
      </c>
      <c r="X184" s="370">
        <v>8.9319565917777446</v>
      </c>
      <c r="Y184" s="370">
        <v>8.9321196604421012</v>
      </c>
      <c r="Z184" s="371"/>
      <c r="AA184" s="347">
        <v>0</v>
      </c>
      <c r="AB184" s="347">
        <v>0</v>
      </c>
      <c r="AC184" s="348">
        <v>0.24860022396416576</v>
      </c>
      <c r="AD184" s="175"/>
      <c r="AE184" s="349">
        <v>80514</v>
      </c>
      <c r="AF184" s="350"/>
      <c r="AG184" s="350"/>
      <c r="AH184" s="350"/>
      <c r="AI184" s="350"/>
      <c r="AJ184" s="350"/>
      <c r="AK184" s="350"/>
      <c r="AL184" s="351"/>
      <c r="AM184" s="157">
        <v>10.659150016142632</v>
      </c>
      <c r="AN184" s="240">
        <v>-1.7291500161426328</v>
      </c>
      <c r="AO184"/>
      <c r="AP184"/>
      <c r="AQ184"/>
      <c r="AR184"/>
      <c r="AS184"/>
      <c r="AT184"/>
    </row>
    <row r="185" spans="1:46" s="157" customFormat="1" ht="15" x14ac:dyDescent="0.25">
      <c r="C185" s="217"/>
      <c r="D185" s="139"/>
      <c r="E185" s="139"/>
      <c r="F185" s="139"/>
      <c r="G185" s="218">
        <v>0.75</v>
      </c>
      <c r="H185" s="250"/>
      <c r="I185" s="220"/>
      <c r="J185" s="220"/>
      <c r="K185" s="220"/>
      <c r="L185" s="220" t="s">
        <v>32</v>
      </c>
      <c r="M185" s="235"/>
      <c r="N185" s="221"/>
      <c r="O185" s="221"/>
      <c r="P185" s="221"/>
      <c r="Q185" s="221"/>
      <c r="R185" s="221"/>
      <c r="S185" s="221"/>
      <c r="T185" s="221"/>
      <c r="U185" s="221"/>
      <c r="V185" s="221"/>
      <c r="W185" s="221"/>
      <c r="X185" s="221"/>
      <c r="Y185" s="221"/>
      <c r="Z185" s="222"/>
      <c r="AA185" s="353"/>
      <c r="AB185" s="353"/>
      <c r="AC185" s="372">
        <v>2.2200000000000002</v>
      </c>
      <c r="AD185" s="175"/>
      <c r="AE185" s="186">
        <v>1</v>
      </c>
      <c r="AF185" s="187">
        <v>0</v>
      </c>
      <c r="AG185" s="187">
        <v>0</v>
      </c>
      <c r="AH185" s="187">
        <v>0</v>
      </c>
      <c r="AI185" s="187">
        <v>0</v>
      </c>
      <c r="AJ185" s="187">
        <v>0</v>
      </c>
      <c r="AK185" s="187">
        <v>0</v>
      </c>
      <c r="AL185" s="188">
        <v>0</v>
      </c>
      <c r="AN185" s="216"/>
      <c r="AO185"/>
      <c r="AP185"/>
      <c r="AQ185"/>
      <c r="AR185"/>
      <c r="AS185"/>
      <c r="AT185"/>
    </row>
    <row r="186" spans="1:46" s="157" customFormat="1" ht="15" x14ac:dyDescent="0.25">
      <c r="C186" s="223" t="s">
        <v>33</v>
      </c>
      <c r="D186" s="373"/>
      <c r="E186" s="225"/>
      <c r="F186" s="225"/>
      <c r="G186" s="226"/>
      <c r="H186" s="249"/>
      <c r="I186" s="228"/>
      <c r="J186" s="228"/>
      <c r="K186" s="228"/>
      <c r="L186" s="228"/>
      <c r="M186" s="374"/>
      <c r="N186" s="374"/>
      <c r="O186" s="375"/>
      <c r="P186" s="375"/>
      <c r="Q186" s="375"/>
      <c r="R186" s="376" t="s">
        <v>34</v>
      </c>
      <c r="S186" s="396">
        <v>0</v>
      </c>
      <c r="T186" s="233"/>
      <c r="U186" s="233"/>
      <c r="V186" s="233"/>
      <c r="W186" s="233"/>
      <c r="X186" s="233"/>
      <c r="Y186" s="233"/>
      <c r="Z186" s="234"/>
      <c r="AA186" s="378"/>
      <c r="AB186" s="378"/>
      <c r="AC186" s="379"/>
      <c r="AD186" s="175"/>
      <c r="AE186" s="175"/>
      <c r="AF186" s="175"/>
      <c r="AG186" s="175"/>
      <c r="AH186" s="175"/>
      <c r="AI186" s="175"/>
      <c r="AJ186" s="175"/>
      <c r="AK186" s="175"/>
      <c r="AL186" s="175"/>
      <c r="AN186" s="216"/>
      <c r="AO186"/>
      <c r="AP186"/>
      <c r="AQ186"/>
      <c r="AR186"/>
      <c r="AS186"/>
      <c r="AT186"/>
    </row>
    <row r="187" spans="1:46" s="157" customFormat="1" ht="15" x14ac:dyDescent="0.25">
      <c r="B187" s="364">
        <v>253</v>
      </c>
      <c r="C187" s="365" t="s">
        <v>124</v>
      </c>
      <c r="D187" s="366" t="s">
        <v>30</v>
      </c>
      <c r="E187" s="366" t="s">
        <v>566</v>
      </c>
      <c r="F187" s="367"/>
      <c r="G187" s="411">
        <v>43445</v>
      </c>
      <c r="H187" s="412">
        <v>1.72</v>
      </c>
      <c r="I187" s="342">
        <v>1</v>
      </c>
      <c r="J187" s="368">
        <v>0</v>
      </c>
      <c r="K187" s="369">
        <v>0</v>
      </c>
      <c r="L187" s="370">
        <v>1.72</v>
      </c>
      <c r="M187" s="370">
        <v>1.7200314016419374</v>
      </c>
      <c r="N187" s="370">
        <v>1.7200628038571673</v>
      </c>
      <c r="O187" s="370">
        <v>1.7200942066457001</v>
      </c>
      <c r="P187" s="370">
        <v>1.7201256100075466</v>
      </c>
      <c r="Q187" s="370">
        <v>1.7201570139427167</v>
      </c>
      <c r="R187" s="370">
        <v>1.7201884184512215</v>
      </c>
      <c r="S187" s="370">
        <v>1.7202198235330708</v>
      </c>
      <c r="T187" s="370">
        <v>1.7202512291882759</v>
      </c>
      <c r="U187" s="370">
        <v>1.7202826354168463</v>
      </c>
      <c r="V187" s="370">
        <v>1.7203140422187932</v>
      </c>
      <c r="W187" s="370">
        <v>1.7203454495941264</v>
      </c>
      <c r="X187" s="370">
        <v>1.7203768575428577</v>
      </c>
      <c r="Y187" s="370">
        <v>1.720408266064996</v>
      </c>
      <c r="Z187" s="371"/>
      <c r="AA187" s="347">
        <v>0</v>
      </c>
      <c r="AB187" s="347">
        <v>0</v>
      </c>
      <c r="AC187" s="348">
        <v>0.27325581395348836</v>
      </c>
      <c r="AD187" s="175"/>
      <c r="AE187" s="349">
        <v>80503</v>
      </c>
      <c r="AF187" s="350"/>
      <c r="AG187" s="350"/>
      <c r="AH187" s="350"/>
      <c r="AI187" s="350"/>
      <c r="AJ187" s="350"/>
      <c r="AK187" s="350"/>
      <c r="AL187" s="351"/>
      <c r="AM187" s="157">
        <v>1.8857207450601789</v>
      </c>
      <c r="AN187" s="216">
        <v>-0.16572074506017898</v>
      </c>
      <c r="AO187"/>
      <c r="AP187"/>
      <c r="AQ187"/>
      <c r="AR187"/>
      <c r="AS187"/>
      <c r="AT187"/>
    </row>
    <row r="188" spans="1:46" s="157" customFormat="1" ht="15" x14ac:dyDescent="0.25">
      <c r="C188" s="217"/>
      <c r="D188" s="139"/>
      <c r="E188" s="139"/>
      <c r="F188" s="139"/>
      <c r="G188" s="218">
        <v>0.77083333333333337</v>
      </c>
      <c r="H188" s="250"/>
      <c r="I188" s="220"/>
      <c r="J188" s="220"/>
      <c r="K188" s="220"/>
      <c r="L188" s="220" t="s">
        <v>32</v>
      </c>
      <c r="M188" s="235"/>
      <c r="N188" s="221"/>
      <c r="O188" s="221"/>
      <c r="P188" s="221"/>
      <c r="Q188" s="221"/>
      <c r="R188" s="221"/>
      <c r="S188" s="221"/>
      <c r="T188" s="221"/>
      <c r="U188" s="221"/>
      <c r="V188" s="221"/>
      <c r="W188" s="221"/>
      <c r="X188" s="221"/>
      <c r="Y188" s="221"/>
      <c r="Z188" s="222"/>
      <c r="AA188" s="353"/>
      <c r="AB188" s="353"/>
      <c r="AC188" s="372">
        <v>0.47</v>
      </c>
      <c r="AD188" s="175"/>
      <c r="AE188" s="186">
        <v>1</v>
      </c>
      <c r="AF188" s="187">
        <v>0</v>
      </c>
      <c r="AG188" s="187">
        <v>0</v>
      </c>
      <c r="AH188" s="187">
        <v>0</v>
      </c>
      <c r="AI188" s="187">
        <v>0</v>
      </c>
      <c r="AJ188" s="187">
        <v>0</v>
      </c>
      <c r="AK188" s="187">
        <v>0</v>
      </c>
      <c r="AL188" s="188">
        <v>0</v>
      </c>
      <c r="AN188" s="216"/>
      <c r="AO188"/>
      <c r="AP188"/>
      <c r="AQ188"/>
      <c r="AR188"/>
      <c r="AS188"/>
      <c r="AT188"/>
    </row>
    <row r="189" spans="1:46" s="157" customFormat="1" ht="15" x14ac:dyDescent="0.25">
      <c r="C189" s="223" t="s">
        <v>33</v>
      </c>
      <c r="D189" s="373"/>
      <c r="E189" s="225"/>
      <c r="F189" s="225"/>
      <c r="G189" s="226"/>
      <c r="H189" s="249"/>
      <c r="I189" s="228"/>
      <c r="J189" s="228"/>
      <c r="K189" s="228"/>
      <c r="L189" s="228"/>
      <c r="M189" s="374"/>
      <c r="N189" s="374"/>
      <c r="O189" s="375"/>
      <c r="P189" s="375"/>
      <c r="Q189" s="375"/>
      <c r="R189" s="376" t="s">
        <v>34</v>
      </c>
      <c r="S189" s="396">
        <v>0</v>
      </c>
      <c r="T189" s="233"/>
      <c r="U189" s="233"/>
      <c r="V189" s="233"/>
      <c r="W189" s="233"/>
      <c r="X189" s="233"/>
      <c r="Y189" s="233"/>
      <c r="Z189" s="234"/>
      <c r="AA189" s="378"/>
      <c r="AB189" s="378"/>
      <c r="AC189" s="379"/>
      <c r="AD189" s="175"/>
      <c r="AE189" s="175"/>
      <c r="AF189" s="175"/>
      <c r="AG189" s="175"/>
      <c r="AH189" s="175"/>
      <c r="AI189" s="175"/>
      <c r="AJ189" s="175"/>
      <c r="AK189" s="175"/>
      <c r="AL189" s="175"/>
      <c r="AN189" s="216"/>
      <c r="AO189"/>
      <c r="AP189"/>
      <c r="AQ189"/>
      <c r="AR189"/>
      <c r="AS189"/>
      <c r="AT189"/>
    </row>
    <row r="190" spans="1:46" s="157" customFormat="1" ht="15" x14ac:dyDescent="0.25">
      <c r="B190" s="380">
        <v>207</v>
      </c>
      <c r="C190" s="365" t="s">
        <v>119</v>
      </c>
      <c r="D190" s="366" t="s">
        <v>30</v>
      </c>
      <c r="E190" s="366" t="s">
        <v>532</v>
      </c>
      <c r="F190" s="367"/>
      <c r="G190" s="411">
        <v>43448</v>
      </c>
      <c r="H190" s="412">
        <v>11.06</v>
      </c>
      <c r="I190" s="342">
        <v>1</v>
      </c>
      <c r="J190" s="368">
        <v>0</v>
      </c>
      <c r="K190" s="369">
        <v>0</v>
      </c>
      <c r="L190" s="370">
        <v>11.06</v>
      </c>
      <c r="M190" s="370">
        <v>11.060201919860365</v>
      </c>
      <c r="N190" s="370">
        <v>11.060403843407135</v>
      </c>
      <c r="O190" s="370">
        <v>11.060605770640374</v>
      </c>
      <c r="P190" s="370">
        <v>11.060807701560156</v>
      </c>
      <c r="Q190" s="370">
        <v>11.06100963616654</v>
      </c>
      <c r="R190" s="370">
        <v>11.061211574459598</v>
      </c>
      <c r="S190" s="370">
        <v>11.061413516439398</v>
      </c>
      <c r="T190" s="370">
        <v>11.061615462106007</v>
      </c>
      <c r="U190" s="370">
        <v>11.06181741145949</v>
      </c>
      <c r="V190" s="370">
        <v>11.062019364499916</v>
      </c>
      <c r="W190" s="370">
        <v>11.062221321227348</v>
      </c>
      <c r="X190" s="370">
        <v>11.062423281641866</v>
      </c>
      <c r="Y190" s="370">
        <v>11.06262524574352</v>
      </c>
      <c r="Z190" s="371"/>
      <c r="AA190" s="347">
        <v>0</v>
      </c>
      <c r="AB190" s="347">
        <v>0</v>
      </c>
      <c r="AC190" s="348">
        <v>0.34810126582278478</v>
      </c>
      <c r="AD190" s="175"/>
      <c r="AE190" s="349">
        <v>80506</v>
      </c>
      <c r="AF190" s="350"/>
      <c r="AG190" s="350"/>
      <c r="AH190" s="350"/>
      <c r="AI190" s="350"/>
      <c r="AJ190" s="350"/>
      <c r="AK190" s="350"/>
      <c r="AL190" s="351"/>
      <c r="AM190" s="157">
        <v>11.483461447458948</v>
      </c>
      <c r="AN190" s="216">
        <v>-0.42346144745894776</v>
      </c>
      <c r="AO190"/>
      <c r="AP190"/>
      <c r="AQ190"/>
      <c r="AR190"/>
      <c r="AS190"/>
      <c r="AT190"/>
    </row>
    <row r="191" spans="1:46" s="157" customFormat="1" ht="15" x14ac:dyDescent="0.25">
      <c r="C191" s="217"/>
      <c r="D191" s="139"/>
      <c r="E191" s="139"/>
      <c r="F191" s="139"/>
      <c r="G191" s="137">
        <v>0.75</v>
      </c>
      <c r="H191" s="250"/>
      <c r="I191" s="220"/>
      <c r="J191" s="220"/>
      <c r="K191" s="220"/>
      <c r="L191" s="220" t="s">
        <v>32</v>
      </c>
      <c r="M191" s="235"/>
      <c r="N191" s="221"/>
      <c r="O191" s="221"/>
      <c r="P191" s="221"/>
      <c r="Q191" s="221"/>
      <c r="R191" s="221"/>
      <c r="S191" s="221"/>
      <c r="T191" s="221"/>
      <c r="U191" s="221"/>
      <c r="V191" s="221"/>
      <c r="W191" s="221"/>
      <c r="X191" s="221"/>
      <c r="Y191" s="221"/>
      <c r="Z191" s="222"/>
      <c r="AA191" s="353"/>
      <c r="AB191" s="353"/>
      <c r="AC191" s="372">
        <v>3.85</v>
      </c>
      <c r="AD191" s="175"/>
      <c r="AE191" s="186">
        <v>1</v>
      </c>
      <c r="AF191" s="187">
        <v>0</v>
      </c>
      <c r="AG191" s="187">
        <v>0</v>
      </c>
      <c r="AH191" s="187">
        <v>0</v>
      </c>
      <c r="AI191" s="187">
        <v>0</v>
      </c>
      <c r="AJ191" s="187">
        <v>0</v>
      </c>
      <c r="AK191" s="187">
        <v>0</v>
      </c>
      <c r="AL191" s="188">
        <v>0</v>
      </c>
      <c r="AN191" s="216"/>
      <c r="AO191"/>
      <c r="AP191"/>
      <c r="AQ191"/>
      <c r="AR191"/>
      <c r="AS191"/>
      <c r="AT191"/>
    </row>
    <row r="192" spans="1:46" s="157" customFormat="1" ht="15" x14ac:dyDescent="0.25">
      <c r="C192" s="223" t="s">
        <v>33</v>
      </c>
      <c r="D192" s="373"/>
      <c r="E192" s="225"/>
      <c r="F192" s="225"/>
      <c r="G192" s="226"/>
      <c r="H192" s="249"/>
      <c r="I192" s="228"/>
      <c r="J192" s="228"/>
      <c r="K192" s="228"/>
      <c r="L192" s="228"/>
      <c r="M192" s="374"/>
      <c r="N192" s="374"/>
      <c r="O192" s="375"/>
      <c r="P192" s="375"/>
      <c r="Q192" s="375"/>
      <c r="R192" s="376" t="s">
        <v>34</v>
      </c>
      <c r="S192" s="396">
        <v>0</v>
      </c>
      <c r="T192" s="233"/>
      <c r="U192" s="233"/>
      <c r="V192" s="233"/>
      <c r="W192" s="233"/>
      <c r="X192" s="233"/>
      <c r="Y192" s="233"/>
      <c r="Z192" s="234"/>
      <c r="AA192" s="378"/>
      <c r="AB192" s="378"/>
      <c r="AC192" s="379"/>
      <c r="AD192" s="175"/>
      <c r="AE192" s="175"/>
      <c r="AF192" s="175"/>
      <c r="AG192" s="175"/>
      <c r="AH192" s="175"/>
      <c r="AI192" s="175"/>
      <c r="AJ192" s="175"/>
      <c r="AK192" s="175"/>
      <c r="AL192" s="175"/>
      <c r="AN192" s="216"/>
      <c r="AO192"/>
      <c r="AP192"/>
      <c r="AQ192"/>
      <c r="AR192"/>
      <c r="AS192"/>
      <c r="AT192"/>
    </row>
    <row r="193" spans="1:46" s="157" customFormat="1" ht="15" x14ac:dyDescent="0.25">
      <c r="B193" s="380">
        <v>211</v>
      </c>
      <c r="C193" s="365" t="s">
        <v>123</v>
      </c>
      <c r="D193" s="366" t="s">
        <v>30</v>
      </c>
      <c r="E193" s="366" t="s">
        <v>562</v>
      </c>
      <c r="F193" s="367"/>
      <c r="G193" s="411">
        <v>43497</v>
      </c>
      <c r="H193" s="412">
        <v>4.53</v>
      </c>
      <c r="I193" s="342">
        <v>1</v>
      </c>
      <c r="J193" s="368">
        <v>0</v>
      </c>
      <c r="K193" s="369">
        <v>0</v>
      </c>
      <c r="L193" s="370">
        <v>4.53</v>
      </c>
      <c r="M193" s="370">
        <v>4.5300827031616144</v>
      </c>
      <c r="N193" s="370">
        <v>4.5301654078331213</v>
      </c>
      <c r="O193" s="370">
        <v>4.5302481140145474</v>
      </c>
      <c r="P193" s="370">
        <v>4.5303308217059231</v>
      </c>
      <c r="Q193" s="370">
        <v>4.5304135309072722</v>
      </c>
      <c r="R193" s="370">
        <v>4.5304962416186241</v>
      </c>
      <c r="S193" s="370">
        <v>4.5305789538400072</v>
      </c>
      <c r="T193" s="370">
        <v>4.5306616675714482</v>
      </c>
      <c r="U193" s="370">
        <v>4.5307443828129736</v>
      </c>
      <c r="V193" s="370">
        <v>4.5308270995646129</v>
      </c>
      <c r="W193" s="370">
        <v>4.5309098178263918</v>
      </c>
      <c r="X193" s="370">
        <v>4.5309925375983413</v>
      </c>
      <c r="Y193" s="370">
        <v>4.5310752588804837</v>
      </c>
      <c r="Z193" s="381"/>
      <c r="AA193" s="347">
        <v>0</v>
      </c>
      <c r="AB193" s="347">
        <v>0</v>
      </c>
      <c r="AC193" s="348">
        <v>0.11258278145695363</v>
      </c>
      <c r="AD193" s="175"/>
      <c r="AE193" s="349">
        <v>80520</v>
      </c>
      <c r="AF193" s="350"/>
      <c r="AG193" s="350"/>
      <c r="AH193" s="350"/>
      <c r="AI193" s="350"/>
      <c r="AJ193" s="350"/>
      <c r="AK193" s="350"/>
      <c r="AL193" s="351"/>
      <c r="AM193" s="157">
        <v>4.71</v>
      </c>
      <c r="AN193" s="216">
        <v>-0.17999999999999972</v>
      </c>
      <c r="AO193"/>
      <c r="AP193"/>
      <c r="AQ193"/>
      <c r="AR193"/>
      <c r="AS193"/>
      <c r="AT193"/>
    </row>
    <row r="194" spans="1:46" s="157" customFormat="1" ht="15" x14ac:dyDescent="0.25">
      <c r="C194" s="217"/>
      <c r="D194" s="139"/>
      <c r="E194" s="139"/>
      <c r="F194" s="139"/>
      <c r="G194" s="137">
        <v>0.3125</v>
      </c>
      <c r="H194" s="250"/>
      <c r="I194" s="220"/>
      <c r="J194" s="220"/>
      <c r="K194" s="220"/>
      <c r="L194" s="220" t="s">
        <v>32</v>
      </c>
      <c r="M194" s="235"/>
      <c r="N194" s="221"/>
      <c r="O194" s="221"/>
      <c r="P194" s="221"/>
      <c r="Q194" s="221"/>
      <c r="R194" s="221"/>
      <c r="S194" s="221"/>
      <c r="T194" s="221"/>
      <c r="U194" s="221"/>
      <c r="V194" s="221"/>
      <c r="W194" s="221"/>
      <c r="X194" s="221"/>
      <c r="Y194" s="221"/>
      <c r="Z194" s="222"/>
      <c r="AA194" s="353"/>
      <c r="AB194" s="353"/>
      <c r="AC194" s="372">
        <v>0.51</v>
      </c>
      <c r="AD194" s="175"/>
      <c r="AE194" s="186">
        <v>1</v>
      </c>
      <c r="AF194" s="187">
        <v>0</v>
      </c>
      <c r="AG194" s="187">
        <v>0</v>
      </c>
      <c r="AH194" s="187">
        <v>0</v>
      </c>
      <c r="AI194" s="187">
        <v>0</v>
      </c>
      <c r="AJ194" s="187">
        <v>0</v>
      </c>
      <c r="AK194" s="187">
        <v>0</v>
      </c>
      <c r="AL194" s="188">
        <v>0</v>
      </c>
      <c r="AN194" s="216"/>
      <c r="AO194"/>
      <c r="AP194"/>
      <c r="AQ194"/>
      <c r="AR194"/>
      <c r="AS194"/>
      <c r="AT194"/>
    </row>
    <row r="195" spans="1:46" s="157" customFormat="1" ht="15" x14ac:dyDescent="0.25">
      <c r="C195" s="223" t="s">
        <v>33</v>
      </c>
      <c r="D195" s="373"/>
      <c r="E195" s="225"/>
      <c r="F195" s="225"/>
      <c r="G195" s="226"/>
      <c r="H195" s="249"/>
      <c r="I195" s="228"/>
      <c r="J195" s="228"/>
      <c r="K195" s="228"/>
      <c r="L195" s="228"/>
      <c r="M195" s="374"/>
      <c r="N195" s="374"/>
      <c r="O195" s="375"/>
      <c r="P195" s="375"/>
      <c r="Q195" s="375"/>
      <c r="R195" s="376" t="s">
        <v>34</v>
      </c>
      <c r="S195" s="396">
        <v>0</v>
      </c>
      <c r="T195" s="387"/>
      <c r="U195" s="387"/>
      <c r="V195" s="387"/>
      <c r="W195" s="387"/>
      <c r="X195" s="387"/>
      <c r="Y195" s="387"/>
      <c r="Z195" s="234"/>
      <c r="AA195" s="378"/>
      <c r="AB195" s="378"/>
      <c r="AC195" s="379"/>
      <c r="AD195" s="175"/>
      <c r="AE195" s="175"/>
      <c r="AF195" s="175"/>
      <c r="AG195" s="175"/>
      <c r="AH195" s="175"/>
      <c r="AI195" s="175"/>
      <c r="AJ195" s="175"/>
      <c r="AK195" s="175"/>
      <c r="AL195" s="175"/>
      <c r="AN195" s="216"/>
      <c r="AO195"/>
      <c r="AP195"/>
      <c r="AQ195"/>
      <c r="AR195"/>
      <c r="AS195"/>
      <c r="AT195"/>
    </row>
    <row r="196" spans="1:46" s="157" customFormat="1" ht="15" x14ac:dyDescent="0.25">
      <c r="A196" s="246"/>
      <c r="B196" s="246"/>
      <c r="C196" s="246"/>
      <c r="D196" s="246"/>
      <c r="E196" s="246"/>
      <c r="F196" s="246"/>
      <c r="G196" s="246"/>
      <c r="H196" s="246"/>
      <c r="I196" s="246"/>
      <c r="J196" s="246"/>
      <c r="K196" s="246"/>
      <c r="L196" s="246"/>
      <c r="M196" s="246"/>
      <c r="N196" s="246"/>
      <c r="O196" s="246"/>
      <c r="P196" s="246"/>
      <c r="Q196" s="246"/>
      <c r="R196" s="246"/>
      <c r="S196" s="246"/>
      <c r="T196" s="246"/>
      <c r="U196" s="246"/>
      <c r="V196" s="246"/>
      <c r="W196" s="246"/>
      <c r="X196" s="246"/>
      <c r="Y196" s="246"/>
      <c r="Z196" s="246"/>
      <c r="AA196" s="246"/>
      <c r="AB196" s="246"/>
      <c r="AC196" s="246"/>
      <c r="AD196" s="246"/>
      <c r="AE196" s="246"/>
      <c r="AF196" s="246"/>
      <c r="AG196" s="246"/>
      <c r="AH196" s="246"/>
      <c r="AI196" s="246"/>
      <c r="AJ196" s="246"/>
      <c r="AK196" s="246"/>
      <c r="AL196" s="246"/>
      <c r="AN196" s="216"/>
      <c r="AO196"/>
      <c r="AP196"/>
      <c r="AQ196"/>
      <c r="AR196"/>
      <c r="AS196"/>
      <c r="AT196"/>
    </row>
    <row r="197" spans="1:46" s="157" customFormat="1" ht="15" x14ac:dyDescent="0.25">
      <c r="A197" s="152"/>
      <c r="B197" s="25"/>
      <c r="C197" s="158"/>
      <c r="D197" s="152"/>
      <c r="E197" s="152"/>
      <c r="F197" s="152"/>
      <c r="G197" s="152"/>
      <c r="H197" s="152"/>
      <c r="I197" s="152"/>
      <c r="J197" s="152"/>
      <c r="K197" s="152"/>
      <c r="L197" s="7" t="s">
        <v>0</v>
      </c>
      <c r="M197" s="159"/>
      <c r="N197" s="159"/>
      <c r="O197" s="159"/>
      <c r="P197" s="159"/>
      <c r="Q197" s="159"/>
      <c r="R197" s="159"/>
      <c r="S197" s="159"/>
      <c r="T197" s="159"/>
      <c r="U197" s="159"/>
      <c r="V197" s="159"/>
      <c r="W197" s="159"/>
      <c r="X197" s="159"/>
      <c r="Y197" s="159"/>
      <c r="Z197" s="156"/>
      <c r="AA197" s="152"/>
      <c r="AB197" s="152"/>
      <c r="AC197" s="152"/>
      <c r="AD197" s="152"/>
      <c r="AE197" s="152"/>
      <c r="AF197" s="152"/>
      <c r="AG197" s="152"/>
      <c r="AH197" s="152"/>
      <c r="AI197" s="152"/>
      <c r="AJ197" s="152"/>
      <c r="AK197" s="152"/>
      <c r="AL197" s="152"/>
      <c r="AN197" s="216"/>
      <c r="AO197"/>
      <c r="AP197"/>
      <c r="AQ197"/>
      <c r="AR197"/>
      <c r="AS197"/>
      <c r="AT197"/>
    </row>
    <row r="198" spans="1:46" s="157" customFormat="1" ht="60.75" x14ac:dyDescent="0.25">
      <c r="A198" s="20" t="s">
        <v>39</v>
      </c>
      <c r="B198" s="21" t="s">
        <v>657</v>
      </c>
      <c r="C198" s="20" t="s">
        <v>2</v>
      </c>
      <c r="D198" s="18" t="s">
        <v>3</v>
      </c>
      <c r="E198" s="18" t="s">
        <v>4</v>
      </c>
      <c r="F198" s="18" t="s">
        <v>5</v>
      </c>
      <c r="G198" s="22" t="s">
        <v>6</v>
      </c>
      <c r="H198" s="22" t="s">
        <v>826</v>
      </c>
      <c r="I198" s="16" t="s">
        <v>7</v>
      </c>
      <c r="J198" s="24" t="s">
        <v>8</v>
      </c>
      <c r="K198" s="17" t="s">
        <v>9</v>
      </c>
      <c r="L198" s="22" t="s">
        <v>10</v>
      </c>
      <c r="M198" s="22" t="s">
        <v>658</v>
      </c>
      <c r="N198" s="22" t="s">
        <v>659</v>
      </c>
      <c r="O198" s="22" t="s">
        <v>660</v>
      </c>
      <c r="P198" s="22" t="s">
        <v>661</v>
      </c>
      <c r="Q198" s="22" t="s">
        <v>662</v>
      </c>
      <c r="R198" s="22" t="s">
        <v>663</v>
      </c>
      <c r="S198" s="22" t="s">
        <v>664</v>
      </c>
      <c r="T198" s="22" t="s">
        <v>665</v>
      </c>
      <c r="U198" s="22" t="s">
        <v>666</v>
      </c>
      <c r="V198" s="22" t="s">
        <v>667</v>
      </c>
      <c r="W198" s="22" t="s">
        <v>665</v>
      </c>
      <c r="X198" s="22" t="s">
        <v>666</v>
      </c>
      <c r="Y198" s="22" t="s">
        <v>667</v>
      </c>
      <c r="Z198" s="23" t="s">
        <v>11</v>
      </c>
      <c r="AA198" s="19" t="s">
        <v>12</v>
      </c>
      <c r="AB198" s="19" t="s">
        <v>13</v>
      </c>
      <c r="AC198" s="19" t="s">
        <v>14</v>
      </c>
      <c r="AD198" s="160"/>
      <c r="AE198" s="19" t="s">
        <v>15</v>
      </c>
      <c r="AF198" s="19" t="s">
        <v>16</v>
      </c>
      <c r="AG198" s="19" t="s">
        <v>17</v>
      </c>
      <c r="AH198" s="19" t="s">
        <v>18</v>
      </c>
      <c r="AI198" s="19" t="s">
        <v>19</v>
      </c>
      <c r="AJ198" s="19" t="s">
        <v>20</v>
      </c>
      <c r="AK198" s="19" t="s">
        <v>21</v>
      </c>
      <c r="AL198" s="19" t="s">
        <v>22</v>
      </c>
      <c r="AN198" s="216"/>
      <c r="AO198"/>
      <c r="AP198"/>
      <c r="AQ198"/>
      <c r="AR198"/>
      <c r="AS198"/>
      <c r="AT198"/>
    </row>
    <row r="199" spans="1:46" s="157" customFormat="1" ht="15" x14ac:dyDescent="0.25">
      <c r="A199" s="6"/>
      <c r="B199" s="161"/>
      <c r="C199" s="162"/>
      <c r="D199" s="161"/>
      <c r="E199" s="161"/>
      <c r="F199" s="161"/>
      <c r="G199" s="163"/>
      <c r="H199" s="161"/>
      <c r="I199" s="164"/>
      <c r="J199" s="165"/>
      <c r="K199" s="161"/>
      <c r="L199" s="161"/>
      <c r="M199" s="161"/>
      <c r="N199" s="161"/>
      <c r="O199" s="161"/>
      <c r="P199" s="161"/>
      <c r="Q199" s="161"/>
      <c r="R199" s="161"/>
      <c r="S199" s="161"/>
      <c r="T199" s="161"/>
      <c r="U199" s="161"/>
      <c r="V199" s="161"/>
      <c r="W199" s="161"/>
      <c r="X199" s="161"/>
      <c r="Y199" s="161"/>
      <c r="Z199" s="160"/>
      <c r="AA199" s="160"/>
      <c r="AB199" s="160"/>
      <c r="AC199" s="160"/>
      <c r="AD199" s="160"/>
      <c r="AE199" s="160"/>
      <c r="AF199" s="160"/>
      <c r="AG199" s="160"/>
      <c r="AH199" s="160"/>
      <c r="AI199" s="160"/>
      <c r="AJ199" s="160"/>
      <c r="AK199" s="160"/>
      <c r="AL199" s="160"/>
      <c r="AN199" s="216"/>
      <c r="AO199"/>
      <c r="AP199"/>
      <c r="AQ199"/>
      <c r="AR199"/>
      <c r="AS199"/>
      <c r="AT199"/>
    </row>
    <row r="200" spans="1:46" s="157" customFormat="1" ht="15" x14ac:dyDescent="0.25">
      <c r="A200" s="334" t="s">
        <v>568</v>
      </c>
      <c r="B200" s="335">
        <v>71</v>
      </c>
      <c r="C200" s="336"/>
      <c r="D200" s="337" t="s">
        <v>23</v>
      </c>
      <c r="E200" s="338" t="s">
        <v>839</v>
      </c>
      <c r="F200" s="339"/>
      <c r="G200" s="408"/>
      <c r="H200" s="409">
        <v>26.5</v>
      </c>
      <c r="I200" s="342">
        <v>1</v>
      </c>
      <c r="J200" s="343"/>
      <c r="K200" s="344" t="s">
        <v>24</v>
      </c>
      <c r="L200" s="345">
        <v>26.5</v>
      </c>
      <c r="M200" s="345">
        <v>26.564821742860694</v>
      </c>
      <c r="N200" s="345">
        <v>26.630993055015384</v>
      </c>
      <c r="O200" s="345">
        <v>26.698544978221484</v>
      </c>
      <c r="P200" s="345">
        <v>26.767509316250699</v>
      </c>
      <c r="Q200" s="345">
        <v>26.837918654355654</v>
      </c>
      <c r="R200" s="345">
        <v>26.909806379245186</v>
      </c>
      <c r="S200" s="345">
        <v>26.983206699581604</v>
      </c>
      <c r="T200" s="345">
        <v>27.058154667013874</v>
      </c>
      <c r="U200" s="345">
        <v>27.134686197760775</v>
      </c>
      <c r="V200" s="345">
        <v>27.212838094758663</v>
      </c>
      <c r="W200" s="345">
        <v>27.292648070388726</v>
      </c>
      <c r="X200" s="345">
        <v>27.374154769799127</v>
      </c>
      <c r="Y200" s="345">
        <v>27.457397794837668</v>
      </c>
      <c r="Z200" s="346" t="s">
        <v>1594</v>
      </c>
      <c r="AA200" s="347">
        <v>0</v>
      </c>
      <c r="AB200" s="347">
        <v>0</v>
      </c>
      <c r="AC200" s="348">
        <v>0.30188679245283018</v>
      </c>
      <c r="AD200" s="175"/>
      <c r="AE200" s="349">
        <v>11130</v>
      </c>
      <c r="AF200" s="350"/>
      <c r="AG200" s="350"/>
      <c r="AH200" s="350"/>
      <c r="AI200" s="350"/>
      <c r="AJ200" s="350"/>
      <c r="AK200" s="350"/>
      <c r="AL200" s="351"/>
      <c r="AN200" s="216"/>
      <c r="AO200"/>
      <c r="AP200"/>
      <c r="AQ200"/>
      <c r="AR200"/>
      <c r="AS200"/>
      <c r="AT200"/>
    </row>
    <row r="201" spans="1:46" s="157" customFormat="1" ht="15" x14ac:dyDescent="0.25">
      <c r="A201" s="11"/>
      <c r="B201" s="176"/>
      <c r="C201" s="177"/>
      <c r="D201" s="178"/>
      <c r="E201" s="178"/>
      <c r="F201" s="178"/>
      <c r="G201" s="179"/>
      <c r="H201" s="180"/>
      <c r="I201" s="181"/>
      <c r="J201" s="182"/>
      <c r="K201" s="183" t="s">
        <v>25</v>
      </c>
      <c r="L201" s="352">
        <v>27.081217985000002</v>
      </c>
      <c r="M201" s="352">
        <v>27.147461447210496</v>
      </c>
      <c r="N201" s="352">
        <v>27.215084078486523</v>
      </c>
      <c r="O201" s="352">
        <v>27.284117601416725</v>
      </c>
      <c r="P201" s="352">
        <v>27.354594517317118</v>
      </c>
      <c r="Q201" s="352">
        <v>27.426548126124658</v>
      </c>
      <c r="R201" s="352">
        <v>27.500012546810662</v>
      </c>
      <c r="S201" s="352">
        <v>27.575022738327618</v>
      </c>
      <c r="T201" s="352">
        <v>27.651614521103696</v>
      </c>
      <c r="U201" s="352">
        <v>27.729824599099263</v>
      </c>
      <c r="V201" s="352">
        <v>27.809690582440435</v>
      </c>
      <c r="W201" s="352">
        <v>27.891251010644787</v>
      </c>
      <c r="X201" s="352">
        <v>27.974545376455008</v>
      </c>
      <c r="Y201" s="352">
        <v>28.0596141502965</v>
      </c>
      <c r="Z201" s="184"/>
      <c r="AA201" s="353"/>
      <c r="AB201" s="353"/>
      <c r="AC201" s="354">
        <v>8</v>
      </c>
      <c r="AD201" s="175"/>
      <c r="AE201" s="186">
        <v>1</v>
      </c>
      <c r="AF201" s="187">
        <v>0</v>
      </c>
      <c r="AG201" s="187">
        <v>0</v>
      </c>
      <c r="AH201" s="187">
        <v>0</v>
      </c>
      <c r="AI201" s="187">
        <v>0</v>
      </c>
      <c r="AJ201" s="187">
        <v>0</v>
      </c>
      <c r="AK201" s="187">
        <v>0</v>
      </c>
      <c r="AL201" s="188">
        <v>0</v>
      </c>
      <c r="AN201" s="216"/>
      <c r="AO201"/>
      <c r="AP201"/>
      <c r="AQ201"/>
      <c r="AR201"/>
      <c r="AS201"/>
      <c r="AT201"/>
    </row>
    <row r="202" spans="1:46" s="157" customFormat="1" ht="15" x14ac:dyDescent="0.25">
      <c r="A202" s="11"/>
      <c r="B202" s="176"/>
      <c r="C202" s="189"/>
      <c r="D202" s="190" t="s">
        <v>26</v>
      </c>
      <c r="E202" s="355"/>
      <c r="F202" s="356"/>
      <c r="G202" s="357"/>
      <c r="H202" s="358"/>
      <c r="I202" s="359"/>
      <c r="J202" s="359"/>
      <c r="K202" s="359"/>
      <c r="L202" s="359"/>
      <c r="M202" s="359"/>
      <c r="N202" s="360"/>
      <c r="O202" s="360"/>
      <c r="P202" s="360"/>
      <c r="Q202" s="360"/>
      <c r="R202" s="361" t="s">
        <v>27</v>
      </c>
      <c r="S202" s="392">
        <v>0</v>
      </c>
      <c r="T202" s="353"/>
      <c r="U202" s="353"/>
      <c r="V202" s="353"/>
      <c r="W202" s="353"/>
      <c r="X202" s="353"/>
      <c r="Y202" s="353"/>
      <c r="Z202" s="184"/>
      <c r="AA202" s="362"/>
      <c r="AB202" s="362"/>
      <c r="AC202" s="363"/>
      <c r="AD202" s="175"/>
      <c r="AE202" s="175"/>
      <c r="AF202" s="175"/>
      <c r="AG202" s="175"/>
      <c r="AH202" s="175"/>
      <c r="AI202" s="175"/>
      <c r="AJ202" s="175"/>
      <c r="AK202" s="175"/>
      <c r="AL202" s="175"/>
      <c r="AN202" s="216"/>
      <c r="AO202"/>
      <c r="AP202"/>
      <c r="AQ202"/>
      <c r="AR202"/>
      <c r="AS202"/>
      <c r="AT202"/>
    </row>
    <row r="203" spans="1:46" s="157" customFormat="1" ht="15" x14ac:dyDescent="0.25">
      <c r="A203" s="14"/>
      <c r="B203" s="197"/>
      <c r="C203" s="198"/>
      <c r="D203" s="198"/>
      <c r="E203" s="198"/>
      <c r="F203" s="199"/>
      <c r="G203" s="200" t="s">
        <v>28</v>
      </c>
      <c r="H203" s="201">
        <v>0.99199999999999999</v>
      </c>
      <c r="I203" s="197"/>
      <c r="J203" s="202"/>
      <c r="K203" s="203" t="s">
        <v>29</v>
      </c>
      <c r="L203" s="78">
        <v>26.288</v>
      </c>
      <c r="M203" s="78">
        <v>26.352303168917807</v>
      </c>
      <c r="N203" s="78">
        <v>26.417945110575261</v>
      </c>
      <c r="O203" s="78">
        <v>26.484956618395714</v>
      </c>
      <c r="P203" s="78">
        <v>26.553369241720691</v>
      </c>
      <c r="Q203" s="78">
        <v>26.623215305120809</v>
      </c>
      <c r="R203" s="78">
        <v>26.694527928211226</v>
      </c>
      <c r="S203" s="78">
        <v>26.767341045984953</v>
      </c>
      <c r="T203" s="78">
        <v>26.841689429677761</v>
      </c>
      <c r="U203" s="78">
        <v>26.91760870817869</v>
      </c>
      <c r="V203" s="78">
        <v>26.995135390000595</v>
      </c>
      <c r="W203" s="78">
        <v>27.074306885825617</v>
      </c>
      <c r="X203" s="78">
        <v>27.155161531640733</v>
      </c>
      <c r="Y203" s="78">
        <v>27.237738612478967</v>
      </c>
      <c r="Z203" s="204"/>
      <c r="AA203" s="205"/>
      <c r="AB203" s="198"/>
      <c r="AC203" s="206"/>
      <c r="AD203" s="175"/>
      <c r="AE203" s="175"/>
      <c r="AF203" s="175"/>
      <c r="AG203" s="175"/>
      <c r="AH203" s="175"/>
      <c r="AI203" s="175"/>
      <c r="AJ203" s="175"/>
      <c r="AK203" s="175"/>
      <c r="AL203" s="175"/>
      <c r="AN203" s="216"/>
      <c r="AO203"/>
      <c r="AP203"/>
      <c r="AQ203"/>
      <c r="AR203"/>
      <c r="AS203"/>
      <c r="AT203"/>
    </row>
    <row r="204" spans="1:46" s="157" customFormat="1" ht="15" x14ac:dyDescent="0.25">
      <c r="A204" s="2"/>
      <c r="C204" s="207"/>
      <c r="D204" s="208"/>
      <c r="E204" s="208"/>
      <c r="F204" s="208"/>
      <c r="G204" s="209"/>
      <c r="H204" s="241"/>
      <c r="I204" s="211"/>
      <c r="J204" s="212"/>
      <c r="K204" s="208"/>
      <c r="Z204" s="175"/>
      <c r="AA204" s="175"/>
      <c r="AB204" s="175"/>
      <c r="AC204" s="175"/>
      <c r="AD204" s="175"/>
      <c r="AE204" s="175"/>
      <c r="AF204" s="175"/>
      <c r="AG204" s="175"/>
      <c r="AH204" s="175"/>
      <c r="AI204" s="175"/>
      <c r="AJ204" s="175"/>
      <c r="AK204" s="175"/>
      <c r="AL204" s="175"/>
      <c r="AN204" s="216"/>
      <c r="AO204"/>
      <c r="AP204"/>
      <c r="AQ204"/>
      <c r="AR204"/>
      <c r="AS204"/>
      <c r="AT204"/>
    </row>
    <row r="205" spans="1:46" s="157" customFormat="1" ht="15" x14ac:dyDescent="0.25">
      <c r="A205" s="152"/>
      <c r="B205" s="388">
        <v>73</v>
      </c>
      <c r="C205" s="365" t="s">
        <v>130</v>
      </c>
      <c r="D205" s="366" t="s">
        <v>30</v>
      </c>
      <c r="E205" s="366" t="s">
        <v>37</v>
      </c>
      <c r="F205" s="367"/>
      <c r="G205" s="411">
        <v>43439</v>
      </c>
      <c r="H205" s="412">
        <v>7.14</v>
      </c>
      <c r="I205" s="342">
        <v>1</v>
      </c>
      <c r="J205" s="368">
        <v>0</v>
      </c>
      <c r="K205" s="369">
        <v>0</v>
      </c>
      <c r="L205" s="370">
        <v>7.14</v>
      </c>
      <c r="M205" s="370">
        <v>7.1401303533275771</v>
      </c>
      <c r="N205" s="370">
        <v>7.140260709034985</v>
      </c>
      <c r="O205" s="370">
        <v>7.1403910671222661</v>
      </c>
      <c r="P205" s="370">
        <v>7.1405214275894666</v>
      </c>
      <c r="Q205" s="370">
        <v>7.1406517904366265</v>
      </c>
      <c r="R205" s="370">
        <v>7.1407821556637909</v>
      </c>
      <c r="S205" s="370">
        <v>7.1409125232710036</v>
      </c>
      <c r="T205" s="370">
        <v>7.1410428932583079</v>
      </c>
      <c r="U205" s="370">
        <v>7.1411732656257456</v>
      </c>
      <c r="V205" s="370">
        <v>7.141303640373363</v>
      </c>
      <c r="W205" s="370">
        <v>7.141434017501199</v>
      </c>
      <c r="X205" s="370">
        <v>7.1415643970093052</v>
      </c>
      <c r="Y205" s="370">
        <v>7.1416947788977154</v>
      </c>
      <c r="Z205" s="381"/>
      <c r="AA205" s="347">
        <v>0</v>
      </c>
      <c r="AB205" s="347">
        <v>0</v>
      </c>
      <c r="AC205" s="348">
        <v>0.12605042016806722</v>
      </c>
      <c r="AD205" s="175"/>
      <c r="AE205" s="349">
        <v>80608</v>
      </c>
      <c r="AF205" s="350"/>
      <c r="AG205" s="350"/>
      <c r="AH205" s="350"/>
      <c r="AI205" s="350"/>
      <c r="AJ205" s="350"/>
      <c r="AK205" s="350"/>
      <c r="AL205" s="351"/>
      <c r="AM205" s="157">
        <v>7.33</v>
      </c>
      <c r="AN205" s="216">
        <v>-0.19000000000000039</v>
      </c>
      <c r="AO205"/>
      <c r="AP205"/>
      <c r="AQ205"/>
      <c r="AR205"/>
      <c r="AS205"/>
      <c r="AT205"/>
    </row>
    <row r="206" spans="1:46" s="157" customFormat="1" ht="15" x14ac:dyDescent="0.25">
      <c r="A206" s="152"/>
      <c r="C206" s="217"/>
      <c r="D206" s="139"/>
      <c r="E206" s="139"/>
      <c r="F206" s="139"/>
      <c r="G206" s="218">
        <v>0.70833333333333337</v>
      </c>
      <c r="H206" s="248"/>
      <c r="I206" s="220"/>
      <c r="J206" s="220"/>
      <c r="K206" s="220"/>
      <c r="L206" s="220" t="s">
        <v>32</v>
      </c>
      <c r="M206" s="235"/>
      <c r="N206" s="221"/>
      <c r="O206" s="221"/>
      <c r="P206" s="221"/>
      <c r="Q206" s="221"/>
      <c r="R206" s="221"/>
      <c r="S206" s="221"/>
      <c r="T206" s="221"/>
      <c r="U206" s="221"/>
      <c r="V206" s="221"/>
      <c r="W206" s="221"/>
      <c r="X206" s="221"/>
      <c r="Y206" s="221"/>
      <c r="Z206" s="222"/>
      <c r="AA206" s="353"/>
      <c r="AB206" s="353"/>
      <c r="AC206" s="372">
        <v>0.9</v>
      </c>
      <c r="AD206" s="175"/>
      <c r="AE206" s="186">
        <v>1</v>
      </c>
      <c r="AF206" s="187">
        <v>0</v>
      </c>
      <c r="AG206" s="187">
        <v>0</v>
      </c>
      <c r="AH206" s="187">
        <v>0</v>
      </c>
      <c r="AI206" s="187">
        <v>0</v>
      </c>
      <c r="AJ206" s="187">
        <v>0</v>
      </c>
      <c r="AK206" s="187">
        <v>0</v>
      </c>
      <c r="AL206" s="188">
        <v>0</v>
      </c>
      <c r="AN206" s="216"/>
      <c r="AO206"/>
      <c r="AP206"/>
      <c r="AQ206"/>
      <c r="AR206"/>
      <c r="AS206"/>
      <c r="AT206"/>
    </row>
    <row r="207" spans="1:46" s="157" customFormat="1" ht="15" x14ac:dyDescent="0.25">
      <c r="A207" s="152"/>
      <c r="C207" s="223" t="s">
        <v>33</v>
      </c>
      <c r="D207" s="373"/>
      <c r="E207" s="225"/>
      <c r="F207" s="225"/>
      <c r="G207" s="226"/>
      <c r="H207" s="249"/>
      <c r="I207" s="228"/>
      <c r="J207" s="228"/>
      <c r="K207" s="228"/>
      <c r="L207" s="228"/>
      <c r="M207" s="374"/>
      <c r="N207" s="374"/>
      <c r="O207" s="375"/>
      <c r="P207" s="375"/>
      <c r="Q207" s="375"/>
      <c r="R207" s="376" t="s">
        <v>34</v>
      </c>
      <c r="S207" s="396">
        <v>0</v>
      </c>
      <c r="T207" s="233"/>
      <c r="U207" s="233"/>
      <c r="V207" s="233"/>
      <c r="W207" s="233"/>
      <c r="X207" s="233"/>
      <c r="Y207" s="233"/>
      <c r="Z207" s="234"/>
      <c r="AA207" s="378"/>
      <c r="AB207" s="378"/>
      <c r="AC207" s="379"/>
      <c r="AD207" s="175"/>
      <c r="AE207" s="175"/>
      <c r="AF207" s="175"/>
      <c r="AG207" s="175"/>
      <c r="AH207" s="175"/>
      <c r="AI207" s="175"/>
      <c r="AJ207" s="175"/>
      <c r="AK207" s="175"/>
      <c r="AL207" s="175"/>
      <c r="AN207" s="216"/>
      <c r="AO207"/>
      <c r="AP207"/>
      <c r="AQ207"/>
      <c r="AR207"/>
      <c r="AS207"/>
      <c r="AT207"/>
    </row>
    <row r="208" spans="1:46" s="157" customFormat="1" ht="15" x14ac:dyDescent="0.25">
      <c r="A208" s="152"/>
      <c r="B208" s="364">
        <v>72</v>
      </c>
      <c r="C208" s="365" t="s">
        <v>129</v>
      </c>
      <c r="D208" s="366" t="s">
        <v>30</v>
      </c>
      <c r="E208" s="366" t="s">
        <v>530</v>
      </c>
      <c r="F208" s="367"/>
      <c r="G208" s="411">
        <v>43490</v>
      </c>
      <c r="H208" s="412">
        <v>0.56000000000000005</v>
      </c>
      <c r="I208" s="342">
        <v>1</v>
      </c>
      <c r="J208" s="368">
        <v>0</v>
      </c>
      <c r="K208" s="369">
        <v>0</v>
      </c>
      <c r="L208" s="370">
        <v>0.56000000000000005</v>
      </c>
      <c r="M208" s="370">
        <v>0.56001022379039833</v>
      </c>
      <c r="N208" s="370">
        <v>0.56002044776744986</v>
      </c>
      <c r="O208" s="370">
        <v>0.56003067193115819</v>
      </c>
      <c r="P208" s="370">
        <v>0.56004089628152687</v>
      </c>
      <c r="Q208" s="370">
        <v>0.56005112081855901</v>
      </c>
      <c r="R208" s="370">
        <v>0.56006134554225817</v>
      </c>
      <c r="S208" s="370">
        <v>0.56007157045262779</v>
      </c>
      <c r="T208" s="370">
        <v>0.5600817955496713</v>
      </c>
      <c r="U208" s="370">
        <v>0.56009202083339193</v>
      </c>
      <c r="V208" s="370">
        <v>0.56010224630379324</v>
      </c>
      <c r="W208" s="370">
        <v>0.56011247196087843</v>
      </c>
      <c r="X208" s="370">
        <v>0.5601226978046514</v>
      </c>
      <c r="Y208" s="370">
        <v>0.56013292383511504</v>
      </c>
      <c r="Z208" s="371"/>
      <c r="AA208" s="347">
        <v>0</v>
      </c>
      <c r="AB208" s="347">
        <v>0</v>
      </c>
      <c r="AC208" s="348">
        <v>7.1428571428571425E-2</v>
      </c>
      <c r="AD208" s="175"/>
      <c r="AE208" s="349">
        <v>80606</v>
      </c>
      <c r="AF208" s="350"/>
      <c r="AG208" s="350"/>
      <c r="AH208" s="350"/>
      <c r="AI208" s="350"/>
      <c r="AJ208" s="350"/>
      <c r="AK208" s="350"/>
      <c r="AL208" s="351"/>
      <c r="AM208" s="157">
        <v>0.61</v>
      </c>
      <c r="AN208" s="216">
        <v>-4.9999999999999933E-2</v>
      </c>
      <c r="AO208"/>
      <c r="AP208"/>
      <c r="AQ208"/>
      <c r="AR208"/>
      <c r="AS208"/>
      <c r="AT208"/>
    </row>
    <row r="209" spans="1:46" s="157" customFormat="1" ht="15" x14ac:dyDescent="0.25">
      <c r="A209" s="152"/>
      <c r="C209" s="217"/>
      <c r="D209" s="139"/>
      <c r="E209" s="139"/>
      <c r="F209" s="139"/>
      <c r="G209" s="218">
        <v>0.8125</v>
      </c>
      <c r="H209" s="250"/>
      <c r="I209" s="220"/>
      <c r="J209" s="220"/>
      <c r="K209" s="220"/>
      <c r="L209" s="220" t="s">
        <v>32</v>
      </c>
      <c r="M209" s="221"/>
      <c r="N209" s="221"/>
      <c r="O209" s="221"/>
      <c r="P209" s="221"/>
      <c r="Q209" s="221"/>
      <c r="R209" s="221"/>
      <c r="S209" s="221"/>
      <c r="T209" s="221"/>
      <c r="U209" s="221"/>
      <c r="V209" s="221"/>
      <c r="W209" s="221"/>
      <c r="X209" s="221"/>
      <c r="Y209" s="221"/>
      <c r="Z209" s="222"/>
      <c r="AA209" s="353"/>
      <c r="AB209" s="353"/>
      <c r="AC209" s="372">
        <v>0.04</v>
      </c>
      <c r="AD209" s="175"/>
      <c r="AE209" s="186">
        <v>1</v>
      </c>
      <c r="AF209" s="187">
        <v>0</v>
      </c>
      <c r="AG209" s="187">
        <v>0</v>
      </c>
      <c r="AH209" s="187">
        <v>0</v>
      </c>
      <c r="AI209" s="187">
        <v>0</v>
      </c>
      <c r="AJ209" s="187">
        <v>0</v>
      </c>
      <c r="AK209" s="187">
        <v>0</v>
      </c>
      <c r="AL209" s="188">
        <v>0</v>
      </c>
      <c r="AN209" s="216"/>
      <c r="AO209"/>
      <c r="AP209"/>
      <c r="AQ209"/>
      <c r="AR209"/>
      <c r="AS209"/>
      <c r="AT209"/>
    </row>
    <row r="210" spans="1:46" s="157" customFormat="1" ht="15" x14ac:dyDescent="0.25">
      <c r="A210" s="152"/>
      <c r="C210" s="223" t="s">
        <v>33</v>
      </c>
      <c r="D210" s="373"/>
      <c r="E210" s="225"/>
      <c r="F210" s="225"/>
      <c r="G210" s="226"/>
      <c r="H210" s="249"/>
      <c r="I210" s="228"/>
      <c r="J210" s="228"/>
      <c r="K210" s="228"/>
      <c r="L210" s="228"/>
      <c r="M210" s="374"/>
      <c r="N210" s="374"/>
      <c r="O210" s="375"/>
      <c r="P210" s="375"/>
      <c r="Q210" s="375"/>
      <c r="R210" s="376" t="s">
        <v>34</v>
      </c>
      <c r="S210" s="396">
        <v>0</v>
      </c>
      <c r="T210" s="233"/>
      <c r="U210" s="233"/>
      <c r="V210" s="233"/>
      <c r="W210" s="233"/>
      <c r="X210" s="233"/>
      <c r="Y210" s="233"/>
      <c r="Z210" s="234"/>
      <c r="AA210" s="378"/>
      <c r="AB210" s="378"/>
      <c r="AC210" s="379"/>
      <c r="AD210" s="175"/>
      <c r="AE210" s="175"/>
      <c r="AF210" s="175"/>
      <c r="AG210" s="175"/>
      <c r="AH210" s="175"/>
      <c r="AI210" s="175"/>
      <c r="AJ210" s="175"/>
      <c r="AK210" s="175"/>
      <c r="AL210" s="175"/>
      <c r="AN210" s="216"/>
      <c r="AO210"/>
      <c r="AP210"/>
      <c r="AQ210"/>
      <c r="AR210"/>
      <c r="AS210"/>
      <c r="AT210"/>
    </row>
    <row r="211" spans="1:46" s="157" customFormat="1" ht="15" x14ac:dyDescent="0.25">
      <c r="A211" s="152"/>
      <c r="B211" s="364">
        <v>5</v>
      </c>
      <c r="C211" s="385" t="s">
        <v>673</v>
      </c>
      <c r="D211" s="366">
        <v>33</v>
      </c>
      <c r="E211" s="366"/>
      <c r="F211" s="367"/>
      <c r="G211" s="411">
        <v>43278</v>
      </c>
      <c r="H211" s="412">
        <v>2.6816827060000001</v>
      </c>
      <c r="I211" s="342">
        <v>1</v>
      </c>
      <c r="J211" s="368" t="s">
        <v>1589</v>
      </c>
      <c r="K211" s="369">
        <v>0</v>
      </c>
      <c r="L211" s="345">
        <v>2.6816827060000001</v>
      </c>
      <c r="M211" s="345">
        <v>2.6817316648605369</v>
      </c>
      <c r="N211" s="345">
        <v>2.6817806246149045</v>
      </c>
      <c r="O211" s="345">
        <v>2.6818295852631189</v>
      </c>
      <c r="P211" s="345">
        <v>2.6818785468051969</v>
      </c>
      <c r="Q211" s="345">
        <v>2.6819275092411541</v>
      </c>
      <c r="R211" s="345">
        <v>2.6819764725710069</v>
      </c>
      <c r="S211" s="345">
        <v>2.6820254367947722</v>
      </c>
      <c r="T211" s="345">
        <v>2.6820744019124665</v>
      </c>
      <c r="U211" s="345">
        <v>2.6821233679241048</v>
      </c>
      <c r="V211" s="345">
        <v>2.6821723348297049</v>
      </c>
      <c r="W211" s="345">
        <v>2.6822213026292814</v>
      </c>
      <c r="X211" s="345">
        <v>2.6822702713228534</v>
      </c>
      <c r="Y211" s="345">
        <v>2.6823192409104339</v>
      </c>
      <c r="Z211" s="371"/>
      <c r="AA211" s="347">
        <v>0</v>
      </c>
      <c r="AB211" s="347">
        <v>0</v>
      </c>
      <c r="AC211" s="348">
        <v>3.3771657548214056E-3</v>
      </c>
      <c r="AD211" s="175"/>
      <c r="AE211" s="349">
        <v>80617</v>
      </c>
      <c r="AF211" s="350"/>
      <c r="AG211" s="350"/>
      <c r="AH211" s="350"/>
      <c r="AI211" s="350"/>
      <c r="AJ211" s="350"/>
      <c r="AK211" s="350"/>
      <c r="AL211" s="351"/>
      <c r="AM211" s="157">
        <v>0</v>
      </c>
      <c r="AN211" s="253">
        <v>2.6816827060000001</v>
      </c>
      <c r="AO211"/>
      <c r="AP211"/>
      <c r="AQ211"/>
      <c r="AR211"/>
      <c r="AS211"/>
      <c r="AT211"/>
    </row>
    <row r="212" spans="1:46" s="157" customFormat="1" ht="15" x14ac:dyDescent="0.25">
      <c r="A212" s="152"/>
      <c r="C212" s="217"/>
      <c r="D212" s="139"/>
      <c r="E212" s="139"/>
      <c r="F212" s="139"/>
      <c r="G212" s="218">
        <v>0.27083333333333331</v>
      </c>
      <c r="H212" s="250"/>
      <c r="I212" s="220"/>
      <c r="J212" s="220"/>
      <c r="K212" s="220"/>
      <c r="L212" s="220" t="s">
        <v>32</v>
      </c>
      <c r="M212" s="221"/>
      <c r="N212" s="221"/>
      <c r="O212" s="221"/>
      <c r="P212" s="221"/>
      <c r="Q212" s="221"/>
      <c r="R212" s="221"/>
      <c r="S212" s="221"/>
      <c r="T212" s="221"/>
      <c r="U212" s="221"/>
      <c r="V212" s="221"/>
      <c r="W212" s="221"/>
      <c r="X212" s="221"/>
      <c r="Y212" s="221"/>
      <c r="Z212" s="222"/>
      <c r="AA212" s="353"/>
      <c r="AB212" s="353"/>
      <c r="AC212" s="372">
        <v>9.0564870000000002E-3</v>
      </c>
      <c r="AD212" s="175"/>
      <c r="AE212" s="186">
        <v>1</v>
      </c>
      <c r="AF212" s="187">
        <v>0</v>
      </c>
      <c r="AG212" s="187">
        <v>0</v>
      </c>
      <c r="AH212" s="187">
        <v>0</v>
      </c>
      <c r="AI212" s="187">
        <v>0</v>
      </c>
      <c r="AJ212" s="187">
        <v>0</v>
      </c>
      <c r="AK212" s="187">
        <v>0</v>
      </c>
      <c r="AL212" s="188">
        <v>0</v>
      </c>
      <c r="AN212" s="216"/>
      <c r="AO212"/>
      <c r="AP212"/>
      <c r="AQ212"/>
      <c r="AR212"/>
      <c r="AS212"/>
      <c r="AT212"/>
    </row>
    <row r="213" spans="1:46" s="157" customFormat="1" ht="15" x14ac:dyDescent="0.25">
      <c r="A213" s="152"/>
      <c r="C213" s="223" t="s">
        <v>33</v>
      </c>
      <c r="D213" s="373"/>
      <c r="E213" s="225"/>
      <c r="F213" s="225"/>
      <c r="G213" s="226"/>
      <c r="H213" s="249"/>
      <c r="I213" s="228"/>
      <c r="J213" s="228"/>
      <c r="K213" s="228"/>
      <c r="L213" s="228"/>
      <c r="M213" s="374"/>
      <c r="N213" s="374"/>
      <c r="O213" s="375"/>
      <c r="P213" s="375"/>
      <c r="Q213" s="375"/>
      <c r="R213" s="376" t="s">
        <v>34</v>
      </c>
      <c r="S213" s="396">
        <v>0</v>
      </c>
      <c r="T213" s="233"/>
      <c r="U213" s="233"/>
      <c r="V213" s="233"/>
      <c r="W213" s="233"/>
      <c r="X213" s="233"/>
      <c r="Y213" s="233"/>
      <c r="Z213" s="234"/>
      <c r="AA213" s="378"/>
      <c r="AB213" s="378"/>
      <c r="AC213" s="379"/>
      <c r="AD213" s="175"/>
      <c r="AE213" s="175"/>
      <c r="AF213" s="175"/>
      <c r="AG213" s="175"/>
      <c r="AH213" s="175"/>
      <c r="AI213" s="175"/>
      <c r="AJ213" s="175"/>
      <c r="AK213" s="175"/>
      <c r="AL213" s="175"/>
      <c r="AN213" s="216"/>
      <c r="AO213"/>
      <c r="AP213"/>
      <c r="AQ213"/>
      <c r="AR213"/>
      <c r="AS213"/>
      <c r="AT213"/>
    </row>
    <row r="214" spans="1:46" s="157" customFormat="1" ht="15" x14ac:dyDescent="0.25">
      <c r="A214" s="152"/>
      <c r="B214" s="364">
        <v>76</v>
      </c>
      <c r="C214" s="365" t="s">
        <v>133</v>
      </c>
      <c r="D214" s="366" t="s">
        <v>30</v>
      </c>
      <c r="E214" s="366" t="s">
        <v>530</v>
      </c>
      <c r="F214" s="367"/>
      <c r="G214" s="411">
        <v>43468</v>
      </c>
      <c r="H214" s="412">
        <v>1.18</v>
      </c>
      <c r="I214" s="342">
        <v>1</v>
      </c>
      <c r="J214" s="368">
        <v>0</v>
      </c>
      <c r="K214" s="369">
        <v>0</v>
      </c>
      <c r="L214" s="370">
        <v>1.18</v>
      </c>
      <c r="M214" s="370">
        <v>1.1800215429869105</v>
      </c>
      <c r="N214" s="370">
        <v>1.1800430863671263</v>
      </c>
      <c r="O214" s="370">
        <v>1.1800646301406545</v>
      </c>
      <c r="P214" s="370">
        <v>1.1800861743075028</v>
      </c>
      <c r="Q214" s="370">
        <v>1.1801077188676778</v>
      </c>
      <c r="R214" s="370">
        <v>1.1801292638211867</v>
      </c>
      <c r="S214" s="370">
        <v>1.1801508091680371</v>
      </c>
      <c r="T214" s="370">
        <v>1.1801723549082357</v>
      </c>
      <c r="U214" s="370">
        <v>1.1801939010417899</v>
      </c>
      <c r="V214" s="370">
        <v>1.180215447568707</v>
      </c>
      <c r="W214" s="370">
        <v>1.1802369944889937</v>
      </c>
      <c r="X214" s="370">
        <v>1.1802585418026583</v>
      </c>
      <c r="Y214" s="370">
        <v>1.1802800895097065</v>
      </c>
      <c r="Z214" s="371"/>
      <c r="AA214" s="347">
        <v>0</v>
      </c>
      <c r="AB214" s="347">
        <v>0</v>
      </c>
      <c r="AC214" s="348">
        <v>0.22881355932203393</v>
      </c>
      <c r="AD214" s="175"/>
      <c r="AE214" s="349">
        <v>80605</v>
      </c>
      <c r="AF214" s="350"/>
      <c r="AG214" s="350"/>
      <c r="AH214" s="350"/>
      <c r="AI214" s="350"/>
      <c r="AJ214" s="350"/>
      <c r="AK214" s="350"/>
      <c r="AL214" s="351"/>
      <c r="AM214" s="157">
        <v>1.1293120252423816</v>
      </c>
      <c r="AN214" s="216">
        <v>5.0687974757618326E-2</v>
      </c>
      <c r="AO214"/>
      <c r="AP214"/>
      <c r="AQ214"/>
      <c r="AR214"/>
      <c r="AS214"/>
      <c r="AT214"/>
    </row>
    <row r="215" spans="1:46" s="157" customFormat="1" ht="15" x14ac:dyDescent="0.25">
      <c r="C215" s="217"/>
      <c r="D215" s="139"/>
      <c r="E215" s="139"/>
      <c r="F215" s="139"/>
      <c r="G215" s="218">
        <v>0.39583333333333331</v>
      </c>
      <c r="H215" s="250"/>
      <c r="I215" s="220"/>
      <c r="J215" s="220"/>
      <c r="K215" s="220"/>
      <c r="L215" s="220" t="s">
        <v>32</v>
      </c>
      <c r="M215" s="235"/>
      <c r="N215" s="221"/>
      <c r="O215" s="221"/>
      <c r="P215" s="221"/>
      <c r="Q215" s="221"/>
      <c r="R215" s="221"/>
      <c r="S215" s="221"/>
      <c r="T215" s="221"/>
      <c r="U215" s="221"/>
      <c r="V215" s="221"/>
      <c r="W215" s="221"/>
      <c r="X215" s="221"/>
      <c r="Y215" s="221"/>
      <c r="Z215" s="222"/>
      <c r="AA215" s="353"/>
      <c r="AB215" s="353"/>
      <c r="AC215" s="372">
        <v>0.27</v>
      </c>
      <c r="AD215" s="175"/>
      <c r="AE215" s="186">
        <v>1</v>
      </c>
      <c r="AF215" s="187">
        <v>0</v>
      </c>
      <c r="AG215" s="187">
        <v>0</v>
      </c>
      <c r="AH215" s="187">
        <v>0</v>
      </c>
      <c r="AI215" s="187">
        <v>0</v>
      </c>
      <c r="AJ215" s="187">
        <v>0</v>
      </c>
      <c r="AK215" s="187">
        <v>0</v>
      </c>
      <c r="AL215" s="188">
        <v>0</v>
      </c>
      <c r="AN215" s="216"/>
      <c r="AO215"/>
      <c r="AP215"/>
      <c r="AQ215"/>
      <c r="AR215"/>
      <c r="AS215"/>
      <c r="AT215"/>
    </row>
    <row r="216" spans="1:46" s="157" customFormat="1" ht="15" x14ac:dyDescent="0.25">
      <c r="C216" s="223" t="s">
        <v>33</v>
      </c>
      <c r="D216" s="373"/>
      <c r="E216" s="225"/>
      <c r="F216" s="225"/>
      <c r="G216" s="226"/>
      <c r="H216" s="249"/>
      <c r="I216" s="228"/>
      <c r="J216" s="228"/>
      <c r="K216" s="228"/>
      <c r="L216" s="228"/>
      <c r="M216" s="374"/>
      <c r="N216" s="374"/>
      <c r="O216" s="375"/>
      <c r="P216" s="375"/>
      <c r="Q216" s="375"/>
      <c r="R216" s="376" t="s">
        <v>34</v>
      </c>
      <c r="S216" s="396">
        <v>0</v>
      </c>
      <c r="T216" s="233"/>
      <c r="U216" s="233"/>
      <c r="V216" s="233"/>
      <c r="W216" s="233"/>
      <c r="X216" s="233"/>
      <c r="Y216" s="233"/>
      <c r="Z216" s="234"/>
      <c r="AA216" s="378"/>
      <c r="AB216" s="378"/>
      <c r="AC216" s="379"/>
      <c r="AD216" s="175"/>
      <c r="AE216" s="175"/>
      <c r="AF216" s="175"/>
      <c r="AG216" s="175"/>
      <c r="AH216" s="175"/>
      <c r="AI216" s="175"/>
      <c r="AJ216" s="175"/>
      <c r="AK216" s="175"/>
      <c r="AL216" s="175"/>
      <c r="AN216" s="216"/>
      <c r="AO216"/>
      <c r="AP216"/>
      <c r="AQ216"/>
      <c r="AR216"/>
      <c r="AS216"/>
      <c r="AT216"/>
    </row>
    <row r="217" spans="1:46" s="157" customFormat="1" ht="15" x14ac:dyDescent="0.25">
      <c r="B217" s="364">
        <v>77</v>
      </c>
      <c r="C217" s="365" t="s">
        <v>134</v>
      </c>
      <c r="D217" s="366" t="s">
        <v>30</v>
      </c>
      <c r="E217" s="366" t="s">
        <v>531</v>
      </c>
      <c r="F217" s="367"/>
      <c r="G217" s="411">
        <v>43503</v>
      </c>
      <c r="H217" s="412">
        <v>1.37</v>
      </c>
      <c r="I217" s="342">
        <v>1</v>
      </c>
      <c r="J217" s="368" t="s">
        <v>829</v>
      </c>
      <c r="K217" s="369" t="s">
        <v>829</v>
      </c>
      <c r="L217" s="370">
        <v>1.37</v>
      </c>
      <c r="M217" s="370">
        <v>1.4066987523344521</v>
      </c>
      <c r="N217" s="370">
        <v>1.4443805692111709</v>
      </c>
      <c r="O217" s="370">
        <v>1.4830717843835617</v>
      </c>
      <c r="P217" s="370">
        <v>1.5227994370180915</v>
      </c>
      <c r="Q217" s="370">
        <v>1.5635912905904783</v>
      </c>
      <c r="R217" s="370">
        <v>1.6054758522880592</v>
      </c>
      <c r="S217" s="370">
        <v>1.6484823929319008</v>
      </c>
      <c r="T217" s="370">
        <v>1.6926409674325666</v>
      </c>
      <c r="U217" s="370">
        <v>1.7379824357938478</v>
      </c>
      <c r="V217" s="370">
        <v>1.7845384846791221</v>
      </c>
      <c r="W217" s="370">
        <v>1.8323416495554268</v>
      </c>
      <c r="X217" s="370">
        <v>1.8814253374307082</v>
      </c>
      <c r="Y217" s="370">
        <v>1.9318238502001479</v>
      </c>
      <c r="Z217" s="371"/>
      <c r="AA217" s="347">
        <v>0</v>
      </c>
      <c r="AB217" s="347">
        <v>0</v>
      </c>
      <c r="AC217" s="348">
        <v>7.2992700729927005E-3</v>
      </c>
      <c r="AD217" s="175"/>
      <c r="AE217" s="349">
        <v>80604</v>
      </c>
      <c r="AF217" s="350"/>
      <c r="AG217" s="350"/>
      <c r="AH217" s="350"/>
      <c r="AI217" s="350"/>
      <c r="AJ217" s="350"/>
      <c r="AK217" s="350"/>
      <c r="AL217" s="351"/>
      <c r="AM217" s="157">
        <v>1.1689287725454418</v>
      </c>
      <c r="AN217" s="216">
        <v>0.2010712274545583</v>
      </c>
      <c r="AO217"/>
      <c r="AP217"/>
      <c r="AQ217"/>
      <c r="AR217"/>
      <c r="AS217"/>
      <c r="AT217"/>
    </row>
    <row r="218" spans="1:46" s="157" customFormat="1" ht="15" x14ac:dyDescent="0.25">
      <c r="C218" s="217"/>
      <c r="D218" s="139"/>
      <c r="E218" s="139"/>
      <c r="F218" s="139"/>
      <c r="G218" s="218">
        <v>0.70833333333333337</v>
      </c>
      <c r="H218" s="250"/>
      <c r="I218" s="220"/>
      <c r="J218" s="220"/>
      <c r="K218" s="220"/>
      <c r="L218" s="220" t="s">
        <v>32</v>
      </c>
      <c r="M218" s="235"/>
      <c r="N218" s="221"/>
      <c r="O218" s="221"/>
      <c r="P218" s="221"/>
      <c r="Q218" s="221"/>
      <c r="R218" s="221"/>
      <c r="S218" s="221"/>
      <c r="T218" s="221"/>
      <c r="U218" s="221"/>
      <c r="V218" s="221"/>
      <c r="W218" s="221"/>
      <c r="X218" s="221"/>
      <c r="Y218" s="221"/>
      <c r="Z218" s="222"/>
      <c r="AA218" s="353"/>
      <c r="AB218" s="353"/>
      <c r="AC218" s="372">
        <v>0.01</v>
      </c>
      <c r="AD218" s="175"/>
      <c r="AE218" s="186">
        <v>1</v>
      </c>
      <c r="AF218" s="187">
        <v>0</v>
      </c>
      <c r="AG218" s="187">
        <v>0</v>
      </c>
      <c r="AH218" s="187">
        <v>0</v>
      </c>
      <c r="AI218" s="187">
        <v>0</v>
      </c>
      <c r="AJ218" s="187">
        <v>0</v>
      </c>
      <c r="AK218" s="187">
        <v>0</v>
      </c>
      <c r="AL218" s="188">
        <v>0</v>
      </c>
      <c r="AN218" s="216"/>
      <c r="AO218"/>
      <c r="AP218"/>
      <c r="AQ218"/>
      <c r="AR218"/>
      <c r="AS218"/>
      <c r="AT218"/>
    </row>
    <row r="219" spans="1:46" s="157" customFormat="1" ht="15" x14ac:dyDescent="0.25">
      <c r="C219" s="223" t="s">
        <v>33</v>
      </c>
      <c r="D219" s="373"/>
      <c r="E219" s="225"/>
      <c r="F219" s="225"/>
      <c r="G219" s="226"/>
      <c r="H219" s="249"/>
      <c r="I219" s="228"/>
      <c r="J219" s="228"/>
      <c r="K219" s="228"/>
      <c r="L219" s="228"/>
      <c r="M219" s="374"/>
      <c r="N219" s="374"/>
      <c r="O219" s="375"/>
      <c r="P219" s="375"/>
      <c r="Q219" s="375"/>
      <c r="R219" s="376" t="s">
        <v>34</v>
      </c>
      <c r="S219" s="396">
        <v>0</v>
      </c>
      <c r="T219" s="233"/>
      <c r="U219" s="233"/>
      <c r="V219" s="233"/>
      <c r="W219" s="233"/>
      <c r="X219" s="233"/>
      <c r="Y219" s="233"/>
      <c r="Z219" s="234"/>
      <c r="AA219" s="378"/>
      <c r="AB219" s="378"/>
      <c r="AC219" s="379"/>
      <c r="AD219" s="175"/>
      <c r="AE219" s="175"/>
      <c r="AF219" s="175"/>
      <c r="AG219" s="175"/>
      <c r="AH219" s="175"/>
      <c r="AI219" s="175"/>
      <c r="AJ219" s="175"/>
      <c r="AK219" s="175"/>
      <c r="AL219" s="175"/>
      <c r="AN219" s="216"/>
      <c r="AO219"/>
      <c r="AP219"/>
      <c r="AQ219"/>
      <c r="AR219"/>
      <c r="AS219"/>
      <c r="AT219"/>
    </row>
    <row r="220" spans="1:46" s="157" customFormat="1" ht="15" x14ac:dyDescent="0.25">
      <c r="B220" s="380">
        <v>75</v>
      </c>
      <c r="C220" s="365" t="s">
        <v>132</v>
      </c>
      <c r="D220" s="366" t="s">
        <v>30</v>
      </c>
      <c r="E220" s="366" t="s">
        <v>37</v>
      </c>
      <c r="F220" s="367"/>
      <c r="G220" s="411">
        <v>43194</v>
      </c>
      <c r="H220" s="412">
        <v>6.6595106560000001</v>
      </c>
      <c r="I220" s="342">
        <v>1</v>
      </c>
      <c r="J220" s="368">
        <v>0</v>
      </c>
      <c r="K220" s="369">
        <v>0</v>
      </c>
      <c r="L220" s="370">
        <v>6.6595106560000001</v>
      </c>
      <c r="M220" s="370">
        <v>6.6596322371448249</v>
      </c>
      <c r="N220" s="370">
        <v>6.6597538205093283</v>
      </c>
      <c r="O220" s="370">
        <v>6.6598754060935503</v>
      </c>
      <c r="P220" s="370">
        <v>6.6599969938975336</v>
      </c>
      <c r="Q220" s="370">
        <v>6.6601185839213164</v>
      </c>
      <c r="R220" s="370">
        <v>6.6602401761649395</v>
      </c>
      <c r="S220" s="370">
        <v>6.6603617706284455</v>
      </c>
      <c r="T220" s="370">
        <v>6.6604833673118735</v>
      </c>
      <c r="U220" s="370">
        <v>6.6606049662152627</v>
      </c>
      <c r="V220" s="370">
        <v>6.6607265673386564</v>
      </c>
      <c r="W220" s="370">
        <v>6.6608481706820912</v>
      </c>
      <c r="X220" s="370">
        <v>6.6609697762456141</v>
      </c>
      <c r="Y220" s="370">
        <v>6.661091384029258</v>
      </c>
      <c r="Z220" s="371"/>
      <c r="AA220" s="347">
        <v>0</v>
      </c>
      <c r="AB220" s="347">
        <v>0</v>
      </c>
      <c r="AC220" s="348">
        <v>0.2983886218741415</v>
      </c>
      <c r="AD220" s="175"/>
      <c r="AE220" s="349">
        <v>80613</v>
      </c>
      <c r="AF220" s="350"/>
      <c r="AG220" s="350"/>
      <c r="AH220" s="350"/>
      <c r="AI220" s="350"/>
      <c r="AJ220" s="350"/>
      <c r="AK220" s="350"/>
      <c r="AL220" s="351"/>
      <c r="AM220" s="157">
        <v>7.6311303287694034</v>
      </c>
      <c r="AN220" s="216">
        <v>-0.97161967276940331</v>
      </c>
      <c r="AO220"/>
      <c r="AP220"/>
      <c r="AQ220"/>
      <c r="AR220"/>
      <c r="AS220"/>
      <c r="AT220"/>
    </row>
    <row r="221" spans="1:46" s="157" customFormat="1" ht="15" x14ac:dyDescent="0.25">
      <c r="C221" s="217"/>
      <c r="D221" s="139"/>
      <c r="E221" s="139"/>
      <c r="F221" s="139"/>
      <c r="G221" s="137">
        <v>0.47916666666666669</v>
      </c>
      <c r="H221" s="250"/>
      <c r="I221" s="220"/>
      <c r="J221" s="220"/>
      <c r="K221" s="220"/>
      <c r="L221" s="220" t="s">
        <v>32</v>
      </c>
      <c r="M221" s="235"/>
      <c r="N221" s="221"/>
      <c r="O221" s="221"/>
      <c r="P221" s="221"/>
      <c r="Q221" s="221"/>
      <c r="R221" s="221"/>
      <c r="S221" s="221"/>
      <c r="T221" s="221"/>
      <c r="U221" s="221"/>
      <c r="V221" s="221"/>
      <c r="W221" s="221"/>
      <c r="X221" s="221"/>
      <c r="Y221" s="221"/>
      <c r="Z221" s="222"/>
      <c r="AA221" s="353"/>
      <c r="AB221" s="353"/>
      <c r="AC221" s="372">
        <v>1.9871222070000001</v>
      </c>
      <c r="AD221" s="175"/>
      <c r="AE221" s="186">
        <v>1</v>
      </c>
      <c r="AF221" s="187">
        <v>0</v>
      </c>
      <c r="AG221" s="187">
        <v>0</v>
      </c>
      <c r="AH221" s="187">
        <v>0</v>
      </c>
      <c r="AI221" s="187">
        <v>0</v>
      </c>
      <c r="AJ221" s="187">
        <v>0</v>
      </c>
      <c r="AK221" s="187">
        <v>0</v>
      </c>
      <c r="AL221" s="188">
        <v>0</v>
      </c>
      <c r="AN221" s="216"/>
      <c r="AO221"/>
      <c r="AP221"/>
      <c r="AQ221"/>
      <c r="AR221"/>
      <c r="AS221"/>
      <c r="AT221"/>
    </row>
    <row r="222" spans="1:46" s="157" customFormat="1" ht="15" x14ac:dyDescent="0.25">
      <c r="C222" s="223" t="s">
        <v>33</v>
      </c>
      <c r="D222" s="373"/>
      <c r="E222" s="225"/>
      <c r="F222" s="225"/>
      <c r="G222" s="226"/>
      <c r="H222" s="249"/>
      <c r="I222" s="228"/>
      <c r="J222" s="228"/>
      <c r="K222" s="228"/>
      <c r="L222" s="228"/>
      <c r="M222" s="374"/>
      <c r="N222" s="374"/>
      <c r="O222" s="375"/>
      <c r="P222" s="375"/>
      <c r="Q222" s="375"/>
      <c r="R222" s="376" t="s">
        <v>34</v>
      </c>
      <c r="S222" s="396">
        <v>0</v>
      </c>
      <c r="T222" s="233"/>
      <c r="U222" s="233"/>
      <c r="V222" s="233"/>
      <c r="W222" s="233"/>
      <c r="X222" s="233"/>
      <c r="Y222" s="233"/>
      <c r="Z222" s="234"/>
      <c r="AA222" s="378"/>
      <c r="AB222" s="378"/>
      <c r="AC222" s="379"/>
      <c r="AD222" s="175"/>
      <c r="AE222" s="175"/>
      <c r="AF222" s="175"/>
      <c r="AG222" s="175"/>
      <c r="AH222" s="175"/>
      <c r="AI222" s="175"/>
      <c r="AJ222" s="175"/>
      <c r="AK222" s="175"/>
      <c r="AL222" s="175"/>
      <c r="AN222" s="216"/>
      <c r="AO222"/>
      <c r="AP222"/>
      <c r="AQ222"/>
      <c r="AR222"/>
      <c r="AS222"/>
      <c r="AT222"/>
    </row>
    <row r="223" spans="1:46" s="157" customFormat="1" ht="15" x14ac:dyDescent="0.25">
      <c r="B223" s="380">
        <v>74</v>
      </c>
      <c r="C223" s="365" t="s">
        <v>131</v>
      </c>
      <c r="D223" s="366" t="s">
        <v>30</v>
      </c>
      <c r="E223" s="366" t="s">
        <v>532</v>
      </c>
      <c r="F223" s="367"/>
      <c r="G223" s="411">
        <v>43439</v>
      </c>
      <c r="H223" s="412">
        <v>8.0317073289999996</v>
      </c>
      <c r="I223" s="342">
        <v>1</v>
      </c>
      <c r="J223" s="368">
        <v>0</v>
      </c>
      <c r="K223" s="369">
        <v>0</v>
      </c>
      <c r="L223" s="370">
        <v>8.0317073289999996</v>
      </c>
      <c r="M223" s="370">
        <v>8.0318539620219127</v>
      </c>
      <c r="N223" s="370">
        <v>8.0320005977208719</v>
      </c>
      <c r="O223" s="370">
        <v>8.0321472360969235</v>
      </c>
      <c r="P223" s="370">
        <v>8.0322938771501207</v>
      </c>
      <c r="Q223" s="370">
        <v>8.0324405208805079</v>
      </c>
      <c r="R223" s="370">
        <v>8.0325871672881366</v>
      </c>
      <c r="S223" s="370">
        <v>8.0327338163730531</v>
      </c>
      <c r="T223" s="370">
        <v>8.0328804681353105</v>
      </c>
      <c r="U223" s="370">
        <v>8.0330271225749534</v>
      </c>
      <c r="V223" s="370">
        <v>8.0331737796920333</v>
      </c>
      <c r="W223" s="370">
        <v>8.0333204394865962</v>
      </c>
      <c r="X223" s="370">
        <v>8.0334671019586974</v>
      </c>
      <c r="Y223" s="370">
        <v>8.0336137671083776</v>
      </c>
      <c r="Z223" s="381"/>
      <c r="AA223" s="347">
        <v>0</v>
      </c>
      <c r="AB223" s="347">
        <v>0</v>
      </c>
      <c r="AC223" s="348">
        <v>0.27833125267505626</v>
      </c>
      <c r="AD223" s="175"/>
      <c r="AE223" s="349">
        <v>80623</v>
      </c>
      <c r="AF223" s="350"/>
      <c r="AG223" s="350"/>
      <c r="AH223" s="350"/>
      <c r="AI223" s="350"/>
      <c r="AJ223" s="350"/>
      <c r="AK223" s="350"/>
      <c r="AL223" s="351"/>
      <c r="AM223" s="157">
        <v>7.7607945897190334</v>
      </c>
      <c r="AN223" s="216">
        <v>0.27091273928096626</v>
      </c>
      <c r="AO223"/>
      <c r="AP223"/>
      <c r="AQ223"/>
      <c r="AR223"/>
      <c r="AS223"/>
      <c r="AT223"/>
    </row>
    <row r="224" spans="1:46" s="157" customFormat="1" ht="15" x14ac:dyDescent="0.25">
      <c r="C224" s="217"/>
      <c r="D224" s="139"/>
      <c r="E224" s="139"/>
      <c r="F224" s="139"/>
      <c r="G224" s="137">
        <v>0.6875</v>
      </c>
      <c r="H224" s="250"/>
      <c r="I224" s="220"/>
      <c r="J224" s="220"/>
      <c r="K224" s="220"/>
      <c r="L224" s="220" t="s">
        <v>32</v>
      </c>
      <c r="M224" s="235"/>
      <c r="N224" s="221"/>
      <c r="O224" s="221"/>
      <c r="P224" s="221"/>
      <c r="Q224" s="221"/>
      <c r="R224" s="221"/>
      <c r="S224" s="221"/>
      <c r="T224" s="221"/>
      <c r="U224" s="221"/>
      <c r="V224" s="221"/>
      <c r="W224" s="221"/>
      <c r="X224" s="221"/>
      <c r="Y224" s="221"/>
      <c r="Z224" s="222"/>
      <c r="AA224" s="353"/>
      <c r="AB224" s="353"/>
      <c r="AC224" s="372">
        <v>2.2354751620000002</v>
      </c>
      <c r="AD224" s="175"/>
      <c r="AE224" s="186">
        <v>1</v>
      </c>
      <c r="AF224" s="187">
        <v>0</v>
      </c>
      <c r="AG224" s="187">
        <v>0</v>
      </c>
      <c r="AH224" s="187">
        <v>0</v>
      </c>
      <c r="AI224" s="187">
        <v>0</v>
      </c>
      <c r="AJ224" s="187">
        <v>0</v>
      </c>
      <c r="AK224" s="187">
        <v>0</v>
      </c>
      <c r="AL224" s="188">
        <v>0</v>
      </c>
      <c r="AN224" s="216"/>
      <c r="AO224"/>
      <c r="AP224"/>
      <c r="AQ224"/>
      <c r="AR224"/>
      <c r="AS224"/>
      <c r="AT224"/>
    </row>
    <row r="225" spans="1:46" s="157" customFormat="1" ht="15" x14ac:dyDescent="0.25">
      <c r="C225" s="223" t="s">
        <v>33</v>
      </c>
      <c r="D225" s="373"/>
      <c r="E225" s="225"/>
      <c r="F225" s="225"/>
      <c r="G225" s="226"/>
      <c r="H225" s="249"/>
      <c r="I225" s="228"/>
      <c r="J225" s="228"/>
      <c r="K225" s="228"/>
      <c r="L225" s="228"/>
      <c r="M225" s="374"/>
      <c r="N225" s="374"/>
      <c r="O225" s="375"/>
      <c r="P225" s="375"/>
      <c r="Q225" s="375"/>
      <c r="R225" s="376" t="s">
        <v>34</v>
      </c>
      <c r="S225" s="396">
        <v>0</v>
      </c>
      <c r="T225" s="233"/>
      <c r="U225" s="233"/>
      <c r="V225" s="233"/>
      <c r="W225" s="233"/>
      <c r="X225" s="233"/>
      <c r="Y225" s="233"/>
      <c r="Z225" s="234"/>
      <c r="AA225" s="378"/>
      <c r="AB225" s="378"/>
      <c r="AC225" s="379"/>
      <c r="AD225" s="175"/>
      <c r="AE225" s="175"/>
      <c r="AF225" s="175"/>
      <c r="AG225" s="175"/>
      <c r="AH225" s="175"/>
      <c r="AI225" s="175"/>
      <c r="AJ225" s="175"/>
      <c r="AK225" s="175"/>
      <c r="AL225" s="175"/>
      <c r="AN225" s="216"/>
      <c r="AO225"/>
      <c r="AP225"/>
      <c r="AQ225"/>
      <c r="AR225"/>
      <c r="AS225"/>
      <c r="AT225"/>
    </row>
    <row r="226" spans="1:46" s="157" customFormat="1" ht="15" x14ac:dyDescent="0.25">
      <c r="B226" s="380">
        <v>952</v>
      </c>
      <c r="C226" s="365" t="s">
        <v>136</v>
      </c>
      <c r="D226" s="366" t="s">
        <v>30</v>
      </c>
      <c r="E226" s="366" t="s">
        <v>569</v>
      </c>
      <c r="F226" s="367"/>
      <c r="G226" s="411">
        <v>43496</v>
      </c>
      <c r="H226" s="412">
        <v>2.14</v>
      </c>
      <c r="I226" s="342">
        <v>1</v>
      </c>
      <c r="J226" s="368" t="s">
        <v>35</v>
      </c>
      <c r="K226" s="369" t="s">
        <v>35</v>
      </c>
      <c r="L226" s="370">
        <v>2.14</v>
      </c>
      <c r="M226" s="370">
        <v>2.1691143756044213</v>
      </c>
      <c r="N226" s="370">
        <v>2.1986248478755877</v>
      </c>
      <c r="O226" s="370">
        <v>2.2285368056486079</v>
      </c>
      <c r="P226" s="370">
        <v>2.2588557110728744</v>
      </c>
      <c r="Q226" s="370">
        <v>2.2895871006094946</v>
      </c>
      <c r="R226" s="370">
        <v>2.3207365860422904</v>
      </c>
      <c r="S226" s="370">
        <v>2.3523098555025506</v>
      </c>
      <c r="T226" s="370">
        <v>2.3843126745077297</v>
      </c>
      <c r="U226" s="370">
        <v>2.4167508870142718</v>
      </c>
      <c r="V226" s="370">
        <v>2.4496304164847631</v>
      </c>
      <c r="W226" s="370">
        <v>2.4829572669696001</v>
      </c>
      <c r="X226" s="370">
        <v>2.5167375242033758</v>
      </c>
      <c r="Y226" s="370">
        <v>2.5509773567161784</v>
      </c>
      <c r="Z226" s="383"/>
      <c r="AA226" s="347">
        <v>0</v>
      </c>
      <c r="AB226" s="347">
        <v>0</v>
      </c>
      <c r="AC226" s="348">
        <v>0</v>
      </c>
      <c r="AD226" s="175"/>
      <c r="AE226" s="349">
        <v>80629</v>
      </c>
      <c r="AF226" s="350"/>
      <c r="AG226" s="350"/>
      <c r="AH226" s="350"/>
      <c r="AI226" s="350"/>
      <c r="AJ226" s="350"/>
      <c r="AK226" s="350"/>
      <c r="AL226" s="351"/>
      <c r="AM226" s="157">
        <v>2.1225789759795681</v>
      </c>
      <c r="AN226" s="216">
        <v>1.7421024020431997E-2</v>
      </c>
      <c r="AO226"/>
      <c r="AP226"/>
      <c r="AQ226"/>
      <c r="AR226"/>
      <c r="AS226"/>
      <c r="AT226"/>
    </row>
    <row r="227" spans="1:46" s="157" customFormat="1" ht="15" x14ac:dyDescent="0.25">
      <c r="C227" s="217"/>
      <c r="D227" s="139"/>
      <c r="E227" s="139"/>
      <c r="F227" s="139"/>
      <c r="G227" s="137">
        <v>0.83333333333333337</v>
      </c>
      <c r="H227" s="250"/>
      <c r="I227" s="220"/>
      <c r="J227" s="220"/>
      <c r="K227" s="220"/>
      <c r="L227" s="220" t="s">
        <v>32</v>
      </c>
      <c r="M227" s="235"/>
      <c r="N227" s="221"/>
      <c r="O227" s="221"/>
      <c r="P227" s="221"/>
      <c r="Q227" s="221"/>
      <c r="R227" s="221"/>
      <c r="S227" s="221"/>
      <c r="T227" s="221"/>
      <c r="U227" s="221"/>
      <c r="V227" s="221"/>
      <c r="W227" s="221"/>
      <c r="X227" s="221"/>
      <c r="Y227" s="221"/>
      <c r="Z227" s="222"/>
      <c r="AA227" s="353"/>
      <c r="AB227" s="353"/>
      <c r="AC227" s="372">
        <v>0</v>
      </c>
      <c r="AD227" s="175"/>
      <c r="AE227" s="186">
        <v>1</v>
      </c>
      <c r="AF227" s="187">
        <v>0</v>
      </c>
      <c r="AG227" s="187">
        <v>0</v>
      </c>
      <c r="AH227" s="187">
        <v>0</v>
      </c>
      <c r="AI227" s="187">
        <v>0</v>
      </c>
      <c r="AJ227" s="187">
        <v>0</v>
      </c>
      <c r="AK227" s="187">
        <v>0</v>
      </c>
      <c r="AL227" s="188">
        <v>0</v>
      </c>
      <c r="AN227" s="216"/>
      <c r="AO227"/>
      <c r="AP227"/>
      <c r="AQ227"/>
      <c r="AR227"/>
      <c r="AS227"/>
      <c r="AT227"/>
    </row>
    <row r="228" spans="1:46" s="157" customFormat="1" ht="15" x14ac:dyDescent="0.25">
      <c r="C228" s="223" t="s">
        <v>33</v>
      </c>
      <c r="D228" s="373"/>
      <c r="E228" s="225"/>
      <c r="F228" s="225"/>
      <c r="G228" s="226"/>
      <c r="H228" s="249"/>
      <c r="I228" s="228"/>
      <c r="J228" s="228"/>
      <c r="K228" s="228"/>
      <c r="L228" s="228"/>
      <c r="M228" s="374"/>
      <c r="N228" s="374"/>
      <c r="O228" s="375"/>
      <c r="P228" s="375"/>
      <c r="Q228" s="375"/>
      <c r="R228" s="376" t="s">
        <v>34</v>
      </c>
      <c r="S228" s="396">
        <v>0</v>
      </c>
      <c r="T228" s="387"/>
      <c r="U228" s="387"/>
      <c r="V228" s="387"/>
      <c r="W228" s="387"/>
      <c r="X228" s="387"/>
      <c r="Y228" s="387"/>
      <c r="Z228" s="239"/>
      <c r="AA228" s="378"/>
      <c r="AB228" s="378"/>
      <c r="AC228" s="379"/>
      <c r="AD228" s="175"/>
      <c r="AE228" s="175"/>
      <c r="AF228" s="175"/>
      <c r="AG228" s="175"/>
      <c r="AH228" s="175"/>
      <c r="AI228" s="175"/>
      <c r="AJ228" s="175"/>
      <c r="AK228" s="175"/>
      <c r="AL228" s="175"/>
      <c r="AN228" s="216"/>
      <c r="AO228"/>
      <c r="AP228"/>
      <c r="AQ228"/>
      <c r="AR228"/>
      <c r="AS228"/>
      <c r="AT228"/>
    </row>
    <row r="229" spans="1:46" s="157" customFormat="1" ht="15" x14ac:dyDescent="0.25">
      <c r="A229" s="246"/>
      <c r="B229" s="246"/>
      <c r="C229" s="246"/>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N229" s="216"/>
      <c r="AO229"/>
      <c r="AP229"/>
      <c r="AQ229"/>
      <c r="AR229"/>
      <c r="AS229"/>
      <c r="AT229"/>
    </row>
    <row r="230" spans="1:46" s="157" customFormat="1" ht="15" x14ac:dyDescent="0.25">
      <c r="A230" s="152"/>
      <c r="B230" s="25"/>
      <c r="C230" s="158"/>
      <c r="D230" s="152"/>
      <c r="E230" s="152"/>
      <c r="F230" s="152"/>
      <c r="G230" s="152"/>
      <c r="H230" s="152"/>
      <c r="I230" s="152"/>
      <c r="J230" s="152"/>
      <c r="K230" s="152"/>
      <c r="L230" s="7" t="s">
        <v>0</v>
      </c>
      <c r="M230" s="159"/>
      <c r="N230" s="159"/>
      <c r="O230" s="159"/>
      <c r="P230" s="159"/>
      <c r="Q230" s="159"/>
      <c r="R230" s="159"/>
      <c r="S230" s="159"/>
      <c r="T230" s="159"/>
      <c r="U230" s="159"/>
      <c r="V230" s="159"/>
      <c r="W230" s="159"/>
      <c r="X230" s="159"/>
      <c r="Y230" s="159"/>
      <c r="Z230" s="156"/>
      <c r="AA230" s="152"/>
      <c r="AB230" s="152"/>
      <c r="AC230" s="152"/>
      <c r="AD230" s="152"/>
      <c r="AE230" s="152"/>
      <c r="AF230" s="152"/>
      <c r="AG230" s="152"/>
      <c r="AH230" s="152"/>
      <c r="AI230" s="152"/>
      <c r="AJ230" s="152"/>
      <c r="AK230" s="152"/>
      <c r="AL230" s="152"/>
      <c r="AN230" s="216"/>
      <c r="AO230"/>
      <c r="AP230"/>
      <c r="AQ230"/>
      <c r="AR230"/>
      <c r="AS230"/>
      <c r="AT230"/>
    </row>
    <row r="231" spans="1:46" s="157" customFormat="1" ht="60.75" x14ac:dyDescent="0.25">
      <c r="A231" s="20" t="s">
        <v>39</v>
      </c>
      <c r="B231" s="21" t="s">
        <v>657</v>
      </c>
      <c r="C231" s="20" t="s">
        <v>2</v>
      </c>
      <c r="D231" s="18" t="s">
        <v>3</v>
      </c>
      <c r="E231" s="18" t="s">
        <v>4</v>
      </c>
      <c r="F231" s="18" t="s">
        <v>5</v>
      </c>
      <c r="G231" s="22" t="s">
        <v>6</v>
      </c>
      <c r="H231" s="22" t="s">
        <v>826</v>
      </c>
      <c r="I231" s="16" t="s">
        <v>7</v>
      </c>
      <c r="J231" s="24" t="s">
        <v>8</v>
      </c>
      <c r="K231" s="17" t="s">
        <v>9</v>
      </c>
      <c r="L231" s="22" t="s">
        <v>10</v>
      </c>
      <c r="M231" s="22" t="s">
        <v>658</v>
      </c>
      <c r="N231" s="22" t="s">
        <v>659</v>
      </c>
      <c r="O231" s="22" t="s">
        <v>660</v>
      </c>
      <c r="P231" s="22" t="s">
        <v>661</v>
      </c>
      <c r="Q231" s="22" t="s">
        <v>662</v>
      </c>
      <c r="R231" s="22" t="s">
        <v>663</v>
      </c>
      <c r="S231" s="22" t="s">
        <v>664</v>
      </c>
      <c r="T231" s="22" t="s">
        <v>665</v>
      </c>
      <c r="U231" s="22" t="s">
        <v>666</v>
      </c>
      <c r="V231" s="22" t="s">
        <v>667</v>
      </c>
      <c r="W231" s="22" t="s">
        <v>665</v>
      </c>
      <c r="X231" s="22" t="s">
        <v>666</v>
      </c>
      <c r="Y231" s="22" t="s">
        <v>667</v>
      </c>
      <c r="Z231" s="23" t="s">
        <v>11</v>
      </c>
      <c r="AA231" s="19" t="s">
        <v>12</v>
      </c>
      <c r="AB231" s="19" t="s">
        <v>13</v>
      </c>
      <c r="AC231" s="19" t="s">
        <v>14</v>
      </c>
      <c r="AD231" s="160"/>
      <c r="AE231" s="19" t="s">
        <v>15</v>
      </c>
      <c r="AF231" s="19" t="s">
        <v>16</v>
      </c>
      <c r="AG231" s="19" t="s">
        <v>17</v>
      </c>
      <c r="AH231" s="19" t="s">
        <v>18</v>
      </c>
      <c r="AI231" s="19" t="s">
        <v>19</v>
      </c>
      <c r="AJ231" s="19" t="s">
        <v>20</v>
      </c>
      <c r="AK231" s="19" t="s">
        <v>21</v>
      </c>
      <c r="AL231" s="19" t="s">
        <v>22</v>
      </c>
      <c r="AN231" s="216"/>
      <c r="AO231"/>
      <c r="AP231"/>
      <c r="AQ231"/>
      <c r="AR231"/>
      <c r="AS231"/>
      <c r="AT231"/>
    </row>
    <row r="232" spans="1:46" s="157" customFormat="1" ht="15" x14ac:dyDescent="0.25">
      <c r="A232" s="6"/>
      <c r="B232" s="161"/>
      <c r="C232" s="162"/>
      <c r="D232" s="161"/>
      <c r="E232" s="161"/>
      <c r="F232" s="161"/>
      <c r="G232" s="163"/>
      <c r="H232" s="161"/>
      <c r="I232" s="164"/>
      <c r="J232" s="165"/>
      <c r="K232" s="161"/>
      <c r="L232" s="161"/>
      <c r="M232" s="161"/>
      <c r="N232" s="161"/>
      <c r="O232" s="161"/>
      <c r="P232" s="161"/>
      <c r="Q232" s="161"/>
      <c r="R232" s="161"/>
      <c r="S232" s="161"/>
      <c r="T232" s="161"/>
      <c r="U232" s="161"/>
      <c r="V232" s="161"/>
      <c r="W232" s="161"/>
      <c r="X232" s="161"/>
      <c r="Y232" s="161"/>
      <c r="Z232" s="160"/>
      <c r="AA232" s="160"/>
      <c r="AB232" s="160"/>
      <c r="AC232" s="160"/>
      <c r="AD232" s="160"/>
      <c r="AE232" s="160"/>
      <c r="AF232" s="160"/>
      <c r="AG232" s="160"/>
      <c r="AH232" s="160"/>
      <c r="AI232" s="160"/>
      <c r="AJ232" s="160"/>
      <c r="AK232" s="160"/>
      <c r="AL232" s="160"/>
      <c r="AN232" s="216"/>
      <c r="AO232"/>
      <c r="AP232"/>
      <c r="AQ232"/>
      <c r="AR232"/>
      <c r="AS232"/>
      <c r="AT232"/>
    </row>
    <row r="233" spans="1:46" s="157" customFormat="1" ht="15" x14ac:dyDescent="0.25">
      <c r="A233" s="334" t="s">
        <v>143</v>
      </c>
      <c r="B233" s="335">
        <v>627</v>
      </c>
      <c r="C233" s="336"/>
      <c r="D233" s="337" t="s">
        <v>23</v>
      </c>
      <c r="E233" s="338" t="s">
        <v>842</v>
      </c>
      <c r="F233" s="339"/>
      <c r="G233" s="408"/>
      <c r="H233" s="409">
        <v>12.2</v>
      </c>
      <c r="I233" s="342">
        <v>1</v>
      </c>
      <c r="J233" s="343"/>
      <c r="K233" s="344" t="s">
        <v>24</v>
      </c>
      <c r="L233" s="345">
        <v>12.2</v>
      </c>
      <c r="M233" s="345">
        <v>12.224683969172869</v>
      </c>
      <c r="N233" s="345">
        <v>12.250009429926587</v>
      </c>
      <c r="O233" s="345">
        <v>12.275993372443715</v>
      </c>
      <c r="P233" s="345">
        <v>12.30265323939569</v>
      </c>
      <c r="Q233" s="345">
        <v>12.330006938028006</v>
      </c>
      <c r="R233" s="345">
        <v>12.358072852568624</v>
      </c>
      <c r="S233" s="345">
        <v>12.38686985696827</v>
      </c>
      <c r="T233" s="345">
        <v>12.416417327981534</v>
      </c>
      <c r="U233" s="345">
        <v>12.446735158597846</v>
      </c>
      <c r="V233" s="345">
        <v>12.477843771831733</v>
      </c>
      <c r="W233" s="345">
        <v>12.509764134881946</v>
      </c>
      <c r="X233" s="345">
        <v>12.542517773669392</v>
      </c>
      <c r="Y233" s="345">
        <v>12.576126787763855</v>
      </c>
      <c r="Z233" s="346" t="s">
        <v>1595</v>
      </c>
      <c r="AA233" s="347">
        <v>0</v>
      </c>
      <c r="AB233" s="347">
        <v>0</v>
      </c>
      <c r="AC233" s="348">
        <v>0.28688524590163939</v>
      </c>
      <c r="AD233" s="175"/>
      <c r="AE233" s="349">
        <v>11230</v>
      </c>
      <c r="AF233" s="350"/>
      <c r="AG233" s="350"/>
      <c r="AH233" s="350"/>
      <c r="AI233" s="350"/>
      <c r="AJ233" s="350"/>
      <c r="AK233" s="350"/>
      <c r="AL233" s="351"/>
      <c r="AN233" s="216"/>
      <c r="AO233"/>
      <c r="AP233"/>
      <c r="AQ233"/>
      <c r="AR233"/>
      <c r="AS233"/>
      <c r="AT233"/>
    </row>
    <row r="234" spans="1:46" s="157" customFormat="1" ht="15" x14ac:dyDescent="0.25">
      <c r="A234" s="11"/>
      <c r="B234" s="176"/>
      <c r="C234" s="177"/>
      <c r="D234" s="178"/>
      <c r="E234" s="178"/>
      <c r="F234" s="178"/>
      <c r="G234" s="179"/>
      <c r="H234" s="180"/>
      <c r="I234" s="181"/>
      <c r="J234" s="182"/>
      <c r="K234" s="183" t="s">
        <v>25</v>
      </c>
      <c r="L234" s="352">
        <v>12.958160137752815</v>
      </c>
      <c r="M234" s="352">
        <v>12.984378074259158</v>
      </c>
      <c r="N234" s="352">
        <v>13.011277367374655</v>
      </c>
      <c r="O234" s="352">
        <v>13.038876063124416</v>
      </c>
      <c r="P234" s="352">
        <v>13.067192688142029</v>
      </c>
      <c r="Q234" s="352">
        <v>13.096246262505749</v>
      </c>
      <c r="R234" s="352">
        <v>13.126056312918029</v>
      </c>
      <c r="S234" s="352">
        <v>13.156642886237552</v>
      </c>
      <c r="T234" s="352">
        <v>13.188026563373249</v>
      </c>
      <c r="U234" s="352">
        <v>13.220228473549923</v>
      </c>
      <c r="V234" s="352">
        <v>13.253270308955507</v>
      </c>
      <c r="W234" s="352">
        <v>13.287174339780087</v>
      </c>
      <c r="X234" s="352">
        <v>13.321963429657286</v>
      </c>
      <c r="Y234" s="352">
        <v>13.357661051518601</v>
      </c>
      <c r="Z234" s="184"/>
      <c r="AA234" s="353"/>
      <c r="AB234" s="353"/>
      <c r="AC234" s="354">
        <v>3.5</v>
      </c>
      <c r="AD234" s="175"/>
      <c r="AE234" s="186">
        <v>1</v>
      </c>
      <c r="AF234" s="187">
        <v>0</v>
      </c>
      <c r="AG234" s="187">
        <v>0</v>
      </c>
      <c r="AH234" s="187">
        <v>0</v>
      </c>
      <c r="AI234" s="187">
        <v>0</v>
      </c>
      <c r="AJ234" s="187">
        <v>0</v>
      </c>
      <c r="AK234" s="187">
        <v>0</v>
      </c>
      <c r="AL234" s="188">
        <v>0</v>
      </c>
      <c r="AN234" s="216"/>
      <c r="AO234"/>
      <c r="AP234"/>
      <c r="AQ234"/>
      <c r="AR234"/>
      <c r="AS234"/>
      <c r="AT234"/>
    </row>
    <row r="235" spans="1:46" s="157" customFormat="1" ht="15" x14ac:dyDescent="0.25">
      <c r="A235" s="11"/>
      <c r="B235" s="176"/>
      <c r="C235" s="189"/>
      <c r="D235" s="190" t="s">
        <v>26</v>
      </c>
      <c r="E235" s="355"/>
      <c r="F235" s="356"/>
      <c r="G235" s="357"/>
      <c r="H235" s="358"/>
      <c r="I235" s="359"/>
      <c r="J235" s="359"/>
      <c r="K235" s="359"/>
      <c r="L235" s="359"/>
      <c r="M235" s="359"/>
      <c r="N235" s="360"/>
      <c r="O235" s="360"/>
      <c r="P235" s="360"/>
      <c r="Q235" s="360"/>
      <c r="R235" s="361" t="s">
        <v>27</v>
      </c>
      <c r="S235" s="392">
        <v>0</v>
      </c>
      <c r="T235" s="353"/>
      <c r="U235" s="353"/>
      <c r="V235" s="353"/>
      <c r="W235" s="353"/>
      <c r="X235" s="353"/>
      <c r="Y235" s="353"/>
      <c r="Z235" s="184"/>
      <c r="AA235" s="362"/>
      <c r="AB235" s="362"/>
      <c r="AC235" s="363"/>
      <c r="AD235" s="175"/>
      <c r="AE235" s="175"/>
      <c r="AF235" s="175"/>
      <c r="AG235" s="175"/>
      <c r="AH235" s="175"/>
      <c r="AI235" s="175"/>
      <c r="AJ235" s="175"/>
      <c r="AK235" s="175"/>
      <c r="AL235" s="175"/>
      <c r="AN235" s="216"/>
      <c r="AO235"/>
      <c r="AP235"/>
      <c r="AQ235"/>
      <c r="AR235"/>
      <c r="AS235"/>
      <c r="AT235"/>
    </row>
    <row r="236" spans="1:46" s="157" customFormat="1" ht="15" x14ac:dyDescent="0.25">
      <c r="A236" s="14"/>
      <c r="B236" s="197"/>
      <c r="C236" s="198"/>
      <c r="D236" s="198"/>
      <c r="E236" s="198"/>
      <c r="F236" s="199"/>
      <c r="G236" s="200" t="s">
        <v>28</v>
      </c>
      <c r="H236" s="201">
        <v>0.99199999999999999</v>
      </c>
      <c r="I236" s="197"/>
      <c r="J236" s="202"/>
      <c r="K236" s="203" t="s">
        <v>29</v>
      </c>
      <c r="L236" s="78">
        <v>12.102399999999999</v>
      </c>
      <c r="M236" s="78">
        <v>12.126886497419486</v>
      </c>
      <c r="N236" s="78">
        <v>12.152009354487175</v>
      </c>
      <c r="O236" s="78">
        <v>12.177785425464165</v>
      </c>
      <c r="P236" s="78">
        <v>12.204232013480524</v>
      </c>
      <c r="Q236" s="78">
        <v>12.231366882523782</v>
      </c>
      <c r="R236" s="78">
        <v>12.259208269748074</v>
      </c>
      <c r="S236" s="78">
        <v>12.287774898112524</v>
      </c>
      <c r="T236" s="78">
        <v>12.317085989357683</v>
      </c>
      <c r="U236" s="78">
        <v>12.347161277329063</v>
      </c>
      <c r="V236" s="78">
        <v>12.378021021657078</v>
      </c>
      <c r="W236" s="78">
        <v>12.409686021802891</v>
      </c>
      <c r="X236" s="78">
        <v>12.442177631480037</v>
      </c>
      <c r="Y236" s="78">
        <v>12.475517773461744</v>
      </c>
      <c r="Z236" s="204"/>
      <c r="AA236" s="205"/>
      <c r="AB236" s="198"/>
      <c r="AC236" s="206"/>
      <c r="AD236" s="175"/>
      <c r="AE236" s="175"/>
      <c r="AF236" s="175"/>
      <c r="AG236" s="175"/>
      <c r="AH236" s="175"/>
      <c r="AI236" s="175"/>
      <c r="AJ236" s="175"/>
      <c r="AK236" s="175"/>
      <c r="AL236" s="175"/>
      <c r="AN236" s="216"/>
      <c r="AO236"/>
      <c r="AP236"/>
      <c r="AQ236"/>
      <c r="AR236"/>
      <c r="AS236"/>
      <c r="AT236"/>
    </row>
    <row r="237" spans="1:46" s="157" customFormat="1" ht="15" x14ac:dyDescent="0.25">
      <c r="A237" s="2"/>
      <c r="C237" s="207"/>
      <c r="D237" s="208"/>
      <c r="E237" s="208"/>
      <c r="F237" s="208"/>
      <c r="G237" s="209"/>
      <c r="H237" s="241"/>
      <c r="I237" s="211"/>
      <c r="J237" s="212"/>
      <c r="K237" s="208"/>
      <c r="Z237" s="175"/>
      <c r="AA237" s="175"/>
      <c r="AB237" s="175"/>
      <c r="AC237" s="175"/>
      <c r="AD237" s="175"/>
      <c r="AE237" s="175"/>
      <c r="AF237" s="175"/>
      <c r="AG237" s="175"/>
      <c r="AH237" s="175"/>
      <c r="AI237" s="175"/>
      <c r="AJ237" s="175"/>
      <c r="AK237" s="175"/>
      <c r="AL237" s="175"/>
      <c r="AN237" s="216"/>
      <c r="AO237"/>
      <c r="AP237"/>
      <c r="AQ237"/>
      <c r="AR237"/>
      <c r="AS237"/>
      <c r="AT237"/>
    </row>
    <row r="238" spans="1:46" s="157" customFormat="1" ht="15" x14ac:dyDescent="0.25">
      <c r="A238" s="152"/>
      <c r="B238" s="388">
        <v>624</v>
      </c>
      <c r="C238" s="365" t="s">
        <v>138</v>
      </c>
      <c r="D238" s="366" t="s">
        <v>30</v>
      </c>
      <c r="E238" s="366" t="s">
        <v>564</v>
      </c>
      <c r="F238" s="367"/>
      <c r="G238" s="411"/>
      <c r="H238" s="412">
        <v>8.4282249752814634E-2</v>
      </c>
      <c r="I238" s="342">
        <v>1</v>
      </c>
      <c r="J238" s="368" t="s">
        <v>35</v>
      </c>
      <c r="K238" s="369" t="s">
        <v>35</v>
      </c>
      <c r="L238" s="370">
        <v>8.4282249752814634E-2</v>
      </c>
      <c r="M238" s="370">
        <v>8.5428896984631963E-2</v>
      </c>
      <c r="N238" s="370">
        <v>8.6591144178221668E-2</v>
      </c>
      <c r="O238" s="370">
        <v>8.7769203568698911E-2</v>
      </c>
      <c r="P238" s="370">
        <v>8.8963290278605459E-2</v>
      </c>
      <c r="Q238" s="370">
        <v>9.017362235719259E-2</v>
      </c>
      <c r="R238" s="370">
        <v>9.1400420820238637E-2</v>
      </c>
      <c r="S238" s="370">
        <v>9.2643909690408061E-2</v>
      </c>
      <c r="T238" s="370">
        <v>9.3904316038159755E-2</v>
      </c>
      <c r="U238" s="370">
        <v>9.518187002321174E-2</v>
      </c>
      <c r="V238" s="370">
        <v>9.647680493657014E-2</v>
      </c>
      <c r="W238" s="370">
        <v>9.7789357243129843E-2</v>
      </c>
      <c r="X238" s="370">
        <v>9.9119766624854791E-2</v>
      </c>
      <c r="Y238" s="370">
        <v>0.10046827602454572</v>
      </c>
      <c r="Z238" s="381"/>
      <c r="AA238" s="347">
        <v>0</v>
      </c>
      <c r="AB238" s="347">
        <v>0</v>
      </c>
      <c r="AC238" s="348">
        <v>0</v>
      </c>
      <c r="AD238" s="175"/>
      <c r="AE238" s="349">
        <v>80716</v>
      </c>
      <c r="AF238" s="350"/>
      <c r="AG238" s="350"/>
      <c r="AH238" s="350"/>
      <c r="AI238" s="350"/>
      <c r="AJ238" s="350"/>
      <c r="AK238" s="350"/>
      <c r="AL238" s="351"/>
      <c r="AM238" s="157">
        <v>0.08</v>
      </c>
      <c r="AN238" s="216">
        <v>4.2822497528146319E-3</v>
      </c>
      <c r="AO238"/>
      <c r="AP238"/>
      <c r="AQ238"/>
      <c r="AR238"/>
      <c r="AS238"/>
      <c r="AT238"/>
    </row>
    <row r="239" spans="1:46" s="157" customFormat="1" ht="15" x14ac:dyDescent="0.25">
      <c r="A239" s="152"/>
      <c r="C239" s="238" t="s">
        <v>672</v>
      </c>
      <c r="D239" s="139"/>
      <c r="E239" s="139"/>
      <c r="F239" s="139"/>
      <c r="G239" s="218"/>
      <c r="H239" s="248"/>
      <c r="I239" s="220"/>
      <c r="J239" s="220"/>
      <c r="K239" s="220"/>
      <c r="L239" s="220" t="s">
        <v>32</v>
      </c>
      <c r="M239" s="235"/>
      <c r="N239" s="221"/>
      <c r="O239" s="221"/>
      <c r="P239" s="221"/>
      <c r="Q239" s="221"/>
      <c r="R239" s="221"/>
      <c r="S239" s="221"/>
      <c r="T239" s="221"/>
      <c r="U239" s="221"/>
      <c r="V239" s="221"/>
      <c r="W239" s="221"/>
      <c r="X239" s="221"/>
      <c r="Y239" s="221"/>
      <c r="Z239" s="222"/>
      <c r="AA239" s="353"/>
      <c r="AB239" s="353"/>
      <c r="AC239" s="382"/>
      <c r="AD239" s="175"/>
      <c r="AE239" s="186">
        <v>1</v>
      </c>
      <c r="AF239" s="187">
        <v>0</v>
      </c>
      <c r="AG239" s="187">
        <v>0</v>
      </c>
      <c r="AH239" s="187">
        <v>0</v>
      </c>
      <c r="AI239" s="187">
        <v>0</v>
      </c>
      <c r="AJ239" s="187">
        <v>0</v>
      </c>
      <c r="AK239" s="187">
        <v>0</v>
      </c>
      <c r="AL239" s="188">
        <v>0</v>
      </c>
      <c r="AN239" s="216"/>
      <c r="AO239"/>
      <c r="AP239"/>
      <c r="AQ239"/>
      <c r="AR239"/>
      <c r="AS239"/>
      <c r="AT239"/>
    </row>
    <row r="240" spans="1:46" s="157" customFormat="1" ht="15" x14ac:dyDescent="0.25">
      <c r="A240" s="152"/>
      <c r="C240" s="223" t="s">
        <v>33</v>
      </c>
      <c r="D240" s="373"/>
      <c r="E240" s="225"/>
      <c r="F240" s="225"/>
      <c r="G240" s="226"/>
      <c r="H240" s="249"/>
      <c r="I240" s="228"/>
      <c r="J240" s="228"/>
      <c r="K240" s="228"/>
      <c r="L240" s="228"/>
      <c r="M240" s="374"/>
      <c r="N240" s="374"/>
      <c r="O240" s="375"/>
      <c r="P240" s="375"/>
      <c r="Q240" s="375"/>
      <c r="R240" s="376" t="s">
        <v>34</v>
      </c>
      <c r="S240" s="396">
        <v>0</v>
      </c>
      <c r="T240" s="233"/>
      <c r="U240" s="233"/>
      <c r="V240" s="233"/>
      <c r="W240" s="233"/>
      <c r="X240" s="233"/>
      <c r="Y240" s="233"/>
      <c r="Z240" s="234"/>
      <c r="AA240" s="378"/>
      <c r="AB240" s="378"/>
      <c r="AC240" s="379"/>
      <c r="AD240" s="175"/>
      <c r="AE240" s="175"/>
      <c r="AF240" s="175"/>
      <c r="AG240" s="175"/>
      <c r="AH240" s="175"/>
      <c r="AI240" s="175"/>
      <c r="AJ240" s="175"/>
      <c r="AK240" s="175"/>
      <c r="AL240" s="175"/>
      <c r="AN240" s="216"/>
      <c r="AO240"/>
      <c r="AP240"/>
      <c r="AQ240"/>
      <c r="AR240"/>
      <c r="AS240"/>
      <c r="AT240"/>
    </row>
    <row r="241" spans="1:46" s="157" customFormat="1" ht="15" x14ac:dyDescent="0.25">
      <c r="A241" s="152"/>
      <c r="B241" s="364">
        <v>637</v>
      </c>
      <c r="C241" s="365" t="s">
        <v>143</v>
      </c>
      <c r="D241" s="366" t="s">
        <v>30</v>
      </c>
      <c r="E241" s="366" t="s">
        <v>531</v>
      </c>
      <c r="F241" s="367"/>
      <c r="G241" s="411">
        <v>43193</v>
      </c>
      <c r="H241" s="412">
        <v>1.59</v>
      </c>
      <c r="I241" s="342">
        <v>1</v>
      </c>
      <c r="J241" s="368">
        <v>0</v>
      </c>
      <c r="K241" s="369">
        <v>0</v>
      </c>
      <c r="L241" s="370">
        <v>1.59</v>
      </c>
      <c r="M241" s="370">
        <v>1.5900290282620235</v>
      </c>
      <c r="N241" s="370">
        <v>1.5900580570540095</v>
      </c>
      <c r="O241" s="370">
        <v>1.5900870863759671</v>
      </c>
      <c r="P241" s="370">
        <v>1.5901161162279067</v>
      </c>
      <c r="Q241" s="370">
        <v>1.5901451466098371</v>
      </c>
      <c r="R241" s="370">
        <v>1.5901741775217688</v>
      </c>
      <c r="S241" s="370">
        <v>1.590203208963711</v>
      </c>
      <c r="T241" s="370">
        <v>1.5902322409356737</v>
      </c>
      <c r="U241" s="370">
        <v>1.5902612734376662</v>
      </c>
      <c r="V241" s="370">
        <v>1.5902903064696987</v>
      </c>
      <c r="W241" s="370">
        <v>1.5903193400317799</v>
      </c>
      <c r="X241" s="370">
        <v>1.590348374123921</v>
      </c>
      <c r="Y241" s="370">
        <v>1.59037740874613</v>
      </c>
      <c r="Z241" s="371"/>
      <c r="AA241" s="347">
        <v>0</v>
      </c>
      <c r="AB241" s="347">
        <v>0</v>
      </c>
      <c r="AC241" s="348">
        <v>0.22012578616352199</v>
      </c>
      <c r="AD241" s="175"/>
      <c r="AE241" s="349">
        <v>80701</v>
      </c>
      <c r="AF241" s="350"/>
      <c r="AG241" s="350"/>
      <c r="AH241" s="350"/>
      <c r="AI241" s="350"/>
      <c r="AJ241" s="350"/>
      <c r="AK241" s="350"/>
      <c r="AL241" s="351"/>
      <c r="AM241" s="157">
        <v>1.69</v>
      </c>
      <c r="AN241" s="216">
        <v>-9.9999999999999867E-2</v>
      </c>
      <c r="AO241"/>
      <c r="AP241"/>
      <c r="AQ241"/>
      <c r="AR241"/>
      <c r="AS241"/>
      <c r="AT241"/>
    </row>
    <row r="242" spans="1:46" s="157" customFormat="1" ht="15" x14ac:dyDescent="0.25">
      <c r="A242" s="152"/>
      <c r="C242" s="217"/>
      <c r="D242" s="139"/>
      <c r="E242" s="139"/>
      <c r="F242" s="139"/>
      <c r="G242" s="218">
        <v>0.85416666666666663</v>
      </c>
      <c r="H242" s="250"/>
      <c r="I242" s="220"/>
      <c r="J242" s="220"/>
      <c r="K242" s="220"/>
      <c r="L242" s="220" t="s">
        <v>32</v>
      </c>
      <c r="M242" s="221"/>
      <c r="N242" s="221"/>
      <c r="O242" s="221"/>
      <c r="P242" s="221"/>
      <c r="Q242" s="221"/>
      <c r="R242" s="221"/>
      <c r="S242" s="221"/>
      <c r="T242" s="221"/>
      <c r="U242" s="221"/>
      <c r="V242" s="221"/>
      <c r="W242" s="221"/>
      <c r="X242" s="221"/>
      <c r="Y242" s="221"/>
      <c r="Z242" s="222"/>
      <c r="AA242" s="353"/>
      <c r="AB242" s="353"/>
      <c r="AC242" s="372">
        <v>0.35</v>
      </c>
      <c r="AD242" s="175"/>
      <c r="AE242" s="186">
        <v>1</v>
      </c>
      <c r="AF242" s="187">
        <v>0</v>
      </c>
      <c r="AG242" s="187">
        <v>0</v>
      </c>
      <c r="AH242" s="187">
        <v>0</v>
      </c>
      <c r="AI242" s="187">
        <v>0</v>
      </c>
      <c r="AJ242" s="187">
        <v>0</v>
      </c>
      <c r="AK242" s="187">
        <v>0</v>
      </c>
      <c r="AL242" s="188">
        <v>0</v>
      </c>
      <c r="AN242" s="216"/>
      <c r="AO242"/>
      <c r="AP242"/>
      <c r="AQ242"/>
      <c r="AR242"/>
      <c r="AS242"/>
      <c r="AT242"/>
    </row>
    <row r="243" spans="1:46" s="157" customFormat="1" ht="15" x14ac:dyDescent="0.25">
      <c r="A243" s="152"/>
      <c r="C243" s="223" t="s">
        <v>33</v>
      </c>
      <c r="D243" s="373"/>
      <c r="E243" s="225"/>
      <c r="F243" s="225"/>
      <c r="G243" s="226"/>
      <c r="H243" s="249"/>
      <c r="I243" s="228"/>
      <c r="J243" s="228"/>
      <c r="K243" s="228"/>
      <c r="L243" s="228"/>
      <c r="M243" s="374"/>
      <c r="N243" s="374"/>
      <c r="O243" s="375"/>
      <c r="P243" s="375"/>
      <c r="Q243" s="375"/>
      <c r="R243" s="376" t="s">
        <v>34</v>
      </c>
      <c r="S243" s="396">
        <v>0</v>
      </c>
      <c r="T243" s="233"/>
      <c r="U243" s="233"/>
      <c r="V243" s="233"/>
      <c r="W243" s="233"/>
      <c r="X243" s="233"/>
      <c r="Y243" s="233"/>
      <c r="Z243" s="234"/>
      <c r="AA243" s="378"/>
      <c r="AB243" s="378"/>
      <c r="AC243" s="379"/>
      <c r="AD243" s="175"/>
      <c r="AE243" s="175"/>
      <c r="AF243" s="175"/>
      <c r="AG243" s="175"/>
      <c r="AH243" s="175"/>
      <c r="AI243" s="175"/>
      <c r="AJ243" s="175"/>
      <c r="AK243" s="175"/>
      <c r="AL243" s="175"/>
      <c r="AN243" s="216"/>
      <c r="AO243"/>
      <c r="AP243"/>
      <c r="AQ243"/>
      <c r="AR243"/>
      <c r="AS243"/>
      <c r="AT243"/>
    </row>
    <row r="244" spans="1:46" s="157" customFormat="1" ht="15" x14ac:dyDescent="0.25">
      <c r="A244" s="152"/>
      <c r="B244" s="364">
        <v>629</v>
      </c>
      <c r="C244" s="365" t="s">
        <v>210</v>
      </c>
      <c r="D244" s="366" t="s">
        <v>30</v>
      </c>
      <c r="E244" s="366" t="s">
        <v>530</v>
      </c>
      <c r="F244" s="367"/>
      <c r="G244" s="411">
        <v>43191</v>
      </c>
      <c r="H244" s="412">
        <v>1.24</v>
      </c>
      <c r="I244" s="342">
        <v>1</v>
      </c>
      <c r="J244" s="368">
        <v>0</v>
      </c>
      <c r="K244" s="369">
        <v>0</v>
      </c>
      <c r="L244" s="370">
        <v>1.24</v>
      </c>
      <c r="M244" s="370">
        <v>1.2400226383930246</v>
      </c>
      <c r="N244" s="370">
        <v>1.2400452771993531</v>
      </c>
      <c r="O244" s="370">
        <v>1.2400679164189932</v>
      </c>
      <c r="P244" s="370">
        <v>1.2400905560519522</v>
      </c>
      <c r="Q244" s="370">
        <v>1.2401131960982377</v>
      </c>
      <c r="R244" s="370">
        <v>1.2401358365578574</v>
      </c>
      <c r="S244" s="370">
        <v>1.2401584774308185</v>
      </c>
      <c r="T244" s="370">
        <v>1.2401811187171292</v>
      </c>
      <c r="U244" s="370">
        <v>1.2402037604167961</v>
      </c>
      <c r="V244" s="370">
        <v>1.2402264025298277</v>
      </c>
      <c r="W244" s="370">
        <v>1.2402490450562307</v>
      </c>
      <c r="X244" s="370">
        <v>1.2402716879960138</v>
      </c>
      <c r="Y244" s="370">
        <v>1.2402943313491832</v>
      </c>
      <c r="Z244" s="371"/>
      <c r="AA244" s="347">
        <v>0</v>
      </c>
      <c r="AB244" s="347">
        <v>0</v>
      </c>
      <c r="AC244" s="348">
        <v>9.6774193548387094E-2</v>
      </c>
      <c r="AD244" s="175"/>
      <c r="AE244" s="349">
        <v>80741</v>
      </c>
      <c r="AF244" s="350"/>
      <c r="AG244" s="350"/>
      <c r="AH244" s="350"/>
      <c r="AI244" s="350"/>
      <c r="AJ244" s="350"/>
      <c r="AK244" s="350"/>
      <c r="AL244" s="351"/>
      <c r="AM244" s="157">
        <v>1.337515573664203</v>
      </c>
      <c r="AN244" s="216">
        <v>-9.7515573664203048E-2</v>
      </c>
      <c r="AO244"/>
      <c r="AP244"/>
      <c r="AQ244"/>
      <c r="AR244"/>
      <c r="AS244"/>
      <c r="AT244"/>
    </row>
    <row r="245" spans="1:46" s="157" customFormat="1" ht="15" x14ac:dyDescent="0.25">
      <c r="C245" s="217"/>
      <c r="D245" s="139"/>
      <c r="E245" s="139"/>
      <c r="F245" s="139"/>
      <c r="G245" s="218">
        <v>0.83333333333333337</v>
      </c>
      <c r="H245" s="250"/>
      <c r="I245" s="220"/>
      <c r="J245" s="220"/>
      <c r="K245" s="220"/>
      <c r="L245" s="220" t="s">
        <v>32</v>
      </c>
      <c r="M245" s="235"/>
      <c r="N245" s="221"/>
      <c r="O245" s="221"/>
      <c r="P245" s="221"/>
      <c r="Q245" s="221"/>
      <c r="R245" s="221"/>
      <c r="S245" s="221"/>
      <c r="T245" s="221"/>
      <c r="U245" s="221"/>
      <c r="V245" s="221"/>
      <c r="W245" s="221"/>
      <c r="X245" s="221"/>
      <c r="Y245" s="221"/>
      <c r="Z245" s="222"/>
      <c r="AA245" s="353"/>
      <c r="AB245" s="353"/>
      <c r="AC245" s="372">
        <v>0.12</v>
      </c>
      <c r="AD245" s="175"/>
      <c r="AE245" s="186">
        <v>1</v>
      </c>
      <c r="AF245" s="187">
        <v>0</v>
      </c>
      <c r="AG245" s="187">
        <v>0</v>
      </c>
      <c r="AH245" s="187">
        <v>0</v>
      </c>
      <c r="AI245" s="187">
        <v>0</v>
      </c>
      <c r="AJ245" s="187">
        <v>0</v>
      </c>
      <c r="AK245" s="187">
        <v>0</v>
      </c>
      <c r="AL245" s="188">
        <v>0</v>
      </c>
      <c r="AN245" s="216"/>
      <c r="AO245"/>
      <c r="AP245"/>
      <c r="AQ245"/>
      <c r="AR245"/>
      <c r="AS245"/>
      <c r="AT245"/>
    </row>
    <row r="246" spans="1:46" s="157" customFormat="1" ht="15" x14ac:dyDescent="0.25">
      <c r="C246" s="223" t="s">
        <v>33</v>
      </c>
      <c r="D246" s="373"/>
      <c r="E246" s="225"/>
      <c r="F246" s="225"/>
      <c r="G246" s="226"/>
      <c r="H246" s="249"/>
      <c r="I246" s="228"/>
      <c r="J246" s="228"/>
      <c r="K246" s="228"/>
      <c r="L246" s="228"/>
      <c r="M246" s="374"/>
      <c r="N246" s="374"/>
      <c r="O246" s="375"/>
      <c r="P246" s="375"/>
      <c r="Q246" s="375"/>
      <c r="R246" s="376" t="s">
        <v>34</v>
      </c>
      <c r="S246" s="396">
        <v>0</v>
      </c>
      <c r="T246" s="233"/>
      <c r="U246" s="233"/>
      <c r="V246" s="233"/>
      <c r="W246" s="233"/>
      <c r="X246" s="233"/>
      <c r="Y246" s="233"/>
      <c r="Z246" s="234"/>
      <c r="AA246" s="378"/>
      <c r="AB246" s="378"/>
      <c r="AC246" s="379"/>
      <c r="AD246" s="175"/>
      <c r="AE246" s="175"/>
      <c r="AF246" s="175"/>
      <c r="AG246" s="175"/>
      <c r="AH246" s="175"/>
      <c r="AI246" s="175"/>
      <c r="AJ246" s="175"/>
      <c r="AK246" s="175"/>
      <c r="AL246" s="175"/>
      <c r="AN246" s="216"/>
      <c r="AO246"/>
      <c r="AP246"/>
      <c r="AQ246"/>
      <c r="AR246"/>
      <c r="AS246"/>
      <c r="AT246"/>
    </row>
    <row r="247" spans="1:46" s="157" customFormat="1" ht="15" x14ac:dyDescent="0.25">
      <c r="B247" s="364">
        <v>633</v>
      </c>
      <c r="C247" s="365" t="s">
        <v>140</v>
      </c>
      <c r="D247" s="366" t="s">
        <v>30</v>
      </c>
      <c r="E247" s="366" t="s">
        <v>563</v>
      </c>
      <c r="F247" s="367"/>
      <c r="G247" s="411">
        <v>43194</v>
      </c>
      <c r="H247" s="412">
        <v>1.28</v>
      </c>
      <c r="I247" s="342">
        <v>1</v>
      </c>
      <c r="J247" s="368">
        <v>0</v>
      </c>
      <c r="K247" s="369">
        <v>0</v>
      </c>
      <c r="L247" s="370">
        <v>1.28</v>
      </c>
      <c r="M247" s="370">
        <v>1.2800233686637674</v>
      </c>
      <c r="N247" s="370">
        <v>1.2800467377541711</v>
      </c>
      <c r="O247" s="370">
        <v>1.2800701072712186</v>
      </c>
      <c r="P247" s="370">
        <v>1.2800934772149186</v>
      </c>
      <c r="Q247" s="370">
        <v>1.2801168475852778</v>
      </c>
      <c r="R247" s="370">
        <v>1.2801402183823043</v>
      </c>
      <c r="S247" s="370">
        <v>1.2801635896060064</v>
      </c>
      <c r="T247" s="370">
        <v>1.2801869612563914</v>
      </c>
      <c r="U247" s="370">
        <v>1.2802103333334671</v>
      </c>
      <c r="V247" s="370">
        <v>1.2802337058372417</v>
      </c>
      <c r="W247" s="370">
        <v>1.2802570787677221</v>
      </c>
      <c r="X247" s="370">
        <v>1.2802804521249176</v>
      </c>
      <c r="Y247" s="370">
        <v>1.2803038259088342</v>
      </c>
      <c r="Z247" s="371"/>
      <c r="AA247" s="347">
        <v>0</v>
      </c>
      <c r="AB247" s="347">
        <v>0</v>
      </c>
      <c r="AC247" s="348">
        <v>0.125</v>
      </c>
      <c r="AD247" s="175"/>
      <c r="AE247" s="349">
        <v>80709</v>
      </c>
      <c r="AF247" s="350"/>
      <c r="AG247" s="350"/>
      <c r="AH247" s="350"/>
      <c r="AI247" s="350"/>
      <c r="AJ247" s="350"/>
      <c r="AK247" s="350"/>
      <c r="AL247" s="351"/>
      <c r="AM247" s="157">
        <v>1.38</v>
      </c>
      <c r="AN247" s="216">
        <v>-9.9999999999999867E-2</v>
      </c>
      <c r="AO247"/>
      <c r="AP247"/>
      <c r="AQ247"/>
      <c r="AR247"/>
      <c r="AS247"/>
      <c r="AT247"/>
    </row>
    <row r="248" spans="1:46" s="157" customFormat="1" ht="15" x14ac:dyDescent="0.25">
      <c r="C248" s="217"/>
      <c r="D248" s="139"/>
      <c r="E248" s="139"/>
      <c r="F248" s="139"/>
      <c r="G248" s="218">
        <v>0.27083333333333331</v>
      </c>
      <c r="H248" s="250"/>
      <c r="I248" s="220"/>
      <c r="J248" s="220"/>
      <c r="K248" s="220"/>
      <c r="L248" s="220" t="s">
        <v>32</v>
      </c>
      <c r="M248" s="235"/>
      <c r="N248" s="221"/>
      <c r="O248" s="221"/>
      <c r="P248" s="221"/>
      <c r="Q248" s="221"/>
      <c r="R248" s="221"/>
      <c r="S248" s="221"/>
      <c r="T248" s="221"/>
      <c r="U248" s="221"/>
      <c r="V248" s="221"/>
      <c r="W248" s="221"/>
      <c r="X248" s="221"/>
      <c r="Y248" s="221"/>
      <c r="Z248" s="222"/>
      <c r="AA248" s="353"/>
      <c r="AB248" s="353"/>
      <c r="AC248" s="372">
        <v>0.16</v>
      </c>
      <c r="AD248" s="175"/>
      <c r="AE248" s="186">
        <v>1</v>
      </c>
      <c r="AF248" s="187">
        <v>0</v>
      </c>
      <c r="AG248" s="187">
        <v>0</v>
      </c>
      <c r="AH248" s="187">
        <v>0</v>
      </c>
      <c r="AI248" s="187">
        <v>0</v>
      </c>
      <c r="AJ248" s="187">
        <v>0</v>
      </c>
      <c r="AK248" s="187">
        <v>0</v>
      </c>
      <c r="AL248" s="188">
        <v>0</v>
      </c>
      <c r="AN248" s="216"/>
      <c r="AO248"/>
      <c r="AP248"/>
      <c r="AQ248"/>
      <c r="AR248"/>
      <c r="AS248"/>
      <c r="AT248"/>
    </row>
    <row r="249" spans="1:46" s="157" customFormat="1" ht="15" x14ac:dyDescent="0.25">
      <c r="C249" s="223" t="s">
        <v>33</v>
      </c>
      <c r="D249" s="373"/>
      <c r="E249" s="225"/>
      <c r="F249" s="225"/>
      <c r="G249" s="226"/>
      <c r="H249" s="249"/>
      <c r="I249" s="228"/>
      <c r="J249" s="228"/>
      <c r="K249" s="228"/>
      <c r="L249" s="228"/>
      <c r="M249" s="374"/>
      <c r="N249" s="374"/>
      <c r="O249" s="375"/>
      <c r="P249" s="375"/>
      <c r="Q249" s="375"/>
      <c r="R249" s="376" t="s">
        <v>34</v>
      </c>
      <c r="S249" s="396">
        <v>0</v>
      </c>
      <c r="T249" s="233"/>
      <c r="U249" s="233"/>
      <c r="V249" s="233"/>
      <c r="W249" s="233"/>
      <c r="X249" s="233"/>
      <c r="Y249" s="233"/>
      <c r="Z249" s="234"/>
      <c r="AA249" s="378"/>
      <c r="AB249" s="378"/>
      <c r="AC249" s="379"/>
      <c r="AD249" s="175"/>
      <c r="AE249" s="175"/>
      <c r="AF249" s="175"/>
      <c r="AG249" s="175"/>
      <c r="AH249" s="175"/>
      <c r="AI249" s="175"/>
      <c r="AJ249" s="175"/>
      <c r="AK249" s="175"/>
      <c r="AL249" s="175"/>
      <c r="AN249" s="216"/>
      <c r="AO249"/>
      <c r="AP249"/>
      <c r="AQ249"/>
      <c r="AR249"/>
      <c r="AS249"/>
      <c r="AT249"/>
    </row>
    <row r="250" spans="1:46" s="157" customFormat="1" ht="15" x14ac:dyDescent="0.25">
      <c r="B250" s="380">
        <v>634</v>
      </c>
      <c r="C250" s="365" t="s">
        <v>141</v>
      </c>
      <c r="D250" s="366" t="s">
        <v>30</v>
      </c>
      <c r="E250" s="366" t="s">
        <v>533</v>
      </c>
      <c r="F250" s="367"/>
      <c r="G250" s="411">
        <v>43496</v>
      </c>
      <c r="H250" s="412">
        <v>2.36</v>
      </c>
      <c r="I250" s="342">
        <v>1</v>
      </c>
      <c r="J250" s="368">
        <v>0</v>
      </c>
      <c r="K250" s="369">
        <v>0</v>
      </c>
      <c r="L250" s="370">
        <v>2.36</v>
      </c>
      <c r="M250" s="370">
        <v>2.3600430859738211</v>
      </c>
      <c r="N250" s="370">
        <v>2.3600861727342526</v>
      </c>
      <c r="O250" s="370">
        <v>2.3601292602813091</v>
      </c>
      <c r="P250" s="370">
        <v>2.3601723486150057</v>
      </c>
      <c r="Q250" s="370">
        <v>2.3602154377353557</v>
      </c>
      <c r="R250" s="370">
        <v>2.3602585276423733</v>
      </c>
      <c r="S250" s="370">
        <v>2.3603016183360741</v>
      </c>
      <c r="T250" s="370">
        <v>2.3603447098164714</v>
      </c>
      <c r="U250" s="370">
        <v>2.3603878020835798</v>
      </c>
      <c r="V250" s="370">
        <v>2.360430895137414</v>
      </c>
      <c r="W250" s="370">
        <v>2.3604739889779873</v>
      </c>
      <c r="X250" s="370">
        <v>2.3605170836053166</v>
      </c>
      <c r="Y250" s="370">
        <v>2.3605601790194131</v>
      </c>
      <c r="Z250" s="371"/>
      <c r="AA250" s="347">
        <v>0</v>
      </c>
      <c r="AB250" s="347">
        <v>0</v>
      </c>
      <c r="AC250" s="348">
        <v>0.32203389830508478</v>
      </c>
      <c r="AD250" s="175"/>
      <c r="AE250" s="349">
        <v>80724</v>
      </c>
      <c r="AF250" s="350">
        <v>80725</v>
      </c>
      <c r="AG250" s="350"/>
      <c r="AH250" s="350"/>
      <c r="AI250" s="350"/>
      <c r="AJ250" s="350"/>
      <c r="AK250" s="350"/>
      <c r="AL250" s="351"/>
      <c r="AM250" s="157">
        <v>2.54</v>
      </c>
      <c r="AN250" s="216">
        <v>-0.18000000000000016</v>
      </c>
      <c r="AO250"/>
      <c r="AP250"/>
      <c r="AQ250"/>
      <c r="AR250"/>
      <c r="AS250"/>
      <c r="AT250"/>
    </row>
    <row r="251" spans="1:46" s="157" customFormat="1" ht="15" x14ac:dyDescent="0.25">
      <c r="C251" s="217"/>
      <c r="D251" s="139"/>
      <c r="E251" s="139"/>
      <c r="F251" s="139"/>
      <c r="G251" s="137">
        <v>0.77083333333333337</v>
      </c>
      <c r="H251" s="250"/>
      <c r="I251" s="220"/>
      <c r="J251" s="220"/>
      <c r="K251" s="220"/>
      <c r="L251" s="220" t="s">
        <v>32</v>
      </c>
      <c r="M251" s="235"/>
      <c r="N251" s="221"/>
      <c r="O251" s="221"/>
      <c r="P251" s="221"/>
      <c r="Q251" s="221"/>
      <c r="R251" s="221"/>
      <c r="S251" s="221"/>
      <c r="T251" s="221"/>
      <c r="U251" s="221"/>
      <c r="V251" s="221"/>
      <c r="W251" s="221"/>
      <c r="X251" s="221"/>
      <c r="Y251" s="221"/>
      <c r="Z251" s="222"/>
      <c r="AA251" s="353"/>
      <c r="AB251" s="353"/>
      <c r="AC251" s="372">
        <v>0.76</v>
      </c>
      <c r="AD251" s="175"/>
      <c r="AE251" s="186">
        <v>0.5</v>
      </c>
      <c r="AF251" s="187">
        <v>0.5</v>
      </c>
      <c r="AG251" s="187">
        <v>0</v>
      </c>
      <c r="AH251" s="187">
        <v>0</v>
      </c>
      <c r="AI251" s="187">
        <v>0</v>
      </c>
      <c r="AJ251" s="187">
        <v>0</v>
      </c>
      <c r="AK251" s="187">
        <v>0</v>
      </c>
      <c r="AL251" s="188">
        <v>0</v>
      </c>
      <c r="AN251" s="216"/>
      <c r="AO251"/>
      <c r="AP251"/>
      <c r="AQ251"/>
      <c r="AR251"/>
      <c r="AS251"/>
      <c r="AT251"/>
    </row>
    <row r="252" spans="1:46" s="157" customFormat="1" ht="15" x14ac:dyDescent="0.25">
      <c r="C252" s="223" t="s">
        <v>33</v>
      </c>
      <c r="D252" s="373"/>
      <c r="E252" s="225"/>
      <c r="F252" s="225"/>
      <c r="G252" s="226"/>
      <c r="H252" s="249"/>
      <c r="I252" s="228"/>
      <c r="J252" s="228"/>
      <c r="K252" s="228"/>
      <c r="L252" s="228"/>
      <c r="M252" s="374"/>
      <c r="N252" s="374"/>
      <c r="O252" s="375"/>
      <c r="P252" s="375"/>
      <c r="Q252" s="375"/>
      <c r="R252" s="376" t="s">
        <v>34</v>
      </c>
      <c r="S252" s="396">
        <v>0</v>
      </c>
      <c r="T252" s="233"/>
      <c r="U252" s="233"/>
      <c r="V252" s="233"/>
      <c r="W252" s="233"/>
      <c r="X252" s="233"/>
      <c r="Y252" s="233"/>
      <c r="Z252" s="234"/>
      <c r="AA252" s="378"/>
      <c r="AB252" s="378"/>
      <c r="AC252" s="379"/>
      <c r="AD252" s="175"/>
      <c r="AE252" s="175"/>
      <c r="AF252" s="175"/>
      <c r="AG252" s="175"/>
      <c r="AH252" s="175"/>
      <c r="AI252" s="175"/>
      <c r="AJ252" s="175"/>
      <c r="AK252" s="175"/>
      <c r="AL252" s="175"/>
      <c r="AN252" s="216"/>
      <c r="AO252"/>
      <c r="AP252"/>
      <c r="AQ252"/>
      <c r="AR252"/>
      <c r="AS252"/>
      <c r="AT252"/>
    </row>
    <row r="253" spans="1:46" s="157" customFormat="1" ht="15" x14ac:dyDescent="0.25">
      <c r="B253" s="380">
        <v>623</v>
      </c>
      <c r="C253" s="365" t="s">
        <v>137</v>
      </c>
      <c r="D253" s="366" t="s">
        <v>30</v>
      </c>
      <c r="E253" s="366" t="s">
        <v>564</v>
      </c>
      <c r="F253" s="367"/>
      <c r="G253" s="411">
        <v>43193</v>
      </c>
      <c r="H253" s="412">
        <v>0.92779376400000002</v>
      </c>
      <c r="I253" s="342">
        <v>1</v>
      </c>
      <c r="J253" s="368" t="s">
        <v>829</v>
      </c>
      <c r="K253" s="369" t="s">
        <v>829</v>
      </c>
      <c r="L253" s="370">
        <v>0.92779376400000002</v>
      </c>
      <c r="M253" s="370">
        <v>0.95264695638137586</v>
      </c>
      <c r="N253" s="370">
        <v>0.97816590142839022</v>
      </c>
      <c r="O253" s="370">
        <v>1.0043684329309643</v>
      </c>
      <c r="P253" s="370">
        <v>1.03127286240007</v>
      </c>
      <c r="Q253" s="370">
        <v>1.0588979918646406</v>
      </c>
      <c r="R253" s="370">
        <v>1.0872631270112747</v>
      </c>
      <c r="S253" s="370">
        <v>1.1163880906759234</v>
      </c>
      <c r="T253" s="370">
        <v>1.1462932366969798</v>
      </c>
      <c r="U253" s="370">
        <v>1.1769994641394614</v>
      </c>
      <c r="V253" s="370">
        <v>1.2085282319002182</v>
      </c>
      <c r="W253" s="370">
        <v>1.2409015737043783</v>
      </c>
      <c r="X253" s="370">
        <v>1.2741421135035085</v>
      </c>
      <c r="Y253" s="370">
        <v>1.3082730812862535</v>
      </c>
      <c r="Z253" s="381"/>
      <c r="AA253" s="347">
        <v>0</v>
      </c>
      <c r="AB253" s="347">
        <v>0</v>
      </c>
      <c r="AC253" s="348">
        <v>0.30107694925183826</v>
      </c>
      <c r="AD253" s="175"/>
      <c r="AE253" s="349">
        <v>80740</v>
      </c>
      <c r="AF253" s="350"/>
      <c r="AG253" s="350"/>
      <c r="AH253" s="350"/>
      <c r="AI253" s="350"/>
      <c r="AJ253" s="350"/>
      <c r="AK253" s="350"/>
      <c r="AL253" s="351"/>
      <c r="AM253" s="157">
        <v>0.59760827943035166</v>
      </c>
      <c r="AN253" s="210">
        <v>0.33018548456964836</v>
      </c>
      <c r="AO253"/>
      <c r="AP253"/>
      <c r="AQ253"/>
      <c r="AR253"/>
      <c r="AS253"/>
      <c r="AT253"/>
    </row>
    <row r="254" spans="1:46" s="157" customFormat="1" ht="15" x14ac:dyDescent="0.25">
      <c r="C254" s="217"/>
      <c r="D254" s="139"/>
      <c r="E254" s="139"/>
      <c r="F254" s="139"/>
      <c r="G254" s="137">
        <v>0.83333333333333337</v>
      </c>
      <c r="H254" s="250"/>
      <c r="I254" s="220"/>
      <c r="J254" s="220"/>
      <c r="K254" s="220"/>
      <c r="L254" s="220" t="s">
        <v>32</v>
      </c>
      <c r="M254" s="235"/>
      <c r="N254" s="221"/>
      <c r="O254" s="221"/>
      <c r="P254" s="221"/>
      <c r="Q254" s="221"/>
      <c r="R254" s="221"/>
      <c r="S254" s="221"/>
      <c r="T254" s="221"/>
      <c r="U254" s="221"/>
      <c r="V254" s="221"/>
      <c r="W254" s="221"/>
      <c r="X254" s="221"/>
      <c r="Y254" s="221"/>
      <c r="Z254" s="222"/>
      <c r="AA254" s="353"/>
      <c r="AB254" s="353"/>
      <c r="AC254" s="372">
        <v>0.279337316</v>
      </c>
      <c r="AD254" s="175"/>
      <c r="AE254" s="186">
        <v>1</v>
      </c>
      <c r="AF254" s="187">
        <v>0</v>
      </c>
      <c r="AG254" s="187">
        <v>0</v>
      </c>
      <c r="AH254" s="187">
        <v>0</v>
      </c>
      <c r="AI254" s="187">
        <v>0</v>
      </c>
      <c r="AJ254" s="187">
        <v>0</v>
      </c>
      <c r="AK254" s="187">
        <v>0</v>
      </c>
      <c r="AL254" s="188">
        <v>0</v>
      </c>
      <c r="AN254" s="216"/>
      <c r="AO254"/>
      <c r="AP254"/>
      <c r="AQ254"/>
      <c r="AR254"/>
      <c r="AS254"/>
      <c r="AT254"/>
    </row>
    <row r="255" spans="1:46" s="157" customFormat="1" ht="15" x14ac:dyDescent="0.25">
      <c r="C255" s="223" t="s">
        <v>33</v>
      </c>
      <c r="D255" s="373"/>
      <c r="E255" s="225"/>
      <c r="F255" s="225"/>
      <c r="G255" s="226"/>
      <c r="H255" s="249"/>
      <c r="I255" s="228"/>
      <c r="J255" s="228"/>
      <c r="K255" s="228"/>
      <c r="L255" s="228"/>
      <c r="M255" s="374"/>
      <c r="N255" s="374"/>
      <c r="O255" s="375"/>
      <c r="P255" s="375"/>
      <c r="Q255" s="375"/>
      <c r="R255" s="376" t="s">
        <v>34</v>
      </c>
      <c r="S255" s="396">
        <v>0</v>
      </c>
      <c r="T255" s="233"/>
      <c r="U255" s="233"/>
      <c r="V255" s="233"/>
      <c r="W255" s="233"/>
      <c r="X255" s="233"/>
      <c r="Y255" s="233"/>
      <c r="Z255" s="234"/>
      <c r="AA255" s="378"/>
      <c r="AB255" s="378"/>
      <c r="AC255" s="379"/>
      <c r="AD255" s="175"/>
      <c r="AE255" s="175"/>
      <c r="AF255" s="175"/>
      <c r="AG255" s="175"/>
      <c r="AH255" s="175"/>
      <c r="AI255" s="175"/>
      <c r="AJ255" s="175"/>
      <c r="AK255" s="175"/>
      <c r="AL255" s="175"/>
      <c r="AN255" s="216"/>
      <c r="AO255"/>
      <c r="AP255"/>
      <c r="AQ255"/>
      <c r="AR255"/>
      <c r="AS255"/>
      <c r="AT255"/>
    </row>
    <row r="256" spans="1:46" s="157" customFormat="1" ht="15" x14ac:dyDescent="0.25">
      <c r="B256" s="380">
        <v>636</v>
      </c>
      <c r="C256" s="365" t="s">
        <v>142</v>
      </c>
      <c r="D256" s="366" t="s">
        <v>30</v>
      </c>
      <c r="E256" s="366" t="s">
        <v>538</v>
      </c>
      <c r="F256" s="367"/>
      <c r="G256" s="411">
        <v>43192</v>
      </c>
      <c r="H256" s="412">
        <v>2.1460841240000001</v>
      </c>
      <c r="I256" s="342">
        <v>1</v>
      </c>
      <c r="J256" s="368">
        <v>0</v>
      </c>
      <c r="K256" s="369">
        <v>0</v>
      </c>
      <c r="L256" s="370">
        <v>2.1460841240000001</v>
      </c>
      <c r="M256" s="370">
        <v>2.1461233045611801</v>
      </c>
      <c r="N256" s="370">
        <v>2.1461624858376704</v>
      </c>
      <c r="O256" s="370">
        <v>2.1462016678294842</v>
      </c>
      <c r="P256" s="370">
        <v>2.1462408505366346</v>
      </c>
      <c r="Q256" s="370">
        <v>2.1462800339591346</v>
      </c>
      <c r="R256" s="370">
        <v>2.1463192180969974</v>
      </c>
      <c r="S256" s="370">
        <v>2.1463584029502356</v>
      </c>
      <c r="T256" s="370">
        <v>2.1463975885188633</v>
      </c>
      <c r="U256" s="370">
        <v>2.1464367748028921</v>
      </c>
      <c r="V256" s="370">
        <v>2.1464759618023361</v>
      </c>
      <c r="W256" s="370">
        <v>2.1465151495172079</v>
      </c>
      <c r="X256" s="370">
        <v>2.1465543379475216</v>
      </c>
      <c r="Y256" s="370">
        <v>2.1465935270932883</v>
      </c>
      <c r="Z256" s="383"/>
      <c r="AA256" s="347">
        <v>0</v>
      </c>
      <c r="AB256" s="347">
        <v>0</v>
      </c>
      <c r="AC256" s="348">
        <v>1.0809455109691682E-7</v>
      </c>
      <c r="AD256" s="175"/>
      <c r="AE256" s="349">
        <v>80719</v>
      </c>
      <c r="AF256" s="350"/>
      <c r="AG256" s="350"/>
      <c r="AH256" s="350"/>
      <c r="AI256" s="350"/>
      <c r="AJ256" s="350"/>
      <c r="AK256" s="350"/>
      <c r="AL256" s="351"/>
      <c r="AM256" s="157">
        <v>2.4088608165582022</v>
      </c>
      <c r="AN256" s="216">
        <v>-0.26277669255820202</v>
      </c>
      <c r="AO256"/>
      <c r="AP256"/>
      <c r="AQ256"/>
      <c r="AR256"/>
      <c r="AS256"/>
      <c r="AT256"/>
    </row>
    <row r="257" spans="1:46" s="157" customFormat="1" ht="15" x14ac:dyDescent="0.25">
      <c r="C257" s="217"/>
      <c r="D257" s="139"/>
      <c r="E257" s="139"/>
      <c r="F257" s="139"/>
      <c r="G257" s="137" t="s">
        <v>670</v>
      </c>
      <c r="H257" s="250"/>
      <c r="I257" s="220"/>
      <c r="J257" s="220"/>
      <c r="K257" s="220"/>
      <c r="L257" s="220" t="s">
        <v>32</v>
      </c>
      <c r="M257" s="235"/>
      <c r="N257" s="221"/>
      <c r="O257" s="221"/>
      <c r="P257" s="221"/>
      <c r="Q257" s="221"/>
      <c r="R257" s="221"/>
      <c r="S257" s="221"/>
      <c r="T257" s="221"/>
      <c r="U257" s="221"/>
      <c r="V257" s="221"/>
      <c r="W257" s="221"/>
      <c r="X257" s="221"/>
      <c r="Y257" s="221"/>
      <c r="Z257" s="222"/>
      <c r="AA257" s="353"/>
      <c r="AB257" s="353"/>
      <c r="AC257" s="372">
        <v>2.3197999999999999E-7</v>
      </c>
      <c r="AD257" s="175"/>
      <c r="AE257" s="186">
        <v>1</v>
      </c>
      <c r="AF257" s="187">
        <v>0</v>
      </c>
      <c r="AG257" s="187">
        <v>0</v>
      </c>
      <c r="AH257" s="187">
        <v>0</v>
      </c>
      <c r="AI257" s="187">
        <v>0</v>
      </c>
      <c r="AJ257" s="187">
        <v>0</v>
      </c>
      <c r="AK257" s="187">
        <v>0</v>
      </c>
      <c r="AL257" s="188">
        <v>0</v>
      </c>
      <c r="AN257" s="216"/>
      <c r="AO257"/>
      <c r="AP257"/>
      <c r="AQ257"/>
      <c r="AR257"/>
      <c r="AS257"/>
      <c r="AT257"/>
    </row>
    <row r="258" spans="1:46" s="157" customFormat="1" ht="15" x14ac:dyDescent="0.25">
      <c r="C258" s="223" t="s">
        <v>33</v>
      </c>
      <c r="D258" s="373"/>
      <c r="E258" s="225"/>
      <c r="F258" s="225"/>
      <c r="G258" s="226"/>
      <c r="H258" s="249"/>
      <c r="I258" s="228"/>
      <c r="J258" s="228"/>
      <c r="K258" s="228"/>
      <c r="L258" s="228"/>
      <c r="M258" s="374"/>
      <c r="N258" s="374"/>
      <c r="O258" s="375"/>
      <c r="P258" s="375"/>
      <c r="Q258" s="375"/>
      <c r="R258" s="376" t="s">
        <v>34</v>
      </c>
      <c r="S258" s="396">
        <v>0</v>
      </c>
      <c r="T258" s="233"/>
      <c r="U258" s="233"/>
      <c r="V258" s="233"/>
      <c r="W258" s="233"/>
      <c r="X258" s="233"/>
      <c r="Y258" s="233"/>
      <c r="Z258" s="239"/>
      <c r="AA258" s="378"/>
      <c r="AB258" s="378"/>
      <c r="AC258" s="379"/>
      <c r="AD258" s="175"/>
      <c r="AE258" s="175"/>
      <c r="AF258" s="175"/>
      <c r="AG258" s="175"/>
      <c r="AH258" s="175"/>
      <c r="AI258" s="175"/>
      <c r="AJ258" s="175"/>
      <c r="AK258" s="175"/>
      <c r="AL258" s="175"/>
      <c r="AN258" s="216"/>
      <c r="AO258"/>
      <c r="AP258"/>
      <c r="AQ258"/>
      <c r="AR258"/>
      <c r="AS258"/>
      <c r="AT258"/>
    </row>
    <row r="259" spans="1:46" s="157" customFormat="1" ht="15" x14ac:dyDescent="0.25">
      <c r="B259" s="380">
        <v>641</v>
      </c>
      <c r="C259" s="365" t="s">
        <v>145</v>
      </c>
      <c r="D259" s="366" t="s">
        <v>30</v>
      </c>
      <c r="E259" s="366" t="s">
        <v>564</v>
      </c>
      <c r="F259" s="367"/>
      <c r="G259" s="414">
        <v>43310</v>
      </c>
      <c r="H259" s="413">
        <v>0.73</v>
      </c>
      <c r="I259" s="342">
        <v>1</v>
      </c>
      <c r="J259" s="368">
        <v>0</v>
      </c>
      <c r="K259" s="369">
        <v>0</v>
      </c>
      <c r="L259" s="370">
        <v>0.73</v>
      </c>
      <c r="M259" s="370">
        <v>0.73001332744105485</v>
      </c>
      <c r="N259" s="370">
        <v>0.73002665512542564</v>
      </c>
      <c r="O259" s="370">
        <v>0.7300399830531169</v>
      </c>
      <c r="P259" s="370">
        <v>0.73005331122413319</v>
      </c>
      <c r="Q259" s="370">
        <v>0.73006663963847862</v>
      </c>
      <c r="R259" s="370">
        <v>0.73007996829615796</v>
      </c>
      <c r="S259" s="370">
        <v>0.73009329719717542</v>
      </c>
      <c r="T259" s="370">
        <v>0.73010662634153567</v>
      </c>
      <c r="U259" s="370">
        <v>0.73011995572924293</v>
      </c>
      <c r="V259" s="370">
        <v>0.73013328536030186</v>
      </c>
      <c r="W259" s="370">
        <v>0.73014661523471647</v>
      </c>
      <c r="X259" s="370">
        <v>0.73015994535249196</v>
      </c>
      <c r="Y259" s="370">
        <v>0.730173275713632</v>
      </c>
      <c r="Z259" s="371"/>
      <c r="AA259" s="347">
        <v>0</v>
      </c>
      <c r="AB259" s="347">
        <v>0</v>
      </c>
      <c r="AC259" s="348">
        <v>6.8493150684931517E-2</v>
      </c>
      <c r="AD259" s="175"/>
      <c r="AE259" s="349">
        <v>80713</v>
      </c>
      <c r="AF259" s="350"/>
      <c r="AG259" s="350"/>
      <c r="AH259" s="350"/>
      <c r="AI259" s="350"/>
      <c r="AJ259" s="350"/>
      <c r="AK259" s="350"/>
      <c r="AL259" s="351"/>
      <c r="AM259" s="157">
        <v>0.72032126930952911</v>
      </c>
      <c r="AN259" s="216">
        <v>9.6787306904708714E-3</v>
      </c>
      <c r="AO259"/>
      <c r="AP259"/>
      <c r="AQ259"/>
      <c r="AR259"/>
      <c r="AS259"/>
      <c r="AT259"/>
    </row>
    <row r="260" spans="1:46" s="157" customFormat="1" ht="15" x14ac:dyDescent="0.25">
      <c r="C260" s="238" t="s">
        <v>671</v>
      </c>
      <c r="D260" s="139"/>
      <c r="E260" s="139"/>
      <c r="F260" s="139"/>
      <c r="G260" s="254">
        <v>0.22916666666666666</v>
      </c>
      <c r="H260" s="255"/>
      <c r="I260" s="220"/>
      <c r="J260" s="220"/>
      <c r="K260" s="220"/>
      <c r="L260" s="220" t="s">
        <v>32</v>
      </c>
      <c r="M260" s="235"/>
      <c r="N260" s="221"/>
      <c r="O260" s="221"/>
      <c r="P260" s="221"/>
      <c r="Q260" s="221"/>
      <c r="R260" s="221"/>
      <c r="S260" s="221"/>
      <c r="T260" s="221"/>
      <c r="U260" s="221"/>
      <c r="V260" s="221"/>
      <c r="W260" s="221"/>
      <c r="X260" s="221"/>
      <c r="Y260" s="221"/>
      <c r="Z260" s="222"/>
      <c r="AA260" s="353"/>
      <c r="AB260" s="353"/>
      <c r="AC260" s="390">
        <v>0.05</v>
      </c>
      <c r="AD260" s="175"/>
      <c r="AE260" s="186">
        <v>1</v>
      </c>
      <c r="AF260" s="187">
        <v>0</v>
      </c>
      <c r="AG260" s="187">
        <v>0</v>
      </c>
      <c r="AH260" s="187">
        <v>0</v>
      </c>
      <c r="AI260" s="187">
        <v>0</v>
      </c>
      <c r="AJ260" s="187">
        <v>0</v>
      </c>
      <c r="AK260" s="187">
        <v>0</v>
      </c>
      <c r="AL260" s="188">
        <v>0</v>
      </c>
      <c r="AN260" s="216"/>
      <c r="AO260"/>
      <c r="AP260"/>
      <c r="AQ260"/>
      <c r="AR260"/>
      <c r="AS260"/>
      <c r="AT260"/>
    </row>
    <row r="261" spans="1:46" s="157" customFormat="1" ht="15" x14ac:dyDescent="0.25">
      <c r="C261" s="223" t="s">
        <v>33</v>
      </c>
      <c r="D261" s="373"/>
      <c r="E261" s="225"/>
      <c r="F261" s="225"/>
      <c r="G261" s="226"/>
      <c r="H261" s="249"/>
      <c r="I261" s="228"/>
      <c r="J261" s="228"/>
      <c r="K261" s="228"/>
      <c r="L261" s="228"/>
      <c r="M261" s="374"/>
      <c r="N261" s="374"/>
      <c r="O261" s="375"/>
      <c r="P261" s="375"/>
      <c r="Q261" s="375"/>
      <c r="R261" s="376" t="s">
        <v>34</v>
      </c>
      <c r="S261" s="396">
        <v>0</v>
      </c>
      <c r="T261" s="233"/>
      <c r="U261" s="233"/>
      <c r="V261" s="233"/>
      <c r="W261" s="233"/>
      <c r="X261" s="233"/>
      <c r="Y261" s="233"/>
      <c r="Z261" s="234"/>
      <c r="AA261" s="378"/>
      <c r="AB261" s="378"/>
      <c r="AC261" s="379"/>
      <c r="AD261" s="175"/>
      <c r="AE261" s="175"/>
      <c r="AF261" s="175"/>
      <c r="AG261" s="175"/>
      <c r="AH261" s="175"/>
      <c r="AI261" s="175"/>
      <c r="AJ261" s="175"/>
      <c r="AK261" s="175"/>
      <c r="AL261" s="175"/>
      <c r="AN261" s="216"/>
      <c r="AO261"/>
      <c r="AP261"/>
      <c r="AQ261"/>
      <c r="AR261"/>
      <c r="AS261"/>
      <c r="AT261"/>
    </row>
    <row r="262" spans="1:46" s="157" customFormat="1" ht="15" x14ac:dyDescent="0.25">
      <c r="B262" s="380">
        <v>639</v>
      </c>
      <c r="C262" s="365" t="s">
        <v>144</v>
      </c>
      <c r="D262" s="366" t="s">
        <v>30</v>
      </c>
      <c r="E262" s="366" t="s">
        <v>538</v>
      </c>
      <c r="F262" s="367"/>
      <c r="G262" s="411">
        <v>43193</v>
      </c>
      <c r="H262" s="412">
        <v>2.6</v>
      </c>
      <c r="I262" s="342">
        <v>1</v>
      </c>
      <c r="J262" s="368">
        <v>0</v>
      </c>
      <c r="K262" s="369">
        <v>0</v>
      </c>
      <c r="L262" s="370">
        <v>2.6</v>
      </c>
      <c r="M262" s="370">
        <v>2.6000474675982774</v>
      </c>
      <c r="N262" s="370">
        <v>2.6000949360631598</v>
      </c>
      <c r="O262" s="370">
        <v>2.6001424053946631</v>
      </c>
      <c r="P262" s="370">
        <v>2.6001898755928035</v>
      </c>
      <c r="Q262" s="370">
        <v>2.6002373466575954</v>
      </c>
      <c r="R262" s="370">
        <v>2.6002848185890559</v>
      </c>
      <c r="S262" s="370">
        <v>2.6003322913872005</v>
      </c>
      <c r="T262" s="370">
        <v>2.600379765052045</v>
      </c>
      <c r="U262" s="370">
        <v>2.6004272395836052</v>
      </c>
      <c r="V262" s="370">
        <v>2.600474714981897</v>
      </c>
      <c r="W262" s="370">
        <v>2.6005221912469354</v>
      </c>
      <c r="X262" s="370">
        <v>2.6005696683787387</v>
      </c>
      <c r="Y262" s="370">
        <v>2.6006171463773198</v>
      </c>
      <c r="Z262" s="371"/>
      <c r="AA262" s="347">
        <v>0</v>
      </c>
      <c r="AB262" s="347">
        <v>0</v>
      </c>
      <c r="AC262" s="348">
        <v>0.21153846153846154</v>
      </c>
      <c r="AD262" s="175"/>
      <c r="AE262" s="349">
        <v>80733</v>
      </c>
      <c r="AF262" s="350"/>
      <c r="AG262" s="350"/>
      <c r="AH262" s="350"/>
      <c r="AI262" s="350"/>
      <c r="AJ262" s="350"/>
      <c r="AK262" s="350"/>
      <c r="AL262" s="351"/>
      <c r="AM262" s="157">
        <v>2.7185242240881786</v>
      </c>
      <c r="AN262" s="216">
        <v>-0.11852422408817853</v>
      </c>
      <c r="AO262"/>
      <c r="AP262"/>
      <c r="AQ262"/>
      <c r="AR262"/>
      <c r="AS262"/>
      <c r="AT262"/>
    </row>
    <row r="263" spans="1:46" s="157" customFormat="1" ht="15" x14ac:dyDescent="0.25">
      <c r="C263" s="251"/>
      <c r="D263" s="139"/>
      <c r="E263" s="139"/>
      <c r="F263" s="139"/>
      <c r="G263" s="137">
        <v>0.85416666666666663</v>
      </c>
      <c r="H263" s="250"/>
      <c r="I263" s="220"/>
      <c r="J263" s="220"/>
      <c r="K263" s="220"/>
      <c r="L263" s="220" t="s">
        <v>32</v>
      </c>
      <c r="M263" s="235"/>
      <c r="N263" s="221"/>
      <c r="O263" s="221"/>
      <c r="P263" s="221"/>
      <c r="Q263" s="221"/>
      <c r="R263" s="221"/>
      <c r="S263" s="221"/>
      <c r="T263" s="221"/>
      <c r="U263" s="221"/>
      <c r="V263" s="221"/>
      <c r="W263" s="221"/>
      <c r="X263" s="221"/>
      <c r="Y263" s="221"/>
      <c r="Z263" s="222"/>
      <c r="AA263" s="353"/>
      <c r="AB263" s="353"/>
      <c r="AC263" s="372">
        <v>0.55000000000000004</v>
      </c>
      <c r="AD263" s="175"/>
      <c r="AE263" s="186">
        <v>1</v>
      </c>
      <c r="AF263" s="187">
        <v>0</v>
      </c>
      <c r="AG263" s="187">
        <v>0</v>
      </c>
      <c r="AH263" s="187">
        <v>0</v>
      </c>
      <c r="AI263" s="187">
        <v>0</v>
      </c>
      <c r="AJ263" s="187">
        <v>0</v>
      </c>
      <c r="AK263" s="187">
        <v>0</v>
      </c>
      <c r="AL263" s="188">
        <v>0</v>
      </c>
      <c r="AN263" s="216"/>
      <c r="AO263"/>
      <c r="AP263"/>
      <c r="AQ263"/>
      <c r="AR263"/>
      <c r="AS263"/>
      <c r="AT263"/>
    </row>
    <row r="264" spans="1:46" s="157" customFormat="1" ht="15" x14ac:dyDescent="0.25">
      <c r="C264" s="223" t="s">
        <v>33</v>
      </c>
      <c r="D264" s="373"/>
      <c r="E264" s="225"/>
      <c r="F264" s="225"/>
      <c r="G264" s="226"/>
      <c r="H264" s="249"/>
      <c r="I264" s="228"/>
      <c r="J264" s="228"/>
      <c r="K264" s="228"/>
      <c r="L264" s="228"/>
      <c r="M264" s="374"/>
      <c r="N264" s="374"/>
      <c r="O264" s="375"/>
      <c r="P264" s="375"/>
      <c r="Q264" s="375"/>
      <c r="R264" s="376" t="s">
        <v>34</v>
      </c>
      <c r="S264" s="396">
        <v>0</v>
      </c>
      <c r="T264" s="387"/>
      <c r="U264" s="387"/>
      <c r="V264" s="387"/>
      <c r="W264" s="387"/>
      <c r="X264" s="387"/>
      <c r="Y264" s="387"/>
      <c r="Z264" s="234"/>
      <c r="AA264" s="378"/>
      <c r="AB264" s="378"/>
      <c r="AC264" s="379"/>
      <c r="AD264" s="175"/>
      <c r="AE264" s="175"/>
      <c r="AF264" s="175"/>
      <c r="AG264" s="175"/>
      <c r="AH264" s="175"/>
      <c r="AI264" s="175"/>
      <c r="AJ264" s="175"/>
      <c r="AK264" s="175"/>
      <c r="AL264" s="175"/>
      <c r="AN264" s="216"/>
      <c r="AO264"/>
      <c r="AP264"/>
      <c r="AQ264"/>
      <c r="AR264"/>
      <c r="AS264"/>
      <c r="AT264"/>
    </row>
    <row r="265" spans="1:46" s="157" customFormat="1" ht="15" x14ac:dyDescent="0.25">
      <c r="A265" s="246"/>
      <c r="B265" s="246"/>
      <c r="C265" s="246"/>
      <c r="D265" s="246"/>
      <c r="E265" s="246"/>
      <c r="F265" s="246"/>
      <c r="G265" s="246"/>
      <c r="H265" s="246"/>
      <c r="I265" s="246"/>
      <c r="J265" s="246"/>
      <c r="K265" s="246"/>
      <c r="L265" s="246"/>
      <c r="M265" s="246"/>
      <c r="N265" s="246"/>
      <c r="O265" s="246"/>
      <c r="P265" s="246"/>
      <c r="Q265" s="246"/>
      <c r="R265" s="246"/>
      <c r="S265" s="246"/>
      <c r="T265" s="246"/>
      <c r="U265" s="246"/>
      <c r="V265" s="246"/>
      <c r="W265" s="246"/>
      <c r="X265" s="246"/>
      <c r="Y265" s="246"/>
      <c r="Z265" s="246"/>
      <c r="AA265" s="246"/>
      <c r="AB265" s="246"/>
      <c r="AC265" s="246"/>
      <c r="AD265" s="246"/>
      <c r="AE265" s="246"/>
      <c r="AF265" s="246"/>
      <c r="AG265" s="246"/>
      <c r="AH265" s="246"/>
      <c r="AI265" s="246"/>
      <c r="AJ265" s="246"/>
      <c r="AK265" s="246"/>
      <c r="AL265" s="246"/>
      <c r="AN265" s="216"/>
      <c r="AO265"/>
      <c r="AP265"/>
      <c r="AQ265"/>
      <c r="AR265"/>
      <c r="AS265"/>
      <c r="AT265"/>
    </row>
    <row r="266" spans="1:46" s="157" customFormat="1" ht="15" x14ac:dyDescent="0.25">
      <c r="A266" s="152"/>
      <c r="B266" s="25"/>
      <c r="C266" s="158"/>
      <c r="D266" s="152"/>
      <c r="E266" s="152"/>
      <c r="F266" s="152"/>
      <c r="G266" s="152"/>
      <c r="H266" s="152"/>
      <c r="I266" s="152"/>
      <c r="J266" s="152"/>
      <c r="K266" s="152"/>
      <c r="L266" s="7" t="s">
        <v>0</v>
      </c>
      <c r="M266" s="159"/>
      <c r="N266" s="159"/>
      <c r="O266" s="159"/>
      <c r="P266" s="159"/>
      <c r="Q266" s="159"/>
      <c r="R266" s="159"/>
      <c r="S266" s="159"/>
      <c r="T266" s="159"/>
      <c r="U266" s="159"/>
      <c r="V266" s="159"/>
      <c r="W266" s="159"/>
      <c r="X266" s="159"/>
      <c r="Y266" s="159"/>
      <c r="Z266" s="156"/>
      <c r="AA266" s="152"/>
      <c r="AB266" s="152"/>
      <c r="AC266" s="152"/>
      <c r="AD266" s="152"/>
      <c r="AE266" s="152"/>
      <c r="AF266" s="152"/>
      <c r="AG266" s="152"/>
      <c r="AH266" s="152"/>
      <c r="AI266" s="152"/>
      <c r="AJ266" s="152"/>
      <c r="AK266" s="152"/>
      <c r="AL266" s="152"/>
      <c r="AN266" s="216"/>
      <c r="AO266"/>
      <c r="AP266"/>
      <c r="AQ266"/>
      <c r="AR266"/>
      <c r="AS266"/>
      <c r="AT266"/>
    </row>
    <row r="267" spans="1:46" s="157" customFormat="1" ht="60.75" x14ac:dyDescent="0.25">
      <c r="A267" s="20" t="s">
        <v>39</v>
      </c>
      <c r="B267" s="21" t="s">
        <v>657</v>
      </c>
      <c r="C267" s="20" t="s">
        <v>2</v>
      </c>
      <c r="D267" s="18" t="s">
        <v>3</v>
      </c>
      <c r="E267" s="18" t="s">
        <v>4</v>
      </c>
      <c r="F267" s="18" t="s">
        <v>5</v>
      </c>
      <c r="G267" s="22" t="s">
        <v>6</v>
      </c>
      <c r="H267" s="22" t="s">
        <v>826</v>
      </c>
      <c r="I267" s="16" t="s">
        <v>7</v>
      </c>
      <c r="J267" s="24" t="s">
        <v>8</v>
      </c>
      <c r="K267" s="17" t="s">
        <v>9</v>
      </c>
      <c r="L267" s="22" t="s">
        <v>10</v>
      </c>
      <c r="M267" s="22" t="s">
        <v>658</v>
      </c>
      <c r="N267" s="22" t="s">
        <v>659</v>
      </c>
      <c r="O267" s="22" t="s">
        <v>660</v>
      </c>
      <c r="P267" s="22" t="s">
        <v>661</v>
      </c>
      <c r="Q267" s="22" t="s">
        <v>662</v>
      </c>
      <c r="R267" s="22" t="s">
        <v>663</v>
      </c>
      <c r="S267" s="22" t="s">
        <v>664</v>
      </c>
      <c r="T267" s="22" t="s">
        <v>665</v>
      </c>
      <c r="U267" s="22" t="s">
        <v>666</v>
      </c>
      <c r="V267" s="22" t="s">
        <v>667</v>
      </c>
      <c r="W267" s="22" t="s">
        <v>665</v>
      </c>
      <c r="X267" s="22" t="s">
        <v>666</v>
      </c>
      <c r="Y267" s="22" t="s">
        <v>667</v>
      </c>
      <c r="Z267" s="23" t="s">
        <v>11</v>
      </c>
      <c r="AA267" s="19" t="s">
        <v>12</v>
      </c>
      <c r="AB267" s="19" t="s">
        <v>13</v>
      </c>
      <c r="AC267" s="19" t="s">
        <v>14</v>
      </c>
      <c r="AD267" s="160"/>
      <c r="AE267" s="19" t="s">
        <v>15</v>
      </c>
      <c r="AF267" s="19" t="s">
        <v>16</v>
      </c>
      <c r="AG267" s="19" t="s">
        <v>17</v>
      </c>
      <c r="AH267" s="19" t="s">
        <v>18</v>
      </c>
      <c r="AI267" s="19" t="s">
        <v>19</v>
      </c>
      <c r="AJ267" s="19" t="s">
        <v>20</v>
      </c>
      <c r="AK267" s="19" t="s">
        <v>21</v>
      </c>
      <c r="AL267" s="19" t="s">
        <v>22</v>
      </c>
      <c r="AN267" s="216"/>
      <c r="AO267"/>
      <c r="AP267"/>
      <c r="AQ267"/>
      <c r="AR267"/>
      <c r="AS267"/>
      <c r="AT267"/>
    </row>
    <row r="268" spans="1:46" s="157" customFormat="1" ht="15" x14ac:dyDescent="0.25">
      <c r="A268" s="6"/>
      <c r="B268" s="161"/>
      <c r="C268" s="162"/>
      <c r="D268" s="161"/>
      <c r="E268" s="161"/>
      <c r="F268" s="161"/>
      <c r="G268" s="163"/>
      <c r="H268" s="161"/>
      <c r="I268" s="164"/>
      <c r="J268" s="165"/>
      <c r="K268" s="161"/>
      <c r="L268" s="161"/>
      <c r="M268" s="161"/>
      <c r="N268" s="161"/>
      <c r="O268" s="161"/>
      <c r="P268" s="161"/>
      <c r="Q268" s="161"/>
      <c r="R268" s="161"/>
      <c r="S268" s="161"/>
      <c r="T268" s="161"/>
      <c r="U268" s="161"/>
      <c r="V268" s="161"/>
      <c r="W268" s="161"/>
      <c r="X268" s="161"/>
      <c r="Y268" s="161"/>
      <c r="Z268" s="160"/>
      <c r="AA268" s="160"/>
      <c r="AB268" s="160"/>
      <c r="AC268" s="160"/>
      <c r="AD268" s="160"/>
      <c r="AE268" s="160"/>
      <c r="AF268" s="160"/>
      <c r="AG268" s="160"/>
      <c r="AH268" s="160"/>
      <c r="AI268" s="160"/>
      <c r="AJ268" s="160"/>
      <c r="AK268" s="160"/>
      <c r="AL268" s="160"/>
      <c r="AN268" s="216"/>
      <c r="AO268"/>
      <c r="AP268"/>
      <c r="AQ268"/>
      <c r="AR268"/>
      <c r="AS268"/>
      <c r="AT268"/>
    </row>
    <row r="269" spans="1:46" s="157" customFormat="1" ht="15" x14ac:dyDescent="0.25">
      <c r="A269" s="334" t="s">
        <v>149</v>
      </c>
      <c r="B269" s="335">
        <v>510</v>
      </c>
      <c r="C269" s="336"/>
      <c r="D269" s="337" t="s">
        <v>23</v>
      </c>
      <c r="E269" s="338" t="s">
        <v>849</v>
      </c>
      <c r="F269" s="339"/>
      <c r="G269" s="408"/>
      <c r="H269" s="409">
        <v>8.8000000000000007</v>
      </c>
      <c r="I269" s="342">
        <v>1</v>
      </c>
      <c r="J269" s="343"/>
      <c r="K269" s="344" t="s">
        <v>24</v>
      </c>
      <c r="L269" s="345">
        <v>8.8000000000000007</v>
      </c>
      <c r="M269" s="345">
        <v>8.8001606595634012</v>
      </c>
      <c r="N269" s="345">
        <v>8.8003213220599257</v>
      </c>
      <c r="O269" s="345">
        <v>8.8004819874896292</v>
      </c>
      <c r="P269" s="345">
        <v>8.800642655852565</v>
      </c>
      <c r="Q269" s="345">
        <v>8.8008033271487864</v>
      </c>
      <c r="R269" s="345">
        <v>8.8009640013783432</v>
      </c>
      <c r="S269" s="345">
        <v>8.801124678541294</v>
      </c>
      <c r="T269" s="345">
        <v>8.801285358637692</v>
      </c>
      <c r="U269" s="345">
        <v>8.8014460416675888</v>
      </c>
      <c r="V269" s="345">
        <v>8.8016067276310377</v>
      </c>
      <c r="W269" s="345">
        <v>8.8017674165280901</v>
      </c>
      <c r="X269" s="345">
        <v>8.8019281083588101</v>
      </c>
      <c r="Y269" s="345">
        <v>8.8020888031232367</v>
      </c>
      <c r="Z269" s="346" t="s">
        <v>1596</v>
      </c>
      <c r="AA269" s="347">
        <v>0</v>
      </c>
      <c r="AB269" s="347">
        <v>0</v>
      </c>
      <c r="AC269" s="348">
        <v>0.32954545454545453</v>
      </c>
      <c r="AD269" s="175"/>
      <c r="AE269" s="349">
        <v>11330</v>
      </c>
      <c r="AF269" s="350"/>
      <c r="AG269" s="350"/>
      <c r="AH269" s="350"/>
      <c r="AI269" s="350"/>
      <c r="AJ269" s="350"/>
      <c r="AK269" s="350"/>
      <c r="AL269" s="351"/>
      <c r="AN269" s="216"/>
      <c r="AO269"/>
      <c r="AP269"/>
      <c r="AQ269"/>
      <c r="AR269"/>
      <c r="AS269"/>
      <c r="AT269"/>
    </row>
    <row r="270" spans="1:46" s="157" customFormat="1" ht="15" x14ac:dyDescent="0.25">
      <c r="A270" s="11"/>
      <c r="B270" s="176"/>
      <c r="C270" s="177"/>
      <c r="D270" s="178"/>
      <c r="E270" s="178"/>
      <c r="F270" s="178"/>
      <c r="G270" s="179"/>
      <c r="H270" s="180"/>
      <c r="I270" s="181"/>
      <c r="J270" s="182"/>
      <c r="K270" s="183" t="s">
        <v>25</v>
      </c>
      <c r="L270" s="352">
        <v>9.07</v>
      </c>
      <c r="M270" s="352">
        <v>9.0701655888909141</v>
      </c>
      <c r="N270" s="352">
        <v>9.0703311808049456</v>
      </c>
      <c r="O270" s="352">
        <v>9.07049677574215</v>
      </c>
      <c r="P270" s="352">
        <v>9.0706623737025858</v>
      </c>
      <c r="Q270" s="352">
        <v>9.0708279746863045</v>
      </c>
      <c r="R270" s="352">
        <v>9.0709935786933595</v>
      </c>
      <c r="S270" s="352">
        <v>9.0711591857238094</v>
      </c>
      <c r="T270" s="352">
        <v>9.071324795777711</v>
      </c>
      <c r="U270" s="352">
        <v>9.0714904088551158</v>
      </c>
      <c r="V270" s="352">
        <v>9.0716560249560789</v>
      </c>
      <c r="W270" s="352">
        <v>9.0718216440806554</v>
      </c>
      <c r="X270" s="352">
        <v>9.0719872662289092</v>
      </c>
      <c r="Y270" s="352">
        <v>9.0721528914008793</v>
      </c>
      <c r="Z270" s="184"/>
      <c r="AA270" s="353"/>
      <c r="AB270" s="353"/>
      <c r="AC270" s="354">
        <v>2.9</v>
      </c>
      <c r="AD270" s="175"/>
      <c r="AE270" s="186">
        <v>1</v>
      </c>
      <c r="AF270" s="187">
        <v>0</v>
      </c>
      <c r="AG270" s="187">
        <v>0</v>
      </c>
      <c r="AH270" s="187">
        <v>0</v>
      </c>
      <c r="AI270" s="187">
        <v>0</v>
      </c>
      <c r="AJ270" s="187">
        <v>0</v>
      </c>
      <c r="AK270" s="187">
        <v>0</v>
      </c>
      <c r="AL270" s="188">
        <v>0</v>
      </c>
      <c r="AN270" s="216"/>
      <c r="AO270"/>
      <c r="AP270"/>
      <c r="AQ270"/>
      <c r="AR270"/>
      <c r="AS270"/>
      <c r="AT270"/>
    </row>
    <row r="271" spans="1:46" s="157" customFormat="1" ht="15" x14ac:dyDescent="0.25">
      <c r="A271" s="11"/>
      <c r="B271" s="176"/>
      <c r="C271" s="189"/>
      <c r="D271" s="190" t="s">
        <v>26</v>
      </c>
      <c r="E271" s="355"/>
      <c r="F271" s="356"/>
      <c r="G271" s="357"/>
      <c r="H271" s="358"/>
      <c r="I271" s="359"/>
      <c r="J271" s="359"/>
      <c r="K271" s="359"/>
      <c r="L271" s="359"/>
      <c r="M271" s="359"/>
      <c r="N271" s="360"/>
      <c r="O271" s="360"/>
      <c r="P271" s="360"/>
      <c r="Q271" s="360"/>
      <c r="R271" s="361" t="s">
        <v>27</v>
      </c>
      <c r="S271" s="392">
        <v>0</v>
      </c>
      <c r="T271" s="353"/>
      <c r="U271" s="353"/>
      <c r="V271" s="353"/>
      <c r="W271" s="353"/>
      <c r="X271" s="353"/>
      <c r="Y271" s="353"/>
      <c r="Z271" s="184"/>
      <c r="AA271" s="362"/>
      <c r="AB271" s="362"/>
      <c r="AC271" s="363"/>
      <c r="AD271" s="175"/>
      <c r="AE271" s="175"/>
      <c r="AF271" s="175"/>
      <c r="AG271" s="175"/>
      <c r="AH271" s="175"/>
      <c r="AI271" s="175"/>
      <c r="AJ271" s="175"/>
      <c r="AK271" s="175"/>
      <c r="AL271" s="175"/>
      <c r="AN271" s="216"/>
      <c r="AO271"/>
      <c r="AP271"/>
      <c r="AQ271"/>
      <c r="AR271"/>
      <c r="AS271"/>
      <c r="AT271"/>
    </row>
    <row r="272" spans="1:46" s="157" customFormat="1" ht="15" x14ac:dyDescent="0.25">
      <c r="A272" s="14"/>
      <c r="B272" s="197"/>
      <c r="C272" s="198"/>
      <c r="D272" s="198"/>
      <c r="E272" s="198"/>
      <c r="F272" s="199"/>
      <c r="G272" s="200" t="s">
        <v>28</v>
      </c>
      <c r="H272" s="201">
        <v>0.99199999999999999</v>
      </c>
      <c r="I272" s="197"/>
      <c r="J272" s="202"/>
      <c r="K272" s="203" t="s">
        <v>29</v>
      </c>
      <c r="L272" s="78">
        <v>8.7296000000000014</v>
      </c>
      <c r="M272" s="78">
        <v>8.7297593742868944</v>
      </c>
      <c r="N272" s="78">
        <v>8.7299187514834458</v>
      </c>
      <c r="O272" s="78">
        <v>8.7300781315897122</v>
      </c>
      <c r="P272" s="78">
        <v>8.7302375146057436</v>
      </c>
      <c r="Q272" s="78">
        <v>8.7303969005315967</v>
      </c>
      <c r="R272" s="78">
        <v>8.7305562893673159</v>
      </c>
      <c r="S272" s="78">
        <v>8.7307156811129634</v>
      </c>
      <c r="T272" s="78">
        <v>8.7308750757685907</v>
      </c>
      <c r="U272" s="78">
        <v>8.7310344733342475</v>
      </c>
      <c r="V272" s="78">
        <v>8.731193873809989</v>
      </c>
      <c r="W272" s="78">
        <v>8.7313532771958648</v>
      </c>
      <c r="X272" s="78">
        <v>8.731512683491939</v>
      </c>
      <c r="Y272" s="78">
        <v>8.7316720926982505</v>
      </c>
      <c r="Z272" s="204"/>
      <c r="AA272" s="205"/>
      <c r="AB272" s="198"/>
      <c r="AC272" s="206"/>
      <c r="AD272" s="175"/>
      <c r="AE272" s="175"/>
      <c r="AF272" s="175"/>
      <c r="AG272" s="175"/>
      <c r="AH272" s="175"/>
      <c r="AI272" s="175"/>
      <c r="AJ272" s="175"/>
      <c r="AK272" s="175"/>
      <c r="AL272" s="175"/>
      <c r="AN272" s="216"/>
      <c r="AO272"/>
      <c r="AP272"/>
      <c r="AQ272"/>
      <c r="AR272"/>
      <c r="AS272"/>
      <c r="AT272"/>
    </row>
    <row r="273" spans="1:46" s="157" customFormat="1" ht="15" x14ac:dyDescent="0.25">
      <c r="A273" s="2"/>
      <c r="C273" s="207"/>
      <c r="D273" s="208"/>
      <c r="E273" s="208"/>
      <c r="F273" s="208"/>
      <c r="G273" s="209"/>
      <c r="H273" s="241"/>
      <c r="I273" s="211"/>
      <c r="J273" s="212"/>
      <c r="K273" s="208"/>
      <c r="Z273" s="175"/>
      <c r="AA273" s="175"/>
      <c r="AB273" s="175"/>
      <c r="AC273" s="175"/>
      <c r="AD273" s="175"/>
      <c r="AE273" s="175"/>
      <c r="AF273" s="175"/>
      <c r="AG273" s="175"/>
      <c r="AH273" s="175"/>
      <c r="AI273" s="175"/>
      <c r="AJ273" s="175"/>
      <c r="AK273" s="175"/>
      <c r="AL273" s="175"/>
      <c r="AN273" s="216"/>
      <c r="AO273"/>
      <c r="AP273"/>
      <c r="AQ273"/>
      <c r="AR273"/>
      <c r="AS273"/>
      <c r="AT273"/>
    </row>
    <row r="274" spans="1:46" s="157" customFormat="1" ht="15" x14ac:dyDescent="0.25">
      <c r="A274" s="152"/>
      <c r="B274" s="388">
        <v>550</v>
      </c>
      <c r="C274" s="365" t="s">
        <v>149</v>
      </c>
      <c r="D274" s="366" t="s">
        <v>30</v>
      </c>
      <c r="E274" s="366" t="s">
        <v>533</v>
      </c>
      <c r="F274" s="367"/>
      <c r="G274" s="411">
        <v>43498</v>
      </c>
      <c r="H274" s="412">
        <v>2.2400000000000002</v>
      </c>
      <c r="I274" s="342">
        <v>1</v>
      </c>
      <c r="J274" s="368">
        <v>0</v>
      </c>
      <c r="K274" s="369">
        <v>0</v>
      </c>
      <c r="L274" s="370">
        <v>2.2400000000000002</v>
      </c>
      <c r="M274" s="370">
        <v>2.2400408951615933</v>
      </c>
      <c r="N274" s="370">
        <v>2.2400817910697994</v>
      </c>
      <c r="O274" s="370">
        <v>2.2401226877246327</v>
      </c>
      <c r="P274" s="370">
        <v>2.2401635851261075</v>
      </c>
      <c r="Q274" s="370">
        <v>2.240204483274236</v>
      </c>
      <c r="R274" s="370">
        <v>2.2402453821690327</v>
      </c>
      <c r="S274" s="370">
        <v>2.2402862818105111</v>
      </c>
      <c r="T274" s="370">
        <v>2.2403271821986852</v>
      </c>
      <c r="U274" s="370">
        <v>2.2403680833335677</v>
      </c>
      <c r="V274" s="370">
        <v>2.240408985215173</v>
      </c>
      <c r="W274" s="370">
        <v>2.2404498878435137</v>
      </c>
      <c r="X274" s="370">
        <v>2.2404907912186056</v>
      </c>
      <c r="Y274" s="370">
        <v>2.2405316953404601</v>
      </c>
      <c r="Z274" s="381"/>
      <c r="AA274" s="347">
        <v>0</v>
      </c>
      <c r="AB274" s="347">
        <v>0</v>
      </c>
      <c r="AC274" s="348">
        <v>0.17857142857142858</v>
      </c>
      <c r="AD274" s="175"/>
      <c r="AE274" s="349">
        <v>80805</v>
      </c>
      <c r="AF274" s="350"/>
      <c r="AG274" s="350"/>
      <c r="AH274" s="350"/>
      <c r="AI274" s="350"/>
      <c r="AJ274" s="350"/>
      <c r="AK274" s="350"/>
      <c r="AL274" s="351"/>
      <c r="AM274" s="157">
        <v>3.34</v>
      </c>
      <c r="AN274" s="240">
        <v>-1.0999999999999996</v>
      </c>
      <c r="AO274"/>
      <c r="AP274"/>
      <c r="AQ274"/>
      <c r="AR274"/>
      <c r="AS274"/>
      <c r="AT274"/>
    </row>
    <row r="275" spans="1:46" s="157" customFormat="1" ht="15" x14ac:dyDescent="0.25">
      <c r="A275" s="152"/>
      <c r="C275" s="217"/>
      <c r="D275" s="139"/>
      <c r="E275" s="139"/>
      <c r="F275" s="139"/>
      <c r="G275" s="218">
        <v>0.125</v>
      </c>
      <c r="H275" s="248"/>
      <c r="I275" s="220"/>
      <c r="J275" s="220"/>
      <c r="K275" s="220"/>
      <c r="L275" s="220" t="s">
        <v>32</v>
      </c>
      <c r="M275" s="235"/>
      <c r="N275" s="221"/>
      <c r="O275" s="221"/>
      <c r="P275" s="221"/>
      <c r="Q275" s="221"/>
      <c r="R275" s="221"/>
      <c r="S275" s="221"/>
      <c r="T275" s="221"/>
      <c r="U275" s="221"/>
      <c r="V275" s="221"/>
      <c r="W275" s="221"/>
      <c r="X275" s="221"/>
      <c r="Y275" s="221"/>
      <c r="Z275" s="222"/>
      <c r="AA275" s="353"/>
      <c r="AB275" s="353"/>
      <c r="AC275" s="372">
        <v>0.4</v>
      </c>
      <c r="AD275" s="175"/>
      <c r="AE275" s="186">
        <v>1</v>
      </c>
      <c r="AF275" s="187">
        <v>0</v>
      </c>
      <c r="AG275" s="187">
        <v>0</v>
      </c>
      <c r="AH275" s="187">
        <v>0</v>
      </c>
      <c r="AI275" s="187">
        <v>0</v>
      </c>
      <c r="AJ275" s="187">
        <v>0</v>
      </c>
      <c r="AK275" s="187">
        <v>0</v>
      </c>
      <c r="AL275" s="188">
        <v>0</v>
      </c>
      <c r="AN275" s="216"/>
      <c r="AO275"/>
      <c r="AP275"/>
      <c r="AQ275"/>
      <c r="AR275"/>
      <c r="AS275"/>
      <c r="AT275"/>
    </row>
    <row r="276" spans="1:46" s="157" customFormat="1" ht="15" x14ac:dyDescent="0.25">
      <c r="A276" s="152"/>
      <c r="C276" s="223" t="s">
        <v>33</v>
      </c>
      <c r="D276" s="373"/>
      <c r="E276" s="225"/>
      <c r="F276" s="225"/>
      <c r="G276" s="226"/>
      <c r="H276" s="249"/>
      <c r="I276" s="228"/>
      <c r="J276" s="228"/>
      <c r="K276" s="228"/>
      <c r="L276" s="228"/>
      <c r="M276" s="374"/>
      <c r="N276" s="374"/>
      <c r="O276" s="375"/>
      <c r="P276" s="375"/>
      <c r="Q276" s="375"/>
      <c r="R276" s="376" t="s">
        <v>34</v>
      </c>
      <c r="S276" s="396">
        <v>0</v>
      </c>
      <c r="T276" s="233"/>
      <c r="U276" s="233"/>
      <c r="V276" s="233"/>
      <c r="W276" s="233"/>
      <c r="X276" s="233"/>
      <c r="Y276" s="233"/>
      <c r="Z276" s="234"/>
      <c r="AA276" s="378"/>
      <c r="AB276" s="378"/>
      <c r="AC276" s="379"/>
      <c r="AD276" s="175"/>
      <c r="AE276" s="175"/>
      <c r="AF276" s="175"/>
      <c r="AG276" s="175"/>
      <c r="AH276" s="175"/>
      <c r="AI276" s="175"/>
      <c r="AJ276" s="175"/>
      <c r="AK276" s="175"/>
      <c r="AL276" s="175"/>
      <c r="AN276" s="216"/>
      <c r="AO276"/>
      <c r="AP276"/>
      <c r="AQ276"/>
      <c r="AR276"/>
      <c r="AS276"/>
      <c r="AT276"/>
    </row>
    <row r="277" spans="1:46" s="157" customFormat="1" ht="15" x14ac:dyDescent="0.25">
      <c r="A277" s="152"/>
      <c r="B277" s="364">
        <v>557</v>
      </c>
      <c r="C277" s="365" t="s">
        <v>150</v>
      </c>
      <c r="D277" s="366" t="s">
        <v>30</v>
      </c>
      <c r="E277" s="366" t="s">
        <v>534</v>
      </c>
      <c r="F277" s="367"/>
      <c r="G277" s="411">
        <v>43497</v>
      </c>
      <c r="H277" s="412">
        <v>3.77</v>
      </c>
      <c r="I277" s="342">
        <v>1</v>
      </c>
      <c r="J277" s="368">
        <v>0</v>
      </c>
      <c r="K277" s="369">
        <v>0</v>
      </c>
      <c r="L277" s="370">
        <v>3.77</v>
      </c>
      <c r="M277" s="370">
        <v>3.7700688280175023</v>
      </c>
      <c r="N277" s="370">
        <v>3.7701376572915817</v>
      </c>
      <c r="O277" s="370">
        <v>3.7702064878222612</v>
      </c>
      <c r="P277" s="370">
        <v>3.7702753196095649</v>
      </c>
      <c r="Q277" s="370">
        <v>3.7703441526535131</v>
      </c>
      <c r="R277" s="370">
        <v>3.7704129869541307</v>
      </c>
      <c r="S277" s="370">
        <v>3.7704818225114405</v>
      </c>
      <c r="T277" s="370">
        <v>3.7705506593254654</v>
      </c>
      <c r="U277" s="370">
        <v>3.7706194973962273</v>
      </c>
      <c r="V277" s="370">
        <v>3.7706883367237505</v>
      </c>
      <c r="W277" s="370">
        <v>3.7707571773080564</v>
      </c>
      <c r="X277" s="370">
        <v>3.7708260191491711</v>
      </c>
      <c r="Y277" s="370">
        <v>3.7708948622471135</v>
      </c>
      <c r="Z277" s="371"/>
      <c r="AA277" s="347">
        <v>0</v>
      </c>
      <c r="AB277" s="347">
        <v>0</v>
      </c>
      <c r="AC277" s="348">
        <v>0.22811671087533156</v>
      </c>
      <c r="AD277" s="175"/>
      <c r="AE277" s="349">
        <v>80813</v>
      </c>
      <c r="AF277" s="350"/>
      <c r="AG277" s="350"/>
      <c r="AH277" s="350"/>
      <c r="AI277" s="350"/>
      <c r="AJ277" s="350"/>
      <c r="AK277" s="350"/>
      <c r="AL277" s="351"/>
      <c r="AM277" s="157">
        <v>4.0642343346570149</v>
      </c>
      <c r="AN277" s="210">
        <v>-0.29423433465701487</v>
      </c>
      <c r="AO277"/>
      <c r="AP277"/>
      <c r="AQ277"/>
      <c r="AR277"/>
      <c r="AS277"/>
      <c r="AT277"/>
    </row>
    <row r="278" spans="1:46" s="157" customFormat="1" ht="15" x14ac:dyDescent="0.25">
      <c r="A278" s="152"/>
      <c r="C278" s="217"/>
      <c r="D278" s="139"/>
      <c r="E278" s="139"/>
      <c r="F278" s="139"/>
      <c r="G278" s="218">
        <v>0.29166666666666669</v>
      </c>
      <c r="H278" s="250"/>
      <c r="I278" s="220"/>
      <c r="J278" s="220"/>
      <c r="K278" s="220"/>
      <c r="L278" s="220" t="s">
        <v>32</v>
      </c>
      <c r="M278" s="221"/>
      <c r="N278" s="221"/>
      <c r="O278" s="221"/>
      <c r="P278" s="221"/>
      <c r="Q278" s="221"/>
      <c r="R278" s="221"/>
      <c r="S278" s="221"/>
      <c r="T278" s="221"/>
      <c r="U278" s="221"/>
      <c r="V278" s="221"/>
      <c r="W278" s="221"/>
      <c r="X278" s="221"/>
      <c r="Y278" s="221"/>
      <c r="Z278" s="222"/>
      <c r="AA278" s="353"/>
      <c r="AB278" s="353"/>
      <c r="AC278" s="372">
        <v>0.86</v>
      </c>
      <c r="AD278" s="175"/>
      <c r="AE278" s="186">
        <v>1</v>
      </c>
      <c r="AF278" s="187">
        <v>0</v>
      </c>
      <c r="AG278" s="187">
        <v>0</v>
      </c>
      <c r="AH278" s="187">
        <v>0</v>
      </c>
      <c r="AI278" s="187">
        <v>0</v>
      </c>
      <c r="AJ278" s="187">
        <v>0</v>
      </c>
      <c r="AK278" s="187">
        <v>0</v>
      </c>
      <c r="AL278" s="188">
        <v>0</v>
      </c>
      <c r="AN278" s="216"/>
      <c r="AO278"/>
      <c r="AP278"/>
      <c r="AQ278"/>
      <c r="AR278"/>
      <c r="AS278"/>
      <c r="AT278"/>
    </row>
    <row r="279" spans="1:46" s="157" customFormat="1" ht="15" x14ac:dyDescent="0.25">
      <c r="A279" s="152"/>
      <c r="C279" s="223" t="s">
        <v>33</v>
      </c>
      <c r="D279" s="373"/>
      <c r="E279" s="225"/>
      <c r="F279" s="225"/>
      <c r="G279" s="226"/>
      <c r="H279" s="249"/>
      <c r="I279" s="228"/>
      <c r="J279" s="228"/>
      <c r="K279" s="228"/>
      <c r="L279" s="228"/>
      <c r="M279" s="374"/>
      <c r="N279" s="374"/>
      <c r="O279" s="375"/>
      <c r="P279" s="375"/>
      <c r="Q279" s="375"/>
      <c r="R279" s="376" t="s">
        <v>34</v>
      </c>
      <c r="S279" s="396">
        <v>0</v>
      </c>
      <c r="T279" s="233"/>
      <c r="U279" s="233"/>
      <c r="V279" s="233"/>
      <c r="W279" s="233"/>
      <c r="X279" s="233"/>
      <c r="Y279" s="233"/>
      <c r="Z279" s="234"/>
      <c r="AA279" s="378"/>
      <c r="AB279" s="378"/>
      <c r="AC279" s="379"/>
      <c r="AD279" s="175"/>
      <c r="AE279" s="175"/>
      <c r="AF279" s="175"/>
      <c r="AG279" s="175"/>
      <c r="AH279" s="175"/>
      <c r="AI279" s="175"/>
      <c r="AJ279" s="175"/>
      <c r="AK279" s="175"/>
      <c r="AL279" s="175"/>
      <c r="AN279" s="216"/>
      <c r="AO279"/>
      <c r="AP279"/>
      <c r="AQ279"/>
      <c r="AR279"/>
      <c r="AS279"/>
      <c r="AT279"/>
    </row>
    <row r="280" spans="1:46" s="157" customFormat="1" ht="15" x14ac:dyDescent="0.25">
      <c r="A280" s="152"/>
      <c r="B280" s="364">
        <v>525</v>
      </c>
      <c r="C280" s="365" t="s">
        <v>148</v>
      </c>
      <c r="D280" s="366" t="s">
        <v>30</v>
      </c>
      <c r="E280" s="366" t="s">
        <v>538</v>
      </c>
      <c r="F280" s="367"/>
      <c r="G280" s="411">
        <v>43495</v>
      </c>
      <c r="H280" s="412">
        <v>2.04</v>
      </c>
      <c r="I280" s="342">
        <v>1</v>
      </c>
      <c r="J280" s="368">
        <v>0</v>
      </c>
      <c r="K280" s="369">
        <v>0</v>
      </c>
      <c r="L280" s="370">
        <v>2.04</v>
      </c>
      <c r="M280" s="370">
        <v>2.0400372438078791</v>
      </c>
      <c r="N280" s="370">
        <v>2.0400744882957103</v>
      </c>
      <c r="O280" s="370">
        <v>2.0401117334635046</v>
      </c>
      <c r="P280" s="370">
        <v>2.0401489793112764</v>
      </c>
      <c r="Q280" s="370">
        <v>2.0401862258390362</v>
      </c>
      <c r="R280" s="370">
        <v>2.0402234730467974</v>
      </c>
      <c r="S280" s="370">
        <v>2.0402607209345724</v>
      </c>
      <c r="T280" s="370">
        <v>2.0402979695023737</v>
      </c>
      <c r="U280" s="370">
        <v>2.0403352187502133</v>
      </c>
      <c r="V280" s="370">
        <v>2.040372468678104</v>
      </c>
      <c r="W280" s="370">
        <v>2.0404097192860569</v>
      </c>
      <c r="X280" s="370">
        <v>2.0404469705740871</v>
      </c>
      <c r="Y280" s="370">
        <v>2.0404842225422044</v>
      </c>
      <c r="Z280" s="371"/>
      <c r="AA280" s="347">
        <v>0</v>
      </c>
      <c r="AB280" s="347">
        <v>0</v>
      </c>
      <c r="AC280" s="348">
        <v>0.24019607843137253</v>
      </c>
      <c r="AD280" s="175"/>
      <c r="AE280" s="349">
        <v>80810</v>
      </c>
      <c r="AF280" s="350"/>
      <c r="AG280" s="350"/>
      <c r="AH280" s="350"/>
      <c r="AI280" s="350"/>
      <c r="AJ280" s="350"/>
      <c r="AK280" s="350"/>
      <c r="AL280" s="351"/>
      <c r="AM280" s="157">
        <v>2.1876776697352081</v>
      </c>
      <c r="AN280" s="216">
        <v>-0.14767766973520802</v>
      </c>
      <c r="AO280"/>
      <c r="AP280"/>
      <c r="AQ280"/>
      <c r="AR280"/>
      <c r="AS280"/>
      <c r="AT280"/>
    </row>
    <row r="281" spans="1:46" s="157" customFormat="1" ht="15" x14ac:dyDescent="0.25">
      <c r="C281" s="217"/>
      <c r="D281" s="139"/>
      <c r="E281" s="139"/>
      <c r="F281" s="139"/>
      <c r="G281" s="218">
        <v>0.85416666666666663</v>
      </c>
      <c r="H281" s="250"/>
      <c r="I281" s="220"/>
      <c r="J281" s="220"/>
      <c r="K281" s="220"/>
      <c r="L281" s="220" t="s">
        <v>32</v>
      </c>
      <c r="M281" s="235"/>
      <c r="N281" s="221"/>
      <c r="O281" s="221"/>
      <c r="P281" s="221"/>
      <c r="Q281" s="221"/>
      <c r="R281" s="221"/>
      <c r="S281" s="221"/>
      <c r="T281" s="221"/>
      <c r="U281" s="221"/>
      <c r="V281" s="221"/>
      <c r="W281" s="221"/>
      <c r="X281" s="221"/>
      <c r="Y281" s="221"/>
      <c r="Z281" s="222"/>
      <c r="AA281" s="353"/>
      <c r="AB281" s="353"/>
      <c r="AC281" s="372">
        <v>0.49</v>
      </c>
      <c r="AD281" s="175"/>
      <c r="AE281" s="186">
        <v>1</v>
      </c>
      <c r="AF281" s="187">
        <v>0</v>
      </c>
      <c r="AG281" s="187">
        <v>0</v>
      </c>
      <c r="AH281" s="187">
        <v>0</v>
      </c>
      <c r="AI281" s="187">
        <v>0</v>
      </c>
      <c r="AJ281" s="187">
        <v>0</v>
      </c>
      <c r="AK281" s="187">
        <v>0</v>
      </c>
      <c r="AL281" s="188">
        <v>0</v>
      </c>
      <c r="AN281" s="216"/>
      <c r="AO281"/>
      <c r="AP281"/>
      <c r="AQ281"/>
      <c r="AR281"/>
      <c r="AS281"/>
      <c r="AT281"/>
    </row>
    <row r="282" spans="1:46" s="157" customFormat="1" ht="15" x14ac:dyDescent="0.25">
      <c r="C282" s="223" t="s">
        <v>33</v>
      </c>
      <c r="D282" s="373"/>
      <c r="E282" s="225"/>
      <c r="F282" s="225"/>
      <c r="G282" s="226"/>
      <c r="H282" s="249"/>
      <c r="I282" s="228"/>
      <c r="J282" s="228"/>
      <c r="K282" s="228"/>
      <c r="L282" s="228"/>
      <c r="M282" s="374"/>
      <c r="N282" s="374"/>
      <c r="O282" s="375"/>
      <c r="P282" s="375"/>
      <c r="Q282" s="375"/>
      <c r="R282" s="376" t="s">
        <v>34</v>
      </c>
      <c r="S282" s="396">
        <v>0</v>
      </c>
      <c r="T282" s="233"/>
      <c r="U282" s="233"/>
      <c r="V282" s="233"/>
      <c r="W282" s="233"/>
      <c r="X282" s="233"/>
      <c r="Y282" s="233"/>
      <c r="Z282" s="234"/>
      <c r="AA282" s="378"/>
      <c r="AB282" s="378"/>
      <c r="AC282" s="379"/>
      <c r="AD282" s="175"/>
      <c r="AE282" s="175"/>
      <c r="AF282" s="175"/>
      <c r="AG282" s="175"/>
      <c r="AH282" s="175"/>
      <c r="AI282" s="175"/>
      <c r="AJ282" s="175"/>
      <c r="AK282" s="175"/>
      <c r="AL282" s="175"/>
      <c r="AN282" s="216"/>
      <c r="AO282"/>
      <c r="AP282"/>
      <c r="AQ282"/>
      <c r="AR282"/>
      <c r="AS282"/>
      <c r="AT282"/>
    </row>
    <row r="283" spans="1:46" s="157" customFormat="1" ht="15" x14ac:dyDescent="0.25">
      <c r="B283" s="364">
        <v>560</v>
      </c>
      <c r="C283" s="365" t="s">
        <v>151</v>
      </c>
      <c r="D283" s="366" t="s">
        <v>30</v>
      </c>
      <c r="E283" s="366" t="s">
        <v>538</v>
      </c>
      <c r="F283" s="367"/>
      <c r="G283" s="411">
        <v>43481</v>
      </c>
      <c r="H283" s="412">
        <v>1.02</v>
      </c>
      <c r="I283" s="342">
        <v>1</v>
      </c>
      <c r="J283" s="368">
        <v>0</v>
      </c>
      <c r="K283" s="369">
        <v>0</v>
      </c>
      <c r="L283" s="370">
        <v>1.02</v>
      </c>
      <c r="M283" s="370">
        <v>1.0200186219039395</v>
      </c>
      <c r="N283" s="370">
        <v>1.0200372441478551</v>
      </c>
      <c r="O283" s="370">
        <v>1.0200558667317523</v>
      </c>
      <c r="P283" s="370">
        <v>1.0200744896556382</v>
      </c>
      <c r="Q283" s="370">
        <v>1.0200931129195181</v>
      </c>
      <c r="R283" s="370">
        <v>1.0201117365233987</v>
      </c>
      <c r="S283" s="370">
        <v>1.0201303604672862</v>
      </c>
      <c r="T283" s="370">
        <v>1.0201489847511869</v>
      </c>
      <c r="U283" s="370">
        <v>1.0201676093751066</v>
      </c>
      <c r="V283" s="370">
        <v>1.020186234339052</v>
      </c>
      <c r="W283" s="370">
        <v>1.0202048596430284</v>
      </c>
      <c r="X283" s="370">
        <v>1.0202234852870435</v>
      </c>
      <c r="Y283" s="370">
        <v>1.0202421112711022</v>
      </c>
      <c r="Z283" s="371"/>
      <c r="AA283" s="347">
        <v>0</v>
      </c>
      <c r="AB283" s="347">
        <v>0</v>
      </c>
      <c r="AC283" s="348">
        <v>0.18627450980392157</v>
      </c>
      <c r="AD283" s="175"/>
      <c r="AE283" s="349">
        <v>80802</v>
      </c>
      <c r="AF283" s="350"/>
      <c r="AG283" s="350"/>
      <c r="AH283" s="350"/>
      <c r="AI283" s="350"/>
      <c r="AJ283" s="350"/>
      <c r="AK283" s="350"/>
      <c r="AL283" s="351"/>
      <c r="AM283" s="157">
        <v>1.4909112848175896</v>
      </c>
      <c r="AN283" s="216">
        <v>-0.47091128481758959</v>
      </c>
      <c r="AO283"/>
      <c r="AP283"/>
      <c r="AQ283"/>
      <c r="AR283"/>
      <c r="AS283"/>
      <c r="AT283"/>
    </row>
    <row r="284" spans="1:46" s="157" customFormat="1" ht="15" x14ac:dyDescent="0.25">
      <c r="C284" s="217"/>
      <c r="D284" s="139"/>
      <c r="E284" s="139"/>
      <c r="F284" s="139"/>
      <c r="G284" s="218">
        <v>0.83333333333333337</v>
      </c>
      <c r="H284" s="250"/>
      <c r="I284" s="220"/>
      <c r="J284" s="220"/>
      <c r="K284" s="220"/>
      <c r="L284" s="220" t="s">
        <v>32</v>
      </c>
      <c r="M284" s="235"/>
      <c r="N284" s="221"/>
      <c r="O284" s="221"/>
      <c r="P284" s="221"/>
      <c r="Q284" s="221"/>
      <c r="R284" s="221"/>
      <c r="S284" s="221"/>
      <c r="T284" s="221"/>
      <c r="U284" s="221"/>
      <c r="V284" s="221"/>
      <c r="W284" s="221"/>
      <c r="X284" s="221"/>
      <c r="Y284" s="221"/>
      <c r="Z284" s="222"/>
      <c r="AA284" s="353"/>
      <c r="AB284" s="353"/>
      <c r="AC284" s="372">
        <v>0.19</v>
      </c>
      <c r="AD284" s="175"/>
      <c r="AE284" s="186">
        <v>1</v>
      </c>
      <c r="AF284" s="187">
        <v>0</v>
      </c>
      <c r="AG284" s="187">
        <v>0</v>
      </c>
      <c r="AH284" s="187">
        <v>0</v>
      </c>
      <c r="AI284" s="187">
        <v>0</v>
      </c>
      <c r="AJ284" s="187">
        <v>0</v>
      </c>
      <c r="AK284" s="187">
        <v>0</v>
      </c>
      <c r="AL284" s="188">
        <v>0</v>
      </c>
      <c r="AN284" s="216"/>
      <c r="AO284"/>
      <c r="AP284"/>
      <c r="AQ284"/>
      <c r="AR284"/>
      <c r="AS284"/>
      <c r="AT284"/>
    </row>
    <row r="285" spans="1:46" s="157" customFormat="1" ht="15" x14ac:dyDescent="0.25">
      <c r="C285" s="223" t="s">
        <v>33</v>
      </c>
      <c r="D285" s="373"/>
      <c r="E285" s="225"/>
      <c r="F285" s="225"/>
      <c r="G285" s="226"/>
      <c r="H285" s="249"/>
      <c r="I285" s="228"/>
      <c r="J285" s="228"/>
      <c r="K285" s="228"/>
      <c r="L285" s="228"/>
      <c r="M285" s="374"/>
      <c r="N285" s="374"/>
      <c r="O285" s="375"/>
      <c r="P285" s="375"/>
      <c r="Q285" s="375"/>
      <c r="R285" s="376" t="s">
        <v>34</v>
      </c>
      <c r="S285" s="396">
        <v>0</v>
      </c>
      <c r="T285" s="387"/>
      <c r="U285" s="387"/>
      <c r="V285" s="387"/>
      <c r="W285" s="387"/>
      <c r="X285" s="387"/>
      <c r="Y285" s="387"/>
      <c r="Z285" s="234"/>
      <c r="AA285" s="378"/>
      <c r="AB285" s="378"/>
      <c r="AC285" s="379"/>
      <c r="AD285" s="175"/>
      <c r="AE285" s="175"/>
      <c r="AF285" s="175"/>
      <c r="AG285" s="175"/>
      <c r="AH285" s="175"/>
      <c r="AI285" s="175"/>
      <c r="AJ285" s="175"/>
      <c r="AK285" s="175"/>
      <c r="AL285" s="175"/>
      <c r="AN285" s="216"/>
      <c r="AO285"/>
      <c r="AP285"/>
      <c r="AQ285"/>
      <c r="AR285"/>
      <c r="AS285"/>
      <c r="AT285"/>
    </row>
    <row r="286" spans="1:46" s="157" customFormat="1" ht="15" x14ac:dyDescent="0.25">
      <c r="A286" s="246"/>
      <c r="B286" s="246"/>
      <c r="C286" s="246"/>
      <c r="D286" s="246"/>
      <c r="E286" s="246"/>
      <c r="F286" s="246"/>
      <c r="G286" s="246"/>
      <c r="H286" s="246"/>
      <c r="I286" s="246"/>
      <c r="J286" s="246"/>
      <c r="K286" s="246"/>
      <c r="L286" s="246"/>
      <c r="M286" s="246"/>
      <c r="N286" s="246"/>
      <c r="O286" s="246"/>
      <c r="P286" s="246"/>
      <c r="Q286" s="246"/>
      <c r="R286" s="246"/>
      <c r="S286" s="246"/>
      <c r="T286" s="246"/>
      <c r="U286" s="246"/>
      <c r="V286" s="246"/>
      <c r="W286" s="246"/>
      <c r="X286" s="246"/>
      <c r="Y286" s="246"/>
      <c r="Z286" s="246"/>
      <c r="AA286" s="246"/>
      <c r="AB286" s="246"/>
      <c r="AC286" s="246"/>
      <c r="AD286" s="246"/>
      <c r="AE286" s="246"/>
      <c r="AF286" s="246"/>
      <c r="AG286" s="246"/>
      <c r="AH286" s="246"/>
      <c r="AI286" s="246"/>
      <c r="AJ286" s="246"/>
      <c r="AK286" s="246"/>
      <c r="AL286" s="246"/>
      <c r="AN286" s="216"/>
      <c r="AO286"/>
      <c r="AP286"/>
      <c r="AQ286"/>
      <c r="AR286"/>
      <c r="AS286"/>
      <c r="AT286"/>
    </row>
    <row r="287" spans="1:46" s="157" customFormat="1" ht="15" x14ac:dyDescent="0.25">
      <c r="A287" s="152"/>
      <c r="B287" s="25"/>
      <c r="C287" s="158"/>
      <c r="D287" s="152"/>
      <c r="E287" s="152"/>
      <c r="F287" s="152"/>
      <c r="G287" s="152"/>
      <c r="H287" s="152"/>
      <c r="I287" s="152"/>
      <c r="J287" s="152"/>
      <c r="K287" s="152"/>
      <c r="L287" s="7" t="s">
        <v>0</v>
      </c>
      <c r="M287" s="159"/>
      <c r="N287" s="159"/>
      <c r="O287" s="159"/>
      <c r="P287" s="159"/>
      <c r="Q287" s="159"/>
      <c r="R287" s="159"/>
      <c r="S287" s="159"/>
      <c r="T287" s="159"/>
      <c r="U287" s="159"/>
      <c r="V287" s="159"/>
      <c r="W287" s="159"/>
      <c r="X287" s="159"/>
      <c r="Y287" s="159"/>
      <c r="Z287" s="156"/>
      <c r="AA287" s="152"/>
      <c r="AB287" s="152"/>
      <c r="AC287" s="152"/>
      <c r="AD287" s="152"/>
      <c r="AE287" s="152"/>
      <c r="AF287" s="152"/>
      <c r="AG287" s="152"/>
      <c r="AH287" s="152"/>
      <c r="AI287" s="152"/>
      <c r="AJ287" s="152"/>
      <c r="AK287" s="152"/>
      <c r="AL287" s="152"/>
      <c r="AN287" s="216"/>
      <c r="AO287"/>
      <c r="AP287"/>
      <c r="AQ287"/>
      <c r="AR287"/>
      <c r="AS287"/>
      <c r="AT287"/>
    </row>
    <row r="288" spans="1:46" s="157" customFormat="1" ht="60.75" x14ac:dyDescent="0.25">
      <c r="A288" s="20" t="s">
        <v>39</v>
      </c>
      <c r="B288" s="21" t="s">
        <v>657</v>
      </c>
      <c r="C288" s="20" t="s">
        <v>2</v>
      </c>
      <c r="D288" s="18" t="s">
        <v>3</v>
      </c>
      <c r="E288" s="18" t="s">
        <v>4</v>
      </c>
      <c r="F288" s="18" t="s">
        <v>5</v>
      </c>
      <c r="G288" s="22" t="s">
        <v>6</v>
      </c>
      <c r="H288" s="22" t="s">
        <v>826</v>
      </c>
      <c r="I288" s="16" t="s">
        <v>7</v>
      </c>
      <c r="J288" s="24" t="s">
        <v>8</v>
      </c>
      <c r="K288" s="17" t="s">
        <v>9</v>
      </c>
      <c r="L288" s="22" t="s">
        <v>10</v>
      </c>
      <c r="M288" s="22" t="s">
        <v>658</v>
      </c>
      <c r="N288" s="22" t="s">
        <v>659</v>
      </c>
      <c r="O288" s="22" t="s">
        <v>660</v>
      </c>
      <c r="P288" s="22" t="s">
        <v>661</v>
      </c>
      <c r="Q288" s="22" t="s">
        <v>662</v>
      </c>
      <c r="R288" s="22" t="s">
        <v>663</v>
      </c>
      <c r="S288" s="22" t="s">
        <v>664</v>
      </c>
      <c r="T288" s="22" t="s">
        <v>665</v>
      </c>
      <c r="U288" s="22" t="s">
        <v>666</v>
      </c>
      <c r="V288" s="22" t="s">
        <v>667</v>
      </c>
      <c r="W288" s="22" t="s">
        <v>665</v>
      </c>
      <c r="X288" s="22" t="s">
        <v>666</v>
      </c>
      <c r="Y288" s="22" t="s">
        <v>667</v>
      </c>
      <c r="Z288" s="23" t="s">
        <v>11</v>
      </c>
      <c r="AA288" s="19" t="s">
        <v>12</v>
      </c>
      <c r="AB288" s="19" t="s">
        <v>13</v>
      </c>
      <c r="AC288" s="19" t="s">
        <v>14</v>
      </c>
      <c r="AD288" s="160"/>
      <c r="AE288" s="19" t="s">
        <v>15</v>
      </c>
      <c r="AF288" s="19" t="s">
        <v>16</v>
      </c>
      <c r="AG288" s="19" t="s">
        <v>17</v>
      </c>
      <c r="AH288" s="19" t="s">
        <v>18</v>
      </c>
      <c r="AI288" s="19" t="s">
        <v>19</v>
      </c>
      <c r="AJ288" s="19" t="s">
        <v>20</v>
      </c>
      <c r="AK288" s="19" t="s">
        <v>21</v>
      </c>
      <c r="AL288" s="19" t="s">
        <v>22</v>
      </c>
      <c r="AN288" s="216"/>
      <c r="AO288"/>
      <c r="AP288"/>
      <c r="AQ288"/>
      <c r="AR288"/>
      <c r="AS288"/>
      <c r="AT288"/>
    </row>
    <row r="289" spans="1:46" s="157" customFormat="1" ht="15" x14ac:dyDescent="0.25">
      <c r="A289" s="6"/>
      <c r="B289" s="161"/>
      <c r="C289" s="162"/>
      <c r="D289" s="161"/>
      <c r="E289" s="161"/>
      <c r="F289" s="161"/>
      <c r="G289" s="163"/>
      <c r="H289" s="161"/>
      <c r="I289" s="164"/>
      <c r="J289" s="165"/>
      <c r="K289" s="161"/>
      <c r="L289" s="161"/>
      <c r="M289" s="161"/>
      <c r="N289" s="161"/>
      <c r="O289" s="161"/>
      <c r="P289" s="161"/>
      <c r="Q289" s="161"/>
      <c r="R289" s="161"/>
      <c r="S289" s="161"/>
      <c r="T289" s="161"/>
      <c r="U289" s="161"/>
      <c r="V289" s="161"/>
      <c r="W289" s="161"/>
      <c r="X289" s="161"/>
      <c r="Y289" s="161"/>
      <c r="Z289" s="160"/>
      <c r="AA289" s="160"/>
      <c r="AB289" s="160"/>
      <c r="AC289" s="160"/>
      <c r="AD289" s="160"/>
      <c r="AE289" s="160"/>
      <c r="AF289" s="160"/>
      <c r="AG289" s="160"/>
      <c r="AH289" s="160"/>
      <c r="AI289" s="160"/>
      <c r="AJ289" s="160"/>
      <c r="AK289" s="160"/>
      <c r="AL289" s="160"/>
      <c r="AN289" s="216"/>
      <c r="AO289"/>
      <c r="AP289"/>
      <c r="AQ289"/>
      <c r="AR289"/>
      <c r="AS289"/>
      <c r="AT289"/>
    </row>
    <row r="290" spans="1:46" s="157" customFormat="1" ht="15" x14ac:dyDescent="0.25">
      <c r="A290" s="334" t="s">
        <v>153</v>
      </c>
      <c r="B290" s="335">
        <v>245</v>
      </c>
      <c r="C290" s="336"/>
      <c r="D290" s="337" t="s">
        <v>23</v>
      </c>
      <c r="E290" s="338" t="s">
        <v>840</v>
      </c>
      <c r="F290" s="339"/>
      <c r="G290" s="408"/>
      <c r="H290" s="409">
        <v>45</v>
      </c>
      <c r="I290" s="342">
        <v>1</v>
      </c>
      <c r="J290" s="343"/>
      <c r="K290" s="344" t="s">
        <v>24</v>
      </c>
      <c r="L290" s="345">
        <v>45</v>
      </c>
      <c r="M290" s="345">
        <v>45.038402638904536</v>
      </c>
      <c r="N290" s="345">
        <v>45.077014245387879</v>
      </c>
      <c r="O290" s="345">
        <v>45.115835977434088</v>
      </c>
      <c r="P290" s="345">
        <v>45.154868999444588</v>
      </c>
      <c r="Q290" s="345">
        <v>45.194114482273591</v>
      </c>
      <c r="R290" s="345">
        <v>45.233573603264006</v>
      </c>
      <c r="S290" s="345">
        <v>45.273247546283272</v>
      </c>
      <c r="T290" s="345">
        <v>45.31313750175962</v>
      </c>
      <c r="U290" s="345">
        <v>45.353244666718325</v>
      </c>
      <c r="V290" s="345">
        <v>45.393570244818392</v>
      </c>
      <c r="W290" s="345">
        <v>45.434115446389178</v>
      </c>
      <c r="X290" s="345">
        <v>45.47488148846751</v>
      </c>
      <c r="Y290" s="345">
        <v>45.51586959483469</v>
      </c>
      <c r="Z290" s="346" t="s">
        <v>1597</v>
      </c>
      <c r="AA290" s="347">
        <v>0</v>
      </c>
      <c r="AB290" s="347">
        <v>0</v>
      </c>
      <c r="AC290" s="348">
        <v>0.29555555555555557</v>
      </c>
      <c r="AD290" s="175"/>
      <c r="AE290" s="349">
        <v>11430</v>
      </c>
      <c r="AF290" s="350"/>
      <c r="AG290" s="350"/>
      <c r="AH290" s="350"/>
      <c r="AI290" s="350"/>
      <c r="AJ290" s="350"/>
      <c r="AK290" s="350"/>
      <c r="AL290" s="351"/>
      <c r="AN290" s="216"/>
      <c r="AO290"/>
      <c r="AP290"/>
      <c r="AQ290"/>
      <c r="AR290"/>
      <c r="AS290"/>
      <c r="AT290"/>
    </row>
    <row r="291" spans="1:46" s="157" customFormat="1" ht="15" x14ac:dyDescent="0.25">
      <c r="A291" s="11"/>
      <c r="B291" s="176"/>
      <c r="C291" s="177"/>
      <c r="D291" s="178"/>
      <c r="E291" s="178"/>
      <c r="F291" s="178"/>
      <c r="G291" s="179"/>
      <c r="H291" s="180"/>
      <c r="I291" s="181"/>
      <c r="J291" s="182"/>
      <c r="K291" s="183" t="s">
        <v>25</v>
      </c>
      <c r="L291" s="352">
        <v>45.760773018999998</v>
      </c>
      <c r="M291" s="352">
        <v>45.79982489549424</v>
      </c>
      <c r="N291" s="352">
        <v>45.839089272387199</v>
      </c>
      <c r="O291" s="352">
        <v>45.878567327239892</v>
      </c>
      <c r="P291" s="352">
        <v>45.918260244139184</v>
      </c>
      <c r="Q291" s="352">
        <v>45.958169213733825</v>
      </c>
      <c r="R291" s="352">
        <v>45.998295433270975</v>
      </c>
      <c r="S291" s="352">
        <v>46.038640106632606</v>
      </c>
      <c r="T291" s="352">
        <v>46.079204444372408</v>
      </c>
      <c r="U291" s="352">
        <v>46.119989663752648</v>
      </c>
      <c r="V291" s="352">
        <v>46.160996988781477</v>
      </c>
      <c r="W291" s="352">
        <v>46.202227650250151</v>
      </c>
      <c r="X291" s="352">
        <v>46.243682885770809</v>
      </c>
      <c r="Y291" s="352">
        <v>46.285363939814076</v>
      </c>
      <c r="Z291" s="184"/>
      <c r="AA291" s="353"/>
      <c r="AB291" s="353"/>
      <c r="AC291" s="354">
        <v>13.3</v>
      </c>
      <c r="AD291" s="175"/>
      <c r="AE291" s="186">
        <v>1</v>
      </c>
      <c r="AF291" s="187">
        <v>0</v>
      </c>
      <c r="AG291" s="187">
        <v>0</v>
      </c>
      <c r="AH291" s="187">
        <v>0</v>
      </c>
      <c r="AI291" s="187">
        <v>0</v>
      </c>
      <c r="AJ291" s="187">
        <v>0</v>
      </c>
      <c r="AK291" s="187">
        <v>0</v>
      </c>
      <c r="AL291" s="188">
        <v>0</v>
      </c>
      <c r="AN291" s="216"/>
      <c r="AO291"/>
      <c r="AP291"/>
      <c r="AQ291"/>
      <c r="AR291"/>
      <c r="AS291"/>
      <c r="AT291"/>
    </row>
    <row r="292" spans="1:46" s="157" customFormat="1" ht="15" x14ac:dyDescent="0.25">
      <c r="A292" s="11"/>
      <c r="B292" s="176"/>
      <c r="C292" s="189"/>
      <c r="D292" s="190" t="s">
        <v>26</v>
      </c>
      <c r="E292" s="355"/>
      <c r="F292" s="356"/>
      <c r="G292" s="357"/>
      <c r="H292" s="358"/>
      <c r="I292" s="359"/>
      <c r="J292" s="359"/>
      <c r="K292" s="359"/>
      <c r="L292" s="359"/>
      <c r="M292" s="359"/>
      <c r="N292" s="360"/>
      <c r="O292" s="360"/>
      <c r="P292" s="360"/>
      <c r="Q292" s="360"/>
      <c r="R292" s="361" t="s">
        <v>27</v>
      </c>
      <c r="S292" s="392">
        <v>0</v>
      </c>
      <c r="T292" s="353"/>
      <c r="U292" s="353"/>
      <c r="V292" s="353"/>
      <c r="W292" s="353"/>
      <c r="X292" s="353"/>
      <c r="Y292" s="353"/>
      <c r="Z292" s="184"/>
      <c r="AA292" s="362"/>
      <c r="AB292" s="362"/>
      <c r="AC292" s="363"/>
      <c r="AD292" s="175"/>
      <c r="AE292" s="175"/>
      <c r="AF292" s="175"/>
      <c r="AG292" s="175"/>
      <c r="AH292" s="175"/>
      <c r="AI292" s="175"/>
      <c r="AJ292" s="175"/>
      <c r="AK292" s="175"/>
      <c r="AL292" s="175"/>
      <c r="AN292" s="216"/>
      <c r="AO292"/>
      <c r="AP292"/>
      <c r="AQ292"/>
      <c r="AR292"/>
      <c r="AS292"/>
      <c r="AT292"/>
    </row>
    <row r="293" spans="1:46" s="157" customFormat="1" ht="15" x14ac:dyDescent="0.25">
      <c r="A293" s="14"/>
      <c r="B293" s="197"/>
      <c r="C293" s="198"/>
      <c r="D293" s="198"/>
      <c r="E293" s="198"/>
      <c r="F293" s="199"/>
      <c r="G293" s="200" t="s">
        <v>28</v>
      </c>
      <c r="H293" s="201">
        <v>0.99199999999999999</v>
      </c>
      <c r="I293" s="197"/>
      <c r="J293" s="202"/>
      <c r="K293" s="203" t="s">
        <v>29</v>
      </c>
      <c r="L293" s="78">
        <v>44.64</v>
      </c>
      <c r="M293" s="78">
        <v>44.678095417793301</v>
      </c>
      <c r="N293" s="78">
        <v>44.716398131424775</v>
      </c>
      <c r="O293" s="78">
        <v>44.754909289614616</v>
      </c>
      <c r="P293" s="78">
        <v>44.793630047449028</v>
      </c>
      <c r="Q293" s="78">
        <v>44.8325615664154</v>
      </c>
      <c r="R293" s="78">
        <v>44.871705014437893</v>
      </c>
      <c r="S293" s="78">
        <v>44.911061565913009</v>
      </c>
      <c r="T293" s="78">
        <v>44.950632401745544</v>
      </c>
      <c r="U293" s="78">
        <v>44.990418709384578</v>
      </c>
      <c r="V293" s="78">
        <v>45.030421682859846</v>
      </c>
      <c r="W293" s="78">
        <v>45.070642522818062</v>
      </c>
      <c r="X293" s="78">
        <v>45.111082436559769</v>
      </c>
      <c r="Y293" s="78">
        <v>45.151742638076016</v>
      </c>
      <c r="Z293" s="204"/>
      <c r="AA293" s="205"/>
      <c r="AB293" s="198"/>
      <c r="AC293" s="206"/>
      <c r="AD293" s="175"/>
      <c r="AE293" s="175"/>
      <c r="AF293" s="175"/>
      <c r="AG293" s="175"/>
      <c r="AH293" s="175"/>
      <c r="AI293" s="175"/>
      <c r="AJ293" s="175"/>
      <c r="AK293" s="175"/>
      <c r="AL293" s="175"/>
      <c r="AN293" s="216"/>
      <c r="AO293"/>
      <c r="AP293"/>
      <c r="AQ293"/>
      <c r="AR293"/>
      <c r="AS293"/>
      <c r="AT293"/>
    </row>
    <row r="294" spans="1:46" s="157" customFormat="1" ht="15" x14ac:dyDescent="0.25">
      <c r="A294" s="2"/>
      <c r="C294" s="207"/>
      <c r="D294" s="208"/>
      <c r="E294" s="208"/>
      <c r="F294" s="208"/>
      <c r="G294" s="209"/>
      <c r="H294" s="241"/>
      <c r="I294" s="211"/>
      <c r="J294" s="212"/>
      <c r="K294" s="208"/>
      <c r="Z294" s="175"/>
      <c r="AA294" s="175"/>
      <c r="AB294" s="175"/>
      <c r="AC294" s="175"/>
      <c r="AD294" s="175"/>
      <c r="AE294" s="175"/>
      <c r="AF294" s="175"/>
      <c r="AG294" s="175"/>
      <c r="AH294" s="175"/>
      <c r="AI294" s="175"/>
      <c r="AJ294" s="175"/>
      <c r="AK294" s="175"/>
      <c r="AL294" s="175"/>
      <c r="AN294" s="216"/>
      <c r="AO294"/>
      <c r="AP294"/>
      <c r="AQ294"/>
      <c r="AR294"/>
      <c r="AS294"/>
      <c r="AT294"/>
    </row>
    <row r="295" spans="1:46" s="157" customFormat="1" ht="15" x14ac:dyDescent="0.25">
      <c r="A295" s="152"/>
      <c r="B295" s="388">
        <v>246</v>
      </c>
      <c r="C295" s="365" t="s">
        <v>153</v>
      </c>
      <c r="D295" s="366" t="s">
        <v>30</v>
      </c>
      <c r="E295" s="366" t="s">
        <v>567</v>
      </c>
      <c r="F295" s="367"/>
      <c r="G295" s="411">
        <v>43488</v>
      </c>
      <c r="H295" s="412">
        <v>8.92</v>
      </c>
      <c r="I295" s="342">
        <v>1</v>
      </c>
      <c r="J295" s="368">
        <v>0</v>
      </c>
      <c r="K295" s="369">
        <v>0</v>
      </c>
      <c r="L295" s="370">
        <v>8.92</v>
      </c>
      <c r="M295" s="370">
        <v>8.9201628503756289</v>
      </c>
      <c r="N295" s="370">
        <v>8.9203257037243802</v>
      </c>
      <c r="O295" s="370">
        <v>8.9204885600463051</v>
      </c>
      <c r="P295" s="370">
        <v>8.9206514193414623</v>
      </c>
      <c r="Q295" s="370">
        <v>8.9208142816099034</v>
      </c>
      <c r="R295" s="370">
        <v>8.9209771468516834</v>
      </c>
      <c r="S295" s="370">
        <v>8.9211400150668556</v>
      </c>
      <c r="T295" s="370">
        <v>8.9213028862554768</v>
      </c>
      <c r="U295" s="370">
        <v>8.9214657604175986</v>
      </c>
      <c r="V295" s="370">
        <v>8.9216286375532778</v>
      </c>
      <c r="W295" s="370">
        <v>8.9217915176625624</v>
      </c>
      <c r="X295" s="370">
        <v>8.921954400745518</v>
      </c>
      <c r="Y295" s="370">
        <v>8.9221172868021874</v>
      </c>
      <c r="Z295" s="381"/>
      <c r="AA295" s="347">
        <v>0</v>
      </c>
      <c r="AB295" s="347">
        <v>0</v>
      </c>
      <c r="AC295" s="348">
        <v>0.13901345291479822</v>
      </c>
      <c r="AD295" s="175"/>
      <c r="AE295" s="349">
        <v>80917</v>
      </c>
      <c r="AF295" s="350"/>
      <c r="AG295" s="350"/>
      <c r="AH295" s="350"/>
      <c r="AI295" s="350"/>
      <c r="AJ295" s="350"/>
      <c r="AK295" s="350"/>
      <c r="AL295" s="351"/>
      <c r="AM295" s="157">
        <v>9.5299999999999994</v>
      </c>
      <c r="AN295" s="216">
        <v>-0.60999999999999943</v>
      </c>
      <c r="AO295"/>
      <c r="AP295"/>
      <c r="AQ295"/>
      <c r="AR295"/>
      <c r="AS295"/>
      <c r="AT295"/>
    </row>
    <row r="296" spans="1:46" s="157" customFormat="1" ht="15" x14ac:dyDescent="0.25">
      <c r="A296" s="152"/>
      <c r="C296" s="217"/>
      <c r="D296" s="139"/>
      <c r="E296" s="139"/>
      <c r="F296" s="139"/>
      <c r="G296" s="218">
        <v>0.72916666666666663</v>
      </c>
      <c r="H296" s="248"/>
      <c r="I296" s="220"/>
      <c r="J296" s="220"/>
      <c r="K296" s="220"/>
      <c r="L296" s="220" t="s">
        <v>32</v>
      </c>
      <c r="M296" s="235"/>
      <c r="N296" s="221"/>
      <c r="O296" s="221"/>
      <c r="P296" s="221"/>
      <c r="Q296" s="221"/>
      <c r="R296" s="221"/>
      <c r="S296" s="221"/>
      <c r="T296" s="221"/>
      <c r="U296" s="221"/>
      <c r="V296" s="221"/>
      <c r="W296" s="221"/>
      <c r="X296" s="221"/>
      <c r="Y296" s="221"/>
      <c r="Z296" s="222"/>
      <c r="AA296" s="353"/>
      <c r="AB296" s="353"/>
      <c r="AC296" s="372">
        <v>1.24</v>
      </c>
      <c r="AD296" s="175"/>
      <c r="AE296" s="186">
        <v>1</v>
      </c>
      <c r="AF296" s="187">
        <v>0</v>
      </c>
      <c r="AG296" s="187">
        <v>0</v>
      </c>
      <c r="AH296" s="187">
        <v>0</v>
      </c>
      <c r="AI296" s="187">
        <v>0</v>
      </c>
      <c r="AJ296" s="187">
        <v>0</v>
      </c>
      <c r="AK296" s="187">
        <v>0</v>
      </c>
      <c r="AL296" s="188">
        <v>0</v>
      </c>
      <c r="AN296" s="216"/>
      <c r="AO296"/>
      <c r="AP296"/>
      <c r="AQ296"/>
      <c r="AR296"/>
      <c r="AS296"/>
      <c r="AT296"/>
    </row>
    <row r="297" spans="1:46" s="157" customFormat="1" ht="15" x14ac:dyDescent="0.25">
      <c r="A297" s="152"/>
      <c r="C297" s="223" t="s">
        <v>33</v>
      </c>
      <c r="D297" s="373"/>
      <c r="E297" s="225"/>
      <c r="F297" s="225"/>
      <c r="G297" s="226"/>
      <c r="H297" s="249"/>
      <c r="I297" s="228"/>
      <c r="J297" s="228"/>
      <c r="K297" s="228"/>
      <c r="L297" s="228"/>
      <c r="M297" s="374"/>
      <c r="N297" s="374"/>
      <c r="O297" s="375"/>
      <c r="P297" s="375"/>
      <c r="Q297" s="375"/>
      <c r="R297" s="376" t="s">
        <v>34</v>
      </c>
      <c r="S297" s="396">
        <v>0</v>
      </c>
      <c r="T297" s="233"/>
      <c r="U297" s="233"/>
      <c r="V297" s="233"/>
      <c r="W297" s="233"/>
      <c r="X297" s="233"/>
      <c r="Y297" s="233"/>
      <c r="Z297" s="234"/>
      <c r="AA297" s="378"/>
      <c r="AB297" s="378"/>
      <c r="AC297" s="379"/>
      <c r="AD297" s="175"/>
      <c r="AE297" s="175"/>
      <c r="AF297" s="175"/>
      <c r="AG297" s="175"/>
      <c r="AH297" s="175"/>
      <c r="AI297" s="175"/>
      <c r="AJ297" s="175"/>
      <c r="AK297" s="175"/>
      <c r="AL297" s="175"/>
      <c r="AN297" s="216"/>
      <c r="AO297"/>
      <c r="AP297"/>
      <c r="AQ297"/>
      <c r="AR297"/>
      <c r="AS297"/>
      <c r="AT297"/>
    </row>
    <row r="298" spans="1:46" s="157" customFormat="1" ht="15" x14ac:dyDescent="0.25">
      <c r="A298" s="152"/>
      <c r="B298" s="364">
        <v>249</v>
      </c>
      <c r="C298" s="365" t="s">
        <v>155</v>
      </c>
      <c r="D298" s="366" t="s">
        <v>30</v>
      </c>
      <c r="E298" s="366" t="s">
        <v>567</v>
      </c>
      <c r="F298" s="367"/>
      <c r="G298" s="411">
        <v>43489</v>
      </c>
      <c r="H298" s="412">
        <v>8.89</v>
      </c>
      <c r="I298" s="342">
        <v>1</v>
      </c>
      <c r="J298" s="368">
        <v>0</v>
      </c>
      <c r="K298" s="369">
        <v>0</v>
      </c>
      <c r="L298" s="370">
        <v>8.89</v>
      </c>
      <c r="M298" s="370">
        <v>8.8901623026725716</v>
      </c>
      <c r="N298" s="370">
        <v>8.8903246083082674</v>
      </c>
      <c r="O298" s="370">
        <v>8.8904869169071361</v>
      </c>
      <c r="P298" s="370">
        <v>8.8906492284692398</v>
      </c>
      <c r="Q298" s="370">
        <v>8.8908115429946246</v>
      </c>
      <c r="R298" s="370">
        <v>8.8909738604833493</v>
      </c>
      <c r="S298" s="370">
        <v>8.8911361809354652</v>
      </c>
      <c r="T298" s="370">
        <v>8.8912985043510311</v>
      </c>
      <c r="U298" s="370">
        <v>8.8914608307300966</v>
      </c>
      <c r="V298" s="370">
        <v>8.8916231600727169</v>
      </c>
      <c r="W298" s="370">
        <v>8.8917854923789452</v>
      </c>
      <c r="X298" s="370">
        <v>8.891947827648842</v>
      </c>
      <c r="Y298" s="370">
        <v>8.8921101658824497</v>
      </c>
      <c r="Z298" s="371"/>
      <c r="AA298" s="347">
        <v>0</v>
      </c>
      <c r="AB298" s="347">
        <v>0</v>
      </c>
      <c r="AC298" s="348">
        <v>0.26659167604049494</v>
      </c>
      <c r="AD298" s="175"/>
      <c r="AE298" s="349">
        <v>80911</v>
      </c>
      <c r="AF298" s="350"/>
      <c r="AG298" s="350"/>
      <c r="AH298" s="350"/>
      <c r="AI298" s="350"/>
      <c r="AJ298" s="350"/>
      <c r="AK298" s="350"/>
      <c r="AL298" s="351"/>
      <c r="AM298" s="157">
        <v>9.6473597049713149</v>
      </c>
      <c r="AN298" s="216">
        <v>-0.75735970497131433</v>
      </c>
      <c r="AO298"/>
      <c r="AP298"/>
      <c r="AQ298"/>
      <c r="AR298"/>
      <c r="AS298"/>
      <c r="AT298"/>
    </row>
    <row r="299" spans="1:46" s="157" customFormat="1" ht="15" x14ac:dyDescent="0.25">
      <c r="A299" s="152"/>
      <c r="C299" s="217"/>
      <c r="D299" s="139"/>
      <c r="E299" s="139"/>
      <c r="F299" s="139"/>
      <c r="G299" s="218">
        <v>0.47916666666666669</v>
      </c>
      <c r="H299" s="250"/>
      <c r="I299" s="220"/>
      <c r="J299" s="220"/>
      <c r="K299" s="220"/>
      <c r="L299" s="220" t="s">
        <v>32</v>
      </c>
      <c r="M299" s="221"/>
      <c r="N299" s="221"/>
      <c r="O299" s="221"/>
      <c r="P299" s="221"/>
      <c r="Q299" s="221"/>
      <c r="R299" s="221"/>
      <c r="S299" s="221"/>
      <c r="T299" s="221"/>
      <c r="U299" s="221"/>
      <c r="V299" s="221"/>
      <c r="W299" s="221"/>
      <c r="X299" s="221"/>
      <c r="Y299" s="221"/>
      <c r="Z299" s="222"/>
      <c r="AA299" s="353"/>
      <c r="AB299" s="353"/>
      <c r="AC299" s="372">
        <v>2.37</v>
      </c>
      <c r="AD299" s="175"/>
      <c r="AE299" s="186">
        <v>1</v>
      </c>
      <c r="AF299" s="187">
        <v>0</v>
      </c>
      <c r="AG299" s="187">
        <v>0</v>
      </c>
      <c r="AH299" s="187">
        <v>0</v>
      </c>
      <c r="AI299" s="187">
        <v>0</v>
      </c>
      <c r="AJ299" s="187">
        <v>0</v>
      </c>
      <c r="AK299" s="187">
        <v>0</v>
      </c>
      <c r="AL299" s="188">
        <v>0</v>
      </c>
      <c r="AN299" s="216"/>
      <c r="AO299"/>
      <c r="AP299"/>
      <c r="AQ299"/>
      <c r="AR299"/>
      <c r="AS299"/>
      <c r="AT299"/>
    </row>
    <row r="300" spans="1:46" s="157" customFormat="1" ht="15" x14ac:dyDescent="0.25">
      <c r="A300" s="152"/>
      <c r="C300" s="223" t="s">
        <v>33</v>
      </c>
      <c r="D300" s="373"/>
      <c r="E300" s="225"/>
      <c r="F300" s="225"/>
      <c r="G300" s="226"/>
      <c r="H300" s="249"/>
      <c r="I300" s="228"/>
      <c r="J300" s="228"/>
      <c r="K300" s="228"/>
      <c r="L300" s="228"/>
      <c r="M300" s="374"/>
      <c r="N300" s="374"/>
      <c r="O300" s="375"/>
      <c r="P300" s="375"/>
      <c r="Q300" s="375"/>
      <c r="R300" s="376" t="s">
        <v>34</v>
      </c>
      <c r="S300" s="396">
        <v>0</v>
      </c>
      <c r="T300" s="233"/>
      <c r="U300" s="233"/>
      <c r="V300" s="233"/>
      <c r="W300" s="233"/>
      <c r="X300" s="233"/>
      <c r="Y300" s="233"/>
      <c r="Z300" s="234"/>
      <c r="AA300" s="378"/>
      <c r="AB300" s="378"/>
      <c r="AC300" s="379"/>
      <c r="AD300" s="175"/>
      <c r="AE300" s="175"/>
      <c r="AF300" s="175"/>
      <c r="AG300" s="175"/>
      <c r="AH300" s="175"/>
      <c r="AI300" s="175"/>
      <c r="AJ300" s="175"/>
      <c r="AK300" s="175"/>
      <c r="AL300" s="175"/>
      <c r="AN300" s="216"/>
      <c r="AO300"/>
      <c r="AP300"/>
      <c r="AQ300"/>
      <c r="AR300"/>
      <c r="AS300"/>
      <c r="AT300"/>
    </row>
    <row r="301" spans="1:46" s="157" customFormat="1" ht="15" x14ac:dyDescent="0.25">
      <c r="A301" s="152"/>
      <c r="B301" s="364">
        <v>272</v>
      </c>
      <c r="C301" s="365" t="s">
        <v>157</v>
      </c>
      <c r="D301" s="366" t="s">
        <v>30</v>
      </c>
      <c r="E301" s="366" t="s">
        <v>570</v>
      </c>
      <c r="F301" s="367"/>
      <c r="G301" s="411">
        <v>43501</v>
      </c>
      <c r="H301" s="412">
        <v>6.9188384059999999</v>
      </c>
      <c r="I301" s="342">
        <v>1</v>
      </c>
      <c r="J301" s="368" t="s">
        <v>31</v>
      </c>
      <c r="K301" s="369" t="s">
        <v>31</v>
      </c>
      <c r="L301" s="370">
        <v>6.9188384059999999</v>
      </c>
      <c r="M301" s="370">
        <v>6.9571811542832682</v>
      </c>
      <c r="N301" s="370">
        <v>6.9957363900188581</v>
      </c>
      <c r="O301" s="370">
        <v>7.0345052907675694</v>
      </c>
      <c r="P301" s="370">
        <v>7.0734890406159998</v>
      </c>
      <c r="Q301" s="370">
        <v>7.1126888302127043</v>
      </c>
      <c r="R301" s="370">
        <v>7.1521058568045612</v>
      </c>
      <c r="S301" s="370">
        <v>7.1917413242733375</v>
      </c>
      <c r="T301" s="370">
        <v>7.2315964431724673</v>
      </c>
      <c r="U301" s="370">
        <v>7.2716724307640082</v>
      </c>
      <c r="V301" s="370">
        <v>7.3119705110558373</v>
      </c>
      <c r="W301" s="370">
        <v>7.3524919148390149</v>
      </c>
      <c r="X301" s="370">
        <v>7.3932378797253993</v>
      </c>
      <c r="Y301" s="370">
        <v>7.4342096501854229</v>
      </c>
      <c r="Z301" s="371"/>
      <c r="AA301" s="347">
        <v>0</v>
      </c>
      <c r="AB301" s="347">
        <v>0</v>
      </c>
      <c r="AC301" s="348">
        <v>0.30351915694098092</v>
      </c>
      <c r="AD301" s="175"/>
      <c r="AE301" s="349">
        <v>80908</v>
      </c>
      <c r="AF301" s="350"/>
      <c r="AG301" s="350"/>
      <c r="AH301" s="350"/>
      <c r="AI301" s="350"/>
      <c r="AJ301" s="350"/>
      <c r="AK301" s="350"/>
      <c r="AL301" s="351"/>
      <c r="AM301" s="157">
        <v>7.3212321922765309</v>
      </c>
      <c r="AN301" s="216">
        <v>-0.402393786276531</v>
      </c>
      <c r="AO301"/>
      <c r="AP301"/>
      <c r="AQ301"/>
      <c r="AR301"/>
      <c r="AS301"/>
      <c r="AT301"/>
    </row>
    <row r="302" spans="1:46" s="157" customFormat="1" ht="15" x14ac:dyDescent="0.25">
      <c r="C302" s="217"/>
      <c r="D302" s="139"/>
      <c r="E302" s="139"/>
      <c r="F302" s="139"/>
      <c r="G302" s="218">
        <v>0.5</v>
      </c>
      <c r="H302" s="250"/>
      <c r="I302" s="220"/>
      <c r="J302" s="220"/>
      <c r="K302" s="220"/>
      <c r="L302" s="220" t="s">
        <v>32</v>
      </c>
      <c r="M302" s="235"/>
      <c r="N302" s="221"/>
      <c r="O302" s="221"/>
      <c r="P302" s="221"/>
      <c r="Q302" s="221"/>
      <c r="R302" s="221"/>
      <c r="S302" s="221"/>
      <c r="T302" s="221"/>
      <c r="U302" s="221"/>
      <c r="V302" s="221"/>
      <c r="W302" s="221"/>
      <c r="X302" s="221"/>
      <c r="Y302" s="221"/>
      <c r="Z302" s="222"/>
      <c r="AA302" s="353"/>
      <c r="AB302" s="353"/>
      <c r="AC302" s="372">
        <v>2.1</v>
      </c>
      <c r="AD302" s="175"/>
      <c r="AE302" s="186">
        <v>1</v>
      </c>
      <c r="AF302" s="187">
        <v>0</v>
      </c>
      <c r="AG302" s="187">
        <v>0</v>
      </c>
      <c r="AH302" s="187">
        <v>0</v>
      </c>
      <c r="AI302" s="187">
        <v>0</v>
      </c>
      <c r="AJ302" s="187">
        <v>0</v>
      </c>
      <c r="AK302" s="187">
        <v>0</v>
      </c>
      <c r="AL302" s="188">
        <v>0</v>
      </c>
      <c r="AN302" s="216"/>
      <c r="AO302"/>
      <c r="AP302"/>
      <c r="AQ302"/>
      <c r="AR302"/>
      <c r="AS302"/>
      <c r="AT302"/>
    </row>
    <row r="303" spans="1:46" s="157" customFormat="1" ht="15" x14ac:dyDescent="0.25">
      <c r="C303" s="223" t="s">
        <v>33</v>
      </c>
      <c r="D303" s="373"/>
      <c r="E303" s="225"/>
      <c r="F303" s="225"/>
      <c r="G303" s="226"/>
      <c r="H303" s="249"/>
      <c r="I303" s="228"/>
      <c r="J303" s="228"/>
      <c r="K303" s="228"/>
      <c r="L303" s="228"/>
      <c r="M303" s="374"/>
      <c r="N303" s="374"/>
      <c r="O303" s="375"/>
      <c r="P303" s="375"/>
      <c r="Q303" s="375"/>
      <c r="R303" s="376" t="s">
        <v>34</v>
      </c>
      <c r="S303" s="396">
        <v>0</v>
      </c>
      <c r="T303" s="233"/>
      <c r="U303" s="233"/>
      <c r="V303" s="233"/>
      <c r="W303" s="233"/>
      <c r="X303" s="233"/>
      <c r="Y303" s="233"/>
      <c r="Z303" s="234"/>
      <c r="AA303" s="378"/>
      <c r="AB303" s="378"/>
      <c r="AC303" s="379"/>
      <c r="AD303" s="175"/>
      <c r="AE303" s="175"/>
      <c r="AF303" s="175"/>
      <c r="AG303" s="175"/>
      <c r="AH303" s="175"/>
      <c r="AI303" s="175"/>
      <c r="AJ303" s="175"/>
      <c r="AK303" s="175"/>
      <c r="AL303" s="175"/>
      <c r="AN303" s="216"/>
      <c r="AO303"/>
      <c r="AP303"/>
      <c r="AQ303"/>
      <c r="AR303"/>
      <c r="AS303"/>
      <c r="AT303"/>
    </row>
    <row r="304" spans="1:46" s="157" customFormat="1" ht="15" x14ac:dyDescent="0.25">
      <c r="B304" s="364">
        <v>270</v>
      </c>
      <c r="C304" s="365" t="s">
        <v>156</v>
      </c>
      <c r="D304" s="366" t="s">
        <v>30</v>
      </c>
      <c r="E304" s="366" t="s">
        <v>532</v>
      </c>
      <c r="F304" s="367"/>
      <c r="G304" s="411">
        <v>43497</v>
      </c>
      <c r="H304" s="412">
        <v>4.6119346129999998</v>
      </c>
      <c r="I304" s="342">
        <v>1</v>
      </c>
      <c r="J304" s="368">
        <v>0</v>
      </c>
      <c r="K304" s="369">
        <v>0</v>
      </c>
      <c r="L304" s="370">
        <v>4.6119346129999998</v>
      </c>
      <c r="M304" s="370">
        <v>4.6120188120228818</v>
      </c>
      <c r="N304" s="370">
        <v>4.6121030125829652</v>
      </c>
      <c r="O304" s="370">
        <v>4.6121872146802785</v>
      </c>
      <c r="P304" s="370">
        <v>4.612271418314851</v>
      </c>
      <c r="Q304" s="370">
        <v>4.6123556234867085</v>
      </c>
      <c r="R304" s="370">
        <v>4.6124398301958811</v>
      </c>
      <c r="S304" s="370">
        <v>4.6125240384423964</v>
      </c>
      <c r="T304" s="370">
        <v>4.612608248226282</v>
      </c>
      <c r="U304" s="370">
        <v>4.6126924595475662</v>
      </c>
      <c r="V304" s="370">
        <v>4.6127766724062766</v>
      </c>
      <c r="W304" s="370">
        <v>4.6128608868024408</v>
      </c>
      <c r="X304" s="370">
        <v>4.6129451027360906</v>
      </c>
      <c r="Y304" s="370">
        <v>4.6130293202072492</v>
      </c>
      <c r="Z304" s="371"/>
      <c r="AA304" s="347">
        <v>0</v>
      </c>
      <c r="AB304" s="347">
        <v>0</v>
      </c>
      <c r="AC304" s="348">
        <v>0.17646570176991364</v>
      </c>
      <c r="AD304" s="175"/>
      <c r="AE304" s="349">
        <v>80904</v>
      </c>
      <c r="AF304" s="350"/>
      <c r="AG304" s="350"/>
      <c r="AH304" s="350"/>
      <c r="AI304" s="350"/>
      <c r="AJ304" s="350"/>
      <c r="AK304" s="350"/>
      <c r="AL304" s="351"/>
      <c r="AM304" s="157">
        <v>4.37</v>
      </c>
      <c r="AN304" s="216">
        <v>0.24193461299999974</v>
      </c>
      <c r="AO304"/>
      <c r="AP304"/>
      <c r="AQ304"/>
      <c r="AR304"/>
      <c r="AS304"/>
      <c r="AT304"/>
    </row>
    <row r="305" spans="1:46" s="157" customFormat="1" ht="15" x14ac:dyDescent="0.25">
      <c r="C305" s="217"/>
      <c r="D305" s="139"/>
      <c r="E305" s="139"/>
      <c r="F305" s="139"/>
      <c r="G305" s="218">
        <v>0.29166666666666669</v>
      </c>
      <c r="H305" s="250"/>
      <c r="I305" s="220"/>
      <c r="J305" s="220"/>
      <c r="K305" s="220"/>
      <c r="L305" s="220" t="s">
        <v>32</v>
      </c>
      <c r="M305" s="235"/>
      <c r="N305" s="221"/>
      <c r="O305" s="221"/>
      <c r="P305" s="221"/>
      <c r="Q305" s="221"/>
      <c r="R305" s="221"/>
      <c r="S305" s="221"/>
      <c r="T305" s="221"/>
      <c r="U305" s="221"/>
      <c r="V305" s="221"/>
      <c r="W305" s="221"/>
      <c r="X305" s="221"/>
      <c r="Y305" s="221"/>
      <c r="Z305" s="222"/>
      <c r="AA305" s="353"/>
      <c r="AB305" s="353"/>
      <c r="AC305" s="372">
        <v>0.81384827800000004</v>
      </c>
      <c r="AD305" s="175"/>
      <c r="AE305" s="186">
        <v>1</v>
      </c>
      <c r="AF305" s="187">
        <v>0</v>
      </c>
      <c r="AG305" s="187">
        <v>0</v>
      </c>
      <c r="AH305" s="187">
        <v>0</v>
      </c>
      <c r="AI305" s="187">
        <v>0</v>
      </c>
      <c r="AJ305" s="187">
        <v>0</v>
      </c>
      <c r="AK305" s="187">
        <v>0</v>
      </c>
      <c r="AL305" s="188">
        <v>0</v>
      </c>
      <c r="AN305" s="216"/>
      <c r="AO305"/>
      <c r="AP305"/>
      <c r="AQ305"/>
      <c r="AR305"/>
      <c r="AS305"/>
      <c r="AT305"/>
    </row>
    <row r="306" spans="1:46" s="157" customFormat="1" ht="15" x14ac:dyDescent="0.25">
      <c r="C306" s="223" t="s">
        <v>33</v>
      </c>
      <c r="D306" s="373"/>
      <c r="E306" s="225"/>
      <c r="F306" s="225"/>
      <c r="G306" s="226"/>
      <c r="H306" s="249"/>
      <c r="I306" s="228"/>
      <c r="J306" s="228"/>
      <c r="K306" s="228"/>
      <c r="L306" s="228"/>
      <c r="M306" s="374"/>
      <c r="N306" s="374"/>
      <c r="O306" s="375"/>
      <c r="P306" s="375"/>
      <c r="Q306" s="375"/>
      <c r="R306" s="376" t="s">
        <v>34</v>
      </c>
      <c r="S306" s="396">
        <v>0</v>
      </c>
      <c r="T306" s="233"/>
      <c r="U306" s="233"/>
      <c r="V306" s="233"/>
      <c r="W306" s="233"/>
      <c r="X306" s="233"/>
      <c r="Y306" s="233"/>
      <c r="Z306" s="234"/>
      <c r="AA306" s="378"/>
      <c r="AB306" s="378"/>
      <c r="AC306" s="379"/>
      <c r="AD306" s="175"/>
      <c r="AE306" s="175"/>
      <c r="AF306" s="175"/>
      <c r="AG306" s="175"/>
      <c r="AH306" s="175"/>
      <c r="AI306" s="175"/>
      <c r="AJ306" s="175"/>
      <c r="AK306" s="175"/>
      <c r="AL306" s="175"/>
      <c r="AN306" s="216"/>
      <c r="AO306"/>
      <c r="AP306"/>
      <c r="AQ306"/>
      <c r="AR306"/>
      <c r="AS306"/>
      <c r="AT306"/>
    </row>
    <row r="307" spans="1:46" s="157" customFormat="1" ht="15" x14ac:dyDescent="0.25">
      <c r="B307" s="380">
        <v>248</v>
      </c>
      <c r="C307" s="365" t="s">
        <v>154</v>
      </c>
      <c r="D307" s="366" t="s">
        <v>30</v>
      </c>
      <c r="E307" s="366" t="s">
        <v>571</v>
      </c>
      <c r="F307" s="367"/>
      <c r="G307" s="411">
        <v>43497</v>
      </c>
      <c r="H307" s="412">
        <v>16.420000000000002</v>
      </c>
      <c r="I307" s="342">
        <v>1</v>
      </c>
      <c r="J307" s="368">
        <v>0</v>
      </c>
      <c r="K307" s="369">
        <v>0</v>
      </c>
      <c r="L307" s="370">
        <v>16.420000000000002</v>
      </c>
      <c r="M307" s="370">
        <v>16.420299776139892</v>
      </c>
      <c r="N307" s="370">
        <v>16.420599557752727</v>
      </c>
      <c r="O307" s="370">
        <v>16.420899344838602</v>
      </c>
      <c r="P307" s="370">
        <v>16.421199137397629</v>
      </c>
      <c r="Q307" s="370">
        <v>16.421498935429891</v>
      </c>
      <c r="R307" s="370">
        <v>16.4217987389355</v>
      </c>
      <c r="S307" s="370">
        <v>16.422098547914551</v>
      </c>
      <c r="T307" s="370">
        <v>16.422398362367147</v>
      </c>
      <c r="U307" s="370">
        <v>16.422698182293384</v>
      </c>
      <c r="V307" s="370">
        <v>16.422998007693366</v>
      </c>
      <c r="W307" s="370">
        <v>16.423297838567187</v>
      </c>
      <c r="X307" s="370">
        <v>16.423597674914959</v>
      </c>
      <c r="Y307" s="370">
        <v>16.423897516736766</v>
      </c>
      <c r="Z307" s="371"/>
      <c r="AA307" s="347">
        <v>0</v>
      </c>
      <c r="AB307" s="347">
        <v>0</v>
      </c>
      <c r="AC307" s="348">
        <v>0.26674786845310594</v>
      </c>
      <c r="AD307" s="175"/>
      <c r="AE307" s="349">
        <v>80915</v>
      </c>
      <c r="AF307" s="350"/>
      <c r="AG307" s="350"/>
      <c r="AH307" s="350"/>
      <c r="AI307" s="350"/>
      <c r="AJ307" s="350"/>
      <c r="AK307" s="350"/>
      <c r="AL307" s="351"/>
      <c r="AM307" s="157">
        <v>20.126056672407472</v>
      </c>
      <c r="AN307" s="240">
        <v>-3.7060566724074704</v>
      </c>
      <c r="AO307"/>
      <c r="AP307"/>
      <c r="AQ307"/>
      <c r="AR307"/>
      <c r="AS307"/>
      <c r="AT307"/>
    </row>
    <row r="308" spans="1:46" s="157" customFormat="1" ht="15" x14ac:dyDescent="0.25">
      <c r="C308" s="217"/>
      <c r="D308" s="139"/>
      <c r="E308" s="139"/>
      <c r="F308" s="139"/>
      <c r="G308" s="137">
        <v>0.52083333333333337</v>
      </c>
      <c r="H308" s="250"/>
      <c r="I308" s="220"/>
      <c r="J308" s="220"/>
      <c r="K308" s="220"/>
      <c r="L308" s="220" t="s">
        <v>32</v>
      </c>
      <c r="M308" s="235"/>
      <c r="N308" s="221"/>
      <c r="O308" s="221"/>
      <c r="P308" s="221"/>
      <c r="Q308" s="221"/>
      <c r="R308" s="221"/>
      <c r="S308" s="221"/>
      <c r="T308" s="221"/>
      <c r="U308" s="221"/>
      <c r="V308" s="221"/>
      <c r="W308" s="221"/>
      <c r="X308" s="221"/>
      <c r="Y308" s="221"/>
      <c r="Z308" s="222"/>
      <c r="AA308" s="353"/>
      <c r="AB308" s="353"/>
      <c r="AC308" s="372">
        <v>4.38</v>
      </c>
      <c r="AD308" s="175"/>
      <c r="AE308" s="186">
        <v>1</v>
      </c>
      <c r="AF308" s="187">
        <v>0</v>
      </c>
      <c r="AG308" s="187">
        <v>0</v>
      </c>
      <c r="AH308" s="187">
        <v>0</v>
      </c>
      <c r="AI308" s="187">
        <v>0</v>
      </c>
      <c r="AJ308" s="187">
        <v>0</v>
      </c>
      <c r="AK308" s="187">
        <v>0</v>
      </c>
      <c r="AL308" s="188">
        <v>0</v>
      </c>
      <c r="AN308" s="216"/>
      <c r="AO308"/>
      <c r="AP308"/>
      <c r="AQ308"/>
      <c r="AR308"/>
      <c r="AS308"/>
      <c r="AT308"/>
    </row>
    <row r="309" spans="1:46" s="157" customFormat="1" ht="15" x14ac:dyDescent="0.25">
      <c r="C309" s="223" t="s">
        <v>33</v>
      </c>
      <c r="D309" s="373"/>
      <c r="E309" s="225"/>
      <c r="F309" s="225"/>
      <c r="G309" s="226"/>
      <c r="H309" s="249"/>
      <c r="I309" s="228"/>
      <c r="J309" s="228"/>
      <c r="K309" s="228"/>
      <c r="L309" s="228"/>
      <c r="M309" s="374"/>
      <c r="N309" s="374"/>
      <c r="O309" s="375"/>
      <c r="P309" s="375"/>
      <c r="Q309" s="375"/>
      <c r="R309" s="376" t="s">
        <v>34</v>
      </c>
      <c r="S309" s="396">
        <v>0</v>
      </c>
      <c r="T309" s="387"/>
      <c r="U309" s="387"/>
      <c r="V309" s="387"/>
      <c r="W309" s="387"/>
      <c r="X309" s="387"/>
      <c r="Y309" s="387"/>
      <c r="Z309" s="234"/>
      <c r="AA309" s="378"/>
      <c r="AB309" s="378"/>
      <c r="AC309" s="379"/>
      <c r="AD309" s="175"/>
      <c r="AE309" s="175"/>
      <c r="AF309" s="175"/>
      <c r="AG309" s="175"/>
      <c r="AH309" s="175"/>
      <c r="AI309" s="175"/>
      <c r="AJ309" s="175"/>
      <c r="AK309" s="175"/>
      <c r="AL309" s="175"/>
      <c r="AN309" s="216"/>
      <c r="AO309"/>
      <c r="AP309"/>
      <c r="AQ309"/>
      <c r="AR309"/>
      <c r="AS309"/>
      <c r="AT309"/>
    </row>
    <row r="310" spans="1:46" s="157" customFormat="1" ht="15" x14ac:dyDescent="0.25">
      <c r="A310" s="246"/>
      <c r="B310" s="246"/>
      <c r="C310" s="246"/>
      <c r="D310" s="246"/>
      <c r="E310" s="246"/>
      <c r="F310" s="246"/>
      <c r="G310" s="246"/>
      <c r="H310" s="246"/>
      <c r="I310" s="246"/>
      <c r="J310" s="246"/>
      <c r="K310" s="246"/>
      <c r="L310" s="246"/>
      <c r="M310" s="246"/>
      <c r="N310" s="246"/>
      <c r="O310" s="246"/>
      <c r="P310" s="246"/>
      <c r="Q310" s="246"/>
      <c r="R310" s="246"/>
      <c r="S310" s="246"/>
      <c r="T310" s="246"/>
      <c r="U310" s="246"/>
      <c r="V310" s="246"/>
      <c r="W310" s="246"/>
      <c r="X310" s="246"/>
      <c r="Y310" s="246"/>
      <c r="Z310" s="246"/>
      <c r="AA310" s="246"/>
      <c r="AB310" s="246"/>
      <c r="AC310" s="246"/>
      <c r="AD310" s="246"/>
      <c r="AE310" s="246"/>
      <c r="AF310" s="246"/>
      <c r="AG310" s="246"/>
      <c r="AH310" s="246"/>
      <c r="AI310" s="246"/>
      <c r="AJ310" s="246"/>
      <c r="AK310" s="246"/>
      <c r="AL310" s="246"/>
      <c r="AN310" s="216"/>
      <c r="AO310"/>
      <c r="AP310"/>
      <c r="AQ310"/>
      <c r="AR310"/>
      <c r="AS310"/>
      <c r="AT310"/>
    </row>
    <row r="311" spans="1:46" s="157" customFormat="1" ht="15" x14ac:dyDescent="0.25">
      <c r="A311" s="152"/>
      <c r="B311" s="25"/>
      <c r="C311" s="158"/>
      <c r="D311" s="152"/>
      <c r="E311" s="152"/>
      <c r="F311" s="152"/>
      <c r="G311" s="152"/>
      <c r="H311" s="152"/>
      <c r="I311" s="152"/>
      <c r="J311" s="152"/>
      <c r="K311" s="152"/>
      <c r="L311" s="7" t="s">
        <v>0</v>
      </c>
      <c r="M311" s="159"/>
      <c r="N311" s="159"/>
      <c r="O311" s="159"/>
      <c r="P311" s="159"/>
      <c r="Q311" s="159"/>
      <c r="R311" s="159"/>
      <c r="S311" s="159"/>
      <c r="T311" s="159"/>
      <c r="U311" s="159"/>
      <c r="V311" s="159"/>
      <c r="W311" s="159"/>
      <c r="X311" s="159"/>
      <c r="Y311" s="159"/>
      <c r="Z311" s="156"/>
      <c r="AA311" s="152"/>
      <c r="AB311" s="152"/>
      <c r="AC311" s="152"/>
      <c r="AD311" s="152"/>
      <c r="AE311" s="152"/>
      <c r="AF311" s="152"/>
      <c r="AG311" s="152"/>
      <c r="AH311" s="152"/>
      <c r="AI311" s="152"/>
      <c r="AJ311" s="152"/>
      <c r="AK311" s="152"/>
      <c r="AL311" s="152"/>
      <c r="AN311" s="216"/>
      <c r="AO311"/>
      <c r="AP311"/>
      <c r="AQ311"/>
      <c r="AR311"/>
      <c r="AS311"/>
      <c r="AT311"/>
    </row>
    <row r="312" spans="1:46" s="157" customFormat="1" ht="60.75" x14ac:dyDescent="0.25">
      <c r="A312" s="20" t="s">
        <v>39</v>
      </c>
      <c r="B312" s="21" t="s">
        <v>657</v>
      </c>
      <c r="C312" s="20" t="s">
        <v>2</v>
      </c>
      <c r="D312" s="18" t="s">
        <v>3</v>
      </c>
      <c r="E312" s="18" t="s">
        <v>4</v>
      </c>
      <c r="F312" s="18" t="s">
        <v>5</v>
      </c>
      <c r="G312" s="22" t="s">
        <v>6</v>
      </c>
      <c r="H312" s="22" t="s">
        <v>826</v>
      </c>
      <c r="I312" s="16" t="s">
        <v>7</v>
      </c>
      <c r="J312" s="24" t="s">
        <v>8</v>
      </c>
      <c r="K312" s="17" t="s">
        <v>9</v>
      </c>
      <c r="L312" s="22" t="s">
        <v>10</v>
      </c>
      <c r="M312" s="22" t="s">
        <v>658</v>
      </c>
      <c r="N312" s="22" t="s">
        <v>659</v>
      </c>
      <c r="O312" s="22" t="s">
        <v>660</v>
      </c>
      <c r="P312" s="22" t="s">
        <v>661</v>
      </c>
      <c r="Q312" s="22" t="s">
        <v>662</v>
      </c>
      <c r="R312" s="22" t="s">
        <v>663</v>
      </c>
      <c r="S312" s="22" t="s">
        <v>664</v>
      </c>
      <c r="T312" s="22" t="s">
        <v>665</v>
      </c>
      <c r="U312" s="22" t="s">
        <v>666</v>
      </c>
      <c r="V312" s="22" t="s">
        <v>667</v>
      </c>
      <c r="W312" s="22" t="s">
        <v>665</v>
      </c>
      <c r="X312" s="22" t="s">
        <v>666</v>
      </c>
      <c r="Y312" s="22" t="s">
        <v>667</v>
      </c>
      <c r="Z312" s="23" t="s">
        <v>11</v>
      </c>
      <c r="AA312" s="19" t="s">
        <v>12</v>
      </c>
      <c r="AB312" s="19" t="s">
        <v>13</v>
      </c>
      <c r="AC312" s="19" t="s">
        <v>14</v>
      </c>
      <c r="AD312" s="160"/>
      <c r="AE312" s="19" t="s">
        <v>15</v>
      </c>
      <c r="AF312" s="19" t="s">
        <v>16</v>
      </c>
      <c r="AG312" s="19" t="s">
        <v>17</v>
      </c>
      <c r="AH312" s="19" t="s">
        <v>18</v>
      </c>
      <c r="AI312" s="19" t="s">
        <v>19</v>
      </c>
      <c r="AJ312" s="19" t="s">
        <v>20</v>
      </c>
      <c r="AK312" s="19" t="s">
        <v>21</v>
      </c>
      <c r="AL312" s="19" t="s">
        <v>22</v>
      </c>
      <c r="AN312" s="216"/>
      <c r="AO312"/>
      <c r="AP312"/>
      <c r="AQ312"/>
      <c r="AR312"/>
      <c r="AS312"/>
      <c r="AT312"/>
    </row>
    <row r="313" spans="1:46" s="157" customFormat="1" ht="15" x14ac:dyDescent="0.25">
      <c r="A313" s="6"/>
      <c r="B313" s="161"/>
      <c r="C313" s="162"/>
      <c r="D313" s="161"/>
      <c r="E313" s="161"/>
      <c r="F313" s="161"/>
      <c r="G313" s="163"/>
      <c r="H313" s="161"/>
      <c r="I313" s="164"/>
      <c r="J313" s="165"/>
      <c r="K313" s="161"/>
      <c r="L313" s="161"/>
      <c r="M313" s="161"/>
      <c r="N313" s="161"/>
      <c r="O313" s="161"/>
      <c r="P313" s="161"/>
      <c r="Q313" s="161"/>
      <c r="R313" s="161"/>
      <c r="S313" s="161"/>
      <c r="T313" s="161"/>
      <c r="U313" s="161"/>
      <c r="V313" s="161"/>
      <c r="W313" s="161"/>
      <c r="X313" s="161"/>
      <c r="Y313" s="161"/>
      <c r="Z313" s="160"/>
      <c r="AA313" s="160"/>
      <c r="AB313" s="160"/>
      <c r="AC313" s="160"/>
      <c r="AD313" s="160"/>
      <c r="AE313" s="160"/>
      <c r="AF313" s="160"/>
      <c r="AG313" s="160"/>
      <c r="AH313" s="160"/>
      <c r="AI313" s="160"/>
      <c r="AJ313" s="160"/>
      <c r="AK313" s="160"/>
      <c r="AL313" s="160"/>
      <c r="AN313" s="216"/>
      <c r="AO313"/>
      <c r="AP313"/>
      <c r="AQ313"/>
      <c r="AR313"/>
      <c r="AS313"/>
      <c r="AT313"/>
    </row>
    <row r="314" spans="1:46" s="157" customFormat="1" ht="15" x14ac:dyDescent="0.25">
      <c r="A314" s="334" t="s">
        <v>572</v>
      </c>
      <c r="B314" s="335">
        <v>302</v>
      </c>
      <c r="C314" s="336"/>
      <c r="D314" s="337" t="s">
        <v>23</v>
      </c>
      <c r="E314" s="338" t="s">
        <v>839</v>
      </c>
      <c r="F314" s="339"/>
      <c r="G314" s="408"/>
      <c r="H314" s="409">
        <v>23.7</v>
      </c>
      <c r="I314" s="342">
        <v>1</v>
      </c>
      <c r="J314" s="343"/>
      <c r="K314" s="344" t="s">
        <v>24</v>
      </c>
      <c r="L314" s="345">
        <v>23.7</v>
      </c>
      <c r="M314" s="345">
        <v>23.878485534397022</v>
      </c>
      <c r="N314" s="345">
        <v>24.059396709383083</v>
      </c>
      <c r="O314" s="345">
        <v>24.242766525382734</v>
      </c>
      <c r="P314" s="345">
        <v>24.428628431786283</v>
      </c>
      <c r="Q314" s="345">
        <v>24.617016333057922</v>
      </c>
      <c r="R314" s="345">
        <v>24.80796459492695</v>
      </c>
      <c r="S314" s="345">
        <v>25.001508050663187</v>
      </c>
      <c r="T314" s="345">
        <v>25.19768200743782</v>
      </c>
      <c r="U314" s="345">
        <v>25.396522252770744</v>
      </c>
      <c r="V314" s="345">
        <v>25.598065061065626</v>
      </c>
      <c r="W314" s="345">
        <v>25.802347200233903</v>
      </c>
      <c r="X314" s="345">
        <v>26.009405938408896</v>
      </c>
      <c r="Y314" s="345">
        <v>26.219279050751179</v>
      </c>
      <c r="Z314" s="346" t="s">
        <v>1598</v>
      </c>
      <c r="AA314" s="347">
        <v>0</v>
      </c>
      <c r="AB314" s="347">
        <v>0</v>
      </c>
      <c r="AC314" s="348">
        <v>0.2151898734177215</v>
      </c>
      <c r="AD314" s="175"/>
      <c r="AE314" s="349">
        <v>11530</v>
      </c>
      <c r="AF314" s="350"/>
      <c r="AG314" s="350"/>
      <c r="AH314" s="350"/>
      <c r="AI314" s="350"/>
      <c r="AJ314" s="350"/>
      <c r="AK314" s="350"/>
      <c r="AL314" s="351"/>
      <c r="AN314" s="216"/>
      <c r="AO314"/>
      <c r="AP314"/>
      <c r="AQ314"/>
      <c r="AR314"/>
      <c r="AS314"/>
      <c r="AT314"/>
    </row>
    <row r="315" spans="1:46" s="157" customFormat="1" ht="15" x14ac:dyDescent="0.25">
      <c r="A315" s="11"/>
      <c r="B315" s="176"/>
      <c r="C315" s="177"/>
      <c r="D315" s="178"/>
      <c r="E315" s="256" t="s">
        <v>840</v>
      </c>
      <c r="F315" s="178"/>
      <c r="G315" s="179"/>
      <c r="H315" s="180"/>
      <c r="I315" s="181"/>
      <c r="J315" s="182"/>
      <c r="K315" s="183" t="s">
        <v>25</v>
      </c>
      <c r="L315" s="352">
        <v>22.704666821613557</v>
      </c>
      <c r="M315" s="352">
        <v>22.875656466801829</v>
      </c>
      <c r="N315" s="352">
        <v>23.04896988251344</v>
      </c>
      <c r="O315" s="352">
        <v>23.224638683248152</v>
      </c>
      <c r="P315" s="352">
        <v>23.402694913616187</v>
      </c>
      <c r="Q315" s="352">
        <v>23.583171054189844</v>
      </c>
      <c r="R315" s="352">
        <v>23.766100027434675</v>
      </c>
      <c r="S315" s="352">
        <v>23.951515203721382</v>
      </c>
      <c r="T315" s="352">
        <v>24.13945040741951</v>
      </c>
      <c r="U315" s="352">
        <v>24.329939923074022</v>
      </c>
      <c r="V315" s="352">
        <v>24.523018501665906</v>
      </c>
      <c r="W315" s="352">
        <v>24.718721366957983</v>
      </c>
      <c r="X315" s="352">
        <v>24.917084221927052</v>
      </c>
      <c r="Y315" s="352">
        <v>25.118143255283449</v>
      </c>
      <c r="Z315" s="184"/>
      <c r="AA315" s="353"/>
      <c r="AB315" s="353"/>
      <c r="AC315" s="354">
        <v>5.0999999999999996</v>
      </c>
      <c r="AD315" s="175"/>
      <c r="AE315" s="186">
        <v>1</v>
      </c>
      <c r="AF315" s="187">
        <v>0</v>
      </c>
      <c r="AG315" s="187">
        <v>0</v>
      </c>
      <c r="AH315" s="187">
        <v>0</v>
      </c>
      <c r="AI315" s="187">
        <v>0</v>
      </c>
      <c r="AJ315" s="187">
        <v>0</v>
      </c>
      <c r="AK315" s="187">
        <v>0</v>
      </c>
      <c r="AL315" s="188">
        <v>0</v>
      </c>
      <c r="AN315" s="216"/>
      <c r="AO315"/>
      <c r="AP315"/>
      <c r="AQ315"/>
      <c r="AR315"/>
      <c r="AS315"/>
      <c r="AT315"/>
    </row>
    <row r="316" spans="1:46" s="157" customFormat="1" ht="15" x14ac:dyDescent="0.25">
      <c r="A316" s="11"/>
      <c r="B316" s="176"/>
      <c r="C316" s="189"/>
      <c r="D316" s="190" t="s">
        <v>26</v>
      </c>
      <c r="E316" s="355"/>
      <c r="F316" s="356"/>
      <c r="G316" s="357"/>
      <c r="H316" s="358"/>
      <c r="I316" s="359"/>
      <c r="J316" s="359"/>
      <c r="K316" s="359"/>
      <c r="L316" s="359"/>
      <c r="M316" s="359"/>
      <c r="N316" s="360"/>
      <c r="O316" s="360"/>
      <c r="P316" s="360"/>
      <c r="Q316" s="360"/>
      <c r="R316" s="361" t="s">
        <v>27</v>
      </c>
      <c r="S316" s="392">
        <v>0</v>
      </c>
      <c r="T316" s="353"/>
      <c r="U316" s="353"/>
      <c r="V316" s="353"/>
      <c r="W316" s="353"/>
      <c r="X316" s="353"/>
      <c r="Y316" s="353"/>
      <c r="Z316" s="184"/>
      <c r="AA316" s="362"/>
      <c r="AB316" s="362"/>
      <c r="AC316" s="363"/>
      <c r="AD316" s="175"/>
      <c r="AE316" s="175"/>
      <c r="AF316" s="175"/>
      <c r="AG316" s="175"/>
      <c r="AH316" s="175"/>
      <c r="AI316" s="175"/>
      <c r="AJ316" s="175"/>
      <c r="AK316" s="175"/>
      <c r="AL316" s="175"/>
      <c r="AN316" s="216"/>
      <c r="AO316"/>
      <c r="AP316"/>
      <c r="AQ316"/>
      <c r="AR316"/>
      <c r="AS316"/>
      <c r="AT316"/>
    </row>
    <row r="317" spans="1:46" s="157" customFormat="1" ht="15" x14ac:dyDescent="0.25">
      <c r="A317" s="14"/>
      <c r="B317" s="197"/>
      <c r="C317" s="198"/>
      <c r="D317" s="198"/>
      <c r="E317" s="198"/>
      <c r="F317" s="199"/>
      <c r="G317" s="200" t="s">
        <v>28</v>
      </c>
      <c r="H317" s="201">
        <v>0.99199999999999999</v>
      </c>
      <c r="I317" s="197"/>
      <c r="J317" s="202"/>
      <c r="K317" s="203" t="s">
        <v>29</v>
      </c>
      <c r="L317" s="78">
        <v>23.510400000000001</v>
      </c>
      <c r="M317" s="78">
        <v>23.687457650121846</v>
      </c>
      <c r="N317" s="78">
        <v>23.86692153570802</v>
      </c>
      <c r="O317" s="78">
        <v>24.048824393179672</v>
      </c>
      <c r="P317" s="78">
        <v>24.233199404331991</v>
      </c>
      <c r="Q317" s="78">
        <v>24.420080202393457</v>
      </c>
      <c r="R317" s="78">
        <v>24.609500878167534</v>
      </c>
      <c r="S317" s="78">
        <v>24.80149598625788</v>
      </c>
      <c r="T317" s="78">
        <v>24.996100551378316</v>
      </c>
      <c r="U317" s="78">
        <v>25.193350074748579</v>
      </c>
      <c r="V317" s="78">
        <v>25.393280540577102</v>
      </c>
      <c r="W317" s="78">
        <v>25.595928422632031</v>
      </c>
      <c r="X317" s="78">
        <v>25.801330690901626</v>
      </c>
      <c r="Y317" s="78">
        <v>26.00952481834517</v>
      </c>
      <c r="Z317" s="204"/>
      <c r="AA317" s="205"/>
      <c r="AB317" s="198"/>
      <c r="AC317" s="206"/>
      <c r="AD317" s="175"/>
      <c r="AE317" s="175"/>
      <c r="AF317" s="175"/>
      <c r="AG317" s="175"/>
      <c r="AH317" s="175"/>
      <c r="AI317" s="175"/>
      <c r="AJ317" s="175"/>
      <c r="AK317" s="175"/>
      <c r="AL317" s="175"/>
      <c r="AN317" s="216"/>
      <c r="AO317"/>
      <c r="AP317"/>
      <c r="AQ317"/>
      <c r="AR317"/>
      <c r="AS317"/>
      <c r="AT317"/>
    </row>
    <row r="318" spans="1:46" s="157" customFormat="1" ht="15" x14ac:dyDescent="0.25">
      <c r="A318" s="2"/>
      <c r="C318" s="207"/>
      <c r="D318" s="208"/>
      <c r="E318" s="208"/>
      <c r="F318" s="208"/>
      <c r="G318" s="209"/>
      <c r="H318" s="241"/>
      <c r="I318" s="211"/>
      <c r="J318" s="212"/>
      <c r="K318" s="208"/>
      <c r="Z318" s="175"/>
      <c r="AA318" s="175"/>
      <c r="AB318" s="175"/>
      <c r="AC318" s="175"/>
      <c r="AD318" s="175"/>
      <c r="AE318" s="175"/>
      <c r="AF318" s="175"/>
      <c r="AG318" s="175"/>
      <c r="AH318" s="175"/>
      <c r="AI318" s="175"/>
      <c r="AJ318" s="175"/>
      <c r="AK318" s="175"/>
      <c r="AL318" s="175"/>
      <c r="AN318" s="216"/>
      <c r="AO318"/>
      <c r="AP318"/>
      <c r="AQ318"/>
      <c r="AR318"/>
      <c r="AS318"/>
      <c r="AT318"/>
    </row>
    <row r="319" spans="1:46" s="157" customFormat="1" ht="15" x14ac:dyDescent="0.25">
      <c r="A319" s="152"/>
      <c r="B319" s="388">
        <v>372</v>
      </c>
      <c r="C319" s="365" t="s">
        <v>166</v>
      </c>
      <c r="D319" s="366" t="s">
        <v>30</v>
      </c>
      <c r="E319" s="366" t="s">
        <v>564</v>
      </c>
      <c r="F319" s="367"/>
      <c r="G319" s="411">
        <v>43193</v>
      </c>
      <c r="H319" s="412">
        <v>0.64</v>
      </c>
      <c r="I319" s="342">
        <v>1</v>
      </c>
      <c r="J319" s="368">
        <v>0</v>
      </c>
      <c r="K319" s="369">
        <v>0</v>
      </c>
      <c r="L319" s="370">
        <v>0.64</v>
      </c>
      <c r="M319" s="370">
        <v>0.64001168433188371</v>
      </c>
      <c r="N319" s="370">
        <v>0.64002336887708555</v>
      </c>
      <c r="O319" s="370">
        <v>0.64003505363560931</v>
      </c>
      <c r="P319" s="370">
        <v>0.64004673860745931</v>
      </c>
      <c r="Q319" s="370">
        <v>0.64005842379263889</v>
      </c>
      <c r="R319" s="370">
        <v>0.64007010919115215</v>
      </c>
      <c r="S319" s="370">
        <v>0.6400817948030032</v>
      </c>
      <c r="T319" s="370">
        <v>0.64009348062819571</v>
      </c>
      <c r="U319" s="370">
        <v>0.64010516666673356</v>
      </c>
      <c r="V319" s="370">
        <v>0.64011685291862086</v>
      </c>
      <c r="W319" s="370">
        <v>0.64012853938386105</v>
      </c>
      <c r="X319" s="370">
        <v>0.64014022606245879</v>
      </c>
      <c r="Y319" s="370">
        <v>0.64015191295441709</v>
      </c>
      <c r="Z319" s="381"/>
      <c r="AA319" s="347">
        <v>0</v>
      </c>
      <c r="AB319" s="347">
        <v>0</v>
      </c>
      <c r="AC319" s="348">
        <v>0</v>
      </c>
      <c r="AD319" s="175"/>
      <c r="AE319" s="349">
        <v>81119</v>
      </c>
      <c r="AF319" s="350"/>
      <c r="AG319" s="350"/>
      <c r="AH319" s="350"/>
      <c r="AI319" s="350"/>
      <c r="AJ319" s="350"/>
      <c r="AK319" s="350"/>
      <c r="AL319" s="351"/>
      <c r="AM319" s="157">
        <v>0.76293968221264752</v>
      </c>
      <c r="AN319" s="216">
        <v>-0.12293968221264751</v>
      </c>
      <c r="AO319"/>
      <c r="AP319"/>
      <c r="AQ319"/>
      <c r="AR319"/>
      <c r="AS319"/>
      <c r="AT319"/>
    </row>
    <row r="320" spans="1:46" s="157" customFormat="1" ht="15" x14ac:dyDescent="0.25">
      <c r="A320" s="152"/>
      <c r="C320" s="217"/>
      <c r="D320" s="139"/>
      <c r="E320" s="139"/>
      <c r="F320" s="139"/>
      <c r="G320" s="218">
        <v>0.35416666666666669</v>
      </c>
      <c r="H320" s="248"/>
      <c r="I320" s="220"/>
      <c r="J320" s="220"/>
      <c r="K320" s="220"/>
      <c r="L320" s="220" t="s">
        <v>32</v>
      </c>
      <c r="M320" s="235"/>
      <c r="N320" s="221"/>
      <c r="O320" s="221"/>
      <c r="P320" s="221"/>
      <c r="Q320" s="221"/>
      <c r="R320" s="221"/>
      <c r="S320" s="221"/>
      <c r="T320" s="221"/>
      <c r="U320" s="221"/>
      <c r="V320" s="221"/>
      <c r="W320" s="221"/>
      <c r="X320" s="221"/>
      <c r="Y320" s="221"/>
      <c r="Z320" s="222"/>
      <c r="AA320" s="353"/>
      <c r="AB320" s="353"/>
      <c r="AC320" s="372">
        <v>0</v>
      </c>
      <c r="AD320" s="175"/>
      <c r="AE320" s="186">
        <v>1</v>
      </c>
      <c r="AF320" s="187">
        <v>0</v>
      </c>
      <c r="AG320" s="187">
        <v>0</v>
      </c>
      <c r="AH320" s="187">
        <v>0</v>
      </c>
      <c r="AI320" s="187">
        <v>0</v>
      </c>
      <c r="AJ320" s="187">
        <v>0</v>
      </c>
      <c r="AK320" s="187">
        <v>0</v>
      </c>
      <c r="AL320" s="188">
        <v>0</v>
      </c>
      <c r="AN320" s="216"/>
      <c r="AO320"/>
      <c r="AP320"/>
      <c r="AQ320"/>
      <c r="AR320"/>
      <c r="AS320"/>
      <c r="AT320"/>
    </row>
    <row r="321" spans="1:46" s="157" customFormat="1" ht="15" x14ac:dyDescent="0.25">
      <c r="A321" s="152"/>
      <c r="C321" s="223" t="s">
        <v>33</v>
      </c>
      <c r="D321" s="373"/>
      <c r="E321" s="225"/>
      <c r="F321" s="225"/>
      <c r="G321" s="226"/>
      <c r="H321" s="249"/>
      <c r="I321" s="228"/>
      <c r="J321" s="228"/>
      <c r="K321" s="228"/>
      <c r="L321" s="228"/>
      <c r="M321" s="374"/>
      <c r="N321" s="374"/>
      <c r="O321" s="375"/>
      <c r="P321" s="375"/>
      <c r="Q321" s="375"/>
      <c r="R321" s="376" t="s">
        <v>34</v>
      </c>
      <c r="S321" s="396">
        <v>0</v>
      </c>
      <c r="T321" s="233"/>
      <c r="U321" s="233"/>
      <c r="V321" s="233"/>
      <c r="W321" s="233"/>
      <c r="X321" s="233"/>
      <c r="Y321" s="233"/>
      <c r="Z321" s="234"/>
      <c r="AA321" s="378"/>
      <c r="AB321" s="378"/>
      <c r="AC321" s="379"/>
      <c r="AD321" s="175"/>
      <c r="AE321" s="175"/>
      <c r="AF321" s="175"/>
      <c r="AG321" s="175"/>
      <c r="AH321" s="175"/>
      <c r="AI321" s="175"/>
      <c r="AJ321" s="175"/>
      <c r="AK321" s="175"/>
      <c r="AL321" s="175"/>
      <c r="AN321" s="216"/>
      <c r="AO321"/>
      <c r="AP321"/>
      <c r="AQ321"/>
      <c r="AR321"/>
      <c r="AS321"/>
      <c r="AT321"/>
    </row>
    <row r="322" spans="1:46" s="157" customFormat="1" ht="15" x14ac:dyDescent="0.25">
      <c r="A322" s="152"/>
      <c r="B322" s="364">
        <v>318</v>
      </c>
      <c r="C322" s="365" t="s">
        <v>160</v>
      </c>
      <c r="D322" s="366" t="s">
        <v>30</v>
      </c>
      <c r="E322" s="366" t="s">
        <v>530</v>
      </c>
      <c r="F322" s="367"/>
      <c r="G322" s="411">
        <v>43193</v>
      </c>
      <c r="H322" s="412">
        <v>1.18</v>
      </c>
      <c r="I322" s="342">
        <v>1</v>
      </c>
      <c r="J322" s="368">
        <v>0</v>
      </c>
      <c r="K322" s="369">
        <v>0</v>
      </c>
      <c r="L322" s="370">
        <v>1.18</v>
      </c>
      <c r="M322" s="370">
        <v>1.1800215429869105</v>
      </c>
      <c r="N322" s="370">
        <v>1.1800430863671263</v>
      </c>
      <c r="O322" s="370">
        <v>1.1800646301406545</v>
      </c>
      <c r="P322" s="370">
        <v>1.1800861743075028</v>
      </c>
      <c r="Q322" s="370">
        <v>1.1801077188676778</v>
      </c>
      <c r="R322" s="370">
        <v>1.1801292638211867</v>
      </c>
      <c r="S322" s="370">
        <v>1.1801508091680371</v>
      </c>
      <c r="T322" s="370">
        <v>1.1801723549082357</v>
      </c>
      <c r="U322" s="370">
        <v>1.1801939010417899</v>
      </c>
      <c r="V322" s="370">
        <v>1.180215447568707</v>
      </c>
      <c r="W322" s="370">
        <v>1.1802369944889937</v>
      </c>
      <c r="X322" s="370">
        <v>1.1802585418026583</v>
      </c>
      <c r="Y322" s="370">
        <v>1.1802800895097065</v>
      </c>
      <c r="Z322" s="371"/>
      <c r="AA322" s="347">
        <v>0</v>
      </c>
      <c r="AB322" s="347">
        <v>0</v>
      </c>
      <c r="AC322" s="348">
        <v>0</v>
      </c>
      <c r="AD322" s="175"/>
      <c r="AE322" s="349">
        <v>81137</v>
      </c>
      <c r="AF322" s="350"/>
      <c r="AG322" s="350"/>
      <c r="AH322" s="350"/>
      <c r="AI322" s="350"/>
      <c r="AJ322" s="350"/>
      <c r="AK322" s="350"/>
      <c r="AL322" s="351"/>
      <c r="AM322" s="157">
        <v>1.2354476796857963</v>
      </c>
      <c r="AN322" s="216">
        <v>-5.5447679685796336E-2</v>
      </c>
      <c r="AO322"/>
      <c r="AP322"/>
      <c r="AQ322"/>
      <c r="AR322"/>
      <c r="AS322"/>
      <c r="AT322"/>
    </row>
    <row r="323" spans="1:46" s="157" customFormat="1" ht="15" x14ac:dyDescent="0.25">
      <c r="A323" s="152"/>
      <c r="C323" s="217"/>
      <c r="D323" s="139"/>
      <c r="E323" s="139"/>
      <c r="F323" s="139"/>
      <c r="G323" s="218">
        <v>0.875</v>
      </c>
      <c r="H323" s="250"/>
      <c r="I323" s="220"/>
      <c r="J323" s="220"/>
      <c r="K323" s="220"/>
      <c r="L323" s="220" t="s">
        <v>32</v>
      </c>
      <c r="M323" s="221"/>
      <c r="N323" s="221"/>
      <c r="O323" s="221"/>
      <c r="P323" s="221"/>
      <c r="Q323" s="221"/>
      <c r="R323" s="221"/>
      <c r="S323" s="221"/>
      <c r="T323" s="221"/>
      <c r="U323" s="221"/>
      <c r="V323" s="221"/>
      <c r="W323" s="221"/>
      <c r="X323" s="221"/>
      <c r="Y323" s="221"/>
      <c r="Z323" s="222"/>
      <c r="AA323" s="353"/>
      <c r="AB323" s="353"/>
      <c r="AC323" s="382"/>
      <c r="AD323" s="175"/>
      <c r="AE323" s="186">
        <v>1</v>
      </c>
      <c r="AF323" s="187">
        <v>0</v>
      </c>
      <c r="AG323" s="187">
        <v>0</v>
      </c>
      <c r="AH323" s="187">
        <v>0</v>
      </c>
      <c r="AI323" s="187">
        <v>0</v>
      </c>
      <c r="AJ323" s="187">
        <v>0</v>
      </c>
      <c r="AK323" s="187">
        <v>0</v>
      </c>
      <c r="AL323" s="188">
        <v>0</v>
      </c>
      <c r="AN323" s="216"/>
      <c r="AO323"/>
      <c r="AP323"/>
      <c r="AQ323"/>
      <c r="AR323"/>
      <c r="AS323"/>
      <c r="AT323"/>
    </row>
    <row r="324" spans="1:46" s="157" customFormat="1" ht="15" x14ac:dyDescent="0.25">
      <c r="A324" s="152"/>
      <c r="C324" s="223" t="s">
        <v>33</v>
      </c>
      <c r="D324" s="373"/>
      <c r="E324" s="225"/>
      <c r="F324" s="225"/>
      <c r="G324" s="226"/>
      <c r="H324" s="249"/>
      <c r="I324" s="228"/>
      <c r="J324" s="228"/>
      <c r="K324" s="228"/>
      <c r="L324" s="228"/>
      <c r="M324" s="374"/>
      <c r="N324" s="374"/>
      <c r="O324" s="375"/>
      <c r="P324" s="375"/>
      <c r="Q324" s="375"/>
      <c r="R324" s="376" t="s">
        <v>34</v>
      </c>
      <c r="S324" s="396">
        <v>0</v>
      </c>
      <c r="T324" s="233"/>
      <c r="U324" s="233"/>
      <c r="V324" s="233"/>
      <c r="W324" s="233"/>
      <c r="X324" s="233"/>
      <c r="Y324" s="233"/>
      <c r="Z324" s="234"/>
      <c r="AA324" s="378"/>
      <c r="AB324" s="378"/>
      <c r="AC324" s="379"/>
      <c r="AD324" s="175"/>
      <c r="AE324" s="175"/>
      <c r="AF324" s="175"/>
      <c r="AG324" s="175"/>
      <c r="AH324" s="175"/>
      <c r="AI324" s="175"/>
      <c r="AJ324" s="175"/>
      <c r="AK324" s="175"/>
      <c r="AL324" s="175"/>
      <c r="AN324" s="216"/>
      <c r="AO324"/>
      <c r="AP324"/>
      <c r="AQ324"/>
      <c r="AR324"/>
      <c r="AS324"/>
      <c r="AT324"/>
    </row>
    <row r="325" spans="1:46" s="157" customFormat="1" ht="15" x14ac:dyDescent="0.25">
      <c r="A325" s="152"/>
      <c r="B325" s="364">
        <v>370</v>
      </c>
      <c r="C325" s="365" t="s">
        <v>164</v>
      </c>
      <c r="D325" s="366" t="s">
        <v>30</v>
      </c>
      <c r="E325" s="366" t="s">
        <v>573</v>
      </c>
      <c r="F325" s="367"/>
      <c r="G325" s="411">
        <v>43193</v>
      </c>
      <c r="H325" s="412">
        <v>5.65</v>
      </c>
      <c r="I325" s="342">
        <v>1</v>
      </c>
      <c r="J325" s="368">
        <v>0</v>
      </c>
      <c r="K325" s="369">
        <v>0</v>
      </c>
      <c r="L325" s="370">
        <v>5.65</v>
      </c>
      <c r="M325" s="370">
        <v>5.6501031507424111</v>
      </c>
      <c r="N325" s="370">
        <v>5.6502063033680212</v>
      </c>
      <c r="O325" s="370">
        <v>5.6503094578768636</v>
      </c>
      <c r="P325" s="370">
        <v>5.6504126142689763</v>
      </c>
      <c r="Q325" s="370">
        <v>5.6505157725443897</v>
      </c>
      <c r="R325" s="370">
        <v>5.6506189327031402</v>
      </c>
      <c r="S325" s="370">
        <v>5.6507220947452623</v>
      </c>
      <c r="T325" s="370">
        <v>5.6508252586707908</v>
      </c>
      <c r="U325" s="370">
        <v>5.6509284244797575</v>
      </c>
      <c r="V325" s="370">
        <v>5.6510315921721999</v>
      </c>
      <c r="W325" s="370">
        <v>5.651134761748148</v>
      </c>
      <c r="X325" s="370">
        <v>5.6512379332076437</v>
      </c>
      <c r="Y325" s="370">
        <v>5.6513411065507135</v>
      </c>
      <c r="Z325" s="371"/>
      <c r="AA325" s="347">
        <v>0</v>
      </c>
      <c r="AB325" s="347">
        <v>0</v>
      </c>
      <c r="AC325" s="348">
        <v>0.12920353982300883</v>
      </c>
      <c r="AD325" s="175"/>
      <c r="AE325" s="349">
        <v>81106</v>
      </c>
      <c r="AF325" s="350"/>
      <c r="AG325" s="350"/>
      <c r="AH325" s="350"/>
      <c r="AI325" s="350"/>
      <c r="AJ325" s="350"/>
      <c r="AK325" s="350"/>
      <c r="AL325" s="351"/>
      <c r="AM325" s="157">
        <v>5.99</v>
      </c>
      <c r="AN325" s="216">
        <v>-0.33999999999999986</v>
      </c>
      <c r="AO325"/>
      <c r="AP325"/>
      <c r="AQ325"/>
      <c r="AR325"/>
      <c r="AS325"/>
      <c r="AT325"/>
    </row>
    <row r="326" spans="1:46" s="157" customFormat="1" ht="15" x14ac:dyDescent="0.25">
      <c r="C326" s="217"/>
      <c r="D326" s="139"/>
      <c r="E326" s="139"/>
      <c r="F326" s="139"/>
      <c r="G326" s="218">
        <v>0.33333333333333331</v>
      </c>
      <c r="H326" s="250"/>
      <c r="I326" s="220"/>
      <c r="J326" s="220"/>
      <c r="K326" s="220"/>
      <c r="L326" s="220" t="s">
        <v>32</v>
      </c>
      <c r="M326" s="235"/>
      <c r="N326" s="221"/>
      <c r="O326" s="221"/>
      <c r="P326" s="221"/>
      <c r="Q326" s="221"/>
      <c r="R326" s="221"/>
      <c r="S326" s="221"/>
      <c r="T326" s="221"/>
      <c r="U326" s="221"/>
      <c r="V326" s="221"/>
      <c r="W326" s="221"/>
      <c r="X326" s="221"/>
      <c r="Y326" s="221"/>
      <c r="Z326" s="222"/>
      <c r="AA326" s="353"/>
      <c r="AB326" s="353"/>
      <c r="AC326" s="372">
        <v>0.73</v>
      </c>
      <c r="AD326" s="175"/>
      <c r="AE326" s="186">
        <v>1</v>
      </c>
      <c r="AF326" s="187">
        <v>0</v>
      </c>
      <c r="AG326" s="187">
        <v>0</v>
      </c>
      <c r="AH326" s="187">
        <v>0</v>
      </c>
      <c r="AI326" s="187">
        <v>0</v>
      </c>
      <c r="AJ326" s="187">
        <v>0</v>
      </c>
      <c r="AK326" s="187">
        <v>0</v>
      </c>
      <c r="AL326" s="188">
        <v>0</v>
      </c>
      <c r="AN326" s="216"/>
      <c r="AO326"/>
      <c r="AP326"/>
      <c r="AQ326"/>
      <c r="AR326"/>
      <c r="AS326"/>
      <c r="AT326"/>
    </row>
    <row r="327" spans="1:46" s="157" customFormat="1" ht="15" x14ac:dyDescent="0.25">
      <c r="C327" s="223" t="s">
        <v>33</v>
      </c>
      <c r="D327" s="373"/>
      <c r="E327" s="225"/>
      <c r="F327" s="225"/>
      <c r="G327" s="226"/>
      <c r="H327" s="249"/>
      <c r="I327" s="228"/>
      <c r="J327" s="228"/>
      <c r="K327" s="228"/>
      <c r="L327" s="228"/>
      <c r="M327" s="374"/>
      <c r="N327" s="374"/>
      <c r="O327" s="375"/>
      <c r="P327" s="375"/>
      <c r="Q327" s="375"/>
      <c r="R327" s="376" t="s">
        <v>34</v>
      </c>
      <c r="S327" s="396">
        <v>0</v>
      </c>
      <c r="T327" s="233"/>
      <c r="U327" s="233"/>
      <c r="V327" s="233"/>
      <c r="W327" s="233"/>
      <c r="X327" s="233"/>
      <c r="Y327" s="233"/>
      <c r="Z327" s="234"/>
      <c r="AA327" s="378"/>
      <c r="AB327" s="378"/>
      <c r="AC327" s="379"/>
      <c r="AD327" s="175"/>
      <c r="AE327" s="175"/>
      <c r="AF327" s="175"/>
      <c r="AG327" s="175"/>
      <c r="AH327" s="175"/>
      <c r="AI327" s="175"/>
      <c r="AJ327" s="175"/>
      <c r="AK327" s="175"/>
      <c r="AL327" s="175"/>
      <c r="AN327" s="216"/>
      <c r="AO327"/>
      <c r="AP327"/>
      <c r="AQ327"/>
      <c r="AR327"/>
      <c r="AS327"/>
      <c r="AT327"/>
    </row>
    <row r="328" spans="1:46" s="157" customFormat="1" ht="15" x14ac:dyDescent="0.25">
      <c r="B328" s="364">
        <v>312</v>
      </c>
      <c r="C328" s="365" t="s">
        <v>159</v>
      </c>
      <c r="D328" s="366" t="s">
        <v>30</v>
      </c>
      <c r="E328" s="366" t="s">
        <v>532</v>
      </c>
      <c r="F328" s="367"/>
      <c r="G328" s="411">
        <v>43496</v>
      </c>
      <c r="H328" s="412">
        <v>8.82</v>
      </c>
      <c r="I328" s="342">
        <v>1</v>
      </c>
      <c r="J328" s="368" t="s">
        <v>35</v>
      </c>
      <c r="K328" s="369" t="s">
        <v>35</v>
      </c>
      <c r="L328" s="370">
        <v>8.82</v>
      </c>
      <c r="M328" s="370">
        <v>8.9399947630051386</v>
      </c>
      <c r="N328" s="370">
        <v>9.0616220365713485</v>
      </c>
      <c r="O328" s="370">
        <v>9.1849040307573464</v>
      </c>
      <c r="P328" s="370">
        <v>9.3098632577863327</v>
      </c>
      <c r="Q328" s="370">
        <v>9.4365225361568879</v>
      </c>
      <c r="R328" s="370">
        <v>9.5649049948098135</v>
      </c>
      <c r="S328" s="370">
        <v>9.6950340773516324</v>
      </c>
      <c r="T328" s="370">
        <v>9.8269335463355958</v>
      </c>
      <c r="U328" s="370">
        <v>9.9606274876008758</v>
      </c>
      <c r="V328" s="370">
        <v>10.096140314670846</v>
      </c>
      <c r="W328" s="370">
        <v>10.233496773211154</v>
      </c>
      <c r="X328" s="370">
        <v>10.372721945548491</v>
      </c>
      <c r="Y328" s="370">
        <v>10.51384125525079</v>
      </c>
      <c r="Z328" s="371"/>
      <c r="AA328" s="347">
        <v>0</v>
      </c>
      <c r="AB328" s="347">
        <v>0</v>
      </c>
      <c r="AC328" s="348">
        <v>0</v>
      </c>
      <c r="AD328" s="175"/>
      <c r="AE328" s="349">
        <v>81127</v>
      </c>
      <c r="AF328" s="350"/>
      <c r="AG328" s="350"/>
      <c r="AH328" s="350"/>
      <c r="AI328" s="350"/>
      <c r="AJ328" s="350"/>
      <c r="AK328" s="350"/>
      <c r="AL328" s="351"/>
      <c r="AM328" s="157">
        <v>7.55</v>
      </c>
      <c r="AN328" s="253">
        <v>1.2700000000000005</v>
      </c>
      <c r="AO328"/>
      <c r="AP328"/>
      <c r="AQ328"/>
      <c r="AR328"/>
      <c r="AS328"/>
      <c r="AT328"/>
    </row>
    <row r="329" spans="1:46" s="157" customFormat="1" ht="15" x14ac:dyDescent="0.25">
      <c r="C329" s="217"/>
      <c r="D329" s="139"/>
      <c r="E329" s="139"/>
      <c r="F329" s="139"/>
      <c r="G329" s="218">
        <v>2.0833333333333332E-2</v>
      </c>
      <c r="H329" s="250"/>
      <c r="I329" s="220"/>
      <c r="J329" s="220"/>
      <c r="K329" s="220"/>
      <c r="L329" s="220" t="s">
        <v>32</v>
      </c>
      <c r="M329" s="235"/>
      <c r="N329" s="221"/>
      <c r="O329" s="221"/>
      <c r="P329" s="221"/>
      <c r="Q329" s="221"/>
      <c r="R329" s="221"/>
      <c r="S329" s="221"/>
      <c r="T329" s="221"/>
      <c r="U329" s="221"/>
      <c r="V329" s="221"/>
      <c r="W329" s="221"/>
      <c r="X329" s="221"/>
      <c r="Y329" s="221"/>
      <c r="Z329" s="222"/>
      <c r="AA329" s="353"/>
      <c r="AB329" s="353"/>
      <c r="AC329" s="372">
        <v>0</v>
      </c>
      <c r="AD329" s="175"/>
      <c r="AE329" s="186">
        <v>1</v>
      </c>
      <c r="AF329" s="187">
        <v>0</v>
      </c>
      <c r="AG329" s="187">
        <v>0</v>
      </c>
      <c r="AH329" s="187">
        <v>0</v>
      </c>
      <c r="AI329" s="187">
        <v>0</v>
      </c>
      <c r="AJ329" s="187">
        <v>0</v>
      </c>
      <c r="AK329" s="187">
        <v>0</v>
      </c>
      <c r="AL329" s="188">
        <v>0</v>
      </c>
      <c r="AN329" s="216"/>
      <c r="AO329"/>
      <c r="AP329"/>
      <c r="AQ329"/>
      <c r="AR329"/>
      <c r="AS329"/>
      <c r="AT329"/>
    </row>
    <row r="330" spans="1:46" s="157" customFormat="1" ht="15" x14ac:dyDescent="0.25">
      <c r="C330" s="223" t="s">
        <v>33</v>
      </c>
      <c r="D330" s="373"/>
      <c r="E330" s="225"/>
      <c r="F330" s="225"/>
      <c r="G330" s="226"/>
      <c r="H330" s="249"/>
      <c r="I330" s="228"/>
      <c r="J330" s="228"/>
      <c r="K330" s="228"/>
      <c r="L330" s="228"/>
      <c r="M330" s="374"/>
      <c r="N330" s="374"/>
      <c r="O330" s="375"/>
      <c r="P330" s="375"/>
      <c r="Q330" s="375"/>
      <c r="R330" s="376" t="s">
        <v>34</v>
      </c>
      <c r="S330" s="396">
        <v>0</v>
      </c>
      <c r="T330" s="233"/>
      <c r="U330" s="233"/>
      <c r="V330" s="233"/>
      <c r="W330" s="233"/>
      <c r="X330" s="233"/>
      <c r="Y330" s="233"/>
      <c r="Z330" s="234"/>
      <c r="AA330" s="378"/>
      <c r="AB330" s="378"/>
      <c r="AC330" s="379"/>
      <c r="AD330" s="175"/>
      <c r="AE330" s="175"/>
      <c r="AF330" s="175"/>
      <c r="AG330" s="175"/>
      <c r="AH330" s="175"/>
      <c r="AI330" s="175"/>
      <c r="AJ330" s="175"/>
      <c r="AK330" s="175"/>
      <c r="AL330" s="175"/>
      <c r="AN330" s="216"/>
      <c r="AO330"/>
      <c r="AP330"/>
      <c r="AQ330"/>
      <c r="AR330"/>
      <c r="AS330"/>
      <c r="AT330"/>
    </row>
    <row r="331" spans="1:46" s="157" customFormat="1" ht="15" x14ac:dyDescent="0.25">
      <c r="B331" s="380">
        <v>338</v>
      </c>
      <c r="C331" s="365" t="s">
        <v>162</v>
      </c>
      <c r="D331" s="366" t="s">
        <v>30</v>
      </c>
      <c r="E331" s="366" t="s">
        <v>574</v>
      </c>
      <c r="F331" s="367"/>
      <c r="G331" s="411"/>
      <c r="H331" s="413">
        <v>0.20508680773184895</v>
      </c>
      <c r="I331" s="342">
        <v>1</v>
      </c>
      <c r="J331" s="368" t="s">
        <v>35</v>
      </c>
      <c r="K331" s="369" t="s">
        <v>35</v>
      </c>
      <c r="L331" s="370">
        <v>0.20508680773184895</v>
      </c>
      <c r="M331" s="370">
        <v>0.20787698266260443</v>
      </c>
      <c r="N331" s="370">
        <v>0.21070511750033941</v>
      </c>
      <c r="O331" s="370">
        <v>0.21357172868383403</v>
      </c>
      <c r="P331" s="370">
        <v>0.21647733967793997</v>
      </c>
      <c r="Q331" s="370">
        <v>0.21942248106916865</v>
      </c>
      <c r="R331" s="370">
        <v>0.2224076906625807</v>
      </c>
      <c r="S331" s="370">
        <v>0.22543351357999294</v>
      </c>
      <c r="T331" s="370">
        <v>0.22850050235952207</v>
      </c>
      <c r="U331" s="370">
        <v>0.23160921705648191</v>
      </c>
      <c r="V331" s="370">
        <v>0.23476022534565402</v>
      </c>
      <c r="W331" s="370">
        <v>0.23795410262494929</v>
      </c>
      <c r="X331" s="370">
        <v>0.24119143212048003</v>
      </c>
      <c r="Y331" s="370">
        <v>0.24447280499306126</v>
      </c>
      <c r="Z331" s="371"/>
      <c r="AA331" s="347">
        <v>0</v>
      </c>
      <c r="AB331" s="347">
        <v>0</v>
      </c>
      <c r="AC331" s="348">
        <v>0</v>
      </c>
      <c r="AD331" s="175"/>
      <c r="AE331" s="349">
        <v>81134</v>
      </c>
      <c r="AF331" s="350"/>
      <c r="AG331" s="350"/>
      <c r="AH331" s="350"/>
      <c r="AI331" s="350"/>
      <c r="AJ331" s="350"/>
      <c r="AK331" s="350"/>
      <c r="AL331" s="351"/>
      <c r="AM331" s="157">
        <v>0.22</v>
      </c>
      <c r="AN331" s="216">
        <v>-1.4913192268151049E-2</v>
      </c>
      <c r="AO331"/>
      <c r="AP331"/>
      <c r="AQ331"/>
      <c r="AR331"/>
      <c r="AS331"/>
      <c r="AT331"/>
    </row>
    <row r="332" spans="1:46" s="157" customFormat="1" ht="15" x14ac:dyDescent="0.25">
      <c r="C332" s="238" t="s">
        <v>672</v>
      </c>
      <c r="D332" s="139"/>
      <c r="E332" s="139"/>
      <c r="F332" s="139"/>
      <c r="G332" s="137"/>
      <c r="H332" s="250"/>
      <c r="I332" s="220"/>
      <c r="J332" s="220"/>
      <c r="K332" s="220"/>
      <c r="L332" s="220" t="s">
        <v>32</v>
      </c>
      <c r="M332" s="235"/>
      <c r="N332" s="221"/>
      <c r="O332" s="221"/>
      <c r="P332" s="221"/>
      <c r="Q332" s="221"/>
      <c r="R332" s="221"/>
      <c r="S332" s="221"/>
      <c r="T332" s="221"/>
      <c r="U332" s="221"/>
      <c r="V332" s="221"/>
      <c r="W332" s="221"/>
      <c r="X332" s="221"/>
      <c r="Y332" s="221"/>
      <c r="Z332" s="222"/>
      <c r="AA332" s="353"/>
      <c r="AB332" s="353"/>
      <c r="AC332" s="382"/>
      <c r="AD332" s="175"/>
      <c r="AE332" s="186">
        <v>1</v>
      </c>
      <c r="AF332" s="187">
        <v>0</v>
      </c>
      <c r="AG332" s="187">
        <v>0</v>
      </c>
      <c r="AH332" s="187">
        <v>0</v>
      </c>
      <c r="AI332" s="187">
        <v>0</v>
      </c>
      <c r="AJ332" s="187">
        <v>0</v>
      </c>
      <c r="AK332" s="187">
        <v>0</v>
      </c>
      <c r="AL332" s="188">
        <v>0</v>
      </c>
      <c r="AN332" s="216"/>
      <c r="AO332"/>
      <c r="AP332"/>
      <c r="AQ332"/>
      <c r="AR332"/>
      <c r="AS332"/>
      <c r="AT332"/>
    </row>
    <row r="333" spans="1:46" s="157" customFormat="1" ht="15" x14ac:dyDescent="0.25">
      <c r="C333" s="223" t="s">
        <v>33</v>
      </c>
      <c r="D333" s="373"/>
      <c r="E333" s="225"/>
      <c r="F333" s="225"/>
      <c r="G333" s="226"/>
      <c r="H333" s="249"/>
      <c r="I333" s="228"/>
      <c r="J333" s="228"/>
      <c r="K333" s="228"/>
      <c r="L333" s="228"/>
      <c r="M333" s="374"/>
      <c r="N333" s="374"/>
      <c r="O333" s="375"/>
      <c r="P333" s="375"/>
      <c r="Q333" s="375"/>
      <c r="R333" s="376" t="s">
        <v>34</v>
      </c>
      <c r="S333" s="396">
        <v>0</v>
      </c>
      <c r="T333" s="233"/>
      <c r="U333" s="233"/>
      <c r="V333" s="233"/>
      <c r="W333" s="233"/>
      <c r="X333" s="233"/>
      <c r="Y333" s="233"/>
      <c r="Z333" s="234"/>
      <c r="AA333" s="378"/>
      <c r="AB333" s="378"/>
      <c r="AC333" s="379"/>
      <c r="AD333" s="175"/>
      <c r="AE333" s="175"/>
      <c r="AF333" s="175"/>
      <c r="AG333" s="175"/>
      <c r="AH333" s="175"/>
      <c r="AI333" s="175"/>
      <c r="AJ333" s="175"/>
      <c r="AK333" s="175"/>
      <c r="AL333" s="175"/>
      <c r="AN333" s="216"/>
      <c r="AO333"/>
      <c r="AP333"/>
      <c r="AQ333"/>
      <c r="AR333"/>
      <c r="AS333"/>
      <c r="AT333"/>
    </row>
    <row r="334" spans="1:46" s="157" customFormat="1" ht="15" x14ac:dyDescent="0.25">
      <c r="B334" s="380">
        <v>336</v>
      </c>
      <c r="C334" s="365" t="s">
        <v>161</v>
      </c>
      <c r="D334" s="366" t="s">
        <v>30</v>
      </c>
      <c r="E334" s="366" t="s">
        <v>564</v>
      </c>
      <c r="F334" s="367"/>
      <c r="G334" s="411"/>
      <c r="H334" s="413">
        <v>0.94958001388171154</v>
      </c>
      <c r="I334" s="342">
        <v>1</v>
      </c>
      <c r="J334" s="368" t="s">
        <v>35</v>
      </c>
      <c r="K334" s="369" t="s">
        <v>35</v>
      </c>
      <c r="L334" s="370">
        <v>0.94958001388171154</v>
      </c>
      <c r="M334" s="370">
        <v>0.9624989060268534</v>
      </c>
      <c r="N334" s="370">
        <v>0.97559355774129741</v>
      </c>
      <c r="O334" s="370">
        <v>0.98886636020734109</v>
      </c>
      <c r="P334" s="370">
        <v>1.0023197371389549</v>
      </c>
      <c r="Q334" s="370">
        <v>1.0159561452243697</v>
      </c>
      <c r="R334" s="370">
        <v>1.0297780745746887</v>
      </c>
      <c r="S334" s="370">
        <v>1.0437880491785974</v>
      </c>
      <c r="T334" s="370">
        <v>1.0579886273632666</v>
      </c>
      <c r="U334" s="370">
        <v>1.0723824022615189</v>
      </c>
      <c r="V334" s="370">
        <v>1.0869720022853571</v>
      </c>
      <c r="W334" s="370">
        <v>1.1017600916059296</v>
      </c>
      <c r="X334" s="370">
        <v>1.1167493706400307</v>
      </c>
      <c r="Y334" s="370">
        <v>1.1319425765432152</v>
      </c>
      <c r="Z334" s="381"/>
      <c r="AA334" s="347">
        <v>0</v>
      </c>
      <c r="AB334" s="347">
        <v>0</v>
      </c>
      <c r="AC334" s="348">
        <v>0</v>
      </c>
      <c r="AD334" s="175"/>
      <c r="AE334" s="349">
        <v>81123</v>
      </c>
      <c r="AF334" s="350"/>
      <c r="AG334" s="350"/>
      <c r="AH334" s="350"/>
      <c r="AI334" s="350"/>
      <c r="AJ334" s="350"/>
      <c r="AK334" s="350"/>
      <c r="AL334" s="351"/>
      <c r="AM334" s="157">
        <v>1.01</v>
      </c>
      <c r="AN334" s="216">
        <v>-6.0419986118288471E-2</v>
      </c>
      <c r="AO334"/>
      <c r="AP334"/>
      <c r="AQ334"/>
      <c r="AR334"/>
      <c r="AS334"/>
      <c r="AT334"/>
    </row>
    <row r="335" spans="1:46" s="157" customFormat="1" ht="15" x14ac:dyDescent="0.25">
      <c r="C335" s="238" t="s">
        <v>672</v>
      </c>
      <c r="D335" s="139"/>
      <c r="E335" s="139"/>
      <c r="F335" s="139"/>
      <c r="G335" s="137"/>
      <c r="H335" s="250"/>
      <c r="I335" s="220"/>
      <c r="J335" s="220"/>
      <c r="K335" s="220"/>
      <c r="L335" s="220" t="s">
        <v>32</v>
      </c>
      <c r="M335" s="235"/>
      <c r="N335" s="221"/>
      <c r="O335" s="221"/>
      <c r="P335" s="221"/>
      <c r="Q335" s="221"/>
      <c r="R335" s="221"/>
      <c r="S335" s="221"/>
      <c r="T335" s="221"/>
      <c r="U335" s="221"/>
      <c r="V335" s="221"/>
      <c r="W335" s="221"/>
      <c r="X335" s="221"/>
      <c r="Y335" s="221"/>
      <c r="Z335" s="222"/>
      <c r="AA335" s="353"/>
      <c r="AB335" s="353"/>
      <c r="AC335" s="382"/>
      <c r="AD335" s="175"/>
      <c r="AE335" s="186">
        <v>1</v>
      </c>
      <c r="AF335" s="187">
        <v>0</v>
      </c>
      <c r="AG335" s="187">
        <v>0</v>
      </c>
      <c r="AH335" s="187">
        <v>0</v>
      </c>
      <c r="AI335" s="187">
        <v>0</v>
      </c>
      <c r="AJ335" s="187">
        <v>0</v>
      </c>
      <c r="AK335" s="187">
        <v>0</v>
      </c>
      <c r="AL335" s="188">
        <v>0</v>
      </c>
      <c r="AN335" s="216"/>
      <c r="AO335"/>
      <c r="AP335"/>
      <c r="AQ335"/>
      <c r="AR335"/>
      <c r="AS335"/>
      <c r="AT335"/>
    </row>
    <row r="336" spans="1:46" s="157" customFormat="1" ht="15" x14ac:dyDescent="0.25">
      <c r="C336" s="223" t="s">
        <v>33</v>
      </c>
      <c r="D336" s="373"/>
      <c r="E336" s="225"/>
      <c r="F336" s="225"/>
      <c r="G336" s="226"/>
      <c r="H336" s="249"/>
      <c r="I336" s="228"/>
      <c r="J336" s="228"/>
      <c r="K336" s="228"/>
      <c r="L336" s="228"/>
      <c r="M336" s="374"/>
      <c r="N336" s="374"/>
      <c r="O336" s="375"/>
      <c r="P336" s="375"/>
      <c r="Q336" s="375"/>
      <c r="R336" s="376" t="s">
        <v>34</v>
      </c>
      <c r="S336" s="396">
        <v>0</v>
      </c>
      <c r="T336" s="233"/>
      <c r="U336" s="233"/>
      <c r="V336" s="233"/>
      <c r="W336" s="233"/>
      <c r="X336" s="233"/>
      <c r="Y336" s="233"/>
      <c r="Z336" s="234"/>
      <c r="AA336" s="378"/>
      <c r="AB336" s="378"/>
      <c r="AC336" s="379"/>
      <c r="AD336" s="175"/>
      <c r="AE336" s="175"/>
      <c r="AF336" s="175"/>
      <c r="AG336" s="175"/>
      <c r="AH336" s="175"/>
      <c r="AI336" s="175"/>
      <c r="AJ336" s="175"/>
      <c r="AK336" s="175"/>
      <c r="AL336" s="175"/>
      <c r="AN336" s="216"/>
      <c r="AO336"/>
      <c r="AP336"/>
      <c r="AQ336"/>
      <c r="AR336"/>
      <c r="AS336"/>
      <c r="AT336"/>
    </row>
    <row r="337" spans="1:46" s="157" customFormat="1" ht="15" x14ac:dyDescent="0.25">
      <c r="B337" s="380">
        <v>373</v>
      </c>
      <c r="C337" s="365" t="s">
        <v>167</v>
      </c>
      <c r="D337" s="366" t="s">
        <v>30</v>
      </c>
      <c r="E337" s="366" t="s">
        <v>530</v>
      </c>
      <c r="F337" s="367"/>
      <c r="G337" s="411">
        <v>43192</v>
      </c>
      <c r="H337" s="412">
        <v>1.95</v>
      </c>
      <c r="I337" s="342">
        <v>1</v>
      </c>
      <c r="J337" s="368">
        <v>0</v>
      </c>
      <c r="K337" s="369">
        <v>0</v>
      </c>
      <c r="L337" s="370">
        <v>1.95</v>
      </c>
      <c r="M337" s="370">
        <v>1.9500356006987081</v>
      </c>
      <c r="N337" s="370">
        <v>1.9500712020473698</v>
      </c>
      <c r="O337" s="370">
        <v>1.9501068040459972</v>
      </c>
      <c r="P337" s="370">
        <v>1.9501424066946023</v>
      </c>
      <c r="Q337" s="370">
        <v>1.9501780099931965</v>
      </c>
      <c r="R337" s="370">
        <v>1.9502136139417918</v>
      </c>
      <c r="S337" s="370">
        <v>1.9502492185404001</v>
      </c>
      <c r="T337" s="370">
        <v>1.9502848237890338</v>
      </c>
      <c r="U337" s="370">
        <v>1.9503204296877037</v>
      </c>
      <c r="V337" s="370">
        <v>1.9503560362364227</v>
      </c>
      <c r="W337" s="370">
        <v>1.9503916434352015</v>
      </c>
      <c r="X337" s="370">
        <v>1.9504272512840539</v>
      </c>
      <c r="Y337" s="370">
        <v>1.9504628597829896</v>
      </c>
      <c r="Z337" s="383"/>
      <c r="AA337" s="347">
        <v>0</v>
      </c>
      <c r="AB337" s="347">
        <v>0</v>
      </c>
      <c r="AC337" s="348">
        <v>9.9988713287901626E-2</v>
      </c>
      <c r="AD337" s="175"/>
      <c r="AE337" s="349">
        <v>81114</v>
      </c>
      <c r="AF337" s="350"/>
      <c r="AG337" s="350"/>
      <c r="AH337" s="350"/>
      <c r="AI337" s="350"/>
      <c r="AJ337" s="350"/>
      <c r="AK337" s="350"/>
      <c r="AL337" s="351"/>
      <c r="AM337" s="157">
        <v>2.0364845668882339</v>
      </c>
      <c r="AN337" s="216">
        <v>-8.6484566888233916E-2</v>
      </c>
      <c r="AO337"/>
      <c r="AP337"/>
      <c r="AQ337"/>
      <c r="AR337"/>
      <c r="AS337"/>
      <c r="AT337"/>
    </row>
    <row r="338" spans="1:46" s="157" customFormat="1" ht="15" x14ac:dyDescent="0.25">
      <c r="C338" s="217"/>
      <c r="D338" s="139"/>
      <c r="E338" s="139"/>
      <c r="F338" s="139"/>
      <c r="G338" s="137">
        <v>0.77083333333333337</v>
      </c>
      <c r="H338" s="250"/>
      <c r="I338" s="220"/>
      <c r="J338" s="220"/>
      <c r="K338" s="220"/>
      <c r="L338" s="220" t="s">
        <v>32</v>
      </c>
      <c r="M338" s="235"/>
      <c r="N338" s="221"/>
      <c r="O338" s="221"/>
      <c r="P338" s="221"/>
      <c r="Q338" s="221"/>
      <c r="R338" s="221"/>
      <c r="S338" s="221"/>
      <c r="T338" s="221"/>
      <c r="U338" s="221"/>
      <c r="V338" s="221"/>
      <c r="W338" s="221"/>
      <c r="X338" s="221"/>
      <c r="Y338" s="221"/>
      <c r="Z338" s="222"/>
      <c r="AA338" s="353"/>
      <c r="AB338" s="353"/>
      <c r="AC338" s="372">
        <v>0.19497799091140816</v>
      </c>
      <c r="AD338" s="175"/>
      <c r="AE338" s="186">
        <v>1</v>
      </c>
      <c r="AF338" s="187">
        <v>0</v>
      </c>
      <c r="AG338" s="187">
        <v>0</v>
      </c>
      <c r="AH338" s="187">
        <v>0</v>
      </c>
      <c r="AI338" s="187">
        <v>0</v>
      </c>
      <c r="AJ338" s="187">
        <v>0</v>
      </c>
      <c r="AK338" s="187">
        <v>0</v>
      </c>
      <c r="AL338" s="188">
        <v>0</v>
      </c>
      <c r="AN338" s="216"/>
      <c r="AO338"/>
      <c r="AP338"/>
      <c r="AQ338"/>
      <c r="AR338"/>
      <c r="AS338"/>
      <c r="AT338"/>
    </row>
    <row r="339" spans="1:46" s="157" customFormat="1" ht="15" x14ac:dyDescent="0.25">
      <c r="C339" s="223" t="s">
        <v>33</v>
      </c>
      <c r="D339" s="373"/>
      <c r="E339" s="225"/>
      <c r="F339" s="225"/>
      <c r="G339" s="226"/>
      <c r="H339" s="249"/>
      <c r="I339" s="228"/>
      <c r="J339" s="228"/>
      <c r="K339" s="228"/>
      <c r="L339" s="228"/>
      <c r="M339" s="374"/>
      <c r="N339" s="374"/>
      <c r="O339" s="375"/>
      <c r="P339" s="375"/>
      <c r="Q339" s="375"/>
      <c r="R339" s="376" t="s">
        <v>34</v>
      </c>
      <c r="S339" s="396">
        <v>0</v>
      </c>
      <c r="T339" s="233"/>
      <c r="U339" s="233"/>
      <c r="V339" s="233"/>
      <c r="W339" s="233"/>
      <c r="X339" s="233"/>
      <c r="Y339" s="233"/>
      <c r="Z339" s="239"/>
      <c r="AA339" s="378"/>
      <c r="AB339" s="378"/>
      <c r="AC339" s="379"/>
      <c r="AD339" s="175"/>
      <c r="AE339" s="175"/>
      <c r="AF339" s="175"/>
      <c r="AG339" s="175"/>
      <c r="AH339" s="175"/>
      <c r="AI339" s="175"/>
      <c r="AJ339" s="175"/>
      <c r="AK339" s="175"/>
      <c r="AL339" s="175"/>
      <c r="AN339" s="216"/>
      <c r="AO339"/>
      <c r="AP339"/>
      <c r="AQ339"/>
      <c r="AR339"/>
      <c r="AS339"/>
      <c r="AT339"/>
    </row>
    <row r="340" spans="1:46" ht="15" x14ac:dyDescent="0.25">
      <c r="A340" s="241"/>
      <c r="B340" s="380">
        <v>310</v>
      </c>
      <c r="C340" s="385" t="s">
        <v>413</v>
      </c>
      <c r="D340" s="366" t="s">
        <v>30</v>
      </c>
      <c r="E340" s="366" t="s">
        <v>530</v>
      </c>
      <c r="F340" s="391"/>
      <c r="G340" s="411">
        <v>43193</v>
      </c>
      <c r="H340" s="412">
        <v>2.5299999999999998</v>
      </c>
      <c r="I340" s="342">
        <v>1</v>
      </c>
      <c r="J340" s="368">
        <v>0</v>
      </c>
      <c r="K340" s="369">
        <v>0</v>
      </c>
      <c r="L340" s="370">
        <v>2.5299999999999998</v>
      </c>
      <c r="M340" s="370">
        <v>2.5300461896244775</v>
      </c>
      <c r="N340" s="370">
        <v>2.5300923800922286</v>
      </c>
      <c r="O340" s="370">
        <v>2.5301385714032678</v>
      </c>
      <c r="P340" s="370">
        <v>2.530184763557612</v>
      </c>
      <c r="Q340" s="370">
        <v>2.530230956555275</v>
      </c>
      <c r="R340" s="370">
        <v>2.5302771503962731</v>
      </c>
      <c r="S340" s="370">
        <v>2.5303233450806215</v>
      </c>
      <c r="T340" s="370">
        <v>2.5303695406083357</v>
      </c>
      <c r="U340" s="370">
        <v>2.5304157369794309</v>
      </c>
      <c r="V340" s="370">
        <v>2.5304619341939225</v>
      </c>
      <c r="W340" s="370">
        <v>2.5305081322518252</v>
      </c>
      <c r="X340" s="370">
        <v>2.5305543311531569</v>
      </c>
      <c r="Y340" s="370">
        <v>2.5306005308979298</v>
      </c>
      <c r="Z340" s="371"/>
      <c r="AA340" s="347">
        <v>0</v>
      </c>
      <c r="AB340" s="347">
        <v>0</v>
      </c>
      <c r="AC340" s="348">
        <v>3.5573122529644272E-2</v>
      </c>
      <c r="AD340" s="175"/>
      <c r="AE340" s="349">
        <v>81140</v>
      </c>
      <c r="AF340" s="350">
        <v>84900</v>
      </c>
      <c r="AG340" s="350"/>
      <c r="AH340" s="350"/>
      <c r="AI340" s="350"/>
      <c r="AJ340" s="350"/>
      <c r="AK340" s="350"/>
      <c r="AL340" s="351"/>
      <c r="AM340" s="157">
        <v>3.1065135933431098</v>
      </c>
      <c r="AN340" s="216">
        <v>-0.57651359334311003</v>
      </c>
      <c r="AO340"/>
      <c r="AP340"/>
      <c r="AQ340"/>
      <c r="AR340"/>
      <c r="AS340"/>
      <c r="AT340"/>
    </row>
    <row r="341" spans="1:46" ht="15" x14ac:dyDescent="0.25">
      <c r="A341" s="241"/>
      <c r="B341" s="241"/>
      <c r="C341" s="258" t="s">
        <v>575</v>
      </c>
      <c r="D341" s="243"/>
      <c r="E341" s="243"/>
      <c r="F341" s="243"/>
      <c r="G341" s="137">
        <v>0.5625</v>
      </c>
      <c r="H341" s="250"/>
      <c r="I341" s="259"/>
      <c r="J341" s="259"/>
      <c r="K341" s="259"/>
      <c r="L341" s="259" t="s">
        <v>32</v>
      </c>
      <c r="M341" s="260"/>
      <c r="N341" s="260"/>
      <c r="O341" s="260"/>
      <c r="P341" s="260"/>
      <c r="Q341" s="260"/>
      <c r="R341" s="260"/>
      <c r="S341" s="260"/>
      <c r="T341" s="260"/>
      <c r="U341" s="260"/>
      <c r="V341" s="260"/>
      <c r="W341" s="260"/>
      <c r="X341" s="260"/>
      <c r="Y341" s="260"/>
      <c r="Z341" s="222"/>
      <c r="AA341" s="392"/>
      <c r="AB341" s="392"/>
      <c r="AC341" s="393">
        <v>0.09</v>
      </c>
      <c r="AD341" s="175"/>
      <c r="AE341" s="261">
        <v>0.5</v>
      </c>
      <c r="AF341" s="262">
        <v>0.5</v>
      </c>
      <c r="AG341" s="262">
        <v>0</v>
      </c>
      <c r="AH341" s="262">
        <v>0</v>
      </c>
      <c r="AI341" s="262">
        <v>0</v>
      </c>
      <c r="AJ341" s="262">
        <v>0</v>
      </c>
      <c r="AK341" s="262">
        <v>0</v>
      </c>
      <c r="AL341" s="263">
        <v>0</v>
      </c>
      <c r="AM341" s="157"/>
      <c r="AN341" s="216"/>
      <c r="AO341"/>
      <c r="AP341"/>
      <c r="AQ341"/>
      <c r="AR341"/>
      <c r="AS341"/>
      <c r="AT341"/>
    </row>
    <row r="342" spans="1:46" ht="15" x14ac:dyDescent="0.25">
      <c r="A342" s="241"/>
      <c r="B342" s="241"/>
      <c r="C342" s="264" t="s">
        <v>33</v>
      </c>
      <c r="D342" s="394"/>
      <c r="E342" s="266"/>
      <c r="F342" s="266"/>
      <c r="G342" s="226"/>
      <c r="H342" s="249"/>
      <c r="I342" s="267"/>
      <c r="J342" s="267"/>
      <c r="K342" s="267"/>
      <c r="L342" s="267"/>
      <c r="M342" s="395"/>
      <c r="N342" s="395"/>
      <c r="O342" s="375"/>
      <c r="P342" s="375"/>
      <c r="Q342" s="375"/>
      <c r="R342" s="376" t="s">
        <v>34</v>
      </c>
      <c r="S342" s="396">
        <v>0</v>
      </c>
      <c r="T342" s="396"/>
      <c r="U342" s="396"/>
      <c r="V342" s="396"/>
      <c r="W342" s="396"/>
      <c r="X342" s="396"/>
      <c r="Y342" s="396"/>
      <c r="Z342" s="234"/>
      <c r="AA342" s="397"/>
      <c r="AB342" s="397"/>
      <c r="AC342" s="398"/>
      <c r="AD342" s="175"/>
      <c r="AE342" s="175"/>
      <c r="AF342" s="175"/>
      <c r="AG342" s="175"/>
      <c r="AH342" s="175"/>
      <c r="AI342" s="175"/>
      <c r="AJ342" s="175"/>
      <c r="AK342" s="175"/>
      <c r="AL342" s="175"/>
      <c r="AM342" s="157"/>
      <c r="AN342" s="216"/>
      <c r="AO342"/>
      <c r="AP342"/>
      <c r="AQ342"/>
      <c r="AR342"/>
      <c r="AS342"/>
      <c r="AT342"/>
    </row>
    <row r="343" spans="1:46" s="157" customFormat="1" ht="15" x14ac:dyDescent="0.25">
      <c r="B343" s="380">
        <v>349</v>
      </c>
      <c r="C343" s="365" t="s">
        <v>163</v>
      </c>
      <c r="D343" s="366" t="s">
        <v>30</v>
      </c>
      <c r="E343" s="366" t="s">
        <v>534</v>
      </c>
      <c r="F343" s="367"/>
      <c r="G343" s="411">
        <v>43488</v>
      </c>
      <c r="H343" s="412">
        <v>0.73</v>
      </c>
      <c r="I343" s="342">
        <v>1</v>
      </c>
      <c r="J343" s="368">
        <v>0</v>
      </c>
      <c r="K343" s="369">
        <v>0</v>
      </c>
      <c r="L343" s="370">
        <v>0.73</v>
      </c>
      <c r="M343" s="370">
        <v>0.73001332744105485</v>
      </c>
      <c r="N343" s="370">
        <v>0.73002665512542564</v>
      </c>
      <c r="O343" s="370">
        <v>0.7300399830531169</v>
      </c>
      <c r="P343" s="370">
        <v>0.73005331122413319</v>
      </c>
      <c r="Q343" s="370">
        <v>0.73006663963847862</v>
      </c>
      <c r="R343" s="370">
        <v>0.73007996829615796</v>
      </c>
      <c r="S343" s="370">
        <v>0.73009329719717542</v>
      </c>
      <c r="T343" s="370">
        <v>0.73010662634153567</v>
      </c>
      <c r="U343" s="370">
        <v>0.73011995572924293</v>
      </c>
      <c r="V343" s="370">
        <v>0.73013328536030186</v>
      </c>
      <c r="W343" s="370">
        <v>0.73014661523471647</v>
      </c>
      <c r="X343" s="370">
        <v>0.73015994535249196</v>
      </c>
      <c r="Y343" s="370">
        <v>0.730173275713632</v>
      </c>
      <c r="Z343" s="371"/>
      <c r="AA343" s="347">
        <v>0</v>
      </c>
      <c r="AB343" s="347">
        <v>0</v>
      </c>
      <c r="AC343" s="348">
        <v>4.1095890410958902E-2</v>
      </c>
      <c r="AD343" s="175"/>
      <c r="AE343" s="349">
        <v>81131</v>
      </c>
      <c r="AF343" s="350"/>
      <c r="AG343" s="350"/>
      <c r="AH343" s="350"/>
      <c r="AI343" s="350"/>
      <c r="AJ343" s="350"/>
      <c r="AK343" s="350"/>
      <c r="AL343" s="351"/>
      <c r="AM343" s="157">
        <v>0.65293041911203997</v>
      </c>
      <c r="AN343" s="216">
        <v>7.706958088796001E-2</v>
      </c>
      <c r="AO343"/>
      <c r="AP343"/>
      <c r="AQ343"/>
      <c r="AR343"/>
      <c r="AS343"/>
      <c r="AT343"/>
    </row>
    <row r="344" spans="1:46" s="157" customFormat="1" ht="15" x14ac:dyDescent="0.25">
      <c r="C344" s="217"/>
      <c r="D344" s="139"/>
      <c r="E344" s="139"/>
      <c r="F344" s="139"/>
      <c r="G344" s="137">
        <v>0.54166666666666663</v>
      </c>
      <c r="H344" s="250"/>
      <c r="I344" s="220"/>
      <c r="J344" s="220"/>
      <c r="K344" s="220"/>
      <c r="L344" s="220" t="s">
        <v>32</v>
      </c>
      <c r="M344" s="235"/>
      <c r="N344" s="221"/>
      <c r="O344" s="221"/>
      <c r="P344" s="221"/>
      <c r="Q344" s="221"/>
      <c r="R344" s="221"/>
      <c r="S344" s="221"/>
      <c r="T344" s="221"/>
      <c r="U344" s="221"/>
      <c r="V344" s="221"/>
      <c r="W344" s="221"/>
      <c r="X344" s="221"/>
      <c r="Y344" s="221"/>
      <c r="Z344" s="222"/>
      <c r="AA344" s="353"/>
      <c r="AB344" s="353"/>
      <c r="AC344" s="372">
        <v>0.03</v>
      </c>
      <c r="AD344" s="175"/>
      <c r="AE344" s="186">
        <v>1</v>
      </c>
      <c r="AF344" s="187">
        <v>0</v>
      </c>
      <c r="AG344" s="187">
        <v>0</v>
      </c>
      <c r="AH344" s="187">
        <v>0</v>
      </c>
      <c r="AI344" s="187">
        <v>0</v>
      </c>
      <c r="AJ344" s="187">
        <v>0</v>
      </c>
      <c r="AK344" s="187">
        <v>0</v>
      </c>
      <c r="AL344" s="188">
        <v>0</v>
      </c>
      <c r="AN344" s="216"/>
      <c r="AO344"/>
      <c r="AP344"/>
      <c r="AQ344"/>
      <c r="AR344"/>
      <c r="AS344"/>
      <c r="AT344"/>
    </row>
    <row r="345" spans="1:46" s="157" customFormat="1" ht="15" x14ac:dyDescent="0.25">
      <c r="C345" s="223" t="s">
        <v>33</v>
      </c>
      <c r="D345" s="373"/>
      <c r="E345" s="225"/>
      <c r="F345" s="225"/>
      <c r="G345" s="226"/>
      <c r="H345" s="249"/>
      <c r="I345" s="228"/>
      <c r="J345" s="228"/>
      <c r="K345" s="228"/>
      <c r="L345" s="228"/>
      <c r="M345" s="374"/>
      <c r="N345" s="374"/>
      <c r="O345" s="375"/>
      <c r="P345" s="375"/>
      <c r="Q345" s="375"/>
      <c r="R345" s="376" t="s">
        <v>34</v>
      </c>
      <c r="S345" s="396">
        <v>0</v>
      </c>
      <c r="T345" s="233"/>
      <c r="U345" s="233"/>
      <c r="V345" s="233"/>
      <c r="W345" s="233"/>
      <c r="X345" s="233"/>
      <c r="Y345" s="233"/>
      <c r="Z345" s="234"/>
      <c r="AA345" s="378"/>
      <c r="AB345" s="378"/>
      <c r="AC345" s="379"/>
      <c r="AD345" s="175"/>
      <c r="AE345" s="175"/>
      <c r="AF345" s="175"/>
      <c r="AG345" s="175"/>
      <c r="AH345" s="175"/>
      <c r="AI345" s="175"/>
      <c r="AJ345" s="175"/>
      <c r="AK345" s="175"/>
      <c r="AL345" s="175"/>
      <c r="AN345" s="216"/>
      <c r="AO345"/>
      <c r="AP345"/>
      <c r="AQ345"/>
      <c r="AR345"/>
      <c r="AS345"/>
      <c r="AT345"/>
    </row>
    <row r="346" spans="1:46" s="157" customFormat="1" ht="15" x14ac:dyDescent="0.25">
      <c r="B346" s="380">
        <v>371</v>
      </c>
      <c r="C346" s="365" t="s">
        <v>165</v>
      </c>
      <c r="D346" s="366" t="s">
        <v>30</v>
      </c>
      <c r="E346" s="366" t="s">
        <v>534</v>
      </c>
      <c r="F346" s="367"/>
      <c r="G346" s="411">
        <v>43192</v>
      </c>
      <c r="H346" s="412">
        <v>2.58</v>
      </c>
      <c r="I346" s="342">
        <v>1</v>
      </c>
      <c r="J346" s="368" t="s">
        <v>35</v>
      </c>
      <c r="K346" s="369" t="s">
        <v>35</v>
      </c>
      <c r="L346" s="370">
        <v>2.58</v>
      </c>
      <c r="M346" s="370">
        <v>2.6151005089062647</v>
      </c>
      <c r="N346" s="370">
        <v>2.6506785549154284</v>
      </c>
      <c r="O346" s="370">
        <v>2.686740634847387</v>
      </c>
      <c r="P346" s="370">
        <v>2.7232933339102878</v>
      </c>
      <c r="Q346" s="370">
        <v>2.7603433269030355</v>
      </c>
      <c r="R346" s="370">
        <v>2.7978973794341631</v>
      </c>
      <c r="S346" s="370">
        <v>2.8359623491572803</v>
      </c>
      <c r="T346" s="370">
        <v>2.8745451870233372</v>
      </c>
      <c r="U346" s="370">
        <v>2.9136529385499164</v>
      </c>
      <c r="V346" s="370">
        <v>2.9532927451077984</v>
      </c>
      <c r="W346" s="370">
        <v>2.9934718452250317</v>
      </c>
      <c r="X346" s="370">
        <v>3.0341975759087427</v>
      </c>
      <c r="Y346" s="370">
        <v>3.075477373984925</v>
      </c>
      <c r="Z346" s="371"/>
      <c r="AA346" s="347">
        <v>0</v>
      </c>
      <c r="AB346" s="347">
        <v>0</v>
      </c>
      <c r="AC346" s="348">
        <v>0.12015503875968991</v>
      </c>
      <c r="AD346" s="175"/>
      <c r="AE346" s="349">
        <v>81111</v>
      </c>
      <c r="AF346" s="350"/>
      <c r="AG346" s="350"/>
      <c r="AH346" s="350"/>
      <c r="AI346" s="350"/>
      <c r="AJ346" s="350"/>
      <c r="AK346" s="350"/>
      <c r="AL346" s="351"/>
      <c r="AM346" s="157">
        <v>2.4409799150201836</v>
      </c>
      <c r="AN346" s="216">
        <v>0.13902008497981644</v>
      </c>
      <c r="AO346"/>
      <c r="AP346"/>
      <c r="AQ346"/>
      <c r="AR346"/>
      <c r="AS346"/>
      <c r="AT346"/>
    </row>
    <row r="347" spans="1:46" s="157" customFormat="1" ht="15" x14ac:dyDescent="0.25">
      <c r="C347" s="217"/>
      <c r="D347" s="139"/>
      <c r="E347" s="139"/>
      <c r="F347" s="139"/>
      <c r="G347" s="137">
        <v>0.77083333333333337</v>
      </c>
      <c r="H347" s="250"/>
      <c r="I347" s="220"/>
      <c r="J347" s="220"/>
      <c r="K347" s="220"/>
      <c r="L347" s="220" t="s">
        <v>32</v>
      </c>
      <c r="M347" s="235"/>
      <c r="N347" s="221"/>
      <c r="O347" s="221"/>
      <c r="P347" s="221"/>
      <c r="Q347" s="221"/>
      <c r="R347" s="221"/>
      <c r="S347" s="221"/>
      <c r="T347" s="221"/>
      <c r="U347" s="221"/>
      <c r="V347" s="221"/>
      <c r="W347" s="221"/>
      <c r="X347" s="221"/>
      <c r="Y347" s="221"/>
      <c r="Z347" s="222"/>
      <c r="AA347" s="353"/>
      <c r="AB347" s="353"/>
      <c r="AC347" s="372">
        <v>0.31</v>
      </c>
      <c r="AD347" s="175"/>
      <c r="AE347" s="186">
        <v>1</v>
      </c>
      <c r="AF347" s="187">
        <v>0</v>
      </c>
      <c r="AG347" s="187">
        <v>0</v>
      </c>
      <c r="AH347" s="187">
        <v>0</v>
      </c>
      <c r="AI347" s="187">
        <v>0</v>
      </c>
      <c r="AJ347" s="187">
        <v>0</v>
      </c>
      <c r="AK347" s="187">
        <v>0</v>
      </c>
      <c r="AL347" s="188">
        <v>0</v>
      </c>
      <c r="AN347" s="216"/>
      <c r="AO347"/>
      <c r="AP347"/>
      <c r="AQ347"/>
      <c r="AR347"/>
      <c r="AS347"/>
      <c r="AT347"/>
    </row>
    <row r="348" spans="1:46" s="157" customFormat="1" ht="15" x14ac:dyDescent="0.25">
      <c r="C348" s="223" t="s">
        <v>33</v>
      </c>
      <c r="D348" s="373"/>
      <c r="E348" s="225"/>
      <c r="F348" s="225"/>
      <c r="G348" s="226"/>
      <c r="H348" s="249"/>
      <c r="I348" s="228"/>
      <c r="J348" s="228"/>
      <c r="K348" s="228"/>
      <c r="L348" s="228"/>
      <c r="M348" s="374"/>
      <c r="N348" s="374"/>
      <c r="O348" s="375"/>
      <c r="P348" s="375"/>
      <c r="Q348" s="375"/>
      <c r="R348" s="376" t="s">
        <v>34</v>
      </c>
      <c r="S348" s="396">
        <v>0</v>
      </c>
      <c r="T348" s="387"/>
      <c r="U348" s="387"/>
      <c r="V348" s="387"/>
      <c r="W348" s="387"/>
      <c r="X348" s="387"/>
      <c r="Y348" s="387"/>
      <c r="Z348" s="234"/>
      <c r="AA348" s="378"/>
      <c r="AB348" s="378"/>
      <c r="AC348" s="379"/>
      <c r="AD348" s="175"/>
      <c r="AE348" s="175"/>
      <c r="AF348" s="175"/>
      <c r="AG348" s="175"/>
      <c r="AH348" s="175"/>
      <c r="AI348" s="175"/>
      <c r="AJ348" s="175"/>
      <c r="AK348" s="175"/>
      <c r="AL348" s="175"/>
      <c r="AN348" s="216"/>
      <c r="AO348"/>
      <c r="AP348"/>
      <c r="AQ348"/>
      <c r="AR348"/>
      <c r="AS348"/>
      <c r="AT348"/>
    </row>
    <row r="349" spans="1:46" s="157" customFormat="1" ht="15" x14ac:dyDescent="0.25">
      <c r="A349" s="246"/>
      <c r="B349" s="246"/>
      <c r="C349" s="246"/>
      <c r="D349" s="246"/>
      <c r="E349" s="246"/>
      <c r="F349" s="246"/>
      <c r="G349" s="246"/>
      <c r="H349" s="246"/>
      <c r="I349" s="246"/>
      <c r="J349" s="246"/>
      <c r="K349" s="246"/>
      <c r="L349" s="246"/>
      <c r="M349" s="246"/>
      <c r="N349" s="246"/>
      <c r="O349" s="246"/>
      <c r="P349" s="246"/>
      <c r="Q349" s="246"/>
      <c r="R349" s="246"/>
      <c r="S349" s="246"/>
      <c r="T349" s="246"/>
      <c r="U349" s="246"/>
      <c r="V349" s="246"/>
      <c r="W349" s="246"/>
      <c r="X349" s="246"/>
      <c r="Y349" s="246"/>
      <c r="Z349" s="246"/>
      <c r="AA349" s="246"/>
      <c r="AB349" s="246"/>
      <c r="AC349" s="246"/>
      <c r="AD349" s="246"/>
      <c r="AE349" s="246"/>
      <c r="AF349" s="246"/>
      <c r="AG349" s="246"/>
      <c r="AH349" s="246"/>
      <c r="AI349" s="246"/>
      <c r="AJ349" s="246"/>
      <c r="AK349" s="246"/>
      <c r="AL349" s="246"/>
      <c r="AN349" s="216"/>
      <c r="AO349"/>
      <c r="AP349"/>
      <c r="AQ349"/>
      <c r="AR349"/>
      <c r="AS349"/>
      <c r="AT349"/>
    </row>
    <row r="350" spans="1:46" s="157" customFormat="1" ht="15" x14ac:dyDescent="0.25">
      <c r="A350" s="152"/>
      <c r="B350" s="25"/>
      <c r="C350" s="158"/>
      <c r="D350" s="152"/>
      <c r="E350" s="152"/>
      <c r="F350" s="152"/>
      <c r="G350" s="152"/>
      <c r="H350" s="152"/>
      <c r="I350" s="152"/>
      <c r="J350" s="152"/>
      <c r="K350" s="152"/>
      <c r="L350" s="7" t="s">
        <v>0</v>
      </c>
      <c r="M350" s="159"/>
      <c r="N350" s="159"/>
      <c r="O350" s="159"/>
      <c r="P350" s="159"/>
      <c r="Q350" s="159"/>
      <c r="R350" s="159"/>
      <c r="S350" s="159"/>
      <c r="T350" s="159"/>
      <c r="U350" s="159"/>
      <c r="V350" s="159"/>
      <c r="W350" s="159"/>
      <c r="X350" s="159"/>
      <c r="Y350" s="159"/>
      <c r="Z350" s="156"/>
      <c r="AA350" s="152"/>
      <c r="AB350" s="152"/>
      <c r="AC350" s="152"/>
      <c r="AD350" s="152"/>
      <c r="AE350" s="152"/>
      <c r="AF350" s="152"/>
      <c r="AG350" s="152"/>
      <c r="AH350" s="152"/>
      <c r="AI350" s="152"/>
      <c r="AJ350" s="152"/>
      <c r="AK350" s="152"/>
      <c r="AL350" s="152"/>
      <c r="AN350" s="216"/>
      <c r="AO350"/>
      <c r="AP350"/>
      <c r="AQ350"/>
      <c r="AR350"/>
      <c r="AS350"/>
      <c r="AT350"/>
    </row>
    <row r="351" spans="1:46" s="157" customFormat="1" ht="60.75" x14ac:dyDescent="0.25">
      <c r="A351" s="20" t="s">
        <v>39</v>
      </c>
      <c r="B351" s="21" t="s">
        <v>657</v>
      </c>
      <c r="C351" s="20" t="s">
        <v>2</v>
      </c>
      <c r="D351" s="18" t="s">
        <v>3</v>
      </c>
      <c r="E351" s="18" t="s">
        <v>4</v>
      </c>
      <c r="F351" s="18" t="s">
        <v>5</v>
      </c>
      <c r="G351" s="22" t="s">
        <v>6</v>
      </c>
      <c r="H351" s="22" t="s">
        <v>826</v>
      </c>
      <c r="I351" s="16" t="s">
        <v>7</v>
      </c>
      <c r="J351" s="24" t="s">
        <v>8</v>
      </c>
      <c r="K351" s="17" t="s">
        <v>9</v>
      </c>
      <c r="L351" s="22" t="s">
        <v>10</v>
      </c>
      <c r="M351" s="22" t="s">
        <v>658</v>
      </c>
      <c r="N351" s="22" t="s">
        <v>659</v>
      </c>
      <c r="O351" s="22" t="s">
        <v>660</v>
      </c>
      <c r="P351" s="22" t="s">
        <v>661</v>
      </c>
      <c r="Q351" s="22" t="s">
        <v>662</v>
      </c>
      <c r="R351" s="22" t="s">
        <v>663</v>
      </c>
      <c r="S351" s="22" t="s">
        <v>664</v>
      </c>
      <c r="T351" s="22" t="s">
        <v>665</v>
      </c>
      <c r="U351" s="22" t="s">
        <v>666</v>
      </c>
      <c r="V351" s="22" t="s">
        <v>667</v>
      </c>
      <c r="W351" s="22" t="s">
        <v>665</v>
      </c>
      <c r="X351" s="22" t="s">
        <v>666</v>
      </c>
      <c r="Y351" s="22" t="s">
        <v>667</v>
      </c>
      <c r="Z351" s="23" t="s">
        <v>11</v>
      </c>
      <c r="AA351" s="19" t="s">
        <v>12</v>
      </c>
      <c r="AB351" s="19" t="s">
        <v>13</v>
      </c>
      <c r="AC351" s="19" t="s">
        <v>14</v>
      </c>
      <c r="AD351" s="160"/>
      <c r="AE351" s="19" t="s">
        <v>15</v>
      </c>
      <c r="AF351" s="19" t="s">
        <v>16</v>
      </c>
      <c r="AG351" s="19" t="s">
        <v>17</v>
      </c>
      <c r="AH351" s="19" t="s">
        <v>18</v>
      </c>
      <c r="AI351" s="19" t="s">
        <v>19</v>
      </c>
      <c r="AJ351" s="19" t="s">
        <v>20</v>
      </c>
      <c r="AK351" s="19" t="s">
        <v>21</v>
      </c>
      <c r="AL351" s="19" t="s">
        <v>22</v>
      </c>
      <c r="AN351" s="216"/>
      <c r="AO351"/>
      <c r="AP351"/>
      <c r="AQ351"/>
      <c r="AR351"/>
      <c r="AS351"/>
      <c r="AT351"/>
    </row>
    <row r="352" spans="1:46" s="157" customFormat="1" ht="15" x14ac:dyDescent="0.25">
      <c r="A352" s="6"/>
      <c r="B352" s="161"/>
      <c r="C352" s="162"/>
      <c r="D352" s="161"/>
      <c r="E352" s="161"/>
      <c r="F352" s="161"/>
      <c r="G352" s="163"/>
      <c r="H352" s="161"/>
      <c r="I352" s="164"/>
      <c r="J352" s="165"/>
      <c r="K352" s="161"/>
      <c r="L352" s="161"/>
      <c r="M352" s="161"/>
      <c r="N352" s="161"/>
      <c r="O352" s="161"/>
      <c r="P352" s="161"/>
      <c r="Q352" s="161"/>
      <c r="R352" s="161"/>
      <c r="S352" s="161"/>
      <c r="T352" s="161"/>
      <c r="U352" s="161"/>
      <c r="V352" s="161"/>
      <c r="W352" s="161"/>
      <c r="X352" s="161"/>
      <c r="Y352" s="161"/>
      <c r="Z352" s="160"/>
      <c r="AA352" s="160"/>
      <c r="AB352" s="160"/>
      <c r="AC352" s="160"/>
      <c r="AD352" s="160"/>
      <c r="AE352" s="160"/>
      <c r="AF352" s="160"/>
      <c r="AG352" s="160"/>
      <c r="AH352" s="160"/>
      <c r="AI352" s="160"/>
      <c r="AJ352" s="160"/>
      <c r="AK352" s="160"/>
      <c r="AL352" s="160"/>
      <c r="AN352" s="216"/>
      <c r="AO352"/>
      <c r="AP352"/>
      <c r="AQ352"/>
      <c r="AR352"/>
      <c r="AS352"/>
      <c r="AT352"/>
    </row>
    <row r="353" spans="1:46" s="157" customFormat="1" ht="15" x14ac:dyDescent="0.25">
      <c r="A353" s="334" t="s">
        <v>576</v>
      </c>
      <c r="B353" s="335">
        <v>512</v>
      </c>
      <c r="C353" s="336"/>
      <c r="D353" s="337" t="s">
        <v>23</v>
      </c>
      <c r="E353" s="338" t="s">
        <v>842</v>
      </c>
      <c r="F353" s="339"/>
      <c r="G353" s="408"/>
      <c r="H353" s="409">
        <v>1.9</v>
      </c>
      <c r="I353" s="342">
        <v>1</v>
      </c>
      <c r="J353" s="343"/>
      <c r="K353" s="344" t="s">
        <v>24</v>
      </c>
      <c r="L353" s="345">
        <v>1.9</v>
      </c>
      <c r="M353" s="345">
        <v>1.9000346878602796</v>
      </c>
      <c r="N353" s="345">
        <v>1.9000693763538476</v>
      </c>
      <c r="O353" s="345">
        <v>1.9001040654807151</v>
      </c>
      <c r="P353" s="345">
        <v>1.9001387552408946</v>
      </c>
      <c r="Q353" s="345">
        <v>1.9001734456343966</v>
      </c>
      <c r="R353" s="345">
        <v>1.9002081366612329</v>
      </c>
      <c r="S353" s="345">
        <v>1.9002428283214154</v>
      </c>
      <c r="T353" s="345">
        <v>1.900277520614956</v>
      </c>
      <c r="U353" s="345">
        <v>1.9003122135418651</v>
      </c>
      <c r="V353" s="345">
        <v>1.9003469071021555</v>
      </c>
      <c r="W353" s="345">
        <v>1.9003816012958374</v>
      </c>
      <c r="X353" s="345">
        <v>1.9004162961229243</v>
      </c>
      <c r="Y353" s="345">
        <v>1.9004509915834258</v>
      </c>
      <c r="Z353" s="346" t="s">
        <v>1599</v>
      </c>
      <c r="AA353" s="347">
        <v>0</v>
      </c>
      <c r="AB353" s="347">
        <v>0</v>
      </c>
      <c r="AC353" s="348">
        <v>0.2105263157894737</v>
      </c>
      <c r="AD353" s="175"/>
      <c r="AE353" s="349">
        <v>11830</v>
      </c>
      <c r="AF353" s="350"/>
      <c r="AG353" s="350"/>
      <c r="AH353" s="350"/>
      <c r="AI353" s="350"/>
      <c r="AJ353" s="350"/>
      <c r="AK353" s="350"/>
      <c r="AL353" s="351"/>
      <c r="AN353" s="216"/>
      <c r="AO353"/>
      <c r="AP353"/>
      <c r="AQ353"/>
      <c r="AR353"/>
      <c r="AS353"/>
      <c r="AT353"/>
    </row>
    <row r="354" spans="1:46" s="157" customFormat="1" ht="15" x14ac:dyDescent="0.25">
      <c r="A354" s="11"/>
      <c r="B354" s="176"/>
      <c r="C354" s="177"/>
      <c r="D354" s="178"/>
      <c r="E354" s="178"/>
      <c r="F354" s="178"/>
      <c r="G354" s="179"/>
      <c r="H354" s="180"/>
      <c r="I354" s="181"/>
      <c r="J354" s="182"/>
      <c r="K354" s="183" t="s">
        <v>25</v>
      </c>
      <c r="L354" s="352">
        <v>1.9774782415760319</v>
      </c>
      <c r="M354" s="352">
        <v>1.9775143439386371</v>
      </c>
      <c r="N354" s="352">
        <v>1.9775504469603549</v>
      </c>
      <c r="O354" s="352">
        <v>1.9775865506411969</v>
      </c>
      <c r="P354" s="352">
        <v>1.977622654981176</v>
      </c>
      <c r="Q354" s="352">
        <v>1.9776587599803033</v>
      </c>
      <c r="R354" s="352">
        <v>1.9776948656385911</v>
      </c>
      <c r="S354" s="352">
        <v>1.9777309719560516</v>
      </c>
      <c r="T354" s="352">
        <v>1.9777670789326973</v>
      </c>
      <c r="U354" s="352">
        <v>1.977803186568539</v>
      </c>
      <c r="V354" s="352">
        <v>1.9778392948635903</v>
      </c>
      <c r="W354" s="352">
        <v>1.9778754038178614</v>
      </c>
      <c r="X354" s="352">
        <v>1.9779115134313663</v>
      </c>
      <c r="Y354" s="352">
        <v>1.9779476237041154</v>
      </c>
      <c r="Z354" s="184"/>
      <c r="AA354" s="353"/>
      <c r="AB354" s="353"/>
      <c r="AC354" s="354">
        <v>0.4</v>
      </c>
      <c r="AD354" s="175"/>
      <c r="AE354" s="186">
        <v>1</v>
      </c>
      <c r="AF354" s="187">
        <v>0</v>
      </c>
      <c r="AG354" s="187">
        <v>0</v>
      </c>
      <c r="AH354" s="187">
        <v>0</v>
      </c>
      <c r="AI354" s="187">
        <v>0</v>
      </c>
      <c r="AJ354" s="187">
        <v>0</v>
      </c>
      <c r="AK354" s="187">
        <v>0</v>
      </c>
      <c r="AL354" s="188">
        <v>0</v>
      </c>
      <c r="AN354" s="216"/>
      <c r="AO354"/>
      <c r="AP354"/>
      <c r="AQ354"/>
      <c r="AR354"/>
      <c r="AS354"/>
      <c r="AT354"/>
    </row>
    <row r="355" spans="1:46" s="157" customFormat="1" ht="15" x14ac:dyDescent="0.25">
      <c r="A355" s="11"/>
      <c r="B355" s="176"/>
      <c r="C355" s="189"/>
      <c r="D355" s="190" t="s">
        <v>26</v>
      </c>
      <c r="E355" s="355"/>
      <c r="F355" s="356"/>
      <c r="G355" s="357"/>
      <c r="H355" s="358"/>
      <c r="I355" s="359"/>
      <c r="J355" s="359"/>
      <c r="K355" s="359"/>
      <c r="L355" s="359"/>
      <c r="M355" s="359"/>
      <c r="N355" s="360"/>
      <c r="O355" s="360"/>
      <c r="P355" s="360"/>
      <c r="Q355" s="360"/>
      <c r="R355" s="361" t="s">
        <v>27</v>
      </c>
      <c r="S355" s="392">
        <v>0</v>
      </c>
      <c r="T355" s="353"/>
      <c r="U355" s="353"/>
      <c r="V355" s="353"/>
      <c r="W355" s="353"/>
      <c r="X355" s="353"/>
      <c r="Y355" s="353"/>
      <c r="Z355" s="184"/>
      <c r="AA355" s="362"/>
      <c r="AB355" s="362"/>
      <c r="AC355" s="363"/>
      <c r="AD355" s="175"/>
      <c r="AE355" s="175"/>
      <c r="AF355" s="175"/>
      <c r="AG355" s="175"/>
      <c r="AH355" s="175"/>
      <c r="AI355" s="175"/>
      <c r="AJ355" s="175"/>
      <c r="AK355" s="175"/>
      <c r="AL355" s="175"/>
      <c r="AN355" s="216"/>
      <c r="AO355"/>
      <c r="AP355"/>
      <c r="AQ355"/>
      <c r="AR355"/>
      <c r="AS355"/>
      <c r="AT355"/>
    </row>
    <row r="356" spans="1:46" s="157" customFormat="1" ht="15" x14ac:dyDescent="0.25">
      <c r="A356" s="14"/>
      <c r="B356" s="197"/>
      <c r="C356" s="198"/>
      <c r="D356" s="198"/>
      <c r="E356" s="198"/>
      <c r="F356" s="199"/>
      <c r="G356" s="200" t="s">
        <v>28</v>
      </c>
      <c r="H356" s="201">
        <v>0.99199999999999999</v>
      </c>
      <c r="I356" s="197"/>
      <c r="J356" s="202"/>
      <c r="K356" s="203" t="s">
        <v>29</v>
      </c>
      <c r="L356" s="78">
        <v>1.8847999999999998</v>
      </c>
      <c r="M356" s="78">
        <v>1.8848344103573973</v>
      </c>
      <c r="N356" s="78">
        <v>1.8848688213430169</v>
      </c>
      <c r="O356" s="78">
        <v>1.8849032329568693</v>
      </c>
      <c r="P356" s="78">
        <v>1.8849376451989674</v>
      </c>
      <c r="Q356" s="78">
        <v>1.8849720580693214</v>
      </c>
      <c r="R356" s="78">
        <v>1.8850064715679431</v>
      </c>
      <c r="S356" s="78">
        <v>1.8850408856948442</v>
      </c>
      <c r="T356" s="78">
        <v>1.8850753004500365</v>
      </c>
      <c r="U356" s="78">
        <v>1.8851097158335302</v>
      </c>
      <c r="V356" s="78">
        <v>1.8851441318453381</v>
      </c>
      <c r="W356" s="78">
        <v>1.8851785484854706</v>
      </c>
      <c r="X356" s="78">
        <v>1.8852129657539409</v>
      </c>
      <c r="Y356" s="78">
        <v>1.8852473836507584</v>
      </c>
      <c r="Z356" s="204"/>
      <c r="AA356" s="205"/>
      <c r="AB356" s="198"/>
      <c r="AC356" s="206"/>
      <c r="AD356" s="175"/>
      <c r="AE356" s="175"/>
      <c r="AF356" s="175"/>
      <c r="AG356" s="175"/>
      <c r="AH356" s="175"/>
      <c r="AI356" s="175"/>
      <c r="AJ356" s="175"/>
      <c r="AK356" s="175"/>
      <c r="AL356" s="175"/>
      <c r="AN356" s="216"/>
      <c r="AO356"/>
      <c r="AP356"/>
      <c r="AQ356"/>
      <c r="AR356"/>
      <c r="AS356"/>
      <c r="AT356"/>
    </row>
    <row r="357" spans="1:46" s="157" customFormat="1" ht="15" x14ac:dyDescent="0.25">
      <c r="A357" s="2"/>
      <c r="C357" s="207"/>
      <c r="D357" s="208"/>
      <c r="E357" s="208"/>
      <c r="F357" s="208"/>
      <c r="G357" s="209"/>
      <c r="H357" s="241"/>
      <c r="I357" s="211"/>
      <c r="J357" s="212"/>
      <c r="K357" s="208"/>
      <c r="Z357" s="175"/>
      <c r="AA357" s="175"/>
      <c r="AB357" s="175"/>
      <c r="AC357" s="175"/>
      <c r="AD357" s="175"/>
      <c r="AE357" s="175"/>
      <c r="AF357" s="175"/>
      <c r="AG357" s="175"/>
      <c r="AH357" s="175"/>
      <c r="AI357" s="175"/>
      <c r="AJ357" s="175"/>
      <c r="AK357" s="175"/>
      <c r="AL357" s="175"/>
      <c r="AN357" s="216"/>
      <c r="AO357"/>
      <c r="AP357"/>
      <c r="AQ357"/>
      <c r="AR357"/>
      <c r="AS357"/>
      <c r="AT357"/>
    </row>
    <row r="358" spans="1:46" s="157" customFormat="1" ht="15" x14ac:dyDescent="0.25">
      <c r="A358" s="152"/>
      <c r="B358" s="388">
        <v>563</v>
      </c>
      <c r="C358" s="365" t="s">
        <v>171</v>
      </c>
      <c r="D358" s="366" t="s">
        <v>30</v>
      </c>
      <c r="E358" s="366" t="s">
        <v>578</v>
      </c>
      <c r="F358" s="367"/>
      <c r="G358" s="411"/>
      <c r="H358" s="413">
        <v>3.0903491576032033E-2</v>
      </c>
      <c r="I358" s="342">
        <v>1</v>
      </c>
      <c r="J358" s="368">
        <v>0</v>
      </c>
      <c r="K358" s="369">
        <v>0</v>
      </c>
      <c r="L358" s="370">
        <v>3.0903491576032033E-2</v>
      </c>
      <c r="M358" s="370">
        <v>3.0904055773925687E-2</v>
      </c>
      <c r="N358" s="370">
        <v>3.0904619982119772E-2</v>
      </c>
      <c r="O358" s="370">
        <v>3.0905184200614475E-2</v>
      </c>
      <c r="P358" s="370">
        <v>3.090574842940999E-2</v>
      </c>
      <c r="Q358" s="370">
        <v>3.0906312668506492E-2</v>
      </c>
      <c r="R358" s="370">
        <v>3.090687691790418E-2</v>
      </c>
      <c r="S358" s="370">
        <v>3.0907441177603238E-2</v>
      </c>
      <c r="T358" s="370">
        <v>3.0908005447603859E-2</v>
      </c>
      <c r="U358" s="370">
        <v>3.0908569727906218E-2</v>
      </c>
      <c r="V358" s="370">
        <v>3.0909134018510521E-2</v>
      </c>
      <c r="W358" s="370">
        <v>3.0909698319416933E-2</v>
      </c>
      <c r="X358" s="370">
        <v>3.0910262630625678E-2</v>
      </c>
      <c r="Y358" s="370">
        <v>3.0910826952136906E-2</v>
      </c>
      <c r="Z358" s="381"/>
      <c r="AA358" s="347">
        <v>0</v>
      </c>
      <c r="AB358" s="347">
        <v>0</v>
      </c>
      <c r="AC358" s="348">
        <v>0</v>
      </c>
      <c r="AD358" s="175"/>
      <c r="AE358" s="349">
        <v>81202</v>
      </c>
      <c r="AF358" s="350"/>
      <c r="AG358" s="350"/>
      <c r="AH358" s="350"/>
      <c r="AI358" s="350"/>
      <c r="AJ358" s="350"/>
      <c r="AK358" s="350"/>
      <c r="AL358" s="351"/>
      <c r="AM358" s="157">
        <v>0.04</v>
      </c>
      <c r="AN358" s="216">
        <v>-9.096508423967968E-3</v>
      </c>
      <c r="AO358"/>
      <c r="AP358"/>
      <c r="AQ358"/>
      <c r="AR358"/>
      <c r="AS358"/>
      <c r="AT358"/>
    </row>
    <row r="359" spans="1:46" s="157" customFormat="1" ht="15" x14ac:dyDescent="0.25">
      <c r="A359" s="152"/>
      <c r="C359" s="238" t="s">
        <v>672</v>
      </c>
      <c r="D359" s="139"/>
      <c r="E359" s="139"/>
      <c r="F359" s="139"/>
      <c r="G359" s="218"/>
      <c r="H359" s="248"/>
      <c r="I359" s="220"/>
      <c r="J359" s="220"/>
      <c r="K359" s="220"/>
      <c r="L359" s="220" t="s">
        <v>32</v>
      </c>
      <c r="M359" s="235"/>
      <c r="N359" s="221"/>
      <c r="O359" s="221"/>
      <c r="P359" s="221"/>
      <c r="Q359" s="221"/>
      <c r="R359" s="221"/>
      <c r="S359" s="221"/>
      <c r="T359" s="221"/>
      <c r="U359" s="221"/>
      <c r="V359" s="221"/>
      <c r="W359" s="221"/>
      <c r="X359" s="221"/>
      <c r="Y359" s="221"/>
      <c r="Z359" s="222"/>
      <c r="AA359" s="353"/>
      <c r="AB359" s="353"/>
      <c r="AC359" s="382"/>
      <c r="AD359" s="175"/>
      <c r="AE359" s="186">
        <v>1</v>
      </c>
      <c r="AF359" s="187">
        <v>0</v>
      </c>
      <c r="AG359" s="187">
        <v>0</v>
      </c>
      <c r="AH359" s="187">
        <v>0</v>
      </c>
      <c r="AI359" s="187">
        <v>0</v>
      </c>
      <c r="AJ359" s="187">
        <v>0</v>
      </c>
      <c r="AK359" s="187">
        <v>0</v>
      </c>
      <c r="AL359" s="188">
        <v>0</v>
      </c>
      <c r="AN359" s="216"/>
      <c r="AO359"/>
      <c r="AP359"/>
      <c r="AQ359"/>
      <c r="AR359"/>
      <c r="AS359"/>
      <c r="AT359"/>
    </row>
    <row r="360" spans="1:46" s="157" customFormat="1" ht="15" x14ac:dyDescent="0.25">
      <c r="A360" s="152"/>
      <c r="C360" s="223" t="s">
        <v>33</v>
      </c>
      <c r="D360" s="373"/>
      <c r="E360" s="225"/>
      <c r="F360" s="225"/>
      <c r="G360" s="226"/>
      <c r="H360" s="249"/>
      <c r="I360" s="228"/>
      <c r="J360" s="228"/>
      <c r="K360" s="228"/>
      <c r="L360" s="228"/>
      <c r="M360" s="374"/>
      <c r="N360" s="374"/>
      <c r="O360" s="375"/>
      <c r="P360" s="375"/>
      <c r="Q360" s="375"/>
      <c r="R360" s="376" t="s">
        <v>34</v>
      </c>
      <c r="S360" s="396">
        <v>0</v>
      </c>
      <c r="T360" s="233"/>
      <c r="U360" s="233"/>
      <c r="V360" s="233"/>
      <c r="W360" s="233"/>
      <c r="X360" s="233"/>
      <c r="Y360" s="233"/>
      <c r="Z360" s="234"/>
      <c r="AA360" s="378"/>
      <c r="AB360" s="378"/>
      <c r="AC360" s="379"/>
      <c r="AD360" s="175"/>
      <c r="AE360" s="175"/>
      <c r="AF360" s="175"/>
      <c r="AG360" s="175"/>
      <c r="AH360" s="175"/>
      <c r="AI360" s="175"/>
      <c r="AJ360" s="175"/>
      <c r="AK360" s="175"/>
      <c r="AL360" s="175"/>
      <c r="AN360" s="216"/>
      <c r="AO360"/>
      <c r="AP360"/>
      <c r="AQ360"/>
      <c r="AR360"/>
      <c r="AS360"/>
      <c r="AT360"/>
    </row>
    <row r="361" spans="1:46" s="157" customFormat="1" ht="15" x14ac:dyDescent="0.25">
      <c r="A361" s="152"/>
      <c r="B361" s="364">
        <v>544</v>
      </c>
      <c r="C361" s="365" t="s">
        <v>170</v>
      </c>
      <c r="D361" s="366" t="s">
        <v>30</v>
      </c>
      <c r="E361" s="366" t="s">
        <v>577</v>
      </c>
      <c r="F361" s="367"/>
      <c r="G361" s="411" t="s">
        <v>674</v>
      </c>
      <c r="H361" s="412">
        <v>1.9465747499999999</v>
      </c>
      <c r="I361" s="342">
        <v>1</v>
      </c>
      <c r="J361" s="368">
        <v>0</v>
      </c>
      <c r="K361" s="369">
        <v>0</v>
      </c>
      <c r="L361" s="370">
        <v>1.9465747499999999</v>
      </c>
      <c r="M361" s="370">
        <v>1.9466102881647114</v>
      </c>
      <c r="N361" s="370">
        <v>1.9466458269782352</v>
      </c>
      <c r="O361" s="370">
        <v>1.9466813664405824</v>
      </c>
      <c r="P361" s="370">
        <v>1.946716906551766</v>
      </c>
      <c r="Q361" s="370">
        <v>1.9467524473117968</v>
      </c>
      <c r="R361" s="370">
        <v>1.9467879887206869</v>
      </c>
      <c r="S361" s="370">
        <v>1.9468235307784485</v>
      </c>
      <c r="T361" s="370">
        <v>1.9468590734850935</v>
      </c>
      <c r="U361" s="370">
        <v>1.9468946168406329</v>
      </c>
      <c r="V361" s="370">
        <v>1.9469301608450797</v>
      </c>
      <c r="W361" s="370">
        <v>1.9469657054984444</v>
      </c>
      <c r="X361" s="370">
        <v>1.9470012508007406</v>
      </c>
      <c r="Y361" s="370">
        <v>1.9470367967519784</v>
      </c>
      <c r="Z361" s="371"/>
      <c r="AA361" s="347">
        <v>0</v>
      </c>
      <c r="AB361" s="347">
        <v>0</v>
      </c>
      <c r="AC361" s="348">
        <v>0.23699840553259</v>
      </c>
      <c r="AD361" s="175"/>
      <c r="AE361" s="349">
        <v>81218</v>
      </c>
      <c r="AF361" s="350"/>
      <c r="AG361" s="350"/>
      <c r="AH361" s="350"/>
      <c r="AI361" s="350"/>
      <c r="AJ361" s="350"/>
      <c r="AK361" s="350"/>
      <c r="AL361" s="351"/>
      <c r="AM361" s="157">
        <v>1.75</v>
      </c>
      <c r="AN361" s="216">
        <v>0.19657474999999991</v>
      </c>
      <c r="AO361"/>
      <c r="AP361"/>
      <c r="AQ361"/>
      <c r="AR361"/>
      <c r="AS361"/>
      <c r="AT361"/>
    </row>
    <row r="362" spans="1:46" s="157" customFormat="1" ht="15" x14ac:dyDescent="0.25">
      <c r="A362" s="152"/>
      <c r="C362" s="217"/>
      <c r="D362" s="139"/>
      <c r="E362" s="139"/>
      <c r="F362" s="139"/>
      <c r="G362" s="218">
        <v>0.1875</v>
      </c>
      <c r="H362" s="250"/>
      <c r="I362" s="220"/>
      <c r="J362" s="220"/>
      <c r="K362" s="220"/>
      <c r="L362" s="220" t="s">
        <v>32</v>
      </c>
      <c r="M362" s="221"/>
      <c r="N362" s="221"/>
      <c r="O362" s="221"/>
      <c r="P362" s="221"/>
      <c r="Q362" s="221"/>
      <c r="R362" s="221"/>
      <c r="S362" s="221"/>
      <c r="T362" s="221"/>
      <c r="U362" s="221"/>
      <c r="V362" s="221"/>
      <c r="W362" s="221"/>
      <c r="X362" s="221"/>
      <c r="Y362" s="221"/>
      <c r="Z362" s="222"/>
      <c r="AA362" s="353"/>
      <c r="AB362" s="353"/>
      <c r="AC362" s="372">
        <v>0.46133511199999999</v>
      </c>
      <c r="AD362" s="175"/>
      <c r="AE362" s="186">
        <v>1</v>
      </c>
      <c r="AF362" s="187">
        <v>0</v>
      </c>
      <c r="AG362" s="187">
        <v>0</v>
      </c>
      <c r="AH362" s="187">
        <v>0</v>
      </c>
      <c r="AI362" s="187">
        <v>0</v>
      </c>
      <c r="AJ362" s="187">
        <v>0</v>
      </c>
      <c r="AK362" s="187">
        <v>0</v>
      </c>
      <c r="AL362" s="188">
        <v>0</v>
      </c>
      <c r="AN362" s="216"/>
      <c r="AO362"/>
      <c r="AP362"/>
      <c r="AQ362"/>
      <c r="AR362"/>
      <c r="AS362"/>
      <c r="AT362"/>
    </row>
    <row r="363" spans="1:46" s="157" customFormat="1" ht="15" x14ac:dyDescent="0.25">
      <c r="A363" s="152"/>
      <c r="C363" s="223" t="s">
        <v>33</v>
      </c>
      <c r="D363" s="373"/>
      <c r="E363" s="225"/>
      <c r="F363" s="225"/>
      <c r="G363" s="226"/>
      <c r="H363" s="249"/>
      <c r="I363" s="228"/>
      <c r="J363" s="228"/>
      <c r="K363" s="228"/>
      <c r="L363" s="228"/>
      <c r="M363" s="374"/>
      <c r="N363" s="374"/>
      <c r="O363" s="375"/>
      <c r="P363" s="375"/>
      <c r="Q363" s="375"/>
      <c r="R363" s="376" t="s">
        <v>34</v>
      </c>
      <c r="S363" s="396">
        <v>0</v>
      </c>
      <c r="T363" s="387"/>
      <c r="U363" s="387"/>
      <c r="V363" s="387"/>
      <c r="W363" s="387"/>
      <c r="X363" s="387"/>
      <c r="Y363" s="387"/>
      <c r="Z363" s="234"/>
      <c r="AA363" s="378"/>
      <c r="AB363" s="378"/>
      <c r="AC363" s="379"/>
      <c r="AD363" s="175"/>
      <c r="AE363" s="175"/>
      <c r="AF363" s="175"/>
      <c r="AG363" s="175"/>
      <c r="AH363" s="175"/>
      <c r="AI363" s="175"/>
      <c r="AJ363" s="175"/>
      <c r="AK363" s="175"/>
      <c r="AL363" s="175"/>
      <c r="AN363" s="216"/>
      <c r="AO363"/>
      <c r="AP363"/>
      <c r="AQ363"/>
      <c r="AR363"/>
      <c r="AS363"/>
      <c r="AT363"/>
    </row>
    <row r="364" spans="1:46" s="157" customFormat="1" ht="15" x14ac:dyDescent="0.25">
      <c r="A364" s="246"/>
      <c r="B364" s="246"/>
      <c r="C364" s="246"/>
      <c r="D364" s="246"/>
      <c r="E364" s="246"/>
      <c r="F364" s="246"/>
      <c r="G364" s="246"/>
      <c r="H364" s="246"/>
      <c r="I364" s="246"/>
      <c r="J364" s="246"/>
      <c r="K364" s="246"/>
      <c r="L364" s="246"/>
      <c r="M364" s="246"/>
      <c r="N364" s="246"/>
      <c r="O364" s="246"/>
      <c r="P364" s="246"/>
      <c r="Q364" s="246"/>
      <c r="R364" s="246"/>
      <c r="S364" s="246"/>
      <c r="T364" s="246"/>
      <c r="U364" s="246"/>
      <c r="V364" s="246"/>
      <c r="W364" s="246"/>
      <c r="X364" s="246"/>
      <c r="Y364" s="246"/>
      <c r="Z364" s="246"/>
      <c r="AA364" s="246"/>
      <c r="AB364" s="246"/>
      <c r="AC364" s="246"/>
      <c r="AD364" s="246"/>
      <c r="AE364" s="246"/>
      <c r="AF364" s="246"/>
      <c r="AG364" s="246"/>
      <c r="AH364" s="246"/>
      <c r="AI364" s="246"/>
      <c r="AJ364" s="246"/>
      <c r="AK364" s="246"/>
      <c r="AL364" s="246"/>
      <c r="AN364" s="216"/>
      <c r="AO364"/>
      <c r="AP364"/>
      <c r="AQ364"/>
      <c r="AR364"/>
      <c r="AS364"/>
      <c r="AT364"/>
    </row>
    <row r="365" spans="1:46" s="157" customFormat="1" ht="15" x14ac:dyDescent="0.25">
      <c r="A365" s="152"/>
      <c r="B365" s="25"/>
      <c r="C365" s="158"/>
      <c r="D365" s="152"/>
      <c r="E365" s="152"/>
      <c r="F365" s="152"/>
      <c r="G365" s="152"/>
      <c r="H365" s="152"/>
      <c r="I365" s="152"/>
      <c r="J365" s="152"/>
      <c r="K365" s="152"/>
      <c r="L365" s="7" t="s">
        <v>0</v>
      </c>
      <c r="M365" s="159"/>
      <c r="N365" s="159"/>
      <c r="O365" s="159"/>
      <c r="P365" s="159"/>
      <c r="Q365" s="159"/>
      <c r="R365" s="159"/>
      <c r="S365" s="159"/>
      <c r="T365" s="159"/>
      <c r="U365" s="159"/>
      <c r="V365" s="159"/>
      <c r="W365" s="159"/>
      <c r="X365" s="159"/>
      <c r="Y365" s="159"/>
      <c r="Z365" s="156"/>
      <c r="AA365" s="152"/>
      <c r="AB365" s="152"/>
      <c r="AC365" s="152"/>
      <c r="AD365" s="152"/>
      <c r="AE365" s="152"/>
      <c r="AF365" s="152"/>
      <c r="AG365" s="152"/>
      <c r="AH365" s="152"/>
      <c r="AI365" s="152"/>
      <c r="AJ365" s="152"/>
      <c r="AK365" s="152"/>
      <c r="AL365" s="152"/>
      <c r="AN365" s="216"/>
      <c r="AO365"/>
      <c r="AP365"/>
      <c r="AQ365"/>
      <c r="AR365"/>
      <c r="AS365"/>
      <c r="AT365"/>
    </row>
    <row r="366" spans="1:46" s="157" customFormat="1" ht="60.75" x14ac:dyDescent="0.25">
      <c r="A366" s="20" t="s">
        <v>39</v>
      </c>
      <c r="B366" s="21" t="s">
        <v>657</v>
      </c>
      <c r="C366" s="20" t="s">
        <v>2</v>
      </c>
      <c r="D366" s="18" t="s">
        <v>3</v>
      </c>
      <c r="E366" s="18" t="s">
        <v>4</v>
      </c>
      <c r="F366" s="18" t="s">
        <v>5</v>
      </c>
      <c r="G366" s="22" t="s">
        <v>6</v>
      </c>
      <c r="H366" s="22" t="s">
        <v>826</v>
      </c>
      <c r="I366" s="16" t="s">
        <v>7</v>
      </c>
      <c r="J366" s="24" t="s">
        <v>8</v>
      </c>
      <c r="K366" s="17" t="s">
        <v>9</v>
      </c>
      <c r="L366" s="22" t="s">
        <v>10</v>
      </c>
      <c r="M366" s="22" t="s">
        <v>658</v>
      </c>
      <c r="N366" s="22" t="s">
        <v>659</v>
      </c>
      <c r="O366" s="22" t="s">
        <v>660</v>
      </c>
      <c r="P366" s="22" t="s">
        <v>661</v>
      </c>
      <c r="Q366" s="22" t="s">
        <v>662</v>
      </c>
      <c r="R366" s="22" t="s">
        <v>663</v>
      </c>
      <c r="S366" s="22" t="s">
        <v>664</v>
      </c>
      <c r="T366" s="22" t="s">
        <v>665</v>
      </c>
      <c r="U366" s="22" t="s">
        <v>666</v>
      </c>
      <c r="V366" s="22" t="s">
        <v>667</v>
      </c>
      <c r="W366" s="22" t="s">
        <v>665</v>
      </c>
      <c r="X366" s="22" t="s">
        <v>666</v>
      </c>
      <c r="Y366" s="22" t="s">
        <v>667</v>
      </c>
      <c r="Z366" s="23" t="s">
        <v>11</v>
      </c>
      <c r="AA366" s="19" t="s">
        <v>12</v>
      </c>
      <c r="AB366" s="19" t="s">
        <v>13</v>
      </c>
      <c r="AC366" s="19" t="s">
        <v>14</v>
      </c>
      <c r="AD366" s="160"/>
      <c r="AE366" s="19" t="s">
        <v>15</v>
      </c>
      <c r="AF366" s="19" t="s">
        <v>16</v>
      </c>
      <c r="AG366" s="19" t="s">
        <v>17</v>
      </c>
      <c r="AH366" s="19" t="s">
        <v>18</v>
      </c>
      <c r="AI366" s="19" t="s">
        <v>19</v>
      </c>
      <c r="AJ366" s="19" t="s">
        <v>20</v>
      </c>
      <c r="AK366" s="19" t="s">
        <v>21</v>
      </c>
      <c r="AL366" s="19" t="s">
        <v>22</v>
      </c>
      <c r="AN366" s="216"/>
      <c r="AO366"/>
      <c r="AP366"/>
      <c r="AQ366"/>
      <c r="AR366"/>
      <c r="AS366"/>
      <c r="AT366"/>
    </row>
    <row r="367" spans="1:46" s="157" customFormat="1" ht="15" x14ac:dyDescent="0.25">
      <c r="A367" s="6"/>
      <c r="B367" s="161"/>
      <c r="C367" s="162"/>
      <c r="D367" s="161"/>
      <c r="E367" s="161"/>
      <c r="F367" s="161"/>
      <c r="G367" s="163"/>
      <c r="H367" s="161"/>
      <c r="I367" s="164"/>
      <c r="J367" s="165"/>
      <c r="K367" s="161"/>
      <c r="L367" s="161"/>
      <c r="M367" s="161"/>
      <c r="N367" s="161"/>
      <c r="O367" s="161"/>
      <c r="P367" s="161"/>
      <c r="Q367" s="161"/>
      <c r="R367" s="161"/>
      <c r="S367" s="161"/>
      <c r="T367" s="161"/>
      <c r="U367" s="161"/>
      <c r="V367" s="161"/>
      <c r="W367" s="161"/>
      <c r="X367" s="161"/>
      <c r="Y367" s="161"/>
      <c r="Z367" s="160"/>
      <c r="AA367" s="160"/>
      <c r="AB367" s="160"/>
      <c r="AC367" s="160"/>
      <c r="AD367" s="160"/>
      <c r="AE367" s="160"/>
      <c r="AF367" s="160"/>
      <c r="AG367" s="160"/>
      <c r="AH367" s="160"/>
      <c r="AI367" s="160"/>
      <c r="AJ367" s="160"/>
      <c r="AK367" s="160"/>
      <c r="AL367" s="160"/>
      <c r="AN367" s="216"/>
      <c r="AO367"/>
      <c r="AP367"/>
      <c r="AQ367"/>
      <c r="AR367"/>
      <c r="AS367"/>
      <c r="AT367"/>
    </row>
    <row r="368" spans="1:46" s="157" customFormat="1" ht="15" x14ac:dyDescent="0.25">
      <c r="A368" s="334" t="s">
        <v>174</v>
      </c>
      <c r="B368" s="335">
        <v>1</v>
      </c>
      <c r="C368" s="336"/>
      <c r="D368" s="337" t="s">
        <v>23</v>
      </c>
      <c r="E368" s="338" t="s">
        <v>840</v>
      </c>
      <c r="F368" s="339"/>
      <c r="G368" s="408"/>
      <c r="H368" s="409">
        <v>23.8</v>
      </c>
      <c r="I368" s="342">
        <v>1</v>
      </c>
      <c r="J368" s="343"/>
      <c r="K368" s="344" t="s">
        <v>24</v>
      </c>
      <c r="L368" s="345">
        <v>23.8</v>
      </c>
      <c r="M368" s="345">
        <v>24.010504453166913</v>
      </c>
      <c r="N368" s="345">
        <v>24.226639979229237</v>
      </c>
      <c r="O368" s="345">
        <v>24.448557419905629</v>
      </c>
      <c r="P368" s="345">
        <v>24.676411657573784</v>
      </c>
      <c r="Q368" s="345">
        <v>24.910361723509212</v>
      </c>
      <c r="R368" s="345">
        <v>25.150570909023479</v>
      </c>
      <c r="S368" s="345">
        <v>25.397206879579539</v>
      </c>
      <c r="T368" s="345">
        <v>25.650441791963914</v>
      </c>
      <c r="U368" s="345">
        <v>25.910452414597628</v>
      </c>
      <c r="V368" s="345">
        <v>26.177420251069961</v>
      </c>
      <c r="W368" s="345">
        <v>26.451531666981328</v>
      </c>
      <c r="X368" s="345">
        <v>26.732978020183982</v>
      </c>
      <c r="Y368" s="345">
        <v>27.021955794511499</v>
      </c>
      <c r="Z368" s="346" t="s">
        <v>1600</v>
      </c>
      <c r="AA368" s="347">
        <v>0</v>
      </c>
      <c r="AB368" s="347">
        <v>0</v>
      </c>
      <c r="AC368" s="348">
        <v>0.30672268907563022</v>
      </c>
      <c r="AD368" s="175"/>
      <c r="AE368" s="349">
        <v>12030</v>
      </c>
      <c r="AF368" s="350"/>
      <c r="AG368" s="350"/>
      <c r="AH368" s="350"/>
      <c r="AI368" s="350"/>
      <c r="AJ368" s="350"/>
      <c r="AK368" s="350"/>
      <c r="AL368" s="351"/>
      <c r="AN368" s="216"/>
      <c r="AO368"/>
      <c r="AP368"/>
      <c r="AQ368"/>
      <c r="AR368"/>
      <c r="AS368"/>
      <c r="AT368"/>
    </row>
    <row r="369" spans="1:46" s="157" customFormat="1" ht="15" x14ac:dyDescent="0.25">
      <c r="A369" s="11"/>
      <c r="B369" s="176"/>
      <c r="C369" s="177"/>
      <c r="D369" s="178"/>
      <c r="E369" s="178"/>
      <c r="F369" s="178"/>
      <c r="G369" s="179"/>
      <c r="H369" s="180"/>
      <c r="I369" s="181"/>
      <c r="J369" s="182"/>
      <c r="K369" s="183" t="s">
        <v>25</v>
      </c>
      <c r="L369" s="352">
        <v>28.599561560000001</v>
      </c>
      <c r="M369" s="352">
        <v>28.852516814916022</v>
      </c>
      <c r="N369" s="352">
        <v>29.112238717559819</v>
      </c>
      <c r="O369" s="352">
        <v>29.378908528730499</v>
      </c>
      <c r="P369" s="352">
        <v>29.652712364734587</v>
      </c>
      <c r="Q369" s="352">
        <v>29.933841327452498</v>
      </c>
      <c r="R369" s="352">
        <v>30.222491637889167</v>
      </c>
      <c r="S369" s="352">
        <v>30.518864773302123</v>
      </c>
      <c r="T369" s="352">
        <v>30.823167608002887</v>
      </c>
      <c r="U369" s="352">
        <v>31.135612557930067</v>
      </c>
      <c r="V369" s="352">
        <v>31.456417729095214</v>
      </c>
      <c r="W369" s="352">
        <v>31.785807070005124</v>
      </c>
      <c r="X369" s="352">
        <v>32.124010528167176</v>
      </c>
      <c r="Y369" s="352">
        <v>32.471264210786991</v>
      </c>
      <c r="Z369" s="184"/>
      <c r="AA369" s="353"/>
      <c r="AB369" s="353"/>
      <c r="AC369" s="354">
        <v>7.3</v>
      </c>
      <c r="AD369" s="175"/>
      <c r="AE369" s="186">
        <v>1</v>
      </c>
      <c r="AF369" s="187">
        <v>0</v>
      </c>
      <c r="AG369" s="187">
        <v>0</v>
      </c>
      <c r="AH369" s="187">
        <v>0</v>
      </c>
      <c r="AI369" s="187">
        <v>0</v>
      </c>
      <c r="AJ369" s="187">
        <v>0</v>
      </c>
      <c r="AK369" s="187">
        <v>0</v>
      </c>
      <c r="AL369" s="188">
        <v>0</v>
      </c>
      <c r="AN369" s="216"/>
      <c r="AO369"/>
      <c r="AP369"/>
      <c r="AQ369"/>
      <c r="AR369"/>
      <c r="AS369"/>
      <c r="AT369"/>
    </row>
    <row r="370" spans="1:46" s="157" customFormat="1" ht="15" x14ac:dyDescent="0.25">
      <c r="A370" s="11"/>
      <c r="B370" s="176"/>
      <c r="C370" s="189"/>
      <c r="D370" s="190" t="s">
        <v>26</v>
      </c>
      <c r="E370" s="355"/>
      <c r="F370" s="356"/>
      <c r="G370" s="357"/>
      <c r="H370" s="358"/>
      <c r="I370" s="359"/>
      <c r="J370" s="359"/>
      <c r="K370" s="359"/>
      <c r="L370" s="359"/>
      <c r="M370" s="359"/>
      <c r="N370" s="360"/>
      <c r="O370" s="360"/>
      <c r="P370" s="360"/>
      <c r="Q370" s="360"/>
      <c r="R370" s="361" t="s">
        <v>27</v>
      </c>
      <c r="S370" s="392">
        <v>0</v>
      </c>
      <c r="T370" s="353"/>
      <c r="U370" s="353"/>
      <c r="V370" s="353"/>
      <c r="W370" s="353"/>
      <c r="X370" s="353"/>
      <c r="Y370" s="353"/>
      <c r="Z370" s="184"/>
      <c r="AA370" s="362"/>
      <c r="AB370" s="362"/>
      <c r="AC370" s="363"/>
      <c r="AD370" s="175"/>
      <c r="AE370" s="175"/>
      <c r="AF370" s="175"/>
      <c r="AG370" s="175"/>
      <c r="AH370" s="175"/>
      <c r="AI370" s="175"/>
      <c r="AJ370" s="175"/>
      <c r="AK370" s="175"/>
      <c r="AL370" s="175"/>
      <c r="AN370" s="216"/>
      <c r="AO370"/>
      <c r="AP370"/>
      <c r="AQ370"/>
      <c r="AR370"/>
      <c r="AS370"/>
      <c r="AT370"/>
    </row>
    <row r="371" spans="1:46" s="157" customFormat="1" ht="15" x14ac:dyDescent="0.25">
      <c r="A371" s="14"/>
      <c r="B371" s="197"/>
      <c r="C371" s="198"/>
      <c r="D371" s="198"/>
      <c r="E371" s="198"/>
      <c r="F371" s="199"/>
      <c r="G371" s="200" t="s">
        <v>28</v>
      </c>
      <c r="H371" s="201">
        <v>0.99199999999999999</v>
      </c>
      <c r="I371" s="197"/>
      <c r="J371" s="202"/>
      <c r="K371" s="203" t="s">
        <v>29</v>
      </c>
      <c r="L371" s="78">
        <v>23.6096</v>
      </c>
      <c r="M371" s="78">
        <v>23.818420417541578</v>
      </c>
      <c r="N371" s="78">
        <v>24.032826859395403</v>
      </c>
      <c r="O371" s="78">
        <v>24.252968960546383</v>
      </c>
      <c r="P371" s="78">
        <v>24.479000364313194</v>
      </c>
      <c r="Q371" s="78">
        <v>24.711078829721139</v>
      </c>
      <c r="R371" s="78">
        <v>24.94936634175129</v>
      </c>
      <c r="S371" s="78">
        <v>25.194029224542902</v>
      </c>
      <c r="T371" s="78">
        <v>25.445238257628201</v>
      </c>
      <c r="U371" s="78">
        <v>25.703168795280849</v>
      </c>
      <c r="V371" s="78">
        <v>25.9680008890614</v>
      </c>
      <c r="W371" s="78">
        <v>26.239919413645477</v>
      </c>
      <c r="X371" s="78">
        <v>26.51911419602251</v>
      </c>
      <c r="Y371" s="78">
        <v>26.805780148155407</v>
      </c>
      <c r="Z371" s="204"/>
      <c r="AA371" s="205"/>
      <c r="AB371" s="198"/>
      <c r="AC371" s="206"/>
      <c r="AD371" s="175"/>
      <c r="AE371" s="175"/>
      <c r="AF371" s="175"/>
      <c r="AG371" s="175"/>
      <c r="AH371" s="175"/>
      <c r="AI371" s="175"/>
      <c r="AJ371" s="175"/>
      <c r="AK371" s="175"/>
      <c r="AL371" s="175"/>
      <c r="AN371" s="216"/>
      <c r="AO371"/>
      <c r="AP371"/>
      <c r="AQ371"/>
      <c r="AR371"/>
      <c r="AS371"/>
      <c r="AT371"/>
    </row>
    <row r="372" spans="1:46" s="157" customFormat="1" ht="15" x14ac:dyDescent="0.25">
      <c r="A372" s="2"/>
      <c r="C372" s="207"/>
      <c r="D372" s="208"/>
      <c r="E372" s="208"/>
      <c r="F372" s="208"/>
      <c r="G372" s="209"/>
      <c r="H372" s="241"/>
      <c r="I372" s="211"/>
      <c r="J372" s="212"/>
      <c r="K372" s="208"/>
      <c r="Z372" s="175"/>
      <c r="AA372" s="175"/>
      <c r="AB372" s="175"/>
      <c r="AC372" s="175"/>
      <c r="AD372" s="175"/>
      <c r="AE372" s="175"/>
      <c r="AF372" s="175"/>
      <c r="AG372" s="175"/>
      <c r="AH372" s="175"/>
      <c r="AI372" s="175"/>
      <c r="AJ372" s="175"/>
      <c r="AK372" s="175"/>
      <c r="AL372" s="175"/>
      <c r="AN372" s="216"/>
      <c r="AO372"/>
      <c r="AP372"/>
      <c r="AQ372"/>
      <c r="AR372"/>
      <c r="AS372"/>
      <c r="AT372"/>
    </row>
    <row r="373" spans="1:46" s="157" customFormat="1" ht="15" x14ac:dyDescent="0.25">
      <c r="A373" s="152"/>
      <c r="B373" s="364">
        <v>2</v>
      </c>
      <c r="C373" s="365" t="s">
        <v>174</v>
      </c>
      <c r="D373" s="366" t="s">
        <v>30</v>
      </c>
      <c r="E373" s="366" t="s">
        <v>532</v>
      </c>
      <c r="F373" s="367"/>
      <c r="G373" s="411">
        <v>43327</v>
      </c>
      <c r="H373" s="412">
        <v>9.43</v>
      </c>
      <c r="I373" s="342">
        <v>1</v>
      </c>
      <c r="J373" s="368" t="s">
        <v>829</v>
      </c>
      <c r="K373" s="369" t="s">
        <v>829</v>
      </c>
      <c r="L373" s="370">
        <v>9.43</v>
      </c>
      <c r="M373" s="370">
        <v>9.682605280667067</v>
      </c>
      <c r="N373" s="370">
        <v>9.9419772026725095</v>
      </c>
      <c r="O373" s="370">
        <v>10.208297026815318</v>
      </c>
      <c r="P373" s="370">
        <v>10.4817508694019</v>
      </c>
      <c r="Q373" s="370">
        <v>10.762529832312563</v>
      </c>
      <c r="R373" s="370">
        <v>11.050830136552115</v>
      </c>
      <c r="S373" s="370">
        <v>11.346853259377973</v>
      </c>
      <c r="T373" s="370">
        <v>11.650806075101535</v>
      </c>
      <c r="U373" s="370">
        <v>11.962900999661301</v>
      </c>
      <c r="V373" s="370">
        <v>12.283356139068701</v>
      </c>
      <c r="W373" s="370">
        <v>12.612395441830419</v>
      </c>
      <c r="X373" s="370">
        <v>12.950248855453706</v>
      </c>
      <c r="Y373" s="370">
        <v>13.297152487144082</v>
      </c>
      <c r="Z373" s="371"/>
      <c r="AA373" s="347">
        <v>0</v>
      </c>
      <c r="AB373" s="347">
        <v>0</v>
      </c>
      <c r="AC373" s="348">
        <v>0.19830328738069991</v>
      </c>
      <c r="AD373" s="175"/>
      <c r="AE373" s="349">
        <v>81405</v>
      </c>
      <c r="AF373" s="350"/>
      <c r="AG373" s="350"/>
      <c r="AH373" s="350"/>
      <c r="AI373" s="350"/>
      <c r="AJ373" s="350"/>
      <c r="AK373" s="350"/>
      <c r="AL373" s="351"/>
      <c r="AM373" s="157">
        <v>8.86</v>
      </c>
      <c r="AN373" s="216">
        <v>0.57000000000000028</v>
      </c>
      <c r="AO373"/>
      <c r="AP373"/>
      <c r="AQ373"/>
      <c r="AR373"/>
      <c r="AS373"/>
      <c r="AT373"/>
    </row>
    <row r="374" spans="1:46" s="157" customFormat="1" ht="15" x14ac:dyDescent="0.25">
      <c r="A374" s="152"/>
      <c r="C374" s="217"/>
      <c r="D374" s="139"/>
      <c r="E374" s="139"/>
      <c r="F374" s="139"/>
      <c r="G374" s="218">
        <v>0.60416666666666663</v>
      </c>
      <c r="H374" s="250"/>
      <c r="I374" s="220"/>
      <c r="J374" s="220"/>
      <c r="K374" s="220"/>
      <c r="L374" s="220" t="s">
        <v>32</v>
      </c>
      <c r="M374" s="221"/>
      <c r="N374" s="221"/>
      <c r="O374" s="221"/>
      <c r="P374" s="221"/>
      <c r="Q374" s="221"/>
      <c r="R374" s="221"/>
      <c r="S374" s="221"/>
      <c r="T374" s="221"/>
      <c r="U374" s="221"/>
      <c r="V374" s="221"/>
      <c r="W374" s="221"/>
      <c r="X374" s="221"/>
      <c r="Y374" s="221"/>
      <c r="Z374" s="222"/>
      <c r="AA374" s="353"/>
      <c r="AB374" s="353"/>
      <c r="AC374" s="372">
        <v>1.87</v>
      </c>
      <c r="AD374" s="175"/>
      <c r="AE374" s="186">
        <v>1</v>
      </c>
      <c r="AF374" s="187">
        <v>0</v>
      </c>
      <c r="AG374" s="187">
        <v>0</v>
      </c>
      <c r="AH374" s="187">
        <v>0</v>
      </c>
      <c r="AI374" s="187">
        <v>0</v>
      </c>
      <c r="AJ374" s="187">
        <v>0</v>
      </c>
      <c r="AK374" s="187">
        <v>0</v>
      </c>
      <c r="AL374" s="188">
        <v>0</v>
      </c>
      <c r="AN374" s="216"/>
      <c r="AO374"/>
      <c r="AP374"/>
      <c r="AQ374"/>
      <c r="AR374"/>
      <c r="AS374"/>
      <c r="AT374"/>
    </row>
    <row r="375" spans="1:46" s="157" customFormat="1" ht="15" x14ac:dyDescent="0.25">
      <c r="A375" s="152"/>
      <c r="C375" s="223" t="s">
        <v>33</v>
      </c>
      <c r="D375" s="373"/>
      <c r="E375" s="225"/>
      <c r="F375" s="225"/>
      <c r="G375" s="226"/>
      <c r="H375" s="249"/>
      <c r="I375" s="228"/>
      <c r="J375" s="228"/>
      <c r="K375" s="228"/>
      <c r="L375" s="228"/>
      <c r="M375" s="374"/>
      <c r="N375" s="374"/>
      <c r="O375" s="375"/>
      <c r="P375" s="375"/>
      <c r="Q375" s="375"/>
      <c r="R375" s="376" t="s">
        <v>34</v>
      </c>
      <c r="S375" s="396">
        <v>0</v>
      </c>
      <c r="T375" s="233"/>
      <c r="U375" s="233"/>
      <c r="V375" s="233"/>
      <c r="W375" s="233"/>
      <c r="X375" s="233"/>
      <c r="Y375" s="233"/>
      <c r="Z375" s="234"/>
      <c r="AA375" s="378"/>
      <c r="AB375" s="378"/>
      <c r="AC375" s="379"/>
      <c r="AD375" s="175"/>
      <c r="AE375" s="175"/>
      <c r="AF375" s="175"/>
      <c r="AG375" s="175"/>
      <c r="AH375" s="175"/>
      <c r="AI375" s="175"/>
      <c r="AJ375" s="175"/>
      <c r="AK375" s="175"/>
      <c r="AL375" s="175"/>
      <c r="AN375" s="216"/>
      <c r="AO375"/>
      <c r="AP375"/>
      <c r="AQ375"/>
      <c r="AR375"/>
      <c r="AS375"/>
      <c r="AT375"/>
    </row>
    <row r="376" spans="1:46" s="157" customFormat="1" ht="15" x14ac:dyDescent="0.25">
      <c r="A376" s="152"/>
      <c r="B376" s="364">
        <v>4</v>
      </c>
      <c r="C376" s="365" t="s">
        <v>176</v>
      </c>
      <c r="D376" s="366" t="s">
        <v>30</v>
      </c>
      <c r="E376" s="366" t="s">
        <v>580</v>
      </c>
      <c r="F376" s="367"/>
      <c r="G376" s="411">
        <v>43459</v>
      </c>
      <c r="H376" s="412">
        <v>2.57</v>
      </c>
      <c r="I376" s="342">
        <v>1</v>
      </c>
      <c r="J376" s="368">
        <v>0</v>
      </c>
      <c r="K376" s="369">
        <v>0</v>
      </c>
      <c r="L376" s="370">
        <v>2.57</v>
      </c>
      <c r="M376" s="370">
        <v>2.5700469198952201</v>
      </c>
      <c r="N376" s="370">
        <v>2.5700938406470462</v>
      </c>
      <c r="O376" s="370">
        <v>2.5701407622554937</v>
      </c>
      <c r="P376" s="370">
        <v>2.5701876847205782</v>
      </c>
      <c r="Q376" s="370">
        <v>2.5702346080423153</v>
      </c>
      <c r="R376" s="370">
        <v>2.5702815322207204</v>
      </c>
      <c r="S376" s="370">
        <v>2.5703284572558092</v>
      </c>
      <c r="T376" s="370">
        <v>2.5703753831475979</v>
      </c>
      <c r="U376" s="370">
        <v>2.5704223098961019</v>
      </c>
      <c r="V376" s="370">
        <v>2.5704692375013365</v>
      </c>
      <c r="W376" s="370">
        <v>2.5705161659633169</v>
      </c>
      <c r="X376" s="370">
        <v>2.5705630952820608</v>
      </c>
      <c r="Y376" s="370">
        <v>2.5706100254575812</v>
      </c>
      <c r="Z376" s="371"/>
      <c r="AA376" s="347">
        <v>0</v>
      </c>
      <c r="AB376" s="347">
        <v>0</v>
      </c>
      <c r="AC376" s="348">
        <v>0.22178988326848248</v>
      </c>
      <c r="AD376" s="175"/>
      <c r="AE376" s="349">
        <v>81401</v>
      </c>
      <c r="AF376" s="350"/>
      <c r="AG376" s="350"/>
      <c r="AH376" s="350"/>
      <c r="AI376" s="350"/>
      <c r="AJ376" s="350"/>
      <c r="AK376" s="350"/>
      <c r="AL376" s="351"/>
      <c r="AM376" s="157">
        <v>2.6438955342573784</v>
      </c>
      <c r="AN376" s="216">
        <v>-7.3895534257378603E-2</v>
      </c>
      <c r="AO376"/>
      <c r="AP376"/>
      <c r="AQ376"/>
      <c r="AR376"/>
      <c r="AS376"/>
      <c r="AT376"/>
    </row>
    <row r="377" spans="1:46" s="157" customFormat="1" ht="15" x14ac:dyDescent="0.25">
      <c r="C377" s="217"/>
      <c r="D377" s="139"/>
      <c r="E377" s="139"/>
      <c r="F377" s="139"/>
      <c r="G377" s="218">
        <v>0.66666666666666663</v>
      </c>
      <c r="H377" s="250"/>
      <c r="I377" s="220"/>
      <c r="J377" s="220"/>
      <c r="K377" s="220"/>
      <c r="L377" s="220" t="s">
        <v>32</v>
      </c>
      <c r="M377" s="235"/>
      <c r="N377" s="221"/>
      <c r="O377" s="221"/>
      <c r="P377" s="221"/>
      <c r="Q377" s="221"/>
      <c r="R377" s="221"/>
      <c r="S377" s="221"/>
      <c r="T377" s="221"/>
      <c r="U377" s="221"/>
      <c r="V377" s="221"/>
      <c r="W377" s="221"/>
      <c r="X377" s="221"/>
      <c r="Y377" s="221"/>
      <c r="Z377" s="222"/>
      <c r="AA377" s="353"/>
      <c r="AB377" s="353"/>
      <c r="AC377" s="372">
        <v>0.56999999999999995</v>
      </c>
      <c r="AD377" s="175"/>
      <c r="AE377" s="186">
        <v>1</v>
      </c>
      <c r="AF377" s="187">
        <v>0</v>
      </c>
      <c r="AG377" s="187">
        <v>0</v>
      </c>
      <c r="AH377" s="187">
        <v>0</v>
      </c>
      <c r="AI377" s="187">
        <v>0</v>
      </c>
      <c r="AJ377" s="187">
        <v>0</v>
      </c>
      <c r="AK377" s="187">
        <v>0</v>
      </c>
      <c r="AL377" s="188">
        <v>0</v>
      </c>
      <c r="AN377" s="216"/>
      <c r="AO377"/>
      <c r="AP377"/>
      <c r="AQ377"/>
      <c r="AR377"/>
      <c r="AS377"/>
      <c r="AT377"/>
    </row>
    <row r="378" spans="1:46" s="157" customFormat="1" ht="15" x14ac:dyDescent="0.25">
      <c r="C378" s="223" t="s">
        <v>33</v>
      </c>
      <c r="D378" s="373"/>
      <c r="E378" s="225"/>
      <c r="F378" s="225"/>
      <c r="G378" s="226"/>
      <c r="H378" s="249"/>
      <c r="I378" s="228"/>
      <c r="J378" s="228"/>
      <c r="K378" s="228"/>
      <c r="L378" s="228"/>
      <c r="M378" s="374"/>
      <c r="N378" s="374"/>
      <c r="O378" s="375"/>
      <c r="P378" s="375"/>
      <c r="Q378" s="375"/>
      <c r="R378" s="376" t="s">
        <v>34</v>
      </c>
      <c r="S378" s="396">
        <v>0</v>
      </c>
      <c r="T378" s="233"/>
      <c r="U378" s="233"/>
      <c r="V378" s="233"/>
      <c r="W378" s="233"/>
      <c r="X378" s="233"/>
      <c r="Y378" s="233"/>
      <c r="Z378" s="234"/>
      <c r="AA378" s="378"/>
      <c r="AB378" s="378"/>
      <c r="AC378" s="379"/>
      <c r="AD378" s="175"/>
      <c r="AE378" s="175"/>
      <c r="AF378" s="175"/>
      <c r="AG378" s="175"/>
      <c r="AH378" s="175"/>
      <c r="AI378" s="175"/>
      <c r="AJ378" s="175"/>
      <c r="AK378" s="175"/>
      <c r="AL378" s="175"/>
      <c r="AN378" s="216"/>
      <c r="AO378"/>
      <c r="AP378"/>
      <c r="AQ378"/>
      <c r="AR378"/>
      <c r="AS378"/>
      <c r="AT378"/>
    </row>
    <row r="379" spans="1:46" s="157" customFormat="1" ht="15" x14ac:dyDescent="0.25">
      <c r="B379" s="364">
        <v>3</v>
      </c>
      <c r="C379" s="365" t="s">
        <v>175</v>
      </c>
      <c r="D379" s="366" t="s">
        <v>30</v>
      </c>
      <c r="E379" s="366" t="s">
        <v>571</v>
      </c>
      <c r="F379" s="367"/>
      <c r="G379" s="411">
        <v>43486</v>
      </c>
      <c r="H379" s="412">
        <v>11.39</v>
      </c>
      <c r="I379" s="342">
        <v>1</v>
      </c>
      <c r="J379" s="368">
        <v>0</v>
      </c>
      <c r="K379" s="369">
        <v>0</v>
      </c>
      <c r="L379" s="370">
        <v>11.39</v>
      </c>
      <c r="M379" s="370">
        <v>11.390207944593993</v>
      </c>
      <c r="N379" s="370">
        <v>11.390415892984382</v>
      </c>
      <c r="O379" s="370">
        <v>11.390623845171236</v>
      </c>
      <c r="P379" s="370">
        <v>11.390831801154627</v>
      </c>
      <c r="Q379" s="370">
        <v>11.391039760934619</v>
      </c>
      <c r="R379" s="370">
        <v>11.391247724511286</v>
      </c>
      <c r="S379" s="370">
        <v>11.391455691884698</v>
      </c>
      <c r="T379" s="370">
        <v>11.391663663054921</v>
      </c>
      <c r="U379" s="370">
        <v>11.391871638022025</v>
      </c>
      <c r="V379" s="370">
        <v>11.392079616786081</v>
      </c>
      <c r="W379" s="370">
        <v>11.392287599347153</v>
      </c>
      <c r="X379" s="370">
        <v>11.392495585705321</v>
      </c>
      <c r="Y379" s="370">
        <v>11.392703575860642</v>
      </c>
      <c r="Z379" s="371"/>
      <c r="AA379" s="347">
        <v>0</v>
      </c>
      <c r="AB379" s="347">
        <v>0</v>
      </c>
      <c r="AC379" s="348">
        <v>0.15627743634767338</v>
      </c>
      <c r="AD379" s="175"/>
      <c r="AE379" s="349">
        <v>81410</v>
      </c>
      <c r="AF379" s="350"/>
      <c r="AG379" s="350"/>
      <c r="AH379" s="350"/>
      <c r="AI379" s="350"/>
      <c r="AJ379" s="350"/>
      <c r="AK379" s="350"/>
      <c r="AL379" s="351"/>
      <c r="AM379" s="157">
        <v>11.617893324693043</v>
      </c>
      <c r="AN379" s="216">
        <v>-0.22789332469304213</v>
      </c>
      <c r="AO379"/>
      <c r="AP379"/>
      <c r="AQ379"/>
      <c r="AR379"/>
      <c r="AS379"/>
      <c r="AT379"/>
    </row>
    <row r="380" spans="1:46" s="157" customFormat="1" ht="15" x14ac:dyDescent="0.25">
      <c r="C380" s="251"/>
      <c r="D380" s="139"/>
      <c r="E380" s="139"/>
      <c r="F380" s="139"/>
      <c r="G380" s="218">
        <v>0.72916666666666663</v>
      </c>
      <c r="H380" s="250"/>
      <c r="I380" s="220"/>
      <c r="J380" s="220"/>
      <c r="K380" s="220"/>
      <c r="L380" s="220" t="s">
        <v>32</v>
      </c>
      <c r="M380" s="235"/>
      <c r="N380" s="221"/>
      <c r="O380" s="221"/>
      <c r="P380" s="221"/>
      <c r="Q380" s="221"/>
      <c r="R380" s="221"/>
      <c r="S380" s="221"/>
      <c r="T380" s="221"/>
      <c r="U380" s="221"/>
      <c r="V380" s="221"/>
      <c r="W380" s="221"/>
      <c r="X380" s="221"/>
      <c r="Y380" s="221"/>
      <c r="Z380" s="222"/>
      <c r="AA380" s="353"/>
      <c r="AB380" s="353"/>
      <c r="AC380" s="372">
        <v>1.78</v>
      </c>
      <c r="AD380" s="175"/>
      <c r="AE380" s="186">
        <v>1</v>
      </c>
      <c r="AF380" s="187">
        <v>0</v>
      </c>
      <c r="AG380" s="187">
        <v>0</v>
      </c>
      <c r="AH380" s="187">
        <v>0</v>
      </c>
      <c r="AI380" s="187">
        <v>0</v>
      </c>
      <c r="AJ380" s="187">
        <v>0</v>
      </c>
      <c r="AK380" s="187">
        <v>0</v>
      </c>
      <c r="AL380" s="188">
        <v>0</v>
      </c>
      <c r="AN380" s="216"/>
      <c r="AO380"/>
      <c r="AP380"/>
      <c r="AQ380"/>
      <c r="AR380"/>
      <c r="AS380"/>
      <c r="AT380"/>
    </row>
    <row r="381" spans="1:46" s="157" customFormat="1" ht="15" x14ac:dyDescent="0.25">
      <c r="C381" s="223" t="s">
        <v>33</v>
      </c>
      <c r="D381" s="373"/>
      <c r="E381" s="225"/>
      <c r="F381" s="225"/>
      <c r="G381" s="226"/>
      <c r="H381" s="249"/>
      <c r="I381" s="228"/>
      <c r="J381" s="228"/>
      <c r="K381" s="228"/>
      <c r="L381" s="228"/>
      <c r="M381" s="374"/>
      <c r="N381" s="374"/>
      <c r="O381" s="375"/>
      <c r="P381" s="375"/>
      <c r="Q381" s="375"/>
      <c r="R381" s="376" t="s">
        <v>34</v>
      </c>
      <c r="S381" s="396">
        <v>0</v>
      </c>
      <c r="T381" s="233"/>
      <c r="U381" s="233"/>
      <c r="V381" s="233"/>
      <c r="W381" s="233"/>
      <c r="X381" s="233"/>
      <c r="Y381" s="233"/>
      <c r="Z381" s="234"/>
      <c r="AA381" s="378"/>
      <c r="AB381" s="378"/>
      <c r="AC381" s="379"/>
      <c r="AD381" s="175"/>
      <c r="AE381" s="175"/>
      <c r="AF381" s="175"/>
      <c r="AG381" s="175"/>
      <c r="AH381" s="175"/>
      <c r="AI381" s="175"/>
      <c r="AJ381" s="175"/>
      <c r="AK381" s="175"/>
      <c r="AL381" s="175"/>
      <c r="AN381" s="216"/>
      <c r="AO381"/>
      <c r="AP381"/>
      <c r="AQ381"/>
      <c r="AR381"/>
      <c r="AS381"/>
      <c r="AT381"/>
    </row>
    <row r="382" spans="1:46" s="157" customFormat="1" ht="15" x14ac:dyDescent="0.25">
      <c r="B382" s="380">
        <v>6</v>
      </c>
      <c r="C382" s="365" t="s">
        <v>178</v>
      </c>
      <c r="D382" s="366" t="s">
        <v>30</v>
      </c>
      <c r="E382" s="366" t="s">
        <v>532</v>
      </c>
      <c r="F382" s="367"/>
      <c r="G382" s="411">
        <v>43493</v>
      </c>
      <c r="H382" s="412">
        <v>5.20956156</v>
      </c>
      <c r="I382" s="342">
        <v>1</v>
      </c>
      <c r="J382" s="368">
        <v>0</v>
      </c>
      <c r="K382" s="369">
        <v>0</v>
      </c>
      <c r="L382" s="370">
        <v>5.20956156</v>
      </c>
      <c r="M382" s="370">
        <v>5.2096566697597426</v>
      </c>
      <c r="N382" s="370">
        <v>5.2097517812558829</v>
      </c>
      <c r="O382" s="370">
        <v>5.2098468944884511</v>
      </c>
      <c r="P382" s="370">
        <v>5.2099420094574809</v>
      </c>
      <c r="Q382" s="370">
        <v>5.2100371261630007</v>
      </c>
      <c r="R382" s="370">
        <v>5.2101322446050453</v>
      </c>
      <c r="S382" s="370">
        <v>5.2102273647836448</v>
      </c>
      <c r="T382" s="370">
        <v>5.2103224866988329</v>
      </c>
      <c r="U382" s="370">
        <v>5.2104176103506381</v>
      </c>
      <c r="V382" s="370">
        <v>5.210512735739095</v>
      </c>
      <c r="W382" s="370">
        <v>5.2106078628642321</v>
      </c>
      <c r="X382" s="370">
        <v>5.2107029917260865</v>
      </c>
      <c r="Y382" s="370">
        <v>5.2107981223246833</v>
      </c>
      <c r="Z382" s="371"/>
      <c r="AA382" s="347">
        <v>0</v>
      </c>
      <c r="AB382" s="347">
        <v>0</v>
      </c>
      <c r="AC382" s="348">
        <v>0.37888882898621512</v>
      </c>
      <c r="AD382" s="175"/>
      <c r="AE382" s="349">
        <v>81420</v>
      </c>
      <c r="AF382" s="350"/>
      <c r="AG382" s="350"/>
      <c r="AH382" s="350"/>
      <c r="AI382" s="350"/>
      <c r="AJ382" s="350"/>
      <c r="AK382" s="350"/>
      <c r="AL382" s="351"/>
      <c r="AM382" s="157">
        <v>5.3524525725716403</v>
      </c>
      <c r="AN382" s="216">
        <v>-0.14289101257164027</v>
      </c>
      <c r="AO382"/>
      <c r="AP382"/>
      <c r="AQ382"/>
      <c r="AR382"/>
      <c r="AS382"/>
      <c r="AT382"/>
    </row>
    <row r="383" spans="1:46" s="157" customFormat="1" ht="15" x14ac:dyDescent="0.25">
      <c r="C383" s="217"/>
      <c r="D383" s="139"/>
      <c r="E383" s="139"/>
      <c r="F383" s="139"/>
      <c r="G383" s="137">
        <v>0.70833333333333337</v>
      </c>
      <c r="H383" s="250"/>
      <c r="I383" s="220"/>
      <c r="J383" s="220"/>
      <c r="K383" s="220"/>
      <c r="L383" s="220" t="s">
        <v>32</v>
      </c>
      <c r="M383" s="235"/>
      <c r="N383" s="221"/>
      <c r="O383" s="221"/>
      <c r="P383" s="221"/>
      <c r="Q383" s="221"/>
      <c r="R383" s="221"/>
      <c r="S383" s="221"/>
      <c r="T383" s="221"/>
      <c r="U383" s="221"/>
      <c r="V383" s="221"/>
      <c r="W383" s="221"/>
      <c r="X383" s="221"/>
      <c r="Y383" s="221"/>
      <c r="Z383" s="222"/>
      <c r="AA383" s="353"/>
      <c r="AB383" s="353"/>
      <c r="AC383" s="372">
        <v>1.9738446789999999</v>
      </c>
      <c r="AD383" s="175"/>
      <c r="AE383" s="186">
        <v>1</v>
      </c>
      <c r="AF383" s="187">
        <v>0</v>
      </c>
      <c r="AG383" s="187">
        <v>0</v>
      </c>
      <c r="AH383" s="187">
        <v>0</v>
      </c>
      <c r="AI383" s="187">
        <v>0</v>
      </c>
      <c r="AJ383" s="187">
        <v>0</v>
      </c>
      <c r="AK383" s="187">
        <v>0</v>
      </c>
      <c r="AL383" s="188">
        <v>0</v>
      </c>
      <c r="AN383" s="216"/>
      <c r="AO383"/>
      <c r="AP383"/>
      <c r="AQ383"/>
      <c r="AR383"/>
      <c r="AS383"/>
      <c r="AT383"/>
    </row>
    <row r="384" spans="1:46" s="157" customFormat="1" ht="15" x14ac:dyDescent="0.25">
      <c r="C384" s="223" t="s">
        <v>33</v>
      </c>
      <c r="D384" s="373"/>
      <c r="E384" s="225"/>
      <c r="F384" s="225"/>
      <c r="G384" s="226"/>
      <c r="H384" s="249"/>
      <c r="I384" s="228"/>
      <c r="J384" s="228"/>
      <c r="K384" s="228"/>
      <c r="L384" s="228"/>
      <c r="M384" s="374"/>
      <c r="N384" s="374"/>
      <c r="O384" s="375"/>
      <c r="P384" s="375"/>
      <c r="Q384" s="375"/>
      <c r="R384" s="376" t="s">
        <v>34</v>
      </c>
      <c r="S384" s="396">
        <v>0</v>
      </c>
      <c r="T384" s="387"/>
      <c r="U384" s="387"/>
      <c r="V384" s="387"/>
      <c r="W384" s="387"/>
      <c r="X384" s="387"/>
      <c r="Y384" s="387"/>
      <c r="Z384" s="234"/>
      <c r="AA384" s="378"/>
      <c r="AB384" s="378"/>
      <c r="AC384" s="379"/>
      <c r="AD384" s="175"/>
      <c r="AE384" s="175"/>
      <c r="AF384" s="175"/>
      <c r="AG384" s="175"/>
      <c r="AH384" s="175"/>
      <c r="AI384" s="175"/>
      <c r="AJ384" s="175"/>
      <c r="AK384" s="175"/>
      <c r="AL384" s="175"/>
      <c r="AN384" s="216"/>
      <c r="AO384"/>
      <c r="AP384"/>
      <c r="AQ384"/>
      <c r="AR384"/>
      <c r="AS384"/>
      <c r="AT384"/>
    </row>
    <row r="385" spans="1:46" s="157" customFormat="1" ht="15" x14ac:dyDescent="0.25">
      <c r="A385" s="246"/>
      <c r="B385" s="246"/>
      <c r="C385" s="246"/>
      <c r="D385" s="246"/>
      <c r="E385" s="246"/>
      <c r="F385" s="246"/>
      <c r="G385" s="246"/>
      <c r="H385" s="246"/>
      <c r="I385" s="246"/>
      <c r="J385" s="246"/>
      <c r="K385" s="246"/>
      <c r="L385" s="246"/>
      <c r="M385" s="246"/>
      <c r="N385" s="246"/>
      <c r="O385" s="246"/>
      <c r="P385" s="246"/>
      <c r="Q385" s="246"/>
      <c r="R385" s="246"/>
      <c r="S385" s="246"/>
      <c r="T385" s="246"/>
      <c r="U385" s="246"/>
      <c r="V385" s="246"/>
      <c r="W385" s="246"/>
      <c r="X385" s="246"/>
      <c r="Y385" s="246"/>
      <c r="Z385" s="246"/>
      <c r="AA385" s="246"/>
      <c r="AB385" s="246"/>
      <c r="AC385" s="246"/>
      <c r="AD385" s="246"/>
      <c r="AE385" s="246"/>
      <c r="AF385" s="246"/>
      <c r="AG385" s="246"/>
      <c r="AH385" s="246"/>
      <c r="AI385" s="246"/>
      <c r="AJ385" s="246"/>
      <c r="AK385" s="246"/>
      <c r="AL385" s="246"/>
      <c r="AN385" s="216"/>
      <c r="AO385"/>
      <c r="AP385"/>
      <c r="AQ385"/>
      <c r="AR385"/>
      <c r="AS385"/>
      <c r="AT385"/>
    </row>
    <row r="386" spans="1:46" s="157" customFormat="1" ht="15" x14ac:dyDescent="0.25">
      <c r="A386" s="152"/>
      <c r="B386" s="25"/>
      <c r="C386" s="158"/>
      <c r="D386" s="152"/>
      <c r="E386" s="152"/>
      <c r="F386" s="152"/>
      <c r="G386" s="152"/>
      <c r="H386" s="152"/>
      <c r="I386" s="152"/>
      <c r="J386" s="152"/>
      <c r="K386" s="152"/>
      <c r="L386" s="7" t="s">
        <v>0</v>
      </c>
      <c r="M386" s="159"/>
      <c r="N386" s="159"/>
      <c r="O386" s="159"/>
      <c r="P386" s="159"/>
      <c r="Q386" s="159"/>
      <c r="R386" s="159"/>
      <c r="S386" s="159"/>
      <c r="T386" s="159"/>
      <c r="U386" s="159"/>
      <c r="V386" s="159"/>
      <c r="W386" s="159"/>
      <c r="X386" s="159"/>
      <c r="Y386" s="159"/>
      <c r="Z386" s="156"/>
      <c r="AA386" s="152"/>
      <c r="AB386" s="152"/>
      <c r="AC386" s="152"/>
      <c r="AD386" s="152"/>
      <c r="AE386" s="152"/>
      <c r="AF386" s="152"/>
      <c r="AG386" s="152"/>
      <c r="AH386" s="152"/>
      <c r="AI386" s="152"/>
      <c r="AJ386" s="152"/>
      <c r="AK386" s="152"/>
      <c r="AL386" s="152"/>
      <c r="AN386" s="216"/>
      <c r="AO386"/>
      <c r="AP386"/>
      <c r="AQ386"/>
      <c r="AR386"/>
      <c r="AS386"/>
      <c r="AT386"/>
    </row>
    <row r="387" spans="1:46" s="157" customFormat="1" ht="60.75" x14ac:dyDescent="0.25">
      <c r="A387" s="20" t="s">
        <v>39</v>
      </c>
      <c r="B387" s="21" t="s">
        <v>657</v>
      </c>
      <c r="C387" s="20" t="s">
        <v>2</v>
      </c>
      <c r="D387" s="18" t="s">
        <v>3</v>
      </c>
      <c r="E387" s="18" t="s">
        <v>4</v>
      </c>
      <c r="F387" s="18" t="s">
        <v>5</v>
      </c>
      <c r="G387" s="22" t="s">
        <v>6</v>
      </c>
      <c r="H387" s="22" t="s">
        <v>826</v>
      </c>
      <c r="I387" s="16" t="s">
        <v>7</v>
      </c>
      <c r="J387" s="24" t="s">
        <v>8</v>
      </c>
      <c r="K387" s="17" t="s">
        <v>9</v>
      </c>
      <c r="L387" s="22" t="s">
        <v>10</v>
      </c>
      <c r="M387" s="22" t="s">
        <v>658</v>
      </c>
      <c r="N387" s="22" t="s">
        <v>659</v>
      </c>
      <c r="O387" s="22" t="s">
        <v>660</v>
      </c>
      <c r="P387" s="22" t="s">
        <v>661</v>
      </c>
      <c r="Q387" s="22" t="s">
        <v>662</v>
      </c>
      <c r="R387" s="22" t="s">
        <v>663</v>
      </c>
      <c r="S387" s="22" t="s">
        <v>664</v>
      </c>
      <c r="T387" s="22" t="s">
        <v>665</v>
      </c>
      <c r="U387" s="22" t="s">
        <v>666</v>
      </c>
      <c r="V387" s="22" t="s">
        <v>667</v>
      </c>
      <c r="W387" s="22" t="s">
        <v>665</v>
      </c>
      <c r="X387" s="22" t="s">
        <v>666</v>
      </c>
      <c r="Y387" s="22" t="s">
        <v>667</v>
      </c>
      <c r="Z387" s="23" t="s">
        <v>11</v>
      </c>
      <c r="AA387" s="19" t="s">
        <v>12</v>
      </c>
      <c r="AB387" s="19" t="s">
        <v>13</v>
      </c>
      <c r="AC387" s="19" t="s">
        <v>14</v>
      </c>
      <c r="AD387" s="160"/>
      <c r="AE387" s="19" t="s">
        <v>15</v>
      </c>
      <c r="AF387" s="19" t="s">
        <v>16</v>
      </c>
      <c r="AG387" s="19" t="s">
        <v>17</v>
      </c>
      <c r="AH387" s="19" t="s">
        <v>18</v>
      </c>
      <c r="AI387" s="19" t="s">
        <v>19</v>
      </c>
      <c r="AJ387" s="19" t="s">
        <v>20</v>
      </c>
      <c r="AK387" s="19" t="s">
        <v>21</v>
      </c>
      <c r="AL387" s="19" t="s">
        <v>22</v>
      </c>
      <c r="AN387" s="216"/>
      <c r="AO387"/>
      <c r="AP387"/>
      <c r="AQ387"/>
      <c r="AR387"/>
      <c r="AS387"/>
      <c r="AT387"/>
    </row>
    <row r="388" spans="1:46" s="157" customFormat="1" ht="15" x14ac:dyDescent="0.25">
      <c r="A388" s="6"/>
      <c r="B388" s="161"/>
      <c r="C388" s="162"/>
      <c r="D388" s="161"/>
      <c r="E388" s="161"/>
      <c r="F388" s="161"/>
      <c r="G388" s="163"/>
      <c r="H388" s="161"/>
      <c r="I388" s="164"/>
      <c r="J388" s="165"/>
      <c r="K388" s="161"/>
      <c r="L388" s="161"/>
      <c r="M388" s="161"/>
      <c r="N388" s="161"/>
      <c r="O388" s="161"/>
      <c r="P388" s="161"/>
      <c r="Q388" s="161"/>
      <c r="R388" s="161"/>
      <c r="S388" s="161"/>
      <c r="T388" s="161"/>
      <c r="U388" s="161"/>
      <c r="V388" s="161"/>
      <c r="W388" s="161"/>
      <c r="X388" s="161"/>
      <c r="Y388" s="161"/>
      <c r="Z388" s="160"/>
      <c r="AA388" s="160"/>
      <c r="AB388" s="160"/>
      <c r="AC388" s="160"/>
      <c r="AD388" s="160"/>
      <c r="AE388" s="160"/>
      <c r="AF388" s="160"/>
      <c r="AG388" s="160"/>
      <c r="AH388" s="160"/>
      <c r="AI388" s="160"/>
      <c r="AJ388" s="160"/>
      <c r="AK388" s="160"/>
      <c r="AL388" s="160"/>
      <c r="AN388" s="216"/>
      <c r="AO388"/>
      <c r="AP388"/>
      <c r="AQ388"/>
      <c r="AR388"/>
      <c r="AS388"/>
      <c r="AT388"/>
    </row>
    <row r="389" spans="1:46" s="157" customFormat="1" ht="15" x14ac:dyDescent="0.25">
      <c r="A389" s="334" t="s">
        <v>82</v>
      </c>
      <c r="B389" s="335">
        <v>311</v>
      </c>
      <c r="C389" s="336"/>
      <c r="D389" s="337" t="s">
        <v>621</v>
      </c>
      <c r="E389" s="338" t="s">
        <v>846</v>
      </c>
      <c r="F389" s="339"/>
      <c r="G389" s="408"/>
      <c r="H389" s="409">
        <v>5.9</v>
      </c>
      <c r="I389" s="342">
        <v>1</v>
      </c>
      <c r="J389" s="343"/>
      <c r="K389" s="344" t="s">
        <v>24</v>
      </c>
      <c r="L389" s="345">
        <v>5.9</v>
      </c>
      <c r="M389" s="345">
        <v>5.9001077149345527</v>
      </c>
      <c r="N389" s="345">
        <v>5.9002154318356324</v>
      </c>
      <c r="O389" s="345">
        <v>5.9003231507032732</v>
      </c>
      <c r="P389" s="345">
        <v>5.9004308715375151</v>
      </c>
      <c r="Q389" s="345">
        <v>5.9005385943383892</v>
      </c>
      <c r="R389" s="345">
        <v>5.9006463191059346</v>
      </c>
      <c r="S389" s="345">
        <v>5.900754045840185</v>
      </c>
      <c r="T389" s="345">
        <v>5.9008617745411787</v>
      </c>
      <c r="U389" s="345">
        <v>5.9009695052089501</v>
      </c>
      <c r="V389" s="345">
        <v>5.9010772378435359</v>
      </c>
      <c r="W389" s="345">
        <v>5.9011849724449696</v>
      </c>
      <c r="X389" s="345">
        <v>5.9012927090132923</v>
      </c>
      <c r="Y389" s="345">
        <v>5.9014004475485322</v>
      </c>
      <c r="Z389" s="346" t="s">
        <v>1601</v>
      </c>
      <c r="AA389" s="347">
        <v>0</v>
      </c>
      <c r="AB389" s="347">
        <v>0</v>
      </c>
      <c r="AC389" s="348">
        <v>0</v>
      </c>
      <c r="AD389" s="175"/>
      <c r="AE389" s="349">
        <v>12151</v>
      </c>
      <c r="AF389" s="350"/>
      <c r="AG389" s="350"/>
      <c r="AH389" s="350"/>
      <c r="AI389" s="350"/>
      <c r="AJ389" s="350"/>
      <c r="AK389" s="350"/>
      <c r="AL389" s="351"/>
      <c r="AN389" s="216"/>
      <c r="AO389"/>
      <c r="AP389"/>
      <c r="AQ389"/>
      <c r="AR389"/>
      <c r="AS389"/>
      <c r="AT389"/>
    </row>
    <row r="390" spans="1:46" s="157" customFormat="1" ht="15" x14ac:dyDescent="0.25">
      <c r="A390" s="11"/>
      <c r="B390" s="176"/>
      <c r="C390" s="177"/>
      <c r="D390" s="178"/>
      <c r="E390" s="178"/>
      <c r="F390" s="178"/>
      <c r="G390" s="179"/>
      <c r="H390" s="180"/>
      <c r="I390" s="181"/>
      <c r="J390" s="182"/>
      <c r="K390" s="183" t="s">
        <v>25</v>
      </c>
      <c r="L390" s="352">
        <v>3.2784282249752814</v>
      </c>
      <c r="M390" s="352">
        <v>3.278488078480652</v>
      </c>
      <c r="N390" s="352">
        <v>3.2785479330787548</v>
      </c>
      <c r="O390" s="352">
        <v>3.2786077887696088</v>
      </c>
      <c r="P390" s="352">
        <v>3.2786676455532353</v>
      </c>
      <c r="Q390" s="352">
        <v>3.2787275034296517</v>
      </c>
      <c r="R390" s="352">
        <v>3.2787873623988806</v>
      </c>
      <c r="S390" s="352">
        <v>3.2788472224609402</v>
      </c>
      <c r="T390" s="352">
        <v>3.2789070836158518</v>
      </c>
      <c r="U390" s="352">
        <v>3.2789669458636341</v>
      </c>
      <c r="V390" s="352">
        <v>3.279026809204308</v>
      </c>
      <c r="W390" s="352">
        <v>3.2790866736378925</v>
      </c>
      <c r="X390" s="352">
        <v>3.2791465391644095</v>
      </c>
      <c r="Y390" s="352">
        <v>3.2792064057838752</v>
      </c>
      <c r="Z390" s="184"/>
      <c r="AA390" s="353"/>
      <c r="AB390" s="353"/>
      <c r="AC390" s="382"/>
      <c r="AD390" s="175"/>
      <c r="AE390" s="186">
        <v>1</v>
      </c>
      <c r="AF390" s="187">
        <v>0</v>
      </c>
      <c r="AG390" s="187">
        <v>0</v>
      </c>
      <c r="AH390" s="187">
        <v>0</v>
      </c>
      <c r="AI390" s="187">
        <v>0</v>
      </c>
      <c r="AJ390" s="187">
        <v>0</v>
      </c>
      <c r="AK390" s="187">
        <v>0</v>
      </c>
      <c r="AL390" s="188">
        <v>0</v>
      </c>
      <c r="AN390" s="216"/>
      <c r="AO390"/>
      <c r="AP390"/>
      <c r="AQ390"/>
      <c r="AR390"/>
      <c r="AS390"/>
      <c r="AT390"/>
    </row>
    <row r="391" spans="1:46" s="157" customFormat="1" ht="15" x14ac:dyDescent="0.25">
      <c r="A391" s="11"/>
      <c r="B391" s="176"/>
      <c r="C391" s="189"/>
      <c r="D391" s="190" t="s">
        <v>26</v>
      </c>
      <c r="E391" s="355"/>
      <c r="F391" s="356"/>
      <c r="G391" s="357"/>
      <c r="H391" s="358"/>
      <c r="I391" s="359"/>
      <c r="J391" s="359"/>
      <c r="K391" s="359"/>
      <c r="L391" s="359"/>
      <c r="M391" s="359"/>
      <c r="N391" s="360"/>
      <c r="O391" s="360"/>
      <c r="P391" s="360"/>
      <c r="Q391" s="360"/>
      <c r="R391" s="361" t="s">
        <v>27</v>
      </c>
      <c r="S391" s="392">
        <v>0</v>
      </c>
      <c r="T391" s="353"/>
      <c r="U391" s="353"/>
      <c r="V391" s="353"/>
      <c r="W391" s="353"/>
      <c r="X391" s="353"/>
      <c r="Y391" s="353"/>
      <c r="Z391" s="184"/>
      <c r="AA391" s="362"/>
      <c r="AB391" s="362"/>
      <c r="AC391" s="363"/>
      <c r="AD391" s="175"/>
      <c r="AE391" s="175"/>
      <c r="AF391" s="175"/>
      <c r="AG391" s="175"/>
      <c r="AH391" s="175"/>
      <c r="AI391" s="175"/>
      <c r="AJ391" s="175"/>
      <c r="AK391" s="175"/>
      <c r="AL391" s="175"/>
      <c r="AN391" s="216"/>
      <c r="AO391"/>
      <c r="AP391"/>
      <c r="AQ391"/>
      <c r="AR391"/>
      <c r="AS391"/>
      <c r="AT391"/>
    </row>
    <row r="392" spans="1:46" s="157" customFormat="1" ht="15" x14ac:dyDescent="0.25">
      <c r="A392" s="14"/>
      <c r="B392" s="197"/>
      <c r="C392" s="198"/>
      <c r="D392" s="198"/>
      <c r="E392" s="198"/>
      <c r="F392" s="199"/>
      <c r="G392" s="200" t="s">
        <v>28</v>
      </c>
      <c r="H392" s="201">
        <v>0.99199999999999999</v>
      </c>
      <c r="I392" s="197"/>
      <c r="J392" s="202"/>
      <c r="K392" s="203" t="s">
        <v>29</v>
      </c>
      <c r="L392" s="78">
        <v>5.8528000000000002</v>
      </c>
      <c r="M392" s="78">
        <v>5.8529068532150763</v>
      </c>
      <c r="N392" s="78">
        <v>5.8530137083809475</v>
      </c>
      <c r="O392" s="78">
        <v>5.8531205654976466</v>
      </c>
      <c r="P392" s="78">
        <v>5.8532274245652154</v>
      </c>
      <c r="Q392" s="78">
        <v>5.8533342855836823</v>
      </c>
      <c r="R392" s="78">
        <v>5.8534411485530873</v>
      </c>
      <c r="S392" s="78">
        <v>5.8535480134734632</v>
      </c>
      <c r="T392" s="78">
        <v>5.8536548803448492</v>
      </c>
      <c r="U392" s="78">
        <v>5.8537617491672789</v>
      </c>
      <c r="V392" s="78">
        <v>5.8538686199407879</v>
      </c>
      <c r="W392" s="78">
        <v>5.85397549266541</v>
      </c>
      <c r="X392" s="78">
        <v>5.8540823673411859</v>
      </c>
      <c r="Y392" s="78">
        <v>5.8541892439681442</v>
      </c>
      <c r="Z392" s="204"/>
      <c r="AA392" s="205"/>
      <c r="AB392" s="198"/>
      <c r="AC392" s="206"/>
      <c r="AD392" s="175"/>
      <c r="AE392" s="175"/>
      <c r="AF392" s="175"/>
      <c r="AG392" s="175"/>
      <c r="AH392" s="175"/>
      <c r="AI392" s="175"/>
      <c r="AJ392" s="175"/>
      <c r="AK392" s="175"/>
      <c r="AL392" s="175"/>
      <c r="AN392" s="216"/>
      <c r="AO392"/>
      <c r="AP392"/>
      <c r="AQ392"/>
      <c r="AR392"/>
      <c r="AS392"/>
      <c r="AT392"/>
    </row>
    <row r="393" spans="1:46" s="157" customFormat="1" ht="15" x14ac:dyDescent="0.25">
      <c r="A393" s="2"/>
      <c r="C393" s="207"/>
      <c r="D393" s="208"/>
      <c r="E393" s="208"/>
      <c r="F393" s="208"/>
      <c r="G393" s="209"/>
      <c r="H393" s="241"/>
      <c r="I393" s="211"/>
      <c r="J393" s="212"/>
      <c r="K393" s="208"/>
      <c r="Z393" s="175"/>
      <c r="AA393" s="175"/>
      <c r="AB393" s="175"/>
      <c r="AC393" s="175"/>
      <c r="AD393" s="175"/>
      <c r="AE393" s="175"/>
      <c r="AF393" s="175"/>
      <c r="AG393" s="175"/>
      <c r="AH393" s="175"/>
      <c r="AI393" s="175"/>
      <c r="AJ393" s="175"/>
      <c r="AK393" s="175"/>
      <c r="AL393" s="175"/>
      <c r="AN393" s="216"/>
      <c r="AO393"/>
      <c r="AP393"/>
      <c r="AQ393"/>
      <c r="AR393"/>
      <c r="AS393"/>
      <c r="AT393"/>
    </row>
    <row r="394" spans="1:46" s="157" customFormat="1" ht="15" x14ac:dyDescent="0.25">
      <c r="A394" s="152"/>
      <c r="B394" s="388">
        <v>387</v>
      </c>
      <c r="C394" s="365" t="s">
        <v>183</v>
      </c>
      <c r="D394" s="366" t="s">
        <v>30</v>
      </c>
      <c r="E394" s="366" t="s">
        <v>541</v>
      </c>
      <c r="F394" s="367"/>
      <c r="G394" s="411"/>
      <c r="H394" s="413">
        <v>8.428224975281463E-3</v>
      </c>
      <c r="I394" s="342">
        <v>1</v>
      </c>
      <c r="J394" s="368">
        <v>0</v>
      </c>
      <c r="K394" s="369">
        <v>0</v>
      </c>
      <c r="L394" s="370">
        <v>8.428224975281463E-3</v>
      </c>
      <c r="M394" s="370">
        <v>8.4283788474342775E-3</v>
      </c>
      <c r="N394" s="370">
        <v>8.4285327223963015E-3</v>
      </c>
      <c r="O394" s="370">
        <v>8.4286866001675835E-3</v>
      </c>
      <c r="P394" s="370">
        <v>8.4288404807481791E-3</v>
      </c>
      <c r="Q394" s="370">
        <v>8.4289943641381333E-3</v>
      </c>
      <c r="R394" s="370">
        <v>8.4291482503375034E-3</v>
      </c>
      <c r="S394" s="370">
        <v>8.4293021393463362E-3</v>
      </c>
      <c r="T394" s="370">
        <v>8.4294560311646873E-3</v>
      </c>
      <c r="U394" s="370">
        <v>8.4296099257926051E-3</v>
      </c>
      <c r="V394" s="370">
        <v>8.4297638232301419E-3</v>
      </c>
      <c r="W394" s="370">
        <v>8.4299177234773461E-3</v>
      </c>
      <c r="X394" s="370">
        <v>8.4300716265342749E-3</v>
      </c>
      <c r="Y394" s="370">
        <v>8.4302255324009735E-3</v>
      </c>
      <c r="Z394" s="381"/>
      <c r="AA394" s="347">
        <v>0</v>
      </c>
      <c r="AB394" s="347">
        <v>0</v>
      </c>
      <c r="AC394" s="348">
        <v>0</v>
      </c>
      <c r="AD394" s="175"/>
      <c r="AE394" s="349">
        <v>81509</v>
      </c>
      <c r="AF394" s="350"/>
      <c r="AG394" s="350"/>
      <c r="AH394" s="350"/>
      <c r="AI394" s="350"/>
      <c r="AJ394" s="350"/>
      <c r="AK394" s="350"/>
      <c r="AL394" s="351"/>
      <c r="AM394" s="157">
        <v>1.4999999999999999E-2</v>
      </c>
      <c r="AN394" s="216">
        <v>-6.5717750247185364E-3</v>
      </c>
      <c r="AO394"/>
      <c r="AP394"/>
      <c r="AQ394"/>
      <c r="AR394"/>
      <c r="AS394"/>
      <c r="AT394"/>
    </row>
    <row r="395" spans="1:46" s="157" customFormat="1" ht="15" x14ac:dyDescent="0.25">
      <c r="A395" s="152"/>
      <c r="C395" s="238" t="s">
        <v>672</v>
      </c>
      <c r="D395" s="139"/>
      <c r="E395" s="139"/>
      <c r="F395" s="139"/>
      <c r="G395" s="218"/>
      <c r="H395" s="248"/>
      <c r="I395" s="220"/>
      <c r="J395" s="220"/>
      <c r="K395" s="220"/>
      <c r="L395" s="220" t="s">
        <v>32</v>
      </c>
      <c r="M395" s="235"/>
      <c r="N395" s="221"/>
      <c r="O395" s="221"/>
      <c r="P395" s="221"/>
      <c r="Q395" s="221"/>
      <c r="R395" s="221"/>
      <c r="S395" s="221"/>
      <c r="T395" s="221"/>
      <c r="U395" s="221"/>
      <c r="V395" s="221"/>
      <c r="W395" s="221"/>
      <c r="X395" s="221"/>
      <c r="Y395" s="221"/>
      <c r="Z395" s="222"/>
      <c r="AA395" s="353"/>
      <c r="AB395" s="353"/>
      <c r="AC395" s="382"/>
      <c r="AD395" s="175"/>
      <c r="AE395" s="186">
        <v>1</v>
      </c>
      <c r="AF395" s="187">
        <v>0</v>
      </c>
      <c r="AG395" s="187">
        <v>0</v>
      </c>
      <c r="AH395" s="187">
        <v>0</v>
      </c>
      <c r="AI395" s="187">
        <v>0</v>
      </c>
      <c r="AJ395" s="187">
        <v>0</v>
      </c>
      <c r="AK395" s="187">
        <v>0</v>
      </c>
      <c r="AL395" s="188">
        <v>0</v>
      </c>
      <c r="AN395" s="216"/>
      <c r="AO395"/>
      <c r="AP395"/>
      <c r="AQ395"/>
      <c r="AR395"/>
      <c r="AS395"/>
      <c r="AT395"/>
    </row>
    <row r="396" spans="1:46" s="157" customFormat="1" ht="15" x14ac:dyDescent="0.25">
      <c r="A396" s="152"/>
      <c r="C396" s="223" t="s">
        <v>33</v>
      </c>
      <c r="D396" s="373"/>
      <c r="E396" s="225"/>
      <c r="F396" s="225"/>
      <c r="G396" s="226"/>
      <c r="H396" s="249"/>
      <c r="I396" s="228"/>
      <c r="J396" s="228"/>
      <c r="K396" s="228"/>
      <c r="L396" s="228"/>
      <c r="M396" s="374"/>
      <c r="N396" s="374"/>
      <c r="O396" s="375"/>
      <c r="P396" s="375"/>
      <c r="Q396" s="375"/>
      <c r="R396" s="376" t="s">
        <v>34</v>
      </c>
      <c r="S396" s="396">
        <v>0</v>
      </c>
      <c r="T396" s="233"/>
      <c r="U396" s="233"/>
      <c r="V396" s="233"/>
      <c r="W396" s="233"/>
      <c r="X396" s="233"/>
      <c r="Y396" s="233"/>
      <c r="Z396" s="234"/>
      <c r="AA396" s="378"/>
      <c r="AB396" s="378"/>
      <c r="AC396" s="379"/>
      <c r="AD396" s="175"/>
      <c r="AE396" s="175"/>
      <c r="AF396" s="175"/>
      <c r="AG396" s="175"/>
      <c r="AH396" s="175"/>
      <c r="AI396" s="175"/>
      <c r="AJ396" s="175"/>
      <c r="AK396" s="175"/>
      <c r="AL396" s="175"/>
      <c r="AN396" s="216"/>
      <c r="AO396"/>
      <c r="AP396"/>
      <c r="AQ396"/>
      <c r="AR396"/>
      <c r="AS396"/>
      <c r="AT396"/>
    </row>
    <row r="397" spans="1:46" s="157" customFormat="1" ht="15" x14ac:dyDescent="0.25">
      <c r="A397" s="152"/>
      <c r="B397" s="364">
        <v>388</v>
      </c>
      <c r="C397" s="365" t="s">
        <v>184</v>
      </c>
      <c r="D397" s="366" t="s">
        <v>30</v>
      </c>
      <c r="E397" s="366" t="s">
        <v>530</v>
      </c>
      <c r="F397" s="367"/>
      <c r="G397" s="411">
        <v>43467</v>
      </c>
      <c r="H397" s="412">
        <v>1.1299999999999999</v>
      </c>
      <c r="I397" s="342">
        <v>1</v>
      </c>
      <c r="J397" s="368">
        <v>0</v>
      </c>
      <c r="K397" s="369">
        <v>0</v>
      </c>
      <c r="L397" s="370">
        <v>1.1299999999999999</v>
      </c>
      <c r="M397" s="370">
        <v>1.1300206301484821</v>
      </c>
      <c r="N397" s="370">
        <v>1.1300412606736041</v>
      </c>
      <c r="O397" s="370">
        <v>1.1300618915753726</v>
      </c>
      <c r="P397" s="370">
        <v>1.1300825228537952</v>
      </c>
      <c r="Q397" s="370">
        <v>1.1301031545088778</v>
      </c>
      <c r="R397" s="370">
        <v>1.130123786540628</v>
      </c>
      <c r="S397" s="370">
        <v>1.1301444189490524</v>
      </c>
      <c r="T397" s="370">
        <v>1.1301650517341579</v>
      </c>
      <c r="U397" s="370">
        <v>1.1301856848959513</v>
      </c>
      <c r="V397" s="370">
        <v>1.1302063184344397</v>
      </c>
      <c r="W397" s="370">
        <v>1.1302269523496296</v>
      </c>
      <c r="X397" s="370">
        <v>1.1302475866415287</v>
      </c>
      <c r="Y397" s="370">
        <v>1.1302682213101425</v>
      </c>
      <c r="Z397" s="371"/>
      <c r="AA397" s="347">
        <v>0</v>
      </c>
      <c r="AB397" s="347">
        <v>0</v>
      </c>
      <c r="AC397" s="348">
        <v>8.8495575221238954E-3</v>
      </c>
      <c r="AD397" s="175"/>
      <c r="AE397" s="349">
        <v>81515</v>
      </c>
      <c r="AF397" s="350"/>
      <c r="AG397" s="350"/>
      <c r="AH397" s="350"/>
      <c r="AI397" s="350"/>
      <c r="AJ397" s="350"/>
      <c r="AK397" s="350"/>
      <c r="AL397" s="351"/>
      <c r="AM397" s="157">
        <v>1.4665566660637257</v>
      </c>
      <c r="AN397" s="216">
        <v>-0.33655666606372581</v>
      </c>
      <c r="AO397"/>
      <c r="AP397"/>
      <c r="AQ397"/>
      <c r="AR397"/>
      <c r="AS397"/>
      <c r="AT397"/>
    </row>
    <row r="398" spans="1:46" s="157" customFormat="1" ht="15" x14ac:dyDescent="0.25">
      <c r="C398" s="217"/>
      <c r="D398" s="139"/>
      <c r="E398" s="139"/>
      <c r="F398" s="139"/>
      <c r="G398" s="218">
        <v>0.5625</v>
      </c>
      <c r="H398" s="250"/>
      <c r="I398" s="220"/>
      <c r="J398" s="220"/>
      <c r="K398" s="220"/>
      <c r="L398" s="220" t="s">
        <v>32</v>
      </c>
      <c r="M398" s="235"/>
      <c r="N398" s="221"/>
      <c r="O398" s="221"/>
      <c r="P398" s="221"/>
      <c r="Q398" s="221"/>
      <c r="R398" s="221"/>
      <c r="S398" s="221"/>
      <c r="T398" s="221"/>
      <c r="U398" s="221"/>
      <c r="V398" s="221"/>
      <c r="W398" s="221"/>
      <c r="X398" s="221"/>
      <c r="Y398" s="221"/>
      <c r="Z398" s="222"/>
      <c r="AA398" s="353"/>
      <c r="AB398" s="353"/>
      <c r="AC398" s="372">
        <v>0.01</v>
      </c>
      <c r="AD398" s="175"/>
      <c r="AE398" s="186">
        <v>1</v>
      </c>
      <c r="AF398" s="187">
        <v>0</v>
      </c>
      <c r="AG398" s="187">
        <v>0</v>
      </c>
      <c r="AH398" s="187">
        <v>0</v>
      </c>
      <c r="AI398" s="187">
        <v>0</v>
      </c>
      <c r="AJ398" s="187">
        <v>0</v>
      </c>
      <c r="AK398" s="187">
        <v>0</v>
      </c>
      <c r="AL398" s="188">
        <v>0</v>
      </c>
      <c r="AN398" s="216"/>
      <c r="AO398"/>
      <c r="AP398"/>
      <c r="AQ398"/>
      <c r="AR398"/>
      <c r="AS398"/>
      <c r="AT398"/>
    </row>
    <row r="399" spans="1:46" s="157" customFormat="1" ht="15" x14ac:dyDescent="0.25">
      <c r="C399" s="223" t="s">
        <v>33</v>
      </c>
      <c r="D399" s="373"/>
      <c r="E399" s="225"/>
      <c r="F399" s="225"/>
      <c r="G399" s="226"/>
      <c r="H399" s="249"/>
      <c r="I399" s="228"/>
      <c r="J399" s="228"/>
      <c r="K399" s="228"/>
      <c r="L399" s="228"/>
      <c r="M399" s="374"/>
      <c r="N399" s="374"/>
      <c r="O399" s="375"/>
      <c r="P399" s="375"/>
      <c r="Q399" s="375"/>
      <c r="R399" s="376" t="s">
        <v>34</v>
      </c>
      <c r="S399" s="396">
        <v>0</v>
      </c>
      <c r="T399" s="233"/>
      <c r="U399" s="233"/>
      <c r="V399" s="233"/>
      <c r="W399" s="233"/>
      <c r="X399" s="233"/>
      <c r="Y399" s="233"/>
      <c r="Z399" s="234"/>
      <c r="AA399" s="378"/>
      <c r="AB399" s="378"/>
      <c r="AC399" s="379"/>
      <c r="AD399" s="175"/>
      <c r="AE399" s="175"/>
      <c r="AF399" s="175"/>
      <c r="AG399" s="175"/>
      <c r="AH399" s="175"/>
      <c r="AI399" s="175"/>
      <c r="AJ399" s="175"/>
      <c r="AK399" s="175"/>
      <c r="AL399" s="175"/>
      <c r="AN399" s="216"/>
      <c r="AO399"/>
      <c r="AP399"/>
      <c r="AQ399"/>
      <c r="AR399"/>
      <c r="AS399"/>
      <c r="AT399"/>
    </row>
    <row r="400" spans="1:46" s="157" customFormat="1" ht="15" x14ac:dyDescent="0.25">
      <c r="B400" s="364">
        <v>321</v>
      </c>
      <c r="C400" s="365" t="s">
        <v>180</v>
      </c>
      <c r="D400" s="366" t="s">
        <v>30</v>
      </c>
      <c r="E400" s="366" t="s">
        <v>530</v>
      </c>
      <c r="F400" s="367"/>
      <c r="G400" s="411">
        <v>43194</v>
      </c>
      <c r="H400" s="412">
        <v>0.89</v>
      </c>
      <c r="I400" s="342">
        <v>1</v>
      </c>
      <c r="J400" s="368">
        <v>0</v>
      </c>
      <c r="K400" s="369">
        <v>0</v>
      </c>
      <c r="L400" s="370">
        <v>0.89</v>
      </c>
      <c r="M400" s="370">
        <v>0.89001624852402572</v>
      </c>
      <c r="N400" s="370">
        <v>0.89003249734469703</v>
      </c>
      <c r="O400" s="370">
        <v>0.89004874646201926</v>
      </c>
      <c r="P400" s="370">
        <v>0.89006499587599808</v>
      </c>
      <c r="Q400" s="370">
        <v>0.89008124558663837</v>
      </c>
      <c r="R400" s="370">
        <v>0.89009749559394602</v>
      </c>
      <c r="S400" s="370">
        <v>0.89011374589792625</v>
      </c>
      <c r="T400" s="370">
        <v>0.8901299964985846</v>
      </c>
      <c r="U400" s="370">
        <v>0.89014624739592629</v>
      </c>
      <c r="V400" s="370">
        <v>0.89016249858995711</v>
      </c>
      <c r="W400" s="370">
        <v>0.8901787500806817</v>
      </c>
      <c r="X400" s="370">
        <v>0.89019500186810674</v>
      </c>
      <c r="Y400" s="370">
        <v>0.89021125395223633</v>
      </c>
      <c r="Z400" s="371"/>
      <c r="AA400" s="347">
        <v>0</v>
      </c>
      <c r="AB400" s="347">
        <v>0</v>
      </c>
      <c r="AC400" s="348">
        <v>0.22471910112359553</v>
      </c>
      <c r="AD400" s="175"/>
      <c r="AE400" s="349">
        <v>81521</v>
      </c>
      <c r="AF400" s="350"/>
      <c r="AG400" s="350"/>
      <c r="AH400" s="350"/>
      <c r="AI400" s="350"/>
      <c r="AJ400" s="350"/>
      <c r="AK400" s="350"/>
      <c r="AL400" s="351"/>
      <c r="AM400" s="157">
        <v>0.94139112651348111</v>
      </c>
      <c r="AN400" s="216">
        <v>-5.13911265134811E-2</v>
      </c>
      <c r="AO400"/>
      <c r="AP400"/>
      <c r="AQ400"/>
      <c r="AR400"/>
      <c r="AS400"/>
      <c r="AT400"/>
    </row>
    <row r="401" spans="1:46" s="157" customFormat="1" ht="15" x14ac:dyDescent="0.25">
      <c r="C401" s="251"/>
      <c r="D401" s="139"/>
      <c r="E401" s="139"/>
      <c r="F401" s="139"/>
      <c r="G401" s="218">
        <v>0.5625</v>
      </c>
      <c r="H401" s="250"/>
      <c r="I401" s="220"/>
      <c r="J401" s="220"/>
      <c r="K401" s="220"/>
      <c r="L401" s="220" t="s">
        <v>32</v>
      </c>
      <c r="M401" s="235"/>
      <c r="N401" s="221"/>
      <c r="O401" s="221"/>
      <c r="P401" s="221"/>
      <c r="Q401" s="221"/>
      <c r="R401" s="221"/>
      <c r="S401" s="221"/>
      <c r="T401" s="221"/>
      <c r="U401" s="221"/>
      <c r="V401" s="221"/>
      <c r="W401" s="221"/>
      <c r="X401" s="221"/>
      <c r="Y401" s="221"/>
      <c r="Z401" s="222"/>
      <c r="AA401" s="353"/>
      <c r="AB401" s="353"/>
      <c r="AC401" s="372">
        <v>0.2</v>
      </c>
      <c r="AD401" s="175"/>
      <c r="AE401" s="186">
        <v>1</v>
      </c>
      <c r="AF401" s="187">
        <v>0</v>
      </c>
      <c r="AG401" s="187">
        <v>0</v>
      </c>
      <c r="AH401" s="187">
        <v>0</v>
      </c>
      <c r="AI401" s="187">
        <v>0</v>
      </c>
      <c r="AJ401" s="187">
        <v>0</v>
      </c>
      <c r="AK401" s="187">
        <v>0</v>
      </c>
      <c r="AL401" s="188">
        <v>0</v>
      </c>
      <c r="AN401" s="216"/>
      <c r="AO401"/>
      <c r="AP401"/>
      <c r="AQ401"/>
      <c r="AR401"/>
      <c r="AS401"/>
      <c r="AT401"/>
    </row>
    <row r="402" spans="1:46" s="157" customFormat="1" ht="15" x14ac:dyDescent="0.25">
      <c r="C402" s="223" t="s">
        <v>33</v>
      </c>
      <c r="D402" s="373"/>
      <c r="E402" s="225"/>
      <c r="F402" s="225"/>
      <c r="G402" s="226"/>
      <c r="H402" s="249"/>
      <c r="I402" s="228"/>
      <c r="J402" s="228"/>
      <c r="K402" s="228"/>
      <c r="L402" s="228"/>
      <c r="M402" s="374"/>
      <c r="N402" s="374"/>
      <c r="O402" s="375"/>
      <c r="P402" s="375"/>
      <c r="Q402" s="375"/>
      <c r="R402" s="376" t="s">
        <v>34</v>
      </c>
      <c r="S402" s="396">
        <v>0</v>
      </c>
      <c r="T402" s="233"/>
      <c r="U402" s="233"/>
      <c r="V402" s="233"/>
      <c r="W402" s="233"/>
      <c r="X402" s="233"/>
      <c r="Y402" s="233"/>
      <c r="Z402" s="234"/>
      <c r="AA402" s="378"/>
      <c r="AB402" s="378"/>
      <c r="AC402" s="379"/>
      <c r="AD402" s="175"/>
      <c r="AE402" s="175"/>
      <c r="AF402" s="175"/>
      <c r="AG402" s="175"/>
      <c r="AH402" s="175"/>
      <c r="AI402" s="175"/>
      <c r="AJ402" s="175"/>
      <c r="AK402" s="175"/>
      <c r="AL402" s="175"/>
      <c r="AN402" s="216"/>
      <c r="AO402"/>
      <c r="AP402"/>
      <c r="AQ402"/>
      <c r="AR402"/>
      <c r="AS402"/>
      <c r="AT402"/>
    </row>
    <row r="403" spans="1:46" s="157" customFormat="1" ht="15" x14ac:dyDescent="0.25">
      <c r="B403" s="380">
        <v>369</v>
      </c>
      <c r="C403" s="365" t="s">
        <v>181</v>
      </c>
      <c r="D403" s="366" t="s">
        <v>30</v>
      </c>
      <c r="E403" s="366" t="s">
        <v>581</v>
      </c>
      <c r="F403" s="367"/>
      <c r="G403" s="411">
        <v>43266</v>
      </c>
      <c r="H403" s="412">
        <v>0.41</v>
      </c>
      <c r="I403" s="342">
        <v>1</v>
      </c>
      <c r="J403" s="368">
        <v>0</v>
      </c>
      <c r="K403" s="369">
        <v>0</v>
      </c>
      <c r="L403" s="370">
        <v>0.41</v>
      </c>
      <c r="M403" s="370">
        <v>0.41000748527511294</v>
      </c>
      <c r="N403" s="370">
        <v>0.41001497068688286</v>
      </c>
      <c r="O403" s="370">
        <v>0.41002245623531219</v>
      </c>
      <c r="P403" s="370">
        <v>0.41002994192040354</v>
      </c>
      <c r="Q403" s="370">
        <v>0.41003742774215923</v>
      </c>
      <c r="R403" s="370">
        <v>0.41004491370058183</v>
      </c>
      <c r="S403" s="370">
        <v>0.41005239979567387</v>
      </c>
      <c r="T403" s="370">
        <v>0.41005988602743781</v>
      </c>
      <c r="U403" s="370">
        <v>0.41006737239587615</v>
      </c>
      <c r="V403" s="370">
        <v>0.41007485890099143</v>
      </c>
      <c r="W403" s="370">
        <v>0.41008234554278594</v>
      </c>
      <c r="X403" s="370">
        <v>0.41008983232126262</v>
      </c>
      <c r="Y403" s="370">
        <v>0.41009731923642345</v>
      </c>
      <c r="Z403" s="371"/>
      <c r="AA403" s="347">
        <v>0</v>
      </c>
      <c r="AB403" s="347">
        <v>0</v>
      </c>
      <c r="AC403" s="348">
        <v>0</v>
      </c>
      <c r="AD403" s="175"/>
      <c r="AE403" s="349">
        <v>81513</v>
      </c>
      <c r="AF403" s="350"/>
      <c r="AG403" s="350"/>
      <c r="AH403" s="350"/>
      <c r="AI403" s="350"/>
      <c r="AJ403" s="350"/>
      <c r="AK403" s="350"/>
      <c r="AL403" s="351"/>
      <c r="AM403" s="157">
        <v>0.4</v>
      </c>
      <c r="AN403" s="216">
        <v>9.9999999999999534E-3</v>
      </c>
      <c r="AO403"/>
      <c r="AP403"/>
      <c r="AQ403"/>
      <c r="AR403"/>
      <c r="AS403"/>
      <c r="AT403"/>
    </row>
    <row r="404" spans="1:46" s="157" customFormat="1" ht="15" x14ac:dyDescent="0.25">
      <c r="C404" s="217"/>
      <c r="D404" s="139"/>
      <c r="E404" s="139"/>
      <c r="F404" s="139"/>
      <c r="G404" s="137">
        <v>0.20833333333333334</v>
      </c>
      <c r="H404" s="250"/>
      <c r="I404" s="220"/>
      <c r="J404" s="220"/>
      <c r="K404" s="220"/>
      <c r="L404" s="220" t="s">
        <v>32</v>
      </c>
      <c r="M404" s="235"/>
      <c r="N404" s="221"/>
      <c r="O404" s="221"/>
      <c r="P404" s="221"/>
      <c r="Q404" s="221"/>
      <c r="R404" s="221"/>
      <c r="S404" s="221"/>
      <c r="T404" s="221"/>
      <c r="U404" s="221"/>
      <c r="V404" s="221"/>
      <c r="W404" s="221"/>
      <c r="X404" s="221"/>
      <c r="Y404" s="221"/>
      <c r="Z404" s="222"/>
      <c r="AA404" s="353"/>
      <c r="AB404" s="353"/>
      <c r="AC404" s="372">
        <v>0</v>
      </c>
      <c r="AD404" s="175"/>
      <c r="AE404" s="186">
        <v>1</v>
      </c>
      <c r="AF404" s="187">
        <v>0</v>
      </c>
      <c r="AG404" s="187">
        <v>0</v>
      </c>
      <c r="AH404" s="187">
        <v>0</v>
      </c>
      <c r="AI404" s="187">
        <v>0</v>
      </c>
      <c r="AJ404" s="187">
        <v>0</v>
      </c>
      <c r="AK404" s="187">
        <v>0</v>
      </c>
      <c r="AL404" s="188">
        <v>0</v>
      </c>
      <c r="AN404" s="216"/>
      <c r="AO404"/>
      <c r="AP404"/>
      <c r="AQ404"/>
      <c r="AR404"/>
      <c r="AS404"/>
      <c r="AT404"/>
    </row>
    <row r="405" spans="1:46" s="157" customFormat="1" ht="15" x14ac:dyDescent="0.25">
      <c r="C405" s="223" t="s">
        <v>33</v>
      </c>
      <c r="D405" s="373"/>
      <c r="E405" s="225"/>
      <c r="F405" s="225"/>
      <c r="G405" s="226"/>
      <c r="H405" s="249"/>
      <c r="I405" s="228"/>
      <c r="J405" s="228"/>
      <c r="K405" s="228"/>
      <c r="L405" s="228"/>
      <c r="M405" s="374"/>
      <c r="N405" s="374"/>
      <c r="O405" s="375"/>
      <c r="P405" s="375"/>
      <c r="Q405" s="375"/>
      <c r="R405" s="376" t="s">
        <v>34</v>
      </c>
      <c r="S405" s="396">
        <v>0</v>
      </c>
      <c r="T405" s="233"/>
      <c r="U405" s="233"/>
      <c r="V405" s="233"/>
      <c r="W405" s="233"/>
      <c r="X405" s="233"/>
      <c r="Y405" s="233"/>
      <c r="Z405" s="234"/>
      <c r="AA405" s="378"/>
      <c r="AB405" s="378"/>
      <c r="AC405" s="379"/>
      <c r="AD405" s="175"/>
      <c r="AE405" s="175"/>
      <c r="AF405" s="175"/>
      <c r="AG405" s="175"/>
      <c r="AH405" s="175"/>
      <c r="AI405" s="175"/>
      <c r="AJ405" s="175"/>
      <c r="AK405" s="175"/>
      <c r="AL405" s="175"/>
      <c r="AN405" s="216"/>
      <c r="AO405"/>
      <c r="AP405"/>
      <c r="AQ405"/>
      <c r="AR405"/>
      <c r="AS405"/>
      <c r="AT405"/>
    </row>
    <row r="406" spans="1:46" s="157" customFormat="1" ht="15" x14ac:dyDescent="0.25">
      <c r="B406" s="380">
        <v>382</v>
      </c>
      <c r="C406" s="365" t="s">
        <v>182</v>
      </c>
      <c r="D406" s="366" t="s">
        <v>30</v>
      </c>
      <c r="E406" s="366" t="s">
        <v>564</v>
      </c>
      <c r="F406" s="367"/>
      <c r="G406" s="411">
        <v>43498</v>
      </c>
      <c r="H406" s="412">
        <v>0.84</v>
      </c>
      <c r="I406" s="342">
        <v>1</v>
      </c>
      <c r="J406" s="368">
        <v>0</v>
      </c>
      <c r="K406" s="369">
        <v>0</v>
      </c>
      <c r="L406" s="370">
        <v>0.84</v>
      </c>
      <c r="M406" s="370">
        <v>0.84001533568559728</v>
      </c>
      <c r="N406" s="370">
        <v>0.84003067165117473</v>
      </c>
      <c r="O406" s="370">
        <v>0.84004600789673722</v>
      </c>
      <c r="P406" s="370">
        <v>0.84006134442229019</v>
      </c>
      <c r="Q406" s="370">
        <v>0.84007668122783841</v>
      </c>
      <c r="R406" s="370">
        <v>0.8400920183133872</v>
      </c>
      <c r="S406" s="370">
        <v>0.84010735567894157</v>
      </c>
      <c r="T406" s="370">
        <v>0.84012269332450684</v>
      </c>
      <c r="U406" s="370">
        <v>0.84013803125008779</v>
      </c>
      <c r="V406" s="370">
        <v>0.84015336945568975</v>
      </c>
      <c r="W406" s="370">
        <v>0.84016870794131759</v>
      </c>
      <c r="X406" s="370">
        <v>0.84018404670697711</v>
      </c>
      <c r="Y406" s="370">
        <v>0.84019938575267239</v>
      </c>
      <c r="Z406" s="381"/>
      <c r="AA406" s="347">
        <v>0</v>
      </c>
      <c r="AB406" s="347">
        <v>0</v>
      </c>
      <c r="AC406" s="348">
        <v>1.1904761904761906E-2</v>
      </c>
      <c r="AD406" s="175"/>
      <c r="AE406" s="349">
        <v>81518</v>
      </c>
      <c r="AF406" s="350"/>
      <c r="AG406" s="350"/>
      <c r="AH406" s="350"/>
      <c r="AI406" s="350"/>
      <c r="AJ406" s="350"/>
      <c r="AK406" s="350"/>
      <c r="AL406" s="351"/>
      <c r="AM406" s="157">
        <v>0.88167690191356307</v>
      </c>
      <c r="AN406" s="216">
        <v>-4.1676901913563102E-2</v>
      </c>
      <c r="AO406"/>
      <c r="AP406"/>
      <c r="AQ406"/>
      <c r="AR406"/>
      <c r="AS406"/>
      <c r="AT406"/>
    </row>
    <row r="407" spans="1:46" s="157" customFormat="1" ht="15" x14ac:dyDescent="0.25">
      <c r="C407" s="217"/>
      <c r="D407" s="139"/>
      <c r="E407" s="139"/>
      <c r="F407" s="139"/>
      <c r="G407" s="137">
        <v>0.16666666666666666</v>
      </c>
      <c r="H407" s="250"/>
      <c r="I407" s="220"/>
      <c r="J407" s="220"/>
      <c r="K407" s="220"/>
      <c r="L407" s="220" t="s">
        <v>32</v>
      </c>
      <c r="M407" s="235"/>
      <c r="N407" s="221"/>
      <c r="O407" s="221"/>
      <c r="P407" s="221"/>
      <c r="Q407" s="221"/>
      <c r="R407" s="221"/>
      <c r="S407" s="221"/>
      <c r="T407" s="221"/>
      <c r="U407" s="221"/>
      <c r="V407" s="221"/>
      <c r="W407" s="221"/>
      <c r="X407" s="221"/>
      <c r="Y407" s="221"/>
      <c r="Z407" s="222"/>
      <c r="AA407" s="353"/>
      <c r="AB407" s="353"/>
      <c r="AC407" s="372">
        <v>0.01</v>
      </c>
      <c r="AD407" s="175"/>
      <c r="AE407" s="186">
        <v>1</v>
      </c>
      <c r="AF407" s="187">
        <v>0</v>
      </c>
      <c r="AG407" s="187">
        <v>0</v>
      </c>
      <c r="AH407" s="187">
        <v>0</v>
      </c>
      <c r="AI407" s="187">
        <v>0</v>
      </c>
      <c r="AJ407" s="187">
        <v>0</v>
      </c>
      <c r="AK407" s="187">
        <v>0</v>
      </c>
      <c r="AL407" s="188">
        <v>0</v>
      </c>
      <c r="AN407" s="216"/>
      <c r="AO407"/>
      <c r="AP407"/>
      <c r="AQ407"/>
      <c r="AR407"/>
      <c r="AS407"/>
      <c r="AT407"/>
    </row>
    <row r="408" spans="1:46" s="157" customFormat="1" ht="15" x14ac:dyDescent="0.25">
      <c r="C408" s="223" t="s">
        <v>33</v>
      </c>
      <c r="D408" s="373"/>
      <c r="E408" s="225"/>
      <c r="F408" s="225"/>
      <c r="G408" s="226"/>
      <c r="H408" s="249"/>
      <c r="I408" s="228"/>
      <c r="J408" s="228"/>
      <c r="K408" s="228"/>
      <c r="L408" s="228"/>
      <c r="M408" s="374"/>
      <c r="N408" s="374"/>
      <c r="O408" s="375"/>
      <c r="P408" s="375"/>
      <c r="Q408" s="375"/>
      <c r="R408" s="376" t="s">
        <v>34</v>
      </c>
      <c r="S408" s="396">
        <v>0</v>
      </c>
      <c r="T408" s="387"/>
      <c r="U408" s="387"/>
      <c r="V408" s="387"/>
      <c r="W408" s="387"/>
      <c r="X408" s="387"/>
      <c r="Y408" s="387"/>
      <c r="Z408" s="234"/>
      <c r="AA408" s="378"/>
      <c r="AB408" s="378"/>
      <c r="AC408" s="379"/>
      <c r="AD408" s="175"/>
      <c r="AE408" s="175"/>
      <c r="AF408" s="175"/>
      <c r="AG408" s="175"/>
      <c r="AH408" s="175"/>
      <c r="AI408" s="175"/>
      <c r="AJ408" s="175"/>
      <c r="AK408" s="175"/>
      <c r="AL408" s="175"/>
      <c r="AN408" s="216"/>
      <c r="AO408"/>
      <c r="AP408"/>
      <c r="AQ408"/>
      <c r="AR408"/>
      <c r="AS408"/>
      <c r="AT408"/>
    </row>
    <row r="409" spans="1:46" s="157" customFormat="1" ht="15" x14ac:dyDescent="0.25">
      <c r="A409" s="246"/>
      <c r="B409" s="246"/>
      <c r="C409" s="246"/>
      <c r="D409" s="246"/>
      <c r="E409" s="246"/>
      <c r="F409" s="246"/>
      <c r="G409" s="246"/>
      <c r="H409" s="246"/>
      <c r="I409" s="246"/>
      <c r="J409" s="246"/>
      <c r="K409" s="246"/>
      <c r="L409" s="246"/>
      <c r="M409" s="246"/>
      <c r="N409" s="246"/>
      <c r="O409" s="246"/>
      <c r="P409" s="246"/>
      <c r="Q409" s="246"/>
      <c r="R409" s="246"/>
      <c r="S409" s="246"/>
      <c r="T409" s="246"/>
      <c r="U409" s="246"/>
      <c r="V409" s="246"/>
      <c r="W409" s="246"/>
      <c r="X409" s="246"/>
      <c r="Y409" s="246"/>
      <c r="Z409" s="246"/>
      <c r="AA409" s="246"/>
      <c r="AB409" s="246"/>
      <c r="AC409" s="246"/>
      <c r="AD409" s="246"/>
      <c r="AE409" s="246"/>
      <c r="AF409" s="246"/>
      <c r="AG409" s="246"/>
      <c r="AH409" s="246"/>
      <c r="AI409" s="246"/>
      <c r="AJ409" s="246"/>
      <c r="AK409" s="246"/>
      <c r="AL409" s="246"/>
      <c r="AN409" s="216"/>
      <c r="AO409"/>
      <c r="AP409"/>
      <c r="AQ409"/>
      <c r="AR409"/>
      <c r="AS409"/>
      <c r="AT409"/>
    </row>
    <row r="410" spans="1:46" s="157" customFormat="1" ht="15" x14ac:dyDescent="0.25">
      <c r="A410" s="152"/>
      <c r="B410" s="25"/>
      <c r="C410" s="158"/>
      <c r="D410" s="152"/>
      <c r="E410" s="152"/>
      <c r="F410" s="152"/>
      <c r="G410" s="152"/>
      <c r="H410" s="152"/>
      <c r="I410" s="152"/>
      <c r="J410" s="152"/>
      <c r="K410" s="152"/>
      <c r="L410" s="7" t="s">
        <v>0</v>
      </c>
      <c r="M410" s="159"/>
      <c r="N410" s="159"/>
      <c r="O410" s="159"/>
      <c r="P410" s="159"/>
      <c r="Q410" s="159"/>
      <c r="R410" s="159"/>
      <c r="S410" s="159"/>
      <c r="T410" s="159"/>
      <c r="U410" s="159"/>
      <c r="V410" s="159"/>
      <c r="W410" s="159"/>
      <c r="X410" s="159"/>
      <c r="Y410" s="159"/>
      <c r="Z410" s="156"/>
      <c r="AA410" s="152"/>
      <c r="AB410" s="152"/>
      <c r="AC410" s="152"/>
      <c r="AD410" s="152"/>
      <c r="AE410" s="152"/>
      <c r="AF410" s="152"/>
      <c r="AG410" s="152"/>
      <c r="AH410" s="152"/>
      <c r="AI410" s="152"/>
      <c r="AJ410" s="152"/>
      <c r="AK410" s="152"/>
      <c r="AL410" s="152"/>
      <c r="AN410" s="216"/>
      <c r="AO410"/>
      <c r="AP410"/>
      <c r="AQ410"/>
      <c r="AR410"/>
      <c r="AS410"/>
      <c r="AT410"/>
    </row>
    <row r="411" spans="1:46" s="157" customFormat="1" ht="60.75" x14ac:dyDescent="0.25">
      <c r="A411" s="20" t="s">
        <v>39</v>
      </c>
      <c r="B411" s="21" t="s">
        <v>657</v>
      </c>
      <c r="C411" s="20" t="s">
        <v>2</v>
      </c>
      <c r="D411" s="18" t="s">
        <v>3</v>
      </c>
      <c r="E411" s="18" t="s">
        <v>4</v>
      </c>
      <c r="F411" s="18" t="s">
        <v>5</v>
      </c>
      <c r="G411" s="22" t="s">
        <v>6</v>
      </c>
      <c r="H411" s="22" t="s">
        <v>826</v>
      </c>
      <c r="I411" s="16" t="s">
        <v>7</v>
      </c>
      <c r="J411" s="24" t="s">
        <v>8</v>
      </c>
      <c r="K411" s="17" t="s">
        <v>9</v>
      </c>
      <c r="L411" s="22" t="s">
        <v>10</v>
      </c>
      <c r="M411" s="22" t="s">
        <v>658</v>
      </c>
      <c r="N411" s="22" t="s">
        <v>659</v>
      </c>
      <c r="O411" s="22" t="s">
        <v>660</v>
      </c>
      <c r="P411" s="22" t="s">
        <v>661</v>
      </c>
      <c r="Q411" s="22" t="s">
        <v>662</v>
      </c>
      <c r="R411" s="22" t="s">
        <v>663</v>
      </c>
      <c r="S411" s="22" t="s">
        <v>664</v>
      </c>
      <c r="T411" s="22" t="s">
        <v>665</v>
      </c>
      <c r="U411" s="22" t="s">
        <v>666</v>
      </c>
      <c r="V411" s="22" t="s">
        <v>667</v>
      </c>
      <c r="W411" s="22" t="s">
        <v>665</v>
      </c>
      <c r="X411" s="22" t="s">
        <v>666</v>
      </c>
      <c r="Y411" s="22" t="s">
        <v>667</v>
      </c>
      <c r="Z411" s="23" t="s">
        <v>11</v>
      </c>
      <c r="AA411" s="19" t="s">
        <v>12</v>
      </c>
      <c r="AB411" s="19" t="s">
        <v>13</v>
      </c>
      <c r="AC411" s="19" t="s">
        <v>14</v>
      </c>
      <c r="AD411" s="160"/>
      <c r="AE411" s="19" t="s">
        <v>15</v>
      </c>
      <c r="AF411" s="19" t="s">
        <v>16</v>
      </c>
      <c r="AG411" s="19" t="s">
        <v>17</v>
      </c>
      <c r="AH411" s="19" t="s">
        <v>18</v>
      </c>
      <c r="AI411" s="19" t="s">
        <v>19</v>
      </c>
      <c r="AJ411" s="19" t="s">
        <v>20</v>
      </c>
      <c r="AK411" s="19" t="s">
        <v>21</v>
      </c>
      <c r="AL411" s="19" t="s">
        <v>22</v>
      </c>
      <c r="AN411" s="216"/>
      <c r="AO411"/>
      <c r="AP411"/>
      <c r="AQ411"/>
      <c r="AR411"/>
      <c r="AS411"/>
      <c r="AT411"/>
    </row>
    <row r="412" spans="1:46" s="157" customFormat="1" ht="15" x14ac:dyDescent="0.25">
      <c r="A412" s="6"/>
      <c r="B412" s="161"/>
      <c r="C412" s="162"/>
      <c r="D412" s="161"/>
      <c r="E412" s="161"/>
      <c r="F412" s="161"/>
      <c r="G412" s="163"/>
      <c r="H412" s="161"/>
      <c r="I412" s="164"/>
      <c r="J412" s="165"/>
      <c r="K412" s="161"/>
      <c r="L412" s="161"/>
      <c r="M412" s="161"/>
      <c r="N412" s="161"/>
      <c r="O412" s="161"/>
      <c r="P412" s="161"/>
      <c r="Q412" s="161"/>
      <c r="R412" s="161"/>
      <c r="S412" s="161"/>
      <c r="T412" s="161"/>
      <c r="U412" s="161"/>
      <c r="V412" s="161"/>
      <c r="W412" s="161"/>
      <c r="X412" s="161"/>
      <c r="Y412" s="161"/>
      <c r="Z412" s="160"/>
      <c r="AA412" s="160"/>
      <c r="AB412" s="160"/>
      <c r="AC412" s="160"/>
      <c r="AD412" s="160"/>
      <c r="AE412" s="160"/>
      <c r="AF412" s="160"/>
      <c r="AG412" s="160"/>
      <c r="AH412" s="160"/>
      <c r="AI412" s="160"/>
      <c r="AJ412" s="160"/>
      <c r="AK412" s="160"/>
      <c r="AL412" s="160"/>
      <c r="AN412" s="216"/>
      <c r="AO412"/>
      <c r="AP412"/>
      <c r="AQ412"/>
      <c r="AR412"/>
      <c r="AS412"/>
      <c r="AT412"/>
    </row>
    <row r="413" spans="1:46" s="157" customFormat="1" ht="15" x14ac:dyDescent="0.25">
      <c r="A413" s="334" t="s">
        <v>187</v>
      </c>
      <c r="B413" s="335">
        <v>823</v>
      </c>
      <c r="C413" s="336"/>
      <c r="D413" s="337" t="s">
        <v>23</v>
      </c>
      <c r="E413" s="338" t="s">
        <v>839</v>
      </c>
      <c r="F413" s="339"/>
      <c r="G413" s="408"/>
      <c r="H413" s="409">
        <v>32.700000000000003</v>
      </c>
      <c r="I413" s="342">
        <v>1</v>
      </c>
      <c r="J413" s="343"/>
      <c r="K413" s="344" t="s">
        <v>24</v>
      </c>
      <c r="L413" s="345">
        <v>32.700000000000003</v>
      </c>
      <c r="M413" s="345">
        <v>32.700596996332187</v>
      </c>
      <c r="N413" s="345">
        <v>32.701194003563593</v>
      </c>
      <c r="O413" s="345">
        <v>32.701791021694419</v>
      </c>
      <c r="P413" s="345">
        <v>32.702388050724878</v>
      </c>
      <c r="Q413" s="345">
        <v>32.70298509065514</v>
      </c>
      <c r="R413" s="345">
        <v>32.703582141485434</v>
      </c>
      <c r="S413" s="345">
        <v>32.704179203215951</v>
      </c>
      <c r="T413" s="345">
        <v>32.704776275846875</v>
      </c>
      <c r="U413" s="345">
        <v>32.70537335937842</v>
      </c>
      <c r="V413" s="345">
        <v>32.705970453810778</v>
      </c>
      <c r="W413" s="345">
        <v>32.706567559144148</v>
      </c>
      <c r="X413" s="345">
        <v>32.707164675378756</v>
      </c>
      <c r="Y413" s="345">
        <v>32.707761802514753</v>
      </c>
      <c r="Z413" s="346" t="s">
        <v>1602</v>
      </c>
      <c r="AA413" s="347">
        <v>0</v>
      </c>
      <c r="AB413" s="347">
        <v>0</v>
      </c>
      <c r="AC413" s="348">
        <v>0.28134556574923542</v>
      </c>
      <c r="AD413" s="175"/>
      <c r="AE413" s="349">
        <v>12230</v>
      </c>
      <c r="AF413" s="350"/>
      <c r="AG413" s="350"/>
      <c r="AH413" s="350"/>
      <c r="AI413" s="350"/>
      <c r="AJ413" s="350"/>
      <c r="AK413" s="350"/>
      <c r="AL413" s="351"/>
      <c r="AN413" s="216"/>
      <c r="AO413"/>
      <c r="AP413"/>
      <c r="AQ413"/>
      <c r="AR413"/>
      <c r="AS413"/>
      <c r="AT413"/>
    </row>
    <row r="414" spans="1:46" s="157" customFormat="1" ht="15" x14ac:dyDescent="0.25">
      <c r="A414" s="11"/>
      <c r="B414" s="176"/>
      <c r="C414" s="177"/>
      <c r="D414" s="178"/>
      <c r="E414" s="178"/>
      <c r="F414" s="178"/>
      <c r="G414" s="179"/>
      <c r="H414" s="180"/>
      <c r="I414" s="181"/>
      <c r="J414" s="182"/>
      <c r="K414" s="183" t="s">
        <v>25</v>
      </c>
      <c r="L414" s="352">
        <v>33.74</v>
      </c>
      <c r="M414" s="352">
        <v>33.740615983371498</v>
      </c>
      <c r="N414" s="352">
        <v>33.741231977988853</v>
      </c>
      <c r="O414" s="352">
        <v>33.741847983852281</v>
      </c>
      <c r="P414" s="352">
        <v>33.742464000961995</v>
      </c>
      <c r="Q414" s="352">
        <v>33.743080029318179</v>
      </c>
      <c r="R414" s="352">
        <v>33.743696068921054</v>
      </c>
      <c r="S414" s="352">
        <v>33.744312119770825</v>
      </c>
      <c r="T414" s="352">
        <v>33.744928181867692</v>
      </c>
      <c r="U414" s="352">
        <v>33.745544255211861</v>
      </c>
      <c r="V414" s="352">
        <v>33.746160339803538</v>
      </c>
      <c r="W414" s="352">
        <v>33.746776435642921</v>
      </c>
      <c r="X414" s="352">
        <v>33.747392542730246</v>
      </c>
      <c r="Y414" s="352">
        <v>33.748008661065676</v>
      </c>
      <c r="Z414" s="184"/>
      <c r="AA414" s="353"/>
      <c r="AB414" s="353"/>
      <c r="AC414" s="354">
        <v>9.1999999999999993</v>
      </c>
      <c r="AD414" s="175"/>
      <c r="AE414" s="186">
        <v>1</v>
      </c>
      <c r="AF414" s="187">
        <v>0</v>
      </c>
      <c r="AG414" s="187">
        <v>0</v>
      </c>
      <c r="AH414" s="187">
        <v>0</v>
      </c>
      <c r="AI414" s="187">
        <v>0</v>
      </c>
      <c r="AJ414" s="187">
        <v>0</v>
      </c>
      <c r="AK414" s="187">
        <v>0</v>
      </c>
      <c r="AL414" s="188">
        <v>0</v>
      </c>
      <c r="AN414" s="216"/>
      <c r="AO414"/>
      <c r="AP414"/>
      <c r="AQ414"/>
      <c r="AR414"/>
      <c r="AS414"/>
      <c r="AT414"/>
    </row>
    <row r="415" spans="1:46" s="157" customFormat="1" ht="15" x14ac:dyDescent="0.25">
      <c r="A415" s="11"/>
      <c r="B415" s="176"/>
      <c r="C415" s="189"/>
      <c r="D415" s="190" t="s">
        <v>26</v>
      </c>
      <c r="E415" s="355"/>
      <c r="F415" s="356"/>
      <c r="G415" s="357"/>
      <c r="H415" s="358"/>
      <c r="I415" s="359"/>
      <c r="J415" s="359"/>
      <c r="K415" s="359"/>
      <c r="L415" s="359"/>
      <c r="M415" s="359"/>
      <c r="N415" s="360"/>
      <c r="O415" s="360"/>
      <c r="P415" s="360"/>
      <c r="Q415" s="360"/>
      <c r="R415" s="361" t="s">
        <v>27</v>
      </c>
      <c r="S415" s="392">
        <v>0</v>
      </c>
      <c r="T415" s="353"/>
      <c r="U415" s="353"/>
      <c r="V415" s="353"/>
      <c r="W415" s="353"/>
      <c r="X415" s="353"/>
      <c r="Y415" s="353"/>
      <c r="Z415" s="184"/>
      <c r="AA415" s="362"/>
      <c r="AB415" s="362"/>
      <c r="AC415" s="363"/>
      <c r="AD415" s="175"/>
      <c r="AE415" s="175"/>
      <c r="AF415" s="175"/>
      <c r="AG415" s="175"/>
      <c r="AH415" s="175"/>
      <c r="AI415" s="175"/>
      <c r="AJ415" s="175"/>
      <c r="AK415" s="175"/>
      <c r="AL415" s="175"/>
      <c r="AN415" s="216"/>
      <c r="AO415"/>
      <c r="AP415"/>
      <c r="AQ415"/>
      <c r="AR415"/>
      <c r="AS415"/>
      <c r="AT415"/>
    </row>
    <row r="416" spans="1:46" s="157" customFormat="1" ht="15" x14ac:dyDescent="0.25">
      <c r="A416" s="14"/>
      <c r="B416" s="197"/>
      <c r="C416" s="198"/>
      <c r="D416" s="198"/>
      <c r="E416" s="198"/>
      <c r="F416" s="199"/>
      <c r="G416" s="200" t="s">
        <v>28</v>
      </c>
      <c r="H416" s="201">
        <v>0.99199999999999999</v>
      </c>
      <c r="I416" s="197"/>
      <c r="J416" s="202"/>
      <c r="K416" s="203" t="s">
        <v>29</v>
      </c>
      <c r="L416" s="78">
        <v>32.438400000000001</v>
      </c>
      <c r="M416" s="78">
        <v>32.438992220361527</v>
      </c>
      <c r="N416" s="78">
        <v>32.439584451535083</v>
      </c>
      <c r="O416" s="78">
        <v>32.440176693520861</v>
      </c>
      <c r="P416" s="78">
        <v>32.440768946319075</v>
      </c>
      <c r="Q416" s="78">
        <v>32.441361209929902</v>
      </c>
      <c r="R416" s="78">
        <v>32.441953484353547</v>
      </c>
      <c r="S416" s="78">
        <v>32.442545769590225</v>
      </c>
      <c r="T416" s="78">
        <v>32.443138065640099</v>
      </c>
      <c r="U416" s="78">
        <v>32.443730372503396</v>
      </c>
      <c r="V416" s="78">
        <v>32.444322690180293</v>
      </c>
      <c r="W416" s="78">
        <v>32.444915018670997</v>
      </c>
      <c r="X416" s="78">
        <v>32.445507357975728</v>
      </c>
      <c r="Y416" s="78">
        <v>32.446099708094636</v>
      </c>
      <c r="Z416" s="204"/>
      <c r="AA416" s="205"/>
      <c r="AB416" s="198"/>
      <c r="AC416" s="206"/>
      <c r="AD416" s="175"/>
      <c r="AE416" s="175"/>
      <c r="AF416" s="175"/>
      <c r="AG416" s="175"/>
      <c r="AH416" s="175"/>
      <c r="AI416" s="175"/>
      <c r="AJ416" s="175"/>
      <c r="AK416" s="175"/>
      <c r="AL416" s="175"/>
      <c r="AN416" s="216"/>
      <c r="AO416"/>
      <c r="AP416"/>
      <c r="AQ416"/>
      <c r="AR416"/>
      <c r="AS416"/>
      <c r="AT416"/>
    </row>
    <row r="417" spans="1:46" s="157" customFormat="1" ht="15" x14ac:dyDescent="0.25">
      <c r="A417" s="2"/>
      <c r="C417" s="207"/>
      <c r="D417" s="208"/>
      <c r="E417" s="208"/>
      <c r="F417" s="208"/>
      <c r="G417" s="209"/>
      <c r="H417" s="241"/>
      <c r="I417" s="211"/>
      <c r="J417" s="212"/>
      <c r="K417" s="208"/>
      <c r="Z417" s="175"/>
      <c r="AA417" s="175"/>
      <c r="AB417" s="175"/>
      <c r="AC417" s="175"/>
      <c r="AD417" s="175"/>
      <c r="AE417" s="175"/>
      <c r="AF417" s="175"/>
      <c r="AG417" s="175"/>
      <c r="AH417" s="175"/>
      <c r="AI417" s="175"/>
      <c r="AJ417" s="175"/>
      <c r="AK417" s="175"/>
      <c r="AL417" s="175"/>
      <c r="AN417" s="216"/>
      <c r="AO417"/>
      <c r="AP417"/>
      <c r="AQ417"/>
      <c r="AR417"/>
      <c r="AS417"/>
      <c r="AT417"/>
    </row>
    <row r="418" spans="1:46" s="157" customFormat="1" ht="15" x14ac:dyDescent="0.25">
      <c r="A418" s="152"/>
      <c r="B418" s="388">
        <v>808</v>
      </c>
      <c r="C418" s="365" t="s">
        <v>185</v>
      </c>
      <c r="D418" s="366" t="s">
        <v>30</v>
      </c>
      <c r="E418" s="366" t="s">
        <v>583</v>
      </c>
      <c r="F418" s="367"/>
      <c r="G418" s="411">
        <v>43433</v>
      </c>
      <c r="H418" s="412">
        <v>4.4800000000000004</v>
      </c>
      <c r="I418" s="342">
        <v>1</v>
      </c>
      <c r="J418" s="368">
        <v>0</v>
      </c>
      <c r="K418" s="369">
        <v>0</v>
      </c>
      <c r="L418" s="370">
        <v>4.4800000000000004</v>
      </c>
      <c r="M418" s="370">
        <v>4.4800817903231867</v>
      </c>
      <c r="N418" s="370">
        <v>4.4801635821395989</v>
      </c>
      <c r="O418" s="370">
        <v>4.4802453754492655</v>
      </c>
      <c r="P418" s="370">
        <v>4.4803271702522149</v>
      </c>
      <c r="Q418" s="370">
        <v>4.4804089665484721</v>
      </c>
      <c r="R418" s="370">
        <v>4.4804907643380654</v>
      </c>
      <c r="S418" s="370">
        <v>4.4805725636210223</v>
      </c>
      <c r="T418" s="370">
        <v>4.4806543643973704</v>
      </c>
      <c r="U418" s="370">
        <v>4.4807361666671355</v>
      </c>
      <c r="V418" s="370">
        <v>4.4808179704303459</v>
      </c>
      <c r="W418" s="370">
        <v>4.4808997756870275</v>
      </c>
      <c r="X418" s="370">
        <v>4.4809815824372112</v>
      </c>
      <c r="Y418" s="370">
        <v>4.4810633906809203</v>
      </c>
      <c r="Z418" s="381"/>
      <c r="AA418" s="347">
        <v>0</v>
      </c>
      <c r="AB418" s="347">
        <v>0</v>
      </c>
      <c r="AC418" s="348">
        <v>0.203125</v>
      </c>
      <c r="AD418" s="175"/>
      <c r="AE418" s="349">
        <v>81607</v>
      </c>
      <c r="AF418" s="350"/>
      <c r="AG418" s="350"/>
      <c r="AH418" s="350"/>
      <c r="AI418" s="350"/>
      <c r="AJ418" s="350"/>
      <c r="AK418" s="350"/>
      <c r="AL418" s="351"/>
      <c r="AM418" s="157">
        <v>4.8234998604413537</v>
      </c>
      <c r="AN418" s="216">
        <v>-0.34349986044135328</v>
      </c>
      <c r="AO418"/>
      <c r="AP418"/>
      <c r="AQ418"/>
      <c r="AR418"/>
      <c r="AS418"/>
      <c r="AT418"/>
    </row>
    <row r="419" spans="1:46" s="157" customFormat="1" ht="15" x14ac:dyDescent="0.25">
      <c r="A419" s="152"/>
      <c r="C419" s="217"/>
      <c r="D419" s="139"/>
      <c r="E419" s="139"/>
      <c r="F419" s="139"/>
      <c r="G419" s="218">
        <v>0.47916666666666669</v>
      </c>
      <c r="H419" s="248"/>
      <c r="I419" s="220"/>
      <c r="J419" s="220"/>
      <c r="K419" s="220"/>
      <c r="L419" s="220" t="s">
        <v>32</v>
      </c>
      <c r="M419" s="235"/>
      <c r="N419" s="221"/>
      <c r="O419" s="221"/>
      <c r="P419" s="221"/>
      <c r="Q419" s="221"/>
      <c r="R419" s="221"/>
      <c r="S419" s="221"/>
      <c r="T419" s="221"/>
      <c r="U419" s="221"/>
      <c r="V419" s="221"/>
      <c r="W419" s="221"/>
      <c r="X419" s="221"/>
      <c r="Y419" s="221"/>
      <c r="Z419" s="222"/>
      <c r="AA419" s="353"/>
      <c r="AB419" s="353"/>
      <c r="AC419" s="372">
        <v>0.91</v>
      </c>
      <c r="AD419" s="175"/>
      <c r="AE419" s="186">
        <v>1</v>
      </c>
      <c r="AF419" s="187">
        <v>0</v>
      </c>
      <c r="AG419" s="187">
        <v>0</v>
      </c>
      <c r="AH419" s="187">
        <v>0</v>
      </c>
      <c r="AI419" s="187">
        <v>0</v>
      </c>
      <c r="AJ419" s="187">
        <v>0</v>
      </c>
      <c r="AK419" s="187">
        <v>0</v>
      </c>
      <c r="AL419" s="188">
        <v>0</v>
      </c>
      <c r="AN419" s="216"/>
      <c r="AO419"/>
      <c r="AP419"/>
      <c r="AQ419"/>
      <c r="AR419"/>
      <c r="AS419"/>
      <c r="AT419"/>
    </row>
    <row r="420" spans="1:46" s="157" customFormat="1" ht="15" x14ac:dyDescent="0.25">
      <c r="A420" s="152"/>
      <c r="C420" s="223" t="s">
        <v>33</v>
      </c>
      <c r="D420" s="373"/>
      <c r="E420" s="225"/>
      <c r="F420" s="225"/>
      <c r="G420" s="226"/>
      <c r="H420" s="249"/>
      <c r="I420" s="228"/>
      <c r="J420" s="228"/>
      <c r="K420" s="228"/>
      <c r="L420" s="228"/>
      <c r="M420" s="374"/>
      <c r="N420" s="374"/>
      <c r="O420" s="375"/>
      <c r="P420" s="375"/>
      <c r="Q420" s="375"/>
      <c r="R420" s="376" t="s">
        <v>34</v>
      </c>
      <c r="S420" s="396">
        <v>0</v>
      </c>
      <c r="T420" s="233"/>
      <c r="U420" s="233"/>
      <c r="V420" s="233"/>
      <c r="W420" s="233"/>
      <c r="X420" s="233"/>
      <c r="Y420" s="233"/>
      <c r="Z420" s="234"/>
      <c r="AA420" s="378"/>
      <c r="AB420" s="378"/>
      <c r="AC420" s="379"/>
      <c r="AD420" s="175"/>
      <c r="AE420" s="175"/>
      <c r="AF420" s="175"/>
      <c r="AG420" s="175"/>
      <c r="AH420" s="175"/>
      <c r="AI420" s="175"/>
      <c r="AJ420" s="175"/>
      <c r="AK420" s="175"/>
      <c r="AL420" s="175"/>
      <c r="AN420" s="216"/>
      <c r="AO420"/>
      <c r="AP420"/>
      <c r="AQ420"/>
      <c r="AR420"/>
      <c r="AS420"/>
      <c r="AT420"/>
    </row>
    <row r="421" spans="1:46" s="157" customFormat="1" ht="15" x14ac:dyDescent="0.25">
      <c r="A421" s="152"/>
      <c r="B421" s="364">
        <v>826</v>
      </c>
      <c r="C421" s="365" t="s">
        <v>187</v>
      </c>
      <c r="D421" s="366" t="s">
        <v>30</v>
      </c>
      <c r="E421" s="366" t="s">
        <v>545</v>
      </c>
      <c r="F421" s="367"/>
      <c r="G421" s="411">
        <v>43496</v>
      </c>
      <c r="H421" s="412">
        <v>14.79</v>
      </c>
      <c r="I421" s="342">
        <v>1</v>
      </c>
      <c r="J421" s="368">
        <v>0</v>
      </c>
      <c r="K421" s="369">
        <v>0</v>
      </c>
      <c r="L421" s="370">
        <v>14.79</v>
      </c>
      <c r="M421" s="370">
        <v>14.790270017607124</v>
      </c>
      <c r="N421" s="370">
        <v>14.790540040143897</v>
      </c>
      <c r="O421" s="370">
        <v>14.790810067610408</v>
      </c>
      <c r="P421" s="370">
        <v>14.791080100006752</v>
      </c>
      <c r="Q421" s="370">
        <v>14.791350137333012</v>
      </c>
      <c r="R421" s="370">
        <v>14.791620179589282</v>
      </c>
      <c r="S421" s="370">
        <v>14.791890226775649</v>
      </c>
      <c r="T421" s="370">
        <v>14.79216027889221</v>
      </c>
      <c r="U421" s="370">
        <v>14.792430335939045</v>
      </c>
      <c r="V421" s="370">
        <v>14.792700397916251</v>
      </c>
      <c r="W421" s="370">
        <v>14.792970464823911</v>
      </c>
      <c r="X421" s="370">
        <v>14.793240536662131</v>
      </c>
      <c r="Y421" s="370">
        <v>14.793510613430982</v>
      </c>
      <c r="Z421" s="371"/>
      <c r="AA421" s="347">
        <v>0</v>
      </c>
      <c r="AB421" s="347">
        <v>0</v>
      </c>
      <c r="AC421" s="348">
        <v>0.23597025016903317</v>
      </c>
      <c r="AD421" s="175"/>
      <c r="AE421" s="349">
        <v>81604</v>
      </c>
      <c r="AF421" s="350"/>
      <c r="AG421" s="350"/>
      <c r="AH421" s="350"/>
      <c r="AI421" s="350"/>
      <c r="AJ421" s="350"/>
      <c r="AK421" s="350"/>
      <c r="AL421" s="351"/>
      <c r="AM421" s="157">
        <v>16.3</v>
      </c>
      <c r="AN421" s="240">
        <v>-1.5100000000000016</v>
      </c>
      <c r="AO421"/>
      <c r="AP421"/>
      <c r="AQ421"/>
      <c r="AR421"/>
      <c r="AS421"/>
      <c r="AT421"/>
    </row>
    <row r="422" spans="1:46" s="157" customFormat="1" ht="15" x14ac:dyDescent="0.25">
      <c r="A422" s="152"/>
      <c r="C422" s="217"/>
      <c r="D422" s="139"/>
      <c r="E422" s="139"/>
      <c r="F422" s="139"/>
      <c r="G422" s="218">
        <v>0.5</v>
      </c>
      <c r="H422" s="250"/>
      <c r="I422" s="220"/>
      <c r="J422" s="220"/>
      <c r="K422" s="220"/>
      <c r="L422" s="220" t="s">
        <v>32</v>
      </c>
      <c r="M422" s="221"/>
      <c r="N422" s="221"/>
      <c r="O422" s="221"/>
      <c r="P422" s="221"/>
      <c r="Q422" s="221"/>
      <c r="R422" s="221"/>
      <c r="S422" s="221"/>
      <c r="T422" s="221"/>
      <c r="U422" s="221"/>
      <c r="V422" s="221"/>
      <c r="W422" s="221"/>
      <c r="X422" s="221"/>
      <c r="Y422" s="221"/>
      <c r="Z422" s="222"/>
      <c r="AA422" s="353"/>
      <c r="AB422" s="353"/>
      <c r="AC422" s="372">
        <v>3.49</v>
      </c>
      <c r="AD422" s="175"/>
      <c r="AE422" s="186">
        <v>1</v>
      </c>
      <c r="AF422" s="187">
        <v>0</v>
      </c>
      <c r="AG422" s="187">
        <v>0</v>
      </c>
      <c r="AH422" s="187">
        <v>0</v>
      </c>
      <c r="AI422" s="187">
        <v>0</v>
      </c>
      <c r="AJ422" s="187">
        <v>0</v>
      </c>
      <c r="AK422" s="187">
        <v>0</v>
      </c>
      <c r="AL422" s="188">
        <v>0</v>
      </c>
      <c r="AN422" s="216"/>
      <c r="AO422"/>
      <c r="AP422"/>
      <c r="AQ422"/>
      <c r="AR422"/>
      <c r="AS422"/>
      <c r="AT422"/>
    </row>
    <row r="423" spans="1:46" s="157" customFormat="1" ht="15" x14ac:dyDescent="0.25">
      <c r="A423" s="152"/>
      <c r="C423" s="223" t="s">
        <v>33</v>
      </c>
      <c r="D423" s="373"/>
      <c r="E423" s="225"/>
      <c r="F423" s="225"/>
      <c r="G423" s="226"/>
      <c r="H423" s="249"/>
      <c r="I423" s="228"/>
      <c r="J423" s="228"/>
      <c r="K423" s="228"/>
      <c r="L423" s="228"/>
      <c r="M423" s="374"/>
      <c r="N423" s="374"/>
      <c r="O423" s="375"/>
      <c r="P423" s="375"/>
      <c r="Q423" s="375"/>
      <c r="R423" s="376" t="s">
        <v>34</v>
      </c>
      <c r="S423" s="396">
        <v>0</v>
      </c>
      <c r="T423" s="233"/>
      <c r="U423" s="233"/>
      <c r="V423" s="233"/>
      <c r="W423" s="233"/>
      <c r="X423" s="233"/>
      <c r="Y423" s="233"/>
      <c r="Z423" s="234"/>
      <c r="AA423" s="378"/>
      <c r="AB423" s="378"/>
      <c r="AC423" s="379"/>
      <c r="AD423" s="175"/>
      <c r="AE423" s="175"/>
      <c r="AF423" s="175"/>
      <c r="AG423" s="175"/>
      <c r="AH423" s="175"/>
      <c r="AI423" s="175"/>
      <c r="AJ423" s="175"/>
      <c r="AK423" s="175"/>
      <c r="AL423" s="175"/>
      <c r="AN423" s="216"/>
      <c r="AO423"/>
      <c r="AP423"/>
      <c r="AQ423"/>
      <c r="AR423"/>
      <c r="AS423"/>
      <c r="AT423"/>
    </row>
    <row r="424" spans="1:46" s="157" customFormat="1" ht="15" x14ac:dyDescent="0.25">
      <c r="A424" s="152"/>
      <c r="B424" s="364">
        <v>827</v>
      </c>
      <c r="C424" s="365" t="s">
        <v>188</v>
      </c>
      <c r="D424" s="366" t="s">
        <v>30</v>
      </c>
      <c r="E424" s="366" t="s">
        <v>582</v>
      </c>
      <c r="F424" s="367"/>
      <c r="G424" s="411">
        <v>43486</v>
      </c>
      <c r="H424" s="412">
        <v>14.47</v>
      </c>
      <c r="I424" s="342">
        <v>1</v>
      </c>
      <c r="J424" s="368">
        <v>0</v>
      </c>
      <c r="K424" s="369">
        <v>0</v>
      </c>
      <c r="L424" s="370">
        <v>14.47</v>
      </c>
      <c r="M424" s="370">
        <v>14.470264175441184</v>
      </c>
      <c r="N424" s="370">
        <v>14.470528355705357</v>
      </c>
      <c r="O424" s="370">
        <v>14.470792540792605</v>
      </c>
      <c r="P424" s="370">
        <v>14.471056730703024</v>
      </c>
      <c r="Q424" s="370">
        <v>14.471320925436695</v>
      </c>
      <c r="R424" s="370">
        <v>14.471585124993707</v>
      </c>
      <c r="S424" s="370">
        <v>14.47184932937415</v>
      </c>
      <c r="T424" s="370">
        <v>14.472113538578112</v>
      </c>
      <c r="U424" s="370">
        <v>14.472377752605679</v>
      </c>
      <c r="V424" s="370">
        <v>14.472641971456943</v>
      </c>
      <c r="W424" s="370">
        <v>14.472906195131984</v>
      </c>
      <c r="X424" s="370">
        <v>14.473170423630904</v>
      </c>
      <c r="Y424" s="370">
        <v>14.473434656953774</v>
      </c>
      <c r="Z424" s="371"/>
      <c r="AA424" s="347">
        <v>0</v>
      </c>
      <c r="AB424" s="347">
        <v>0</v>
      </c>
      <c r="AC424" s="348">
        <v>0.27643400138217</v>
      </c>
      <c r="AD424" s="175"/>
      <c r="AE424" s="349">
        <v>81602</v>
      </c>
      <c r="AF424" s="350"/>
      <c r="AG424" s="350"/>
      <c r="AH424" s="350"/>
      <c r="AI424" s="350"/>
      <c r="AJ424" s="350"/>
      <c r="AK424" s="350"/>
      <c r="AL424" s="351"/>
      <c r="AM424" s="157">
        <v>15.4</v>
      </c>
      <c r="AN424" s="216">
        <v>-0.92999999999999972</v>
      </c>
      <c r="AO424"/>
      <c r="AP424"/>
      <c r="AQ424"/>
      <c r="AR424"/>
      <c r="AS424"/>
      <c r="AT424"/>
    </row>
    <row r="425" spans="1:46" s="157" customFormat="1" ht="15" x14ac:dyDescent="0.25">
      <c r="C425" s="217"/>
      <c r="D425" s="139"/>
      <c r="E425" s="139"/>
      <c r="F425" s="139"/>
      <c r="G425" s="218">
        <v>0.5</v>
      </c>
      <c r="H425" s="250"/>
      <c r="I425" s="220"/>
      <c r="J425" s="220"/>
      <c r="K425" s="220"/>
      <c r="L425" s="220" t="s">
        <v>32</v>
      </c>
      <c r="M425" s="235"/>
      <c r="N425" s="221"/>
      <c r="O425" s="221"/>
      <c r="P425" s="221"/>
      <c r="Q425" s="221"/>
      <c r="R425" s="221"/>
      <c r="S425" s="221"/>
      <c r="T425" s="221"/>
      <c r="U425" s="221"/>
      <c r="V425" s="221"/>
      <c r="W425" s="221"/>
      <c r="X425" s="221"/>
      <c r="Y425" s="221"/>
      <c r="Z425" s="222"/>
      <c r="AA425" s="353"/>
      <c r="AB425" s="353"/>
      <c r="AC425" s="372">
        <v>4</v>
      </c>
      <c r="AD425" s="175"/>
      <c r="AE425" s="186">
        <v>1</v>
      </c>
      <c r="AF425" s="187">
        <v>0</v>
      </c>
      <c r="AG425" s="187">
        <v>0</v>
      </c>
      <c r="AH425" s="187">
        <v>0</v>
      </c>
      <c r="AI425" s="187">
        <v>0</v>
      </c>
      <c r="AJ425" s="187">
        <v>0</v>
      </c>
      <c r="AK425" s="187">
        <v>0</v>
      </c>
      <c r="AL425" s="188">
        <v>0</v>
      </c>
      <c r="AN425" s="216"/>
      <c r="AO425"/>
      <c r="AP425"/>
      <c r="AQ425"/>
      <c r="AR425"/>
      <c r="AS425"/>
      <c r="AT425"/>
    </row>
    <row r="426" spans="1:46" s="157" customFormat="1" ht="15" x14ac:dyDescent="0.25">
      <c r="C426" s="223" t="s">
        <v>33</v>
      </c>
      <c r="D426" s="373"/>
      <c r="E426" s="225"/>
      <c r="F426" s="225"/>
      <c r="G426" s="226"/>
      <c r="H426" s="249"/>
      <c r="I426" s="228"/>
      <c r="J426" s="228"/>
      <c r="K426" s="228"/>
      <c r="L426" s="228"/>
      <c r="M426" s="374"/>
      <c r="N426" s="374"/>
      <c r="O426" s="375"/>
      <c r="P426" s="375"/>
      <c r="Q426" s="375"/>
      <c r="R426" s="376" t="s">
        <v>34</v>
      </c>
      <c r="S426" s="396">
        <v>0</v>
      </c>
      <c r="T426" s="387"/>
      <c r="U426" s="387"/>
      <c r="V426" s="387"/>
      <c r="W426" s="387"/>
      <c r="X426" s="387"/>
      <c r="Y426" s="387"/>
      <c r="Z426" s="234"/>
      <c r="AA426" s="378"/>
      <c r="AB426" s="378"/>
      <c r="AC426" s="379"/>
      <c r="AD426" s="175"/>
      <c r="AE426" s="175"/>
      <c r="AF426" s="175"/>
      <c r="AG426" s="175"/>
      <c r="AH426" s="175"/>
      <c r="AI426" s="175"/>
      <c r="AJ426" s="175"/>
      <c r="AK426" s="175"/>
      <c r="AL426" s="175"/>
      <c r="AN426" s="216"/>
      <c r="AO426"/>
      <c r="AP426"/>
      <c r="AQ426"/>
      <c r="AR426"/>
      <c r="AS426"/>
      <c r="AT426"/>
    </row>
    <row r="427" spans="1:46" s="157" customFormat="1" ht="15" x14ac:dyDescent="0.25">
      <c r="A427" s="246"/>
      <c r="B427" s="246"/>
      <c r="C427" s="246"/>
      <c r="D427" s="246"/>
      <c r="E427" s="246"/>
      <c r="F427" s="246"/>
      <c r="G427" s="246"/>
      <c r="H427" s="246"/>
      <c r="I427" s="246"/>
      <c r="J427" s="246"/>
      <c r="K427" s="246"/>
      <c r="L427" s="246"/>
      <c r="M427" s="246"/>
      <c r="N427" s="246"/>
      <c r="O427" s="246"/>
      <c r="P427" s="246"/>
      <c r="Q427" s="246"/>
      <c r="R427" s="246"/>
      <c r="S427" s="246"/>
      <c r="T427" s="246"/>
      <c r="U427" s="246"/>
      <c r="V427" s="246"/>
      <c r="W427" s="246"/>
      <c r="X427" s="246"/>
      <c r="Y427" s="246"/>
      <c r="Z427" s="246"/>
      <c r="AA427" s="246"/>
      <c r="AB427" s="246"/>
      <c r="AC427" s="246"/>
      <c r="AD427" s="246"/>
      <c r="AE427" s="246"/>
      <c r="AF427" s="246"/>
      <c r="AG427" s="246"/>
      <c r="AH427" s="246"/>
      <c r="AI427" s="246"/>
      <c r="AJ427" s="246"/>
      <c r="AK427" s="246"/>
      <c r="AL427" s="246"/>
      <c r="AN427" s="216"/>
      <c r="AO427"/>
      <c r="AP427"/>
      <c r="AQ427"/>
      <c r="AR427"/>
      <c r="AS427"/>
      <c r="AT427"/>
    </row>
    <row r="428" spans="1:46" s="157" customFormat="1" ht="15" x14ac:dyDescent="0.25">
      <c r="A428" s="152"/>
      <c r="B428" s="25"/>
      <c r="C428" s="158"/>
      <c r="D428" s="152"/>
      <c r="E428" s="152"/>
      <c r="F428" s="152"/>
      <c r="G428" s="152"/>
      <c r="H428" s="152"/>
      <c r="I428" s="152"/>
      <c r="J428" s="152"/>
      <c r="K428" s="152"/>
      <c r="L428" s="7" t="s">
        <v>0</v>
      </c>
      <c r="M428" s="159"/>
      <c r="N428" s="159"/>
      <c r="O428" s="159"/>
      <c r="P428" s="159"/>
      <c r="Q428" s="159"/>
      <c r="R428" s="159"/>
      <c r="S428" s="159"/>
      <c r="T428" s="159"/>
      <c r="U428" s="159"/>
      <c r="V428" s="159"/>
      <c r="W428" s="159"/>
      <c r="X428" s="159"/>
      <c r="Y428" s="159"/>
      <c r="Z428" s="156"/>
      <c r="AA428" s="152"/>
      <c r="AB428" s="152"/>
      <c r="AC428" s="152"/>
      <c r="AD428" s="152"/>
      <c r="AE428" s="152"/>
      <c r="AF428" s="152"/>
      <c r="AG428" s="152"/>
      <c r="AH428" s="152"/>
      <c r="AI428" s="152"/>
      <c r="AJ428" s="152"/>
      <c r="AK428" s="152"/>
      <c r="AL428" s="152"/>
      <c r="AN428" s="216"/>
      <c r="AO428"/>
      <c r="AP428"/>
      <c r="AQ428"/>
      <c r="AR428"/>
      <c r="AS428"/>
      <c r="AT428"/>
    </row>
    <row r="429" spans="1:46" s="157" customFormat="1" ht="60.75" x14ac:dyDescent="0.25">
      <c r="A429" s="20" t="s">
        <v>39</v>
      </c>
      <c r="B429" s="21" t="s">
        <v>657</v>
      </c>
      <c r="C429" s="20" t="s">
        <v>2</v>
      </c>
      <c r="D429" s="18" t="s">
        <v>3</v>
      </c>
      <c r="E429" s="18" t="s">
        <v>4</v>
      </c>
      <c r="F429" s="18" t="s">
        <v>5</v>
      </c>
      <c r="G429" s="22" t="s">
        <v>6</v>
      </c>
      <c r="H429" s="22" t="s">
        <v>826</v>
      </c>
      <c r="I429" s="16" t="s">
        <v>7</v>
      </c>
      <c r="J429" s="24" t="s">
        <v>8</v>
      </c>
      <c r="K429" s="17" t="s">
        <v>9</v>
      </c>
      <c r="L429" s="22" t="s">
        <v>10</v>
      </c>
      <c r="M429" s="22" t="s">
        <v>658</v>
      </c>
      <c r="N429" s="22" t="s">
        <v>659</v>
      </c>
      <c r="O429" s="22" t="s">
        <v>660</v>
      </c>
      <c r="P429" s="22" t="s">
        <v>661</v>
      </c>
      <c r="Q429" s="22" t="s">
        <v>662</v>
      </c>
      <c r="R429" s="22" t="s">
        <v>663</v>
      </c>
      <c r="S429" s="22" t="s">
        <v>664</v>
      </c>
      <c r="T429" s="22" t="s">
        <v>665</v>
      </c>
      <c r="U429" s="22" t="s">
        <v>666</v>
      </c>
      <c r="V429" s="22" t="s">
        <v>667</v>
      </c>
      <c r="W429" s="22" t="s">
        <v>665</v>
      </c>
      <c r="X429" s="22" t="s">
        <v>666</v>
      </c>
      <c r="Y429" s="22" t="s">
        <v>667</v>
      </c>
      <c r="Z429" s="23" t="s">
        <v>11</v>
      </c>
      <c r="AA429" s="19" t="s">
        <v>12</v>
      </c>
      <c r="AB429" s="19" t="s">
        <v>13</v>
      </c>
      <c r="AC429" s="19" t="s">
        <v>14</v>
      </c>
      <c r="AD429" s="160"/>
      <c r="AE429" s="19" t="s">
        <v>15</v>
      </c>
      <c r="AF429" s="19" t="s">
        <v>16</v>
      </c>
      <c r="AG429" s="19" t="s">
        <v>17</v>
      </c>
      <c r="AH429" s="19" t="s">
        <v>18</v>
      </c>
      <c r="AI429" s="19" t="s">
        <v>19</v>
      </c>
      <c r="AJ429" s="19" t="s">
        <v>20</v>
      </c>
      <c r="AK429" s="19" t="s">
        <v>21</v>
      </c>
      <c r="AL429" s="19" t="s">
        <v>22</v>
      </c>
      <c r="AN429" s="216"/>
      <c r="AO429"/>
      <c r="AP429"/>
      <c r="AQ429"/>
      <c r="AR429"/>
      <c r="AS429"/>
      <c r="AT429"/>
    </row>
    <row r="430" spans="1:46" s="157" customFormat="1" ht="15" x14ac:dyDescent="0.25">
      <c r="A430" s="6"/>
      <c r="B430" s="161"/>
      <c r="C430" s="162"/>
      <c r="D430" s="161"/>
      <c r="E430" s="161"/>
      <c r="F430" s="161"/>
      <c r="G430" s="163"/>
      <c r="H430" s="161"/>
      <c r="I430" s="164"/>
      <c r="J430" s="165"/>
      <c r="K430" s="161"/>
      <c r="L430" s="161"/>
      <c r="M430" s="161"/>
      <c r="N430" s="161"/>
      <c r="O430" s="161"/>
      <c r="P430" s="161"/>
      <c r="Q430" s="161"/>
      <c r="R430" s="161"/>
      <c r="S430" s="161"/>
      <c r="T430" s="161"/>
      <c r="U430" s="161"/>
      <c r="V430" s="161"/>
      <c r="W430" s="161"/>
      <c r="X430" s="161"/>
      <c r="Y430" s="161"/>
      <c r="Z430" s="160"/>
      <c r="AA430" s="160"/>
      <c r="AB430" s="160"/>
      <c r="AC430" s="160"/>
      <c r="AD430" s="160"/>
      <c r="AE430" s="160"/>
      <c r="AF430" s="160"/>
      <c r="AG430" s="160"/>
      <c r="AH430" s="160"/>
      <c r="AI430" s="160"/>
      <c r="AJ430" s="160"/>
      <c r="AK430" s="160"/>
      <c r="AL430" s="160"/>
      <c r="AN430" s="216"/>
      <c r="AO430"/>
      <c r="AP430"/>
      <c r="AQ430"/>
      <c r="AR430"/>
      <c r="AS430"/>
      <c r="AT430"/>
    </row>
    <row r="431" spans="1:46" s="157" customFormat="1" ht="15" x14ac:dyDescent="0.25">
      <c r="A431" s="334" t="s">
        <v>192</v>
      </c>
      <c r="B431" s="335">
        <v>243</v>
      </c>
      <c r="C431" s="336"/>
      <c r="D431" s="337" t="s">
        <v>23</v>
      </c>
      <c r="E431" s="338" t="s">
        <v>845</v>
      </c>
      <c r="F431" s="339"/>
      <c r="G431" s="408"/>
      <c r="H431" s="409">
        <v>25</v>
      </c>
      <c r="I431" s="342">
        <v>1</v>
      </c>
      <c r="J431" s="343"/>
      <c r="K431" s="344" t="s">
        <v>24</v>
      </c>
      <c r="L431" s="345">
        <v>25</v>
      </c>
      <c r="M431" s="345">
        <v>25.00045641921421</v>
      </c>
      <c r="N431" s="345">
        <v>25.00091284676115</v>
      </c>
      <c r="O431" s="345">
        <v>25.001369282640983</v>
      </c>
      <c r="P431" s="345">
        <v>25.001825726853877</v>
      </c>
      <c r="Q431" s="345">
        <v>25.002282179399952</v>
      </c>
      <c r="R431" s="345">
        <v>25.002738640279379</v>
      </c>
      <c r="S431" s="345">
        <v>25.00319510949231</v>
      </c>
      <c r="T431" s="345">
        <v>25.003651587038888</v>
      </c>
      <c r="U431" s="345">
        <v>25.004108072919276</v>
      </c>
      <c r="V431" s="345">
        <v>25.004564567133624</v>
      </c>
      <c r="W431" s="345">
        <v>25.005021069682073</v>
      </c>
      <c r="X431" s="345">
        <v>25.005477580564794</v>
      </c>
      <c r="Y431" s="345">
        <v>25.005934099781918</v>
      </c>
      <c r="Z431" s="346" t="s">
        <v>1603</v>
      </c>
      <c r="AA431" s="347">
        <v>0</v>
      </c>
      <c r="AB431" s="347">
        <v>0</v>
      </c>
      <c r="AC431" s="348">
        <v>0.25600000000000001</v>
      </c>
      <c r="AD431" s="175"/>
      <c r="AE431" s="349">
        <v>12430</v>
      </c>
      <c r="AF431" s="350"/>
      <c r="AG431" s="350"/>
      <c r="AH431" s="350"/>
      <c r="AI431" s="350"/>
      <c r="AJ431" s="350"/>
      <c r="AK431" s="350"/>
      <c r="AL431" s="351"/>
      <c r="AN431" s="216"/>
      <c r="AO431"/>
      <c r="AP431"/>
      <c r="AQ431"/>
      <c r="AR431"/>
      <c r="AS431"/>
      <c r="AT431"/>
    </row>
    <row r="432" spans="1:46" s="157" customFormat="1" ht="15" x14ac:dyDescent="0.25">
      <c r="A432" s="11"/>
      <c r="B432" s="176"/>
      <c r="C432" s="177"/>
      <c r="D432" s="178"/>
      <c r="E432" s="178"/>
      <c r="F432" s="178"/>
      <c r="G432" s="179"/>
      <c r="H432" s="180"/>
      <c r="I432" s="181"/>
      <c r="J432" s="182"/>
      <c r="K432" s="183" t="s">
        <v>25</v>
      </c>
      <c r="L432" s="352">
        <v>29.461654187000004</v>
      </c>
      <c r="M432" s="352">
        <v>29.462192061602135</v>
      </c>
      <c r="N432" s="352">
        <v>29.462729946024112</v>
      </c>
      <c r="O432" s="352">
        <v>29.46326784026612</v>
      </c>
      <c r="P432" s="352">
        <v>29.463805744328354</v>
      </c>
      <c r="Q432" s="352">
        <v>29.464343658210964</v>
      </c>
      <c r="R432" s="352">
        <v>29.464881581914149</v>
      </c>
      <c r="S432" s="352">
        <v>29.465419515438082</v>
      </c>
      <c r="T432" s="352">
        <v>29.465957458782942</v>
      </c>
      <c r="U432" s="352">
        <v>29.466495411948912</v>
      </c>
      <c r="V432" s="352">
        <v>29.467033374936168</v>
      </c>
      <c r="W432" s="352">
        <v>29.467571347744883</v>
      </c>
      <c r="X432" s="352">
        <v>29.468109330375256</v>
      </c>
      <c r="Y432" s="352">
        <v>29.468647322827444</v>
      </c>
      <c r="Z432" s="184"/>
      <c r="AA432" s="353"/>
      <c r="AB432" s="353"/>
      <c r="AC432" s="354">
        <v>6.4</v>
      </c>
      <c r="AD432" s="175"/>
      <c r="AE432" s="186">
        <v>1</v>
      </c>
      <c r="AF432" s="187">
        <v>0</v>
      </c>
      <c r="AG432" s="187">
        <v>0</v>
      </c>
      <c r="AH432" s="187">
        <v>0</v>
      </c>
      <c r="AI432" s="187">
        <v>0</v>
      </c>
      <c r="AJ432" s="187">
        <v>0</v>
      </c>
      <c r="AK432" s="187">
        <v>0</v>
      </c>
      <c r="AL432" s="188">
        <v>0</v>
      </c>
      <c r="AN432" s="216"/>
      <c r="AO432"/>
      <c r="AP432"/>
      <c r="AQ432"/>
      <c r="AR432"/>
      <c r="AS432"/>
      <c r="AT432"/>
    </row>
    <row r="433" spans="1:46" s="157" customFormat="1" ht="15" x14ac:dyDescent="0.25">
      <c r="A433" s="11"/>
      <c r="B433" s="176"/>
      <c r="C433" s="189"/>
      <c r="D433" s="190" t="s">
        <v>26</v>
      </c>
      <c r="E433" s="355"/>
      <c r="F433" s="356"/>
      <c r="G433" s="357"/>
      <c r="H433" s="358"/>
      <c r="I433" s="359"/>
      <c r="J433" s="359"/>
      <c r="K433" s="359"/>
      <c r="L433" s="359"/>
      <c r="M433" s="359"/>
      <c r="N433" s="360"/>
      <c r="O433" s="360"/>
      <c r="P433" s="360"/>
      <c r="Q433" s="360"/>
      <c r="R433" s="361" t="s">
        <v>27</v>
      </c>
      <c r="S433" s="392">
        <v>0</v>
      </c>
      <c r="T433" s="353"/>
      <c r="U433" s="353"/>
      <c r="V433" s="353"/>
      <c r="W433" s="353"/>
      <c r="X433" s="353"/>
      <c r="Y433" s="353"/>
      <c r="Z433" s="184"/>
      <c r="AA433" s="362"/>
      <c r="AB433" s="362"/>
      <c r="AC433" s="363"/>
      <c r="AD433" s="175"/>
      <c r="AE433" s="175"/>
      <c r="AF433" s="175"/>
      <c r="AG433" s="175"/>
      <c r="AH433" s="175"/>
      <c r="AI433" s="175"/>
      <c r="AJ433" s="175"/>
      <c r="AK433" s="175"/>
      <c r="AL433" s="175"/>
      <c r="AN433" s="216"/>
      <c r="AO433"/>
      <c r="AP433"/>
      <c r="AQ433"/>
      <c r="AR433"/>
      <c r="AS433"/>
      <c r="AT433"/>
    </row>
    <row r="434" spans="1:46" s="157" customFormat="1" ht="15" x14ac:dyDescent="0.25">
      <c r="A434" s="14"/>
      <c r="B434" s="197"/>
      <c r="C434" s="198"/>
      <c r="D434" s="198"/>
      <c r="E434" s="198"/>
      <c r="F434" s="199"/>
      <c r="G434" s="200" t="s">
        <v>28</v>
      </c>
      <c r="H434" s="201">
        <v>0.99199999999999999</v>
      </c>
      <c r="I434" s="197"/>
      <c r="J434" s="202"/>
      <c r="K434" s="203" t="s">
        <v>29</v>
      </c>
      <c r="L434" s="78">
        <v>24.8</v>
      </c>
      <c r="M434" s="78">
        <v>24.800452767860495</v>
      </c>
      <c r="N434" s="78">
        <v>24.80090554398706</v>
      </c>
      <c r="O434" s="78">
        <v>24.801358328379855</v>
      </c>
      <c r="P434" s="78">
        <v>24.801811121039044</v>
      </c>
      <c r="Q434" s="78">
        <v>24.802263921964752</v>
      </c>
      <c r="R434" s="78">
        <v>24.802716731157144</v>
      </c>
      <c r="S434" s="78">
        <v>24.803169548616371</v>
      </c>
      <c r="T434" s="78">
        <v>24.803622374342577</v>
      </c>
      <c r="U434" s="78">
        <v>24.804075208335924</v>
      </c>
      <c r="V434" s="78">
        <v>24.804528050596556</v>
      </c>
      <c r="W434" s="78">
        <v>24.804980901124615</v>
      </c>
      <c r="X434" s="78">
        <v>24.805433759920277</v>
      </c>
      <c r="Y434" s="78">
        <v>24.805886626983661</v>
      </c>
      <c r="Z434" s="204"/>
      <c r="AA434" s="205"/>
      <c r="AB434" s="198"/>
      <c r="AC434" s="206"/>
      <c r="AD434" s="175"/>
      <c r="AE434" s="175"/>
      <c r="AF434" s="175"/>
      <c r="AG434" s="175"/>
      <c r="AH434" s="175"/>
      <c r="AI434" s="175"/>
      <c r="AJ434" s="175"/>
      <c r="AK434" s="175"/>
      <c r="AL434" s="175"/>
      <c r="AN434" s="216"/>
      <c r="AO434"/>
      <c r="AP434"/>
      <c r="AQ434"/>
      <c r="AR434"/>
      <c r="AS434"/>
      <c r="AT434"/>
    </row>
    <row r="435" spans="1:46" s="157" customFormat="1" ht="15" x14ac:dyDescent="0.25">
      <c r="A435" s="2"/>
      <c r="C435" s="207"/>
      <c r="D435" s="208"/>
      <c r="E435" s="208"/>
      <c r="F435" s="208"/>
      <c r="G435" s="209"/>
      <c r="H435" s="241"/>
      <c r="I435" s="211"/>
      <c r="J435" s="212"/>
      <c r="K435" s="208"/>
      <c r="Z435" s="175"/>
      <c r="AA435" s="175"/>
      <c r="AB435" s="175"/>
      <c r="AC435" s="175"/>
      <c r="AD435" s="175"/>
      <c r="AE435" s="175"/>
      <c r="AF435" s="175"/>
      <c r="AG435" s="175"/>
      <c r="AH435" s="175"/>
      <c r="AI435" s="175"/>
      <c r="AJ435" s="175"/>
      <c r="AK435" s="175"/>
      <c r="AL435" s="175"/>
      <c r="AN435" s="216"/>
      <c r="AO435"/>
      <c r="AP435"/>
      <c r="AQ435"/>
      <c r="AR435"/>
      <c r="AS435"/>
      <c r="AT435"/>
    </row>
    <row r="436" spans="1:46" s="157" customFormat="1" ht="15" x14ac:dyDescent="0.25">
      <c r="A436" s="152"/>
      <c r="B436" s="388">
        <v>258</v>
      </c>
      <c r="C436" s="365" t="s">
        <v>195</v>
      </c>
      <c r="D436" s="366" t="s">
        <v>30</v>
      </c>
      <c r="E436" s="366" t="s">
        <v>533</v>
      </c>
      <c r="F436" s="367"/>
      <c r="G436" s="411">
        <v>43458</v>
      </c>
      <c r="H436" s="412">
        <v>2.81</v>
      </c>
      <c r="I436" s="342">
        <v>1</v>
      </c>
      <c r="J436" s="368">
        <v>0</v>
      </c>
      <c r="K436" s="369">
        <v>0</v>
      </c>
      <c r="L436" s="370">
        <v>2.81</v>
      </c>
      <c r="M436" s="370">
        <v>2.8100513015196769</v>
      </c>
      <c r="N436" s="370">
        <v>2.8101026039759538</v>
      </c>
      <c r="O436" s="370">
        <v>2.8101539073688473</v>
      </c>
      <c r="P436" s="370">
        <v>2.810205211698376</v>
      </c>
      <c r="Q436" s="370">
        <v>2.810256516964555</v>
      </c>
      <c r="R436" s="370">
        <v>2.8103078231674026</v>
      </c>
      <c r="S436" s="370">
        <v>2.8103591303069355</v>
      </c>
      <c r="T436" s="370">
        <v>2.8104104383831716</v>
      </c>
      <c r="U436" s="370">
        <v>2.8104617473961269</v>
      </c>
      <c r="V436" s="370">
        <v>2.8105130573458195</v>
      </c>
      <c r="W436" s="370">
        <v>2.810564368232265</v>
      </c>
      <c r="X436" s="370">
        <v>2.8106156800554829</v>
      </c>
      <c r="Y436" s="370">
        <v>2.8106669928154875</v>
      </c>
      <c r="Z436" s="381"/>
      <c r="AA436" s="347">
        <v>0</v>
      </c>
      <c r="AB436" s="347">
        <v>0</v>
      </c>
      <c r="AC436" s="348">
        <v>0.24911032028469748</v>
      </c>
      <c r="AD436" s="175"/>
      <c r="AE436" s="349">
        <v>81712</v>
      </c>
      <c r="AF436" s="350"/>
      <c r="AG436" s="350"/>
      <c r="AH436" s="350"/>
      <c r="AI436" s="350"/>
      <c r="AJ436" s="350"/>
      <c r="AK436" s="350"/>
      <c r="AL436" s="351"/>
      <c r="AM436" s="157">
        <v>2.77</v>
      </c>
      <c r="AN436" s="216">
        <v>4.0000000000000036E-2</v>
      </c>
      <c r="AO436"/>
      <c r="AP436"/>
      <c r="AQ436"/>
      <c r="AR436"/>
      <c r="AS436"/>
      <c r="AT436"/>
    </row>
    <row r="437" spans="1:46" s="157" customFormat="1" ht="15" x14ac:dyDescent="0.25">
      <c r="A437" s="152"/>
      <c r="C437" s="217"/>
      <c r="D437" s="139"/>
      <c r="E437" s="139"/>
      <c r="F437" s="139"/>
      <c r="G437" s="218">
        <v>0.72916666666666663</v>
      </c>
      <c r="H437" s="248"/>
      <c r="I437" s="220"/>
      <c r="J437" s="220"/>
      <c r="K437" s="220"/>
      <c r="L437" s="220" t="s">
        <v>32</v>
      </c>
      <c r="M437" s="235"/>
      <c r="N437" s="221"/>
      <c r="O437" s="221"/>
      <c r="P437" s="221"/>
      <c r="Q437" s="221"/>
      <c r="R437" s="221"/>
      <c r="S437" s="221"/>
      <c r="T437" s="221"/>
      <c r="U437" s="221"/>
      <c r="V437" s="221"/>
      <c r="W437" s="221"/>
      <c r="X437" s="221"/>
      <c r="Y437" s="221"/>
      <c r="Z437" s="222"/>
      <c r="AA437" s="353"/>
      <c r="AB437" s="353"/>
      <c r="AC437" s="372">
        <v>0.7</v>
      </c>
      <c r="AD437" s="175"/>
      <c r="AE437" s="186">
        <v>1</v>
      </c>
      <c r="AF437" s="187">
        <v>0</v>
      </c>
      <c r="AG437" s="187">
        <v>0</v>
      </c>
      <c r="AH437" s="187">
        <v>0</v>
      </c>
      <c r="AI437" s="187">
        <v>0</v>
      </c>
      <c r="AJ437" s="187">
        <v>0</v>
      </c>
      <c r="AK437" s="187">
        <v>0</v>
      </c>
      <c r="AL437" s="188">
        <v>0</v>
      </c>
      <c r="AN437" s="216"/>
      <c r="AO437"/>
      <c r="AP437"/>
      <c r="AQ437"/>
      <c r="AR437"/>
      <c r="AS437"/>
      <c r="AT437"/>
    </row>
    <row r="438" spans="1:46" s="157" customFormat="1" ht="15" x14ac:dyDescent="0.25">
      <c r="A438" s="152"/>
      <c r="C438" s="223" t="s">
        <v>33</v>
      </c>
      <c r="D438" s="373"/>
      <c r="E438" s="225"/>
      <c r="F438" s="225"/>
      <c r="G438" s="226"/>
      <c r="H438" s="249"/>
      <c r="I438" s="228"/>
      <c r="J438" s="228"/>
      <c r="K438" s="228"/>
      <c r="L438" s="228"/>
      <c r="M438" s="374"/>
      <c r="N438" s="374"/>
      <c r="O438" s="375"/>
      <c r="P438" s="375"/>
      <c r="Q438" s="375"/>
      <c r="R438" s="376" t="s">
        <v>34</v>
      </c>
      <c r="S438" s="396">
        <v>0</v>
      </c>
      <c r="T438" s="233"/>
      <c r="U438" s="233"/>
      <c r="V438" s="233"/>
      <c r="W438" s="233"/>
      <c r="X438" s="233"/>
      <c r="Y438" s="233"/>
      <c r="Z438" s="234"/>
      <c r="AA438" s="378"/>
      <c r="AB438" s="378"/>
      <c r="AC438" s="379"/>
      <c r="AD438" s="175"/>
      <c r="AE438" s="175"/>
      <c r="AF438" s="175"/>
      <c r="AG438" s="175"/>
      <c r="AH438" s="175"/>
      <c r="AI438" s="175"/>
      <c r="AJ438" s="175"/>
      <c r="AK438" s="175"/>
      <c r="AL438" s="175"/>
      <c r="AN438" s="216"/>
      <c r="AO438"/>
      <c r="AP438"/>
      <c r="AQ438"/>
      <c r="AR438"/>
      <c r="AS438"/>
      <c r="AT438"/>
    </row>
    <row r="439" spans="1:46" s="157" customFormat="1" ht="15" x14ac:dyDescent="0.25">
      <c r="A439" s="152"/>
      <c r="B439" s="364">
        <v>257</v>
      </c>
      <c r="C439" s="365" t="s">
        <v>194</v>
      </c>
      <c r="D439" s="366" t="s">
        <v>30</v>
      </c>
      <c r="E439" s="366" t="s">
        <v>582</v>
      </c>
      <c r="F439" s="367"/>
      <c r="G439" s="411">
        <v>43438</v>
      </c>
      <c r="H439" s="412">
        <v>8.7100000000000009</v>
      </c>
      <c r="I439" s="342">
        <v>1</v>
      </c>
      <c r="J439" s="368">
        <v>0</v>
      </c>
      <c r="K439" s="369">
        <v>0</v>
      </c>
      <c r="L439" s="370">
        <v>8.7100000000000009</v>
      </c>
      <c r="M439" s="370">
        <v>8.7101590164542309</v>
      </c>
      <c r="N439" s="370">
        <v>8.7103180358115857</v>
      </c>
      <c r="O439" s="370">
        <v>8.7104770580721222</v>
      </c>
      <c r="P439" s="370">
        <v>8.710636083235892</v>
      </c>
      <c r="Q439" s="370">
        <v>8.7107951113029447</v>
      </c>
      <c r="R439" s="370">
        <v>8.7109541422733372</v>
      </c>
      <c r="S439" s="370">
        <v>8.711113176147121</v>
      </c>
      <c r="T439" s="370">
        <v>8.7112722129243512</v>
      </c>
      <c r="U439" s="370">
        <v>8.7114312526050774</v>
      </c>
      <c r="V439" s="370">
        <v>8.7115902951893549</v>
      </c>
      <c r="W439" s="370">
        <v>8.7117493406772351</v>
      </c>
      <c r="X439" s="370">
        <v>8.7119083890687747</v>
      </c>
      <c r="Y439" s="370">
        <v>8.7120674403640219</v>
      </c>
      <c r="Z439" s="371"/>
      <c r="AA439" s="347">
        <v>0</v>
      </c>
      <c r="AB439" s="347">
        <v>0</v>
      </c>
      <c r="AC439" s="348">
        <v>0.21699196326061995</v>
      </c>
      <c r="AD439" s="175"/>
      <c r="AE439" s="349">
        <v>81708</v>
      </c>
      <c r="AF439" s="350"/>
      <c r="AG439" s="350"/>
      <c r="AH439" s="350"/>
      <c r="AI439" s="350"/>
      <c r="AJ439" s="350"/>
      <c r="AK439" s="350"/>
      <c r="AL439" s="351"/>
      <c r="AM439" s="157">
        <v>8.7914036894376739</v>
      </c>
      <c r="AN439" s="216">
        <v>-8.1403689437673066E-2</v>
      </c>
      <c r="AO439"/>
      <c r="AP439"/>
      <c r="AQ439"/>
      <c r="AR439"/>
      <c r="AS439"/>
      <c r="AT439"/>
    </row>
    <row r="440" spans="1:46" s="157" customFormat="1" ht="15" x14ac:dyDescent="0.25">
      <c r="A440" s="152"/>
      <c r="C440" s="217"/>
      <c r="D440" s="139"/>
      <c r="E440" s="139"/>
      <c r="F440" s="139"/>
      <c r="G440" s="218">
        <v>0.70833333333333337</v>
      </c>
      <c r="H440" s="250"/>
      <c r="I440" s="220"/>
      <c r="J440" s="220"/>
      <c r="K440" s="220"/>
      <c r="L440" s="220" t="s">
        <v>32</v>
      </c>
      <c r="M440" s="221"/>
      <c r="N440" s="221"/>
      <c r="O440" s="221"/>
      <c r="P440" s="221"/>
      <c r="Q440" s="221"/>
      <c r="R440" s="221"/>
      <c r="S440" s="221"/>
      <c r="T440" s="221"/>
      <c r="U440" s="221"/>
      <c r="V440" s="221"/>
      <c r="W440" s="221"/>
      <c r="X440" s="221"/>
      <c r="Y440" s="221"/>
      <c r="Z440" s="222"/>
      <c r="AA440" s="353"/>
      <c r="AB440" s="353"/>
      <c r="AC440" s="372">
        <v>1.89</v>
      </c>
      <c r="AD440" s="175"/>
      <c r="AE440" s="186">
        <v>1</v>
      </c>
      <c r="AF440" s="187">
        <v>0</v>
      </c>
      <c r="AG440" s="187">
        <v>0</v>
      </c>
      <c r="AH440" s="187">
        <v>0</v>
      </c>
      <c r="AI440" s="187">
        <v>0</v>
      </c>
      <c r="AJ440" s="187">
        <v>0</v>
      </c>
      <c r="AK440" s="187">
        <v>0</v>
      </c>
      <c r="AL440" s="188">
        <v>0</v>
      </c>
      <c r="AN440" s="216"/>
      <c r="AO440"/>
      <c r="AP440"/>
      <c r="AQ440"/>
      <c r="AR440"/>
      <c r="AS440"/>
      <c r="AT440"/>
    </row>
    <row r="441" spans="1:46" s="157" customFormat="1" ht="15" x14ac:dyDescent="0.25">
      <c r="A441" s="152"/>
      <c r="C441" s="223" t="s">
        <v>33</v>
      </c>
      <c r="D441" s="373"/>
      <c r="E441" s="225"/>
      <c r="F441" s="225"/>
      <c r="G441" s="226"/>
      <c r="H441" s="249"/>
      <c r="I441" s="228"/>
      <c r="J441" s="228"/>
      <c r="K441" s="228"/>
      <c r="L441" s="228"/>
      <c r="M441" s="374"/>
      <c r="N441" s="374"/>
      <c r="O441" s="375"/>
      <c r="P441" s="375"/>
      <c r="Q441" s="375"/>
      <c r="R441" s="376" t="s">
        <v>34</v>
      </c>
      <c r="S441" s="396">
        <v>0</v>
      </c>
      <c r="T441" s="233"/>
      <c r="U441" s="233"/>
      <c r="V441" s="233"/>
      <c r="W441" s="233"/>
      <c r="X441" s="233"/>
      <c r="Y441" s="233"/>
      <c r="Z441" s="234"/>
      <c r="AA441" s="378"/>
      <c r="AB441" s="378"/>
      <c r="AC441" s="379"/>
      <c r="AD441" s="175"/>
      <c r="AE441" s="175"/>
      <c r="AF441" s="175"/>
      <c r="AG441" s="175"/>
      <c r="AH441" s="175"/>
      <c r="AI441" s="175"/>
      <c r="AJ441" s="175"/>
      <c r="AK441" s="175"/>
      <c r="AL441" s="175"/>
      <c r="AN441" s="216"/>
      <c r="AO441"/>
      <c r="AP441"/>
      <c r="AQ441"/>
      <c r="AR441"/>
      <c r="AS441"/>
      <c r="AT441"/>
    </row>
    <row r="442" spans="1:46" s="157" customFormat="1" ht="15" x14ac:dyDescent="0.25">
      <c r="A442" s="152"/>
      <c r="B442" s="364">
        <v>281</v>
      </c>
      <c r="C442" s="365" t="s">
        <v>584</v>
      </c>
      <c r="D442" s="366" t="s">
        <v>30</v>
      </c>
      <c r="E442" s="366"/>
      <c r="F442" s="367"/>
      <c r="G442" s="411">
        <v>43279</v>
      </c>
      <c r="H442" s="413">
        <v>1.7216541869999999</v>
      </c>
      <c r="I442" s="342">
        <v>1</v>
      </c>
      <c r="J442" s="368">
        <v>0</v>
      </c>
      <c r="K442" s="369">
        <v>0</v>
      </c>
      <c r="L442" s="370">
        <v>1.7216541869999999</v>
      </c>
      <c r="M442" s="370">
        <v>1.7216856188420466</v>
      </c>
      <c r="N442" s="370">
        <v>1.7217170512579372</v>
      </c>
      <c r="O442" s="370">
        <v>1.7217484842476818</v>
      </c>
      <c r="P442" s="370">
        <v>1.7217799178112918</v>
      </c>
      <c r="Q442" s="370">
        <v>1.7218113519487765</v>
      </c>
      <c r="R442" s="370">
        <v>1.7218427866601473</v>
      </c>
      <c r="S442" s="370">
        <v>1.7218742219454144</v>
      </c>
      <c r="T442" s="370">
        <v>1.7219056578045882</v>
      </c>
      <c r="U442" s="370">
        <v>1.721937094237679</v>
      </c>
      <c r="V442" s="370">
        <v>1.721968531244698</v>
      </c>
      <c r="W442" s="370">
        <v>1.7219999688256542</v>
      </c>
      <c r="X442" s="370">
        <v>1.7220314069805602</v>
      </c>
      <c r="Y442" s="370">
        <v>1.7220628457094245</v>
      </c>
      <c r="Z442" s="371"/>
      <c r="AA442" s="347">
        <v>0</v>
      </c>
      <c r="AB442" s="347">
        <v>0</v>
      </c>
      <c r="AC442" s="348">
        <v>0</v>
      </c>
      <c r="AD442" s="175"/>
      <c r="AE442" s="349">
        <v>81723</v>
      </c>
      <c r="AF442" s="350"/>
      <c r="AG442" s="350"/>
      <c r="AH442" s="350"/>
      <c r="AI442" s="350"/>
      <c r="AJ442" s="350"/>
      <c r="AK442" s="350"/>
      <c r="AL442" s="351"/>
      <c r="AN442" s="216"/>
      <c r="AO442"/>
      <c r="AP442"/>
      <c r="AQ442"/>
      <c r="AR442"/>
      <c r="AS442"/>
      <c r="AT442"/>
    </row>
    <row r="443" spans="1:46" s="157" customFormat="1" ht="15" x14ac:dyDescent="0.25">
      <c r="C443" s="238" t="s">
        <v>675</v>
      </c>
      <c r="D443" s="139"/>
      <c r="E443" s="139"/>
      <c r="F443" s="139"/>
      <c r="G443" s="218">
        <v>0.29166666666666669</v>
      </c>
      <c r="H443" s="250"/>
      <c r="I443" s="220"/>
      <c r="J443" s="220"/>
      <c r="K443" s="220"/>
      <c r="L443" s="220" t="s">
        <v>32</v>
      </c>
      <c r="M443" s="235"/>
      <c r="N443" s="221"/>
      <c r="O443" s="221"/>
      <c r="P443" s="221"/>
      <c r="Q443" s="221"/>
      <c r="R443" s="221"/>
      <c r="S443" s="221"/>
      <c r="T443" s="221"/>
      <c r="U443" s="221"/>
      <c r="V443" s="221"/>
      <c r="W443" s="221"/>
      <c r="X443" s="221"/>
      <c r="Y443" s="221"/>
      <c r="Z443" s="222"/>
      <c r="AA443" s="353"/>
      <c r="AB443" s="353"/>
      <c r="AC443" s="372">
        <v>0</v>
      </c>
      <c r="AD443" s="175"/>
      <c r="AE443" s="186">
        <v>1</v>
      </c>
      <c r="AF443" s="187">
        <v>0</v>
      </c>
      <c r="AG443" s="187">
        <v>0</v>
      </c>
      <c r="AH443" s="187">
        <v>0</v>
      </c>
      <c r="AI443" s="187">
        <v>0</v>
      </c>
      <c r="AJ443" s="187">
        <v>0</v>
      </c>
      <c r="AK443" s="187">
        <v>0</v>
      </c>
      <c r="AL443" s="188">
        <v>0</v>
      </c>
      <c r="AN443" s="216"/>
      <c r="AO443"/>
      <c r="AP443"/>
      <c r="AQ443"/>
      <c r="AR443"/>
      <c r="AS443"/>
      <c r="AT443"/>
    </row>
    <row r="444" spans="1:46" s="157" customFormat="1" ht="15" x14ac:dyDescent="0.25">
      <c r="C444" s="223" t="s">
        <v>33</v>
      </c>
      <c r="D444" s="373"/>
      <c r="E444" s="225"/>
      <c r="F444" s="225"/>
      <c r="G444" s="226"/>
      <c r="H444" s="249"/>
      <c r="I444" s="228"/>
      <c r="J444" s="228"/>
      <c r="K444" s="228"/>
      <c r="L444" s="228"/>
      <c r="M444" s="374"/>
      <c r="N444" s="374"/>
      <c r="O444" s="375"/>
      <c r="P444" s="375"/>
      <c r="Q444" s="375"/>
      <c r="R444" s="376" t="s">
        <v>34</v>
      </c>
      <c r="S444" s="396">
        <v>0</v>
      </c>
      <c r="T444" s="233"/>
      <c r="U444" s="233"/>
      <c r="V444" s="233"/>
      <c r="W444" s="233"/>
      <c r="X444" s="233"/>
      <c r="Y444" s="233"/>
      <c r="Z444" s="234"/>
      <c r="AA444" s="378"/>
      <c r="AB444" s="378"/>
      <c r="AC444" s="379"/>
      <c r="AD444" s="175"/>
      <c r="AE444" s="175"/>
      <c r="AF444" s="175"/>
      <c r="AG444" s="175"/>
      <c r="AH444" s="175"/>
      <c r="AI444" s="175"/>
      <c r="AJ444" s="175"/>
      <c r="AK444" s="175"/>
      <c r="AL444" s="175"/>
      <c r="AN444" s="216"/>
      <c r="AO444"/>
      <c r="AP444"/>
      <c r="AQ444"/>
      <c r="AR444"/>
      <c r="AS444"/>
      <c r="AT444"/>
    </row>
    <row r="445" spans="1:46" s="157" customFormat="1" ht="15" x14ac:dyDescent="0.25">
      <c r="B445" s="364">
        <v>256</v>
      </c>
      <c r="C445" s="365" t="s">
        <v>193</v>
      </c>
      <c r="D445" s="366" t="s">
        <v>30</v>
      </c>
      <c r="E445" s="366" t="s">
        <v>532</v>
      </c>
      <c r="F445" s="367"/>
      <c r="G445" s="411">
        <v>43482</v>
      </c>
      <c r="H445" s="412">
        <v>5.46</v>
      </c>
      <c r="I445" s="342">
        <v>1</v>
      </c>
      <c r="J445" s="368">
        <v>0</v>
      </c>
      <c r="K445" s="369">
        <v>0</v>
      </c>
      <c r="L445" s="370">
        <v>5.46</v>
      </c>
      <c r="M445" s="370">
        <v>5.4600996819563825</v>
      </c>
      <c r="N445" s="370">
        <v>5.4601993657326355</v>
      </c>
      <c r="O445" s="370">
        <v>5.4602990513287919</v>
      </c>
      <c r="P445" s="370">
        <v>5.4603987387448862</v>
      </c>
      <c r="Q445" s="370">
        <v>5.4604984279809496</v>
      </c>
      <c r="R445" s="370">
        <v>5.4605981190370168</v>
      </c>
      <c r="S445" s="370">
        <v>5.4606978119131204</v>
      </c>
      <c r="T445" s="370">
        <v>5.4607975066092944</v>
      </c>
      <c r="U445" s="370">
        <v>5.4608972031255707</v>
      </c>
      <c r="V445" s="370">
        <v>5.4609969014619839</v>
      </c>
      <c r="W445" s="370">
        <v>5.4610966016185643</v>
      </c>
      <c r="X445" s="370">
        <v>5.4611963035953508</v>
      </c>
      <c r="Y445" s="370">
        <v>5.4612960073923711</v>
      </c>
      <c r="Z445" s="371"/>
      <c r="AA445" s="347">
        <v>0</v>
      </c>
      <c r="AB445" s="347">
        <v>0</v>
      </c>
      <c r="AC445" s="348">
        <v>0.17216117216117216</v>
      </c>
      <c r="AD445" s="175"/>
      <c r="AE445" s="349">
        <v>81720</v>
      </c>
      <c r="AF445" s="350"/>
      <c r="AG445" s="350"/>
      <c r="AH445" s="350"/>
      <c r="AI445" s="350"/>
      <c r="AJ445" s="350"/>
      <c r="AK445" s="350"/>
      <c r="AL445" s="351"/>
      <c r="AM445" s="157">
        <v>5.59</v>
      </c>
      <c r="AN445" s="216">
        <v>-0.12999999999999989</v>
      </c>
      <c r="AO445"/>
      <c r="AP445"/>
      <c r="AQ445"/>
      <c r="AR445"/>
      <c r="AS445"/>
      <c r="AT445"/>
    </row>
    <row r="446" spans="1:46" s="157" customFormat="1" ht="15" x14ac:dyDescent="0.25">
      <c r="C446" s="217"/>
      <c r="D446" s="139"/>
      <c r="E446" s="139"/>
      <c r="F446" s="139"/>
      <c r="G446" s="218">
        <v>0.625</v>
      </c>
      <c r="H446" s="250"/>
      <c r="I446" s="220"/>
      <c r="J446" s="220"/>
      <c r="K446" s="220"/>
      <c r="L446" s="220" t="s">
        <v>32</v>
      </c>
      <c r="M446" s="235"/>
      <c r="N446" s="221"/>
      <c r="O446" s="221"/>
      <c r="P446" s="221"/>
      <c r="Q446" s="221"/>
      <c r="R446" s="221"/>
      <c r="S446" s="221"/>
      <c r="T446" s="221"/>
      <c r="U446" s="221"/>
      <c r="V446" s="221"/>
      <c r="W446" s="221"/>
      <c r="X446" s="221"/>
      <c r="Y446" s="221"/>
      <c r="Z446" s="222"/>
      <c r="AA446" s="353"/>
      <c r="AB446" s="353"/>
      <c r="AC446" s="372">
        <v>0.94</v>
      </c>
      <c r="AD446" s="175"/>
      <c r="AE446" s="186">
        <v>1</v>
      </c>
      <c r="AF446" s="187">
        <v>0</v>
      </c>
      <c r="AG446" s="187">
        <v>0</v>
      </c>
      <c r="AH446" s="187">
        <v>0</v>
      </c>
      <c r="AI446" s="187">
        <v>0</v>
      </c>
      <c r="AJ446" s="187">
        <v>0</v>
      </c>
      <c r="AK446" s="187">
        <v>0</v>
      </c>
      <c r="AL446" s="188">
        <v>0</v>
      </c>
      <c r="AN446" s="216"/>
      <c r="AO446"/>
      <c r="AP446"/>
      <c r="AQ446"/>
      <c r="AR446"/>
      <c r="AS446"/>
      <c r="AT446"/>
    </row>
    <row r="447" spans="1:46" s="157" customFormat="1" ht="15" x14ac:dyDescent="0.25">
      <c r="C447" s="223" t="s">
        <v>33</v>
      </c>
      <c r="D447" s="373"/>
      <c r="E447" s="225"/>
      <c r="F447" s="225"/>
      <c r="G447" s="226"/>
      <c r="H447" s="249"/>
      <c r="I447" s="228"/>
      <c r="J447" s="228"/>
      <c r="K447" s="228"/>
      <c r="L447" s="228"/>
      <c r="M447" s="374"/>
      <c r="N447" s="374"/>
      <c r="O447" s="375"/>
      <c r="P447" s="375"/>
      <c r="Q447" s="375"/>
      <c r="R447" s="376" t="s">
        <v>34</v>
      </c>
      <c r="S447" s="396">
        <v>0</v>
      </c>
      <c r="T447" s="233"/>
      <c r="U447" s="233"/>
      <c r="V447" s="233"/>
      <c r="W447" s="233"/>
      <c r="X447" s="233"/>
      <c r="Y447" s="233"/>
      <c r="Z447" s="234"/>
      <c r="AA447" s="378"/>
      <c r="AB447" s="378"/>
      <c r="AC447" s="379"/>
      <c r="AD447" s="175"/>
      <c r="AE447" s="175"/>
      <c r="AF447" s="175"/>
      <c r="AG447" s="175"/>
      <c r="AH447" s="175"/>
      <c r="AI447" s="175"/>
      <c r="AJ447" s="175"/>
      <c r="AK447" s="175"/>
      <c r="AL447" s="175"/>
      <c r="AN447" s="216"/>
      <c r="AO447"/>
      <c r="AP447"/>
      <c r="AQ447"/>
      <c r="AR447"/>
      <c r="AS447"/>
      <c r="AT447"/>
    </row>
    <row r="448" spans="1:46" s="157" customFormat="1" ht="15" x14ac:dyDescent="0.25">
      <c r="B448" s="380">
        <v>244</v>
      </c>
      <c r="C448" s="365" t="s">
        <v>192</v>
      </c>
      <c r="D448" s="366" t="s">
        <v>30</v>
      </c>
      <c r="E448" s="366" t="s">
        <v>585</v>
      </c>
      <c r="F448" s="367"/>
      <c r="G448" s="411">
        <v>43435</v>
      </c>
      <c r="H448" s="412">
        <v>6.1</v>
      </c>
      <c r="I448" s="342">
        <v>1</v>
      </c>
      <c r="J448" s="368">
        <v>0</v>
      </c>
      <c r="K448" s="369">
        <v>0</v>
      </c>
      <c r="L448" s="370">
        <v>6.1</v>
      </c>
      <c r="M448" s="370">
        <v>6.1001113662882664</v>
      </c>
      <c r="N448" s="370">
        <v>6.1002227346097211</v>
      </c>
      <c r="O448" s="370">
        <v>6.1003341049644009</v>
      </c>
      <c r="P448" s="370">
        <v>6.1004454773523458</v>
      </c>
      <c r="Q448" s="370">
        <v>6.1005568517735886</v>
      </c>
      <c r="R448" s="370">
        <v>6.1006682282281686</v>
      </c>
      <c r="S448" s="370">
        <v>6.1007796067161228</v>
      </c>
      <c r="T448" s="370">
        <v>6.1008909872374897</v>
      </c>
      <c r="U448" s="370">
        <v>6.1010023697923037</v>
      </c>
      <c r="V448" s="370">
        <v>6.101113754380604</v>
      </c>
      <c r="W448" s="370">
        <v>6.1012251410024252</v>
      </c>
      <c r="X448" s="370">
        <v>6.101336529657809</v>
      </c>
      <c r="Y448" s="370">
        <v>6.1014479203467875</v>
      </c>
      <c r="Z448" s="371"/>
      <c r="AA448" s="347">
        <v>0</v>
      </c>
      <c r="AB448" s="347">
        <v>0</v>
      </c>
      <c r="AC448" s="348">
        <v>0.29836065573770493</v>
      </c>
      <c r="AD448" s="175"/>
      <c r="AE448" s="349">
        <v>81726</v>
      </c>
      <c r="AF448" s="350"/>
      <c r="AG448" s="350"/>
      <c r="AH448" s="350"/>
      <c r="AI448" s="350"/>
      <c r="AJ448" s="350"/>
      <c r="AK448" s="350"/>
      <c r="AL448" s="351"/>
      <c r="AM448" s="157">
        <v>6.96</v>
      </c>
      <c r="AN448" s="216">
        <v>-0.86000000000000032</v>
      </c>
      <c r="AO448"/>
      <c r="AP448"/>
      <c r="AQ448"/>
      <c r="AR448"/>
      <c r="AS448"/>
      <c r="AT448"/>
    </row>
    <row r="449" spans="1:46" s="157" customFormat="1" ht="15" x14ac:dyDescent="0.25">
      <c r="C449" s="217"/>
      <c r="D449" s="139"/>
      <c r="E449" s="139"/>
      <c r="F449" s="139"/>
      <c r="G449" s="137">
        <v>0.70833333333333337</v>
      </c>
      <c r="H449" s="250"/>
      <c r="I449" s="220"/>
      <c r="J449" s="220"/>
      <c r="K449" s="220"/>
      <c r="L449" s="220" t="s">
        <v>32</v>
      </c>
      <c r="M449" s="235"/>
      <c r="N449" s="221"/>
      <c r="O449" s="221"/>
      <c r="P449" s="221"/>
      <c r="Q449" s="221"/>
      <c r="R449" s="221"/>
      <c r="S449" s="221"/>
      <c r="T449" s="221"/>
      <c r="U449" s="221"/>
      <c r="V449" s="221"/>
      <c r="W449" s="221"/>
      <c r="X449" s="221"/>
      <c r="Y449" s="221"/>
      <c r="Z449" s="222"/>
      <c r="AA449" s="353"/>
      <c r="AB449" s="353"/>
      <c r="AC449" s="372">
        <v>1.82</v>
      </c>
      <c r="AD449" s="175"/>
      <c r="AE449" s="186">
        <v>1</v>
      </c>
      <c r="AF449" s="187">
        <v>0</v>
      </c>
      <c r="AG449" s="187">
        <v>0</v>
      </c>
      <c r="AH449" s="187">
        <v>0</v>
      </c>
      <c r="AI449" s="187">
        <v>0</v>
      </c>
      <c r="AJ449" s="187">
        <v>0</v>
      </c>
      <c r="AK449" s="187">
        <v>0</v>
      </c>
      <c r="AL449" s="188">
        <v>0</v>
      </c>
      <c r="AN449" s="216"/>
      <c r="AO449"/>
      <c r="AP449"/>
      <c r="AQ449"/>
      <c r="AR449"/>
      <c r="AS449"/>
      <c r="AT449"/>
    </row>
    <row r="450" spans="1:46" s="157" customFormat="1" ht="15" x14ac:dyDescent="0.25">
      <c r="C450" s="223" t="s">
        <v>33</v>
      </c>
      <c r="D450" s="373"/>
      <c r="E450" s="225"/>
      <c r="F450" s="225"/>
      <c r="G450" s="226"/>
      <c r="H450" s="249"/>
      <c r="I450" s="228"/>
      <c r="J450" s="228"/>
      <c r="K450" s="228"/>
      <c r="L450" s="228"/>
      <c r="M450" s="374"/>
      <c r="N450" s="374"/>
      <c r="O450" s="375"/>
      <c r="P450" s="375"/>
      <c r="Q450" s="375"/>
      <c r="R450" s="376" t="s">
        <v>34</v>
      </c>
      <c r="S450" s="396">
        <v>0</v>
      </c>
      <c r="T450" s="233"/>
      <c r="U450" s="233"/>
      <c r="V450" s="233"/>
      <c r="W450" s="233"/>
      <c r="X450" s="233"/>
      <c r="Y450" s="233"/>
      <c r="Z450" s="234"/>
      <c r="AA450" s="378"/>
      <c r="AB450" s="378"/>
      <c r="AC450" s="379"/>
      <c r="AD450" s="175"/>
      <c r="AE450" s="175"/>
      <c r="AF450" s="175"/>
      <c r="AG450" s="175"/>
      <c r="AH450" s="175"/>
      <c r="AI450" s="175"/>
      <c r="AJ450" s="175"/>
      <c r="AK450" s="175"/>
      <c r="AL450" s="175"/>
      <c r="AN450" s="216"/>
      <c r="AO450"/>
      <c r="AP450"/>
      <c r="AQ450"/>
      <c r="AR450"/>
      <c r="AS450"/>
      <c r="AT450"/>
    </row>
    <row r="451" spans="1:46" s="157" customFormat="1" ht="15" x14ac:dyDescent="0.25">
      <c r="B451" s="380">
        <v>259</v>
      </c>
      <c r="C451" s="365" t="s">
        <v>196</v>
      </c>
      <c r="D451" s="366" t="s">
        <v>30</v>
      </c>
      <c r="E451" s="366" t="s">
        <v>542</v>
      </c>
      <c r="F451" s="367"/>
      <c r="G451" s="411">
        <v>43466</v>
      </c>
      <c r="H451" s="412">
        <v>1.96</v>
      </c>
      <c r="I451" s="342">
        <v>1</v>
      </c>
      <c r="J451" s="368">
        <v>0</v>
      </c>
      <c r="K451" s="369">
        <v>0</v>
      </c>
      <c r="L451" s="370">
        <v>1.96</v>
      </c>
      <c r="M451" s="370">
        <v>1.9600357832663937</v>
      </c>
      <c r="N451" s="370">
        <v>1.9600715671860744</v>
      </c>
      <c r="O451" s="370">
        <v>1.9601073517590535</v>
      </c>
      <c r="P451" s="370">
        <v>1.9601431369853439</v>
      </c>
      <c r="Q451" s="370">
        <v>1.9601789228649564</v>
      </c>
      <c r="R451" s="370">
        <v>1.9602147093979034</v>
      </c>
      <c r="S451" s="370">
        <v>1.9602504965841971</v>
      </c>
      <c r="T451" s="370">
        <v>1.9602862844238493</v>
      </c>
      <c r="U451" s="370">
        <v>1.9603220729168713</v>
      </c>
      <c r="V451" s="370">
        <v>1.9603578620632762</v>
      </c>
      <c r="W451" s="370">
        <v>1.9603936518630742</v>
      </c>
      <c r="X451" s="370">
        <v>1.9604294423162798</v>
      </c>
      <c r="Y451" s="370">
        <v>1.9604652334229022</v>
      </c>
      <c r="Z451" s="383"/>
      <c r="AA451" s="347">
        <v>0</v>
      </c>
      <c r="AB451" s="347">
        <v>0</v>
      </c>
      <c r="AC451" s="348">
        <v>0.17346938775510207</v>
      </c>
      <c r="AD451" s="175"/>
      <c r="AE451" s="349">
        <v>81716</v>
      </c>
      <c r="AF451" s="350"/>
      <c r="AG451" s="350"/>
      <c r="AH451" s="350"/>
      <c r="AI451" s="350"/>
      <c r="AJ451" s="350"/>
      <c r="AK451" s="350"/>
      <c r="AL451" s="351"/>
      <c r="AM451" s="157">
        <v>1.9650000000000001</v>
      </c>
      <c r="AN451" s="216">
        <v>-5.0000000000001155E-3</v>
      </c>
      <c r="AO451"/>
      <c r="AP451"/>
      <c r="AQ451"/>
      <c r="AR451"/>
      <c r="AS451"/>
      <c r="AT451"/>
    </row>
    <row r="452" spans="1:46" s="157" customFormat="1" ht="15" x14ac:dyDescent="0.25">
      <c r="C452" s="217"/>
      <c r="D452" s="139"/>
      <c r="E452" s="139"/>
      <c r="F452" s="139"/>
      <c r="G452" s="137">
        <v>0.58333333333333337</v>
      </c>
      <c r="H452" s="250"/>
      <c r="I452" s="220"/>
      <c r="J452" s="220"/>
      <c r="K452" s="220"/>
      <c r="L452" s="220" t="s">
        <v>32</v>
      </c>
      <c r="M452" s="235"/>
      <c r="N452" s="221"/>
      <c r="O452" s="221"/>
      <c r="P452" s="221"/>
      <c r="Q452" s="221"/>
      <c r="R452" s="221"/>
      <c r="S452" s="221"/>
      <c r="T452" s="221"/>
      <c r="U452" s="221"/>
      <c r="V452" s="221"/>
      <c r="W452" s="221"/>
      <c r="X452" s="221"/>
      <c r="Y452" s="221"/>
      <c r="Z452" s="222"/>
      <c r="AA452" s="353"/>
      <c r="AB452" s="353"/>
      <c r="AC452" s="372">
        <v>0.34</v>
      </c>
      <c r="AD452" s="175"/>
      <c r="AE452" s="186">
        <v>1</v>
      </c>
      <c r="AF452" s="187">
        <v>0</v>
      </c>
      <c r="AG452" s="187">
        <v>0</v>
      </c>
      <c r="AH452" s="187">
        <v>0</v>
      </c>
      <c r="AI452" s="187">
        <v>0</v>
      </c>
      <c r="AJ452" s="187">
        <v>0</v>
      </c>
      <c r="AK452" s="187">
        <v>0</v>
      </c>
      <c r="AL452" s="188">
        <v>0</v>
      </c>
      <c r="AN452" s="216"/>
      <c r="AO452"/>
      <c r="AP452"/>
      <c r="AQ452"/>
      <c r="AR452"/>
      <c r="AS452"/>
      <c r="AT452"/>
    </row>
    <row r="453" spans="1:46" s="157" customFormat="1" ht="15" x14ac:dyDescent="0.25">
      <c r="C453" s="223" t="s">
        <v>33</v>
      </c>
      <c r="D453" s="373"/>
      <c r="E453" s="225"/>
      <c r="F453" s="225"/>
      <c r="G453" s="226"/>
      <c r="H453" s="249"/>
      <c r="I453" s="228"/>
      <c r="J453" s="228"/>
      <c r="K453" s="228"/>
      <c r="L453" s="228"/>
      <c r="M453" s="374"/>
      <c r="N453" s="374"/>
      <c r="O453" s="375"/>
      <c r="P453" s="375"/>
      <c r="Q453" s="375"/>
      <c r="R453" s="376" t="s">
        <v>34</v>
      </c>
      <c r="S453" s="396">
        <v>0</v>
      </c>
      <c r="T453" s="233"/>
      <c r="U453" s="233"/>
      <c r="V453" s="233"/>
      <c r="W453" s="233"/>
      <c r="X453" s="233"/>
      <c r="Y453" s="233"/>
      <c r="Z453" s="239"/>
      <c r="AA453" s="378"/>
      <c r="AB453" s="378"/>
      <c r="AC453" s="379"/>
      <c r="AD453" s="175"/>
      <c r="AE453" s="175"/>
      <c r="AF453" s="175"/>
      <c r="AG453" s="175"/>
      <c r="AH453" s="175"/>
      <c r="AI453" s="175"/>
      <c r="AJ453" s="175"/>
      <c r="AK453" s="175"/>
      <c r="AL453" s="175"/>
      <c r="AN453" s="216"/>
      <c r="AO453"/>
      <c r="AP453"/>
      <c r="AQ453"/>
      <c r="AR453"/>
      <c r="AS453"/>
      <c r="AT453"/>
    </row>
    <row r="454" spans="1:46" s="157" customFormat="1" ht="15" x14ac:dyDescent="0.25">
      <c r="B454" s="380">
        <v>90</v>
      </c>
      <c r="C454" s="365" t="s">
        <v>190</v>
      </c>
      <c r="D454" s="366" t="s">
        <v>30</v>
      </c>
      <c r="E454" s="366" t="s">
        <v>580</v>
      </c>
      <c r="F454" s="367"/>
      <c r="G454" s="411">
        <v>43484</v>
      </c>
      <c r="H454" s="412">
        <v>2.7</v>
      </c>
      <c r="I454" s="342">
        <v>1</v>
      </c>
      <c r="J454" s="368">
        <v>0</v>
      </c>
      <c r="K454" s="369">
        <v>0</v>
      </c>
      <c r="L454" s="370">
        <v>2.7</v>
      </c>
      <c r="M454" s="370">
        <v>2.7000492932751343</v>
      </c>
      <c r="N454" s="370">
        <v>2.7000985874502046</v>
      </c>
      <c r="O454" s="370">
        <v>2.700147882525227</v>
      </c>
      <c r="P454" s="370">
        <v>2.7001971785002188</v>
      </c>
      <c r="Q454" s="370">
        <v>2.7002464753751951</v>
      </c>
      <c r="R454" s="370">
        <v>2.7002957731501733</v>
      </c>
      <c r="S454" s="370">
        <v>2.7003450718251698</v>
      </c>
      <c r="T454" s="370">
        <v>2.7003943714002006</v>
      </c>
      <c r="U454" s="370">
        <v>2.7004436718752824</v>
      </c>
      <c r="V454" s="370">
        <v>2.7004929732504315</v>
      </c>
      <c r="W454" s="370">
        <v>2.7005422755256636</v>
      </c>
      <c r="X454" s="370">
        <v>2.700591578700998</v>
      </c>
      <c r="Y454" s="370">
        <v>2.7006408827764474</v>
      </c>
      <c r="Z454" s="371"/>
      <c r="AA454" s="347">
        <v>0</v>
      </c>
      <c r="AB454" s="347">
        <v>0</v>
      </c>
      <c r="AC454" s="348">
        <v>0</v>
      </c>
      <c r="AD454" s="175"/>
      <c r="AE454" s="349">
        <v>81705</v>
      </c>
      <c r="AF454" s="350"/>
      <c r="AG454" s="350"/>
      <c r="AH454" s="350"/>
      <c r="AI454" s="350"/>
      <c r="AJ454" s="350"/>
      <c r="AK454" s="350"/>
      <c r="AL454" s="351"/>
      <c r="AM454" s="157">
        <v>2.88</v>
      </c>
      <c r="AN454" s="216">
        <v>-0.17999999999999972</v>
      </c>
      <c r="AO454"/>
      <c r="AP454"/>
      <c r="AQ454"/>
      <c r="AR454"/>
      <c r="AS454"/>
      <c r="AT454"/>
    </row>
    <row r="455" spans="1:46" s="157" customFormat="1" ht="15" x14ac:dyDescent="0.25">
      <c r="C455" s="217"/>
      <c r="D455" s="139"/>
      <c r="E455" s="139"/>
      <c r="F455" s="139"/>
      <c r="G455" s="137">
        <v>0.70833333333333337</v>
      </c>
      <c r="H455" s="250"/>
      <c r="I455" s="220"/>
      <c r="J455" s="220"/>
      <c r="K455" s="220"/>
      <c r="L455" s="220" t="s">
        <v>32</v>
      </c>
      <c r="M455" s="235"/>
      <c r="N455" s="221"/>
      <c r="O455" s="221"/>
      <c r="P455" s="221"/>
      <c r="Q455" s="221"/>
      <c r="R455" s="221"/>
      <c r="S455" s="221"/>
      <c r="T455" s="221"/>
      <c r="U455" s="221"/>
      <c r="V455" s="221"/>
      <c r="W455" s="221"/>
      <c r="X455" s="221"/>
      <c r="Y455" s="221"/>
      <c r="Z455" s="222"/>
      <c r="AA455" s="353"/>
      <c r="AB455" s="353"/>
      <c r="AC455" s="372">
        <v>0</v>
      </c>
      <c r="AD455" s="175"/>
      <c r="AE455" s="186">
        <v>1</v>
      </c>
      <c r="AF455" s="187">
        <v>0</v>
      </c>
      <c r="AG455" s="187">
        <v>0</v>
      </c>
      <c r="AH455" s="187">
        <v>0</v>
      </c>
      <c r="AI455" s="187">
        <v>0</v>
      </c>
      <c r="AJ455" s="187">
        <v>0</v>
      </c>
      <c r="AK455" s="187">
        <v>0</v>
      </c>
      <c r="AL455" s="188">
        <v>0</v>
      </c>
      <c r="AN455" s="216"/>
      <c r="AO455"/>
      <c r="AP455"/>
      <c r="AQ455"/>
      <c r="AR455"/>
      <c r="AS455"/>
      <c r="AT455"/>
    </row>
    <row r="456" spans="1:46" s="157" customFormat="1" ht="15" x14ac:dyDescent="0.25">
      <c r="C456" s="223" t="s">
        <v>33</v>
      </c>
      <c r="D456" s="373"/>
      <c r="E456" s="225"/>
      <c r="F456" s="225"/>
      <c r="G456" s="226"/>
      <c r="H456" s="249"/>
      <c r="I456" s="228"/>
      <c r="J456" s="228"/>
      <c r="K456" s="228"/>
      <c r="L456" s="228"/>
      <c r="M456" s="374"/>
      <c r="N456" s="374"/>
      <c r="O456" s="375"/>
      <c r="P456" s="375"/>
      <c r="Q456" s="375"/>
      <c r="R456" s="376" t="s">
        <v>34</v>
      </c>
      <c r="S456" s="396">
        <v>0</v>
      </c>
      <c r="T456" s="233"/>
      <c r="U456" s="233"/>
      <c r="V456" s="233"/>
      <c r="W456" s="233"/>
      <c r="X456" s="233"/>
      <c r="Y456" s="233"/>
      <c r="Z456" s="234"/>
      <c r="AA456" s="378"/>
      <c r="AB456" s="378"/>
      <c r="AC456" s="379"/>
      <c r="AD456" s="175"/>
      <c r="AE456" s="175"/>
      <c r="AF456" s="175"/>
      <c r="AG456" s="175"/>
      <c r="AH456" s="175"/>
      <c r="AI456" s="175"/>
      <c r="AJ456" s="175"/>
      <c r="AK456" s="175"/>
      <c r="AL456" s="175"/>
      <c r="AN456" s="216"/>
      <c r="AO456"/>
      <c r="AP456"/>
      <c r="AQ456"/>
      <c r="AR456"/>
      <c r="AS456"/>
      <c r="AT456"/>
    </row>
    <row r="457" spans="1:46" s="157" customFormat="1" ht="15" x14ac:dyDescent="0.25">
      <c r="A457" s="246"/>
      <c r="B457" s="246"/>
      <c r="C457" s="246"/>
      <c r="D457" s="246"/>
      <c r="E457" s="246"/>
      <c r="F457" s="246"/>
      <c r="G457" s="246"/>
      <c r="H457" s="246"/>
      <c r="I457" s="246"/>
      <c r="J457" s="246"/>
      <c r="K457" s="246"/>
      <c r="L457" s="246"/>
      <c r="M457" s="246"/>
      <c r="N457" s="246"/>
      <c r="O457" s="246"/>
      <c r="P457" s="246"/>
      <c r="Q457" s="246"/>
      <c r="R457" s="246"/>
      <c r="S457" s="246"/>
      <c r="T457" s="246"/>
      <c r="U457" s="246"/>
      <c r="V457" s="246"/>
      <c r="W457" s="246"/>
      <c r="X457" s="246"/>
      <c r="Y457" s="246"/>
      <c r="Z457" s="246"/>
      <c r="AA457" s="246"/>
      <c r="AB457" s="246"/>
      <c r="AC457" s="246"/>
      <c r="AD457" s="246"/>
      <c r="AE457" s="246"/>
      <c r="AF457" s="246"/>
      <c r="AG457" s="246"/>
      <c r="AH457" s="246"/>
      <c r="AI457" s="246"/>
      <c r="AJ457" s="246"/>
      <c r="AK457" s="246"/>
      <c r="AL457" s="246"/>
      <c r="AN457" s="216"/>
      <c r="AO457"/>
      <c r="AP457"/>
      <c r="AQ457"/>
      <c r="AR457"/>
      <c r="AS457"/>
      <c r="AT457"/>
    </row>
    <row r="458" spans="1:46" s="157" customFormat="1" ht="15" x14ac:dyDescent="0.25">
      <c r="A458" s="152"/>
      <c r="B458" s="25"/>
      <c r="C458" s="158"/>
      <c r="D458" s="152"/>
      <c r="E458" s="152"/>
      <c r="F458" s="152"/>
      <c r="G458" s="152"/>
      <c r="H458" s="152"/>
      <c r="I458" s="152"/>
      <c r="J458" s="152"/>
      <c r="K458" s="152"/>
      <c r="L458" s="7" t="s">
        <v>0</v>
      </c>
      <c r="M458" s="159"/>
      <c r="N458" s="159"/>
      <c r="O458" s="159"/>
      <c r="P458" s="159"/>
      <c r="Q458" s="159"/>
      <c r="R458" s="159"/>
      <c r="S458" s="159"/>
      <c r="T458" s="159"/>
      <c r="U458" s="159"/>
      <c r="V458" s="159"/>
      <c r="W458" s="159"/>
      <c r="X458" s="159"/>
      <c r="Y458" s="159"/>
      <c r="Z458" s="156"/>
      <c r="AA458" s="152"/>
      <c r="AB458" s="152"/>
      <c r="AC458" s="152"/>
      <c r="AD458" s="152"/>
      <c r="AE458" s="152"/>
      <c r="AF458" s="152"/>
      <c r="AG458" s="152"/>
      <c r="AH458" s="152"/>
      <c r="AI458" s="152"/>
      <c r="AJ458" s="152"/>
      <c r="AK458" s="152"/>
      <c r="AL458" s="152"/>
      <c r="AN458" s="216"/>
      <c r="AO458"/>
      <c r="AP458"/>
      <c r="AQ458"/>
      <c r="AR458"/>
      <c r="AS458"/>
      <c r="AT458"/>
    </row>
    <row r="459" spans="1:46" s="157" customFormat="1" ht="60.75" x14ac:dyDescent="0.25">
      <c r="A459" s="20" t="s">
        <v>39</v>
      </c>
      <c r="B459" s="21" t="s">
        <v>657</v>
      </c>
      <c r="C459" s="20" t="s">
        <v>2</v>
      </c>
      <c r="D459" s="18" t="s">
        <v>3</v>
      </c>
      <c r="E459" s="18" t="s">
        <v>4</v>
      </c>
      <c r="F459" s="18" t="s">
        <v>5</v>
      </c>
      <c r="G459" s="22" t="s">
        <v>6</v>
      </c>
      <c r="H459" s="22" t="s">
        <v>826</v>
      </c>
      <c r="I459" s="16" t="s">
        <v>7</v>
      </c>
      <c r="J459" s="24" t="s">
        <v>8</v>
      </c>
      <c r="K459" s="17" t="s">
        <v>9</v>
      </c>
      <c r="L459" s="22" t="s">
        <v>10</v>
      </c>
      <c r="M459" s="22" t="s">
        <v>658</v>
      </c>
      <c r="N459" s="22" t="s">
        <v>659</v>
      </c>
      <c r="O459" s="22" t="s">
        <v>660</v>
      </c>
      <c r="P459" s="22" t="s">
        <v>661</v>
      </c>
      <c r="Q459" s="22" t="s">
        <v>662</v>
      </c>
      <c r="R459" s="22" t="s">
        <v>663</v>
      </c>
      <c r="S459" s="22" t="s">
        <v>664</v>
      </c>
      <c r="T459" s="22" t="s">
        <v>665</v>
      </c>
      <c r="U459" s="22" t="s">
        <v>666</v>
      </c>
      <c r="V459" s="22" t="s">
        <v>667</v>
      </c>
      <c r="W459" s="22" t="s">
        <v>665</v>
      </c>
      <c r="X459" s="22" t="s">
        <v>666</v>
      </c>
      <c r="Y459" s="22" t="s">
        <v>667</v>
      </c>
      <c r="Z459" s="23" t="s">
        <v>11</v>
      </c>
      <c r="AA459" s="19" t="s">
        <v>12</v>
      </c>
      <c r="AB459" s="19" t="s">
        <v>13</v>
      </c>
      <c r="AC459" s="19" t="s">
        <v>14</v>
      </c>
      <c r="AD459" s="160"/>
      <c r="AE459" s="19" t="s">
        <v>15</v>
      </c>
      <c r="AF459" s="19" t="s">
        <v>16</v>
      </c>
      <c r="AG459" s="19" t="s">
        <v>17</v>
      </c>
      <c r="AH459" s="19" t="s">
        <v>18</v>
      </c>
      <c r="AI459" s="19" t="s">
        <v>19</v>
      </c>
      <c r="AJ459" s="19" t="s">
        <v>20</v>
      </c>
      <c r="AK459" s="19" t="s">
        <v>21</v>
      </c>
      <c r="AL459" s="19" t="s">
        <v>22</v>
      </c>
      <c r="AN459" s="216"/>
      <c r="AO459"/>
      <c r="AP459"/>
      <c r="AQ459"/>
      <c r="AR459"/>
      <c r="AS459"/>
      <c r="AT459"/>
    </row>
    <row r="460" spans="1:46" s="157" customFormat="1" ht="15" x14ac:dyDescent="0.25">
      <c r="A460" s="6"/>
      <c r="B460" s="161"/>
      <c r="C460" s="162"/>
      <c r="D460" s="161"/>
      <c r="E460" s="161"/>
      <c r="F460" s="161"/>
      <c r="G460" s="163"/>
      <c r="H460" s="161"/>
      <c r="I460" s="164"/>
      <c r="J460" s="165"/>
      <c r="K460" s="161"/>
      <c r="L460" s="161"/>
      <c r="M460" s="161"/>
      <c r="N460" s="161"/>
      <c r="O460" s="161"/>
      <c r="P460" s="161"/>
      <c r="Q460" s="161"/>
      <c r="R460" s="161"/>
      <c r="S460" s="161"/>
      <c r="T460" s="161"/>
      <c r="U460" s="161"/>
      <c r="V460" s="161"/>
      <c r="W460" s="161"/>
      <c r="X460" s="161"/>
      <c r="Y460" s="161"/>
      <c r="Z460" s="160"/>
      <c r="AA460" s="160"/>
      <c r="AB460" s="160"/>
      <c r="AC460" s="160"/>
      <c r="AD460" s="160"/>
      <c r="AE460" s="160"/>
      <c r="AF460" s="160"/>
      <c r="AG460" s="160"/>
      <c r="AH460" s="160"/>
      <c r="AI460" s="160"/>
      <c r="AJ460" s="160"/>
      <c r="AK460" s="160"/>
      <c r="AL460" s="160"/>
      <c r="AN460" s="216"/>
      <c r="AO460"/>
      <c r="AP460"/>
      <c r="AQ460"/>
      <c r="AR460"/>
      <c r="AS460"/>
      <c r="AT460"/>
    </row>
    <row r="461" spans="1:46" s="157" customFormat="1" ht="15" x14ac:dyDescent="0.25">
      <c r="A461" s="334" t="s">
        <v>198</v>
      </c>
      <c r="B461" s="335">
        <v>829</v>
      </c>
      <c r="C461" s="336"/>
      <c r="D461" s="337" t="s">
        <v>23</v>
      </c>
      <c r="E461" s="338" t="s">
        <v>611</v>
      </c>
      <c r="F461" s="339"/>
      <c r="G461" s="408"/>
      <c r="H461" s="409">
        <v>23.4</v>
      </c>
      <c r="I461" s="342">
        <v>1</v>
      </c>
      <c r="J461" s="343"/>
      <c r="K461" s="344" t="s">
        <v>24</v>
      </c>
      <c r="L461" s="345">
        <v>23.4</v>
      </c>
      <c r="M461" s="345">
        <v>23.538255554644319</v>
      </c>
      <c r="N461" s="345">
        <v>23.680205697873021</v>
      </c>
      <c r="O461" s="345">
        <v>23.82594939798415</v>
      </c>
      <c r="P461" s="345">
        <v>23.975588274380197</v>
      </c>
      <c r="Q461" s="345">
        <v>24.12922666858427</v>
      </c>
      <c r="R461" s="345">
        <v>24.286971717158696</v>
      </c>
      <c r="S461" s="345">
        <v>24.448933426576875</v>
      </c>
      <c r="T461" s="345">
        <v>24.615224750100737</v>
      </c>
      <c r="U461" s="345">
        <v>24.785961666717633</v>
      </c>
      <c r="V461" s="345">
        <v>24.961263262191611</v>
      </c>
      <c r="W461" s="345">
        <v>25.141251812285997</v>
      </c>
      <c r="X461" s="345">
        <v>25.326052868215161</v>
      </c>
      <c r="Y461" s="345">
        <v>25.515795344385356</v>
      </c>
      <c r="Z461" s="346" t="s">
        <v>1604</v>
      </c>
      <c r="AA461" s="347">
        <v>0</v>
      </c>
      <c r="AB461" s="347">
        <v>0</v>
      </c>
      <c r="AC461" s="348">
        <v>0.28632478632478636</v>
      </c>
      <c r="AD461" s="175"/>
      <c r="AE461" s="349">
        <v>12530</v>
      </c>
      <c r="AF461" s="350"/>
      <c r="AG461" s="350"/>
      <c r="AH461" s="350"/>
      <c r="AI461" s="350"/>
      <c r="AJ461" s="350"/>
      <c r="AK461" s="350"/>
      <c r="AL461" s="351"/>
      <c r="AN461" s="216"/>
      <c r="AO461"/>
      <c r="AP461"/>
      <c r="AQ461"/>
      <c r="AR461"/>
      <c r="AS461"/>
      <c r="AT461"/>
    </row>
    <row r="462" spans="1:46" s="157" customFormat="1" ht="15" x14ac:dyDescent="0.25">
      <c r="A462" s="11"/>
      <c r="B462" s="176"/>
      <c r="C462" s="177"/>
      <c r="D462" s="178"/>
      <c r="E462" s="178"/>
      <c r="F462" s="178"/>
      <c r="G462" s="179"/>
      <c r="H462" s="180"/>
      <c r="I462" s="181"/>
      <c r="J462" s="182"/>
      <c r="K462" s="183" t="s">
        <v>25</v>
      </c>
      <c r="L462" s="352">
        <v>27.225363958999999</v>
      </c>
      <c r="M462" s="352">
        <v>27.386221129707053</v>
      </c>
      <c r="N462" s="352">
        <v>27.551376869597377</v>
      </c>
      <c r="O462" s="352">
        <v>27.720946326018609</v>
      </c>
      <c r="P462" s="352">
        <v>27.895047730817677</v>
      </c>
      <c r="Q462" s="352">
        <v>28.073802482966489</v>
      </c>
      <c r="R462" s="352">
        <v>28.257335233401058</v>
      </c>
      <c r="S462" s="352">
        <v>28.445773972133182</v>
      </c>
      <c r="T462" s="352">
        <v>28.639250117695617</v>
      </c>
      <c r="U462" s="352">
        <v>28.837898608983327</v>
      </c>
      <c r="V462" s="352">
        <v>29.0418579995548</v>
      </c>
      <c r="W462" s="352">
        <v>29.251270554459602</v>
      </c>
      <c r="X462" s="352">
        <v>29.466282349659558</v>
      </c>
      <c r="Y462" s="352">
        <v>29.687043374113209</v>
      </c>
      <c r="Z462" s="184"/>
      <c r="AA462" s="353"/>
      <c r="AB462" s="353"/>
      <c r="AC462" s="354">
        <v>6.7</v>
      </c>
      <c r="AD462" s="175"/>
      <c r="AE462" s="186">
        <v>1</v>
      </c>
      <c r="AF462" s="187">
        <v>0</v>
      </c>
      <c r="AG462" s="187">
        <v>0</v>
      </c>
      <c r="AH462" s="187">
        <v>0</v>
      </c>
      <c r="AI462" s="187">
        <v>0</v>
      </c>
      <c r="AJ462" s="187">
        <v>0</v>
      </c>
      <c r="AK462" s="187">
        <v>0</v>
      </c>
      <c r="AL462" s="188">
        <v>0</v>
      </c>
      <c r="AN462" s="216"/>
      <c r="AO462"/>
      <c r="AP462"/>
      <c r="AQ462"/>
      <c r="AR462"/>
      <c r="AS462"/>
      <c r="AT462"/>
    </row>
    <row r="463" spans="1:46" s="157" customFormat="1" ht="15" x14ac:dyDescent="0.25">
      <c r="A463" s="11"/>
      <c r="B463" s="176"/>
      <c r="C463" s="189"/>
      <c r="D463" s="190" t="s">
        <v>26</v>
      </c>
      <c r="E463" s="355"/>
      <c r="F463" s="356"/>
      <c r="G463" s="357"/>
      <c r="H463" s="358"/>
      <c r="I463" s="359"/>
      <c r="J463" s="359"/>
      <c r="K463" s="359"/>
      <c r="L463" s="359"/>
      <c r="M463" s="359"/>
      <c r="N463" s="360"/>
      <c r="O463" s="360"/>
      <c r="P463" s="360"/>
      <c r="Q463" s="360"/>
      <c r="R463" s="361" t="s">
        <v>27</v>
      </c>
      <c r="S463" s="392">
        <v>0</v>
      </c>
      <c r="T463" s="353"/>
      <c r="U463" s="353"/>
      <c r="V463" s="353"/>
      <c r="W463" s="353"/>
      <c r="X463" s="353"/>
      <c r="Y463" s="353"/>
      <c r="Z463" s="184"/>
      <c r="AA463" s="362"/>
      <c r="AB463" s="362"/>
      <c r="AC463" s="363"/>
      <c r="AD463" s="175"/>
      <c r="AE463" s="175"/>
      <c r="AF463" s="175"/>
      <c r="AG463" s="175"/>
      <c r="AH463" s="175"/>
      <c r="AI463" s="175"/>
      <c r="AJ463" s="175"/>
      <c r="AK463" s="175"/>
      <c r="AL463" s="175"/>
      <c r="AN463" s="216"/>
      <c r="AO463"/>
      <c r="AP463"/>
      <c r="AQ463"/>
      <c r="AR463"/>
      <c r="AS463"/>
      <c r="AT463"/>
    </row>
    <row r="464" spans="1:46" s="157" customFormat="1" ht="15" x14ac:dyDescent="0.25">
      <c r="A464" s="14"/>
      <c r="B464" s="197"/>
      <c r="C464" s="198"/>
      <c r="D464" s="198"/>
      <c r="E464" s="198"/>
      <c r="F464" s="199"/>
      <c r="G464" s="200" t="s">
        <v>28</v>
      </c>
      <c r="H464" s="201">
        <v>0.99199999999999999</v>
      </c>
      <c r="I464" s="197"/>
      <c r="J464" s="202"/>
      <c r="K464" s="203" t="s">
        <v>29</v>
      </c>
      <c r="L464" s="78">
        <v>23.212799999999998</v>
      </c>
      <c r="M464" s="78">
        <v>23.349949510207164</v>
      </c>
      <c r="N464" s="78">
        <v>23.490764052290036</v>
      </c>
      <c r="O464" s="78">
        <v>23.635341802800276</v>
      </c>
      <c r="P464" s="78">
        <v>23.783783568185154</v>
      </c>
      <c r="Q464" s="78">
        <v>23.936192855235596</v>
      </c>
      <c r="R464" s="78">
        <v>24.092675943421426</v>
      </c>
      <c r="S464" s="78">
        <v>24.25334195916426</v>
      </c>
      <c r="T464" s="78">
        <v>24.418302952099932</v>
      </c>
      <c r="U464" s="78">
        <v>24.58767397338389</v>
      </c>
      <c r="V464" s="78">
        <v>24.761573156094077</v>
      </c>
      <c r="W464" s="78">
        <v>24.940121797787707</v>
      </c>
      <c r="X464" s="78">
        <v>25.123444445269438</v>
      </c>
      <c r="Y464" s="78">
        <v>25.311668981630273</v>
      </c>
      <c r="Z464" s="204"/>
      <c r="AA464" s="205"/>
      <c r="AB464" s="198"/>
      <c r="AC464" s="206"/>
      <c r="AD464" s="175"/>
      <c r="AE464" s="175"/>
      <c r="AF464" s="175"/>
      <c r="AG464" s="175"/>
      <c r="AH464" s="175"/>
      <c r="AI464" s="175"/>
      <c r="AJ464" s="175"/>
      <c r="AK464" s="175"/>
      <c r="AL464" s="175"/>
      <c r="AN464" s="216"/>
      <c r="AO464"/>
      <c r="AP464"/>
      <c r="AQ464"/>
      <c r="AR464"/>
      <c r="AS464"/>
      <c r="AT464"/>
    </row>
    <row r="465" spans="1:46" s="157" customFormat="1" ht="15" x14ac:dyDescent="0.25">
      <c r="A465" s="2"/>
      <c r="C465" s="207"/>
      <c r="D465" s="208"/>
      <c r="E465" s="208"/>
      <c r="F465" s="208"/>
      <c r="G465" s="209"/>
      <c r="H465" s="241"/>
      <c r="I465" s="211"/>
      <c r="J465" s="212"/>
      <c r="K465" s="208"/>
      <c r="Z465" s="175"/>
      <c r="AA465" s="175"/>
      <c r="AB465" s="175"/>
      <c r="AC465" s="175"/>
      <c r="AD465" s="175"/>
      <c r="AE465" s="175"/>
      <c r="AF465" s="175"/>
      <c r="AG465" s="175"/>
      <c r="AH465" s="175"/>
      <c r="AI465" s="175"/>
      <c r="AJ465" s="175"/>
      <c r="AK465" s="175"/>
      <c r="AL465" s="175"/>
      <c r="AN465" s="216"/>
      <c r="AO465"/>
      <c r="AP465"/>
      <c r="AQ465"/>
      <c r="AR465"/>
      <c r="AS465"/>
      <c r="AT465"/>
    </row>
    <row r="466" spans="1:46" s="157" customFormat="1" ht="15" x14ac:dyDescent="0.25">
      <c r="A466" s="152"/>
      <c r="B466" s="388">
        <v>830</v>
      </c>
      <c r="C466" s="365" t="s">
        <v>198</v>
      </c>
      <c r="D466" s="366" t="s">
        <v>30</v>
      </c>
      <c r="E466" s="366" t="s">
        <v>545</v>
      </c>
      <c r="F466" s="367"/>
      <c r="G466" s="411">
        <v>43439</v>
      </c>
      <c r="H466" s="412">
        <v>5.9904816329999999</v>
      </c>
      <c r="I466" s="342">
        <v>1</v>
      </c>
      <c r="J466" s="368" t="s">
        <v>829</v>
      </c>
      <c r="K466" s="369" t="s">
        <v>829</v>
      </c>
      <c r="L466" s="370">
        <v>5.9904816329999999</v>
      </c>
      <c r="M466" s="370">
        <v>6.1509511233748544</v>
      </c>
      <c r="N466" s="370">
        <v>6.3157191758551843</v>
      </c>
      <c r="O466" s="370">
        <v>6.4849009377885123</v>
      </c>
      <c r="P466" s="370">
        <v>6.658614641021618</v>
      </c>
      <c r="Q466" s="370">
        <v>6.8369816845262958</v>
      </c>
      <c r="R466" s="370">
        <v>7.0201267192384229</v>
      </c>
      <c r="S466" s="370">
        <v>7.2081777351696639</v>
      </c>
      <c r="T466" s="370">
        <v>7.401266150852658</v>
      </c>
      <c r="U466" s="370">
        <v>7.5995269051822234</v>
      </c>
      <c r="V466" s="370">
        <v>7.8030985517167384</v>
      </c>
      <c r="W466" s="370">
        <v>8.0121233555056257</v>
      </c>
      <c r="X466" s="370">
        <v>8.226747392510573</v>
      </c>
      <c r="Y466" s="370">
        <v>8.447120651690021</v>
      </c>
      <c r="Z466" s="381"/>
      <c r="AA466" s="347">
        <v>0</v>
      </c>
      <c r="AB466" s="347">
        <v>0</v>
      </c>
      <c r="AC466" s="348">
        <v>0.33266931627365531</v>
      </c>
      <c r="AD466" s="175"/>
      <c r="AE466" s="349">
        <v>81800</v>
      </c>
      <c r="AF466" s="350"/>
      <c r="AG466" s="350"/>
      <c r="AH466" s="350"/>
      <c r="AI466" s="350"/>
      <c r="AJ466" s="350"/>
      <c r="AK466" s="350"/>
      <c r="AL466" s="351"/>
      <c r="AM466" s="157">
        <v>3.58</v>
      </c>
      <c r="AN466" s="253">
        <v>2.4104816329999998</v>
      </c>
      <c r="AO466"/>
      <c r="AP466"/>
      <c r="AQ466"/>
      <c r="AR466"/>
      <c r="AS466"/>
      <c r="AT466"/>
    </row>
    <row r="467" spans="1:46" s="157" customFormat="1" ht="15" x14ac:dyDescent="0.25">
      <c r="A467" s="152"/>
      <c r="C467" s="238" t="s">
        <v>676</v>
      </c>
      <c r="D467" s="139"/>
      <c r="E467" s="139"/>
      <c r="F467" s="139"/>
      <c r="G467" s="218">
        <v>0.75</v>
      </c>
      <c r="H467" s="248"/>
      <c r="I467" s="220"/>
      <c r="J467" s="220"/>
      <c r="K467" s="220"/>
      <c r="L467" s="220" t="s">
        <v>32</v>
      </c>
      <c r="M467" s="235"/>
      <c r="N467" s="221"/>
      <c r="O467" s="221"/>
      <c r="P467" s="221"/>
      <c r="Q467" s="221"/>
      <c r="R467" s="221"/>
      <c r="S467" s="221"/>
      <c r="T467" s="221"/>
      <c r="U467" s="221"/>
      <c r="V467" s="221"/>
      <c r="W467" s="221"/>
      <c r="X467" s="221"/>
      <c r="Y467" s="221"/>
      <c r="Z467" s="222"/>
      <c r="AA467" s="353"/>
      <c r="AB467" s="353"/>
      <c r="AC467" s="372">
        <v>1.9928494290000001</v>
      </c>
      <c r="AD467" s="175"/>
      <c r="AE467" s="186">
        <v>1</v>
      </c>
      <c r="AF467" s="187">
        <v>0</v>
      </c>
      <c r="AG467" s="187">
        <v>0</v>
      </c>
      <c r="AH467" s="187">
        <v>0</v>
      </c>
      <c r="AI467" s="187">
        <v>0</v>
      </c>
      <c r="AJ467" s="187">
        <v>0</v>
      </c>
      <c r="AK467" s="187">
        <v>0</v>
      </c>
      <c r="AL467" s="188">
        <v>0</v>
      </c>
      <c r="AN467" s="216"/>
      <c r="AO467"/>
      <c r="AP467"/>
      <c r="AQ467"/>
      <c r="AR467"/>
      <c r="AS467"/>
      <c r="AT467"/>
    </row>
    <row r="468" spans="1:46" s="157" customFormat="1" ht="15" x14ac:dyDescent="0.25">
      <c r="A468" s="152"/>
      <c r="C468" s="223" t="s">
        <v>33</v>
      </c>
      <c r="D468" s="373"/>
      <c r="E468" s="225"/>
      <c r="F468" s="225"/>
      <c r="G468" s="226"/>
      <c r="H468" s="249"/>
      <c r="I468" s="228"/>
      <c r="J468" s="228"/>
      <c r="K468" s="228"/>
      <c r="L468" s="228"/>
      <c r="M468" s="374"/>
      <c r="N468" s="374"/>
      <c r="O468" s="375"/>
      <c r="P468" s="375"/>
      <c r="Q468" s="375"/>
      <c r="R468" s="376" t="s">
        <v>34</v>
      </c>
      <c r="S468" s="396">
        <v>0</v>
      </c>
      <c r="T468" s="233"/>
      <c r="U468" s="233"/>
      <c r="V468" s="233"/>
      <c r="W468" s="233"/>
      <c r="X468" s="233"/>
      <c r="Y468" s="233"/>
      <c r="Z468" s="234"/>
      <c r="AA468" s="378"/>
      <c r="AB468" s="378"/>
      <c r="AC468" s="379"/>
      <c r="AD468" s="175"/>
      <c r="AE468" s="175"/>
      <c r="AF468" s="175"/>
      <c r="AG468" s="175"/>
      <c r="AH468" s="175"/>
      <c r="AI468" s="175"/>
      <c r="AJ468" s="175"/>
      <c r="AK468" s="175"/>
      <c r="AL468" s="175"/>
      <c r="AN468" s="216"/>
      <c r="AO468"/>
      <c r="AP468"/>
      <c r="AQ468"/>
      <c r="AR468"/>
      <c r="AS468"/>
      <c r="AT468"/>
    </row>
    <row r="469" spans="1:46" s="157" customFormat="1" ht="15" x14ac:dyDescent="0.25">
      <c r="A469" s="152"/>
      <c r="B469" s="364">
        <v>834</v>
      </c>
      <c r="C469" s="365" t="s">
        <v>199</v>
      </c>
      <c r="D469" s="366" t="s">
        <v>30</v>
      </c>
      <c r="E469" s="366" t="s">
        <v>586</v>
      </c>
      <c r="F469" s="367"/>
      <c r="G469" s="411">
        <v>43439</v>
      </c>
      <c r="H469" s="412">
        <v>5.706543634</v>
      </c>
      <c r="I469" s="342">
        <v>1</v>
      </c>
      <c r="J469" s="368">
        <v>0</v>
      </c>
      <c r="K469" s="369">
        <v>0</v>
      </c>
      <c r="L469" s="370">
        <v>5.706543634</v>
      </c>
      <c r="M469" s="370">
        <v>5.7066478170464503</v>
      </c>
      <c r="N469" s="370">
        <v>5.7067520019949471</v>
      </c>
      <c r="O469" s="370">
        <v>5.7068561888455234</v>
      </c>
      <c r="P469" s="370">
        <v>5.7069603775982163</v>
      </c>
      <c r="Q469" s="370">
        <v>5.7070645682530579</v>
      </c>
      <c r="R469" s="370">
        <v>5.7071687608100845</v>
      </c>
      <c r="S469" s="370">
        <v>5.7072729552693309</v>
      </c>
      <c r="T469" s="370">
        <v>5.7073771516308316</v>
      </c>
      <c r="U469" s="370">
        <v>5.7074813498946204</v>
      </c>
      <c r="V469" s="370">
        <v>5.7075855500607338</v>
      </c>
      <c r="W469" s="370">
        <v>5.7076897521292036</v>
      </c>
      <c r="X469" s="370">
        <v>5.7077939561000699</v>
      </c>
      <c r="Y469" s="370">
        <v>5.7078981619733611</v>
      </c>
      <c r="Z469" s="371"/>
      <c r="AA469" s="347">
        <v>0</v>
      </c>
      <c r="AB469" s="347">
        <v>0</v>
      </c>
      <c r="AC469" s="348">
        <v>0.30027906731327031</v>
      </c>
      <c r="AD469" s="175"/>
      <c r="AE469" s="349">
        <v>81813</v>
      </c>
      <c r="AF469" s="350"/>
      <c r="AG469" s="350"/>
      <c r="AH469" s="350"/>
      <c r="AI469" s="350"/>
      <c r="AJ469" s="350"/>
      <c r="AK469" s="350"/>
      <c r="AL469" s="351"/>
      <c r="AM469" s="157">
        <v>9.3000000000000007</v>
      </c>
      <c r="AN469" s="240">
        <v>-3.5934563660000007</v>
      </c>
      <c r="AO469"/>
      <c r="AP469"/>
      <c r="AQ469"/>
      <c r="AR469"/>
      <c r="AS469"/>
      <c r="AT469"/>
    </row>
    <row r="470" spans="1:46" s="157" customFormat="1" ht="15" x14ac:dyDescent="0.25">
      <c r="A470" s="152"/>
      <c r="C470" s="238" t="s">
        <v>676</v>
      </c>
      <c r="D470" s="139"/>
      <c r="E470" s="139"/>
      <c r="F470" s="139"/>
      <c r="G470" s="218">
        <v>0.72916666666666663</v>
      </c>
      <c r="H470" s="250"/>
      <c r="I470" s="220"/>
      <c r="J470" s="220"/>
      <c r="K470" s="220"/>
      <c r="L470" s="220" t="s">
        <v>32</v>
      </c>
      <c r="M470" s="221"/>
      <c r="N470" s="221"/>
      <c r="O470" s="221"/>
      <c r="P470" s="221"/>
      <c r="Q470" s="221"/>
      <c r="R470" s="221"/>
      <c r="S470" s="221"/>
      <c r="T470" s="221"/>
      <c r="U470" s="221"/>
      <c r="V470" s="221"/>
      <c r="W470" s="221"/>
      <c r="X470" s="221"/>
      <c r="Y470" s="221"/>
      <c r="Z470" s="222"/>
      <c r="AA470" s="353"/>
      <c r="AB470" s="353"/>
      <c r="AC470" s="372">
        <v>1.7135556000000001</v>
      </c>
      <c r="AD470" s="175"/>
      <c r="AE470" s="186">
        <v>1</v>
      </c>
      <c r="AF470" s="187">
        <v>0</v>
      </c>
      <c r="AG470" s="187">
        <v>0</v>
      </c>
      <c r="AH470" s="187">
        <v>0</v>
      </c>
      <c r="AI470" s="187">
        <v>0</v>
      </c>
      <c r="AJ470" s="187">
        <v>0</v>
      </c>
      <c r="AK470" s="187">
        <v>0</v>
      </c>
      <c r="AL470" s="188">
        <v>0</v>
      </c>
      <c r="AN470" s="216"/>
      <c r="AO470"/>
      <c r="AP470"/>
      <c r="AQ470"/>
      <c r="AR470"/>
      <c r="AS470"/>
      <c r="AT470"/>
    </row>
    <row r="471" spans="1:46" s="157" customFormat="1" ht="15" x14ac:dyDescent="0.25">
      <c r="A471" s="152"/>
      <c r="C471" s="223" t="s">
        <v>33</v>
      </c>
      <c r="D471" s="373"/>
      <c r="E471" s="225"/>
      <c r="F471" s="225"/>
      <c r="G471" s="226"/>
      <c r="H471" s="249"/>
      <c r="I471" s="228"/>
      <c r="J471" s="228"/>
      <c r="K471" s="228"/>
      <c r="L471" s="228"/>
      <c r="M471" s="374"/>
      <c r="N471" s="374"/>
      <c r="O471" s="375"/>
      <c r="P471" s="375"/>
      <c r="Q471" s="375"/>
      <c r="R471" s="376" t="s">
        <v>34</v>
      </c>
      <c r="S471" s="396">
        <v>0</v>
      </c>
      <c r="T471" s="233"/>
      <c r="U471" s="233"/>
      <c r="V471" s="233"/>
      <c r="W471" s="233"/>
      <c r="X471" s="233"/>
      <c r="Y471" s="233"/>
      <c r="Z471" s="234"/>
      <c r="AA471" s="378"/>
      <c r="AB471" s="378"/>
      <c r="AC471" s="379"/>
      <c r="AD471" s="175"/>
      <c r="AE471" s="175"/>
      <c r="AF471" s="175"/>
      <c r="AG471" s="175"/>
      <c r="AH471" s="175"/>
      <c r="AI471" s="175"/>
      <c r="AJ471" s="175"/>
      <c r="AK471" s="175"/>
      <c r="AL471" s="175"/>
      <c r="AN471" s="216"/>
      <c r="AO471"/>
      <c r="AP471"/>
      <c r="AQ471"/>
      <c r="AR471"/>
      <c r="AS471"/>
      <c r="AT471"/>
    </row>
    <row r="472" spans="1:46" s="157" customFormat="1" ht="15" x14ac:dyDescent="0.25">
      <c r="A472" s="152"/>
      <c r="B472" s="364">
        <v>836</v>
      </c>
      <c r="C472" s="365" t="s">
        <v>200</v>
      </c>
      <c r="D472" s="366" t="s">
        <v>30</v>
      </c>
      <c r="E472" s="366" t="s">
        <v>545</v>
      </c>
      <c r="F472" s="367"/>
      <c r="G472" s="411">
        <v>43499</v>
      </c>
      <c r="H472" s="412">
        <v>5.57</v>
      </c>
      <c r="I472" s="342">
        <v>1</v>
      </c>
      <c r="J472" s="368">
        <v>0</v>
      </c>
      <c r="K472" s="369">
        <v>0</v>
      </c>
      <c r="L472" s="370">
        <v>5.57</v>
      </c>
      <c r="M472" s="370">
        <v>5.570101690200925</v>
      </c>
      <c r="N472" s="370">
        <v>5.5702033822583852</v>
      </c>
      <c r="O472" s="370">
        <v>5.5703050761724127</v>
      </c>
      <c r="P472" s="370">
        <v>5.5704067719430439</v>
      </c>
      <c r="Q472" s="370">
        <v>5.57050846957031</v>
      </c>
      <c r="R472" s="370">
        <v>5.5706101690542464</v>
      </c>
      <c r="S472" s="370">
        <v>5.570711870394887</v>
      </c>
      <c r="T472" s="370">
        <v>5.5708135735922655</v>
      </c>
      <c r="U472" s="370">
        <v>5.5709152786464156</v>
      </c>
      <c r="V472" s="370">
        <v>5.5710169855573719</v>
      </c>
      <c r="W472" s="370">
        <v>5.5711186943251656</v>
      </c>
      <c r="X472" s="370">
        <v>5.5712204049498366</v>
      </c>
      <c r="Y472" s="370">
        <v>5.5713221174314116</v>
      </c>
      <c r="Z472" s="371"/>
      <c r="AA472" s="347">
        <v>0</v>
      </c>
      <c r="AB472" s="347">
        <v>0</v>
      </c>
      <c r="AC472" s="348">
        <v>0.14362657091561939</v>
      </c>
      <c r="AD472" s="175"/>
      <c r="AE472" s="349">
        <v>81817</v>
      </c>
      <c r="AF472" s="350">
        <v>83814</v>
      </c>
      <c r="AG472" s="350"/>
      <c r="AH472" s="350"/>
      <c r="AI472" s="350"/>
      <c r="AJ472" s="350"/>
      <c r="AK472" s="350"/>
      <c r="AL472" s="351"/>
      <c r="AM472" s="157">
        <v>5.8869999999999996</v>
      </c>
      <c r="AN472" s="216">
        <v>-0.31699999999999928</v>
      </c>
      <c r="AO472"/>
      <c r="AP472"/>
      <c r="AQ472"/>
      <c r="AR472"/>
      <c r="AS472"/>
      <c r="AT472"/>
    </row>
    <row r="473" spans="1:46" s="157" customFormat="1" ht="15" x14ac:dyDescent="0.25">
      <c r="C473" s="217" t="s">
        <v>677</v>
      </c>
      <c r="D473" s="139"/>
      <c r="E473" s="139"/>
      <c r="F473" s="139"/>
      <c r="G473" s="218">
        <v>0.72916666666666663</v>
      </c>
      <c r="H473" s="250"/>
      <c r="I473" s="220"/>
      <c r="J473" s="220"/>
      <c r="K473" s="220"/>
      <c r="L473" s="220" t="s">
        <v>32</v>
      </c>
      <c r="M473" s="235"/>
      <c r="N473" s="221"/>
      <c r="O473" s="221"/>
      <c r="P473" s="221"/>
      <c r="Q473" s="221"/>
      <c r="R473" s="221"/>
      <c r="S473" s="221"/>
      <c r="T473" s="221"/>
      <c r="U473" s="221"/>
      <c r="V473" s="221"/>
      <c r="W473" s="221"/>
      <c r="X473" s="221"/>
      <c r="Y473" s="221"/>
      <c r="Z473" s="222"/>
      <c r="AA473" s="353"/>
      <c r="AB473" s="353"/>
      <c r="AC473" s="372">
        <v>0.8</v>
      </c>
      <c r="AD473" s="175"/>
      <c r="AE473" s="186">
        <v>0.5</v>
      </c>
      <c r="AF473" s="187">
        <v>0.5</v>
      </c>
      <c r="AG473" s="187">
        <v>0</v>
      </c>
      <c r="AH473" s="187">
        <v>0</v>
      </c>
      <c r="AI473" s="187">
        <v>0</v>
      </c>
      <c r="AJ473" s="187">
        <v>0</v>
      </c>
      <c r="AK473" s="187">
        <v>0</v>
      </c>
      <c r="AL473" s="188">
        <v>0</v>
      </c>
      <c r="AN473" s="216"/>
      <c r="AO473"/>
      <c r="AP473"/>
      <c r="AQ473"/>
      <c r="AR473"/>
      <c r="AS473"/>
      <c r="AT473"/>
    </row>
    <row r="474" spans="1:46" s="157" customFormat="1" ht="15" x14ac:dyDescent="0.25">
      <c r="C474" s="223" t="s">
        <v>33</v>
      </c>
      <c r="D474" s="373"/>
      <c r="E474" s="225"/>
      <c r="F474" s="225"/>
      <c r="G474" s="226"/>
      <c r="H474" s="249"/>
      <c r="I474" s="228"/>
      <c r="J474" s="228"/>
      <c r="K474" s="228"/>
      <c r="L474" s="228"/>
      <c r="M474" s="374"/>
      <c r="N474" s="374"/>
      <c r="O474" s="375"/>
      <c r="P474" s="375"/>
      <c r="Q474" s="375"/>
      <c r="R474" s="376" t="s">
        <v>34</v>
      </c>
      <c r="S474" s="396">
        <v>0</v>
      </c>
      <c r="T474" s="233"/>
      <c r="U474" s="233"/>
      <c r="V474" s="233"/>
      <c r="W474" s="233"/>
      <c r="X474" s="233"/>
      <c r="Y474" s="233"/>
      <c r="Z474" s="234"/>
      <c r="AA474" s="378"/>
      <c r="AB474" s="378"/>
      <c r="AC474" s="379"/>
      <c r="AD474" s="175"/>
      <c r="AE474" s="175"/>
      <c r="AF474" s="175"/>
      <c r="AG474" s="175"/>
      <c r="AH474" s="175"/>
      <c r="AI474" s="175"/>
      <c r="AJ474" s="175"/>
      <c r="AK474" s="175"/>
      <c r="AL474" s="175"/>
      <c r="AN474" s="216"/>
      <c r="AO474"/>
      <c r="AP474"/>
      <c r="AQ474"/>
      <c r="AR474"/>
      <c r="AS474"/>
      <c r="AT474"/>
    </row>
    <row r="475" spans="1:46" s="157" customFormat="1" ht="15" x14ac:dyDescent="0.25">
      <c r="B475" s="364">
        <v>939</v>
      </c>
      <c r="C475" s="365" t="s">
        <v>201</v>
      </c>
      <c r="D475" s="366" t="s">
        <v>30</v>
      </c>
      <c r="E475" s="366" t="s">
        <v>582</v>
      </c>
      <c r="F475" s="367"/>
      <c r="G475" s="411">
        <v>43425</v>
      </c>
      <c r="H475" s="412">
        <v>9.9583386919999999</v>
      </c>
      <c r="I475" s="342">
        <v>1</v>
      </c>
      <c r="J475" s="368">
        <v>0</v>
      </c>
      <c r="K475" s="369">
        <v>0</v>
      </c>
      <c r="L475" s="370">
        <v>9.9583386919999999</v>
      </c>
      <c r="M475" s="370">
        <v>9.9585204990848233</v>
      </c>
      <c r="N475" s="370">
        <v>9.9587023094888583</v>
      </c>
      <c r="O475" s="370">
        <v>9.9588841232121617</v>
      </c>
      <c r="P475" s="370">
        <v>9.9590659402547992</v>
      </c>
      <c r="Q475" s="370">
        <v>9.9592477606168259</v>
      </c>
      <c r="R475" s="370">
        <v>9.9594295842983058</v>
      </c>
      <c r="S475" s="370">
        <v>9.9596114112992975</v>
      </c>
      <c r="T475" s="370">
        <v>9.9597932416198649</v>
      </c>
      <c r="U475" s="370">
        <v>9.9599750752600649</v>
      </c>
      <c r="V475" s="370">
        <v>9.9601569122199596</v>
      </c>
      <c r="W475" s="370">
        <v>9.9603387524996077</v>
      </c>
      <c r="X475" s="370">
        <v>9.9605205960990766</v>
      </c>
      <c r="Y475" s="370">
        <v>9.9607024430184179</v>
      </c>
      <c r="Z475" s="371"/>
      <c r="AA475" s="347">
        <v>0</v>
      </c>
      <c r="AB475" s="347">
        <v>0</v>
      </c>
      <c r="AC475" s="348">
        <v>0.29494788526921495</v>
      </c>
      <c r="AD475" s="175"/>
      <c r="AE475" s="349">
        <v>81821</v>
      </c>
      <c r="AF475" s="350"/>
      <c r="AG475" s="350"/>
      <c r="AH475" s="350"/>
      <c r="AI475" s="350"/>
      <c r="AJ475" s="350"/>
      <c r="AK475" s="350"/>
      <c r="AL475" s="351"/>
      <c r="AM475" s="157">
        <v>11.15</v>
      </c>
      <c r="AN475" s="240">
        <v>-1.1916613080000005</v>
      </c>
      <c r="AO475"/>
      <c r="AP475"/>
      <c r="AQ475"/>
      <c r="AR475"/>
      <c r="AS475"/>
      <c r="AT475"/>
    </row>
    <row r="476" spans="1:46" s="157" customFormat="1" ht="15" x14ac:dyDescent="0.25">
      <c r="C476" s="238" t="s">
        <v>676</v>
      </c>
      <c r="D476" s="139"/>
      <c r="E476" s="139"/>
      <c r="F476" s="139"/>
      <c r="G476" s="218">
        <v>0.77083333333333337</v>
      </c>
      <c r="H476" s="250"/>
      <c r="I476" s="220"/>
      <c r="J476" s="220"/>
      <c r="K476" s="220"/>
      <c r="L476" s="220" t="s">
        <v>32</v>
      </c>
      <c r="M476" s="235"/>
      <c r="N476" s="221"/>
      <c r="O476" s="221"/>
      <c r="P476" s="221"/>
      <c r="Q476" s="221"/>
      <c r="R476" s="221"/>
      <c r="S476" s="221"/>
      <c r="T476" s="221"/>
      <c r="U476" s="221"/>
      <c r="V476" s="221"/>
      <c r="W476" s="221"/>
      <c r="X476" s="221"/>
      <c r="Y476" s="221"/>
      <c r="Z476" s="222"/>
      <c r="AA476" s="353"/>
      <c r="AB476" s="353"/>
      <c r="AC476" s="372">
        <v>2.9371909380000001</v>
      </c>
      <c r="AD476" s="175"/>
      <c r="AE476" s="186">
        <v>1</v>
      </c>
      <c r="AF476" s="187">
        <v>0</v>
      </c>
      <c r="AG476" s="187">
        <v>0</v>
      </c>
      <c r="AH476" s="187">
        <v>0</v>
      </c>
      <c r="AI476" s="187">
        <v>0</v>
      </c>
      <c r="AJ476" s="187">
        <v>0</v>
      </c>
      <c r="AK476" s="187">
        <v>0</v>
      </c>
      <c r="AL476" s="188">
        <v>0</v>
      </c>
      <c r="AN476" s="216"/>
      <c r="AO476"/>
      <c r="AP476"/>
      <c r="AQ476"/>
      <c r="AR476"/>
      <c r="AS476"/>
      <c r="AT476"/>
    </row>
    <row r="477" spans="1:46" s="157" customFormat="1" ht="15" x14ac:dyDescent="0.25">
      <c r="C477" s="223" t="s">
        <v>33</v>
      </c>
      <c r="D477" s="373"/>
      <c r="E477" s="225"/>
      <c r="F477" s="225"/>
      <c r="G477" s="226"/>
      <c r="H477" s="249"/>
      <c r="I477" s="228"/>
      <c r="J477" s="228"/>
      <c r="K477" s="228"/>
      <c r="L477" s="228"/>
      <c r="M477" s="374"/>
      <c r="N477" s="374"/>
      <c r="O477" s="375"/>
      <c r="P477" s="375"/>
      <c r="Q477" s="375"/>
      <c r="R477" s="376" t="s">
        <v>34</v>
      </c>
      <c r="S477" s="396">
        <v>0</v>
      </c>
      <c r="T477" s="233"/>
      <c r="U477" s="233"/>
      <c r="V477" s="233"/>
      <c r="W477" s="233"/>
      <c r="X477" s="233"/>
      <c r="Y477" s="233"/>
      <c r="Z477" s="234"/>
      <c r="AA477" s="378"/>
      <c r="AB477" s="378"/>
      <c r="AC477" s="379"/>
      <c r="AD477" s="175"/>
      <c r="AE477" s="175"/>
      <c r="AF477" s="175"/>
      <c r="AG477" s="175"/>
      <c r="AH477" s="175"/>
      <c r="AI477" s="175"/>
      <c r="AJ477" s="175"/>
      <c r="AK477" s="175"/>
      <c r="AL477" s="175"/>
      <c r="AN477" s="216"/>
      <c r="AO477"/>
      <c r="AP477"/>
      <c r="AQ477"/>
      <c r="AR477"/>
      <c r="AS477"/>
      <c r="AT477"/>
    </row>
    <row r="478" spans="1:46" s="157" customFormat="1" ht="15" x14ac:dyDescent="0.25">
      <c r="A478" s="246"/>
      <c r="B478" s="246"/>
      <c r="C478" s="246"/>
      <c r="D478" s="246"/>
      <c r="E478" s="246"/>
      <c r="F478" s="246"/>
      <c r="G478" s="246"/>
      <c r="H478" s="246"/>
      <c r="I478" s="246"/>
      <c r="J478" s="246"/>
      <c r="K478" s="246"/>
      <c r="L478" s="246"/>
      <c r="M478" s="246"/>
      <c r="N478" s="246"/>
      <c r="O478" s="246"/>
      <c r="P478" s="246"/>
      <c r="Q478" s="246"/>
      <c r="R478" s="246"/>
      <c r="S478" s="246"/>
      <c r="T478" s="246"/>
      <c r="U478" s="246"/>
      <c r="V478" s="246"/>
      <c r="W478" s="246"/>
      <c r="X478" s="246"/>
      <c r="Y478" s="246"/>
      <c r="Z478" s="246"/>
      <c r="AA478" s="246"/>
      <c r="AB478" s="246"/>
      <c r="AC478" s="246"/>
      <c r="AD478" s="246"/>
      <c r="AE478" s="246"/>
      <c r="AF478" s="246"/>
      <c r="AG478" s="246"/>
      <c r="AH478" s="246"/>
      <c r="AI478" s="246"/>
      <c r="AJ478" s="246"/>
      <c r="AK478" s="246"/>
      <c r="AL478" s="246"/>
      <c r="AN478" s="216"/>
      <c r="AO478"/>
      <c r="AP478"/>
      <c r="AQ478"/>
      <c r="AR478"/>
      <c r="AS478"/>
      <c r="AT478"/>
    </row>
    <row r="479" spans="1:46" s="157" customFormat="1" ht="15" x14ac:dyDescent="0.25">
      <c r="A479" s="152"/>
      <c r="B479" s="25"/>
      <c r="C479" s="158"/>
      <c r="D479" s="152"/>
      <c r="E479" s="152"/>
      <c r="F479" s="152"/>
      <c r="G479" s="152"/>
      <c r="H479" s="152"/>
      <c r="I479" s="152"/>
      <c r="J479" s="152"/>
      <c r="K479" s="152"/>
      <c r="L479" s="7" t="s">
        <v>0</v>
      </c>
      <c r="M479" s="159"/>
      <c r="N479" s="159"/>
      <c r="O479" s="159"/>
      <c r="P479" s="159"/>
      <c r="Q479" s="159"/>
      <c r="R479" s="159"/>
      <c r="S479" s="159"/>
      <c r="T479" s="159"/>
      <c r="U479" s="159"/>
      <c r="V479" s="159"/>
      <c r="W479" s="159"/>
      <c r="X479" s="159"/>
      <c r="Y479" s="159"/>
      <c r="Z479" s="156"/>
      <c r="AA479" s="152"/>
      <c r="AB479" s="152"/>
      <c r="AC479" s="152"/>
      <c r="AD479" s="152"/>
      <c r="AE479" s="152"/>
      <c r="AF479" s="152"/>
      <c r="AG479" s="152"/>
      <c r="AH479" s="152"/>
      <c r="AI479" s="152"/>
      <c r="AJ479" s="152"/>
      <c r="AK479" s="152"/>
      <c r="AL479" s="152"/>
      <c r="AN479" s="216"/>
      <c r="AO479"/>
      <c r="AP479"/>
      <c r="AQ479"/>
      <c r="AR479"/>
      <c r="AS479"/>
      <c r="AT479"/>
    </row>
    <row r="480" spans="1:46" s="157" customFormat="1" ht="60.75" x14ac:dyDescent="0.25">
      <c r="A480" s="20" t="s">
        <v>39</v>
      </c>
      <c r="B480" s="21" t="s">
        <v>657</v>
      </c>
      <c r="C480" s="20" t="s">
        <v>2</v>
      </c>
      <c r="D480" s="18" t="s">
        <v>3</v>
      </c>
      <c r="E480" s="18" t="s">
        <v>4</v>
      </c>
      <c r="F480" s="18" t="s">
        <v>5</v>
      </c>
      <c r="G480" s="22" t="s">
        <v>6</v>
      </c>
      <c r="H480" s="22" t="s">
        <v>826</v>
      </c>
      <c r="I480" s="16" t="s">
        <v>7</v>
      </c>
      <c r="J480" s="24" t="s">
        <v>8</v>
      </c>
      <c r="K480" s="17" t="s">
        <v>9</v>
      </c>
      <c r="L480" s="22" t="s">
        <v>10</v>
      </c>
      <c r="M480" s="22" t="s">
        <v>658</v>
      </c>
      <c r="N480" s="22" t="s">
        <v>659</v>
      </c>
      <c r="O480" s="22" t="s">
        <v>660</v>
      </c>
      <c r="P480" s="22" t="s">
        <v>661</v>
      </c>
      <c r="Q480" s="22" t="s">
        <v>662</v>
      </c>
      <c r="R480" s="22" t="s">
        <v>663</v>
      </c>
      <c r="S480" s="22" t="s">
        <v>664</v>
      </c>
      <c r="T480" s="22" t="s">
        <v>665</v>
      </c>
      <c r="U480" s="22" t="s">
        <v>666</v>
      </c>
      <c r="V480" s="22" t="s">
        <v>667</v>
      </c>
      <c r="W480" s="22" t="s">
        <v>665</v>
      </c>
      <c r="X480" s="22" t="s">
        <v>666</v>
      </c>
      <c r="Y480" s="22" t="s">
        <v>667</v>
      </c>
      <c r="Z480" s="23" t="s">
        <v>11</v>
      </c>
      <c r="AA480" s="19" t="s">
        <v>12</v>
      </c>
      <c r="AB480" s="19" t="s">
        <v>13</v>
      </c>
      <c r="AC480" s="19" t="s">
        <v>14</v>
      </c>
      <c r="AD480" s="160"/>
      <c r="AE480" s="19" t="s">
        <v>15</v>
      </c>
      <c r="AF480" s="19" t="s">
        <v>16</v>
      </c>
      <c r="AG480" s="19" t="s">
        <v>17</v>
      </c>
      <c r="AH480" s="19" t="s">
        <v>18</v>
      </c>
      <c r="AI480" s="19" t="s">
        <v>19</v>
      </c>
      <c r="AJ480" s="19" t="s">
        <v>20</v>
      </c>
      <c r="AK480" s="19" t="s">
        <v>21</v>
      </c>
      <c r="AL480" s="19" t="s">
        <v>22</v>
      </c>
      <c r="AN480" s="216"/>
      <c r="AO480"/>
      <c r="AP480"/>
      <c r="AQ480"/>
      <c r="AR480"/>
      <c r="AS480"/>
      <c r="AT480"/>
    </row>
    <row r="481" spans="1:46" s="157" customFormat="1" ht="15" x14ac:dyDescent="0.25">
      <c r="A481" s="6"/>
      <c r="B481" s="161"/>
      <c r="C481" s="162"/>
      <c r="D481" s="161"/>
      <c r="E481" s="161"/>
      <c r="F481" s="161"/>
      <c r="G481" s="163"/>
      <c r="H481" s="161"/>
      <c r="I481" s="164"/>
      <c r="J481" s="165"/>
      <c r="K481" s="161"/>
      <c r="L481" s="161"/>
      <c r="M481" s="161"/>
      <c r="N481" s="161"/>
      <c r="O481" s="161"/>
      <c r="P481" s="161"/>
      <c r="Q481" s="161"/>
      <c r="R481" s="161"/>
      <c r="S481" s="161"/>
      <c r="T481" s="161"/>
      <c r="U481" s="161"/>
      <c r="V481" s="161"/>
      <c r="W481" s="161"/>
      <c r="X481" s="161"/>
      <c r="Y481" s="161"/>
      <c r="Z481" s="160"/>
      <c r="AA481" s="160"/>
      <c r="AB481" s="160"/>
      <c r="AC481" s="160"/>
      <c r="AD481" s="160"/>
      <c r="AE481" s="160"/>
      <c r="AF481" s="160"/>
      <c r="AG481" s="160"/>
      <c r="AH481" s="160"/>
      <c r="AI481" s="160"/>
      <c r="AJ481" s="160"/>
      <c r="AK481" s="160"/>
      <c r="AL481" s="160"/>
      <c r="AN481" s="216"/>
      <c r="AO481"/>
      <c r="AP481"/>
      <c r="AQ481"/>
      <c r="AR481"/>
      <c r="AS481"/>
      <c r="AT481"/>
    </row>
    <row r="482" spans="1:46" s="157" customFormat="1" ht="15" x14ac:dyDescent="0.25">
      <c r="A482" s="334" t="s">
        <v>205</v>
      </c>
      <c r="B482" s="335">
        <v>598</v>
      </c>
      <c r="C482" s="336"/>
      <c r="D482" s="337" t="s">
        <v>23</v>
      </c>
      <c r="E482" s="338" t="s">
        <v>840</v>
      </c>
      <c r="F482" s="339"/>
      <c r="G482" s="408"/>
      <c r="H482" s="409">
        <v>8</v>
      </c>
      <c r="I482" s="342">
        <v>1</v>
      </c>
      <c r="J482" s="343"/>
      <c r="K482" s="344" t="s">
        <v>24</v>
      </c>
      <c r="L482" s="345">
        <v>8</v>
      </c>
      <c r="M482" s="345">
        <v>8.0251633756094645</v>
      </c>
      <c r="N482" s="345">
        <v>8.0509045235775858</v>
      </c>
      <c r="O482" s="345">
        <v>8.0772384046924834</v>
      </c>
      <c r="P482" s="345">
        <v>8.104180377642491</v>
      </c>
      <c r="Q482" s="345">
        <v>8.1317462096590116</v>
      </c>
      <c r="R482" s="345">
        <v>8.1599520874444007</v>
      </c>
      <c r="S482" s="345">
        <v>8.1888146283924659</v>
      </c>
      <c r="T482" s="345">
        <v>8.2183508921094681</v>
      </c>
      <c r="U482" s="345">
        <v>8.2485783922436315</v>
      </c>
      <c r="V482" s="345">
        <v>8.2795151086314611</v>
      </c>
      <c r="W482" s="345">
        <v>8.3111794997693327</v>
      </c>
      <c r="X482" s="345">
        <v>8.3435905156190753</v>
      </c>
      <c r="Y482" s="345">
        <v>8.3767676107564704</v>
      </c>
      <c r="Z482" s="346" t="s">
        <v>1605</v>
      </c>
      <c r="AA482" s="347">
        <v>0</v>
      </c>
      <c r="AB482" s="347">
        <v>0</v>
      </c>
      <c r="AC482" s="348">
        <v>0.46250000000000002</v>
      </c>
      <c r="AD482" s="175"/>
      <c r="AE482" s="349">
        <v>13130</v>
      </c>
      <c r="AF482" s="350"/>
      <c r="AG482" s="350"/>
      <c r="AH482" s="350"/>
      <c r="AI482" s="350"/>
      <c r="AJ482" s="350"/>
      <c r="AK482" s="350"/>
      <c r="AL482" s="351"/>
      <c r="AN482" s="216"/>
      <c r="AO482"/>
      <c r="AP482"/>
      <c r="AQ482"/>
      <c r="AR482"/>
      <c r="AS482"/>
      <c r="AT482"/>
    </row>
    <row r="483" spans="1:46" s="157" customFormat="1" ht="15" x14ac:dyDescent="0.25">
      <c r="A483" s="11"/>
      <c r="B483" s="176"/>
      <c r="C483" s="177"/>
      <c r="D483" s="178"/>
      <c r="E483" s="178"/>
      <c r="F483" s="178"/>
      <c r="G483" s="179"/>
      <c r="H483" s="180"/>
      <c r="I483" s="181"/>
      <c r="J483" s="182"/>
      <c r="K483" s="183" t="s">
        <v>25</v>
      </c>
      <c r="L483" s="352">
        <v>8.09</v>
      </c>
      <c r="M483" s="352">
        <v>8.1154464635850712</v>
      </c>
      <c r="N483" s="352">
        <v>8.1414771994678343</v>
      </c>
      <c r="O483" s="352">
        <v>8.1681073367452743</v>
      </c>
      <c r="P483" s="352">
        <v>8.1953524068909687</v>
      </c>
      <c r="Q483" s="352">
        <v>8.2232283545176745</v>
      </c>
      <c r="R483" s="352">
        <v>8.2517515484281496</v>
      </c>
      <c r="S483" s="352">
        <v>8.2809387929618818</v>
      </c>
      <c r="T483" s="352">
        <v>8.3108073396456987</v>
      </c>
      <c r="U483" s="352">
        <v>8.3413748991563725</v>
      </c>
      <c r="V483" s="352">
        <v>8.3726596536035647</v>
      </c>
      <c r="W483" s="352">
        <v>8.4046802691417373</v>
      </c>
      <c r="X483" s="352">
        <v>8.4374559089197891</v>
      </c>
      <c r="Y483" s="352">
        <v>8.4710062463774811</v>
      </c>
      <c r="Z483" s="184"/>
      <c r="AA483" s="353"/>
      <c r="AB483" s="353"/>
      <c r="AC483" s="354">
        <v>3.7</v>
      </c>
      <c r="AD483" s="175"/>
      <c r="AE483" s="186">
        <v>1</v>
      </c>
      <c r="AF483" s="187">
        <v>0</v>
      </c>
      <c r="AG483" s="187">
        <v>0</v>
      </c>
      <c r="AH483" s="187">
        <v>0</v>
      </c>
      <c r="AI483" s="187">
        <v>0</v>
      </c>
      <c r="AJ483" s="187">
        <v>0</v>
      </c>
      <c r="AK483" s="187">
        <v>0</v>
      </c>
      <c r="AL483" s="188">
        <v>0</v>
      </c>
      <c r="AN483" s="216"/>
      <c r="AO483"/>
      <c r="AP483"/>
      <c r="AQ483"/>
      <c r="AR483"/>
      <c r="AS483"/>
      <c r="AT483"/>
    </row>
    <row r="484" spans="1:46" s="157" customFormat="1" ht="15" x14ac:dyDescent="0.25">
      <c r="A484" s="11"/>
      <c r="B484" s="176"/>
      <c r="C484" s="189"/>
      <c r="D484" s="190" t="s">
        <v>26</v>
      </c>
      <c r="E484" s="355"/>
      <c r="F484" s="356"/>
      <c r="G484" s="357"/>
      <c r="H484" s="358"/>
      <c r="I484" s="359"/>
      <c r="J484" s="359"/>
      <c r="K484" s="359"/>
      <c r="L484" s="359"/>
      <c r="M484" s="359"/>
      <c r="N484" s="360"/>
      <c r="O484" s="360"/>
      <c r="P484" s="360"/>
      <c r="Q484" s="360"/>
      <c r="R484" s="361" t="s">
        <v>27</v>
      </c>
      <c r="S484" s="392">
        <v>0</v>
      </c>
      <c r="T484" s="353"/>
      <c r="U484" s="353"/>
      <c r="V484" s="353"/>
      <c r="W484" s="353"/>
      <c r="X484" s="353"/>
      <c r="Y484" s="353"/>
      <c r="Z484" s="184"/>
      <c r="AA484" s="362"/>
      <c r="AB484" s="362"/>
      <c r="AC484" s="363"/>
      <c r="AD484" s="175"/>
      <c r="AE484" s="175"/>
      <c r="AF484" s="175"/>
      <c r="AG484" s="175"/>
      <c r="AH484" s="175"/>
      <c r="AI484" s="175"/>
      <c r="AJ484" s="175"/>
      <c r="AK484" s="175"/>
      <c r="AL484" s="175"/>
      <c r="AN484" s="216"/>
      <c r="AO484"/>
      <c r="AP484"/>
      <c r="AQ484"/>
      <c r="AR484"/>
      <c r="AS484"/>
      <c r="AT484"/>
    </row>
    <row r="485" spans="1:46" s="157" customFormat="1" ht="15" x14ac:dyDescent="0.25">
      <c r="A485" s="14"/>
      <c r="B485" s="197"/>
      <c r="C485" s="198"/>
      <c r="D485" s="198"/>
      <c r="E485" s="198"/>
      <c r="F485" s="199"/>
      <c r="G485" s="200" t="s">
        <v>28</v>
      </c>
      <c r="H485" s="201">
        <v>0.99199999999999999</v>
      </c>
      <c r="I485" s="197"/>
      <c r="J485" s="202"/>
      <c r="K485" s="203" t="s">
        <v>29</v>
      </c>
      <c r="L485" s="78">
        <v>7.9359999999999999</v>
      </c>
      <c r="M485" s="78">
        <v>7.960962068604589</v>
      </c>
      <c r="N485" s="78">
        <v>7.986497287388965</v>
      </c>
      <c r="O485" s="78">
        <v>8.0126204974549431</v>
      </c>
      <c r="P485" s="78">
        <v>8.0393469346213511</v>
      </c>
      <c r="Q485" s="78">
        <v>8.0666922399817391</v>
      </c>
      <c r="R485" s="78">
        <v>8.094672470744845</v>
      </c>
      <c r="S485" s="78">
        <v>8.1233041113653268</v>
      </c>
      <c r="T485" s="78">
        <v>8.1526040849725927</v>
      </c>
      <c r="U485" s="78">
        <v>8.182589765105682</v>
      </c>
      <c r="V485" s="78">
        <v>8.2132789877624095</v>
      </c>
      <c r="W485" s="78">
        <v>8.2446900637711771</v>
      </c>
      <c r="X485" s="78">
        <v>8.2768417914941228</v>
      </c>
      <c r="Y485" s="78">
        <v>8.3097534698704187</v>
      </c>
      <c r="Z485" s="204"/>
      <c r="AA485" s="205"/>
      <c r="AB485" s="198"/>
      <c r="AC485" s="206"/>
      <c r="AD485" s="175"/>
      <c r="AE485" s="175"/>
      <c r="AF485" s="175"/>
      <c r="AG485" s="175"/>
      <c r="AH485" s="175"/>
      <c r="AI485" s="175"/>
      <c r="AJ485" s="175"/>
      <c r="AK485" s="175"/>
      <c r="AL485" s="175"/>
      <c r="AN485" s="216"/>
      <c r="AO485"/>
      <c r="AP485"/>
      <c r="AQ485"/>
      <c r="AR485"/>
      <c r="AS485"/>
      <c r="AT485"/>
    </row>
    <row r="486" spans="1:46" s="157" customFormat="1" ht="15" x14ac:dyDescent="0.25">
      <c r="A486" s="2"/>
      <c r="C486" s="207"/>
      <c r="D486" s="208"/>
      <c r="E486" s="208"/>
      <c r="F486" s="208"/>
      <c r="G486" s="209"/>
      <c r="H486" s="241"/>
      <c r="I486" s="211"/>
      <c r="J486" s="212"/>
      <c r="K486" s="208"/>
      <c r="Z486" s="175"/>
      <c r="AA486" s="175"/>
      <c r="AB486" s="175"/>
      <c r="AC486" s="175"/>
      <c r="AD486" s="175"/>
      <c r="AE486" s="175"/>
      <c r="AF486" s="175"/>
      <c r="AG486" s="175"/>
      <c r="AH486" s="175"/>
      <c r="AI486" s="175"/>
      <c r="AJ486" s="175"/>
      <c r="AK486" s="175"/>
      <c r="AL486" s="175"/>
      <c r="AN486" s="216"/>
      <c r="AO486"/>
      <c r="AP486"/>
      <c r="AQ486"/>
      <c r="AR486"/>
      <c r="AS486"/>
      <c r="AT486"/>
    </row>
    <row r="487" spans="1:46" s="157" customFormat="1" ht="15" x14ac:dyDescent="0.25">
      <c r="A487" s="152"/>
      <c r="B487" s="388">
        <v>591</v>
      </c>
      <c r="C487" s="365" t="s">
        <v>385</v>
      </c>
      <c r="D487" s="366" t="s">
        <v>30</v>
      </c>
      <c r="E487" s="366" t="s">
        <v>530</v>
      </c>
      <c r="F487" s="367"/>
      <c r="G487" s="411">
        <v>43193</v>
      </c>
      <c r="H487" s="412">
        <v>0.76</v>
      </c>
      <c r="I487" s="342">
        <v>1</v>
      </c>
      <c r="J487" s="368">
        <v>0</v>
      </c>
      <c r="K487" s="369">
        <v>0</v>
      </c>
      <c r="L487" s="370">
        <v>0.76</v>
      </c>
      <c r="M487" s="370">
        <v>0.76001387514411189</v>
      </c>
      <c r="N487" s="370">
        <v>0.76002775054153904</v>
      </c>
      <c r="O487" s="370">
        <v>0.7600416261922861</v>
      </c>
      <c r="P487" s="370">
        <v>0.76005550209635786</v>
      </c>
      <c r="Q487" s="370">
        <v>0.76006937825375864</v>
      </c>
      <c r="R487" s="370">
        <v>0.76008325466449322</v>
      </c>
      <c r="S487" s="370">
        <v>0.76009713132856627</v>
      </c>
      <c r="T487" s="370">
        <v>0.76011100824598243</v>
      </c>
      <c r="U487" s="370">
        <v>0.76012488541674605</v>
      </c>
      <c r="V487" s="370">
        <v>0.76013876284086224</v>
      </c>
      <c r="W487" s="370">
        <v>0.76015264051833498</v>
      </c>
      <c r="X487" s="370">
        <v>0.76016651844916971</v>
      </c>
      <c r="Y487" s="370">
        <v>0.76018039663337034</v>
      </c>
      <c r="Z487" s="381"/>
      <c r="AA487" s="347">
        <v>0</v>
      </c>
      <c r="AB487" s="347">
        <v>0</v>
      </c>
      <c r="AC487" s="348">
        <v>0.25</v>
      </c>
      <c r="AD487" s="175"/>
      <c r="AE487" s="349">
        <v>81909</v>
      </c>
      <c r="AF487" s="350"/>
      <c r="AG487" s="350"/>
      <c r="AH487" s="350"/>
      <c r="AI487" s="350"/>
      <c r="AJ487" s="350"/>
      <c r="AK487" s="350"/>
      <c r="AL487" s="351"/>
      <c r="AM487" s="157">
        <v>0.79994146876406946</v>
      </c>
      <c r="AN487" s="216">
        <v>-3.9941468764069454E-2</v>
      </c>
      <c r="AO487"/>
      <c r="AP487"/>
      <c r="AQ487"/>
      <c r="AR487"/>
      <c r="AS487"/>
      <c r="AT487"/>
    </row>
    <row r="488" spans="1:46" s="157" customFormat="1" ht="15" x14ac:dyDescent="0.25">
      <c r="A488" s="152"/>
      <c r="C488" s="217"/>
      <c r="D488" s="139"/>
      <c r="E488" s="139"/>
      <c r="F488" s="139"/>
      <c r="G488" s="218">
        <v>0.83333333333333337</v>
      </c>
      <c r="H488" s="248"/>
      <c r="I488" s="220"/>
      <c r="J488" s="220"/>
      <c r="K488" s="220"/>
      <c r="L488" s="220" t="s">
        <v>32</v>
      </c>
      <c r="M488" s="235"/>
      <c r="N488" s="221"/>
      <c r="O488" s="221"/>
      <c r="P488" s="221"/>
      <c r="Q488" s="221"/>
      <c r="R488" s="221"/>
      <c r="S488" s="221"/>
      <c r="T488" s="221"/>
      <c r="U488" s="221"/>
      <c r="V488" s="221"/>
      <c r="W488" s="221"/>
      <c r="X488" s="221"/>
      <c r="Y488" s="221"/>
      <c r="Z488" s="222"/>
      <c r="AA488" s="353"/>
      <c r="AB488" s="353"/>
      <c r="AC488" s="372">
        <v>0.19</v>
      </c>
      <c r="AD488" s="175"/>
      <c r="AE488" s="186">
        <v>1</v>
      </c>
      <c r="AF488" s="187">
        <v>0</v>
      </c>
      <c r="AG488" s="187">
        <v>0</v>
      </c>
      <c r="AH488" s="187">
        <v>0</v>
      </c>
      <c r="AI488" s="187">
        <v>0</v>
      </c>
      <c r="AJ488" s="187">
        <v>0</v>
      </c>
      <c r="AK488" s="187">
        <v>0</v>
      </c>
      <c r="AL488" s="188">
        <v>0</v>
      </c>
      <c r="AN488" s="216"/>
      <c r="AO488"/>
      <c r="AP488"/>
      <c r="AQ488"/>
      <c r="AR488"/>
      <c r="AS488"/>
      <c r="AT488"/>
    </row>
    <row r="489" spans="1:46" s="157" customFormat="1" ht="15" x14ac:dyDescent="0.25">
      <c r="A489" s="152"/>
      <c r="C489" s="223" t="s">
        <v>33</v>
      </c>
      <c r="D489" s="373"/>
      <c r="E489" s="225"/>
      <c r="F489" s="225"/>
      <c r="G489" s="226"/>
      <c r="H489" s="249"/>
      <c r="I489" s="228"/>
      <c r="J489" s="228"/>
      <c r="K489" s="228"/>
      <c r="L489" s="228"/>
      <c r="M489" s="374"/>
      <c r="N489" s="374"/>
      <c r="O489" s="375"/>
      <c r="P489" s="375"/>
      <c r="Q489" s="375"/>
      <c r="R489" s="376" t="s">
        <v>34</v>
      </c>
      <c r="S489" s="396">
        <v>0</v>
      </c>
      <c r="T489" s="233"/>
      <c r="U489" s="233"/>
      <c r="V489" s="233"/>
      <c r="W489" s="233"/>
      <c r="X489" s="233"/>
      <c r="Y489" s="233"/>
      <c r="Z489" s="234"/>
      <c r="AA489" s="378"/>
      <c r="AB489" s="378"/>
      <c r="AC489" s="379"/>
      <c r="AD489" s="175"/>
      <c r="AE489" s="175"/>
      <c r="AF489" s="175"/>
      <c r="AG489" s="175"/>
      <c r="AH489" s="175"/>
      <c r="AI489" s="175"/>
      <c r="AJ489" s="175"/>
      <c r="AK489" s="175"/>
      <c r="AL489" s="175"/>
      <c r="AN489" s="216"/>
      <c r="AO489"/>
      <c r="AP489"/>
      <c r="AQ489"/>
      <c r="AR489"/>
      <c r="AS489"/>
      <c r="AT489"/>
    </row>
    <row r="490" spans="1:46" s="157" customFormat="1" ht="15" x14ac:dyDescent="0.25">
      <c r="A490" s="152"/>
      <c r="B490" s="364">
        <v>581</v>
      </c>
      <c r="C490" s="365" t="s">
        <v>381</v>
      </c>
      <c r="D490" s="366" t="s">
        <v>30</v>
      </c>
      <c r="E490" s="366" t="s">
        <v>530</v>
      </c>
      <c r="F490" s="367"/>
      <c r="G490" s="411">
        <v>43195</v>
      </c>
      <c r="H490" s="412">
        <v>0.8</v>
      </c>
      <c r="I490" s="342">
        <v>1</v>
      </c>
      <c r="J490" s="368" t="s">
        <v>31</v>
      </c>
      <c r="K490" s="369" t="s">
        <v>31</v>
      </c>
      <c r="L490" s="370">
        <v>0.8</v>
      </c>
      <c r="M490" s="370">
        <v>0.80443343186047156</v>
      </c>
      <c r="N490" s="370">
        <v>0.80889143286851994</v>
      </c>
      <c r="O490" s="370">
        <v>0.81337413918119705</v>
      </c>
      <c r="P490" s="370">
        <v>0.81788168771010905</v>
      </c>
      <c r="Q490" s="370">
        <v>0.82241421612559673</v>
      </c>
      <c r="R490" s="370">
        <v>0.82697186286094182</v>
      </c>
      <c r="S490" s="370">
        <v>0.83155476711659304</v>
      </c>
      <c r="T490" s="370">
        <v>0.83616306886442038</v>
      </c>
      <c r="U490" s="370">
        <v>0.84079690885198666</v>
      </c>
      <c r="V490" s="370">
        <v>0.84545642860684989</v>
      </c>
      <c r="W490" s="370">
        <v>0.85014177044088235</v>
      </c>
      <c r="X490" s="370">
        <v>0.85485307745462036</v>
      </c>
      <c r="Y490" s="370">
        <v>0.85959049354163197</v>
      </c>
      <c r="Z490" s="371"/>
      <c r="AA490" s="347">
        <v>0</v>
      </c>
      <c r="AB490" s="347">
        <v>0</v>
      </c>
      <c r="AC490" s="348">
        <v>0.17500000000000002</v>
      </c>
      <c r="AD490" s="175"/>
      <c r="AE490" s="349">
        <v>81911</v>
      </c>
      <c r="AF490" s="350"/>
      <c r="AG490" s="350"/>
      <c r="AH490" s="350"/>
      <c r="AI490" s="350"/>
      <c r="AJ490" s="350"/>
      <c r="AK490" s="350"/>
      <c r="AL490" s="351"/>
      <c r="AM490" s="157">
        <v>0.84</v>
      </c>
      <c r="AN490" s="216">
        <v>-3.9999999999999925E-2</v>
      </c>
      <c r="AO490"/>
      <c r="AP490"/>
      <c r="AQ490"/>
      <c r="AR490"/>
      <c r="AS490"/>
      <c r="AT490"/>
    </row>
    <row r="491" spans="1:46" s="157" customFormat="1" ht="15" x14ac:dyDescent="0.25">
      <c r="A491" s="152"/>
      <c r="C491" s="217"/>
      <c r="D491" s="139"/>
      <c r="E491" s="139"/>
      <c r="F491" s="139"/>
      <c r="G491" s="218">
        <v>0.3125</v>
      </c>
      <c r="H491" s="250"/>
      <c r="I491" s="220"/>
      <c r="J491" s="220"/>
      <c r="K491" s="220"/>
      <c r="L491" s="220" t="s">
        <v>32</v>
      </c>
      <c r="M491" s="221"/>
      <c r="N491" s="221"/>
      <c r="O491" s="221"/>
      <c r="P491" s="221"/>
      <c r="Q491" s="221"/>
      <c r="R491" s="221"/>
      <c r="S491" s="221"/>
      <c r="T491" s="221"/>
      <c r="U491" s="221"/>
      <c r="V491" s="221"/>
      <c r="W491" s="221"/>
      <c r="X491" s="221"/>
      <c r="Y491" s="221"/>
      <c r="Z491" s="222"/>
      <c r="AA491" s="353"/>
      <c r="AB491" s="353"/>
      <c r="AC491" s="372">
        <v>0.14000000000000001</v>
      </c>
      <c r="AD491" s="175"/>
      <c r="AE491" s="186">
        <v>1</v>
      </c>
      <c r="AF491" s="187">
        <v>0</v>
      </c>
      <c r="AG491" s="187">
        <v>0</v>
      </c>
      <c r="AH491" s="187">
        <v>0</v>
      </c>
      <c r="AI491" s="187">
        <v>0</v>
      </c>
      <c r="AJ491" s="187">
        <v>0</v>
      </c>
      <c r="AK491" s="187">
        <v>0</v>
      </c>
      <c r="AL491" s="188">
        <v>0</v>
      </c>
      <c r="AN491" s="216"/>
      <c r="AO491"/>
      <c r="AP491"/>
      <c r="AQ491"/>
      <c r="AR491"/>
      <c r="AS491"/>
      <c r="AT491"/>
    </row>
    <row r="492" spans="1:46" s="157" customFormat="1" ht="15" x14ac:dyDescent="0.25">
      <c r="A492" s="152"/>
      <c r="C492" s="223" t="s">
        <v>33</v>
      </c>
      <c r="D492" s="373"/>
      <c r="E492" s="225"/>
      <c r="F492" s="225"/>
      <c r="G492" s="226"/>
      <c r="H492" s="249"/>
      <c r="I492" s="228"/>
      <c r="J492" s="228"/>
      <c r="K492" s="228"/>
      <c r="L492" s="228"/>
      <c r="M492" s="374"/>
      <c r="N492" s="374"/>
      <c r="O492" s="375"/>
      <c r="P492" s="375"/>
      <c r="Q492" s="375"/>
      <c r="R492" s="376" t="s">
        <v>34</v>
      </c>
      <c r="S492" s="396">
        <v>0</v>
      </c>
      <c r="T492" s="233"/>
      <c r="U492" s="233"/>
      <c r="V492" s="233"/>
      <c r="W492" s="233"/>
      <c r="X492" s="233"/>
      <c r="Y492" s="233"/>
      <c r="Z492" s="234"/>
      <c r="AA492" s="378"/>
      <c r="AB492" s="378"/>
      <c r="AC492" s="379"/>
      <c r="AD492" s="175"/>
      <c r="AE492" s="175"/>
      <c r="AF492" s="175"/>
      <c r="AG492" s="175"/>
      <c r="AH492" s="175"/>
      <c r="AI492" s="175"/>
      <c r="AJ492" s="175"/>
      <c r="AK492" s="175"/>
      <c r="AL492" s="175"/>
      <c r="AN492" s="216"/>
      <c r="AO492"/>
      <c r="AP492"/>
      <c r="AQ492"/>
      <c r="AR492"/>
      <c r="AS492"/>
      <c r="AT492"/>
    </row>
    <row r="493" spans="1:46" s="157" customFormat="1" ht="15" x14ac:dyDescent="0.25">
      <c r="A493" s="152"/>
      <c r="B493" s="364">
        <v>598</v>
      </c>
      <c r="C493" s="365" t="s">
        <v>205</v>
      </c>
      <c r="D493" s="366" t="s">
        <v>30</v>
      </c>
      <c r="E493" s="366" t="s">
        <v>532</v>
      </c>
      <c r="F493" s="367"/>
      <c r="G493" s="411">
        <v>43194</v>
      </c>
      <c r="H493" s="412">
        <v>5.0199999999999996</v>
      </c>
      <c r="I493" s="342">
        <v>1</v>
      </c>
      <c r="J493" s="368">
        <v>0</v>
      </c>
      <c r="K493" s="369">
        <v>0</v>
      </c>
      <c r="L493" s="370">
        <v>5.0199999999999996</v>
      </c>
      <c r="M493" s="370">
        <v>5.0200916489782124</v>
      </c>
      <c r="N493" s="370">
        <v>5.0201832996296387</v>
      </c>
      <c r="O493" s="370">
        <v>5.0202749519543106</v>
      </c>
      <c r="P493" s="370">
        <v>5.0203666059522583</v>
      </c>
      <c r="Q493" s="370">
        <v>5.0204582616235101</v>
      </c>
      <c r="R493" s="370">
        <v>5.0205499189680998</v>
      </c>
      <c r="S493" s="370">
        <v>5.0206415779860558</v>
      </c>
      <c r="T493" s="370">
        <v>5.0207332386774093</v>
      </c>
      <c r="U493" s="370">
        <v>5.0208249010421904</v>
      </c>
      <c r="V493" s="370">
        <v>5.020916565080431</v>
      </c>
      <c r="W493" s="370">
        <v>5.0210082307921597</v>
      </c>
      <c r="X493" s="370">
        <v>5.0210998981774102</v>
      </c>
      <c r="Y493" s="370">
        <v>5.0211915672362091</v>
      </c>
      <c r="Z493" s="371"/>
      <c r="AA493" s="347">
        <v>0</v>
      </c>
      <c r="AB493" s="347">
        <v>0</v>
      </c>
      <c r="AC493" s="348">
        <v>0.5577689243027889</v>
      </c>
      <c r="AD493" s="175"/>
      <c r="AE493" s="349">
        <v>13185</v>
      </c>
      <c r="AF493" s="350"/>
      <c r="AG493" s="350"/>
      <c r="AH493" s="350"/>
      <c r="AI493" s="350"/>
      <c r="AJ493" s="350"/>
      <c r="AK493" s="350"/>
      <c r="AL493" s="351"/>
      <c r="AM493" s="157">
        <v>5.5057560453162271</v>
      </c>
      <c r="AN493" s="216">
        <v>-0.48575604531622751</v>
      </c>
      <c r="AO493"/>
      <c r="AP493"/>
      <c r="AQ493"/>
      <c r="AR493"/>
      <c r="AS493"/>
      <c r="AT493"/>
    </row>
    <row r="494" spans="1:46" s="157" customFormat="1" ht="15" x14ac:dyDescent="0.25">
      <c r="C494" s="251"/>
      <c r="D494" s="139"/>
      <c r="E494" s="139"/>
      <c r="F494" s="139"/>
      <c r="G494" s="218">
        <v>0.4375</v>
      </c>
      <c r="H494" s="250"/>
      <c r="I494" s="220"/>
      <c r="J494" s="220"/>
      <c r="K494" s="220"/>
      <c r="L494" s="220" t="s">
        <v>32</v>
      </c>
      <c r="M494" s="235"/>
      <c r="N494" s="221"/>
      <c r="O494" s="221"/>
      <c r="P494" s="221"/>
      <c r="Q494" s="221"/>
      <c r="R494" s="221"/>
      <c r="S494" s="221"/>
      <c r="T494" s="221"/>
      <c r="U494" s="221"/>
      <c r="V494" s="221"/>
      <c r="W494" s="221"/>
      <c r="X494" s="221"/>
      <c r="Y494" s="221"/>
      <c r="Z494" s="222"/>
      <c r="AA494" s="353"/>
      <c r="AB494" s="353"/>
      <c r="AC494" s="372">
        <v>2.8</v>
      </c>
      <c r="AD494" s="175"/>
      <c r="AE494" s="186">
        <v>1</v>
      </c>
      <c r="AF494" s="187">
        <v>0</v>
      </c>
      <c r="AG494" s="187">
        <v>0</v>
      </c>
      <c r="AH494" s="187">
        <v>0</v>
      </c>
      <c r="AI494" s="187">
        <v>0</v>
      </c>
      <c r="AJ494" s="187">
        <v>0</v>
      </c>
      <c r="AK494" s="187">
        <v>0</v>
      </c>
      <c r="AL494" s="188">
        <v>0</v>
      </c>
      <c r="AN494" s="216"/>
      <c r="AO494"/>
      <c r="AP494"/>
      <c r="AQ494"/>
      <c r="AR494"/>
      <c r="AS494"/>
      <c r="AT494"/>
    </row>
    <row r="495" spans="1:46" s="157" customFormat="1" ht="15" x14ac:dyDescent="0.25">
      <c r="C495" s="223" t="s">
        <v>33</v>
      </c>
      <c r="D495" s="373"/>
      <c r="E495" s="225"/>
      <c r="F495" s="225"/>
      <c r="G495" s="226"/>
      <c r="H495" s="249"/>
      <c r="I495" s="228"/>
      <c r="J495" s="228"/>
      <c r="K495" s="228"/>
      <c r="L495" s="228"/>
      <c r="M495" s="374"/>
      <c r="N495" s="374"/>
      <c r="O495" s="375"/>
      <c r="P495" s="375"/>
      <c r="Q495" s="375"/>
      <c r="R495" s="376" t="s">
        <v>34</v>
      </c>
      <c r="S495" s="396">
        <v>0</v>
      </c>
      <c r="T495" s="233"/>
      <c r="U495" s="233"/>
      <c r="V495" s="233"/>
      <c r="W495" s="233"/>
      <c r="X495" s="233"/>
      <c r="Y495" s="233"/>
      <c r="Z495" s="234"/>
      <c r="AA495" s="378"/>
      <c r="AB495" s="378"/>
      <c r="AC495" s="379"/>
      <c r="AD495" s="175"/>
      <c r="AE495" s="175"/>
      <c r="AF495" s="175"/>
      <c r="AG495" s="175"/>
      <c r="AH495" s="175"/>
      <c r="AI495" s="175"/>
      <c r="AJ495" s="175"/>
      <c r="AK495" s="175"/>
      <c r="AL495" s="175"/>
      <c r="AN495" s="216"/>
      <c r="AO495"/>
      <c r="AP495"/>
      <c r="AQ495"/>
      <c r="AR495"/>
      <c r="AS495"/>
      <c r="AT495"/>
    </row>
    <row r="496" spans="1:46" s="157" customFormat="1" ht="15" x14ac:dyDescent="0.25">
      <c r="B496" s="364">
        <v>583</v>
      </c>
      <c r="C496" s="365" t="s">
        <v>494</v>
      </c>
      <c r="D496" s="366" t="s">
        <v>30</v>
      </c>
      <c r="E496" s="366" t="s">
        <v>530</v>
      </c>
      <c r="F496" s="367"/>
      <c r="G496" s="411">
        <v>43498</v>
      </c>
      <c r="H496" s="412">
        <v>0.78</v>
      </c>
      <c r="I496" s="342">
        <v>1</v>
      </c>
      <c r="J496" s="368" t="s">
        <v>829</v>
      </c>
      <c r="K496" s="369" t="s">
        <v>829</v>
      </c>
      <c r="L496" s="370">
        <v>0.78</v>
      </c>
      <c r="M496" s="370">
        <v>0.80089418016122083</v>
      </c>
      <c r="N496" s="370">
        <v>0.82234806130271032</v>
      </c>
      <c r="O496" s="370">
        <v>0.84437663636436355</v>
      </c>
      <c r="P496" s="370">
        <v>0.86699529990811053</v>
      </c>
      <c r="Q496" s="370">
        <v>0.89021985887633071</v>
      </c>
      <c r="R496" s="370">
        <v>0.91406654363845707</v>
      </c>
      <c r="S496" s="370">
        <v>0.93855201933349086</v>
      </c>
      <c r="T496" s="370">
        <v>0.96369339751635175</v>
      </c>
      <c r="U496" s="370">
        <v>0.9895082481162053</v>
      </c>
      <c r="V496" s="370">
        <v>1.0160146117151205</v>
      </c>
      <c r="W496" s="370">
        <v>1.0432310121556445</v>
      </c>
      <c r="X496" s="370">
        <v>1.0711764694860966</v>
      </c>
      <c r="Y496" s="370">
        <v>1.099870513252639</v>
      </c>
      <c r="Z496" s="371"/>
      <c r="AA496" s="347">
        <v>0</v>
      </c>
      <c r="AB496" s="347">
        <v>0</v>
      </c>
      <c r="AC496" s="348">
        <v>0</v>
      </c>
      <c r="AD496" s="175"/>
      <c r="AE496" s="349">
        <v>81920</v>
      </c>
      <c r="AF496" s="350"/>
      <c r="AG496" s="350"/>
      <c r="AH496" s="350"/>
      <c r="AI496" s="350"/>
      <c r="AJ496" s="350"/>
      <c r="AK496" s="350"/>
      <c r="AL496" s="351"/>
      <c r="AM496" s="157">
        <v>0.8541354880695986</v>
      </c>
      <c r="AN496" s="216">
        <v>-7.4135488069598576E-2</v>
      </c>
      <c r="AO496"/>
      <c r="AP496"/>
      <c r="AQ496"/>
      <c r="AR496"/>
      <c r="AS496"/>
      <c r="AT496"/>
    </row>
    <row r="497" spans="1:46" s="157" customFormat="1" ht="15" x14ac:dyDescent="0.25">
      <c r="C497" s="217"/>
      <c r="D497" s="139"/>
      <c r="E497" s="139"/>
      <c r="F497" s="139"/>
      <c r="G497" s="218">
        <v>0.85416666666666663</v>
      </c>
      <c r="H497" s="250"/>
      <c r="I497" s="220"/>
      <c r="J497" s="220"/>
      <c r="K497" s="220"/>
      <c r="L497" s="220" t="s">
        <v>32</v>
      </c>
      <c r="M497" s="235"/>
      <c r="N497" s="221"/>
      <c r="O497" s="221"/>
      <c r="P497" s="221"/>
      <c r="Q497" s="221"/>
      <c r="R497" s="221"/>
      <c r="S497" s="221"/>
      <c r="T497" s="221"/>
      <c r="U497" s="221"/>
      <c r="V497" s="221"/>
      <c r="W497" s="221"/>
      <c r="X497" s="221"/>
      <c r="Y497" s="221"/>
      <c r="Z497" s="222"/>
      <c r="AA497" s="353"/>
      <c r="AB497" s="353"/>
      <c r="AC497" s="372">
        <v>0</v>
      </c>
      <c r="AD497" s="175"/>
      <c r="AE497" s="186">
        <v>1</v>
      </c>
      <c r="AF497" s="187">
        <v>0</v>
      </c>
      <c r="AG497" s="187">
        <v>0</v>
      </c>
      <c r="AH497" s="187">
        <v>0</v>
      </c>
      <c r="AI497" s="187">
        <v>0</v>
      </c>
      <c r="AJ497" s="187">
        <v>0</v>
      </c>
      <c r="AK497" s="187">
        <v>0</v>
      </c>
      <c r="AL497" s="188">
        <v>0</v>
      </c>
      <c r="AN497" s="216"/>
      <c r="AO497"/>
      <c r="AP497"/>
      <c r="AQ497"/>
      <c r="AR497"/>
      <c r="AS497"/>
      <c r="AT497"/>
    </row>
    <row r="498" spans="1:46" s="157" customFormat="1" ht="15" x14ac:dyDescent="0.25">
      <c r="C498" s="223" t="s">
        <v>33</v>
      </c>
      <c r="D498" s="373"/>
      <c r="E498" s="225"/>
      <c r="F498" s="225"/>
      <c r="G498" s="226"/>
      <c r="H498" s="249"/>
      <c r="I498" s="228"/>
      <c r="J498" s="228"/>
      <c r="K498" s="228"/>
      <c r="L498" s="228"/>
      <c r="M498" s="374"/>
      <c r="N498" s="374"/>
      <c r="O498" s="375"/>
      <c r="P498" s="375"/>
      <c r="Q498" s="375"/>
      <c r="R498" s="376" t="s">
        <v>34</v>
      </c>
      <c r="S498" s="396">
        <v>0</v>
      </c>
      <c r="T498" s="233"/>
      <c r="U498" s="233"/>
      <c r="V498" s="233"/>
      <c r="W498" s="233"/>
      <c r="X498" s="233"/>
      <c r="Y498" s="233"/>
      <c r="Z498" s="234"/>
      <c r="AA498" s="378"/>
      <c r="AB498" s="378"/>
      <c r="AC498" s="379"/>
      <c r="AD498" s="175"/>
      <c r="AE498" s="175"/>
      <c r="AF498" s="175"/>
      <c r="AG498" s="175"/>
      <c r="AH498" s="175"/>
      <c r="AI498" s="175"/>
      <c r="AJ498" s="175"/>
      <c r="AK498" s="175"/>
      <c r="AL498" s="175"/>
      <c r="AN498" s="216"/>
      <c r="AO498"/>
      <c r="AP498"/>
      <c r="AQ498"/>
      <c r="AR498"/>
      <c r="AS498"/>
      <c r="AT498"/>
    </row>
    <row r="499" spans="1:46" s="157" customFormat="1" ht="15" x14ac:dyDescent="0.25">
      <c r="B499" s="380">
        <v>590</v>
      </c>
      <c r="C499" s="365" t="s">
        <v>384</v>
      </c>
      <c r="D499" s="366" t="s">
        <v>30</v>
      </c>
      <c r="E499" s="366" t="s">
        <v>564</v>
      </c>
      <c r="F499" s="367"/>
      <c r="G499" s="411">
        <v>43487</v>
      </c>
      <c r="H499" s="412">
        <v>0.73</v>
      </c>
      <c r="I499" s="342">
        <v>1</v>
      </c>
      <c r="J499" s="368">
        <v>0</v>
      </c>
      <c r="K499" s="369">
        <v>0</v>
      </c>
      <c r="L499" s="370">
        <v>0.73</v>
      </c>
      <c r="M499" s="370">
        <v>0.73001332744105485</v>
      </c>
      <c r="N499" s="370">
        <v>0.73002665512542564</v>
      </c>
      <c r="O499" s="370">
        <v>0.7300399830531169</v>
      </c>
      <c r="P499" s="370">
        <v>0.73005331122413319</v>
      </c>
      <c r="Q499" s="370">
        <v>0.73006663963847862</v>
      </c>
      <c r="R499" s="370">
        <v>0.73007996829615796</v>
      </c>
      <c r="S499" s="370">
        <v>0.73009329719717542</v>
      </c>
      <c r="T499" s="370">
        <v>0.73010662634153567</v>
      </c>
      <c r="U499" s="370">
        <v>0.73011995572924293</v>
      </c>
      <c r="V499" s="370">
        <v>0.73013328536030186</v>
      </c>
      <c r="W499" s="370">
        <v>0.73014661523471647</v>
      </c>
      <c r="X499" s="370">
        <v>0.73015994535249196</v>
      </c>
      <c r="Y499" s="370">
        <v>0.730173275713632</v>
      </c>
      <c r="Z499" s="371"/>
      <c r="AA499" s="347">
        <v>0</v>
      </c>
      <c r="AB499" s="347">
        <v>0</v>
      </c>
      <c r="AC499" s="348">
        <v>1.3698630136986302E-2</v>
      </c>
      <c r="AD499" s="175"/>
      <c r="AE499" s="349">
        <v>81904</v>
      </c>
      <c r="AF499" s="350"/>
      <c r="AG499" s="350"/>
      <c r="AH499" s="350"/>
      <c r="AI499" s="350"/>
      <c r="AJ499" s="350"/>
      <c r="AK499" s="350"/>
      <c r="AL499" s="351"/>
      <c r="AM499" s="157">
        <v>0.8365001795809156</v>
      </c>
      <c r="AN499" s="216">
        <v>-0.10650017958091562</v>
      </c>
      <c r="AO499"/>
      <c r="AP499"/>
      <c r="AQ499"/>
      <c r="AR499"/>
      <c r="AS499"/>
      <c r="AT499"/>
    </row>
    <row r="500" spans="1:46" s="157" customFormat="1" ht="15" x14ac:dyDescent="0.25">
      <c r="C500" s="217"/>
      <c r="D500" s="139"/>
      <c r="E500" s="139"/>
      <c r="F500" s="139"/>
      <c r="G500" s="137">
        <v>0.83333333333333337</v>
      </c>
      <c r="H500" s="250"/>
      <c r="I500" s="220"/>
      <c r="J500" s="220"/>
      <c r="K500" s="220"/>
      <c r="L500" s="220" t="s">
        <v>32</v>
      </c>
      <c r="M500" s="235"/>
      <c r="N500" s="221"/>
      <c r="O500" s="221"/>
      <c r="P500" s="221"/>
      <c r="Q500" s="221"/>
      <c r="R500" s="221"/>
      <c r="S500" s="221"/>
      <c r="T500" s="221"/>
      <c r="U500" s="221"/>
      <c r="V500" s="221"/>
      <c r="W500" s="221"/>
      <c r="X500" s="221"/>
      <c r="Y500" s="221"/>
      <c r="Z500" s="222"/>
      <c r="AA500" s="353"/>
      <c r="AB500" s="353"/>
      <c r="AC500" s="372">
        <v>0.01</v>
      </c>
      <c r="AD500" s="175"/>
      <c r="AE500" s="186">
        <v>1</v>
      </c>
      <c r="AF500" s="187">
        <v>0</v>
      </c>
      <c r="AG500" s="187">
        <v>0</v>
      </c>
      <c r="AH500" s="187">
        <v>0</v>
      </c>
      <c r="AI500" s="187">
        <v>0</v>
      </c>
      <c r="AJ500" s="187">
        <v>0</v>
      </c>
      <c r="AK500" s="187">
        <v>0</v>
      </c>
      <c r="AL500" s="188">
        <v>0</v>
      </c>
      <c r="AN500" s="216"/>
      <c r="AO500"/>
      <c r="AP500"/>
      <c r="AQ500"/>
      <c r="AR500"/>
      <c r="AS500"/>
      <c r="AT500"/>
    </row>
    <row r="501" spans="1:46" s="157" customFormat="1" ht="15" x14ac:dyDescent="0.25">
      <c r="C501" s="223" t="s">
        <v>33</v>
      </c>
      <c r="D501" s="373"/>
      <c r="E501" s="225"/>
      <c r="F501" s="225"/>
      <c r="G501" s="226"/>
      <c r="H501" s="249"/>
      <c r="I501" s="228"/>
      <c r="J501" s="228"/>
      <c r="K501" s="228"/>
      <c r="L501" s="228"/>
      <c r="M501" s="374"/>
      <c r="N501" s="374"/>
      <c r="O501" s="375"/>
      <c r="P501" s="375"/>
      <c r="Q501" s="375"/>
      <c r="R501" s="376" t="s">
        <v>34</v>
      </c>
      <c r="S501" s="396">
        <v>0</v>
      </c>
      <c r="T501" s="233"/>
      <c r="U501" s="233"/>
      <c r="V501" s="233"/>
      <c r="W501" s="233"/>
      <c r="X501" s="233"/>
      <c r="Y501" s="233"/>
      <c r="Z501" s="234"/>
      <c r="AA501" s="378"/>
      <c r="AB501" s="378"/>
      <c r="AC501" s="379"/>
      <c r="AD501" s="175"/>
      <c r="AE501" s="175"/>
      <c r="AF501" s="175"/>
      <c r="AG501" s="175"/>
      <c r="AH501" s="175"/>
      <c r="AI501" s="175"/>
      <c r="AJ501" s="175"/>
      <c r="AK501" s="175"/>
      <c r="AL501" s="175"/>
      <c r="AN501" s="216"/>
      <c r="AO501"/>
      <c r="AP501"/>
      <c r="AQ501"/>
      <c r="AR501"/>
      <c r="AS501"/>
      <c r="AT501"/>
    </row>
    <row r="502" spans="1:46" s="157" customFormat="1" ht="15" x14ac:dyDescent="0.25">
      <c r="A502" s="246"/>
      <c r="B502" s="246"/>
      <c r="C502" s="246"/>
      <c r="D502" s="246"/>
      <c r="E502" s="246"/>
      <c r="F502" s="246"/>
      <c r="G502" s="246"/>
      <c r="H502" s="246"/>
      <c r="I502" s="246"/>
      <c r="J502" s="246"/>
      <c r="K502" s="246"/>
      <c r="L502" s="246"/>
      <c r="M502" s="246"/>
      <c r="N502" s="246"/>
      <c r="O502" s="246"/>
      <c r="P502" s="246"/>
      <c r="Q502" s="246"/>
      <c r="R502" s="246"/>
      <c r="S502" s="246"/>
      <c r="T502" s="246"/>
      <c r="U502" s="246"/>
      <c r="V502" s="246"/>
      <c r="W502" s="246"/>
      <c r="X502" s="246"/>
      <c r="Y502" s="246"/>
      <c r="Z502" s="246"/>
      <c r="AA502" s="246"/>
      <c r="AB502" s="246"/>
      <c r="AC502" s="246"/>
      <c r="AD502" s="246"/>
      <c r="AE502" s="246"/>
      <c r="AF502" s="246"/>
      <c r="AG502" s="246"/>
      <c r="AH502" s="246"/>
      <c r="AI502" s="246"/>
      <c r="AJ502" s="246"/>
      <c r="AK502" s="246"/>
      <c r="AL502" s="246"/>
      <c r="AN502" s="216"/>
      <c r="AO502"/>
      <c r="AP502"/>
      <c r="AQ502"/>
      <c r="AR502"/>
      <c r="AS502"/>
      <c r="AT502"/>
    </row>
    <row r="503" spans="1:46" s="157" customFormat="1" ht="15" x14ac:dyDescent="0.25">
      <c r="A503" s="152"/>
      <c r="B503" s="25"/>
      <c r="C503" s="158"/>
      <c r="D503" s="152"/>
      <c r="E503" s="152"/>
      <c r="F503" s="152"/>
      <c r="G503" s="152"/>
      <c r="H503" s="152"/>
      <c r="I503" s="152"/>
      <c r="J503" s="152"/>
      <c r="K503" s="152"/>
      <c r="L503" s="7" t="s">
        <v>0</v>
      </c>
      <c r="M503" s="159"/>
      <c r="N503" s="159"/>
      <c r="O503" s="159"/>
      <c r="P503" s="159"/>
      <c r="Q503" s="159"/>
      <c r="R503" s="159"/>
      <c r="S503" s="159"/>
      <c r="T503" s="159"/>
      <c r="U503" s="159"/>
      <c r="V503" s="159"/>
      <c r="W503" s="159"/>
      <c r="X503" s="159"/>
      <c r="Y503" s="159"/>
      <c r="Z503" s="156"/>
      <c r="AA503" s="152"/>
      <c r="AB503" s="152"/>
      <c r="AC503" s="152"/>
      <c r="AD503" s="152"/>
      <c r="AE503" s="152"/>
      <c r="AF503" s="152"/>
      <c r="AG503" s="152"/>
      <c r="AH503" s="152"/>
      <c r="AI503" s="152"/>
      <c r="AJ503" s="152"/>
      <c r="AK503" s="152"/>
      <c r="AL503" s="152"/>
      <c r="AN503" s="216"/>
      <c r="AO503"/>
      <c r="AP503"/>
      <c r="AQ503"/>
      <c r="AR503"/>
      <c r="AS503"/>
      <c r="AT503"/>
    </row>
    <row r="504" spans="1:46" s="157" customFormat="1" ht="60.75" x14ac:dyDescent="0.25">
      <c r="A504" s="20" t="s">
        <v>39</v>
      </c>
      <c r="B504" s="21" t="s">
        <v>657</v>
      </c>
      <c r="C504" s="20" t="s">
        <v>2</v>
      </c>
      <c r="D504" s="18" t="s">
        <v>3</v>
      </c>
      <c r="E504" s="18" t="s">
        <v>4</v>
      </c>
      <c r="F504" s="18" t="s">
        <v>5</v>
      </c>
      <c r="G504" s="22" t="s">
        <v>6</v>
      </c>
      <c r="H504" s="22" t="s">
        <v>826</v>
      </c>
      <c r="I504" s="16" t="s">
        <v>7</v>
      </c>
      <c r="J504" s="24" t="s">
        <v>8</v>
      </c>
      <c r="K504" s="17" t="s">
        <v>9</v>
      </c>
      <c r="L504" s="22" t="s">
        <v>10</v>
      </c>
      <c r="M504" s="22" t="s">
        <v>658</v>
      </c>
      <c r="N504" s="22" t="s">
        <v>659</v>
      </c>
      <c r="O504" s="22" t="s">
        <v>660</v>
      </c>
      <c r="P504" s="22" t="s">
        <v>661</v>
      </c>
      <c r="Q504" s="22" t="s">
        <v>662</v>
      </c>
      <c r="R504" s="22" t="s">
        <v>663</v>
      </c>
      <c r="S504" s="22" t="s">
        <v>664</v>
      </c>
      <c r="T504" s="22" t="s">
        <v>665</v>
      </c>
      <c r="U504" s="22" t="s">
        <v>666</v>
      </c>
      <c r="V504" s="22" t="s">
        <v>667</v>
      </c>
      <c r="W504" s="22" t="s">
        <v>665</v>
      </c>
      <c r="X504" s="22" t="s">
        <v>666</v>
      </c>
      <c r="Y504" s="22" t="s">
        <v>667</v>
      </c>
      <c r="Z504" s="23" t="s">
        <v>11</v>
      </c>
      <c r="AA504" s="19" t="s">
        <v>12</v>
      </c>
      <c r="AB504" s="19" t="s">
        <v>13</v>
      </c>
      <c r="AC504" s="19" t="s">
        <v>14</v>
      </c>
      <c r="AD504" s="160"/>
      <c r="AE504" s="19" t="s">
        <v>15</v>
      </c>
      <c r="AF504" s="19" t="s">
        <v>16</v>
      </c>
      <c r="AG504" s="19" t="s">
        <v>17</v>
      </c>
      <c r="AH504" s="19" t="s">
        <v>18</v>
      </c>
      <c r="AI504" s="19" t="s">
        <v>19</v>
      </c>
      <c r="AJ504" s="19" t="s">
        <v>20</v>
      </c>
      <c r="AK504" s="19" t="s">
        <v>21</v>
      </c>
      <c r="AL504" s="19" t="s">
        <v>22</v>
      </c>
      <c r="AN504" s="216"/>
      <c r="AO504"/>
      <c r="AP504"/>
      <c r="AQ504"/>
      <c r="AR504"/>
      <c r="AS504"/>
      <c r="AT504"/>
    </row>
    <row r="505" spans="1:46" s="157" customFormat="1" ht="15" x14ac:dyDescent="0.25">
      <c r="A505" s="6"/>
      <c r="B505" s="161"/>
      <c r="C505" s="162"/>
      <c r="D505" s="161"/>
      <c r="E505" s="161"/>
      <c r="F505" s="161"/>
      <c r="G505" s="163"/>
      <c r="H505" s="161"/>
      <c r="I505" s="164"/>
      <c r="J505" s="165"/>
      <c r="K505" s="161"/>
      <c r="L505" s="161"/>
      <c r="M505" s="161"/>
      <c r="N505" s="161"/>
      <c r="O505" s="161"/>
      <c r="P505" s="161"/>
      <c r="Q505" s="161"/>
      <c r="R505" s="161"/>
      <c r="S505" s="161"/>
      <c r="T505" s="161"/>
      <c r="U505" s="161"/>
      <c r="V505" s="161"/>
      <c r="W505" s="161"/>
      <c r="X505" s="161"/>
      <c r="Y505" s="161"/>
      <c r="Z505" s="160"/>
      <c r="AA505" s="160"/>
      <c r="AB505" s="160"/>
      <c r="AC505" s="160"/>
      <c r="AD505" s="160"/>
      <c r="AE505" s="160"/>
      <c r="AF505" s="160"/>
      <c r="AG505" s="160"/>
      <c r="AH505" s="160"/>
      <c r="AI505" s="160"/>
      <c r="AJ505" s="160"/>
      <c r="AK505" s="160"/>
      <c r="AL505" s="160"/>
      <c r="AN505" s="216"/>
      <c r="AO505"/>
      <c r="AP505"/>
      <c r="AQ505"/>
      <c r="AR505"/>
      <c r="AS505"/>
      <c r="AT505"/>
    </row>
    <row r="506" spans="1:46" s="157" customFormat="1" ht="15" x14ac:dyDescent="0.25">
      <c r="A506" s="334" t="s">
        <v>587</v>
      </c>
      <c r="B506" s="335">
        <v>31</v>
      </c>
      <c r="C506" s="336"/>
      <c r="D506" s="337" t="s">
        <v>23</v>
      </c>
      <c r="E506" s="338" t="s">
        <v>839</v>
      </c>
      <c r="F506" s="339"/>
      <c r="G506" s="408"/>
      <c r="H506" s="409">
        <v>44.7</v>
      </c>
      <c r="I506" s="342">
        <v>1</v>
      </c>
      <c r="J506" s="343"/>
      <c r="K506" s="344" t="s">
        <v>24</v>
      </c>
      <c r="L506" s="345">
        <v>44.7</v>
      </c>
      <c r="M506" s="345">
        <v>44.772655436397827</v>
      </c>
      <c r="N506" s="345">
        <v>44.845710317877057</v>
      </c>
      <c r="O506" s="345">
        <v>44.919166858020013</v>
      </c>
      <c r="P506" s="345">
        <v>44.993027282676273</v>
      </c>
      <c r="Q506" s="345">
        <v>45.067293830030522</v>
      </c>
      <c r="R506" s="345">
        <v>45.14196875067109</v>
      </c>
      <c r="S506" s="345">
        <v>45.217054307658508</v>
      </c>
      <c r="T506" s="345">
        <v>45.292552776594789</v>
      </c>
      <c r="U506" s="345">
        <v>45.368466445692782</v>
      </c>
      <c r="V506" s="345">
        <v>45.44479761584617</v>
      </c>
      <c r="W506" s="345">
        <v>45.521548600699695</v>
      </c>
      <c r="X506" s="345">
        <v>45.598721726719852</v>
      </c>
      <c r="Y506" s="345">
        <v>45.676319333265866</v>
      </c>
      <c r="Z506" s="346" t="s">
        <v>1606</v>
      </c>
      <c r="AA506" s="347">
        <v>0</v>
      </c>
      <c r="AB506" s="347">
        <v>0</v>
      </c>
      <c r="AC506" s="348">
        <v>0.24832214765100669</v>
      </c>
      <c r="AD506" s="175"/>
      <c r="AE506" s="349">
        <v>13330</v>
      </c>
      <c r="AF506" s="350"/>
      <c r="AG506" s="350"/>
      <c r="AH506" s="350"/>
      <c r="AI506" s="350"/>
      <c r="AJ506" s="350"/>
      <c r="AK506" s="350"/>
      <c r="AL506" s="351"/>
      <c r="AN506" s="216"/>
      <c r="AO506"/>
      <c r="AP506"/>
      <c r="AQ506"/>
      <c r="AR506"/>
      <c r="AS506"/>
      <c r="AT506"/>
    </row>
    <row r="507" spans="1:46" s="157" customFormat="1" ht="15" x14ac:dyDescent="0.25">
      <c r="A507" s="11"/>
      <c r="B507" s="176"/>
      <c r="C507" s="177"/>
      <c r="D507" s="178"/>
      <c r="E507" s="178"/>
      <c r="F507" s="178"/>
      <c r="G507" s="179"/>
      <c r="H507" s="180"/>
      <c r="I507" s="181"/>
      <c r="J507" s="182"/>
      <c r="K507" s="183" t="s">
        <v>25</v>
      </c>
      <c r="L507" s="352">
        <v>45.538415069999999</v>
      </c>
      <c r="M507" s="352">
        <v>45.612433267310429</v>
      </c>
      <c r="N507" s="352">
        <v>45.686858401889637</v>
      </c>
      <c r="O507" s="352">
        <v>45.761692728838995</v>
      </c>
      <c r="P507" s="352">
        <v>45.836938515757183</v>
      </c>
      <c r="Q507" s="352">
        <v>45.912598042809392</v>
      </c>
      <c r="R507" s="352">
        <v>45.988673602797078</v>
      </c>
      <c r="S507" s="352">
        <v>46.06516750122784</v>
      </c>
      <c r="T507" s="352">
        <v>46.142082056386002</v>
      </c>
      <c r="U507" s="352">
        <v>46.219419599403253</v>
      </c>
      <c r="V507" s="352">
        <v>46.297182474329958</v>
      </c>
      <c r="W507" s="352">
        <v>46.375373038206718</v>
      </c>
      <c r="X507" s="352">
        <v>46.453993661136366</v>
      </c>
      <c r="Y507" s="352">
        <v>46.533046726356297</v>
      </c>
      <c r="Z507" s="184"/>
      <c r="AA507" s="353"/>
      <c r="AB507" s="353"/>
      <c r="AC507" s="354">
        <v>11.1</v>
      </c>
      <c r="AD507" s="175"/>
      <c r="AE507" s="186">
        <v>1</v>
      </c>
      <c r="AF507" s="187">
        <v>0</v>
      </c>
      <c r="AG507" s="187">
        <v>0</v>
      </c>
      <c r="AH507" s="187">
        <v>0</v>
      </c>
      <c r="AI507" s="187">
        <v>0</v>
      </c>
      <c r="AJ507" s="187">
        <v>0</v>
      </c>
      <c r="AK507" s="187">
        <v>0</v>
      </c>
      <c r="AL507" s="188">
        <v>0</v>
      </c>
      <c r="AN507" s="216"/>
      <c r="AO507"/>
      <c r="AP507"/>
      <c r="AQ507"/>
      <c r="AR507"/>
      <c r="AS507"/>
      <c r="AT507"/>
    </row>
    <row r="508" spans="1:46" s="157" customFormat="1" ht="15" x14ac:dyDescent="0.25">
      <c r="A508" s="11"/>
      <c r="B508" s="176"/>
      <c r="C508" s="189"/>
      <c r="D508" s="190" t="s">
        <v>26</v>
      </c>
      <c r="E508" s="355"/>
      <c r="F508" s="356"/>
      <c r="G508" s="357"/>
      <c r="H508" s="358"/>
      <c r="I508" s="359"/>
      <c r="J508" s="359"/>
      <c r="K508" s="359"/>
      <c r="L508" s="359"/>
      <c r="M508" s="359"/>
      <c r="N508" s="360"/>
      <c r="O508" s="360"/>
      <c r="P508" s="360"/>
      <c r="Q508" s="360"/>
      <c r="R508" s="361" t="s">
        <v>27</v>
      </c>
      <c r="S508" s="392">
        <v>0</v>
      </c>
      <c r="T508" s="353"/>
      <c r="U508" s="353"/>
      <c r="V508" s="353"/>
      <c r="W508" s="353"/>
      <c r="X508" s="353"/>
      <c r="Y508" s="353"/>
      <c r="Z508" s="184"/>
      <c r="AA508" s="362"/>
      <c r="AB508" s="362"/>
      <c r="AC508" s="363"/>
      <c r="AD508" s="175"/>
      <c r="AE508" s="175"/>
      <c r="AF508" s="175"/>
      <c r="AG508" s="175"/>
      <c r="AH508" s="175"/>
      <c r="AI508" s="175"/>
      <c r="AJ508" s="175"/>
      <c r="AK508" s="175"/>
      <c r="AL508" s="175"/>
      <c r="AN508" s="216"/>
      <c r="AO508"/>
      <c r="AP508"/>
      <c r="AQ508"/>
      <c r="AR508"/>
      <c r="AS508"/>
      <c r="AT508"/>
    </row>
    <row r="509" spans="1:46" s="157" customFormat="1" ht="15" x14ac:dyDescent="0.25">
      <c r="A509" s="14"/>
      <c r="B509" s="197"/>
      <c r="C509" s="198"/>
      <c r="D509" s="198"/>
      <c r="E509" s="198"/>
      <c r="F509" s="199"/>
      <c r="G509" s="200" t="s">
        <v>28</v>
      </c>
      <c r="H509" s="201">
        <v>0.99199999999999999</v>
      </c>
      <c r="I509" s="197"/>
      <c r="J509" s="202"/>
      <c r="K509" s="203" t="s">
        <v>29</v>
      </c>
      <c r="L509" s="78">
        <v>44.342400000000005</v>
      </c>
      <c r="M509" s="78">
        <v>44.414474192906646</v>
      </c>
      <c r="N509" s="78">
        <v>44.486944635334041</v>
      </c>
      <c r="O509" s="78">
        <v>44.559813523155853</v>
      </c>
      <c r="P509" s="78">
        <v>44.633083064414862</v>
      </c>
      <c r="Q509" s="78">
        <v>44.706755479390274</v>
      </c>
      <c r="R509" s="78">
        <v>44.780833000665723</v>
      </c>
      <c r="S509" s="78">
        <v>44.855317873197237</v>
      </c>
      <c r="T509" s="78">
        <v>44.930212354382029</v>
      </c>
      <c r="U509" s="78">
        <v>45.005518714127241</v>
      </c>
      <c r="V509" s="78">
        <v>45.081239234919401</v>
      </c>
      <c r="W509" s="78">
        <v>45.157376211894096</v>
      </c>
      <c r="X509" s="78">
        <v>45.23393195290609</v>
      </c>
      <c r="Y509" s="78">
        <v>45.310908778599739</v>
      </c>
      <c r="Z509" s="204"/>
      <c r="AA509" s="205"/>
      <c r="AB509" s="198"/>
      <c r="AC509" s="206"/>
      <c r="AD509" s="175"/>
      <c r="AE509" s="175"/>
      <c r="AF509" s="175"/>
      <c r="AG509" s="175"/>
      <c r="AH509" s="175"/>
      <c r="AI509" s="175"/>
      <c r="AJ509" s="175"/>
      <c r="AK509" s="175"/>
      <c r="AL509" s="175"/>
      <c r="AN509" s="216"/>
      <c r="AO509"/>
      <c r="AP509"/>
      <c r="AQ509"/>
      <c r="AR509"/>
      <c r="AS509"/>
      <c r="AT509"/>
    </row>
    <row r="510" spans="1:46" s="157" customFormat="1" ht="15" x14ac:dyDescent="0.25">
      <c r="A510" s="2"/>
      <c r="C510" s="207"/>
      <c r="D510" s="208"/>
      <c r="E510" s="208"/>
      <c r="F510" s="208"/>
      <c r="G510" s="209"/>
      <c r="H510" s="241"/>
      <c r="I510" s="211"/>
      <c r="J510" s="212"/>
      <c r="K510" s="208"/>
      <c r="Z510" s="175"/>
      <c r="AA510" s="175"/>
      <c r="AB510" s="175"/>
      <c r="AC510" s="175"/>
      <c r="AD510" s="175"/>
      <c r="AE510" s="175"/>
      <c r="AF510" s="175"/>
      <c r="AG510" s="175"/>
      <c r="AH510" s="175"/>
      <c r="AI510" s="175"/>
      <c r="AJ510" s="175"/>
      <c r="AK510" s="175"/>
      <c r="AL510" s="175"/>
      <c r="AN510" s="216"/>
      <c r="AO510"/>
      <c r="AP510"/>
      <c r="AQ510"/>
      <c r="AR510"/>
      <c r="AS510"/>
      <c r="AT510"/>
    </row>
    <row r="511" spans="1:46" s="157" customFormat="1" ht="15" x14ac:dyDescent="0.25">
      <c r="A511" s="152"/>
      <c r="B511" s="388">
        <v>32</v>
      </c>
      <c r="C511" s="365" t="s">
        <v>207</v>
      </c>
      <c r="D511" s="366" t="s">
        <v>30</v>
      </c>
      <c r="E511" s="366" t="s">
        <v>532</v>
      </c>
      <c r="F511" s="367"/>
      <c r="G511" s="411">
        <v>43449</v>
      </c>
      <c r="H511" s="412">
        <v>13.25</v>
      </c>
      <c r="I511" s="342">
        <v>1</v>
      </c>
      <c r="J511" s="368" t="s">
        <v>31</v>
      </c>
      <c r="K511" s="369" t="s">
        <v>31</v>
      </c>
      <c r="L511" s="370">
        <v>13.25</v>
      </c>
      <c r="M511" s="370">
        <v>13.32342871518906</v>
      </c>
      <c r="N511" s="370">
        <v>13.397264356884861</v>
      </c>
      <c r="O511" s="370">
        <v>13.471509180188576</v>
      </c>
      <c r="P511" s="370">
        <v>13.546165452698681</v>
      </c>
      <c r="Q511" s="370">
        <v>13.621235454580196</v>
      </c>
      <c r="R511" s="370">
        <v>13.696721478634348</v>
      </c>
      <c r="S511" s="370">
        <v>13.772625830368572</v>
      </c>
      <c r="T511" s="370">
        <v>13.848950828066961</v>
      </c>
      <c r="U511" s="370">
        <v>13.92569880286103</v>
      </c>
      <c r="V511" s="370">
        <v>14.00287209880095</v>
      </c>
      <c r="W511" s="370">
        <v>14.080473072927113</v>
      </c>
      <c r="X511" s="370">
        <v>14.158504095342149</v>
      </c>
      <c r="Y511" s="370">
        <v>14.236967549283278</v>
      </c>
      <c r="Z511" s="381"/>
      <c r="AA511" s="347">
        <v>0</v>
      </c>
      <c r="AB511" s="347">
        <v>0</v>
      </c>
      <c r="AC511" s="348">
        <v>0.24528301886792453</v>
      </c>
      <c r="AD511" s="175"/>
      <c r="AE511" s="349">
        <v>82002</v>
      </c>
      <c r="AF511" s="350"/>
      <c r="AG511" s="350"/>
      <c r="AH511" s="350"/>
      <c r="AI511" s="350"/>
      <c r="AJ511" s="350"/>
      <c r="AK511" s="350"/>
      <c r="AL511" s="351"/>
      <c r="AM511" s="157">
        <v>13</v>
      </c>
      <c r="AN511" s="216">
        <v>0.25</v>
      </c>
      <c r="AO511"/>
      <c r="AP511"/>
      <c r="AQ511"/>
      <c r="AR511"/>
      <c r="AS511"/>
      <c r="AT511"/>
    </row>
    <row r="512" spans="1:46" s="157" customFormat="1" ht="15" x14ac:dyDescent="0.25">
      <c r="A512" s="152"/>
      <c r="C512" s="217"/>
      <c r="D512" s="139"/>
      <c r="E512" s="139"/>
      <c r="F512" s="139"/>
      <c r="G512" s="218">
        <v>0.77083333333333337</v>
      </c>
      <c r="H512" s="248"/>
      <c r="I512" s="220"/>
      <c r="J512" s="220"/>
      <c r="K512" s="220"/>
      <c r="L512" s="220" t="s">
        <v>32</v>
      </c>
      <c r="M512" s="235"/>
      <c r="N512" s="221"/>
      <c r="O512" s="221"/>
      <c r="P512" s="221"/>
      <c r="Q512" s="221"/>
      <c r="R512" s="221"/>
      <c r="S512" s="221"/>
      <c r="T512" s="221"/>
      <c r="U512" s="221"/>
      <c r="V512" s="221"/>
      <c r="W512" s="221"/>
      <c r="X512" s="221"/>
      <c r="Y512" s="221"/>
      <c r="Z512" s="222"/>
      <c r="AA512" s="353"/>
      <c r="AB512" s="353"/>
      <c r="AC512" s="372">
        <v>3.25</v>
      </c>
      <c r="AD512" s="175"/>
      <c r="AE512" s="186">
        <v>1</v>
      </c>
      <c r="AF512" s="187">
        <v>0</v>
      </c>
      <c r="AG512" s="187">
        <v>0</v>
      </c>
      <c r="AH512" s="187">
        <v>0</v>
      </c>
      <c r="AI512" s="187">
        <v>0</v>
      </c>
      <c r="AJ512" s="187">
        <v>0</v>
      </c>
      <c r="AK512" s="187">
        <v>0</v>
      </c>
      <c r="AL512" s="188">
        <v>0</v>
      </c>
      <c r="AN512" s="216"/>
      <c r="AO512"/>
      <c r="AP512"/>
      <c r="AQ512"/>
      <c r="AR512"/>
      <c r="AS512"/>
      <c r="AT512"/>
    </row>
    <row r="513" spans="1:46" s="157" customFormat="1" ht="15" x14ac:dyDescent="0.25">
      <c r="A513" s="152"/>
      <c r="C513" s="223" t="s">
        <v>33</v>
      </c>
      <c r="D513" s="373"/>
      <c r="E513" s="225"/>
      <c r="F513" s="225"/>
      <c r="G513" s="226"/>
      <c r="H513" s="249"/>
      <c r="I513" s="228"/>
      <c r="J513" s="228"/>
      <c r="K513" s="228"/>
      <c r="L513" s="228"/>
      <c r="M513" s="374"/>
      <c r="N513" s="374"/>
      <c r="O513" s="375"/>
      <c r="P513" s="375"/>
      <c r="Q513" s="375"/>
      <c r="R513" s="376" t="s">
        <v>34</v>
      </c>
      <c r="S513" s="396">
        <v>0</v>
      </c>
      <c r="T513" s="233"/>
      <c r="U513" s="233"/>
      <c r="V513" s="233"/>
      <c r="W513" s="233"/>
      <c r="X513" s="233"/>
      <c r="Y513" s="233"/>
      <c r="Z513" s="234"/>
      <c r="AA513" s="378"/>
      <c r="AB513" s="378"/>
      <c r="AC513" s="379"/>
      <c r="AD513" s="175"/>
      <c r="AE513" s="175"/>
      <c r="AF513" s="175"/>
      <c r="AG513" s="175"/>
      <c r="AH513" s="175"/>
      <c r="AI513" s="175"/>
      <c r="AJ513" s="175"/>
      <c r="AK513" s="175"/>
      <c r="AL513" s="175"/>
      <c r="AN513" s="216"/>
      <c r="AO513"/>
      <c r="AP513"/>
      <c r="AQ513"/>
      <c r="AR513"/>
      <c r="AS513"/>
      <c r="AT513"/>
    </row>
    <row r="514" spans="1:46" s="157" customFormat="1" ht="15" x14ac:dyDescent="0.25">
      <c r="A514" s="152"/>
      <c r="B514" s="364">
        <v>24</v>
      </c>
      <c r="C514" s="365" t="s">
        <v>288</v>
      </c>
      <c r="D514" s="366" t="s">
        <v>30</v>
      </c>
      <c r="E514" s="366" t="s">
        <v>589</v>
      </c>
      <c r="F514" s="367"/>
      <c r="G514" s="411">
        <v>43496</v>
      </c>
      <c r="H514" s="412">
        <v>15.77337279</v>
      </c>
      <c r="I514" s="342">
        <v>1</v>
      </c>
      <c r="J514" s="368">
        <v>0</v>
      </c>
      <c r="K514" s="369">
        <v>0</v>
      </c>
      <c r="L514" s="370">
        <v>15.77337279</v>
      </c>
      <c r="M514" s="370">
        <v>15.773660760816568</v>
      </c>
      <c r="N514" s="370">
        <v>15.773948736890553</v>
      </c>
      <c r="O514" s="370">
        <v>15.774236718222047</v>
      </c>
      <c r="P514" s="370">
        <v>15.774524704811157</v>
      </c>
      <c r="Q514" s="370">
        <v>15.774812696657966</v>
      </c>
      <c r="R514" s="370">
        <v>15.775100693762576</v>
      </c>
      <c r="S514" s="370">
        <v>15.775388696125082</v>
      </c>
      <c r="T514" s="370">
        <v>15.775676703745583</v>
      </c>
      <c r="U514" s="370">
        <v>15.775964716624172</v>
      </c>
      <c r="V514" s="370">
        <v>15.776252734760945</v>
      </c>
      <c r="W514" s="370">
        <v>15.776540758155994</v>
      </c>
      <c r="X514" s="370">
        <v>15.77682878680943</v>
      </c>
      <c r="Y514" s="370">
        <v>15.77711682072133</v>
      </c>
      <c r="Z514" s="371"/>
      <c r="AA514" s="347">
        <v>0</v>
      </c>
      <c r="AB514" s="347">
        <v>0</v>
      </c>
      <c r="AC514" s="348">
        <v>0.25604317515150798</v>
      </c>
      <c r="AD514" s="175"/>
      <c r="AE514" s="349">
        <v>82010</v>
      </c>
      <c r="AF514" s="350"/>
      <c r="AG514" s="350"/>
      <c r="AH514" s="350"/>
      <c r="AI514" s="350"/>
      <c r="AJ514" s="350"/>
      <c r="AK514" s="350"/>
      <c r="AL514" s="351"/>
      <c r="AM514" s="157">
        <v>16.055999755859375</v>
      </c>
      <c r="AN514" s="216">
        <v>-0.28262696585937519</v>
      </c>
      <c r="AO514"/>
      <c r="AP514"/>
      <c r="AQ514"/>
      <c r="AR514"/>
      <c r="AS514"/>
      <c r="AT514"/>
    </row>
    <row r="515" spans="1:46" s="157" customFormat="1" ht="15" x14ac:dyDescent="0.25">
      <c r="A515" s="152"/>
      <c r="C515" s="217"/>
      <c r="D515" s="139"/>
      <c r="E515" s="139"/>
      <c r="F515" s="139"/>
      <c r="G515" s="218">
        <v>0.54166666666666663</v>
      </c>
      <c r="H515" s="250"/>
      <c r="I515" s="220"/>
      <c r="J515" s="220"/>
      <c r="K515" s="220"/>
      <c r="L515" s="220" t="s">
        <v>32</v>
      </c>
      <c r="M515" s="221"/>
      <c r="N515" s="221"/>
      <c r="O515" s="221"/>
      <c r="P515" s="221"/>
      <c r="Q515" s="221"/>
      <c r="R515" s="221"/>
      <c r="S515" s="221"/>
      <c r="T515" s="221"/>
      <c r="U515" s="221"/>
      <c r="V515" s="221"/>
      <c r="W515" s="221"/>
      <c r="X515" s="221"/>
      <c r="Y515" s="221"/>
      <c r="Z515" s="222"/>
      <c r="AA515" s="353"/>
      <c r="AB515" s="353"/>
      <c r="AC515" s="372">
        <v>4.0386644519999999</v>
      </c>
      <c r="AD515" s="175"/>
      <c r="AE515" s="186">
        <v>1</v>
      </c>
      <c r="AF515" s="187">
        <v>0</v>
      </c>
      <c r="AG515" s="187">
        <v>0</v>
      </c>
      <c r="AH515" s="187">
        <v>0</v>
      </c>
      <c r="AI515" s="187">
        <v>0</v>
      </c>
      <c r="AJ515" s="187">
        <v>0</v>
      </c>
      <c r="AK515" s="187">
        <v>0</v>
      </c>
      <c r="AL515" s="188">
        <v>0</v>
      </c>
      <c r="AN515" s="216"/>
      <c r="AO515"/>
      <c r="AP515"/>
      <c r="AQ515"/>
      <c r="AR515"/>
      <c r="AS515"/>
      <c r="AT515"/>
    </row>
    <row r="516" spans="1:46" s="157" customFormat="1" ht="15" x14ac:dyDescent="0.25">
      <c r="A516" s="152"/>
      <c r="C516" s="223" t="s">
        <v>33</v>
      </c>
      <c r="D516" s="373"/>
      <c r="E516" s="225"/>
      <c r="F516" s="225"/>
      <c r="G516" s="226"/>
      <c r="H516" s="249"/>
      <c r="I516" s="228"/>
      <c r="J516" s="228"/>
      <c r="K516" s="228"/>
      <c r="L516" s="228"/>
      <c r="M516" s="374"/>
      <c r="N516" s="374"/>
      <c r="O516" s="375"/>
      <c r="P516" s="375"/>
      <c r="Q516" s="375"/>
      <c r="R516" s="376" t="s">
        <v>34</v>
      </c>
      <c r="S516" s="396">
        <v>0</v>
      </c>
      <c r="T516" s="233"/>
      <c r="U516" s="233"/>
      <c r="V516" s="233"/>
      <c r="W516" s="233"/>
      <c r="X516" s="233"/>
      <c r="Y516" s="233"/>
      <c r="Z516" s="234"/>
      <c r="AA516" s="378"/>
      <c r="AB516" s="378"/>
      <c r="AC516" s="379"/>
      <c r="AD516" s="175"/>
      <c r="AE516" s="175"/>
      <c r="AF516" s="175"/>
      <c r="AG516" s="175"/>
      <c r="AH516" s="175"/>
      <c r="AI516" s="175"/>
      <c r="AJ516" s="175"/>
      <c r="AK516" s="175"/>
      <c r="AL516" s="175"/>
      <c r="AN516" s="216"/>
      <c r="AO516"/>
      <c r="AP516"/>
      <c r="AQ516"/>
      <c r="AR516"/>
      <c r="AS516"/>
      <c r="AT516"/>
    </row>
    <row r="517" spans="1:46" s="157" customFormat="1" ht="15" x14ac:dyDescent="0.25">
      <c r="A517" s="152"/>
      <c r="B517" s="364">
        <v>33</v>
      </c>
      <c r="C517" s="365" t="s">
        <v>208</v>
      </c>
      <c r="D517" s="366" t="s">
        <v>30</v>
      </c>
      <c r="E517" s="366" t="s">
        <v>588</v>
      </c>
      <c r="F517" s="367"/>
      <c r="G517" s="411">
        <v>43488</v>
      </c>
      <c r="H517" s="412">
        <v>11.47504228</v>
      </c>
      <c r="I517" s="342">
        <v>1</v>
      </c>
      <c r="J517" s="368">
        <v>0</v>
      </c>
      <c r="K517" s="369">
        <v>0</v>
      </c>
      <c r="L517" s="370">
        <v>11.47504228</v>
      </c>
      <c r="M517" s="370">
        <v>11.475251777191216</v>
      </c>
      <c r="N517" s="370">
        <v>11.475461278207176</v>
      </c>
      <c r="O517" s="370">
        <v>11.475670783047946</v>
      </c>
      <c r="P517" s="370">
        <v>11.475880291713599</v>
      </c>
      <c r="Q517" s="370">
        <v>11.4760898042042</v>
      </c>
      <c r="R517" s="370">
        <v>11.476299320519825</v>
      </c>
      <c r="S517" s="370">
        <v>11.476508840660539</v>
      </c>
      <c r="T517" s="370">
        <v>11.476718364626416</v>
      </c>
      <c r="U517" s="370">
        <v>11.476927892417523</v>
      </c>
      <c r="V517" s="370">
        <v>11.477137424033931</v>
      </c>
      <c r="W517" s="370">
        <v>11.477346959475703</v>
      </c>
      <c r="X517" s="370">
        <v>11.477556498742926</v>
      </c>
      <c r="Y517" s="370">
        <v>11.47776604183565</v>
      </c>
      <c r="Z517" s="371"/>
      <c r="AA517" s="347">
        <v>0</v>
      </c>
      <c r="AB517" s="347">
        <v>0</v>
      </c>
      <c r="AC517" s="348">
        <v>0.32408606733255541</v>
      </c>
      <c r="AD517" s="175"/>
      <c r="AE517" s="349">
        <v>82006</v>
      </c>
      <c r="AF517" s="350"/>
      <c r="AG517" s="350"/>
      <c r="AH517" s="350"/>
      <c r="AI517" s="350"/>
      <c r="AJ517" s="350"/>
      <c r="AK517" s="350"/>
      <c r="AL517" s="351"/>
      <c r="AM517" s="157">
        <v>17.04</v>
      </c>
      <c r="AN517" s="240">
        <v>-5.5649577199999989</v>
      </c>
      <c r="AO517"/>
      <c r="AP517"/>
      <c r="AQ517"/>
      <c r="AR517"/>
      <c r="AS517"/>
      <c r="AT517"/>
    </row>
    <row r="518" spans="1:46" s="157" customFormat="1" ht="15" x14ac:dyDescent="0.25">
      <c r="C518" s="217"/>
      <c r="D518" s="139"/>
      <c r="E518" s="139"/>
      <c r="F518" s="139"/>
      <c r="G518" s="218">
        <v>0.77083333333333337</v>
      </c>
      <c r="H518" s="250"/>
      <c r="I518" s="220"/>
      <c r="J518" s="220"/>
      <c r="K518" s="220"/>
      <c r="L518" s="220" t="s">
        <v>32</v>
      </c>
      <c r="M518" s="235"/>
      <c r="N518" s="221"/>
      <c r="O518" s="221"/>
      <c r="P518" s="221"/>
      <c r="Q518" s="221"/>
      <c r="R518" s="221"/>
      <c r="S518" s="221"/>
      <c r="T518" s="221"/>
      <c r="U518" s="221"/>
      <c r="V518" s="221"/>
      <c r="W518" s="221"/>
      <c r="X518" s="221"/>
      <c r="Y518" s="221"/>
      <c r="Z518" s="222"/>
      <c r="AA518" s="353"/>
      <c r="AB518" s="353"/>
      <c r="AC518" s="372">
        <v>3.718901325</v>
      </c>
      <c r="AD518" s="175"/>
      <c r="AE518" s="186">
        <v>1</v>
      </c>
      <c r="AF518" s="187">
        <v>0</v>
      </c>
      <c r="AG518" s="187">
        <v>0</v>
      </c>
      <c r="AH518" s="187">
        <v>0</v>
      </c>
      <c r="AI518" s="187">
        <v>0</v>
      </c>
      <c r="AJ518" s="187">
        <v>0</v>
      </c>
      <c r="AK518" s="187">
        <v>0</v>
      </c>
      <c r="AL518" s="188">
        <v>0</v>
      </c>
      <c r="AN518" s="216"/>
      <c r="AO518"/>
      <c r="AP518"/>
      <c r="AQ518"/>
      <c r="AR518"/>
      <c r="AS518"/>
      <c r="AT518"/>
    </row>
    <row r="519" spans="1:46" s="157" customFormat="1" ht="15" x14ac:dyDescent="0.25">
      <c r="C519" s="223" t="s">
        <v>33</v>
      </c>
      <c r="D519" s="373"/>
      <c r="E519" s="225"/>
      <c r="F519" s="225"/>
      <c r="G519" s="226"/>
      <c r="H519" s="249"/>
      <c r="I519" s="228"/>
      <c r="J519" s="228"/>
      <c r="K519" s="228"/>
      <c r="L519" s="228"/>
      <c r="M519" s="374"/>
      <c r="N519" s="374"/>
      <c r="O519" s="375"/>
      <c r="P519" s="375"/>
      <c r="Q519" s="375"/>
      <c r="R519" s="376" t="s">
        <v>34</v>
      </c>
      <c r="S519" s="396">
        <v>0</v>
      </c>
      <c r="T519" s="233"/>
      <c r="U519" s="233"/>
      <c r="V519" s="233"/>
      <c r="W519" s="233"/>
      <c r="X519" s="233"/>
      <c r="Y519" s="233"/>
      <c r="Z519" s="234"/>
      <c r="AA519" s="378"/>
      <c r="AB519" s="378"/>
      <c r="AC519" s="379"/>
      <c r="AD519" s="175"/>
      <c r="AE519" s="175"/>
      <c r="AF519" s="175"/>
      <c r="AG519" s="175"/>
      <c r="AH519" s="175"/>
      <c r="AI519" s="175"/>
      <c r="AJ519" s="175"/>
      <c r="AK519" s="175"/>
      <c r="AL519" s="175"/>
      <c r="AN519" s="216"/>
      <c r="AO519"/>
      <c r="AP519"/>
      <c r="AQ519"/>
      <c r="AR519"/>
      <c r="AS519"/>
      <c r="AT519"/>
    </row>
    <row r="520" spans="1:46" s="157" customFormat="1" ht="15" x14ac:dyDescent="0.25">
      <c r="B520" s="364">
        <v>25</v>
      </c>
      <c r="C520" s="365" t="s">
        <v>289</v>
      </c>
      <c r="D520" s="366" t="s">
        <v>30</v>
      </c>
      <c r="E520" s="366" t="s">
        <v>545</v>
      </c>
      <c r="F520" s="367"/>
      <c r="G520" s="411">
        <v>43488</v>
      </c>
      <c r="H520" s="412">
        <v>5.04</v>
      </c>
      <c r="I520" s="342">
        <v>1</v>
      </c>
      <c r="J520" s="368">
        <v>0</v>
      </c>
      <c r="K520" s="369">
        <v>0</v>
      </c>
      <c r="L520" s="370">
        <v>5.04</v>
      </c>
      <c r="M520" s="370">
        <v>5.0400920141135837</v>
      </c>
      <c r="N520" s="370">
        <v>5.0401840299070484</v>
      </c>
      <c r="O520" s="370">
        <v>5.0402760473804236</v>
      </c>
      <c r="P520" s="370">
        <v>5.040368066533742</v>
      </c>
      <c r="Q520" s="370">
        <v>5.0404600873670304</v>
      </c>
      <c r="R520" s="370">
        <v>5.0405521098803234</v>
      </c>
      <c r="S520" s="370">
        <v>5.0406441340736494</v>
      </c>
      <c r="T520" s="370">
        <v>5.0407361599470413</v>
      </c>
      <c r="U520" s="370">
        <v>5.0408281875005265</v>
      </c>
      <c r="V520" s="370">
        <v>5.0409202167341389</v>
      </c>
      <c r="W520" s="370">
        <v>5.0410122476479051</v>
      </c>
      <c r="X520" s="370">
        <v>5.0411042802418624</v>
      </c>
      <c r="Y520" s="370">
        <v>5.0411963145160348</v>
      </c>
      <c r="Z520" s="371"/>
      <c r="AA520" s="347">
        <v>0</v>
      </c>
      <c r="AB520" s="347">
        <v>0</v>
      </c>
      <c r="AC520" s="348">
        <v>0.20436507936507936</v>
      </c>
      <c r="AD520" s="175"/>
      <c r="AE520" s="349">
        <v>82021</v>
      </c>
      <c r="AF520" s="350"/>
      <c r="AG520" s="350"/>
      <c r="AH520" s="350"/>
      <c r="AI520" s="350"/>
      <c r="AJ520" s="350"/>
      <c r="AK520" s="350"/>
      <c r="AL520" s="351"/>
      <c r="AM520" s="157">
        <v>5.7400716804931884</v>
      </c>
      <c r="AN520" s="216">
        <v>-0.70007168049318835</v>
      </c>
      <c r="AO520"/>
      <c r="AP520"/>
      <c r="AQ520"/>
      <c r="AR520"/>
      <c r="AS520"/>
      <c r="AT520"/>
    </row>
    <row r="521" spans="1:46" s="157" customFormat="1" ht="15" x14ac:dyDescent="0.25">
      <c r="C521" s="217"/>
      <c r="D521" s="139"/>
      <c r="E521" s="139"/>
      <c r="F521" s="139"/>
      <c r="G521" s="218">
        <v>0.77083333333333337</v>
      </c>
      <c r="H521" s="250"/>
      <c r="I521" s="220"/>
      <c r="J521" s="220"/>
      <c r="K521" s="220"/>
      <c r="L521" s="220" t="s">
        <v>32</v>
      </c>
      <c r="M521" s="235"/>
      <c r="N521" s="221"/>
      <c r="O521" s="221"/>
      <c r="P521" s="221"/>
      <c r="Q521" s="221"/>
      <c r="R521" s="221"/>
      <c r="S521" s="221"/>
      <c r="T521" s="221"/>
      <c r="U521" s="221"/>
      <c r="V521" s="221"/>
      <c r="W521" s="221"/>
      <c r="X521" s="221"/>
      <c r="Y521" s="221"/>
      <c r="Z521" s="222"/>
      <c r="AA521" s="353"/>
      <c r="AB521" s="353"/>
      <c r="AC521" s="372">
        <v>1.03</v>
      </c>
      <c r="AD521" s="175"/>
      <c r="AE521" s="186">
        <v>1</v>
      </c>
      <c r="AF521" s="187">
        <v>0</v>
      </c>
      <c r="AG521" s="187">
        <v>0</v>
      </c>
      <c r="AH521" s="187">
        <v>0</v>
      </c>
      <c r="AI521" s="187">
        <v>0</v>
      </c>
      <c r="AJ521" s="187">
        <v>0</v>
      </c>
      <c r="AK521" s="187">
        <v>0</v>
      </c>
      <c r="AL521" s="188">
        <v>0</v>
      </c>
      <c r="AN521" s="216"/>
      <c r="AO521"/>
      <c r="AP521"/>
      <c r="AQ521"/>
      <c r="AR521"/>
      <c r="AS521"/>
      <c r="AT521"/>
    </row>
    <row r="522" spans="1:46" s="157" customFormat="1" ht="15" x14ac:dyDescent="0.25">
      <c r="C522" s="223" t="s">
        <v>33</v>
      </c>
      <c r="D522" s="373"/>
      <c r="E522" s="225"/>
      <c r="F522" s="225"/>
      <c r="G522" s="226"/>
      <c r="H522" s="249"/>
      <c r="I522" s="228"/>
      <c r="J522" s="228"/>
      <c r="K522" s="228"/>
      <c r="L522" s="228"/>
      <c r="M522" s="374"/>
      <c r="N522" s="374"/>
      <c r="O522" s="375"/>
      <c r="P522" s="375"/>
      <c r="Q522" s="375"/>
      <c r="R522" s="376" t="s">
        <v>34</v>
      </c>
      <c r="S522" s="396">
        <v>0</v>
      </c>
      <c r="T522" s="233"/>
      <c r="U522" s="233"/>
      <c r="V522" s="233"/>
      <c r="W522" s="233"/>
      <c r="X522" s="233"/>
      <c r="Y522" s="233"/>
      <c r="Z522" s="234"/>
      <c r="AA522" s="378"/>
      <c r="AB522" s="378"/>
      <c r="AC522" s="379"/>
      <c r="AD522" s="175"/>
      <c r="AE522" s="175"/>
      <c r="AF522" s="175"/>
      <c r="AG522" s="175"/>
      <c r="AH522" s="175"/>
      <c r="AI522" s="175"/>
      <c r="AJ522" s="175"/>
      <c r="AK522" s="175"/>
      <c r="AL522" s="175"/>
      <c r="AN522" s="216"/>
      <c r="AO522"/>
      <c r="AP522"/>
      <c r="AQ522"/>
      <c r="AR522"/>
      <c r="AS522"/>
      <c r="AT522"/>
    </row>
    <row r="523" spans="1:46" s="157" customFormat="1" ht="15" x14ac:dyDescent="0.25">
      <c r="A523" s="246"/>
      <c r="B523" s="246"/>
      <c r="C523" s="246"/>
      <c r="D523" s="246"/>
      <c r="E523" s="246"/>
      <c r="F523" s="246"/>
      <c r="G523" s="246"/>
      <c r="H523" s="246"/>
      <c r="I523" s="246"/>
      <c r="J523" s="246"/>
      <c r="K523" s="246"/>
      <c r="L523" s="246"/>
      <c r="M523" s="246"/>
      <c r="N523" s="246"/>
      <c r="O523" s="246"/>
      <c r="P523" s="246"/>
      <c r="Q523" s="246"/>
      <c r="R523" s="246"/>
      <c r="S523" s="246"/>
      <c r="T523" s="246"/>
      <c r="U523" s="246"/>
      <c r="V523" s="246"/>
      <c r="W523" s="246"/>
      <c r="X523" s="246"/>
      <c r="Y523" s="246"/>
      <c r="Z523" s="246"/>
      <c r="AA523" s="246"/>
      <c r="AB523" s="246"/>
      <c r="AC523" s="246"/>
      <c r="AD523" s="246"/>
      <c r="AE523" s="246"/>
      <c r="AF523" s="246"/>
      <c r="AG523" s="246"/>
      <c r="AH523" s="246"/>
      <c r="AI523" s="246"/>
      <c r="AJ523" s="246"/>
      <c r="AK523" s="246"/>
      <c r="AL523" s="246"/>
      <c r="AN523" s="216"/>
      <c r="AO523"/>
      <c r="AP523"/>
      <c r="AQ523"/>
      <c r="AR523"/>
      <c r="AS523"/>
      <c r="AT523"/>
    </row>
    <row r="524" spans="1:46" s="157" customFormat="1" ht="15" x14ac:dyDescent="0.25">
      <c r="A524" s="152"/>
      <c r="B524" s="25"/>
      <c r="C524" s="158"/>
      <c r="D524" s="152"/>
      <c r="E524" s="152"/>
      <c r="F524" s="152"/>
      <c r="G524" s="152"/>
      <c r="H524" s="152"/>
      <c r="I524" s="152"/>
      <c r="J524" s="152"/>
      <c r="K524" s="152"/>
      <c r="L524" s="7" t="s">
        <v>0</v>
      </c>
      <c r="M524" s="159"/>
      <c r="N524" s="159"/>
      <c r="O524" s="159"/>
      <c r="P524" s="159"/>
      <c r="Q524" s="159"/>
      <c r="R524" s="159"/>
      <c r="S524" s="159"/>
      <c r="T524" s="159"/>
      <c r="U524" s="159"/>
      <c r="V524" s="159"/>
      <c r="W524" s="159"/>
      <c r="X524" s="159"/>
      <c r="Y524" s="159"/>
      <c r="Z524" s="156"/>
      <c r="AA524" s="152"/>
      <c r="AB524" s="152"/>
      <c r="AC524" s="152"/>
      <c r="AD524" s="152"/>
      <c r="AE524" s="152"/>
      <c r="AF524" s="152"/>
      <c r="AG524" s="152"/>
      <c r="AH524" s="152"/>
      <c r="AI524" s="152"/>
      <c r="AJ524" s="152"/>
      <c r="AK524" s="152"/>
      <c r="AL524" s="152"/>
      <c r="AN524" s="216"/>
      <c r="AO524"/>
      <c r="AP524"/>
      <c r="AQ524"/>
      <c r="AR524"/>
      <c r="AS524"/>
      <c r="AT524"/>
    </row>
    <row r="525" spans="1:46" s="157" customFormat="1" ht="60.75" x14ac:dyDescent="0.25">
      <c r="A525" s="20" t="s">
        <v>39</v>
      </c>
      <c r="B525" s="21" t="s">
        <v>657</v>
      </c>
      <c r="C525" s="20" t="s">
        <v>2</v>
      </c>
      <c r="D525" s="18" t="s">
        <v>3</v>
      </c>
      <c r="E525" s="18" t="s">
        <v>4</v>
      </c>
      <c r="F525" s="18" t="s">
        <v>5</v>
      </c>
      <c r="G525" s="22" t="s">
        <v>6</v>
      </c>
      <c r="H525" s="22" t="s">
        <v>826</v>
      </c>
      <c r="I525" s="16" t="s">
        <v>7</v>
      </c>
      <c r="J525" s="24" t="s">
        <v>8</v>
      </c>
      <c r="K525" s="17" t="s">
        <v>9</v>
      </c>
      <c r="L525" s="22" t="s">
        <v>10</v>
      </c>
      <c r="M525" s="22" t="s">
        <v>658</v>
      </c>
      <c r="N525" s="22" t="s">
        <v>659</v>
      </c>
      <c r="O525" s="22" t="s">
        <v>660</v>
      </c>
      <c r="P525" s="22" t="s">
        <v>661</v>
      </c>
      <c r="Q525" s="22" t="s">
        <v>662</v>
      </c>
      <c r="R525" s="22" t="s">
        <v>663</v>
      </c>
      <c r="S525" s="22" t="s">
        <v>664</v>
      </c>
      <c r="T525" s="22" t="s">
        <v>665</v>
      </c>
      <c r="U525" s="22" t="s">
        <v>666</v>
      </c>
      <c r="V525" s="22" t="s">
        <v>667</v>
      </c>
      <c r="W525" s="22" t="s">
        <v>665</v>
      </c>
      <c r="X525" s="22" t="s">
        <v>666</v>
      </c>
      <c r="Y525" s="22" t="s">
        <v>667</v>
      </c>
      <c r="Z525" s="23" t="s">
        <v>11</v>
      </c>
      <c r="AA525" s="19" t="s">
        <v>12</v>
      </c>
      <c r="AB525" s="19" t="s">
        <v>13</v>
      </c>
      <c r="AC525" s="19" t="s">
        <v>14</v>
      </c>
      <c r="AD525" s="160"/>
      <c r="AE525" s="19" t="s">
        <v>15</v>
      </c>
      <c r="AF525" s="19" t="s">
        <v>16</v>
      </c>
      <c r="AG525" s="19" t="s">
        <v>17</v>
      </c>
      <c r="AH525" s="19" t="s">
        <v>18</v>
      </c>
      <c r="AI525" s="19" t="s">
        <v>19</v>
      </c>
      <c r="AJ525" s="19" t="s">
        <v>20</v>
      </c>
      <c r="AK525" s="19" t="s">
        <v>21</v>
      </c>
      <c r="AL525" s="19" t="s">
        <v>22</v>
      </c>
      <c r="AN525" s="216"/>
      <c r="AO525"/>
      <c r="AP525"/>
      <c r="AQ525"/>
      <c r="AR525"/>
      <c r="AS525"/>
      <c r="AT525"/>
    </row>
    <row r="526" spans="1:46" s="157" customFormat="1" ht="15" x14ac:dyDescent="0.25">
      <c r="A526" s="6"/>
      <c r="B526" s="161"/>
      <c r="C526" s="162"/>
      <c r="D526" s="161"/>
      <c r="E526" s="161"/>
      <c r="F526" s="161"/>
      <c r="G526" s="163"/>
      <c r="H526" s="161"/>
      <c r="I526" s="164"/>
      <c r="J526" s="165"/>
      <c r="K526" s="161"/>
      <c r="L526" s="161"/>
      <c r="M526" s="161"/>
      <c r="N526" s="161"/>
      <c r="O526" s="161"/>
      <c r="P526" s="161"/>
      <c r="Q526" s="161"/>
      <c r="R526" s="161"/>
      <c r="S526" s="161"/>
      <c r="T526" s="161"/>
      <c r="U526" s="161"/>
      <c r="V526" s="161"/>
      <c r="W526" s="161"/>
      <c r="X526" s="161"/>
      <c r="Y526" s="161"/>
      <c r="Z526" s="160"/>
      <c r="AA526" s="160"/>
      <c r="AB526" s="160"/>
      <c r="AC526" s="160"/>
      <c r="AD526" s="160"/>
      <c r="AE526" s="160"/>
      <c r="AF526" s="160"/>
      <c r="AG526" s="160"/>
      <c r="AH526" s="160"/>
      <c r="AI526" s="160"/>
      <c r="AJ526" s="160"/>
      <c r="AK526" s="160"/>
      <c r="AL526" s="160"/>
      <c r="AN526" s="216"/>
      <c r="AO526"/>
      <c r="AP526"/>
      <c r="AQ526"/>
      <c r="AR526"/>
      <c r="AS526"/>
      <c r="AT526"/>
    </row>
    <row r="527" spans="1:46" s="157" customFormat="1" ht="15" x14ac:dyDescent="0.25">
      <c r="A527" s="334" t="s">
        <v>837</v>
      </c>
      <c r="B527" s="335"/>
      <c r="C527" s="336"/>
      <c r="D527" s="337" t="s">
        <v>23</v>
      </c>
      <c r="E527" s="338" t="s">
        <v>839</v>
      </c>
      <c r="F527" s="339"/>
      <c r="G527" s="408"/>
      <c r="H527" s="415"/>
      <c r="I527" s="342">
        <v>1</v>
      </c>
      <c r="J527" s="343"/>
      <c r="K527" s="344" t="s">
        <v>24</v>
      </c>
      <c r="L527" s="345">
        <v>0</v>
      </c>
      <c r="M527" s="345">
        <v>0</v>
      </c>
      <c r="N527" s="345">
        <v>0</v>
      </c>
      <c r="O527" s="345">
        <v>0</v>
      </c>
      <c r="P527" s="345">
        <v>0</v>
      </c>
      <c r="Q527" s="345">
        <v>0</v>
      </c>
      <c r="R527" s="345">
        <v>0</v>
      </c>
      <c r="S527" s="345">
        <v>0</v>
      </c>
      <c r="T527" s="345">
        <v>0</v>
      </c>
      <c r="U527" s="345">
        <v>0</v>
      </c>
      <c r="V527" s="345">
        <v>0</v>
      </c>
      <c r="W527" s="345">
        <v>0</v>
      </c>
      <c r="X527" s="345">
        <v>0</v>
      </c>
      <c r="Y527" s="345">
        <v>0</v>
      </c>
      <c r="Z527" s="346" t="e">
        <v>#DIV/0!</v>
      </c>
      <c r="AA527" s="347">
        <v>0</v>
      </c>
      <c r="AB527" s="347">
        <v>0</v>
      </c>
      <c r="AC527" s="348">
        <v>0</v>
      </c>
      <c r="AD527" s="175"/>
      <c r="AE527" s="399"/>
      <c r="AF527" s="350"/>
      <c r="AG527" s="350"/>
      <c r="AH527" s="350"/>
      <c r="AI527" s="350"/>
      <c r="AJ527" s="350"/>
      <c r="AK527" s="350"/>
      <c r="AL527" s="351"/>
      <c r="AN527" s="216"/>
      <c r="AO527"/>
      <c r="AP527"/>
      <c r="AQ527"/>
      <c r="AR527"/>
      <c r="AS527"/>
      <c r="AT527"/>
    </row>
    <row r="528" spans="1:46" s="157" customFormat="1" ht="15" x14ac:dyDescent="0.25">
      <c r="A528" s="11"/>
      <c r="B528" s="176"/>
      <c r="C528" s="177"/>
      <c r="D528" s="178"/>
      <c r="E528" s="178"/>
      <c r="F528" s="178"/>
      <c r="G528" s="179"/>
      <c r="H528" s="180"/>
      <c r="I528" s="181"/>
      <c r="J528" s="182"/>
      <c r="K528" s="183" t="s">
        <v>25</v>
      </c>
      <c r="L528" s="352">
        <v>0</v>
      </c>
      <c r="M528" s="352">
        <v>0</v>
      </c>
      <c r="N528" s="352">
        <v>0</v>
      </c>
      <c r="O528" s="352">
        <v>0</v>
      </c>
      <c r="P528" s="352">
        <v>0</v>
      </c>
      <c r="Q528" s="352">
        <v>0</v>
      </c>
      <c r="R528" s="352">
        <v>0</v>
      </c>
      <c r="S528" s="352">
        <v>0</v>
      </c>
      <c r="T528" s="352">
        <v>0</v>
      </c>
      <c r="U528" s="352">
        <v>0</v>
      </c>
      <c r="V528" s="352">
        <v>0</v>
      </c>
      <c r="W528" s="352">
        <v>0</v>
      </c>
      <c r="X528" s="352">
        <v>0</v>
      </c>
      <c r="Y528" s="352">
        <v>0</v>
      </c>
      <c r="Z528" s="184"/>
      <c r="AA528" s="353"/>
      <c r="AB528" s="353"/>
      <c r="AC528" s="382"/>
      <c r="AD528" s="175"/>
      <c r="AE528" s="186">
        <v>1</v>
      </c>
      <c r="AF528" s="187">
        <v>0</v>
      </c>
      <c r="AG528" s="187">
        <v>0</v>
      </c>
      <c r="AH528" s="187">
        <v>0</v>
      </c>
      <c r="AI528" s="187">
        <v>0</v>
      </c>
      <c r="AJ528" s="187">
        <v>0</v>
      </c>
      <c r="AK528" s="187">
        <v>0</v>
      </c>
      <c r="AL528" s="188">
        <v>0</v>
      </c>
      <c r="AN528" s="216"/>
      <c r="AO528"/>
      <c r="AP528"/>
      <c r="AQ528"/>
      <c r="AR528"/>
      <c r="AS528"/>
      <c r="AT528"/>
    </row>
    <row r="529" spans="1:46" s="157" customFormat="1" ht="15" x14ac:dyDescent="0.25">
      <c r="A529" s="11"/>
      <c r="B529" s="176"/>
      <c r="C529" s="189"/>
      <c r="D529" s="190" t="s">
        <v>26</v>
      </c>
      <c r="E529" s="355"/>
      <c r="F529" s="356"/>
      <c r="G529" s="357"/>
      <c r="H529" s="358"/>
      <c r="I529" s="359"/>
      <c r="J529" s="359"/>
      <c r="K529" s="359"/>
      <c r="L529" s="359"/>
      <c r="M529" s="359"/>
      <c r="N529" s="360"/>
      <c r="O529" s="360"/>
      <c r="P529" s="360"/>
      <c r="Q529" s="360"/>
      <c r="R529" s="361" t="s">
        <v>27</v>
      </c>
      <c r="S529" s="392">
        <v>0</v>
      </c>
      <c r="T529" s="353"/>
      <c r="U529" s="353"/>
      <c r="V529" s="353"/>
      <c r="W529" s="353"/>
      <c r="X529" s="353"/>
      <c r="Y529" s="353"/>
      <c r="Z529" s="184"/>
      <c r="AA529" s="362"/>
      <c r="AB529" s="362"/>
      <c r="AC529" s="363"/>
      <c r="AD529" s="175"/>
      <c r="AE529" s="175"/>
      <c r="AF529" s="175"/>
      <c r="AG529" s="175"/>
      <c r="AH529" s="175"/>
      <c r="AI529" s="175"/>
      <c r="AJ529" s="175"/>
      <c r="AK529" s="175"/>
      <c r="AL529" s="175"/>
      <c r="AN529" s="216"/>
      <c r="AO529"/>
      <c r="AP529"/>
      <c r="AQ529"/>
      <c r="AR529"/>
      <c r="AS529"/>
      <c r="AT529"/>
    </row>
    <row r="530" spans="1:46" s="157" customFormat="1" ht="15" x14ac:dyDescent="0.25">
      <c r="A530" s="14"/>
      <c r="B530" s="197"/>
      <c r="C530" s="198"/>
      <c r="D530" s="198"/>
      <c r="E530" s="198"/>
      <c r="F530" s="199"/>
      <c r="G530" s="200" t="s">
        <v>28</v>
      </c>
      <c r="H530" s="201">
        <v>0.99199999999999999</v>
      </c>
      <c r="I530" s="197"/>
      <c r="J530" s="202"/>
      <c r="K530" s="203" t="s">
        <v>29</v>
      </c>
      <c r="L530" s="78">
        <v>0</v>
      </c>
      <c r="M530" s="78">
        <v>0</v>
      </c>
      <c r="N530" s="78">
        <v>0</v>
      </c>
      <c r="O530" s="78">
        <v>0</v>
      </c>
      <c r="P530" s="78">
        <v>0</v>
      </c>
      <c r="Q530" s="78">
        <v>0</v>
      </c>
      <c r="R530" s="78">
        <v>0</v>
      </c>
      <c r="S530" s="78">
        <v>0</v>
      </c>
      <c r="T530" s="78">
        <v>0</v>
      </c>
      <c r="U530" s="78">
        <v>0</v>
      </c>
      <c r="V530" s="78">
        <v>0</v>
      </c>
      <c r="W530" s="78">
        <v>0</v>
      </c>
      <c r="X530" s="78">
        <v>0</v>
      </c>
      <c r="Y530" s="78">
        <v>0</v>
      </c>
      <c r="Z530" s="204"/>
      <c r="AA530" s="205"/>
      <c r="AB530" s="198"/>
      <c r="AC530" s="206"/>
      <c r="AD530" s="175"/>
      <c r="AE530" s="175"/>
      <c r="AF530" s="175"/>
      <c r="AG530" s="175"/>
      <c r="AH530" s="175"/>
      <c r="AI530" s="175"/>
      <c r="AJ530" s="175"/>
      <c r="AK530" s="175"/>
      <c r="AL530" s="175"/>
      <c r="AN530" s="216"/>
      <c r="AO530"/>
      <c r="AP530"/>
      <c r="AQ530"/>
      <c r="AR530"/>
      <c r="AS530"/>
      <c r="AT530"/>
    </row>
    <row r="531" spans="1:46" s="157" customFormat="1" ht="15" x14ac:dyDescent="0.25">
      <c r="A531" s="2"/>
      <c r="C531" s="207"/>
      <c r="D531" s="208"/>
      <c r="E531" s="208"/>
      <c r="F531" s="208"/>
      <c r="G531" s="209"/>
      <c r="H531" s="241"/>
      <c r="I531" s="211"/>
      <c r="J531" s="212"/>
      <c r="K531" s="208"/>
      <c r="Z531" s="175"/>
      <c r="AA531" s="175"/>
      <c r="AB531" s="175"/>
      <c r="AC531" s="175"/>
      <c r="AD531" s="175"/>
      <c r="AE531" s="175"/>
      <c r="AF531" s="175"/>
      <c r="AG531" s="175"/>
      <c r="AH531" s="175"/>
      <c r="AI531" s="175"/>
      <c r="AJ531" s="175"/>
      <c r="AK531" s="175"/>
      <c r="AL531" s="175"/>
      <c r="AN531" s="216"/>
      <c r="AO531"/>
      <c r="AP531"/>
      <c r="AQ531"/>
      <c r="AR531"/>
      <c r="AS531"/>
      <c r="AT531"/>
    </row>
    <row r="532" spans="1:46" s="157" customFormat="1" ht="15" x14ac:dyDescent="0.25">
      <c r="A532" s="152"/>
      <c r="B532" s="400"/>
      <c r="C532" s="385" t="s">
        <v>590</v>
      </c>
      <c r="D532" s="366"/>
      <c r="E532" s="366"/>
      <c r="F532" s="367"/>
      <c r="G532" s="411"/>
      <c r="H532" s="409"/>
      <c r="I532" s="386" t="s">
        <v>1587</v>
      </c>
      <c r="J532" s="368" t="s">
        <v>1587</v>
      </c>
      <c r="K532" s="369">
        <v>0</v>
      </c>
      <c r="L532" s="345">
        <v>0</v>
      </c>
      <c r="M532" s="345">
        <v>0</v>
      </c>
      <c r="N532" s="345">
        <v>0</v>
      </c>
      <c r="O532" s="345">
        <v>0</v>
      </c>
      <c r="P532" s="345">
        <v>0</v>
      </c>
      <c r="Q532" s="345">
        <v>0</v>
      </c>
      <c r="R532" s="345">
        <v>0</v>
      </c>
      <c r="S532" s="345">
        <v>0</v>
      </c>
      <c r="T532" s="345">
        <v>0</v>
      </c>
      <c r="U532" s="345">
        <v>0</v>
      </c>
      <c r="V532" s="345">
        <v>0</v>
      </c>
      <c r="W532" s="345">
        <v>0</v>
      </c>
      <c r="X532" s="345">
        <v>0</v>
      </c>
      <c r="Y532" s="345">
        <v>0</v>
      </c>
      <c r="Z532" s="381"/>
      <c r="AA532" s="347">
        <v>0</v>
      </c>
      <c r="AB532" s="347">
        <v>0</v>
      </c>
      <c r="AC532" s="348">
        <v>0</v>
      </c>
      <c r="AD532" s="175"/>
      <c r="AE532" s="349"/>
      <c r="AF532" s="350"/>
      <c r="AG532" s="350"/>
      <c r="AH532" s="350"/>
      <c r="AI532" s="350"/>
      <c r="AJ532" s="350"/>
      <c r="AK532" s="350"/>
      <c r="AL532" s="351"/>
      <c r="AN532" s="216"/>
      <c r="AO532"/>
      <c r="AP532"/>
      <c r="AQ532"/>
      <c r="AR532"/>
      <c r="AS532"/>
      <c r="AT532"/>
    </row>
    <row r="533" spans="1:46" s="157" customFormat="1" ht="15" x14ac:dyDescent="0.25">
      <c r="A533" s="152"/>
      <c r="C533" s="238" t="s">
        <v>678</v>
      </c>
      <c r="D533" s="139"/>
      <c r="E533" s="139"/>
      <c r="F533" s="139"/>
      <c r="G533" s="218"/>
      <c r="H533" s="248"/>
      <c r="I533" s="220"/>
      <c r="J533" s="220"/>
      <c r="K533" s="220"/>
      <c r="L533" s="220" t="s">
        <v>32</v>
      </c>
      <c r="M533" s="235"/>
      <c r="N533" s="221"/>
      <c r="O533" s="221"/>
      <c r="P533" s="221"/>
      <c r="Q533" s="221"/>
      <c r="R533" s="221"/>
      <c r="S533" s="221"/>
      <c r="T533" s="221"/>
      <c r="U533" s="221"/>
      <c r="V533" s="221"/>
      <c r="W533" s="221"/>
      <c r="X533" s="221"/>
      <c r="Y533" s="221"/>
      <c r="Z533" s="222"/>
      <c r="AA533" s="353"/>
      <c r="AB533" s="353"/>
      <c r="AC533" s="382"/>
      <c r="AD533" s="175"/>
      <c r="AE533" s="186">
        <v>0</v>
      </c>
      <c r="AF533" s="187">
        <v>0</v>
      </c>
      <c r="AG533" s="187">
        <v>0</v>
      </c>
      <c r="AH533" s="187">
        <v>0</v>
      </c>
      <c r="AI533" s="187">
        <v>0</v>
      </c>
      <c r="AJ533" s="187">
        <v>0</v>
      </c>
      <c r="AK533" s="187">
        <v>0</v>
      </c>
      <c r="AL533" s="188">
        <v>0</v>
      </c>
      <c r="AN533" s="216"/>
      <c r="AO533"/>
      <c r="AP533"/>
      <c r="AQ533"/>
      <c r="AR533"/>
      <c r="AS533"/>
      <c r="AT533"/>
    </row>
    <row r="534" spans="1:46" s="157" customFormat="1" ht="15" x14ac:dyDescent="0.25">
      <c r="A534" s="152"/>
      <c r="C534" s="223" t="s">
        <v>33</v>
      </c>
      <c r="D534" s="373"/>
      <c r="E534" s="225"/>
      <c r="F534" s="225"/>
      <c r="G534" s="226"/>
      <c r="H534" s="249"/>
      <c r="I534" s="228"/>
      <c r="J534" s="228"/>
      <c r="K534" s="228"/>
      <c r="L534" s="228"/>
      <c r="M534" s="374"/>
      <c r="N534" s="374"/>
      <c r="O534" s="375"/>
      <c r="P534" s="375"/>
      <c r="Q534" s="375"/>
      <c r="R534" s="376" t="s">
        <v>34</v>
      </c>
      <c r="S534" s="396">
        <v>0</v>
      </c>
      <c r="T534" s="233"/>
      <c r="U534" s="233"/>
      <c r="V534" s="233"/>
      <c r="W534" s="233"/>
      <c r="X534" s="233"/>
      <c r="Y534" s="233"/>
      <c r="Z534" s="234"/>
      <c r="AA534" s="378"/>
      <c r="AB534" s="378"/>
      <c r="AC534" s="379"/>
      <c r="AD534" s="175"/>
      <c r="AE534" s="175"/>
      <c r="AF534" s="175"/>
      <c r="AG534" s="175"/>
      <c r="AH534" s="175"/>
      <c r="AI534" s="175"/>
      <c r="AJ534" s="175"/>
      <c r="AK534" s="175"/>
      <c r="AL534" s="175"/>
      <c r="AN534" s="216"/>
      <c r="AO534"/>
      <c r="AP534"/>
      <c r="AQ534"/>
      <c r="AR534"/>
      <c r="AS534"/>
      <c r="AT534"/>
    </row>
    <row r="535" spans="1:46" s="157" customFormat="1" ht="15" x14ac:dyDescent="0.25">
      <c r="A535" s="246"/>
      <c r="B535" s="246"/>
      <c r="C535" s="246"/>
      <c r="D535" s="246"/>
      <c r="E535" s="246"/>
      <c r="F535" s="246"/>
      <c r="G535" s="246"/>
      <c r="H535" s="246"/>
      <c r="I535" s="246"/>
      <c r="J535" s="246"/>
      <c r="K535" s="246"/>
      <c r="L535" s="246"/>
      <c r="M535" s="246"/>
      <c r="N535" s="246"/>
      <c r="O535" s="246"/>
      <c r="P535" s="246"/>
      <c r="Q535" s="246"/>
      <c r="R535" s="246"/>
      <c r="S535" s="246"/>
      <c r="T535" s="246"/>
      <c r="U535" s="246"/>
      <c r="V535" s="246"/>
      <c r="W535" s="246"/>
      <c r="X535" s="246"/>
      <c r="Y535" s="246"/>
      <c r="Z535" s="246"/>
      <c r="AA535" s="246"/>
      <c r="AB535" s="246"/>
      <c r="AC535" s="246"/>
      <c r="AD535" s="246"/>
      <c r="AE535" s="246"/>
      <c r="AF535" s="246"/>
      <c r="AG535" s="246"/>
      <c r="AH535" s="246"/>
      <c r="AI535" s="246"/>
      <c r="AJ535" s="246"/>
      <c r="AK535" s="246"/>
      <c r="AL535" s="246"/>
      <c r="AN535" s="216"/>
      <c r="AO535"/>
      <c r="AP535"/>
      <c r="AQ535"/>
      <c r="AR535"/>
      <c r="AS535"/>
      <c r="AT535"/>
    </row>
    <row r="536" spans="1:46" s="157" customFormat="1" ht="15" x14ac:dyDescent="0.25">
      <c r="A536" s="152"/>
      <c r="B536" s="25"/>
      <c r="C536" s="158"/>
      <c r="D536" s="152"/>
      <c r="E536" s="152"/>
      <c r="F536" s="152"/>
      <c r="G536" s="152"/>
      <c r="H536" s="152"/>
      <c r="I536" s="152"/>
      <c r="J536" s="152"/>
      <c r="K536" s="152"/>
      <c r="L536" s="7" t="s">
        <v>0</v>
      </c>
      <c r="M536" s="159"/>
      <c r="N536" s="159"/>
      <c r="O536" s="159"/>
      <c r="P536" s="159"/>
      <c r="Q536" s="159"/>
      <c r="R536" s="159"/>
      <c r="S536" s="159"/>
      <c r="T536" s="159"/>
      <c r="U536" s="159"/>
      <c r="V536" s="159"/>
      <c r="W536" s="159"/>
      <c r="X536" s="159"/>
      <c r="Y536" s="159"/>
      <c r="Z536" s="156"/>
      <c r="AA536" s="152"/>
      <c r="AB536" s="152"/>
      <c r="AC536" s="152"/>
      <c r="AD536" s="152"/>
      <c r="AE536" s="152"/>
      <c r="AF536" s="152"/>
      <c r="AG536" s="152"/>
      <c r="AH536" s="152"/>
      <c r="AI536" s="152"/>
      <c r="AJ536" s="152"/>
      <c r="AK536" s="152"/>
      <c r="AL536" s="152"/>
      <c r="AN536" s="216"/>
      <c r="AO536"/>
      <c r="AP536"/>
      <c r="AQ536"/>
      <c r="AR536"/>
      <c r="AS536"/>
      <c r="AT536"/>
    </row>
    <row r="537" spans="1:46" s="157" customFormat="1" ht="60.75" x14ac:dyDescent="0.25">
      <c r="A537" s="20" t="s">
        <v>39</v>
      </c>
      <c r="B537" s="21" t="s">
        <v>657</v>
      </c>
      <c r="C537" s="20" t="s">
        <v>2</v>
      </c>
      <c r="D537" s="18" t="s">
        <v>3</v>
      </c>
      <c r="E537" s="18" t="s">
        <v>4</v>
      </c>
      <c r="F537" s="18" t="s">
        <v>5</v>
      </c>
      <c r="G537" s="22" t="s">
        <v>6</v>
      </c>
      <c r="H537" s="22" t="s">
        <v>826</v>
      </c>
      <c r="I537" s="16" t="s">
        <v>7</v>
      </c>
      <c r="J537" s="24" t="s">
        <v>8</v>
      </c>
      <c r="K537" s="17" t="s">
        <v>9</v>
      </c>
      <c r="L537" s="22" t="s">
        <v>10</v>
      </c>
      <c r="M537" s="22" t="s">
        <v>658</v>
      </c>
      <c r="N537" s="22" t="s">
        <v>659</v>
      </c>
      <c r="O537" s="22" t="s">
        <v>660</v>
      </c>
      <c r="P537" s="22" t="s">
        <v>661</v>
      </c>
      <c r="Q537" s="22" t="s">
        <v>662</v>
      </c>
      <c r="R537" s="22" t="s">
        <v>663</v>
      </c>
      <c r="S537" s="22" t="s">
        <v>664</v>
      </c>
      <c r="T537" s="22" t="s">
        <v>665</v>
      </c>
      <c r="U537" s="22" t="s">
        <v>666</v>
      </c>
      <c r="V537" s="22" t="s">
        <v>667</v>
      </c>
      <c r="W537" s="22" t="s">
        <v>665</v>
      </c>
      <c r="X537" s="22" t="s">
        <v>666</v>
      </c>
      <c r="Y537" s="22" t="s">
        <v>667</v>
      </c>
      <c r="Z537" s="23" t="s">
        <v>11</v>
      </c>
      <c r="AA537" s="19" t="s">
        <v>12</v>
      </c>
      <c r="AB537" s="19" t="s">
        <v>13</v>
      </c>
      <c r="AC537" s="19" t="s">
        <v>14</v>
      </c>
      <c r="AD537" s="160"/>
      <c r="AE537" s="19" t="s">
        <v>15</v>
      </c>
      <c r="AF537" s="19" t="s">
        <v>16</v>
      </c>
      <c r="AG537" s="19" t="s">
        <v>17</v>
      </c>
      <c r="AH537" s="19" t="s">
        <v>18</v>
      </c>
      <c r="AI537" s="19" t="s">
        <v>19</v>
      </c>
      <c r="AJ537" s="19" t="s">
        <v>20</v>
      </c>
      <c r="AK537" s="19" t="s">
        <v>21</v>
      </c>
      <c r="AL537" s="19" t="s">
        <v>22</v>
      </c>
      <c r="AN537" s="216"/>
      <c r="AO537"/>
      <c r="AP537"/>
      <c r="AQ537"/>
      <c r="AR537"/>
      <c r="AS537"/>
      <c r="AT537"/>
    </row>
    <row r="538" spans="1:46" s="157" customFormat="1" ht="15" x14ac:dyDescent="0.25">
      <c r="A538" s="6"/>
      <c r="B538" s="161"/>
      <c r="C538" s="162"/>
      <c r="D538" s="161"/>
      <c r="E538" s="161"/>
      <c r="F538" s="161"/>
      <c r="G538" s="163"/>
      <c r="H538" s="161"/>
      <c r="I538" s="164"/>
      <c r="J538" s="165"/>
      <c r="K538" s="161"/>
      <c r="L538" s="161"/>
      <c r="M538" s="161"/>
      <c r="N538" s="161"/>
      <c r="O538" s="161"/>
      <c r="P538" s="161"/>
      <c r="Q538" s="161"/>
      <c r="R538" s="161"/>
      <c r="S538" s="161"/>
      <c r="T538" s="161"/>
      <c r="U538" s="161"/>
      <c r="V538" s="161"/>
      <c r="W538" s="161"/>
      <c r="X538" s="161"/>
      <c r="Y538" s="161"/>
      <c r="Z538" s="160"/>
      <c r="AA538" s="160"/>
      <c r="AB538" s="160"/>
      <c r="AC538" s="160"/>
      <c r="AD538" s="160"/>
      <c r="AE538" s="160"/>
      <c r="AF538" s="160"/>
      <c r="AG538" s="160"/>
      <c r="AH538" s="160"/>
      <c r="AI538" s="160"/>
      <c r="AJ538" s="160"/>
      <c r="AK538" s="160"/>
      <c r="AL538" s="160"/>
      <c r="AN538" s="216"/>
      <c r="AO538"/>
      <c r="AP538"/>
      <c r="AQ538"/>
      <c r="AR538"/>
      <c r="AS538"/>
      <c r="AT538"/>
    </row>
    <row r="539" spans="1:46" s="157" customFormat="1" ht="15" x14ac:dyDescent="0.25">
      <c r="A539" s="334" t="s">
        <v>215</v>
      </c>
      <c r="B539" s="335">
        <v>380</v>
      </c>
      <c r="C539" s="336"/>
      <c r="D539" s="337" t="s">
        <v>23</v>
      </c>
      <c r="E539" s="338" t="s">
        <v>841</v>
      </c>
      <c r="F539" s="339"/>
      <c r="G539" s="408"/>
      <c r="H539" s="409">
        <v>23.2</v>
      </c>
      <c r="I539" s="342">
        <v>1</v>
      </c>
      <c r="J539" s="343"/>
      <c r="K539" s="344" t="s">
        <v>24</v>
      </c>
      <c r="L539" s="345">
        <v>23.2</v>
      </c>
      <c r="M539" s="345">
        <v>23.256864912855914</v>
      </c>
      <c r="N539" s="345">
        <v>23.315193963765346</v>
      </c>
      <c r="O539" s="345">
        <v>23.375025707955984</v>
      </c>
      <c r="P539" s="345">
        <v>23.436399724402296</v>
      </c>
      <c r="Q539" s="345">
        <v>23.499356643125932</v>
      </c>
      <c r="R539" s="345">
        <v>23.563938173225818</v>
      </c>
      <c r="S539" s="345">
        <v>23.630187131657351</v>
      </c>
      <c r="T539" s="345">
        <v>23.698147472780828</v>
      </c>
      <c r="U539" s="345">
        <v>23.767864318699644</v>
      </c>
      <c r="V539" s="345">
        <v>23.839383990409402</v>
      </c>
      <c r="W539" s="345">
        <v>23.912754039779628</v>
      </c>
      <c r="X539" s="345">
        <v>23.988023282390433</v>
      </c>
      <c r="Y539" s="345">
        <v>24.065241831246819</v>
      </c>
      <c r="Z539" s="346" t="s">
        <v>1607</v>
      </c>
      <c r="AA539" s="347">
        <v>0</v>
      </c>
      <c r="AB539" s="347">
        <v>0</v>
      </c>
      <c r="AC539" s="348">
        <v>0.25862068965517243</v>
      </c>
      <c r="AD539" s="175"/>
      <c r="AE539" s="349">
        <v>42930</v>
      </c>
      <c r="AF539" s="350"/>
      <c r="AG539" s="350"/>
      <c r="AH539" s="350"/>
      <c r="AI539" s="350"/>
      <c r="AJ539" s="350"/>
      <c r="AK539" s="350"/>
      <c r="AL539" s="351"/>
      <c r="AN539" s="216"/>
      <c r="AO539"/>
      <c r="AP539"/>
      <c r="AQ539"/>
      <c r="AR539"/>
      <c r="AS539"/>
      <c r="AT539"/>
    </row>
    <row r="540" spans="1:46" s="157" customFormat="1" ht="15" x14ac:dyDescent="0.25">
      <c r="A540" s="11"/>
      <c r="B540" s="176"/>
      <c r="C540" s="177"/>
      <c r="D540" s="178"/>
      <c r="E540" s="178"/>
      <c r="F540" s="178"/>
      <c r="G540" s="179"/>
      <c r="H540" s="180"/>
      <c r="I540" s="181"/>
      <c r="J540" s="182"/>
      <c r="K540" s="183" t="s">
        <v>25</v>
      </c>
      <c r="L540" s="352">
        <v>22.478230502704932</v>
      </c>
      <c r="M540" s="352">
        <v>22.533326305234738</v>
      </c>
      <c r="N540" s="352">
        <v>22.589840695378971</v>
      </c>
      <c r="O540" s="352">
        <v>22.647811028883112</v>
      </c>
      <c r="P540" s="352">
        <v>22.707275653389878</v>
      </c>
      <c r="Q540" s="352">
        <v>22.768273934890306</v>
      </c>
      <c r="R540" s="352">
        <v>22.830846284881801</v>
      </c>
      <c r="S540" s="352">
        <v>22.895034188251977</v>
      </c>
      <c r="T540" s="352">
        <v>22.96088023190784</v>
      </c>
      <c r="U540" s="352">
        <v>23.02842813417011</v>
      </c>
      <c r="V540" s="352">
        <v>23.097722774953287</v>
      </c>
      <c r="W540" s="352">
        <v>23.168810226752374</v>
      </c>
      <c r="X540" s="352">
        <v>23.241737786457964</v>
      </c>
      <c r="Y540" s="352">
        <v>23.316554008021679</v>
      </c>
      <c r="Z540" s="184"/>
      <c r="AA540" s="353"/>
      <c r="AB540" s="353"/>
      <c r="AC540" s="354">
        <v>6</v>
      </c>
      <c r="AD540" s="175"/>
      <c r="AE540" s="186">
        <v>1</v>
      </c>
      <c r="AF540" s="187">
        <v>0</v>
      </c>
      <c r="AG540" s="187">
        <v>0</v>
      </c>
      <c r="AH540" s="187">
        <v>0</v>
      </c>
      <c r="AI540" s="187">
        <v>0</v>
      </c>
      <c r="AJ540" s="187">
        <v>0</v>
      </c>
      <c r="AK540" s="187">
        <v>0</v>
      </c>
      <c r="AL540" s="188">
        <v>0</v>
      </c>
      <c r="AN540" s="216"/>
      <c r="AO540"/>
      <c r="AP540"/>
      <c r="AQ540"/>
      <c r="AR540"/>
      <c r="AS540"/>
      <c r="AT540"/>
    </row>
    <row r="541" spans="1:46" s="157" customFormat="1" ht="15" x14ac:dyDescent="0.25">
      <c r="A541" s="11"/>
      <c r="B541" s="176"/>
      <c r="C541" s="189"/>
      <c r="D541" s="190" t="s">
        <v>26</v>
      </c>
      <c r="E541" s="355"/>
      <c r="F541" s="356"/>
      <c r="G541" s="357"/>
      <c r="H541" s="358"/>
      <c r="I541" s="359"/>
      <c r="J541" s="359"/>
      <c r="K541" s="359"/>
      <c r="L541" s="359"/>
      <c r="M541" s="359"/>
      <c r="N541" s="360"/>
      <c r="O541" s="360"/>
      <c r="P541" s="360"/>
      <c r="Q541" s="360"/>
      <c r="R541" s="361" t="s">
        <v>27</v>
      </c>
      <c r="S541" s="392">
        <v>0</v>
      </c>
      <c r="T541" s="353"/>
      <c r="U541" s="353"/>
      <c r="V541" s="353"/>
      <c r="W541" s="353"/>
      <c r="X541" s="353"/>
      <c r="Y541" s="353"/>
      <c r="Z541" s="184"/>
      <c r="AA541" s="362"/>
      <c r="AB541" s="362"/>
      <c r="AC541" s="363"/>
      <c r="AD541" s="175"/>
      <c r="AE541" s="175"/>
      <c r="AF541" s="175"/>
      <c r="AG541" s="175"/>
      <c r="AH541" s="175"/>
      <c r="AI541" s="175"/>
      <c r="AJ541" s="175"/>
      <c r="AK541" s="175"/>
      <c r="AL541" s="175"/>
      <c r="AN541" s="216"/>
      <c r="AO541"/>
      <c r="AP541"/>
      <c r="AQ541"/>
      <c r="AR541"/>
      <c r="AS541"/>
      <c r="AT541"/>
    </row>
    <row r="542" spans="1:46" s="157" customFormat="1" ht="15" x14ac:dyDescent="0.25">
      <c r="A542" s="14"/>
      <c r="B542" s="197"/>
      <c r="C542" s="198"/>
      <c r="D542" s="198"/>
      <c r="E542" s="198"/>
      <c r="F542" s="199"/>
      <c r="G542" s="200" t="s">
        <v>28</v>
      </c>
      <c r="H542" s="201">
        <v>0.99199999999999999</v>
      </c>
      <c r="I542" s="197"/>
      <c r="J542" s="202"/>
      <c r="K542" s="203" t="s">
        <v>29</v>
      </c>
      <c r="L542" s="78">
        <v>23.014399999999998</v>
      </c>
      <c r="M542" s="78">
        <v>23.070809993553066</v>
      </c>
      <c r="N542" s="78">
        <v>23.128672412055224</v>
      </c>
      <c r="O542" s="78">
        <v>23.188025502292337</v>
      </c>
      <c r="P542" s="78">
        <v>23.248908526607078</v>
      </c>
      <c r="Q542" s="78">
        <v>23.311361789980925</v>
      </c>
      <c r="R542" s="78">
        <v>23.37542666784001</v>
      </c>
      <c r="S542" s="78">
        <v>23.441145634604091</v>
      </c>
      <c r="T542" s="78">
        <v>23.508562292998583</v>
      </c>
      <c r="U542" s="78">
        <v>23.577721404150047</v>
      </c>
      <c r="V542" s="78">
        <v>23.648668918486127</v>
      </c>
      <c r="W542" s="78">
        <v>23.721452007461391</v>
      </c>
      <c r="X542" s="78">
        <v>23.79611909613131</v>
      </c>
      <c r="Y542" s="78">
        <v>23.872719896596845</v>
      </c>
      <c r="Z542" s="204"/>
      <c r="AA542" s="205"/>
      <c r="AB542" s="198"/>
      <c r="AC542" s="206"/>
      <c r="AD542" s="175"/>
      <c r="AE542" s="175"/>
      <c r="AF542" s="175"/>
      <c r="AG542" s="175"/>
      <c r="AH542" s="175"/>
      <c r="AI542" s="175"/>
      <c r="AJ542" s="175"/>
      <c r="AK542" s="175"/>
      <c r="AL542" s="175"/>
      <c r="AN542" s="216"/>
      <c r="AO542"/>
      <c r="AP542"/>
      <c r="AQ542"/>
      <c r="AR542"/>
      <c r="AS542"/>
      <c r="AT542"/>
    </row>
    <row r="543" spans="1:46" s="157" customFormat="1" ht="15" x14ac:dyDescent="0.25">
      <c r="A543" s="2"/>
      <c r="C543" s="207"/>
      <c r="D543" s="208"/>
      <c r="E543" s="208"/>
      <c r="F543" s="208"/>
      <c r="G543" s="209"/>
      <c r="H543" s="241"/>
      <c r="I543" s="211"/>
      <c r="J543" s="212"/>
      <c r="K543" s="208"/>
      <c r="Z543" s="175"/>
      <c r="AA543" s="175"/>
      <c r="AB543" s="175"/>
      <c r="AC543" s="175"/>
      <c r="AD543" s="175"/>
      <c r="AE543" s="175"/>
      <c r="AF543" s="175"/>
      <c r="AG543" s="175"/>
      <c r="AH543" s="175"/>
      <c r="AI543" s="175"/>
      <c r="AJ543" s="175"/>
      <c r="AK543" s="175"/>
      <c r="AL543" s="175"/>
      <c r="AN543" s="216"/>
      <c r="AO543"/>
      <c r="AP543"/>
      <c r="AQ543"/>
      <c r="AR543"/>
      <c r="AS543"/>
      <c r="AT543"/>
    </row>
    <row r="544" spans="1:46" s="157" customFormat="1" ht="15" x14ac:dyDescent="0.25">
      <c r="A544" s="152"/>
      <c r="B544" s="388">
        <v>365</v>
      </c>
      <c r="C544" s="365" t="s">
        <v>217</v>
      </c>
      <c r="D544" s="366" t="s">
        <v>30</v>
      </c>
      <c r="E544" s="366" t="s">
        <v>37</v>
      </c>
      <c r="F544" s="367"/>
      <c r="G544" s="411">
        <v>43192</v>
      </c>
      <c r="H544" s="412">
        <v>3.56</v>
      </c>
      <c r="I544" s="342">
        <v>1</v>
      </c>
      <c r="J544" s="368">
        <v>0</v>
      </c>
      <c r="K544" s="369">
        <v>0</v>
      </c>
      <c r="L544" s="370">
        <v>3.56</v>
      </c>
      <c r="M544" s="370">
        <v>3.5600649940961029</v>
      </c>
      <c r="N544" s="370">
        <v>3.5601299893787881</v>
      </c>
      <c r="O544" s="370">
        <v>3.560194985848077</v>
      </c>
      <c r="P544" s="370">
        <v>3.5602599835039923</v>
      </c>
      <c r="Q544" s="370">
        <v>3.5603249823465535</v>
      </c>
      <c r="R544" s="370">
        <v>3.5603899823757841</v>
      </c>
      <c r="S544" s="370">
        <v>3.560454983591705</v>
      </c>
      <c r="T544" s="370">
        <v>3.5605199859943384</v>
      </c>
      <c r="U544" s="370">
        <v>3.5605849895837052</v>
      </c>
      <c r="V544" s="370">
        <v>3.5606499943598284</v>
      </c>
      <c r="W544" s="370">
        <v>3.5607150003227268</v>
      </c>
      <c r="X544" s="370">
        <v>3.560780007472427</v>
      </c>
      <c r="Y544" s="370">
        <v>3.5608450158089453</v>
      </c>
      <c r="Z544" s="381"/>
      <c r="AA544" s="347">
        <v>0</v>
      </c>
      <c r="AB544" s="347">
        <v>0</v>
      </c>
      <c r="AC544" s="348">
        <v>0.15168539325842698</v>
      </c>
      <c r="AD544" s="175"/>
      <c r="AE544" s="349">
        <v>82222</v>
      </c>
      <c r="AF544" s="350"/>
      <c r="AG544" s="350"/>
      <c r="AH544" s="350"/>
      <c r="AI544" s="350"/>
      <c r="AJ544" s="350"/>
      <c r="AK544" s="350"/>
      <c r="AL544" s="351"/>
      <c r="AM544" s="157">
        <v>3.83</v>
      </c>
      <c r="AN544" s="216">
        <v>-0.27</v>
      </c>
      <c r="AO544"/>
      <c r="AP544"/>
      <c r="AQ544"/>
      <c r="AR544"/>
      <c r="AS544"/>
      <c r="AT544"/>
    </row>
    <row r="545" spans="1:46" s="157" customFormat="1" ht="15" x14ac:dyDescent="0.25">
      <c r="A545" s="152"/>
      <c r="C545" s="217"/>
      <c r="D545" s="139"/>
      <c r="E545" s="139"/>
      <c r="F545" s="139"/>
      <c r="G545" s="218">
        <v>0.58333333333333337</v>
      </c>
      <c r="H545" s="248"/>
      <c r="I545" s="220"/>
      <c r="J545" s="220"/>
      <c r="K545" s="220"/>
      <c r="L545" s="220" t="s">
        <v>32</v>
      </c>
      <c r="M545" s="235"/>
      <c r="N545" s="221"/>
      <c r="O545" s="221"/>
      <c r="P545" s="221"/>
      <c r="Q545" s="221"/>
      <c r="R545" s="221"/>
      <c r="S545" s="221"/>
      <c r="T545" s="221"/>
      <c r="U545" s="221"/>
      <c r="V545" s="221"/>
      <c r="W545" s="221"/>
      <c r="X545" s="221"/>
      <c r="Y545" s="221"/>
      <c r="Z545" s="222"/>
      <c r="AA545" s="353"/>
      <c r="AB545" s="353"/>
      <c r="AC545" s="372">
        <v>0.54</v>
      </c>
      <c r="AD545" s="175"/>
      <c r="AE545" s="186">
        <v>1</v>
      </c>
      <c r="AF545" s="187">
        <v>0</v>
      </c>
      <c r="AG545" s="187">
        <v>0</v>
      </c>
      <c r="AH545" s="187">
        <v>0</v>
      </c>
      <c r="AI545" s="187">
        <v>0</v>
      </c>
      <c r="AJ545" s="187">
        <v>0</v>
      </c>
      <c r="AK545" s="187">
        <v>0</v>
      </c>
      <c r="AL545" s="188">
        <v>0</v>
      </c>
      <c r="AN545" s="216"/>
      <c r="AO545"/>
      <c r="AP545"/>
      <c r="AQ545"/>
      <c r="AR545"/>
      <c r="AS545"/>
      <c r="AT545"/>
    </row>
    <row r="546" spans="1:46" s="157" customFormat="1" ht="15" x14ac:dyDescent="0.25">
      <c r="A546" s="152"/>
      <c r="C546" s="223" t="s">
        <v>33</v>
      </c>
      <c r="D546" s="373"/>
      <c r="E546" s="225"/>
      <c r="F546" s="225"/>
      <c r="G546" s="226"/>
      <c r="H546" s="249"/>
      <c r="I546" s="228"/>
      <c r="J546" s="228"/>
      <c r="K546" s="228"/>
      <c r="L546" s="228"/>
      <c r="M546" s="374"/>
      <c r="N546" s="374"/>
      <c r="O546" s="375"/>
      <c r="P546" s="375"/>
      <c r="Q546" s="375"/>
      <c r="R546" s="376" t="s">
        <v>34</v>
      </c>
      <c r="S546" s="396">
        <v>0</v>
      </c>
      <c r="T546" s="233"/>
      <c r="U546" s="233"/>
      <c r="V546" s="233"/>
      <c r="W546" s="233"/>
      <c r="X546" s="233"/>
      <c r="Y546" s="233"/>
      <c r="Z546" s="234"/>
      <c r="AA546" s="378"/>
      <c r="AB546" s="378"/>
      <c r="AC546" s="379"/>
      <c r="AD546" s="175"/>
      <c r="AE546" s="175"/>
      <c r="AF546" s="175"/>
      <c r="AG546" s="175"/>
      <c r="AH546" s="175"/>
      <c r="AI546" s="175"/>
      <c r="AJ546" s="175"/>
      <c r="AK546" s="175"/>
      <c r="AL546" s="175"/>
      <c r="AN546" s="216"/>
      <c r="AO546"/>
      <c r="AP546"/>
      <c r="AQ546"/>
      <c r="AR546"/>
      <c r="AS546"/>
      <c r="AT546"/>
    </row>
    <row r="547" spans="1:46" s="157" customFormat="1" ht="15" x14ac:dyDescent="0.25">
      <c r="A547" s="152"/>
      <c r="B547" s="364">
        <v>385</v>
      </c>
      <c r="C547" s="365" t="s">
        <v>225</v>
      </c>
      <c r="D547" s="366" t="s">
        <v>30</v>
      </c>
      <c r="E547" s="366" t="s">
        <v>540</v>
      </c>
      <c r="F547" s="367"/>
      <c r="G547" s="411"/>
      <c r="H547" s="412">
        <v>0.26408438255881916</v>
      </c>
      <c r="I547" s="342">
        <v>1</v>
      </c>
      <c r="J547" s="368" t="s">
        <v>35</v>
      </c>
      <c r="K547" s="369" t="s">
        <v>35</v>
      </c>
      <c r="L547" s="370">
        <v>0.26408438255881916</v>
      </c>
      <c r="M547" s="370">
        <v>0.26767721055184679</v>
      </c>
      <c r="N547" s="370">
        <v>0.27131891842509454</v>
      </c>
      <c r="O547" s="370">
        <v>0.27501017118192322</v>
      </c>
      <c r="P547" s="370">
        <v>0.27875164287296378</v>
      </c>
      <c r="Q547" s="370">
        <v>0.28254401671920343</v>
      </c>
      <c r="R547" s="370">
        <v>0.28638798523674774</v>
      </c>
      <c r="S547" s="370">
        <v>0.29028425036327854</v>
      </c>
      <c r="T547" s="370">
        <v>0.29423352358623389</v>
      </c>
      <c r="U547" s="370">
        <v>0.2982365260727301</v>
      </c>
      <c r="V547" s="370">
        <v>0.30229398880125308</v>
      </c>
      <c r="W547" s="370">
        <v>0.30640665269514017</v>
      </c>
      <c r="X547" s="370">
        <v>0.31057526875787833</v>
      </c>
      <c r="Y547" s="370">
        <v>0.3148005982102432</v>
      </c>
      <c r="Z547" s="371"/>
      <c r="AA547" s="347">
        <v>0</v>
      </c>
      <c r="AB547" s="347">
        <v>0</v>
      </c>
      <c r="AC547" s="348">
        <v>0</v>
      </c>
      <c r="AD547" s="175"/>
      <c r="AE547" s="349">
        <v>82240</v>
      </c>
      <c r="AF547" s="350"/>
      <c r="AG547" s="350"/>
      <c r="AH547" s="350"/>
      <c r="AI547" s="350"/>
      <c r="AJ547" s="350"/>
      <c r="AK547" s="350"/>
      <c r="AL547" s="351"/>
      <c r="AM547" s="157">
        <v>0.21</v>
      </c>
      <c r="AN547" s="216">
        <v>5.4084382558819172E-2</v>
      </c>
      <c r="AO547"/>
      <c r="AP547"/>
      <c r="AQ547"/>
      <c r="AR547"/>
      <c r="AS547"/>
      <c r="AT547"/>
    </row>
    <row r="548" spans="1:46" s="157" customFormat="1" ht="15" x14ac:dyDescent="0.25">
      <c r="A548" s="152"/>
      <c r="C548" s="238" t="s">
        <v>672</v>
      </c>
      <c r="D548" s="139"/>
      <c r="E548" s="139"/>
      <c r="F548" s="139"/>
      <c r="G548" s="218"/>
      <c r="H548" s="250"/>
      <c r="I548" s="220"/>
      <c r="J548" s="220"/>
      <c r="K548" s="220"/>
      <c r="L548" s="220" t="s">
        <v>32</v>
      </c>
      <c r="M548" s="221"/>
      <c r="N548" s="221"/>
      <c r="O548" s="221"/>
      <c r="P548" s="221"/>
      <c r="Q548" s="221"/>
      <c r="R548" s="221"/>
      <c r="S548" s="221"/>
      <c r="T548" s="221"/>
      <c r="U548" s="221"/>
      <c r="V548" s="221"/>
      <c r="W548" s="221"/>
      <c r="X548" s="221"/>
      <c r="Y548" s="221"/>
      <c r="Z548" s="222"/>
      <c r="AA548" s="353"/>
      <c r="AB548" s="353"/>
      <c r="AC548" s="382"/>
      <c r="AD548" s="175"/>
      <c r="AE548" s="186">
        <v>1</v>
      </c>
      <c r="AF548" s="187">
        <v>0</v>
      </c>
      <c r="AG548" s="187">
        <v>0</v>
      </c>
      <c r="AH548" s="187">
        <v>0</v>
      </c>
      <c r="AI548" s="187">
        <v>0</v>
      </c>
      <c r="AJ548" s="187">
        <v>0</v>
      </c>
      <c r="AK548" s="187">
        <v>0</v>
      </c>
      <c r="AL548" s="188">
        <v>0</v>
      </c>
      <c r="AN548" s="216"/>
      <c r="AO548"/>
      <c r="AP548"/>
      <c r="AQ548"/>
      <c r="AR548"/>
      <c r="AS548"/>
      <c r="AT548"/>
    </row>
    <row r="549" spans="1:46" s="157" customFormat="1" ht="15" x14ac:dyDescent="0.25">
      <c r="A549" s="152"/>
      <c r="C549" s="223" t="s">
        <v>33</v>
      </c>
      <c r="D549" s="373"/>
      <c r="E549" s="225"/>
      <c r="F549" s="225"/>
      <c r="G549" s="226"/>
      <c r="H549" s="249"/>
      <c r="I549" s="228"/>
      <c r="J549" s="228"/>
      <c r="K549" s="228"/>
      <c r="L549" s="228"/>
      <c r="M549" s="374"/>
      <c r="N549" s="374"/>
      <c r="O549" s="375"/>
      <c r="P549" s="375"/>
      <c r="Q549" s="375"/>
      <c r="R549" s="376" t="s">
        <v>34</v>
      </c>
      <c r="S549" s="396">
        <v>0</v>
      </c>
      <c r="T549" s="233"/>
      <c r="U549" s="233"/>
      <c r="V549" s="233"/>
      <c r="W549" s="233"/>
      <c r="X549" s="233"/>
      <c r="Y549" s="233"/>
      <c r="Z549" s="234"/>
      <c r="AA549" s="378"/>
      <c r="AB549" s="378"/>
      <c r="AC549" s="379"/>
      <c r="AD549" s="175"/>
      <c r="AE549" s="175"/>
      <c r="AF549" s="175"/>
      <c r="AG549" s="175"/>
      <c r="AH549" s="175"/>
      <c r="AI549" s="175"/>
      <c r="AJ549" s="175"/>
      <c r="AK549" s="175"/>
      <c r="AL549" s="175"/>
      <c r="AN549" s="216"/>
      <c r="AO549"/>
      <c r="AP549"/>
      <c r="AQ549"/>
      <c r="AR549"/>
      <c r="AS549"/>
      <c r="AT549"/>
    </row>
    <row r="550" spans="1:46" s="157" customFormat="1" ht="15" x14ac:dyDescent="0.25">
      <c r="A550" s="152"/>
      <c r="B550" s="364">
        <v>363</v>
      </c>
      <c r="C550" s="365" t="s">
        <v>215</v>
      </c>
      <c r="D550" s="366" t="s">
        <v>30</v>
      </c>
      <c r="E550" s="366" t="s">
        <v>545</v>
      </c>
      <c r="F550" s="367"/>
      <c r="G550" s="411">
        <v>43449</v>
      </c>
      <c r="H550" s="412">
        <v>6.93</v>
      </c>
      <c r="I550" s="342">
        <v>1</v>
      </c>
      <c r="J550" s="368">
        <v>0</v>
      </c>
      <c r="K550" s="369">
        <v>0</v>
      </c>
      <c r="L550" s="370">
        <v>6.93</v>
      </c>
      <c r="M550" s="370">
        <v>6.9301265194061781</v>
      </c>
      <c r="N550" s="370">
        <v>6.9302530411221914</v>
      </c>
      <c r="O550" s="370">
        <v>6.9303795651480824</v>
      </c>
      <c r="P550" s="370">
        <v>6.9305060914838945</v>
      </c>
      <c r="Q550" s="370">
        <v>6.9306326201296669</v>
      </c>
      <c r="R550" s="370">
        <v>6.9307591510854447</v>
      </c>
      <c r="S550" s="370">
        <v>6.9308856843512681</v>
      </c>
      <c r="T550" s="370">
        <v>6.9310122199271813</v>
      </c>
      <c r="U550" s="370">
        <v>6.9311387578132235</v>
      </c>
      <c r="V550" s="370">
        <v>6.9312652980094409</v>
      </c>
      <c r="W550" s="370">
        <v>6.9313918405158699</v>
      </c>
      <c r="X550" s="370">
        <v>6.931518385332561</v>
      </c>
      <c r="Y550" s="370">
        <v>6.9316449324595473</v>
      </c>
      <c r="Z550" s="371"/>
      <c r="AA550" s="347">
        <v>0</v>
      </c>
      <c r="AB550" s="347">
        <v>0</v>
      </c>
      <c r="AC550" s="348">
        <v>0.24386724386724387</v>
      </c>
      <c r="AD550" s="175"/>
      <c r="AE550" s="349">
        <v>82204</v>
      </c>
      <c r="AF550" s="350"/>
      <c r="AG550" s="350"/>
      <c r="AH550" s="350"/>
      <c r="AI550" s="350"/>
      <c r="AJ550" s="350"/>
      <c r="AK550" s="350"/>
      <c r="AL550" s="351"/>
      <c r="AM550" s="157">
        <v>7.9401369597862574</v>
      </c>
      <c r="AN550" s="240">
        <v>-1.0101369597862577</v>
      </c>
      <c r="AO550"/>
      <c r="AP550"/>
      <c r="AQ550"/>
      <c r="AR550"/>
      <c r="AS550"/>
      <c r="AT550"/>
    </row>
    <row r="551" spans="1:46" s="157" customFormat="1" ht="15" x14ac:dyDescent="0.25">
      <c r="C551" s="217"/>
      <c r="D551" s="139"/>
      <c r="E551" s="139"/>
      <c r="F551" s="139"/>
      <c r="G551" s="218">
        <v>0.58333333333333337</v>
      </c>
      <c r="H551" s="250"/>
      <c r="I551" s="220"/>
      <c r="J551" s="220"/>
      <c r="K551" s="220"/>
      <c r="L551" s="220" t="s">
        <v>32</v>
      </c>
      <c r="M551" s="235"/>
      <c r="N551" s="221"/>
      <c r="O551" s="221"/>
      <c r="P551" s="221"/>
      <c r="Q551" s="221"/>
      <c r="R551" s="221"/>
      <c r="S551" s="221"/>
      <c r="T551" s="221"/>
      <c r="U551" s="221"/>
      <c r="V551" s="221"/>
      <c r="W551" s="221"/>
      <c r="X551" s="221"/>
      <c r="Y551" s="221"/>
      <c r="Z551" s="222"/>
      <c r="AA551" s="353"/>
      <c r="AB551" s="353"/>
      <c r="AC551" s="372">
        <v>1.69</v>
      </c>
      <c r="AD551" s="175"/>
      <c r="AE551" s="186">
        <v>1</v>
      </c>
      <c r="AF551" s="187">
        <v>0</v>
      </c>
      <c r="AG551" s="187">
        <v>0</v>
      </c>
      <c r="AH551" s="187">
        <v>0</v>
      </c>
      <c r="AI551" s="187">
        <v>0</v>
      </c>
      <c r="AJ551" s="187">
        <v>0</v>
      </c>
      <c r="AK551" s="187">
        <v>0</v>
      </c>
      <c r="AL551" s="188">
        <v>0</v>
      </c>
      <c r="AN551" s="216"/>
      <c r="AO551"/>
      <c r="AP551"/>
      <c r="AQ551"/>
      <c r="AR551"/>
      <c r="AS551"/>
      <c r="AT551"/>
    </row>
    <row r="552" spans="1:46" s="157" customFormat="1" ht="15" x14ac:dyDescent="0.25">
      <c r="C552" s="223" t="s">
        <v>33</v>
      </c>
      <c r="D552" s="373"/>
      <c r="E552" s="225"/>
      <c r="F552" s="225"/>
      <c r="G552" s="226"/>
      <c r="H552" s="249"/>
      <c r="I552" s="228"/>
      <c r="J552" s="228"/>
      <c r="K552" s="228"/>
      <c r="L552" s="228"/>
      <c r="M552" s="374"/>
      <c r="N552" s="374"/>
      <c r="O552" s="375"/>
      <c r="P552" s="375"/>
      <c r="Q552" s="375"/>
      <c r="R552" s="376" t="s">
        <v>34</v>
      </c>
      <c r="S552" s="396">
        <v>0</v>
      </c>
      <c r="T552" s="233"/>
      <c r="U552" s="233"/>
      <c r="V552" s="233"/>
      <c r="W552" s="233"/>
      <c r="X552" s="233"/>
      <c r="Y552" s="233"/>
      <c r="Z552" s="234"/>
      <c r="AA552" s="378"/>
      <c r="AB552" s="378"/>
      <c r="AC552" s="379"/>
      <c r="AD552" s="175"/>
      <c r="AE552" s="175"/>
      <c r="AF552" s="175"/>
      <c r="AG552" s="175"/>
      <c r="AH552" s="175"/>
      <c r="AI552" s="175"/>
      <c r="AJ552" s="175"/>
      <c r="AK552" s="175"/>
      <c r="AL552" s="175"/>
      <c r="AN552" s="216"/>
      <c r="AO552"/>
      <c r="AP552"/>
      <c r="AQ552"/>
      <c r="AR552"/>
      <c r="AS552"/>
      <c r="AT552"/>
    </row>
    <row r="553" spans="1:46" s="157" customFormat="1" ht="15" x14ac:dyDescent="0.25">
      <c r="B553" s="380">
        <v>383</v>
      </c>
      <c r="C553" s="365" t="s">
        <v>223</v>
      </c>
      <c r="D553" s="366" t="s">
        <v>30</v>
      </c>
      <c r="E553" s="366" t="s">
        <v>574</v>
      </c>
      <c r="F553" s="367"/>
      <c r="G553" s="411"/>
      <c r="H553" s="412">
        <v>0.35960426561200909</v>
      </c>
      <c r="I553" s="342">
        <v>1</v>
      </c>
      <c r="J553" s="368" t="s">
        <v>829</v>
      </c>
      <c r="K553" s="369" t="s">
        <v>829</v>
      </c>
      <c r="L553" s="370">
        <v>0.35960426561200909</v>
      </c>
      <c r="M553" s="370">
        <v>0.36923713267924091</v>
      </c>
      <c r="N553" s="370">
        <v>0.37912803931053918</v>
      </c>
      <c r="O553" s="370">
        <v>0.38928389771762234</v>
      </c>
      <c r="P553" s="370">
        <v>0.39971180527246108</v>
      </c>
      <c r="Q553" s="370">
        <v>0.41041904946724267</v>
      </c>
      <c r="R553" s="370">
        <v>0.42141311300719847</v>
      </c>
      <c r="S553" s="370">
        <v>0.43270167903985657</v>
      </c>
      <c r="T553" s="370">
        <v>0.44429263652437129</v>
      </c>
      <c r="U553" s="370">
        <v>0.45619408574468417</v>
      </c>
      <c r="V553" s="370">
        <v>0.4684143439703673</v>
      </c>
      <c r="W553" s="370">
        <v>0.48096195126910696</v>
      </c>
      <c r="X553" s="370">
        <v>0.4938456764748877</v>
      </c>
      <c r="Y553" s="370">
        <v>0.50707452331604963</v>
      </c>
      <c r="Z553" s="371"/>
      <c r="AA553" s="347">
        <v>0</v>
      </c>
      <c r="AB553" s="347">
        <v>0</v>
      </c>
      <c r="AC553" s="348">
        <v>0</v>
      </c>
      <c r="AD553" s="175"/>
      <c r="AE553" s="349">
        <v>82237</v>
      </c>
      <c r="AF553" s="350"/>
      <c r="AG553" s="350"/>
      <c r="AH553" s="350"/>
      <c r="AI553" s="350"/>
      <c r="AJ553" s="350"/>
      <c r="AK553" s="350"/>
      <c r="AL553" s="351"/>
      <c r="AM553" s="157">
        <v>0.28000000000000003</v>
      </c>
      <c r="AN553" s="216">
        <v>7.9604265612009062E-2</v>
      </c>
      <c r="AO553"/>
      <c r="AP553"/>
      <c r="AQ553"/>
      <c r="AR553"/>
      <c r="AS553"/>
      <c r="AT553"/>
    </row>
    <row r="554" spans="1:46" s="157" customFormat="1" ht="15" x14ac:dyDescent="0.25">
      <c r="C554" s="238" t="s">
        <v>672</v>
      </c>
      <c r="D554" s="139"/>
      <c r="E554" s="139"/>
      <c r="F554" s="139"/>
      <c r="G554" s="137"/>
      <c r="H554" s="250"/>
      <c r="I554" s="220"/>
      <c r="J554" s="220"/>
      <c r="K554" s="220"/>
      <c r="L554" s="220" t="s">
        <v>32</v>
      </c>
      <c r="M554" s="235"/>
      <c r="N554" s="221"/>
      <c r="O554" s="221"/>
      <c r="P554" s="221"/>
      <c r="Q554" s="221"/>
      <c r="R554" s="221"/>
      <c r="S554" s="221"/>
      <c r="T554" s="221"/>
      <c r="U554" s="221"/>
      <c r="V554" s="221"/>
      <c r="W554" s="221"/>
      <c r="X554" s="221"/>
      <c r="Y554" s="221"/>
      <c r="Z554" s="222"/>
      <c r="AA554" s="353"/>
      <c r="AB554" s="353"/>
      <c r="AC554" s="382"/>
      <c r="AD554" s="175"/>
      <c r="AE554" s="186">
        <v>1</v>
      </c>
      <c r="AF554" s="187">
        <v>0</v>
      </c>
      <c r="AG554" s="187">
        <v>0</v>
      </c>
      <c r="AH554" s="187">
        <v>0</v>
      </c>
      <c r="AI554" s="187">
        <v>0</v>
      </c>
      <c r="AJ554" s="187">
        <v>0</v>
      </c>
      <c r="AK554" s="187">
        <v>0</v>
      </c>
      <c r="AL554" s="188">
        <v>0</v>
      </c>
      <c r="AN554" s="216"/>
      <c r="AO554"/>
      <c r="AP554"/>
      <c r="AQ554"/>
      <c r="AR554"/>
      <c r="AS554"/>
      <c r="AT554"/>
    </row>
    <row r="555" spans="1:46" s="157" customFormat="1" ht="15" x14ac:dyDescent="0.25">
      <c r="C555" s="223" t="s">
        <v>33</v>
      </c>
      <c r="D555" s="373"/>
      <c r="E555" s="225"/>
      <c r="F555" s="225"/>
      <c r="G555" s="226"/>
      <c r="H555" s="249"/>
      <c r="I555" s="228"/>
      <c r="J555" s="228"/>
      <c r="K555" s="228"/>
      <c r="L555" s="228"/>
      <c r="M555" s="374"/>
      <c r="N555" s="374"/>
      <c r="O555" s="375"/>
      <c r="P555" s="375"/>
      <c r="Q555" s="375"/>
      <c r="R555" s="376" t="s">
        <v>34</v>
      </c>
      <c r="S555" s="396">
        <v>0</v>
      </c>
      <c r="T555" s="233"/>
      <c r="U555" s="233"/>
      <c r="V555" s="233"/>
      <c r="W555" s="233"/>
      <c r="X555" s="233"/>
      <c r="Y555" s="233"/>
      <c r="Z555" s="234"/>
      <c r="AA555" s="378"/>
      <c r="AB555" s="378"/>
      <c r="AC555" s="379"/>
      <c r="AD555" s="175"/>
      <c r="AE555" s="175"/>
      <c r="AF555" s="175"/>
      <c r="AG555" s="175"/>
      <c r="AH555" s="175"/>
      <c r="AI555" s="175"/>
      <c r="AJ555" s="175"/>
      <c r="AK555" s="175"/>
      <c r="AL555" s="175"/>
      <c r="AN555" s="216"/>
      <c r="AO555"/>
      <c r="AP555"/>
      <c r="AQ555"/>
      <c r="AR555"/>
      <c r="AS555"/>
      <c r="AT555"/>
    </row>
    <row r="556" spans="1:46" s="157" customFormat="1" ht="15" x14ac:dyDescent="0.25">
      <c r="B556" s="380">
        <v>379</v>
      </c>
      <c r="C556" s="365" t="s">
        <v>221</v>
      </c>
      <c r="D556" s="366" t="s">
        <v>30</v>
      </c>
      <c r="E556" s="366" t="s">
        <v>566</v>
      </c>
      <c r="F556" s="367"/>
      <c r="G556" s="411">
        <v>43459</v>
      </c>
      <c r="H556" s="412">
        <v>0.95</v>
      </c>
      <c r="I556" s="342">
        <v>1</v>
      </c>
      <c r="J556" s="368">
        <v>0</v>
      </c>
      <c r="K556" s="369">
        <v>0</v>
      </c>
      <c r="L556" s="370">
        <v>0.95</v>
      </c>
      <c r="M556" s="370">
        <v>0.95001734393013981</v>
      </c>
      <c r="N556" s="370">
        <v>0.95003468817692371</v>
      </c>
      <c r="O556" s="370">
        <v>0.95005203274035754</v>
      </c>
      <c r="P556" s="370">
        <v>0.9500693776204473</v>
      </c>
      <c r="Q556" s="370">
        <v>0.95008672281719819</v>
      </c>
      <c r="R556" s="370">
        <v>0.95010406833061645</v>
      </c>
      <c r="S556" s="370">
        <v>0.95012141416070772</v>
      </c>
      <c r="T556" s="370">
        <v>0.9501387603074779</v>
      </c>
      <c r="U556" s="370">
        <v>0.95015610677093254</v>
      </c>
      <c r="V556" s="370">
        <v>0.95017345355107774</v>
      </c>
      <c r="W556" s="370">
        <v>0.95019080064791861</v>
      </c>
      <c r="X556" s="370">
        <v>0.95020814806146214</v>
      </c>
      <c r="Y556" s="370">
        <v>0.95022549579171289</v>
      </c>
      <c r="Z556" s="381"/>
      <c r="AA556" s="347">
        <v>0</v>
      </c>
      <c r="AB556" s="347">
        <v>0</v>
      </c>
      <c r="AC556" s="348">
        <v>0.22105263157894736</v>
      </c>
      <c r="AD556" s="175"/>
      <c r="AE556" s="349">
        <v>82209</v>
      </c>
      <c r="AF556" s="350"/>
      <c r="AG556" s="350"/>
      <c r="AH556" s="350"/>
      <c r="AI556" s="350"/>
      <c r="AJ556" s="350"/>
      <c r="AK556" s="350"/>
      <c r="AL556" s="351"/>
      <c r="AM556" s="157">
        <v>1.1985268544576078</v>
      </c>
      <c r="AN556" s="216">
        <v>-0.2485268544576078</v>
      </c>
      <c r="AO556"/>
      <c r="AP556"/>
      <c r="AQ556"/>
      <c r="AR556"/>
      <c r="AS556"/>
      <c r="AT556"/>
    </row>
    <row r="557" spans="1:46" s="157" customFormat="1" ht="15" x14ac:dyDescent="0.25">
      <c r="C557" s="217"/>
      <c r="D557" s="139"/>
      <c r="E557" s="139"/>
      <c r="F557" s="139"/>
      <c r="G557" s="137">
        <v>0.58333333333333337</v>
      </c>
      <c r="H557" s="250"/>
      <c r="I557" s="220"/>
      <c r="J557" s="220"/>
      <c r="K557" s="220"/>
      <c r="L557" s="220" t="s">
        <v>32</v>
      </c>
      <c r="M557" s="235"/>
      <c r="N557" s="221"/>
      <c r="O557" s="221"/>
      <c r="P557" s="221"/>
      <c r="Q557" s="221"/>
      <c r="R557" s="221"/>
      <c r="S557" s="221"/>
      <c r="T557" s="221"/>
      <c r="U557" s="221"/>
      <c r="V557" s="221"/>
      <c r="W557" s="221"/>
      <c r="X557" s="221"/>
      <c r="Y557" s="221"/>
      <c r="Z557" s="222"/>
      <c r="AA557" s="353"/>
      <c r="AB557" s="353"/>
      <c r="AC557" s="372">
        <v>0.21</v>
      </c>
      <c r="AD557" s="175"/>
      <c r="AE557" s="186">
        <v>1</v>
      </c>
      <c r="AF557" s="187">
        <v>0</v>
      </c>
      <c r="AG557" s="187">
        <v>0</v>
      </c>
      <c r="AH557" s="187">
        <v>0</v>
      </c>
      <c r="AI557" s="187">
        <v>0</v>
      </c>
      <c r="AJ557" s="187">
        <v>0</v>
      </c>
      <c r="AK557" s="187">
        <v>0</v>
      </c>
      <c r="AL557" s="188">
        <v>0</v>
      </c>
      <c r="AN557" s="216"/>
      <c r="AO557"/>
      <c r="AP557"/>
      <c r="AQ557"/>
      <c r="AR557"/>
      <c r="AS557"/>
      <c r="AT557"/>
    </row>
    <row r="558" spans="1:46" s="157" customFormat="1" ht="15" x14ac:dyDescent="0.25">
      <c r="C558" s="223" t="s">
        <v>33</v>
      </c>
      <c r="D558" s="373"/>
      <c r="E558" s="225"/>
      <c r="F558" s="225"/>
      <c r="G558" s="226"/>
      <c r="H558" s="249"/>
      <c r="I558" s="228"/>
      <c r="J558" s="228"/>
      <c r="K558" s="228"/>
      <c r="L558" s="228"/>
      <c r="M558" s="374"/>
      <c r="N558" s="374"/>
      <c r="O558" s="375"/>
      <c r="P558" s="375"/>
      <c r="Q558" s="375"/>
      <c r="R558" s="376" t="s">
        <v>34</v>
      </c>
      <c r="S558" s="396">
        <v>0</v>
      </c>
      <c r="T558" s="233"/>
      <c r="U558" s="233"/>
      <c r="V558" s="233"/>
      <c r="W558" s="233"/>
      <c r="X558" s="233"/>
      <c r="Y558" s="233"/>
      <c r="Z558" s="234"/>
      <c r="AA558" s="378"/>
      <c r="AB558" s="378"/>
      <c r="AC558" s="379"/>
      <c r="AD558" s="175"/>
      <c r="AE558" s="175"/>
      <c r="AF558" s="175"/>
      <c r="AG558" s="175"/>
      <c r="AH558" s="175"/>
      <c r="AI558" s="175"/>
      <c r="AJ558" s="175"/>
      <c r="AK558" s="175"/>
      <c r="AL558" s="175"/>
      <c r="AN558" s="216"/>
      <c r="AO558"/>
      <c r="AP558"/>
      <c r="AQ558"/>
      <c r="AR558"/>
      <c r="AS558"/>
      <c r="AT558"/>
    </row>
    <row r="559" spans="1:46" s="157" customFormat="1" ht="15" x14ac:dyDescent="0.25">
      <c r="B559" s="380">
        <v>366</v>
      </c>
      <c r="C559" s="365" t="s">
        <v>218</v>
      </c>
      <c r="D559" s="366" t="s">
        <v>30</v>
      </c>
      <c r="E559" s="366" t="s">
        <v>530</v>
      </c>
      <c r="F559" s="367"/>
      <c r="G559" s="411">
        <v>43467</v>
      </c>
      <c r="H559" s="412">
        <v>0.57999999999999996</v>
      </c>
      <c r="I559" s="342">
        <v>1</v>
      </c>
      <c r="J559" s="368">
        <v>0</v>
      </c>
      <c r="K559" s="369">
        <v>0</v>
      </c>
      <c r="L559" s="370">
        <v>0.57999999999999996</v>
      </c>
      <c r="M559" s="370">
        <v>0.58001058892576951</v>
      </c>
      <c r="N559" s="370">
        <v>0.58002117804485875</v>
      </c>
      <c r="O559" s="370">
        <v>0.58003176735727091</v>
      </c>
      <c r="P559" s="370">
        <v>0.58004235686300987</v>
      </c>
      <c r="Q559" s="370">
        <v>0.58005294656207884</v>
      </c>
      <c r="R559" s="370">
        <v>0.58006353645448161</v>
      </c>
      <c r="S559" s="370">
        <v>0.5800741265402215</v>
      </c>
      <c r="T559" s="370">
        <v>0.58008471681930229</v>
      </c>
      <c r="U559" s="370">
        <v>0.5800953072917272</v>
      </c>
      <c r="V559" s="370">
        <v>0.58010589795750001</v>
      </c>
      <c r="W559" s="370">
        <v>0.58011648881662403</v>
      </c>
      <c r="X559" s="370">
        <v>0.58012707986910317</v>
      </c>
      <c r="Y559" s="370">
        <v>0.58013767111494041</v>
      </c>
      <c r="Z559" s="383"/>
      <c r="AA559" s="347">
        <v>0</v>
      </c>
      <c r="AB559" s="347">
        <v>0</v>
      </c>
      <c r="AC559" s="348">
        <v>0.10344827586206896</v>
      </c>
      <c r="AD559" s="175"/>
      <c r="AE559" s="349">
        <v>82245</v>
      </c>
      <c r="AF559" s="350"/>
      <c r="AG559" s="350"/>
      <c r="AH559" s="350"/>
      <c r="AI559" s="350"/>
      <c r="AJ559" s="350"/>
      <c r="AK559" s="350"/>
      <c r="AL559" s="351"/>
      <c r="AM559" s="157">
        <v>0.56000000000000005</v>
      </c>
      <c r="AN559" s="216">
        <v>1.9999999999999907E-2</v>
      </c>
      <c r="AO559"/>
      <c r="AP559"/>
      <c r="AQ559"/>
      <c r="AR559"/>
      <c r="AS559"/>
      <c r="AT559"/>
    </row>
    <row r="560" spans="1:46" s="157" customFormat="1" ht="15" x14ac:dyDescent="0.25">
      <c r="C560" s="217"/>
      <c r="D560" s="139"/>
      <c r="E560" s="139"/>
      <c r="F560" s="139"/>
      <c r="G560" s="137">
        <v>0.77083333333333337</v>
      </c>
      <c r="H560" s="250"/>
      <c r="I560" s="220"/>
      <c r="J560" s="220"/>
      <c r="K560" s="220"/>
      <c r="L560" s="220" t="s">
        <v>32</v>
      </c>
      <c r="M560" s="235"/>
      <c r="N560" s="221"/>
      <c r="O560" s="221"/>
      <c r="P560" s="221"/>
      <c r="Q560" s="221"/>
      <c r="R560" s="221"/>
      <c r="S560" s="221"/>
      <c r="T560" s="221"/>
      <c r="U560" s="221"/>
      <c r="V560" s="221"/>
      <c r="W560" s="221"/>
      <c r="X560" s="221"/>
      <c r="Y560" s="221"/>
      <c r="Z560" s="222"/>
      <c r="AA560" s="353"/>
      <c r="AB560" s="353"/>
      <c r="AC560" s="372">
        <v>0.06</v>
      </c>
      <c r="AD560" s="175"/>
      <c r="AE560" s="186">
        <v>1</v>
      </c>
      <c r="AF560" s="187">
        <v>0</v>
      </c>
      <c r="AG560" s="187">
        <v>0</v>
      </c>
      <c r="AH560" s="187">
        <v>0</v>
      </c>
      <c r="AI560" s="187">
        <v>0</v>
      </c>
      <c r="AJ560" s="187">
        <v>0</v>
      </c>
      <c r="AK560" s="187">
        <v>0</v>
      </c>
      <c r="AL560" s="188">
        <v>0</v>
      </c>
      <c r="AN560" s="216"/>
      <c r="AO560"/>
      <c r="AP560"/>
      <c r="AQ560"/>
      <c r="AR560"/>
      <c r="AS560"/>
      <c r="AT560"/>
    </row>
    <row r="561" spans="1:46" s="157" customFormat="1" ht="15" x14ac:dyDescent="0.25">
      <c r="C561" s="223" t="s">
        <v>33</v>
      </c>
      <c r="D561" s="373"/>
      <c r="E561" s="225"/>
      <c r="F561" s="225"/>
      <c r="G561" s="226"/>
      <c r="H561" s="249"/>
      <c r="I561" s="228"/>
      <c r="J561" s="228"/>
      <c r="K561" s="228"/>
      <c r="L561" s="228"/>
      <c r="M561" s="374"/>
      <c r="N561" s="374"/>
      <c r="O561" s="375"/>
      <c r="P561" s="375"/>
      <c r="Q561" s="375"/>
      <c r="R561" s="376" t="s">
        <v>34</v>
      </c>
      <c r="S561" s="396">
        <v>0</v>
      </c>
      <c r="T561" s="233"/>
      <c r="U561" s="233"/>
      <c r="V561" s="233"/>
      <c r="W561" s="233"/>
      <c r="X561" s="233"/>
      <c r="Y561" s="233"/>
      <c r="Z561" s="239"/>
      <c r="AA561" s="378"/>
      <c r="AB561" s="378"/>
      <c r="AC561" s="379"/>
      <c r="AD561" s="175"/>
      <c r="AE561" s="175"/>
      <c r="AF561" s="175"/>
      <c r="AG561" s="175"/>
      <c r="AH561" s="175"/>
      <c r="AI561" s="175"/>
      <c r="AJ561" s="175"/>
      <c r="AK561" s="175"/>
      <c r="AL561" s="175"/>
      <c r="AN561" s="216"/>
      <c r="AO561"/>
      <c r="AP561"/>
      <c r="AQ561"/>
      <c r="AR561"/>
      <c r="AS561"/>
      <c r="AT561"/>
    </row>
    <row r="562" spans="1:46" s="157" customFormat="1" ht="15" x14ac:dyDescent="0.25">
      <c r="B562" s="380">
        <v>384</v>
      </c>
      <c r="C562" s="365" t="s">
        <v>224</v>
      </c>
      <c r="D562" s="366" t="s">
        <v>30</v>
      </c>
      <c r="E562" s="366" t="s">
        <v>574</v>
      </c>
      <c r="F562" s="367"/>
      <c r="G562" s="411"/>
      <c r="H562" s="412">
        <v>0.27251260753410067</v>
      </c>
      <c r="I562" s="342">
        <v>1</v>
      </c>
      <c r="J562" s="368">
        <v>0</v>
      </c>
      <c r="K562" s="369">
        <v>0</v>
      </c>
      <c r="L562" s="370">
        <v>0.27251260753410067</v>
      </c>
      <c r="M562" s="370">
        <v>0.27251758273370835</v>
      </c>
      <c r="N562" s="370">
        <v>0.2725225580241471</v>
      </c>
      <c r="O562" s="370">
        <v>0.27252753340541858</v>
      </c>
      <c r="P562" s="370">
        <v>0.27253250887752445</v>
      </c>
      <c r="Q562" s="370">
        <v>0.27253748444046633</v>
      </c>
      <c r="R562" s="370">
        <v>0.27254246009424599</v>
      </c>
      <c r="S562" s="370">
        <v>0.27254743583886493</v>
      </c>
      <c r="T562" s="370">
        <v>0.27255241167432492</v>
      </c>
      <c r="U562" s="370">
        <v>0.27255738760062759</v>
      </c>
      <c r="V562" s="370">
        <v>0.27256236361777464</v>
      </c>
      <c r="W562" s="370">
        <v>0.27256733972576752</v>
      </c>
      <c r="X562" s="370">
        <v>0.27257231592460829</v>
      </c>
      <c r="Y562" s="370">
        <v>0.27257729221429822</v>
      </c>
      <c r="Z562" s="371"/>
      <c r="AA562" s="347">
        <v>0</v>
      </c>
      <c r="AB562" s="347">
        <v>0</v>
      </c>
      <c r="AC562" s="348">
        <v>0</v>
      </c>
      <c r="AD562" s="175"/>
      <c r="AE562" s="349">
        <v>82233</v>
      </c>
      <c r="AF562" s="350"/>
      <c r="AG562" s="350"/>
      <c r="AH562" s="350"/>
      <c r="AI562" s="350"/>
      <c r="AJ562" s="350"/>
      <c r="AK562" s="350"/>
      <c r="AL562" s="351"/>
      <c r="AM562" s="157">
        <v>0.48412848219635862</v>
      </c>
      <c r="AN562" s="216">
        <v>-0.21161587466225795</v>
      </c>
      <c r="AO562"/>
      <c r="AP562"/>
      <c r="AQ562"/>
      <c r="AR562"/>
      <c r="AS562"/>
      <c r="AT562"/>
    </row>
    <row r="563" spans="1:46" s="157" customFormat="1" ht="15" x14ac:dyDescent="0.25">
      <c r="C563" s="238" t="s">
        <v>672</v>
      </c>
      <c r="D563" s="139"/>
      <c r="E563" s="139"/>
      <c r="F563" s="139"/>
      <c r="G563" s="137"/>
      <c r="H563" s="250"/>
      <c r="I563" s="220"/>
      <c r="J563" s="220"/>
      <c r="K563" s="220"/>
      <c r="L563" s="220" t="s">
        <v>32</v>
      </c>
      <c r="M563" s="235"/>
      <c r="N563" s="221"/>
      <c r="O563" s="221"/>
      <c r="P563" s="221"/>
      <c r="Q563" s="221"/>
      <c r="R563" s="221"/>
      <c r="S563" s="221"/>
      <c r="T563" s="221"/>
      <c r="U563" s="221"/>
      <c r="V563" s="221"/>
      <c r="W563" s="221"/>
      <c r="X563" s="221"/>
      <c r="Y563" s="221"/>
      <c r="Z563" s="222"/>
      <c r="AA563" s="353"/>
      <c r="AB563" s="353"/>
      <c r="AC563" s="382"/>
      <c r="AD563" s="175"/>
      <c r="AE563" s="186">
        <v>1</v>
      </c>
      <c r="AF563" s="187">
        <v>0</v>
      </c>
      <c r="AG563" s="187">
        <v>0</v>
      </c>
      <c r="AH563" s="187">
        <v>0</v>
      </c>
      <c r="AI563" s="187">
        <v>0</v>
      </c>
      <c r="AJ563" s="187">
        <v>0</v>
      </c>
      <c r="AK563" s="187">
        <v>0</v>
      </c>
      <c r="AL563" s="188">
        <v>0</v>
      </c>
      <c r="AN563" s="216"/>
      <c r="AO563"/>
      <c r="AP563"/>
      <c r="AQ563"/>
      <c r="AR563"/>
      <c r="AS563"/>
      <c r="AT563"/>
    </row>
    <row r="564" spans="1:46" s="157" customFormat="1" ht="15" x14ac:dyDescent="0.25">
      <c r="C564" s="223" t="s">
        <v>33</v>
      </c>
      <c r="D564" s="373"/>
      <c r="E564" s="225"/>
      <c r="F564" s="225"/>
      <c r="G564" s="226"/>
      <c r="H564" s="249"/>
      <c r="I564" s="228"/>
      <c r="J564" s="228"/>
      <c r="K564" s="228"/>
      <c r="L564" s="228"/>
      <c r="M564" s="374"/>
      <c r="N564" s="374"/>
      <c r="O564" s="375"/>
      <c r="P564" s="375"/>
      <c r="Q564" s="375"/>
      <c r="R564" s="376" t="s">
        <v>34</v>
      </c>
      <c r="S564" s="396">
        <v>0</v>
      </c>
      <c r="T564" s="233"/>
      <c r="U564" s="233"/>
      <c r="V564" s="233"/>
      <c r="W564" s="233"/>
      <c r="X564" s="233"/>
      <c r="Y564" s="233"/>
      <c r="Z564" s="234"/>
      <c r="AA564" s="378"/>
      <c r="AB564" s="378"/>
      <c r="AC564" s="379"/>
      <c r="AD564" s="175"/>
      <c r="AE564" s="175"/>
      <c r="AF564" s="175"/>
      <c r="AG564" s="175"/>
      <c r="AH564" s="175"/>
      <c r="AI564" s="175"/>
      <c r="AJ564" s="175"/>
      <c r="AK564" s="175"/>
      <c r="AL564" s="175"/>
      <c r="AN564" s="216"/>
      <c r="AO564"/>
      <c r="AP564"/>
      <c r="AQ564"/>
      <c r="AR564"/>
      <c r="AS564"/>
      <c r="AT564"/>
    </row>
    <row r="565" spans="1:46" s="157" customFormat="1" ht="15" x14ac:dyDescent="0.25">
      <c r="B565" s="380">
        <v>375</v>
      </c>
      <c r="C565" s="365" t="s">
        <v>219</v>
      </c>
      <c r="D565" s="366" t="s">
        <v>30</v>
      </c>
      <c r="E565" s="366" t="s">
        <v>530</v>
      </c>
      <c r="F565" s="367"/>
      <c r="G565" s="411">
        <v>43193</v>
      </c>
      <c r="H565" s="412">
        <v>1.549212748</v>
      </c>
      <c r="I565" s="342">
        <v>1</v>
      </c>
      <c r="J565" s="368" t="s">
        <v>829</v>
      </c>
      <c r="K565" s="369" t="s">
        <v>829</v>
      </c>
      <c r="L565" s="370">
        <v>1.549212748</v>
      </c>
      <c r="M565" s="370">
        <v>1.5907121457753486</v>
      </c>
      <c r="N565" s="370">
        <v>1.6333232049528772</v>
      </c>
      <c r="O565" s="370">
        <v>1.6770757040628621</v>
      </c>
      <c r="P565" s="370">
        <v>1.7220002193252921</v>
      </c>
      <c r="Q565" s="370">
        <v>1.7681281460179135</v>
      </c>
      <c r="R565" s="370">
        <v>1.8154917204166614</v>
      </c>
      <c r="S565" s="370">
        <v>1.8641240423238288</v>
      </c>
      <c r="T565" s="370">
        <v>1.914059098199697</v>
      </c>
      <c r="U565" s="370">
        <v>1.9653317849138103</v>
      </c>
      <c r="V565" s="370">
        <v>2.0179779341324804</v>
      </c>
      <c r="W565" s="370">
        <v>2.0720343373595735</v>
      </c>
      <c r="X565" s="370">
        <v>2.1275387716480689</v>
      </c>
      <c r="Y565" s="370">
        <v>2.184530026000373</v>
      </c>
      <c r="Z565" s="371"/>
      <c r="AA565" s="347">
        <v>0</v>
      </c>
      <c r="AB565" s="347">
        <v>0</v>
      </c>
      <c r="AC565" s="348">
        <v>0</v>
      </c>
      <c r="AD565" s="175"/>
      <c r="AE565" s="349">
        <v>82249</v>
      </c>
      <c r="AF565" s="350"/>
      <c r="AG565" s="350"/>
      <c r="AH565" s="350"/>
      <c r="AI565" s="350"/>
      <c r="AJ565" s="350"/>
      <c r="AK565" s="350"/>
      <c r="AL565" s="351"/>
      <c r="AM565" s="157">
        <v>1.5965946962568252</v>
      </c>
      <c r="AN565" s="216">
        <v>-4.7381948256825179E-2</v>
      </c>
      <c r="AO565"/>
      <c r="AP565"/>
      <c r="AQ565"/>
      <c r="AR565"/>
      <c r="AS565"/>
      <c r="AT565"/>
    </row>
    <row r="566" spans="1:46" s="157" customFormat="1" ht="15" x14ac:dyDescent="0.25">
      <c r="C566" s="217"/>
      <c r="D566" s="139"/>
      <c r="E566" s="139"/>
      <c r="F566" s="139"/>
      <c r="G566" s="137">
        <v>0.77083333333333337</v>
      </c>
      <c r="H566" s="250"/>
      <c r="I566" s="220"/>
      <c r="J566" s="220"/>
      <c r="K566" s="220"/>
      <c r="L566" s="220" t="s">
        <v>32</v>
      </c>
      <c r="M566" s="235"/>
      <c r="N566" s="221"/>
      <c r="O566" s="221"/>
      <c r="P566" s="221"/>
      <c r="Q566" s="221"/>
      <c r="R566" s="221"/>
      <c r="S566" s="221"/>
      <c r="T566" s="221"/>
      <c r="U566" s="221"/>
      <c r="V566" s="221"/>
      <c r="W566" s="221"/>
      <c r="X566" s="221"/>
      <c r="Y566" s="221"/>
      <c r="Z566" s="222"/>
      <c r="AA566" s="353"/>
      <c r="AB566" s="353"/>
      <c r="AC566" s="372">
        <v>0</v>
      </c>
      <c r="AD566" s="175"/>
      <c r="AE566" s="186">
        <v>1</v>
      </c>
      <c r="AF566" s="187">
        <v>0</v>
      </c>
      <c r="AG566" s="187">
        <v>0</v>
      </c>
      <c r="AH566" s="187">
        <v>0</v>
      </c>
      <c r="AI566" s="187">
        <v>0</v>
      </c>
      <c r="AJ566" s="187">
        <v>0</v>
      </c>
      <c r="AK566" s="187">
        <v>0</v>
      </c>
      <c r="AL566" s="188">
        <v>0</v>
      </c>
      <c r="AN566" s="216"/>
      <c r="AO566"/>
      <c r="AP566"/>
      <c r="AQ566"/>
      <c r="AR566"/>
      <c r="AS566"/>
      <c r="AT566"/>
    </row>
    <row r="567" spans="1:46" s="157" customFormat="1" ht="15" x14ac:dyDescent="0.25">
      <c r="C567" s="223" t="s">
        <v>33</v>
      </c>
      <c r="D567" s="373"/>
      <c r="E567" s="225"/>
      <c r="F567" s="225"/>
      <c r="G567" s="226"/>
      <c r="H567" s="249"/>
      <c r="I567" s="228"/>
      <c r="J567" s="228"/>
      <c r="K567" s="228"/>
      <c r="L567" s="228"/>
      <c r="M567" s="374"/>
      <c r="N567" s="374"/>
      <c r="O567" s="375"/>
      <c r="P567" s="375"/>
      <c r="Q567" s="375"/>
      <c r="R567" s="376" t="s">
        <v>34</v>
      </c>
      <c r="S567" s="396">
        <v>0</v>
      </c>
      <c r="T567" s="387"/>
      <c r="U567" s="387"/>
      <c r="V567" s="387"/>
      <c r="W567" s="387"/>
      <c r="X567" s="387"/>
      <c r="Y567" s="387"/>
      <c r="Z567" s="234"/>
      <c r="AA567" s="378"/>
      <c r="AB567" s="378"/>
      <c r="AC567" s="379"/>
      <c r="AD567" s="175"/>
      <c r="AE567" s="175"/>
      <c r="AF567" s="175"/>
      <c r="AG567" s="175"/>
      <c r="AH567" s="175"/>
      <c r="AI567" s="175"/>
      <c r="AJ567" s="175"/>
      <c r="AK567" s="175"/>
      <c r="AL567" s="175"/>
      <c r="AN567" s="216"/>
      <c r="AO567"/>
      <c r="AP567"/>
      <c r="AQ567"/>
      <c r="AR567"/>
      <c r="AS567"/>
      <c r="AT567"/>
    </row>
    <row r="568" spans="1:46" s="157" customFormat="1" ht="15" x14ac:dyDescent="0.25">
      <c r="B568" s="380">
        <v>362</v>
      </c>
      <c r="C568" s="365" t="s">
        <v>214</v>
      </c>
      <c r="D568" s="366" t="s">
        <v>30</v>
      </c>
      <c r="E568" s="366" t="s">
        <v>545</v>
      </c>
      <c r="F568" s="367"/>
      <c r="G568" s="411">
        <v>43439</v>
      </c>
      <c r="H568" s="412">
        <v>4.5228164990000002</v>
      </c>
      <c r="I568" s="342">
        <v>1</v>
      </c>
      <c r="J568" s="368">
        <v>0</v>
      </c>
      <c r="K568" s="369">
        <v>0</v>
      </c>
      <c r="L568" s="370">
        <v>4.5228164990000002</v>
      </c>
      <c r="M568" s="370">
        <v>4.5228990710140993</v>
      </c>
      <c r="N568" s="370">
        <v>4.5229816445356965</v>
      </c>
      <c r="O568" s="370">
        <v>4.5230642195648185</v>
      </c>
      <c r="P568" s="370">
        <v>4.5231467961014955</v>
      </c>
      <c r="Q568" s="370">
        <v>4.5232293741457514</v>
      </c>
      <c r="R568" s="370">
        <v>4.5233119536976165</v>
      </c>
      <c r="S568" s="370">
        <v>4.5233945347571174</v>
      </c>
      <c r="T568" s="370">
        <v>4.5234771173242816</v>
      </c>
      <c r="U568" s="370">
        <v>4.5235597013991367</v>
      </c>
      <c r="V568" s="370">
        <v>4.5236422869817101</v>
      </c>
      <c r="W568" s="370">
        <v>4.5237248740720277</v>
      </c>
      <c r="X568" s="370">
        <v>4.5238074626701223</v>
      </c>
      <c r="Y568" s="370">
        <v>4.5238900527760153</v>
      </c>
      <c r="Z568" s="371"/>
      <c r="AA568" s="347">
        <v>0</v>
      </c>
      <c r="AB568" s="347">
        <v>0</v>
      </c>
      <c r="AC568" s="348">
        <v>0.25606615109325487</v>
      </c>
      <c r="AD568" s="175"/>
      <c r="AE568" s="349">
        <v>82218</v>
      </c>
      <c r="AF568" s="350"/>
      <c r="AG568" s="350"/>
      <c r="AH568" s="350"/>
      <c r="AI568" s="350"/>
      <c r="AJ568" s="350"/>
      <c r="AK568" s="350"/>
      <c r="AL568" s="351"/>
      <c r="AM568" s="157">
        <v>4.7300000000000004</v>
      </c>
      <c r="AN568" s="216">
        <v>-0.20718350100000027</v>
      </c>
      <c r="AO568"/>
      <c r="AP568"/>
      <c r="AQ568"/>
      <c r="AR568"/>
      <c r="AS568"/>
      <c r="AT568"/>
    </row>
    <row r="569" spans="1:46" s="157" customFormat="1" ht="15" x14ac:dyDescent="0.25">
      <c r="C569" s="217"/>
      <c r="D569" s="139"/>
      <c r="E569" s="139"/>
      <c r="F569" s="139"/>
      <c r="G569" s="137">
        <v>0.70833333333333337</v>
      </c>
      <c r="H569" s="250"/>
      <c r="I569" s="220"/>
      <c r="J569" s="220"/>
      <c r="K569" s="220"/>
      <c r="L569" s="220" t="s">
        <v>32</v>
      </c>
      <c r="M569" s="235"/>
      <c r="N569" s="221"/>
      <c r="O569" s="221"/>
      <c r="P569" s="221"/>
      <c r="Q569" s="221"/>
      <c r="R569" s="221"/>
      <c r="S569" s="221"/>
      <c r="T569" s="221"/>
      <c r="U569" s="221"/>
      <c r="V569" s="221"/>
      <c r="W569" s="221"/>
      <c r="X569" s="221"/>
      <c r="Y569" s="221"/>
      <c r="Z569" s="222"/>
      <c r="AA569" s="353"/>
      <c r="AB569" s="353"/>
      <c r="AC569" s="372">
        <v>1.158140213</v>
      </c>
      <c r="AD569" s="175"/>
      <c r="AE569" s="186">
        <v>1</v>
      </c>
      <c r="AF569" s="187">
        <v>0</v>
      </c>
      <c r="AG569" s="187">
        <v>0</v>
      </c>
      <c r="AH569" s="187">
        <v>0</v>
      </c>
      <c r="AI569" s="187">
        <v>0</v>
      </c>
      <c r="AJ569" s="187">
        <v>0</v>
      </c>
      <c r="AK569" s="187">
        <v>0</v>
      </c>
      <c r="AL569" s="188">
        <v>0</v>
      </c>
      <c r="AN569" s="216"/>
      <c r="AO569"/>
      <c r="AP569"/>
      <c r="AQ569"/>
      <c r="AR569"/>
      <c r="AS569"/>
      <c r="AT569"/>
    </row>
    <row r="570" spans="1:46" s="157" customFormat="1" ht="15" x14ac:dyDescent="0.25">
      <c r="C570" s="223" t="s">
        <v>33</v>
      </c>
      <c r="D570" s="373"/>
      <c r="E570" s="225"/>
      <c r="F570" s="225"/>
      <c r="G570" s="226"/>
      <c r="H570" s="249"/>
      <c r="I570" s="228"/>
      <c r="J570" s="228"/>
      <c r="K570" s="228"/>
      <c r="L570" s="228"/>
      <c r="M570" s="374"/>
      <c r="N570" s="374"/>
      <c r="O570" s="375"/>
      <c r="P570" s="375"/>
      <c r="Q570" s="375"/>
      <c r="R570" s="376" t="s">
        <v>34</v>
      </c>
      <c r="S570" s="396">
        <v>0</v>
      </c>
      <c r="T570" s="387"/>
      <c r="U570" s="387"/>
      <c r="V570" s="387"/>
      <c r="W570" s="387"/>
      <c r="X570" s="387"/>
      <c r="Y570" s="387"/>
      <c r="Z570" s="234"/>
      <c r="AA570" s="378"/>
      <c r="AB570" s="378"/>
      <c r="AC570" s="379"/>
      <c r="AD570" s="175"/>
      <c r="AE570" s="175"/>
      <c r="AF570" s="175"/>
      <c r="AG570" s="175"/>
      <c r="AH570" s="175"/>
      <c r="AI570" s="175"/>
      <c r="AJ570" s="175"/>
      <c r="AK570" s="175"/>
      <c r="AL570" s="175"/>
      <c r="AN570" s="216"/>
      <c r="AO570"/>
      <c r="AP570"/>
      <c r="AQ570"/>
      <c r="AR570"/>
      <c r="AS570"/>
      <c r="AT570"/>
    </row>
    <row r="571" spans="1:46" s="157" customFormat="1" ht="15" x14ac:dyDescent="0.25">
      <c r="B571" s="380">
        <v>364</v>
      </c>
      <c r="C571" s="365" t="s">
        <v>216</v>
      </c>
      <c r="D571" s="366" t="s">
        <v>30</v>
      </c>
      <c r="E571" s="366" t="s">
        <v>562</v>
      </c>
      <c r="F571" s="367"/>
      <c r="G571" s="411">
        <v>43498</v>
      </c>
      <c r="H571" s="412">
        <v>3.49</v>
      </c>
      <c r="I571" s="342">
        <v>1</v>
      </c>
      <c r="J571" s="368">
        <v>0</v>
      </c>
      <c r="K571" s="369">
        <v>0</v>
      </c>
      <c r="L571" s="370">
        <v>3.49</v>
      </c>
      <c r="M571" s="370">
        <v>3.4900637161223034</v>
      </c>
      <c r="N571" s="370">
        <v>3.4901274334078574</v>
      </c>
      <c r="O571" s="370">
        <v>3.4901911518566822</v>
      </c>
      <c r="P571" s="370">
        <v>3.4902548714688013</v>
      </c>
      <c r="Q571" s="370">
        <v>3.4903185922442339</v>
      </c>
      <c r="R571" s="370">
        <v>3.4903823141830017</v>
      </c>
      <c r="S571" s="370">
        <v>3.4904460372851265</v>
      </c>
      <c r="T571" s="370">
        <v>3.49050976155063</v>
      </c>
      <c r="U571" s="370">
        <v>3.4905734869795317</v>
      </c>
      <c r="V571" s="370">
        <v>3.4906372135718544</v>
      </c>
      <c r="W571" s="370">
        <v>3.4907009413276171</v>
      </c>
      <c r="X571" s="370">
        <v>3.4907646702468456</v>
      </c>
      <c r="Y571" s="370">
        <v>3.4908284003295558</v>
      </c>
      <c r="Z571" s="371"/>
      <c r="AA571" s="347">
        <v>0</v>
      </c>
      <c r="AB571" s="347">
        <v>0</v>
      </c>
      <c r="AC571" s="348">
        <v>0.1318051575931232</v>
      </c>
      <c r="AD571" s="175"/>
      <c r="AE571" s="349">
        <v>82228</v>
      </c>
      <c r="AF571" s="350"/>
      <c r="AG571" s="350"/>
      <c r="AH571" s="350"/>
      <c r="AI571" s="350"/>
      <c r="AJ571" s="350"/>
      <c r="AK571" s="350"/>
      <c r="AL571" s="351"/>
      <c r="AM571" s="157">
        <v>3.8816614544467414</v>
      </c>
      <c r="AN571" s="216">
        <v>-0.39166145444674116</v>
      </c>
      <c r="AO571"/>
      <c r="AP571"/>
      <c r="AQ571"/>
      <c r="AR571"/>
      <c r="AS571"/>
      <c r="AT571"/>
    </row>
    <row r="572" spans="1:46" s="157" customFormat="1" ht="15" x14ac:dyDescent="0.25">
      <c r="C572" s="217"/>
      <c r="D572" s="139"/>
      <c r="E572" s="139"/>
      <c r="F572" s="139"/>
      <c r="G572" s="137">
        <v>0.79166666666666663</v>
      </c>
      <c r="H572" s="250"/>
      <c r="I572" s="220"/>
      <c r="J572" s="220"/>
      <c r="K572" s="220"/>
      <c r="L572" s="220" t="s">
        <v>32</v>
      </c>
      <c r="M572" s="235"/>
      <c r="N572" s="221"/>
      <c r="O572" s="221"/>
      <c r="P572" s="221"/>
      <c r="Q572" s="221"/>
      <c r="R572" s="221"/>
      <c r="S572" s="221"/>
      <c r="T572" s="221"/>
      <c r="U572" s="221"/>
      <c r="V572" s="221"/>
      <c r="W572" s="221"/>
      <c r="X572" s="221"/>
      <c r="Y572" s="221"/>
      <c r="Z572" s="222"/>
      <c r="AA572" s="353"/>
      <c r="AB572" s="353"/>
      <c r="AC572" s="372">
        <v>0.46</v>
      </c>
      <c r="AD572" s="175"/>
      <c r="AE572" s="186">
        <v>1</v>
      </c>
      <c r="AF572" s="187">
        <v>0</v>
      </c>
      <c r="AG572" s="187">
        <v>0</v>
      </c>
      <c r="AH572" s="187">
        <v>0</v>
      </c>
      <c r="AI572" s="187">
        <v>0</v>
      </c>
      <c r="AJ572" s="187">
        <v>0</v>
      </c>
      <c r="AK572" s="187">
        <v>0</v>
      </c>
      <c r="AL572" s="188">
        <v>0</v>
      </c>
      <c r="AN572" s="216"/>
      <c r="AO572"/>
      <c r="AP572"/>
      <c r="AQ572"/>
      <c r="AR572"/>
      <c r="AS572"/>
      <c r="AT572"/>
    </row>
    <row r="573" spans="1:46" s="157" customFormat="1" ht="15" x14ac:dyDescent="0.25">
      <c r="C573" s="223" t="s">
        <v>33</v>
      </c>
      <c r="D573" s="373"/>
      <c r="E573" s="225"/>
      <c r="F573" s="225"/>
      <c r="G573" s="226"/>
      <c r="H573" s="249"/>
      <c r="I573" s="228"/>
      <c r="J573" s="228"/>
      <c r="K573" s="228"/>
      <c r="L573" s="228"/>
      <c r="M573" s="374"/>
      <c r="N573" s="374"/>
      <c r="O573" s="375"/>
      <c r="P573" s="375"/>
      <c r="Q573" s="375"/>
      <c r="R573" s="376" t="s">
        <v>34</v>
      </c>
      <c r="S573" s="396">
        <v>0</v>
      </c>
      <c r="T573" s="387"/>
      <c r="U573" s="387"/>
      <c r="V573" s="387"/>
      <c r="W573" s="387"/>
      <c r="X573" s="387"/>
      <c r="Y573" s="387"/>
      <c r="Z573" s="234"/>
      <c r="AA573" s="378"/>
      <c r="AB573" s="378"/>
      <c r="AC573" s="379"/>
      <c r="AD573" s="175"/>
      <c r="AE573" s="175"/>
      <c r="AF573" s="175"/>
      <c r="AG573" s="175"/>
      <c r="AH573" s="175"/>
      <c r="AI573" s="175"/>
      <c r="AJ573" s="175"/>
      <c r="AK573" s="175"/>
      <c r="AL573" s="175"/>
      <c r="AN573" s="216"/>
      <c r="AO573"/>
      <c r="AP573"/>
      <c r="AQ573"/>
      <c r="AR573"/>
      <c r="AS573"/>
      <c r="AT573"/>
    </row>
    <row r="574" spans="1:46" s="157" customFormat="1" ht="15" x14ac:dyDescent="0.25">
      <c r="A574" s="246"/>
      <c r="B574" s="246"/>
      <c r="C574" s="246"/>
      <c r="D574" s="246"/>
      <c r="E574" s="246"/>
      <c r="F574" s="246"/>
      <c r="G574" s="246"/>
      <c r="H574" s="246"/>
      <c r="I574" s="246"/>
      <c r="J574" s="246"/>
      <c r="K574" s="246"/>
      <c r="L574" s="246"/>
      <c r="M574" s="246"/>
      <c r="N574" s="246"/>
      <c r="O574" s="246"/>
      <c r="P574" s="246"/>
      <c r="Q574" s="246"/>
      <c r="R574" s="246"/>
      <c r="S574" s="246"/>
      <c r="T574" s="246"/>
      <c r="U574" s="246"/>
      <c r="V574" s="246"/>
      <c r="W574" s="246"/>
      <c r="X574" s="246"/>
      <c r="Y574" s="246"/>
      <c r="Z574" s="246"/>
      <c r="AA574" s="246"/>
      <c r="AB574" s="246"/>
      <c r="AC574" s="246"/>
      <c r="AD574" s="246"/>
      <c r="AE574" s="246"/>
      <c r="AF574" s="246"/>
      <c r="AG574" s="246"/>
      <c r="AH574" s="246"/>
      <c r="AI574" s="246"/>
      <c r="AJ574" s="246"/>
      <c r="AK574" s="246"/>
      <c r="AL574" s="246"/>
      <c r="AN574" s="216"/>
      <c r="AO574"/>
      <c r="AP574"/>
      <c r="AQ574"/>
      <c r="AR574"/>
      <c r="AS574"/>
      <c r="AT574"/>
    </row>
    <row r="575" spans="1:46" s="157" customFormat="1" ht="15" x14ac:dyDescent="0.25">
      <c r="A575" s="152"/>
      <c r="B575" s="25"/>
      <c r="C575" s="158"/>
      <c r="D575" s="152"/>
      <c r="E575" s="152"/>
      <c r="F575" s="152"/>
      <c r="G575" s="152"/>
      <c r="H575" s="152"/>
      <c r="I575" s="152"/>
      <c r="J575" s="152"/>
      <c r="K575" s="152"/>
      <c r="L575" s="7" t="s">
        <v>0</v>
      </c>
      <c r="M575" s="159"/>
      <c r="N575" s="159"/>
      <c r="O575" s="159"/>
      <c r="P575" s="159"/>
      <c r="Q575" s="159"/>
      <c r="R575" s="159"/>
      <c r="S575" s="159"/>
      <c r="T575" s="159"/>
      <c r="U575" s="159"/>
      <c r="V575" s="159"/>
      <c r="W575" s="159"/>
      <c r="X575" s="159"/>
      <c r="Y575" s="159"/>
      <c r="Z575" s="156"/>
      <c r="AA575" s="152"/>
      <c r="AB575" s="152"/>
      <c r="AC575" s="152"/>
      <c r="AD575" s="152"/>
      <c r="AE575" s="152"/>
      <c r="AF575" s="152"/>
      <c r="AG575" s="152"/>
      <c r="AH575" s="152"/>
      <c r="AI575" s="152"/>
      <c r="AJ575" s="152"/>
      <c r="AK575" s="152"/>
      <c r="AL575" s="152"/>
      <c r="AN575" s="216"/>
      <c r="AO575"/>
      <c r="AP575"/>
      <c r="AQ575"/>
      <c r="AR575"/>
      <c r="AS575"/>
      <c r="AT575"/>
    </row>
    <row r="576" spans="1:46" s="157" customFormat="1" ht="60.75" x14ac:dyDescent="0.25">
      <c r="A576" s="20" t="s">
        <v>39</v>
      </c>
      <c r="B576" s="21" t="s">
        <v>657</v>
      </c>
      <c r="C576" s="20" t="s">
        <v>2</v>
      </c>
      <c r="D576" s="18" t="s">
        <v>3</v>
      </c>
      <c r="E576" s="18" t="s">
        <v>4</v>
      </c>
      <c r="F576" s="18" t="s">
        <v>5</v>
      </c>
      <c r="G576" s="22" t="s">
        <v>6</v>
      </c>
      <c r="H576" s="22" t="s">
        <v>826</v>
      </c>
      <c r="I576" s="16" t="s">
        <v>7</v>
      </c>
      <c r="J576" s="24" t="s">
        <v>8</v>
      </c>
      <c r="K576" s="17" t="s">
        <v>9</v>
      </c>
      <c r="L576" s="22" t="s">
        <v>10</v>
      </c>
      <c r="M576" s="22" t="s">
        <v>658</v>
      </c>
      <c r="N576" s="22" t="s">
        <v>659</v>
      </c>
      <c r="O576" s="22" t="s">
        <v>660</v>
      </c>
      <c r="P576" s="22" t="s">
        <v>661</v>
      </c>
      <c r="Q576" s="22" t="s">
        <v>662</v>
      </c>
      <c r="R576" s="22" t="s">
        <v>663</v>
      </c>
      <c r="S576" s="22" t="s">
        <v>664</v>
      </c>
      <c r="T576" s="22" t="s">
        <v>665</v>
      </c>
      <c r="U576" s="22" t="s">
        <v>666</v>
      </c>
      <c r="V576" s="22" t="s">
        <v>667</v>
      </c>
      <c r="W576" s="22" t="s">
        <v>665</v>
      </c>
      <c r="X576" s="22" t="s">
        <v>666</v>
      </c>
      <c r="Y576" s="22" t="s">
        <v>667</v>
      </c>
      <c r="Z576" s="23" t="s">
        <v>11</v>
      </c>
      <c r="AA576" s="19" t="s">
        <v>12</v>
      </c>
      <c r="AB576" s="19" t="s">
        <v>13</v>
      </c>
      <c r="AC576" s="19" t="s">
        <v>14</v>
      </c>
      <c r="AD576" s="160"/>
      <c r="AE576" s="19" t="s">
        <v>15</v>
      </c>
      <c r="AF576" s="19" t="s">
        <v>16</v>
      </c>
      <c r="AG576" s="19" t="s">
        <v>17</v>
      </c>
      <c r="AH576" s="19" t="s">
        <v>18</v>
      </c>
      <c r="AI576" s="19" t="s">
        <v>19</v>
      </c>
      <c r="AJ576" s="19" t="s">
        <v>20</v>
      </c>
      <c r="AK576" s="19" t="s">
        <v>21</v>
      </c>
      <c r="AL576" s="19" t="s">
        <v>22</v>
      </c>
      <c r="AN576" s="216"/>
      <c r="AO576"/>
      <c r="AP576"/>
      <c r="AQ576"/>
      <c r="AR576"/>
      <c r="AS576"/>
      <c r="AT576"/>
    </row>
    <row r="577" spans="1:46" s="157" customFormat="1" ht="15" x14ac:dyDescent="0.25">
      <c r="A577" s="6"/>
      <c r="B577" s="161"/>
      <c r="C577" s="162"/>
      <c r="D577" s="161"/>
      <c r="E577" s="161"/>
      <c r="F577" s="161"/>
      <c r="G577" s="163"/>
      <c r="H577" s="161"/>
      <c r="I577" s="164"/>
      <c r="J577" s="165"/>
      <c r="K577" s="161"/>
      <c r="L577" s="161"/>
      <c r="M577" s="161"/>
      <c r="N577" s="161"/>
      <c r="O577" s="161"/>
      <c r="P577" s="161"/>
      <c r="Q577" s="161"/>
      <c r="R577" s="161"/>
      <c r="S577" s="161"/>
      <c r="T577" s="161"/>
      <c r="U577" s="161"/>
      <c r="V577" s="161"/>
      <c r="W577" s="161"/>
      <c r="X577" s="161"/>
      <c r="Y577" s="161"/>
      <c r="Z577" s="160"/>
      <c r="AA577" s="160"/>
      <c r="AB577" s="160"/>
      <c r="AC577" s="160"/>
      <c r="AD577" s="160"/>
      <c r="AE577" s="160"/>
      <c r="AF577" s="160"/>
      <c r="AG577" s="160"/>
      <c r="AH577" s="160"/>
      <c r="AI577" s="160"/>
      <c r="AJ577" s="160"/>
      <c r="AK577" s="160"/>
      <c r="AL577" s="160"/>
      <c r="AN577" s="216"/>
      <c r="AO577"/>
      <c r="AP577"/>
      <c r="AQ577"/>
      <c r="AR577"/>
      <c r="AS577"/>
      <c r="AT577"/>
    </row>
    <row r="578" spans="1:46" s="157" customFormat="1" ht="15" x14ac:dyDescent="0.25">
      <c r="A578" s="334" t="s">
        <v>591</v>
      </c>
      <c r="B578" s="335">
        <v>638</v>
      </c>
      <c r="C578" s="336"/>
      <c r="D578" s="337" t="s">
        <v>23</v>
      </c>
      <c r="E578" s="338" t="s">
        <v>846</v>
      </c>
      <c r="F578" s="339"/>
      <c r="G578" s="408"/>
      <c r="H578" s="409">
        <v>8.6</v>
      </c>
      <c r="I578" s="342">
        <v>1</v>
      </c>
      <c r="J578" s="343"/>
      <c r="K578" s="344" t="s">
        <v>24</v>
      </c>
      <c r="L578" s="345">
        <v>8.6</v>
      </c>
      <c r="M578" s="345">
        <v>8.6346008091588313</v>
      </c>
      <c r="N578" s="345">
        <v>8.6696708527073163</v>
      </c>
      <c r="O578" s="345">
        <v>8.7052165144807354</v>
      </c>
      <c r="P578" s="345">
        <v>8.7412442651654754</v>
      </c>
      <c r="Q578" s="345">
        <v>8.7777606634806258</v>
      </c>
      <c r="R578" s="345">
        <v>8.8147723573756611</v>
      </c>
      <c r="S578" s="345">
        <v>8.8522860852444012</v>
      </c>
      <c r="T578" s="345">
        <v>8.8903086771554918</v>
      </c>
      <c r="U578" s="345">
        <v>8.9288470560996167</v>
      </c>
      <c r="V578" s="345">
        <v>8.9679082392537079</v>
      </c>
      <c r="W578" s="345">
        <v>9.0074993392623224</v>
      </c>
      <c r="X578" s="345">
        <v>9.0476275655364731</v>
      </c>
      <c r="Y578" s="345">
        <v>9.0883002255701051</v>
      </c>
      <c r="Z578" s="346" t="s">
        <v>1608</v>
      </c>
      <c r="AA578" s="347">
        <v>0</v>
      </c>
      <c r="AB578" s="347">
        <v>0</v>
      </c>
      <c r="AC578" s="348">
        <v>0.40697674418604651</v>
      </c>
      <c r="AD578" s="175"/>
      <c r="AE578" s="349">
        <v>82301</v>
      </c>
      <c r="AF578" s="350"/>
      <c r="AG578" s="350"/>
      <c r="AH578" s="350"/>
      <c r="AI578" s="350"/>
      <c r="AJ578" s="350"/>
      <c r="AK578" s="350"/>
      <c r="AL578" s="351"/>
      <c r="AN578" s="216"/>
      <c r="AO578"/>
      <c r="AP578"/>
      <c r="AQ578"/>
      <c r="AR578"/>
      <c r="AS578"/>
      <c r="AT578"/>
    </row>
    <row r="579" spans="1:46" s="157" customFormat="1" ht="15" x14ac:dyDescent="0.25">
      <c r="A579" s="11"/>
      <c r="B579" s="176"/>
      <c r="C579" s="177"/>
      <c r="D579" s="178"/>
      <c r="E579" s="178"/>
      <c r="F579" s="178"/>
      <c r="G579" s="179"/>
      <c r="H579" s="180"/>
      <c r="I579" s="181"/>
      <c r="J579" s="182"/>
      <c r="K579" s="183" t="s">
        <v>25</v>
      </c>
      <c r="L579" s="352">
        <v>8.2772815780000002</v>
      </c>
      <c r="M579" s="352">
        <v>8.3105839780272426</v>
      </c>
      <c r="N579" s="352">
        <v>8.3443380042369562</v>
      </c>
      <c r="O579" s="352">
        <v>8.3785498009084609</v>
      </c>
      <c r="P579" s="352">
        <v>8.4132255959130617</v>
      </c>
      <c r="Q579" s="352">
        <v>8.4483717018513076</v>
      </c>
      <c r="R579" s="352">
        <v>8.483994517205721</v>
      </c>
      <c r="S579" s="352">
        <v>8.5201005275092125</v>
      </c>
      <c r="T579" s="352">
        <v>8.5566963065293837</v>
      </c>
      <c r="U579" s="352">
        <v>8.5937885174689406</v>
      </c>
      <c r="V579" s="352">
        <v>8.6313839141824573</v>
      </c>
      <c r="W579" s="352">
        <v>8.6694893424096744</v>
      </c>
      <c r="X579" s="352">
        <v>8.7081117410255864</v>
      </c>
      <c r="Y579" s="352">
        <v>8.7472581433075209</v>
      </c>
      <c r="Z579" s="184"/>
      <c r="AA579" s="353"/>
      <c r="AB579" s="353"/>
      <c r="AC579" s="354">
        <v>3.5</v>
      </c>
      <c r="AD579" s="175"/>
      <c r="AE579" s="186">
        <v>1</v>
      </c>
      <c r="AF579" s="187">
        <v>0</v>
      </c>
      <c r="AG579" s="187">
        <v>0</v>
      </c>
      <c r="AH579" s="187">
        <v>0</v>
      </c>
      <c r="AI579" s="187">
        <v>0</v>
      </c>
      <c r="AJ579" s="187">
        <v>0</v>
      </c>
      <c r="AK579" s="187">
        <v>0</v>
      </c>
      <c r="AL579" s="188">
        <v>0</v>
      </c>
      <c r="AN579" s="216"/>
      <c r="AO579"/>
      <c r="AP579"/>
      <c r="AQ579"/>
      <c r="AR579"/>
      <c r="AS579"/>
      <c r="AT579"/>
    </row>
    <row r="580" spans="1:46" s="157" customFormat="1" ht="15" x14ac:dyDescent="0.25">
      <c r="A580" s="11"/>
      <c r="B580" s="176"/>
      <c r="C580" s="189"/>
      <c r="D580" s="190" t="s">
        <v>26</v>
      </c>
      <c r="E580" s="355"/>
      <c r="F580" s="356"/>
      <c r="G580" s="357"/>
      <c r="H580" s="358"/>
      <c r="I580" s="359"/>
      <c r="J580" s="359"/>
      <c r="K580" s="359"/>
      <c r="L580" s="359"/>
      <c r="M580" s="359"/>
      <c r="N580" s="360"/>
      <c r="O580" s="360"/>
      <c r="P580" s="360"/>
      <c r="Q580" s="360"/>
      <c r="R580" s="361" t="s">
        <v>27</v>
      </c>
      <c r="S580" s="392">
        <v>0</v>
      </c>
      <c r="T580" s="353"/>
      <c r="U580" s="353"/>
      <c r="V580" s="353"/>
      <c r="W580" s="353"/>
      <c r="X580" s="353"/>
      <c r="Y580" s="353"/>
      <c r="Z580" s="184"/>
      <c r="AA580" s="362"/>
      <c r="AB580" s="362"/>
      <c r="AC580" s="363"/>
      <c r="AD580" s="175"/>
      <c r="AE580" s="175"/>
      <c r="AF580" s="175"/>
      <c r="AG580" s="175"/>
      <c r="AH580" s="175"/>
      <c r="AI580" s="175"/>
      <c r="AJ580" s="175"/>
      <c r="AK580" s="175"/>
      <c r="AL580" s="175"/>
      <c r="AN580" s="216"/>
      <c r="AO580"/>
      <c r="AP580"/>
      <c r="AQ580"/>
      <c r="AR580"/>
      <c r="AS580"/>
      <c r="AT580"/>
    </row>
    <row r="581" spans="1:46" s="157" customFormat="1" ht="15" x14ac:dyDescent="0.25">
      <c r="A581" s="14"/>
      <c r="B581" s="197"/>
      <c r="C581" s="198"/>
      <c r="D581" s="198"/>
      <c r="E581" s="198"/>
      <c r="F581" s="199"/>
      <c r="G581" s="200" t="s">
        <v>28</v>
      </c>
      <c r="H581" s="201">
        <v>0.99199999999999999</v>
      </c>
      <c r="I581" s="197"/>
      <c r="J581" s="202"/>
      <c r="K581" s="203" t="s">
        <v>29</v>
      </c>
      <c r="L581" s="78">
        <v>8.5312000000000001</v>
      </c>
      <c r="M581" s="78">
        <v>8.5655240026855601</v>
      </c>
      <c r="N581" s="78">
        <v>8.6003134858856569</v>
      </c>
      <c r="O581" s="78">
        <v>8.6355747823648894</v>
      </c>
      <c r="P581" s="78">
        <v>8.6713143110441511</v>
      </c>
      <c r="Q581" s="78">
        <v>8.7075385781727803</v>
      </c>
      <c r="R581" s="78">
        <v>8.7442541785166554</v>
      </c>
      <c r="S581" s="78">
        <v>8.7814677965624455</v>
      </c>
      <c r="T581" s="78">
        <v>8.8191862077382481</v>
      </c>
      <c r="U581" s="78">
        <v>8.8574162796508205</v>
      </c>
      <c r="V581" s="78">
        <v>8.8961649733396779</v>
      </c>
      <c r="W581" s="78">
        <v>8.9354393445482234</v>
      </c>
      <c r="X581" s="78">
        <v>8.9752465450121814</v>
      </c>
      <c r="Y581" s="78">
        <v>9.0155938237655437</v>
      </c>
      <c r="Z581" s="204"/>
      <c r="AA581" s="205"/>
      <c r="AB581" s="198"/>
      <c r="AC581" s="206"/>
      <c r="AD581" s="175"/>
      <c r="AE581" s="175"/>
      <c r="AF581" s="175"/>
      <c r="AG581" s="175"/>
      <c r="AH581" s="175"/>
      <c r="AI581" s="175"/>
      <c r="AJ581" s="175"/>
      <c r="AK581" s="175"/>
      <c r="AL581" s="175"/>
      <c r="AN581" s="216"/>
      <c r="AO581"/>
      <c r="AP581"/>
      <c r="AQ581"/>
      <c r="AR581"/>
      <c r="AS581"/>
      <c r="AT581"/>
    </row>
    <row r="582" spans="1:46" s="157" customFormat="1" ht="15" x14ac:dyDescent="0.25">
      <c r="A582" s="2"/>
      <c r="C582" s="207"/>
      <c r="D582" s="208"/>
      <c r="E582" s="208"/>
      <c r="F582" s="208"/>
      <c r="G582" s="209"/>
      <c r="H582" s="241"/>
      <c r="I582" s="211"/>
      <c r="J582" s="212"/>
      <c r="K582" s="208"/>
      <c r="Z582" s="175"/>
      <c r="AA582" s="175"/>
      <c r="AB582" s="175"/>
      <c r="AC582" s="175"/>
      <c r="AD582" s="175"/>
      <c r="AE582" s="175"/>
      <c r="AF582" s="175"/>
      <c r="AG582" s="175"/>
      <c r="AH582" s="175"/>
      <c r="AI582" s="175"/>
      <c r="AJ582" s="175"/>
      <c r="AK582" s="175"/>
      <c r="AL582" s="175"/>
      <c r="AN582" s="216"/>
      <c r="AO582"/>
      <c r="AP582"/>
      <c r="AQ582"/>
      <c r="AR582"/>
      <c r="AS582"/>
      <c r="AT582"/>
    </row>
    <row r="583" spans="1:46" s="157" customFormat="1" ht="15" x14ac:dyDescent="0.25">
      <c r="A583" s="152"/>
      <c r="B583" s="388">
        <v>638</v>
      </c>
      <c r="C583" s="365" t="s">
        <v>591</v>
      </c>
      <c r="D583" s="366" t="s">
        <v>30</v>
      </c>
      <c r="E583" s="366" t="s">
        <v>538</v>
      </c>
      <c r="F583" s="367"/>
      <c r="G583" s="411">
        <v>43193</v>
      </c>
      <c r="H583" s="412">
        <v>2.44</v>
      </c>
      <c r="I583" s="342">
        <v>1</v>
      </c>
      <c r="J583" s="368" t="s">
        <v>35</v>
      </c>
      <c r="K583" s="369" t="s">
        <v>35</v>
      </c>
      <c r="L583" s="370">
        <v>2.44</v>
      </c>
      <c r="M583" s="370">
        <v>2.4731958301284052</v>
      </c>
      <c r="N583" s="370">
        <v>2.5068432844936606</v>
      </c>
      <c r="O583" s="370">
        <v>2.540948507375048</v>
      </c>
      <c r="P583" s="370">
        <v>2.575517726643838</v>
      </c>
      <c r="Q583" s="370">
        <v>2.6105572549005451</v>
      </c>
      <c r="R583" s="370">
        <v>2.646073490627658</v>
      </c>
      <c r="S583" s="370">
        <v>2.6820729193580477</v>
      </c>
      <c r="T583" s="370">
        <v>2.7185621148592802</v>
      </c>
      <c r="U583" s="370">
        <v>2.7555477403340292</v>
      </c>
      <c r="V583" s="370">
        <v>2.7930365496368323</v>
      </c>
      <c r="W583" s="370">
        <v>2.8310353885073942</v>
      </c>
      <c r="X583" s="370">
        <v>2.8695511958206712</v>
      </c>
      <c r="Y583" s="370">
        <v>2.9085910048539598</v>
      </c>
      <c r="Z583" s="381"/>
      <c r="AA583" s="347">
        <v>0</v>
      </c>
      <c r="AB583" s="347">
        <v>0</v>
      </c>
      <c r="AC583" s="348">
        <v>0.19672131147540983</v>
      </c>
      <c r="AD583" s="175"/>
      <c r="AE583" s="349">
        <v>82311</v>
      </c>
      <c r="AF583" s="350"/>
      <c r="AG583" s="350"/>
      <c r="AH583" s="350"/>
      <c r="AI583" s="350"/>
      <c r="AJ583" s="350"/>
      <c r="AK583" s="350"/>
      <c r="AL583" s="351"/>
      <c r="AN583" s="216"/>
      <c r="AO583"/>
      <c r="AP583"/>
      <c r="AQ583"/>
      <c r="AR583"/>
      <c r="AS583"/>
      <c r="AT583"/>
    </row>
    <row r="584" spans="1:46" s="157" customFormat="1" ht="15" x14ac:dyDescent="0.25">
      <c r="A584" s="152"/>
      <c r="C584" s="217"/>
      <c r="D584" s="139"/>
      <c r="E584" s="139"/>
      <c r="F584" s="139"/>
      <c r="G584" s="218">
        <v>0.83333333333333337</v>
      </c>
      <c r="H584" s="248"/>
      <c r="I584" s="220"/>
      <c r="J584" s="220"/>
      <c r="K584" s="220"/>
      <c r="L584" s="220" t="s">
        <v>32</v>
      </c>
      <c r="M584" s="235"/>
      <c r="N584" s="221"/>
      <c r="O584" s="221"/>
      <c r="P584" s="221"/>
      <c r="Q584" s="221"/>
      <c r="R584" s="221"/>
      <c r="S584" s="221"/>
      <c r="T584" s="221"/>
      <c r="U584" s="221"/>
      <c r="V584" s="221"/>
      <c r="W584" s="221"/>
      <c r="X584" s="221"/>
      <c r="Y584" s="221"/>
      <c r="Z584" s="222"/>
      <c r="AA584" s="353"/>
      <c r="AB584" s="353"/>
      <c r="AC584" s="372">
        <v>0.48</v>
      </c>
      <c r="AD584" s="175"/>
      <c r="AE584" s="186">
        <v>1</v>
      </c>
      <c r="AF584" s="187">
        <v>0</v>
      </c>
      <c r="AG584" s="187">
        <v>0</v>
      </c>
      <c r="AH584" s="187">
        <v>0</v>
      </c>
      <c r="AI584" s="187">
        <v>0</v>
      </c>
      <c r="AJ584" s="187">
        <v>0</v>
      </c>
      <c r="AK584" s="187">
        <v>0</v>
      </c>
      <c r="AL584" s="188">
        <v>0</v>
      </c>
      <c r="AN584" s="216"/>
      <c r="AO584"/>
      <c r="AP584"/>
      <c r="AQ584"/>
      <c r="AR584"/>
      <c r="AS584"/>
      <c r="AT584"/>
    </row>
    <row r="585" spans="1:46" s="157" customFormat="1" ht="15" x14ac:dyDescent="0.25">
      <c r="A585" s="152"/>
      <c r="C585" s="223" t="s">
        <v>33</v>
      </c>
      <c r="D585" s="373"/>
      <c r="E585" s="225"/>
      <c r="F585" s="225"/>
      <c r="G585" s="226"/>
      <c r="H585" s="249"/>
      <c r="I585" s="228"/>
      <c r="J585" s="228"/>
      <c r="K585" s="228"/>
      <c r="L585" s="228"/>
      <c r="M585" s="374"/>
      <c r="N585" s="374"/>
      <c r="O585" s="375"/>
      <c r="P585" s="375"/>
      <c r="Q585" s="375"/>
      <c r="R585" s="376" t="s">
        <v>34</v>
      </c>
      <c r="S585" s="396">
        <v>0</v>
      </c>
      <c r="T585" s="233"/>
      <c r="U585" s="233"/>
      <c r="V585" s="233"/>
      <c r="W585" s="233"/>
      <c r="X585" s="233"/>
      <c r="Y585" s="233"/>
      <c r="Z585" s="234"/>
      <c r="AA585" s="378"/>
      <c r="AB585" s="378"/>
      <c r="AC585" s="379"/>
      <c r="AD585" s="175"/>
      <c r="AE585" s="175"/>
      <c r="AF585" s="175"/>
      <c r="AG585" s="175"/>
      <c r="AH585" s="175"/>
      <c r="AI585" s="175"/>
      <c r="AJ585" s="175"/>
      <c r="AK585" s="175"/>
      <c r="AL585" s="175"/>
      <c r="AN585" s="216"/>
      <c r="AO585"/>
      <c r="AP585"/>
      <c r="AQ585"/>
      <c r="AR585"/>
      <c r="AS585"/>
      <c r="AT585"/>
    </row>
    <row r="586" spans="1:46" s="157" customFormat="1" ht="15" x14ac:dyDescent="0.25">
      <c r="A586" s="152"/>
      <c r="B586" s="364">
        <v>632</v>
      </c>
      <c r="C586" s="365" t="s">
        <v>211</v>
      </c>
      <c r="D586" s="366" t="s">
        <v>30</v>
      </c>
      <c r="E586" s="366" t="s">
        <v>592</v>
      </c>
      <c r="F586" s="367"/>
      <c r="G586" s="411">
        <v>43497</v>
      </c>
      <c r="H586" s="412">
        <v>4.6272815779999998</v>
      </c>
      <c r="I586" s="342">
        <v>1</v>
      </c>
      <c r="J586" s="368">
        <v>0</v>
      </c>
      <c r="K586" s="369">
        <v>0</v>
      </c>
      <c r="L586" s="370">
        <v>4.6272815779999998</v>
      </c>
      <c r="M586" s="370">
        <v>4.62736605720887</v>
      </c>
      <c r="N586" s="370">
        <v>4.6274505379600566</v>
      </c>
      <c r="O586" s="370">
        <v>4.627535020253589</v>
      </c>
      <c r="P586" s="370">
        <v>4.6276195040894956</v>
      </c>
      <c r="Q586" s="370">
        <v>4.627703989467804</v>
      </c>
      <c r="R586" s="370">
        <v>4.6277884763885417</v>
      </c>
      <c r="S586" s="370">
        <v>4.627872964851738</v>
      </c>
      <c r="T586" s="370">
        <v>4.6279574548574214</v>
      </c>
      <c r="U586" s="370">
        <v>4.6280419464056184</v>
      </c>
      <c r="V586" s="370">
        <v>4.6281264394963584</v>
      </c>
      <c r="W586" s="370">
        <v>4.628210934129668</v>
      </c>
      <c r="X586" s="370">
        <v>4.6282954303055792</v>
      </c>
      <c r="Y586" s="370">
        <v>4.6283799280241151</v>
      </c>
      <c r="Z586" s="371"/>
      <c r="AA586" s="347">
        <v>0</v>
      </c>
      <c r="AB586" s="347">
        <v>0</v>
      </c>
      <c r="AC586" s="348">
        <v>0.2250712895777876</v>
      </c>
      <c r="AD586" s="175"/>
      <c r="AE586" s="349">
        <v>82304</v>
      </c>
      <c r="AF586" s="350"/>
      <c r="AG586" s="350"/>
      <c r="AH586" s="350"/>
      <c r="AI586" s="350"/>
      <c r="AJ586" s="350"/>
      <c r="AK586" s="350"/>
      <c r="AL586" s="351"/>
      <c r="AM586" s="157">
        <v>4.93</v>
      </c>
      <c r="AN586" s="216">
        <v>-0.30271842199999988</v>
      </c>
      <c r="AO586"/>
      <c r="AP586"/>
      <c r="AQ586"/>
      <c r="AR586"/>
      <c r="AS586"/>
      <c r="AT586"/>
    </row>
    <row r="587" spans="1:46" s="157" customFormat="1" ht="15" x14ac:dyDescent="0.25">
      <c r="A587" s="152"/>
      <c r="C587" s="217"/>
      <c r="D587" s="139"/>
      <c r="E587" s="139"/>
      <c r="F587" s="139"/>
      <c r="G587" s="218">
        <v>0.47916666666666669</v>
      </c>
      <c r="H587" s="250"/>
      <c r="I587" s="220"/>
      <c r="J587" s="220"/>
      <c r="K587" s="220"/>
      <c r="L587" s="220" t="s">
        <v>32</v>
      </c>
      <c r="M587" s="221"/>
      <c r="N587" s="221"/>
      <c r="O587" s="221"/>
      <c r="P587" s="221"/>
      <c r="Q587" s="221"/>
      <c r="R587" s="221"/>
      <c r="S587" s="221"/>
      <c r="T587" s="221"/>
      <c r="U587" s="221"/>
      <c r="V587" s="221"/>
      <c r="W587" s="221"/>
      <c r="X587" s="221"/>
      <c r="Y587" s="221"/>
      <c r="Z587" s="222"/>
      <c r="AA587" s="353"/>
      <c r="AB587" s="353"/>
      <c r="AC587" s="372">
        <v>1.0414682319999999</v>
      </c>
      <c r="AD587" s="175"/>
      <c r="AE587" s="186">
        <v>1</v>
      </c>
      <c r="AF587" s="187">
        <v>0</v>
      </c>
      <c r="AG587" s="187">
        <v>0</v>
      </c>
      <c r="AH587" s="187">
        <v>0</v>
      </c>
      <c r="AI587" s="187">
        <v>0</v>
      </c>
      <c r="AJ587" s="187">
        <v>0</v>
      </c>
      <c r="AK587" s="187">
        <v>0</v>
      </c>
      <c r="AL587" s="188">
        <v>0</v>
      </c>
      <c r="AN587" s="216"/>
      <c r="AO587"/>
      <c r="AP587"/>
      <c r="AQ587"/>
      <c r="AR587"/>
      <c r="AS587"/>
      <c r="AT587"/>
    </row>
    <row r="588" spans="1:46" s="157" customFormat="1" ht="15" x14ac:dyDescent="0.25">
      <c r="A588" s="152"/>
      <c r="C588" s="223" t="s">
        <v>33</v>
      </c>
      <c r="D588" s="373"/>
      <c r="E588" s="225"/>
      <c r="F588" s="225"/>
      <c r="G588" s="226"/>
      <c r="H588" s="249"/>
      <c r="I588" s="228"/>
      <c r="J588" s="228"/>
      <c r="K588" s="228"/>
      <c r="L588" s="228"/>
      <c r="M588" s="374"/>
      <c r="N588" s="374"/>
      <c r="O588" s="375"/>
      <c r="P588" s="375"/>
      <c r="Q588" s="375"/>
      <c r="R588" s="376" t="s">
        <v>34</v>
      </c>
      <c r="S588" s="396">
        <v>0</v>
      </c>
      <c r="T588" s="233"/>
      <c r="U588" s="233"/>
      <c r="V588" s="233"/>
      <c r="W588" s="233"/>
      <c r="X588" s="233"/>
      <c r="Y588" s="233"/>
      <c r="Z588" s="234"/>
      <c r="AA588" s="378"/>
      <c r="AB588" s="378"/>
      <c r="AC588" s="379"/>
      <c r="AD588" s="175"/>
      <c r="AE588" s="175"/>
      <c r="AF588" s="175"/>
      <c r="AG588" s="175"/>
      <c r="AH588" s="175"/>
      <c r="AI588" s="175"/>
      <c r="AJ588" s="175"/>
      <c r="AK588" s="175"/>
      <c r="AL588" s="175"/>
      <c r="AN588" s="216"/>
      <c r="AO588"/>
      <c r="AP588"/>
      <c r="AQ588"/>
      <c r="AR588"/>
      <c r="AS588"/>
      <c r="AT588"/>
    </row>
    <row r="589" spans="1:46" s="157" customFormat="1" ht="15" x14ac:dyDescent="0.25">
      <c r="A589" s="152"/>
      <c r="B589" s="364">
        <v>640</v>
      </c>
      <c r="C589" s="365" t="s">
        <v>213</v>
      </c>
      <c r="D589" s="366" t="s">
        <v>30</v>
      </c>
      <c r="E589" s="366" t="s">
        <v>530</v>
      </c>
      <c r="F589" s="367"/>
      <c r="G589" s="411">
        <v>43193</v>
      </c>
      <c r="H589" s="412">
        <v>1.21</v>
      </c>
      <c r="I589" s="342">
        <v>1</v>
      </c>
      <c r="J589" s="368">
        <v>0</v>
      </c>
      <c r="K589" s="369">
        <v>0</v>
      </c>
      <c r="L589" s="370">
        <v>1.21</v>
      </c>
      <c r="M589" s="370">
        <v>1.2100220906899675</v>
      </c>
      <c r="N589" s="370">
        <v>1.2100441817832397</v>
      </c>
      <c r="O589" s="370">
        <v>1.2100662732798237</v>
      </c>
      <c r="P589" s="370">
        <v>1.2100883651797276</v>
      </c>
      <c r="Q589" s="370">
        <v>1.2101104574829578</v>
      </c>
      <c r="R589" s="370">
        <v>1.2101325501895219</v>
      </c>
      <c r="S589" s="370">
        <v>1.2101546432994277</v>
      </c>
      <c r="T589" s="370">
        <v>1.2101767368126823</v>
      </c>
      <c r="U589" s="370">
        <v>1.210198830729293</v>
      </c>
      <c r="V589" s="370">
        <v>1.2102209250492675</v>
      </c>
      <c r="W589" s="370">
        <v>1.2102430197726122</v>
      </c>
      <c r="X589" s="370">
        <v>1.210265114899336</v>
      </c>
      <c r="Y589" s="370">
        <v>1.2102872104294449</v>
      </c>
      <c r="Z589" s="371"/>
      <c r="AA589" s="347">
        <v>0</v>
      </c>
      <c r="AB589" s="347">
        <v>0</v>
      </c>
      <c r="AC589" s="348">
        <v>0.16528925619834711</v>
      </c>
      <c r="AD589" s="175"/>
      <c r="AE589" s="349">
        <v>82309</v>
      </c>
      <c r="AF589" s="350"/>
      <c r="AG589" s="350"/>
      <c r="AH589" s="350"/>
      <c r="AI589" s="350"/>
      <c r="AJ589" s="350"/>
      <c r="AK589" s="350"/>
      <c r="AL589" s="351"/>
      <c r="AM589" s="157">
        <v>1.2751750728213365</v>
      </c>
      <c r="AN589" s="216">
        <v>-6.5175072821336499E-2</v>
      </c>
      <c r="AO589"/>
      <c r="AP589"/>
      <c r="AQ589"/>
      <c r="AR589"/>
      <c r="AS589"/>
      <c r="AT589"/>
    </row>
    <row r="590" spans="1:46" s="157" customFormat="1" ht="15" x14ac:dyDescent="0.25">
      <c r="C590" s="217"/>
      <c r="D590" s="139"/>
      <c r="E590" s="139"/>
      <c r="F590" s="139"/>
      <c r="G590" s="218">
        <v>0.83333333333333337</v>
      </c>
      <c r="H590" s="250"/>
      <c r="I590" s="220"/>
      <c r="J590" s="220"/>
      <c r="K590" s="220"/>
      <c r="L590" s="220" t="s">
        <v>32</v>
      </c>
      <c r="M590" s="235"/>
      <c r="N590" s="221"/>
      <c r="O590" s="221"/>
      <c r="P590" s="221"/>
      <c r="Q590" s="221"/>
      <c r="R590" s="221"/>
      <c r="S590" s="221"/>
      <c r="T590" s="221"/>
      <c r="U590" s="221"/>
      <c r="V590" s="221"/>
      <c r="W590" s="221"/>
      <c r="X590" s="221"/>
      <c r="Y590" s="221"/>
      <c r="Z590" s="222"/>
      <c r="AA590" s="353"/>
      <c r="AB590" s="353"/>
      <c r="AC590" s="372">
        <v>0.2</v>
      </c>
      <c r="AD590" s="175"/>
      <c r="AE590" s="186">
        <v>1</v>
      </c>
      <c r="AF590" s="187">
        <v>0</v>
      </c>
      <c r="AG590" s="187">
        <v>0</v>
      </c>
      <c r="AH590" s="187">
        <v>0</v>
      </c>
      <c r="AI590" s="187">
        <v>0</v>
      </c>
      <c r="AJ590" s="187">
        <v>0</v>
      </c>
      <c r="AK590" s="187">
        <v>0</v>
      </c>
      <c r="AL590" s="188">
        <v>0</v>
      </c>
      <c r="AN590" s="216"/>
      <c r="AO590"/>
      <c r="AP590"/>
      <c r="AQ590"/>
      <c r="AR590"/>
      <c r="AS590"/>
      <c r="AT590"/>
    </row>
    <row r="591" spans="1:46" s="157" customFormat="1" ht="15" x14ac:dyDescent="0.25">
      <c r="C591" s="223" t="s">
        <v>33</v>
      </c>
      <c r="D591" s="373"/>
      <c r="E591" s="225"/>
      <c r="F591" s="225"/>
      <c r="G591" s="226"/>
      <c r="H591" s="249"/>
      <c r="I591" s="228"/>
      <c r="J591" s="228"/>
      <c r="K591" s="228"/>
      <c r="L591" s="228"/>
      <c r="M591" s="374"/>
      <c r="N591" s="374"/>
      <c r="O591" s="375"/>
      <c r="P591" s="375"/>
      <c r="Q591" s="375"/>
      <c r="R591" s="376" t="s">
        <v>34</v>
      </c>
      <c r="S591" s="396">
        <v>0</v>
      </c>
      <c r="T591" s="233"/>
      <c r="U591" s="233"/>
      <c r="V591" s="233"/>
      <c r="W591" s="233"/>
      <c r="X591" s="233"/>
      <c r="Y591" s="233"/>
      <c r="Z591" s="234"/>
      <c r="AA591" s="378"/>
      <c r="AB591" s="378"/>
      <c r="AC591" s="379"/>
      <c r="AD591" s="175"/>
      <c r="AE591" s="175"/>
      <c r="AF591" s="175"/>
      <c r="AG591" s="175"/>
      <c r="AH591" s="175"/>
      <c r="AI591" s="175"/>
      <c r="AJ591" s="175"/>
      <c r="AK591" s="175"/>
      <c r="AL591" s="175"/>
      <c r="AN591" s="216"/>
      <c r="AO591"/>
      <c r="AP591"/>
      <c r="AQ591"/>
      <c r="AR591"/>
      <c r="AS591"/>
      <c r="AT591"/>
    </row>
    <row r="592" spans="1:46" s="157" customFormat="1" ht="15" x14ac:dyDescent="0.25">
      <c r="A592" s="246"/>
      <c r="B592" s="246"/>
      <c r="C592" s="246"/>
      <c r="D592" s="246"/>
      <c r="E592" s="246"/>
      <c r="F592" s="246"/>
      <c r="G592" s="246"/>
      <c r="H592" s="246"/>
      <c r="I592" s="246"/>
      <c r="J592" s="246"/>
      <c r="K592" s="246"/>
      <c r="L592" s="246"/>
      <c r="M592" s="246"/>
      <c r="N592" s="246"/>
      <c r="O592" s="246"/>
      <c r="P592" s="246"/>
      <c r="Q592" s="246"/>
      <c r="R592" s="246"/>
      <c r="S592" s="246"/>
      <c r="T592" s="246"/>
      <c r="U592" s="246"/>
      <c r="V592" s="246"/>
      <c r="W592" s="246"/>
      <c r="X592" s="246"/>
      <c r="Y592" s="246"/>
      <c r="Z592" s="246"/>
      <c r="AA592" s="246"/>
      <c r="AB592" s="246"/>
      <c r="AC592" s="246"/>
      <c r="AD592" s="246"/>
      <c r="AE592" s="246"/>
      <c r="AF592" s="246"/>
      <c r="AG592" s="246"/>
      <c r="AH592" s="246"/>
      <c r="AI592" s="246"/>
      <c r="AJ592" s="246"/>
      <c r="AK592" s="246"/>
      <c r="AL592" s="246"/>
      <c r="AN592" s="216"/>
      <c r="AO592"/>
      <c r="AP592"/>
      <c r="AQ592"/>
      <c r="AR592"/>
      <c r="AS592"/>
      <c r="AT592"/>
    </row>
    <row r="593" spans="1:46" s="157" customFormat="1" ht="15" x14ac:dyDescent="0.25">
      <c r="A593" s="152"/>
      <c r="B593" s="25"/>
      <c r="C593" s="158"/>
      <c r="D593" s="152"/>
      <c r="E593" s="152"/>
      <c r="F593" s="152"/>
      <c r="G593" s="152"/>
      <c r="H593" s="152"/>
      <c r="I593" s="152"/>
      <c r="J593" s="152"/>
      <c r="K593" s="152"/>
      <c r="L593" s="7" t="s">
        <v>0</v>
      </c>
      <c r="M593" s="159"/>
      <c r="N593" s="159"/>
      <c r="O593" s="159"/>
      <c r="P593" s="159"/>
      <c r="Q593" s="159"/>
      <c r="R593" s="159"/>
      <c r="S593" s="159"/>
      <c r="T593" s="159"/>
      <c r="U593" s="159"/>
      <c r="V593" s="159"/>
      <c r="W593" s="159"/>
      <c r="X593" s="159"/>
      <c r="Y593" s="159"/>
      <c r="Z593" s="156"/>
      <c r="AA593" s="152"/>
      <c r="AB593" s="152"/>
      <c r="AC593" s="152"/>
      <c r="AD593" s="152"/>
      <c r="AE593" s="152"/>
      <c r="AF593" s="152"/>
      <c r="AG593" s="152"/>
      <c r="AH593" s="152"/>
      <c r="AI593" s="152"/>
      <c r="AJ593" s="152"/>
      <c r="AK593" s="152"/>
      <c r="AL593" s="152"/>
      <c r="AN593" s="216"/>
      <c r="AO593"/>
      <c r="AP593"/>
      <c r="AQ593"/>
      <c r="AR593"/>
      <c r="AS593"/>
      <c r="AT593"/>
    </row>
    <row r="594" spans="1:46" s="157" customFormat="1" ht="60.75" x14ac:dyDescent="0.25">
      <c r="A594" s="20" t="s">
        <v>39</v>
      </c>
      <c r="B594" s="21" t="s">
        <v>657</v>
      </c>
      <c r="C594" s="20" t="s">
        <v>2</v>
      </c>
      <c r="D594" s="18" t="s">
        <v>3</v>
      </c>
      <c r="E594" s="18" t="s">
        <v>4</v>
      </c>
      <c r="F594" s="18" t="s">
        <v>5</v>
      </c>
      <c r="G594" s="22" t="s">
        <v>6</v>
      </c>
      <c r="H594" s="22" t="s">
        <v>826</v>
      </c>
      <c r="I594" s="16" t="s">
        <v>7</v>
      </c>
      <c r="J594" s="24" t="s">
        <v>8</v>
      </c>
      <c r="K594" s="17" t="s">
        <v>9</v>
      </c>
      <c r="L594" s="22" t="s">
        <v>10</v>
      </c>
      <c r="M594" s="22" t="s">
        <v>658</v>
      </c>
      <c r="N594" s="22" t="s">
        <v>659</v>
      </c>
      <c r="O594" s="22" t="s">
        <v>660</v>
      </c>
      <c r="P594" s="22" t="s">
        <v>661</v>
      </c>
      <c r="Q594" s="22" t="s">
        <v>662</v>
      </c>
      <c r="R594" s="22" t="s">
        <v>663</v>
      </c>
      <c r="S594" s="22" t="s">
        <v>664</v>
      </c>
      <c r="T594" s="22" t="s">
        <v>665</v>
      </c>
      <c r="U594" s="22" t="s">
        <v>666</v>
      </c>
      <c r="V594" s="22" t="s">
        <v>667</v>
      </c>
      <c r="W594" s="22" t="s">
        <v>665</v>
      </c>
      <c r="X594" s="22" t="s">
        <v>666</v>
      </c>
      <c r="Y594" s="22" t="s">
        <v>667</v>
      </c>
      <c r="Z594" s="23" t="s">
        <v>11</v>
      </c>
      <c r="AA594" s="19" t="s">
        <v>12</v>
      </c>
      <c r="AB594" s="19" t="s">
        <v>13</v>
      </c>
      <c r="AC594" s="19" t="s">
        <v>14</v>
      </c>
      <c r="AD594" s="160"/>
      <c r="AE594" s="19" t="s">
        <v>15</v>
      </c>
      <c r="AF594" s="19" t="s">
        <v>16</v>
      </c>
      <c r="AG594" s="19" t="s">
        <v>17</v>
      </c>
      <c r="AH594" s="19" t="s">
        <v>18</v>
      </c>
      <c r="AI594" s="19" t="s">
        <v>19</v>
      </c>
      <c r="AJ594" s="19" t="s">
        <v>20</v>
      </c>
      <c r="AK594" s="19" t="s">
        <v>21</v>
      </c>
      <c r="AL594" s="19" t="s">
        <v>22</v>
      </c>
      <c r="AN594" s="216"/>
      <c r="AO594"/>
      <c r="AP594"/>
      <c r="AQ594"/>
      <c r="AR594"/>
      <c r="AS594"/>
      <c r="AT594"/>
    </row>
    <row r="595" spans="1:46" s="157" customFormat="1" ht="15" x14ac:dyDescent="0.25">
      <c r="A595" s="6"/>
      <c r="B595" s="161"/>
      <c r="C595" s="162"/>
      <c r="D595" s="161"/>
      <c r="E595" s="161"/>
      <c r="F595" s="161"/>
      <c r="G595" s="163"/>
      <c r="H595" s="161"/>
      <c r="I595" s="164"/>
      <c r="J595" s="165"/>
      <c r="K595" s="161"/>
      <c r="L595" s="161"/>
      <c r="M595" s="161"/>
      <c r="N595" s="161"/>
      <c r="O595" s="161"/>
      <c r="P595" s="161"/>
      <c r="Q595" s="161"/>
      <c r="R595" s="161"/>
      <c r="S595" s="161"/>
      <c r="T595" s="161"/>
      <c r="U595" s="161"/>
      <c r="V595" s="161"/>
      <c r="W595" s="161"/>
      <c r="X595" s="161"/>
      <c r="Y595" s="161"/>
      <c r="Z595" s="160"/>
      <c r="AA595" s="160"/>
      <c r="AB595" s="160"/>
      <c r="AC595" s="160"/>
      <c r="AD595" s="160"/>
      <c r="AE595" s="160"/>
      <c r="AF595" s="160"/>
      <c r="AG595" s="160"/>
      <c r="AH595" s="160"/>
      <c r="AI595" s="160"/>
      <c r="AJ595" s="160"/>
      <c r="AK595" s="160"/>
      <c r="AL595" s="160"/>
      <c r="AN595" s="216"/>
      <c r="AO595"/>
      <c r="AP595"/>
      <c r="AQ595"/>
      <c r="AR595"/>
      <c r="AS595"/>
      <c r="AT595"/>
    </row>
    <row r="596" spans="1:46" s="157" customFormat="1" ht="15" x14ac:dyDescent="0.25">
      <c r="A596" s="334" t="s">
        <v>593</v>
      </c>
      <c r="B596" s="335">
        <v>843</v>
      </c>
      <c r="C596" s="336"/>
      <c r="D596" s="337" t="s">
        <v>23</v>
      </c>
      <c r="E596" s="338" t="s">
        <v>839</v>
      </c>
      <c r="F596" s="339"/>
      <c r="G596" s="408"/>
      <c r="H596" s="409">
        <v>43.5</v>
      </c>
      <c r="I596" s="342">
        <v>1</v>
      </c>
      <c r="J596" s="343"/>
      <c r="K596" s="344" t="s">
        <v>24</v>
      </c>
      <c r="L596" s="345">
        <v>43.5</v>
      </c>
      <c r="M596" s="345">
        <v>43.500794169432716</v>
      </c>
      <c r="N596" s="345">
        <v>43.501588353364404</v>
      </c>
      <c r="O596" s="345">
        <v>43.502382551795314</v>
      </c>
      <c r="P596" s="345">
        <v>43.503176764725737</v>
      </c>
      <c r="Q596" s="345">
        <v>43.503970992155907</v>
      </c>
      <c r="R596" s="345">
        <v>43.504765234086122</v>
      </c>
      <c r="S596" s="345">
        <v>43.50555949051661</v>
      </c>
      <c r="T596" s="345">
        <v>43.50635376144767</v>
      </c>
      <c r="U596" s="345">
        <v>43.507148046879543</v>
      </c>
      <c r="V596" s="345">
        <v>43.507942346812506</v>
      </c>
      <c r="W596" s="345">
        <v>43.5087366612468</v>
      </c>
      <c r="X596" s="345">
        <v>43.509530990182739</v>
      </c>
      <c r="Y596" s="345">
        <v>43.510325333620528</v>
      </c>
      <c r="Z596" s="346" t="s">
        <v>1609</v>
      </c>
      <c r="AA596" s="347">
        <v>0</v>
      </c>
      <c r="AB596" s="347">
        <v>0</v>
      </c>
      <c r="AC596" s="348">
        <v>0.18620689655172412</v>
      </c>
      <c r="AD596" s="175"/>
      <c r="AE596" s="349">
        <v>13530</v>
      </c>
      <c r="AF596" s="350"/>
      <c r="AG596" s="350"/>
      <c r="AH596" s="350"/>
      <c r="AI596" s="350"/>
      <c r="AJ596" s="350"/>
      <c r="AK596" s="350"/>
      <c r="AL596" s="351"/>
      <c r="AN596" s="216"/>
      <c r="AO596"/>
      <c r="AP596"/>
      <c r="AQ596"/>
      <c r="AR596"/>
      <c r="AS596"/>
      <c r="AT596"/>
    </row>
    <row r="597" spans="1:46" s="157" customFormat="1" ht="15" x14ac:dyDescent="0.25">
      <c r="A597" s="11"/>
      <c r="B597" s="176"/>
      <c r="C597" s="177"/>
      <c r="D597" s="178"/>
      <c r="E597" s="178"/>
      <c r="F597" s="178"/>
      <c r="G597" s="179"/>
      <c r="H597" s="180"/>
      <c r="I597" s="181"/>
      <c r="J597" s="182"/>
      <c r="K597" s="183" t="s">
        <v>25</v>
      </c>
      <c r="L597" s="352">
        <v>41.337000000000003</v>
      </c>
      <c r="M597" s="352">
        <v>41.337754680042309</v>
      </c>
      <c r="N597" s="352">
        <v>41.338509373862635</v>
      </c>
      <c r="O597" s="352">
        <v>41.339264081461224</v>
      </c>
      <c r="P597" s="352">
        <v>41.340018802838344</v>
      </c>
      <c r="Q597" s="352">
        <v>41.340773537994231</v>
      </c>
      <c r="R597" s="352">
        <v>41.341528286929154</v>
      </c>
      <c r="S597" s="352">
        <v>41.342283049643342</v>
      </c>
      <c r="T597" s="352">
        <v>41.343037826137071</v>
      </c>
      <c r="U597" s="352">
        <v>41.343792616410575</v>
      </c>
      <c r="V597" s="352">
        <v>41.34454742046411</v>
      </c>
      <c r="W597" s="352">
        <v>41.345302238297911</v>
      </c>
      <c r="X597" s="352">
        <v>41.346057069912277</v>
      </c>
      <c r="Y597" s="352">
        <v>41.346811915307406</v>
      </c>
      <c r="Z597" s="184"/>
      <c r="AA597" s="353"/>
      <c r="AB597" s="353"/>
      <c r="AC597" s="354">
        <v>8.1</v>
      </c>
      <c r="AD597" s="175"/>
      <c r="AE597" s="186">
        <v>1</v>
      </c>
      <c r="AF597" s="187">
        <v>0</v>
      </c>
      <c r="AG597" s="187">
        <v>0</v>
      </c>
      <c r="AH597" s="187">
        <v>0</v>
      </c>
      <c r="AI597" s="187">
        <v>0</v>
      </c>
      <c r="AJ597" s="187">
        <v>0</v>
      </c>
      <c r="AK597" s="187">
        <v>0</v>
      </c>
      <c r="AL597" s="188">
        <v>0</v>
      </c>
      <c r="AN597" s="216"/>
      <c r="AO597"/>
      <c r="AP597"/>
      <c r="AQ597"/>
      <c r="AR597"/>
      <c r="AS597"/>
      <c r="AT597"/>
    </row>
    <row r="598" spans="1:46" s="157" customFormat="1" ht="15" x14ac:dyDescent="0.25">
      <c r="A598" s="11"/>
      <c r="B598" s="176"/>
      <c r="C598" s="189"/>
      <c r="D598" s="190" t="s">
        <v>26</v>
      </c>
      <c r="E598" s="355"/>
      <c r="F598" s="356"/>
      <c r="G598" s="357"/>
      <c r="H598" s="358"/>
      <c r="I598" s="359"/>
      <c r="J598" s="359"/>
      <c r="K598" s="359"/>
      <c r="L598" s="359"/>
      <c r="M598" s="359"/>
      <c r="N598" s="360"/>
      <c r="O598" s="360"/>
      <c r="P598" s="360"/>
      <c r="Q598" s="360"/>
      <c r="R598" s="361" t="s">
        <v>27</v>
      </c>
      <c r="S598" s="392">
        <v>0</v>
      </c>
      <c r="T598" s="353"/>
      <c r="U598" s="353"/>
      <c r="V598" s="353"/>
      <c r="W598" s="353"/>
      <c r="X598" s="353"/>
      <c r="Y598" s="353"/>
      <c r="Z598" s="184"/>
      <c r="AA598" s="362"/>
      <c r="AB598" s="362"/>
      <c r="AC598" s="363"/>
      <c r="AD598" s="175"/>
      <c r="AE598" s="175"/>
      <c r="AF598" s="175"/>
      <c r="AG598" s="175"/>
      <c r="AH598" s="175"/>
      <c r="AI598" s="175"/>
      <c r="AJ598" s="175"/>
      <c r="AK598" s="175"/>
      <c r="AL598" s="175"/>
      <c r="AN598" s="216"/>
      <c r="AO598"/>
      <c r="AP598"/>
      <c r="AQ598"/>
      <c r="AR598"/>
      <c r="AS598"/>
      <c r="AT598"/>
    </row>
    <row r="599" spans="1:46" s="157" customFormat="1" ht="15" x14ac:dyDescent="0.25">
      <c r="A599" s="14"/>
      <c r="B599" s="197"/>
      <c r="C599" s="198"/>
      <c r="D599" s="198"/>
      <c r="E599" s="198"/>
      <c r="F599" s="199"/>
      <c r="G599" s="200" t="s">
        <v>28</v>
      </c>
      <c r="H599" s="201">
        <v>0.99199999999999999</v>
      </c>
      <c r="I599" s="197"/>
      <c r="J599" s="202"/>
      <c r="K599" s="203" t="s">
        <v>29</v>
      </c>
      <c r="L599" s="78">
        <v>43.152000000000001</v>
      </c>
      <c r="M599" s="78">
        <v>43.152787816077257</v>
      </c>
      <c r="N599" s="78">
        <v>43.15357564653749</v>
      </c>
      <c r="O599" s="78">
        <v>43.154363491380948</v>
      </c>
      <c r="P599" s="78">
        <v>43.15515135060793</v>
      </c>
      <c r="Q599" s="78">
        <v>43.155939224218656</v>
      </c>
      <c r="R599" s="78">
        <v>43.156727112213431</v>
      </c>
      <c r="S599" s="78">
        <v>43.157515014592477</v>
      </c>
      <c r="T599" s="78">
        <v>43.15830293135609</v>
      </c>
      <c r="U599" s="78">
        <v>43.159090862504506</v>
      </c>
      <c r="V599" s="78">
        <v>43.159878808038009</v>
      </c>
      <c r="W599" s="78">
        <v>43.160666767956826</v>
      </c>
      <c r="X599" s="78">
        <v>43.161454742261277</v>
      </c>
      <c r="Y599" s="78">
        <v>43.162242730951561</v>
      </c>
      <c r="Z599" s="204"/>
      <c r="AA599" s="205"/>
      <c r="AB599" s="198"/>
      <c r="AC599" s="206"/>
      <c r="AD599" s="175"/>
      <c r="AE599" s="175"/>
      <c r="AF599" s="175"/>
      <c r="AG599" s="175"/>
      <c r="AH599" s="175"/>
      <c r="AI599" s="175"/>
      <c r="AJ599" s="175"/>
      <c r="AK599" s="175"/>
      <c r="AL599" s="175"/>
      <c r="AN599" s="216"/>
      <c r="AO599"/>
      <c r="AP599"/>
      <c r="AQ599"/>
      <c r="AR599"/>
      <c r="AS599"/>
      <c r="AT599"/>
    </row>
    <row r="600" spans="1:46" s="157" customFormat="1" ht="15" x14ac:dyDescent="0.25">
      <c r="A600" s="2"/>
      <c r="C600" s="207"/>
      <c r="D600" s="208"/>
      <c r="E600" s="208"/>
      <c r="F600" s="208"/>
      <c r="G600" s="209"/>
      <c r="H600" s="241"/>
      <c r="I600" s="211"/>
      <c r="J600" s="212"/>
      <c r="K600" s="208"/>
      <c r="Z600" s="175"/>
      <c r="AA600" s="175"/>
      <c r="AB600" s="175"/>
      <c r="AC600" s="175"/>
      <c r="AD600" s="175"/>
      <c r="AE600" s="175"/>
      <c r="AF600" s="175"/>
      <c r="AG600" s="175"/>
      <c r="AH600" s="175"/>
      <c r="AI600" s="175"/>
      <c r="AJ600" s="175"/>
      <c r="AK600" s="175"/>
      <c r="AL600" s="175"/>
      <c r="AN600" s="216"/>
      <c r="AO600"/>
      <c r="AP600"/>
      <c r="AQ600"/>
      <c r="AR600"/>
      <c r="AS600"/>
      <c r="AT600"/>
    </row>
    <row r="601" spans="1:46" s="157" customFormat="1" ht="15" x14ac:dyDescent="0.25">
      <c r="A601" s="152"/>
      <c r="B601" s="388">
        <v>807</v>
      </c>
      <c r="C601" s="365" t="s">
        <v>226</v>
      </c>
      <c r="D601" s="366" t="s">
        <v>30</v>
      </c>
      <c r="E601" s="366" t="s">
        <v>534</v>
      </c>
      <c r="F601" s="367"/>
      <c r="G601" s="411">
        <v>43447</v>
      </c>
      <c r="H601" s="412">
        <v>3.58</v>
      </c>
      <c r="I601" s="342">
        <v>1</v>
      </c>
      <c r="J601" s="368">
        <v>0</v>
      </c>
      <c r="K601" s="369">
        <v>0</v>
      </c>
      <c r="L601" s="370">
        <v>3.58</v>
      </c>
      <c r="M601" s="370">
        <v>3.5800653592314746</v>
      </c>
      <c r="N601" s="370">
        <v>3.5801307196561973</v>
      </c>
      <c r="O601" s="370">
        <v>3.58019608127419</v>
      </c>
      <c r="P601" s="370">
        <v>3.5802614440854752</v>
      </c>
      <c r="Q601" s="370">
        <v>3.5803268080900734</v>
      </c>
      <c r="R601" s="370">
        <v>3.5803921732880077</v>
      </c>
      <c r="S601" s="370">
        <v>3.580457539679299</v>
      </c>
      <c r="T601" s="370">
        <v>3.5805229072639699</v>
      </c>
      <c r="U601" s="370">
        <v>3.5805882760420409</v>
      </c>
      <c r="V601" s="370">
        <v>3.580653646013535</v>
      </c>
      <c r="W601" s="370">
        <v>3.5807190171784726</v>
      </c>
      <c r="X601" s="370">
        <v>3.5807843895368787</v>
      </c>
      <c r="Y601" s="370">
        <v>3.5808497630887706</v>
      </c>
      <c r="Z601" s="381"/>
      <c r="AA601" s="347">
        <v>0</v>
      </c>
      <c r="AB601" s="347">
        <v>0</v>
      </c>
      <c r="AC601" s="348">
        <v>0.17039106145251395</v>
      </c>
      <c r="AD601" s="175"/>
      <c r="AE601" s="349">
        <v>82416</v>
      </c>
      <c r="AF601" s="350"/>
      <c r="AG601" s="350"/>
      <c r="AH601" s="350"/>
      <c r="AI601" s="350"/>
      <c r="AJ601" s="350"/>
      <c r="AK601" s="350"/>
      <c r="AL601" s="351"/>
      <c r="AM601" s="157">
        <v>3.78</v>
      </c>
      <c r="AN601" s="216">
        <v>-0.19999999999999973</v>
      </c>
      <c r="AO601"/>
      <c r="AP601"/>
      <c r="AQ601"/>
      <c r="AR601"/>
      <c r="AS601"/>
      <c r="AT601"/>
    </row>
    <row r="602" spans="1:46" s="157" customFormat="1" ht="15" x14ac:dyDescent="0.25">
      <c r="A602" s="152"/>
      <c r="C602" s="217"/>
      <c r="D602" s="139"/>
      <c r="E602" s="139"/>
      <c r="F602" s="139"/>
      <c r="G602" s="218">
        <v>0.72916666666666663</v>
      </c>
      <c r="H602" s="248"/>
      <c r="I602" s="220"/>
      <c r="J602" s="220"/>
      <c r="K602" s="220"/>
      <c r="L602" s="220" t="s">
        <v>32</v>
      </c>
      <c r="M602" s="235"/>
      <c r="N602" s="221"/>
      <c r="O602" s="221"/>
      <c r="P602" s="221"/>
      <c r="Q602" s="221"/>
      <c r="R602" s="221"/>
      <c r="S602" s="221"/>
      <c r="T602" s="221"/>
      <c r="U602" s="221"/>
      <c r="V602" s="221"/>
      <c r="W602" s="221"/>
      <c r="X602" s="221"/>
      <c r="Y602" s="221"/>
      <c r="Z602" s="222"/>
      <c r="AA602" s="353"/>
      <c r="AB602" s="353"/>
      <c r="AC602" s="372">
        <v>0.61</v>
      </c>
      <c r="AD602" s="175"/>
      <c r="AE602" s="186">
        <v>1</v>
      </c>
      <c r="AF602" s="187">
        <v>0</v>
      </c>
      <c r="AG602" s="187">
        <v>0</v>
      </c>
      <c r="AH602" s="187">
        <v>0</v>
      </c>
      <c r="AI602" s="187">
        <v>0</v>
      </c>
      <c r="AJ602" s="187">
        <v>0</v>
      </c>
      <c r="AK602" s="187">
        <v>0</v>
      </c>
      <c r="AL602" s="188">
        <v>0</v>
      </c>
      <c r="AN602" s="216"/>
      <c r="AO602"/>
      <c r="AP602"/>
      <c r="AQ602"/>
      <c r="AR602"/>
      <c r="AS602"/>
      <c r="AT602"/>
    </row>
    <row r="603" spans="1:46" s="157" customFormat="1" ht="15" x14ac:dyDescent="0.25">
      <c r="A603" s="152"/>
      <c r="C603" s="223" t="s">
        <v>33</v>
      </c>
      <c r="D603" s="373"/>
      <c r="E603" s="225"/>
      <c r="F603" s="225"/>
      <c r="G603" s="226"/>
      <c r="H603" s="249"/>
      <c r="I603" s="228"/>
      <c r="J603" s="228"/>
      <c r="K603" s="228"/>
      <c r="L603" s="228"/>
      <c r="M603" s="374"/>
      <c r="N603" s="374"/>
      <c r="O603" s="375"/>
      <c r="P603" s="375"/>
      <c r="Q603" s="375"/>
      <c r="R603" s="376" t="s">
        <v>34</v>
      </c>
      <c r="S603" s="396">
        <v>0</v>
      </c>
      <c r="T603" s="233"/>
      <c r="U603" s="233"/>
      <c r="V603" s="233"/>
      <c r="W603" s="233"/>
      <c r="X603" s="233"/>
      <c r="Y603" s="233"/>
      <c r="Z603" s="234"/>
      <c r="AA603" s="378"/>
      <c r="AB603" s="378"/>
      <c r="AC603" s="379"/>
      <c r="AD603" s="175"/>
      <c r="AE603" s="175"/>
      <c r="AF603" s="175"/>
      <c r="AG603" s="175"/>
      <c r="AH603" s="175"/>
      <c r="AI603" s="175"/>
      <c r="AJ603" s="175"/>
      <c r="AK603" s="175"/>
      <c r="AL603" s="175"/>
      <c r="AN603" s="216"/>
      <c r="AO603"/>
      <c r="AP603"/>
      <c r="AQ603"/>
      <c r="AR603"/>
      <c r="AS603"/>
      <c r="AT603"/>
    </row>
    <row r="604" spans="1:46" s="157" customFormat="1" ht="15" x14ac:dyDescent="0.25">
      <c r="A604" s="152"/>
      <c r="B604" s="364">
        <v>844</v>
      </c>
      <c r="C604" s="365" t="s">
        <v>228</v>
      </c>
      <c r="D604" s="366" t="s">
        <v>30</v>
      </c>
      <c r="E604" s="366" t="s">
        <v>545</v>
      </c>
      <c r="F604" s="367"/>
      <c r="G604" s="411">
        <v>43488</v>
      </c>
      <c r="H604" s="412">
        <v>15.46</v>
      </c>
      <c r="I604" s="342">
        <v>1</v>
      </c>
      <c r="J604" s="368">
        <v>0</v>
      </c>
      <c r="K604" s="369">
        <v>0</v>
      </c>
      <c r="L604" s="370">
        <v>15.46</v>
      </c>
      <c r="M604" s="370">
        <v>15.460282249642066</v>
      </c>
      <c r="N604" s="370">
        <v>15.460564504437098</v>
      </c>
      <c r="O604" s="370">
        <v>15.460846764385188</v>
      </c>
      <c r="P604" s="370">
        <v>15.461129029486438</v>
      </c>
      <c r="Q604" s="370">
        <v>15.461411299740933</v>
      </c>
      <c r="R604" s="370">
        <v>15.46169357514877</v>
      </c>
      <c r="S604" s="370">
        <v>15.461975855710046</v>
      </c>
      <c r="T604" s="370">
        <v>15.462258141424853</v>
      </c>
      <c r="U604" s="370">
        <v>15.462540432293283</v>
      </c>
      <c r="V604" s="370">
        <v>15.462822728315434</v>
      </c>
      <c r="W604" s="370">
        <v>15.463105029491393</v>
      </c>
      <c r="X604" s="370">
        <v>15.46338733582127</v>
      </c>
      <c r="Y604" s="370">
        <v>15.463669647305139</v>
      </c>
      <c r="Z604" s="371"/>
      <c r="AA604" s="347">
        <v>0</v>
      </c>
      <c r="AB604" s="347">
        <v>0</v>
      </c>
      <c r="AC604" s="348">
        <v>0.28654592496765846</v>
      </c>
      <c r="AD604" s="175"/>
      <c r="AE604" s="349">
        <v>82406</v>
      </c>
      <c r="AF604" s="350"/>
      <c r="AG604" s="350"/>
      <c r="AH604" s="350"/>
      <c r="AI604" s="350"/>
      <c r="AJ604" s="350"/>
      <c r="AK604" s="350"/>
      <c r="AL604" s="351"/>
      <c r="AM604" s="157">
        <v>15.75849510378456</v>
      </c>
      <c r="AN604" s="216">
        <v>-0.29849510378455868</v>
      </c>
      <c r="AO604"/>
      <c r="AP604"/>
      <c r="AQ604"/>
      <c r="AR604"/>
      <c r="AS604"/>
      <c r="AT604"/>
    </row>
    <row r="605" spans="1:46" s="157" customFormat="1" ht="15" x14ac:dyDescent="0.25">
      <c r="A605" s="152"/>
      <c r="C605" s="217"/>
      <c r="D605" s="139"/>
      <c r="E605" s="139"/>
      <c r="F605" s="139"/>
      <c r="G605" s="218">
        <v>0.375</v>
      </c>
      <c r="H605" s="250"/>
      <c r="I605" s="220"/>
      <c r="J605" s="220"/>
      <c r="K605" s="220"/>
      <c r="L605" s="220" t="s">
        <v>32</v>
      </c>
      <c r="M605" s="221"/>
      <c r="N605" s="221"/>
      <c r="O605" s="221"/>
      <c r="P605" s="221"/>
      <c r="Q605" s="221"/>
      <c r="R605" s="221"/>
      <c r="S605" s="221"/>
      <c r="T605" s="221"/>
      <c r="U605" s="221"/>
      <c r="V605" s="221"/>
      <c r="W605" s="221"/>
      <c r="X605" s="221"/>
      <c r="Y605" s="221"/>
      <c r="Z605" s="222"/>
      <c r="AA605" s="353"/>
      <c r="AB605" s="353"/>
      <c r="AC605" s="372">
        <v>4.43</v>
      </c>
      <c r="AD605" s="175"/>
      <c r="AE605" s="186">
        <v>1</v>
      </c>
      <c r="AF605" s="187">
        <v>0</v>
      </c>
      <c r="AG605" s="187">
        <v>0</v>
      </c>
      <c r="AH605" s="187">
        <v>0</v>
      </c>
      <c r="AI605" s="187">
        <v>0</v>
      </c>
      <c r="AJ605" s="187">
        <v>0</v>
      </c>
      <c r="AK605" s="187">
        <v>0</v>
      </c>
      <c r="AL605" s="188">
        <v>0</v>
      </c>
      <c r="AN605" s="216"/>
      <c r="AO605"/>
      <c r="AP605"/>
      <c r="AQ605"/>
      <c r="AR605"/>
      <c r="AS605"/>
      <c r="AT605"/>
    </row>
    <row r="606" spans="1:46" s="157" customFormat="1" ht="15" x14ac:dyDescent="0.25">
      <c r="A606" s="152"/>
      <c r="C606" s="223" t="s">
        <v>33</v>
      </c>
      <c r="D606" s="373"/>
      <c r="E606" s="225"/>
      <c r="F606" s="225"/>
      <c r="G606" s="226"/>
      <c r="H606" s="249"/>
      <c r="I606" s="228"/>
      <c r="J606" s="228"/>
      <c r="K606" s="228"/>
      <c r="L606" s="228"/>
      <c r="M606" s="374"/>
      <c r="N606" s="374"/>
      <c r="O606" s="375"/>
      <c r="P606" s="375"/>
      <c r="Q606" s="375"/>
      <c r="R606" s="376" t="s">
        <v>34</v>
      </c>
      <c r="S606" s="396">
        <v>0</v>
      </c>
      <c r="T606" s="233"/>
      <c r="U606" s="233"/>
      <c r="V606" s="233"/>
      <c r="W606" s="233"/>
      <c r="X606" s="233"/>
      <c r="Y606" s="233"/>
      <c r="Z606" s="234"/>
      <c r="AA606" s="378"/>
      <c r="AB606" s="378"/>
      <c r="AC606" s="379"/>
      <c r="AD606" s="175"/>
      <c r="AE606" s="175"/>
      <c r="AF606" s="175"/>
      <c r="AG606" s="175"/>
      <c r="AH606" s="175"/>
      <c r="AI606" s="175"/>
      <c r="AJ606" s="175"/>
      <c r="AK606" s="175"/>
      <c r="AL606" s="175"/>
      <c r="AN606" s="216"/>
      <c r="AO606"/>
      <c r="AP606"/>
      <c r="AQ606"/>
      <c r="AR606"/>
      <c r="AS606"/>
      <c r="AT606"/>
    </row>
    <row r="607" spans="1:46" s="157" customFormat="1" ht="15" x14ac:dyDescent="0.25">
      <c r="A607" s="152"/>
      <c r="B607" s="364">
        <v>849</v>
      </c>
      <c r="C607" s="365" t="s">
        <v>229</v>
      </c>
      <c r="D607" s="366" t="s">
        <v>30</v>
      </c>
      <c r="E607" s="366" t="s">
        <v>567</v>
      </c>
      <c r="F607" s="367"/>
      <c r="G607" s="411">
        <v>43439</v>
      </c>
      <c r="H607" s="412">
        <v>10.96</v>
      </c>
      <c r="I607" s="342">
        <v>1</v>
      </c>
      <c r="J607" s="368">
        <v>0</v>
      </c>
      <c r="K607" s="369">
        <v>0</v>
      </c>
      <c r="L607" s="370">
        <v>10.96</v>
      </c>
      <c r="M607" s="370">
        <v>10.960200094183509</v>
      </c>
      <c r="N607" s="370">
        <v>10.96040019202009</v>
      </c>
      <c r="O607" s="370">
        <v>10.960600293509811</v>
      </c>
      <c r="P607" s="370">
        <v>10.96080039865274</v>
      </c>
      <c r="Q607" s="370">
        <v>10.96100050744894</v>
      </c>
      <c r="R607" s="370">
        <v>10.961200619898483</v>
      </c>
      <c r="S607" s="370">
        <v>10.96140073600143</v>
      </c>
      <c r="T607" s="370">
        <v>10.961600855757853</v>
      </c>
      <c r="U607" s="370">
        <v>10.961800979167812</v>
      </c>
      <c r="V607" s="370">
        <v>10.962001106231382</v>
      </c>
      <c r="W607" s="370">
        <v>10.962201236948621</v>
      </c>
      <c r="X607" s="370">
        <v>10.962401371319606</v>
      </c>
      <c r="Y607" s="370">
        <v>10.962601509344394</v>
      </c>
      <c r="Z607" s="371"/>
      <c r="AA607" s="347">
        <v>0</v>
      </c>
      <c r="AB607" s="347">
        <v>0</v>
      </c>
      <c r="AC607" s="348">
        <v>0.25821167883211676</v>
      </c>
      <c r="AD607" s="175"/>
      <c r="AE607" s="349">
        <v>82427</v>
      </c>
      <c r="AF607" s="350"/>
      <c r="AG607" s="350"/>
      <c r="AH607" s="350"/>
      <c r="AI607" s="350"/>
      <c r="AJ607" s="350"/>
      <c r="AK607" s="350"/>
      <c r="AL607" s="351"/>
      <c r="AM607" s="157">
        <v>11.638081363855321</v>
      </c>
      <c r="AN607" s="216">
        <v>-0.67808136385531981</v>
      </c>
      <c r="AO607"/>
      <c r="AP607"/>
      <c r="AQ607"/>
      <c r="AR607"/>
      <c r="AS607"/>
      <c r="AT607"/>
    </row>
    <row r="608" spans="1:46" s="157" customFormat="1" ht="15" x14ac:dyDescent="0.25">
      <c r="C608" s="217"/>
      <c r="D608" s="139"/>
      <c r="E608" s="139"/>
      <c r="F608" s="139"/>
      <c r="G608" s="218">
        <v>0.72916666666666663</v>
      </c>
      <c r="H608" s="250"/>
      <c r="I608" s="220"/>
      <c r="J608" s="220"/>
      <c r="K608" s="220"/>
      <c r="L608" s="220" t="s">
        <v>32</v>
      </c>
      <c r="M608" s="235"/>
      <c r="N608" s="221"/>
      <c r="O608" s="221"/>
      <c r="P608" s="221"/>
      <c r="Q608" s="221"/>
      <c r="R608" s="221"/>
      <c r="S608" s="221"/>
      <c r="T608" s="221"/>
      <c r="U608" s="221"/>
      <c r="V608" s="221"/>
      <c r="W608" s="221"/>
      <c r="X608" s="221"/>
      <c r="Y608" s="221"/>
      <c r="Z608" s="222"/>
      <c r="AA608" s="353"/>
      <c r="AB608" s="353"/>
      <c r="AC608" s="372">
        <v>2.83</v>
      </c>
      <c r="AD608" s="175"/>
      <c r="AE608" s="186">
        <v>1</v>
      </c>
      <c r="AF608" s="187">
        <v>0</v>
      </c>
      <c r="AG608" s="187">
        <v>0</v>
      </c>
      <c r="AH608" s="187">
        <v>0</v>
      </c>
      <c r="AI608" s="187">
        <v>0</v>
      </c>
      <c r="AJ608" s="187">
        <v>0</v>
      </c>
      <c r="AK608" s="187">
        <v>0</v>
      </c>
      <c r="AL608" s="188">
        <v>0</v>
      </c>
      <c r="AN608" s="216"/>
      <c r="AO608"/>
      <c r="AP608"/>
      <c r="AQ608"/>
      <c r="AR608"/>
      <c r="AS608"/>
      <c r="AT608"/>
    </row>
    <row r="609" spans="1:46" s="157" customFormat="1" ht="15" x14ac:dyDescent="0.25">
      <c r="C609" s="223" t="s">
        <v>33</v>
      </c>
      <c r="D609" s="373"/>
      <c r="E609" s="225"/>
      <c r="F609" s="225"/>
      <c r="G609" s="226"/>
      <c r="H609" s="249"/>
      <c r="I609" s="228"/>
      <c r="J609" s="228"/>
      <c r="K609" s="228"/>
      <c r="L609" s="228"/>
      <c r="M609" s="374"/>
      <c r="N609" s="374"/>
      <c r="O609" s="375"/>
      <c r="P609" s="375"/>
      <c r="Q609" s="375"/>
      <c r="R609" s="376" t="s">
        <v>34</v>
      </c>
      <c r="S609" s="396">
        <v>0</v>
      </c>
      <c r="T609" s="233"/>
      <c r="U609" s="233"/>
      <c r="V609" s="233"/>
      <c r="W609" s="233"/>
      <c r="X609" s="233"/>
      <c r="Y609" s="233"/>
      <c r="Z609" s="234"/>
      <c r="AA609" s="378"/>
      <c r="AB609" s="378"/>
      <c r="AC609" s="379"/>
      <c r="AD609" s="175"/>
      <c r="AE609" s="175"/>
      <c r="AF609" s="175"/>
      <c r="AG609" s="175"/>
      <c r="AH609" s="175"/>
      <c r="AI609" s="175"/>
      <c r="AJ609" s="175"/>
      <c r="AK609" s="175"/>
      <c r="AL609" s="175"/>
      <c r="AN609" s="216"/>
      <c r="AO609"/>
      <c r="AP609"/>
      <c r="AQ609"/>
      <c r="AR609"/>
      <c r="AS609"/>
      <c r="AT609"/>
    </row>
    <row r="610" spans="1:46" s="157" customFormat="1" ht="15" x14ac:dyDescent="0.25">
      <c r="B610" s="380">
        <v>991</v>
      </c>
      <c r="C610" s="365" t="s">
        <v>595</v>
      </c>
      <c r="D610" s="366" t="s">
        <v>30</v>
      </c>
      <c r="E610" s="366" t="s">
        <v>545</v>
      </c>
      <c r="F610" s="367"/>
      <c r="G610" s="411">
        <v>43486</v>
      </c>
      <c r="H610" s="412">
        <v>0.64</v>
      </c>
      <c r="I610" s="342">
        <v>1</v>
      </c>
      <c r="J610" s="368" t="s">
        <v>1589</v>
      </c>
      <c r="K610" s="369">
        <v>0</v>
      </c>
      <c r="L610" s="345">
        <v>0.64</v>
      </c>
      <c r="M610" s="345">
        <v>0.64001168433188371</v>
      </c>
      <c r="N610" s="345">
        <v>0.64002336887708555</v>
      </c>
      <c r="O610" s="345">
        <v>0.64003505363560931</v>
      </c>
      <c r="P610" s="345">
        <v>0.64004673860745931</v>
      </c>
      <c r="Q610" s="345">
        <v>0.64005842379263889</v>
      </c>
      <c r="R610" s="345">
        <v>0.64007010919115215</v>
      </c>
      <c r="S610" s="345">
        <v>0.6400817948030032</v>
      </c>
      <c r="T610" s="345">
        <v>0.64009348062819571</v>
      </c>
      <c r="U610" s="345">
        <v>0.64010516666673356</v>
      </c>
      <c r="V610" s="345">
        <v>0.64011685291862086</v>
      </c>
      <c r="W610" s="345">
        <v>0.64012853938386105</v>
      </c>
      <c r="X610" s="345">
        <v>0.64014022606245879</v>
      </c>
      <c r="Y610" s="345">
        <v>0.64015191295441709</v>
      </c>
      <c r="Z610" s="381"/>
      <c r="AA610" s="347">
        <v>0</v>
      </c>
      <c r="AB610" s="347">
        <v>0</v>
      </c>
      <c r="AC610" s="348">
        <v>0</v>
      </c>
      <c r="AD610" s="175"/>
      <c r="AE610" s="349">
        <v>82440</v>
      </c>
      <c r="AF610" s="350"/>
      <c r="AG610" s="350"/>
      <c r="AH610" s="350"/>
      <c r="AI610" s="350"/>
      <c r="AJ610" s="350"/>
      <c r="AK610" s="350"/>
      <c r="AL610" s="351"/>
      <c r="AM610" s="157">
        <v>0.64697333497030285</v>
      </c>
      <c r="AN610" s="216">
        <v>-6.9733349703028358E-3</v>
      </c>
      <c r="AO610"/>
      <c r="AP610"/>
      <c r="AQ610"/>
      <c r="AR610"/>
      <c r="AS610"/>
      <c r="AT610"/>
    </row>
    <row r="611" spans="1:46" s="157" customFormat="1" ht="15" x14ac:dyDescent="0.25">
      <c r="C611" s="238" t="s">
        <v>679</v>
      </c>
      <c r="D611" s="139"/>
      <c r="E611" s="139"/>
      <c r="F611" s="139"/>
      <c r="G611" s="137">
        <v>0.29166666666666669</v>
      </c>
      <c r="H611" s="259"/>
      <c r="I611" s="220"/>
      <c r="J611" s="220"/>
      <c r="K611" s="220"/>
      <c r="L611" s="220" t="s">
        <v>32</v>
      </c>
      <c r="M611" s="235"/>
      <c r="N611" s="221"/>
      <c r="O611" s="221"/>
      <c r="P611" s="221"/>
      <c r="Q611" s="221"/>
      <c r="R611" s="221"/>
      <c r="S611" s="221"/>
      <c r="T611" s="221"/>
      <c r="U611" s="221"/>
      <c r="V611" s="221"/>
      <c r="W611" s="221"/>
      <c r="X611" s="221"/>
      <c r="Y611" s="221"/>
      <c r="Z611" s="222"/>
      <c r="AA611" s="353"/>
      <c r="AB611" s="353"/>
      <c r="AC611" s="372">
        <v>0</v>
      </c>
      <c r="AD611" s="175"/>
      <c r="AE611" s="186">
        <v>1</v>
      </c>
      <c r="AF611" s="187">
        <v>0</v>
      </c>
      <c r="AG611" s="187">
        <v>0</v>
      </c>
      <c r="AH611" s="187">
        <v>0</v>
      </c>
      <c r="AI611" s="187">
        <v>0</v>
      </c>
      <c r="AJ611" s="187">
        <v>0</v>
      </c>
      <c r="AK611" s="187">
        <v>0</v>
      </c>
      <c r="AL611" s="188">
        <v>0</v>
      </c>
      <c r="AN611" s="216"/>
      <c r="AO611"/>
      <c r="AP611"/>
      <c r="AQ611"/>
      <c r="AR611"/>
      <c r="AS611"/>
      <c r="AT611"/>
    </row>
    <row r="612" spans="1:46" s="157" customFormat="1" ht="15" x14ac:dyDescent="0.25">
      <c r="C612" s="223"/>
      <c r="D612" s="373"/>
      <c r="E612" s="225"/>
      <c r="F612" s="225"/>
      <c r="G612" s="270"/>
      <c r="H612" s="267"/>
      <c r="I612" s="228"/>
      <c r="J612" s="228"/>
      <c r="K612" s="228"/>
      <c r="L612" s="228"/>
      <c r="M612" s="374"/>
      <c r="N612" s="374"/>
      <c r="O612" s="375"/>
      <c r="P612" s="375"/>
      <c r="Q612" s="375"/>
      <c r="R612" s="376" t="s">
        <v>34</v>
      </c>
      <c r="S612" s="396">
        <v>0</v>
      </c>
      <c r="T612" s="233"/>
      <c r="U612" s="233"/>
      <c r="V612" s="233"/>
      <c r="W612" s="233"/>
      <c r="X612" s="233"/>
      <c r="Y612" s="233"/>
      <c r="Z612" s="234"/>
      <c r="AA612" s="378"/>
      <c r="AB612" s="378"/>
      <c r="AC612" s="379"/>
      <c r="AD612" s="175"/>
      <c r="AE612" s="175"/>
      <c r="AF612" s="175"/>
      <c r="AG612" s="175"/>
      <c r="AH612" s="175"/>
      <c r="AI612" s="175"/>
      <c r="AJ612" s="175"/>
      <c r="AK612" s="175"/>
      <c r="AL612" s="175"/>
      <c r="AN612" s="216"/>
      <c r="AO612"/>
      <c r="AP612"/>
      <c r="AQ612"/>
      <c r="AR612"/>
      <c r="AS612"/>
      <c r="AT612"/>
    </row>
    <row r="613" spans="1:46" s="157" customFormat="1" ht="15" x14ac:dyDescent="0.25">
      <c r="B613" s="364">
        <v>884</v>
      </c>
      <c r="C613" s="365" t="s">
        <v>230</v>
      </c>
      <c r="D613" s="366" t="s">
        <v>30</v>
      </c>
      <c r="E613" s="366" t="s">
        <v>533</v>
      </c>
      <c r="F613" s="367"/>
      <c r="G613" s="411">
        <v>43459</v>
      </c>
      <c r="H613" s="412">
        <v>3.61</v>
      </c>
      <c r="I613" s="342">
        <v>1</v>
      </c>
      <c r="J613" s="368">
        <v>0</v>
      </c>
      <c r="K613" s="369">
        <v>0</v>
      </c>
      <c r="L613" s="370">
        <v>3.61</v>
      </c>
      <c r="M613" s="370">
        <v>3.6100659069345311</v>
      </c>
      <c r="N613" s="370">
        <v>3.6101318150723105</v>
      </c>
      <c r="O613" s="370">
        <v>3.610197724413359</v>
      </c>
      <c r="P613" s="370">
        <v>3.6102636349576995</v>
      </c>
      <c r="Q613" s="370">
        <v>3.6103295467053531</v>
      </c>
      <c r="R613" s="370">
        <v>3.6103954596563428</v>
      </c>
      <c r="S613" s="370">
        <v>3.6104613738106894</v>
      </c>
      <c r="T613" s="370">
        <v>3.6105272891684161</v>
      </c>
      <c r="U613" s="370">
        <v>3.6105932057295438</v>
      </c>
      <c r="V613" s="370">
        <v>3.6106591234940955</v>
      </c>
      <c r="W613" s="370">
        <v>3.6107250424620907</v>
      </c>
      <c r="X613" s="370">
        <v>3.6107909626335561</v>
      </c>
      <c r="Y613" s="370">
        <v>3.6108568840085087</v>
      </c>
      <c r="Z613" s="371"/>
      <c r="AA613" s="347">
        <v>0</v>
      </c>
      <c r="AB613" s="347">
        <v>0</v>
      </c>
      <c r="AC613" s="348">
        <v>6.6481994459833799E-2</v>
      </c>
      <c r="AD613" s="175"/>
      <c r="AE613" s="349">
        <v>82409</v>
      </c>
      <c r="AF613" s="350"/>
      <c r="AG613" s="350"/>
      <c r="AH613" s="350"/>
      <c r="AI613" s="350"/>
      <c r="AJ613" s="350"/>
      <c r="AK613" s="350"/>
      <c r="AL613" s="351"/>
      <c r="AM613" s="157">
        <v>3.92</v>
      </c>
      <c r="AN613" s="216">
        <v>-0.31000000000000005</v>
      </c>
      <c r="AO613"/>
      <c r="AP613"/>
      <c r="AQ613"/>
      <c r="AR613"/>
      <c r="AS613"/>
      <c r="AT613"/>
    </row>
    <row r="614" spans="1:46" s="157" customFormat="1" ht="15" x14ac:dyDescent="0.25">
      <c r="C614" s="217"/>
      <c r="D614" s="139"/>
      <c r="E614" s="139"/>
      <c r="F614" s="139"/>
      <c r="G614" s="218">
        <v>0.54166666666666663</v>
      </c>
      <c r="H614" s="250"/>
      <c r="I614" s="220"/>
      <c r="J614" s="220"/>
      <c r="K614" s="220"/>
      <c r="L614" s="220" t="s">
        <v>32</v>
      </c>
      <c r="M614" s="235"/>
      <c r="N614" s="221"/>
      <c r="O614" s="221"/>
      <c r="P614" s="221"/>
      <c r="Q614" s="221"/>
      <c r="R614" s="221"/>
      <c r="S614" s="221"/>
      <c r="T614" s="221"/>
      <c r="U614" s="221"/>
      <c r="V614" s="221"/>
      <c r="W614" s="221"/>
      <c r="X614" s="221"/>
      <c r="Y614" s="221"/>
      <c r="Z614" s="222"/>
      <c r="AA614" s="353"/>
      <c r="AB614" s="353"/>
      <c r="AC614" s="372">
        <v>0.24</v>
      </c>
      <c r="AD614" s="175"/>
      <c r="AE614" s="186">
        <v>1</v>
      </c>
      <c r="AF614" s="187">
        <v>0</v>
      </c>
      <c r="AG614" s="187">
        <v>0</v>
      </c>
      <c r="AH614" s="187">
        <v>0</v>
      </c>
      <c r="AI614" s="187">
        <v>0</v>
      </c>
      <c r="AJ614" s="187">
        <v>0</v>
      </c>
      <c r="AK614" s="187">
        <v>0</v>
      </c>
      <c r="AL614" s="188">
        <v>0</v>
      </c>
      <c r="AN614" s="216"/>
      <c r="AO614"/>
      <c r="AP614"/>
      <c r="AQ614"/>
      <c r="AR614"/>
      <c r="AS614"/>
      <c r="AT614"/>
    </row>
    <row r="615" spans="1:46" s="157" customFormat="1" ht="15" x14ac:dyDescent="0.25">
      <c r="C615" s="223" t="s">
        <v>33</v>
      </c>
      <c r="D615" s="373"/>
      <c r="E615" s="225"/>
      <c r="F615" s="225"/>
      <c r="G615" s="226"/>
      <c r="H615" s="249"/>
      <c r="I615" s="228"/>
      <c r="J615" s="228"/>
      <c r="K615" s="228"/>
      <c r="L615" s="228"/>
      <c r="M615" s="374"/>
      <c r="N615" s="374"/>
      <c r="O615" s="375"/>
      <c r="P615" s="375"/>
      <c r="Q615" s="375"/>
      <c r="R615" s="376" t="s">
        <v>34</v>
      </c>
      <c r="S615" s="396">
        <v>0</v>
      </c>
      <c r="T615" s="233"/>
      <c r="U615" s="233"/>
      <c r="V615" s="233"/>
      <c r="W615" s="233"/>
      <c r="X615" s="233"/>
      <c r="Y615" s="233"/>
      <c r="Z615" s="234"/>
      <c r="AA615" s="378"/>
      <c r="AB615" s="378"/>
      <c r="AC615" s="379"/>
      <c r="AD615" s="175"/>
      <c r="AE615" s="175"/>
      <c r="AF615" s="175"/>
      <c r="AG615" s="175"/>
      <c r="AH615" s="175"/>
      <c r="AI615" s="175"/>
      <c r="AJ615" s="175"/>
      <c r="AK615" s="175"/>
      <c r="AL615" s="175"/>
      <c r="AN615" s="216"/>
      <c r="AO615"/>
      <c r="AP615"/>
      <c r="AQ615"/>
      <c r="AR615"/>
      <c r="AS615"/>
      <c r="AT615"/>
    </row>
    <row r="616" spans="1:46" s="157" customFormat="1" ht="15" x14ac:dyDescent="0.25">
      <c r="B616" s="380">
        <v>947</v>
      </c>
      <c r="C616" s="365" t="s">
        <v>1568</v>
      </c>
      <c r="D616" s="366" t="s">
        <v>30</v>
      </c>
      <c r="E616" s="366" t="s">
        <v>594</v>
      </c>
      <c r="F616" s="367"/>
      <c r="G616" s="411">
        <v>43473</v>
      </c>
      <c r="H616" s="412">
        <v>7.0869999999999997</v>
      </c>
      <c r="I616" s="342">
        <v>1</v>
      </c>
      <c r="J616" s="368">
        <v>0</v>
      </c>
      <c r="K616" s="369">
        <v>0</v>
      </c>
      <c r="L616" s="370">
        <v>7.0869999999999997</v>
      </c>
      <c r="M616" s="370">
        <v>7.0871293857188427</v>
      </c>
      <c r="N616" s="370">
        <v>7.0872587737998511</v>
      </c>
      <c r="O616" s="370">
        <v>7.0873881642430678</v>
      </c>
      <c r="P616" s="370">
        <v>7.0875175570485371</v>
      </c>
      <c r="Q616" s="370">
        <v>7.087646952216299</v>
      </c>
      <c r="R616" s="370">
        <v>7.0877763497463988</v>
      </c>
      <c r="S616" s="370">
        <v>7.08790574963888</v>
      </c>
      <c r="T616" s="370">
        <v>7.0880351518937852</v>
      </c>
      <c r="U616" s="370">
        <v>7.0881645565111571</v>
      </c>
      <c r="V616" s="370">
        <v>7.08829396349104</v>
      </c>
      <c r="W616" s="370">
        <v>7.0884233728334731</v>
      </c>
      <c r="X616" s="370">
        <v>7.0885527845385079</v>
      </c>
      <c r="Y616" s="370">
        <v>7.0886821986061781</v>
      </c>
      <c r="Z616" s="371"/>
      <c r="AA616" s="347">
        <v>0</v>
      </c>
      <c r="AB616" s="347">
        <v>0</v>
      </c>
      <c r="AC616" s="348">
        <v>0</v>
      </c>
      <c r="AD616" s="175"/>
      <c r="AE616" s="349">
        <v>82403</v>
      </c>
      <c r="AF616" s="350"/>
      <c r="AG616" s="350"/>
      <c r="AH616" s="350"/>
      <c r="AI616" s="350"/>
      <c r="AJ616" s="350"/>
      <c r="AK616" s="350"/>
      <c r="AL616" s="351"/>
      <c r="AM616" s="157">
        <v>6.7963911355866324</v>
      </c>
      <c r="AN616" s="216">
        <v>0.29060886441336731</v>
      </c>
      <c r="AO616"/>
      <c r="AP616"/>
      <c r="AQ616"/>
      <c r="AR616"/>
      <c r="AS616"/>
      <c r="AT616"/>
    </row>
    <row r="617" spans="1:46" s="157" customFormat="1" ht="15" x14ac:dyDescent="0.25">
      <c r="C617" s="271" t="s">
        <v>684</v>
      </c>
      <c r="D617" s="139"/>
      <c r="E617" s="139"/>
      <c r="F617" s="139"/>
      <c r="G617" s="137">
        <v>0.60416666666666663</v>
      </c>
      <c r="H617" s="250"/>
      <c r="I617" s="220"/>
      <c r="J617" s="220"/>
      <c r="K617" s="220"/>
      <c r="L617" s="220" t="s">
        <v>32</v>
      </c>
      <c r="M617" s="235"/>
      <c r="N617" s="221"/>
      <c r="O617" s="221"/>
      <c r="P617" s="221"/>
      <c r="Q617" s="221"/>
      <c r="R617" s="221"/>
      <c r="S617" s="221"/>
      <c r="T617" s="221"/>
      <c r="U617" s="221"/>
      <c r="V617" s="221"/>
      <c r="W617" s="221"/>
      <c r="X617" s="221"/>
      <c r="Y617" s="221"/>
      <c r="Z617" s="222"/>
      <c r="AA617" s="353"/>
      <c r="AB617" s="353"/>
      <c r="AC617" s="372">
        <v>0</v>
      </c>
      <c r="AD617" s="175"/>
      <c r="AE617" s="186">
        <v>1</v>
      </c>
      <c r="AF617" s="187">
        <v>0</v>
      </c>
      <c r="AG617" s="187">
        <v>0</v>
      </c>
      <c r="AH617" s="187">
        <v>0</v>
      </c>
      <c r="AI617" s="187">
        <v>0</v>
      </c>
      <c r="AJ617" s="187">
        <v>0</v>
      </c>
      <c r="AK617" s="187">
        <v>0</v>
      </c>
      <c r="AL617" s="188">
        <v>0</v>
      </c>
      <c r="AN617" s="216"/>
      <c r="AO617"/>
      <c r="AP617"/>
      <c r="AQ617"/>
      <c r="AR617"/>
      <c r="AS617"/>
      <c r="AT617"/>
    </row>
    <row r="618" spans="1:46" s="157" customFormat="1" ht="15" x14ac:dyDescent="0.25">
      <c r="C618" s="223" t="s">
        <v>33</v>
      </c>
      <c r="D618" s="373"/>
      <c r="E618" s="225"/>
      <c r="F618" s="225"/>
      <c r="G618" s="226"/>
      <c r="H618" s="249"/>
      <c r="I618" s="228"/>
      <c r="J618" s="228"/>
      <c r="K618" s="228"/>
      <c r="L618" s="228"/>
      <c r="M618" s="374"/>
      <c r="N618" s="374"/>
      <c r="O618" s="375"/>
      <c r="P618" s="375"/>
      <c r="Q618" s="375"/>
      <c r="R618" s="376" t="s">
        <v>34</v>
      </c>
      <c r="S618" s="396">
        <v>0</v>
      </c>
      <c r="T618" s="233"/>
      <c r="U618" s="233"/>
      <c r="V618" s="233"/>
      <c r="W618" s="233"/>
      <c r="X618" s="233"/>
      <c r="Y618" s="233"/>
      <c r="Z618" s="234"/>
      <c r="AA618" s="378"/>
      <c r="AB618" s="378"/>
      <c r="AC618" s="379"/>
      <c r="AD618" s="175"/>
      <c r="AE618" s="175"/>
      <c r="AF618" s="175"/>
      <c r="AG618" s="175"/>
      <c r="AH618" s="175"/>
      <c r="AI618" s="175"/>
      <c r="AJ618" s="175"/>
      <c r="AK618" s="175"/>
      <c r="AL618" s="175"/>
      <c r="AN618" s="216"/>
      <c r="AO618"/>
      <c r="AP618"/>
      <c r="AQ618"/>
      <c r="AR618"/>
      <c r="AS618"/>
      <c r="AT618"/>
    </row>
    <row r="619" spans="1:46" s="157" customFormat="1" ht="15" x14ac:dyDescent="0.25">
      <c r="A619" s="246"/>
      <c r="B619" s="246"/>
      <c r="C619" s="246"/>
      <c r="D619" s="246"/>
      <c r="E619" s="246"/>
      <c r="F619" s="246"/>
      <c r="G619" s="246"/>
      <c r="H619" s="246"/>
      <c r="I619" s="246"/>
      <c r="J619" s="246"/>
      <c r="K619" s="246"/>
      <c r="L619" s="246"/>
      <c r="M619" s="246"/>
      <c r="N619" s="246"/>
      <c r="O619" s="246"/>
      <c r="P619" s="246"/>
      <c r="Q619" s="246"/>
      <c r="R619" s="246"/>
      <c r="S619" s="246"/>
      <c r="T619" s="246"/>
      <c r="U619" s="246"/>
      <c r="V619" s="246"/>
      <c r="W619" s="246"/>
      <c r="X619" s="246"/>
      <c r="Y619" s="246"/>
      <c r="Z619" s="246"/>
      <c r="AA619" s="246"/>
      <c r="AB619" s="246"/>
      <c r="AC619" s="246"/>
      <c r="AD619" s="246"/>
      <c r="AE619" s="246"/>
      <c r="AF619" s="246"/>
      <c r="AG619" s="246"/>
      <c r="AH619" s="246"/>
      <c r="AI619" s="246"/>
      <c r="AJ619" s="246"/>
      <c r="AK619" s="246"/>
      <c r="AL619" s="246"/>
      <c r="AN619" s="216"/>
      <c r="AO619"/>
      <c r="AP619"/>
      <c r="AQ619"/>
      <c r="AR619"/>
      <c r="AS619"/>
      <c r="AT619"/>
    </row>
    <row r="620" spans="1:46" s="157" customFormat="1" ht="15" x14ac:dyDescent="0.25">
      <c r="A620" s="152"/>
      <c r="B620" s="25"/>
      <c r="C620" s="158"/>
      <c r="D620" s="152"/>
      <c r="E620" s="152"/>
      <c r="F620" s="152"/>
      <c r="G620" s="152"/>
      <c r="H620" s="152"/>
      <c r="I620" s="152"/>
      <c r="J620" s="152"/>
      <c r="K620" s="152"/>
      <c r="L620" s="7" t="s">
        <v>0</v>
      </c>
      <c r="M620" s="159"/>
      <c r="N620" s="159"/>
      <c r="O620" s="159"/>
      <c r="P620" s="159"/>
      <c r="Q620" s="159"/>
      <c r="R620" s="159"/>
      <c r="S620" s="159"/>
      <c r="T620" s="159"/>
      <c r="U620" s="159"/>
      <c r="V620" s="159"/>
      <c r="W620" s="159"/>
      <c r="X620" s="159"/>
      <c r="Y620" s="159"/>
      <c r="Z620" s="156"/>
      <c r="AA620" s="152"/>
      <c r="AB620" s="152"/>
      <c r="AC620" s="152"/>
      <c r="AD620" s="152"/>
      <c r="AE620" s="152"/>
      <c r="AF620" s="152"/>
      <c r="AG620" s="152"/>
      <c r="AH620" s="152"/>
      <c r="AI620" s="152"/>
      <c r="AJ620" s="152"/>
      <c r="AK620" s="152"/>
      <c r="AL620" s="152"/>
      <c r="AN620" s="216"/>
      <c r="AO620"/>
      <c r="AP620"/>
      <c r="AQ620"/>
      <c r="AR620"/>
      <c r="AS620"/>
      <c r="AT620"/>
    </row>
    <row r="621" spans="1:46" s="157" customFormat="1" ht="60.75" x14ac:dyDescent="0.25">
      <c r="A621" s="20" t="s">
        <v>39</v>
      </c>
      <c r="B621" s="21" t="s">
        <v>657</v>
      </c>
      <c r="C621" s="20" t="s">
        <v>2</v>
      </c>
      <c r="D621" s="18" t="s">
        <v>3</v>
      </c>
      <c r="E621" s="18" t="s">
        <v>4</v>
      </c>
      <c r="F621" s="18" t="s">
        <v>5</v>
      </c>
      <c r="G621" s="22" t="s">
        <v>6</v>
      </c>
      <c r="H621" s="22" t="s">
        <v>826</v>
      </c>
      <c r="I621" s="16" t="s">
        <v>7</v>
      </c>
      <c r="J621" s="24" t="s">
        <v>8</v>
      </c>
      <c r="K621" s="17" t="s">
        <v>9</v>
      </c>
      <c r="L621" s="22" t="s">
        <v>10</v>
      </c>
      <c r="M621" s="22" t="s">
        <v>658</v>
      </c>
      <c r="N621" s="22" t="s">
        <v>659</v>
      </c>
      <c r="O621" s="22" t="s">
        <v>660</v>
      </c>
      <c r="P621" s="22" t="s">
        <v>661</v>
      </c>
      <c r="Q621" s="22" t="s">
        <v>662</v>
      </c>
      <c r="R621" s="22" t="s">
        <v>663</v>
      </c>
      <c r="S621" s="22" t="s">
        <v>664</v>
      </c>
      <c r="T621" s="22" t="s">
        <v>665</v>
      </c>
      <c r="U621" s="22" t="s">
        <v>666</v>
      </c>
      <c r="V621" s="22" t="s">
        <v>667</v>
      </c>
      <c r="W621" s="22" t="s">
        <v>665</v>
      </c>
      <c r="X621" s="22" t="s">
        <v>666</v>
      </c>
      <c r="Y621" s="22" t="s">
        <v>667</v>
      </c>
      <c r="Z621" s="23" t="s">
        <v>11</v>
      </c>
      <c r="AA621" s="19" t="s">
        <v>12</v>
      </c>
      <c r="AB621" s="19" t="s">
        <v>13</v>
      </c>
      <c r="AC621" s="19" t="s">
        <v>14</v>
      </c>
      <c r="AD621" s="160"/>
      <c r="AE621" s="19" t="s">
        <v>15</v>
      </c>
      <c r="AF621" s="19" t="s">
        <v>16</v>
      </c>
      <c r="AG621" s="19" t="s">
        <v>17</v>
      </c>
      <c r="AH621" s="19" t="s">
        <v>18</v>
      </c>
      <c r="AI621" s="19" t="s">
        <v>19</v>
      </c>
      <c r="AJ621" s="19" t="s">
        <v>20</v>
      </c>
      <c r="AK621" s="19" t="s">
        <v>21</v>
      </c>
      <c r="AL621" s="19" t="s">
        <v>22</v>
      </c>
      <c r="AN621" s="216"/>
      <c r="AO621"/>
      <c r="AP621"/>
      <c r="AQ621"/>
      <c r="AR621"/>
      <c r="AS621"/>
      <c r="AT621"/>
    </row>
    <row r="622" spans="1:46" s="157" customFormat="1" ht="15" x14ac:dyDescent="0.25">
      <c r="A622" s="6"/>
      <c r="B622" s="161"/>
      <c r="C622" s="162"/>
      <c r="D622" s="161"/>
      <c r="E622" s="161"/>
      <c r="F622" s="161"/>
      <c r="G622" s="163"/>
      <c r="H622" s="161"/>
      <c r="I622" s="164"/>
      <c r="J622" s="165"/>
      <c r="K622" s="161"/>
      <c r="L622" s="161"/>
      <c r="M622" s="161"/>
      <c r="N622" s="161"/>
      <c r="O622" s="161"/>
      <c r="P622" s="161"/>
      <c r="Q622" s="161"/>
      <c r="R622" s="161"/>
      <c r="S622" s="161"/>
      <c r="T622" s="161"/>
      <c r="U622" s="161"/>
      <c r="V622" s="161"/>
      <c r="W622" s="161"/>
      <c r="X622" s="161"/>
      <c r="Y622" s="161"/>
      <c r="Z622" s="160"/>
      <c r="AA622" s="160"/>
      <c r="AB622" s="160"/>
      <c r="AC622" s="160"/>
      <c r="AD622" s="160"/>
      <c r="AE622" s="160"/>
      <c r="AF622" s="160"/>
      <c r="AG622" s="160"/>
      <c r="AH622" s="160"/>
      <c r="AI622" s="160"/>
      <c r="AJ622" s="160"/>
      <c r="AK622" s="160"/>
      <c r="AL622" s="160"/>
      <c r="AN622" s="216"/>
      <c r="AO622"/>
      <c r="AP622"/>
      <c r="AQ622"/>
      <c r="AR622"/>
      <c r="AS622"/>
      <c r="AT622"/>
    </row>
    <row r="623" spans="1:46" s="157" customFormat="1" ht="15" x14ac:dyDescent="0.25">
      <c r="A623" s="334" t="s">
        <v>238</v>
      </c>
      <c r="B623" s="335">
        <v>456</v>
      </c>
      <c r="C623" s="336"/>
      <c r="D623" s="337" t="s">
        <v>23</v>
      </c>
      <c r="E623" s="338" t="s">
        <v>840</v>
      </c>
      <c r="F623" s="339"/>
      <c r="G623" s="408"/>
      <c r="H623" s="409">
        <v>47.7</v>
      </c>
      <c r="I623" s="342">
        <v>1</v>
      </c>
      <c r="J623" s="343"/>
      <c r="K623" s="344" t="s">
        <v>24</v>
      </c>
      <c r="L623" s="345">
        <v>47.7</v>
      </c>
      <c r="M623" s="345">
        <v>47.700870847860706</v>
      </c>
      <c r="N623" s="345">
        <v>47.701741711620286</v>
      </c>
      <c r="O623" s="345">
        <v>47.702612591279006</v>
      </c>
      <c r="P623" s="345">
        <v>47.703483486837193</v>
      </c>
      <c r="Q623" s="345">
        <v>47.704354398295116</v>
      </c>
      <c r="R623" s="345">
        <v>47.705225325653053</v>
      </c>
      <c r="S623" s="345">
        <v>47.706096268911331</v>
      </c>
      <c r="T623" s="345">
        <v>47.706967228070212</v>
      </c>
      <c r="U623" s="345">
        <v>47.707838203129981</v>
      </c>
      <c r="V623" s="345">
        <v>47.708709194090957</v>
      </c>
      <c r="W623" s="345">
        <v>47.70958020095339</v>
      </c>
      <c r="X623" s="345">
        <v>47.710451223717627</v>
      </c>
      <c r="Y623" s="345">
        <v>47.711322262383902</v>
      </c>
      <c r="Z623" s="346" t="s">
        <v>1610</v>
      </c>
      <c r="AA623" s="347">
        <v>0</v>
      </c>
      <c r="AB623" s="347">
        <v>0</v>
      </c>
      <c r="AC623" s="348">
        <v>0.26834381551362685</v>
      </c>
      <c r="AD623" s="175"/>
      <c r="AE623" s="349">
        <v>13630</v>
      </c>
      <c r="AF623" s="350"/>
      <c r="AG623" s="350"/>
      <c r="AH623" s="350"/>
      <c r="AI623" s="350"/>
      <c r="AJ623" s="350"/>
      <c r="AK623" s="350"/>
      <c r="AL623" s="351"/>
      <c r="AN623" s="216"/>
      <c r="AO623"/>
      <c r="AP623"/>
      <c r="AQ623"/>
      <c r="AR623"/>
      <c r="AS623"/>
      <c r="AT623"/>
    </row>
    <row r="624" spans="1:46" s="157" customFormat="1" ht="15" x14ac:dyDescent="0.25">
      <c r="A624" s="11"/>
      <c r="B624" s="176"/>
      <c r="C624" s="177"/>
      <c r="D624" s="178"/>
      <c r="E624" s="178"/>
      <c r="F624" s="178"/>
      <c r="G624" s="179"/>
      <c r="H624" s="180"/>
      <c r="I624" s="181"/>
      <c r="J624" s="182"/>
      <c r="K624" s="183" t="s">
        <v>25</v>
      </c>
      <c r="L624" s="352">
        <v>50.34</v>
      </c>
      <c r="M624" s="352">
        <v>50.340919045729727</v>
      </c>
      <c r="N624" s="352">
        <v>50.341838108238264</v>
      </c>
      <c r="O624" s="352">
        <v>50.342757187525891</v>
      </c>
      <c r="P624" s="352">
        <v>50.343676283592963</v>
      </c>
      <c r="Q624" s="352">
        <v>50.34459539643975</v>
      </c>
      <c r="R624" s="352">
        <v>50.345514526066552</v>
      </c>
      <c r="S624" s="352">
        <v>50.346433672473715</v>
      </c>
      <c r="T624" s="352">
        <v>50.347352835661518</v>
      </c>
      <c r="U624" s="352">
        <v>50.348272015630258</v>
      </c>
      <c r="V624" s="352">
        <v>50.349191212380269</v>
      </c>
      <c r="W624" s="352">
        <v>50.350110425911815</v>
      </c>
      <c r="X624" s="352">
        <v>50.351029656225265</v>
      </c>
      <c r="Y624" s="352">
        <v>50.351948903320874</v>
      </c>
      <c r="Z624" s="184"/>
      <c r="AA624" s="353"/>
      <c r="AB624" s="353"/>
      <c r="AC624" s="354">
        <v>12.8</v>
      </c>
      <c r="AD624" s="175"/>
      <c r="AE624" s="186">
        <v>1</v>
      </c>
      <c r="AF624" s="187">
        <v>0</v>
      </c>
      <c r="AG624" s="187">
        <v>0</v>
      </c>
      <c r="AH624" s="187">
        <v>0</v>
      </c>
      <c r="AI624" s="187">
        <v>0</v>
      </c>
      <c r="AJ624" s="187">
        <v>0</v>
      </c>
      <c r="AK624" s="187">
        <v>0</v>
      </c>
      <c r="AL624" s="188">
        <v>0</v>
      </c>
      <c r="AN624" s="216"/>
      <c r="AO624"/>
      <c r="AP624"/>
      <c r="AQ624"/>
      <c r="AR624"/>
      <c r="AS624"/>
      <c r="AT624"/>
    </row>
    <row r="625" spans="1:46" s="157" customFormat="1" ht="15" x14ac:dyDescent="0.25">
      <c r="A625" s="11"/>
      <c r="B625" s="176"/>
      <c r="C625" s="189"/>
      <c r="D625" s="190" t="s">
        <v>26</v>
      </c>
      <c r="E625" s="355"/>
      <c r="F625" s="356"/>
      <c r="G625" s="357"/>
      <c r="H625" s="358"/>
      <c r="I625" s="359"/>
      <c r="J625" s="359"/>
      <c r="K625" s="359"/>
      <c r="L625" s="359"/>
      <c r="M625" s="359"/>
      <c r="N625" s="360"/>
      <c r="O625" s="360"/>
      <c r="P625" s="360"/>
      <c r="Q625" s="360"/>
      <c r="R625" s="361" t="s">
        <v>27</v>
      </c>
      <c r="S625" s="392">
        <v>0</v>
      </c>
      <c r="T625" s="353"/>
      <c r="U625" s="353"/>
      <c r="V625" s="353"/>
      <c r="W625" s="353"/>
      <c r="X625" s="353"/>
      <c r="Y625" s="353"/>
      <c r="Z625" s="184"/>
      <c r="AA625" s="362"/>
      <c r="AB625" s="362"/>
      <c r="AC625" s="363"/>
      <c r="AD625" s="175"/>
      <c r="AE625" s="175"/>
      <c r="AF625" s="175"/>
      <c r="AG625" s="175"/>
      <c r="AH625" s="175"/>
      <c r="AI625" s="175"/>
      <c r="AJ625" s="175"/>
      <c r="AK625" s="175"/>
      <c r="AL625" s="175"/>
      <c r="AN625" s="216"/>
      <c r="AO625"/>
      <c r="AP625"/>
      <c r="AQ625"/>
      <c r="AR625"/>
      <c r="AS625"/>
      <c r="AT625"/>
    </row>
    <row r="626" spans="1:46" s="157" customFormat="1" ht="15" x14ac:dyDescent="0.25">
      <c r="A626" s="14"/>
      <c r="B626" s="197"/>
      <c r="C626" s="198"/>
      <c r="D626" s="198"/>
      <c r="E626" s="198"/>
      <c r="F626" s="199"/>
      <c r="G626" s="200" t="s">
        <v>28</v>
      </c>
      <c r="H626" s="201">
        <v>0.99199999999999999</v>
      </c>
      <c r="I626" s="197"/>
      <c r="J626" s="202"/>
      <c r="K626" s="203" t="s">
        <v>29</v>
      </c>
      <c r="L626" s="78">
        <v>47.318400000000004</v>
      </c>
      <c r="M626" s="78">
        <v>47.319263881077823</v>
      </c>
      <c r="N626" s="78">
        <v>47.320127777927325</v>
      </c>
      <c r="O626" s="78">
        <v>47.320991690548773</v>
      </c>
      <c r="P626" s="78">
        <v>47.321855618942493</v>
      </c>
      <c r="Q626" s="78">
        <v>47.322719563108755</v>
      </c>
      <c r="R626" s="78">
        <v>47.32358352304783</v>
      </c>
      <c r="S626" s="78">
        <v>47.324447498760037</v>
      </c>
      <c r="T626" s="78">
        <v>47.325311490245653</v>
      </c>
      <c r="U626" s="78">
        <v>47.326175497504941</v>
      </c>
      <c r="V626" s="78">
        <v>47.327039520538229</v>
      </c>
      <c r="W626" s="78">
        <v>47.327903559345764</v>
      </c>
      <c r="X626" s="78">
        <v>47.328767613927887</v>
      </c>
      <c r="Y626" s="78">
        <v>47.329631684284834</v>
      </c>
      <c r="Z626" s="204"/>
      <c r="AA626" s="205"/>
      <c r="AB626" s="198"/>
      <c r="AC626" s="206"/>
      <c r="AD626" s="175"/>
      <c r="AE626" s="175"/>
      <c r="AF626" s="175"/>
      <c r="AG626" s="175"/>
      <c r="AH626" s="175"/>
      <c r="AI626" s="175"/>
      <c r="AJ626" s="175"/>
      <c r="AK626" s="175"/>
      <c r="AL626" s="175"/>
      <c r="AN626" s="216"/>
      <c r="AO626"/>
      <c r="AP626"/>
      <c r="AQ626"/>
      <c r="AR626"/>
      <c r="AS626"/>
      <c r="AT626"/>
    </row>
    <row r="627" spans="1:46" s="157" customFormat="1" ht="15" x14ac:dyDescent="0.25">
      <c r="A627" s="2"/>
      <c r="C627" s="207"/>
      <c r="D627" s="208"/>
      <c r="E627" s="208"/>
      <c r="F627" s="208"/>
      <c r="G627" s="209"/>
      <c r="H627" s="241"/>
      <c r="I627" s="211"/>
      <c r="J627" s="212"/>
      <c r="K627" s="208"/>
      <c r="Z627" s="175"/>
      <c r="AA627" s="175"/>
      <c r="AB627" s="175"/>
      <c r="AC627" s="175"/>
      <c r="AD627" s="175"/>
      <c r="AE627" s="175"/>
      <c r="AF627" s="175"/>
      <c r="AG627" s="175"/>
      <c r="AH627" s="175"/>
      <c r="AI627" s="175"/>
      <c r="AJ627" s="175"/>
      <c r="AK627" s="175"/>
      <c r="AL627" s="175"/>
      <c r="AN627" s="216"/>
      <c r="AO627"/>
      <c r="AP627"/>
      <c r="AQ627"/>
      <c r="AR627"/>
      <c r="AS627"/>
      <c r="AT627"/>
    </row>
    <row r="628" spans="1:46" s="157" customFormat="1" ht="15" x14ac:dyDescent="0.25">
      <c r="A628" s="152"/>
      <c r="B628" s="388">
        <v>458</v>
      </c>
      <c r="C628" s="365" t="s">
        <v>237</v>
      </c>
      <c r="D628" s="366" t="s">
        <v>30</v>
      </c>
      <c r="E628" s="366" t="s">
        <v>570</v>
      </c>
      <c r="F628" s="367"/>
      <c r="G628" s="411">
        <v>43444</v>
      </c>
      <c r="H628" s="412">
        <v>6.73</v>
      </c>
      <c r="I628" s="342">
        <v>1</v>
      </c>
      <c r="J628" s="368">
        <v>0</v>
      </c>
      <c r="K628" s="369">
        <v>0</v>
      </c>
      <c r="L628" s="370">
        <v>6.73</v>
      </c>
      <c r="M628" s="370">
        <v>6.7301228680524652</v>
      </c>
      <c r="N628" s="370">
        <v>6.7302457383481027</v>
      </c>
      <c r="O628" s="370">
        <v>6.7303686108869547</v>
      </c>
      <c r="P628" s="370">
        <v>6.7304914856690639</v>
      </c>
      <c r="Q628" s="370">
        <v>6.7306143626944683</v>
      </c>
      <c r="R628" s="370">
        <v>6.7307372419632099</v>
      </c>
      <c r="S628" s="370">
        <v>6.7308601234753302</v>
      </c>
      <c r="T628" s="370">
        <v>6.7309830072308712</v>
      </c>
      <c r="U628" s="370">
        <v>6.73110589322987</v>
      </c>
      <c r="V628" s="370">
        <v>6.7312287814723719</v>
      </c>
      <c r="W628" s="370">
        <v>6.7313516719584134</v>
      </c>
      <c r="X628" s="370">
        <v>6.7314745646880434</v>
      </c>
      <c r="Y628" s="370">
        <v>6.7315974596612929</v>
      </c>
      <c r="Z628" s="381"/>
      <c r="AA628" s="347">
        <v>0</v>
      </c>
      <c r="AB628" s="347">
        <v>0</v>
      </c>
      <c r="AC628" s="348">
        <v>0.20950965824665674</v>
      </c>
      <c r="AD628" s="175"/>
      <c r="AE628" s="349">
        <v>82513</v>
      </c>
      <c r="AF628" s="350"/>
      <c r="AG628" s="350"/>
      <c r="AH628" s="350"/>
      <c r="AI628" s="350"/>
      <c r="AJ628" s="350"/>
      <c r="AK628" s="350"/>
      <c r="AL628" s="351"/>
      <c r="AM628" s="157">
        <v>7.3286530666661234</v>
      </c>
      <c r="AN628" s="216">
        <v>-0.59865306666612295</v>
      </c>
      <c r="AO628"/>
      <c r="AP628"/>
      <c r="AQ628"/>
      <c r="AR628"/>
      <c r="AS628"/>
      <c r="AT628"/>
    </row>
    <row r="629" spans="1:46" s="157" customFormat="1" ht="15" x14ac:dyDescent="0.25">
      <c r="A629" s="152"/>
      <c r="C629" s="217"/>
      <c r="D629" s="139"/>
      <c r="E629" s="139"/>
      <c r="F629" s="139"/>
      <c r="G629" s="218">
        <v>0.6875</v>
      </c>
      <c r="H629" s="248"/>
      <c r="I629" s="220"/>
      <c r="J629" s="220"/>
      <c r="K629" s="220"/>
      <c r="L629" s="220" t="s">
        <v>32</v>
      </c>
      <c r="M629" s="235"/>
      <c r="N629" s="221"/>
      <c r="O629" s="221"/>
      <c r="P629" s="221"/>
      <c r="Q629" s="221"/>
      <c r="R629" s="221"/>
      <c r="S629" s="221"/>
      <c r="T629" s="221"/>
      <c r="U629" s="221"/>
      <c r="V629" s="221"/>
      <c r="W629" s="221"/>
      <c r="X629" s="221"/>
      <c r="Y629" s="221"/>
      <c r="Z629" s="222"/>
      <c r="AA629" s="353"/>
      <c r="AB629" s="353"/>
      <c r="AC629" s="372">
        <v>1.41</v>
      </c>
      <c r="AD629" s="175"/>
      <c r="AE629" s="186">
        <v>1</v>
      </c>
      <c r="AF629" s="187">
        <v>0</v>
      </c>
      <c r="AG629" s="187">
        <v>0</v>
      </c>
      <c r="AH629" s="187">
        <v>0</v>
      </c>
      <c r="AI629" s="187">
        <v>0</v>
      </c>
      <c r="AJ629" s="187">
        <v>0</v>
      </c>
      <c r="AK629" s="187">
        <v>0</v>
      </c>
      <c r="AL629" s="188">
        <v>0</v>
      </c>
      <c r="AN629" s="216"/>
      <c r="AO629"/>
      <c r="AP629"/>
      <c r="AQ629"/>
      <c r="AR629"/>
      <c r="AS629"/>
      <c r="AT629"/>
    </row>
    <row r="630" spans="1:46" s="157" customFormat="1" ht="15" x14ac:dyDescent="0.25">
      <c r="A630" s="152"/>
      <c r="C630" s="223" t="s">
        <v>33</v>
      </c>
      <c r="D630" s="373"/>
      <c r="E630" s="225"/>
      <c r="F630" s="225"/>
      <c r="G630" s="226"/>
      <c r="H630" s="249"/>
      <c r="I630" s="228"/>
      <c r="J630" s="228"/>
      <c r="K630" s="228"/>
      <c r="L630" s="228"/>
      <c r="M630" s="374"/>
      <c r="N630" s="374"/>
      <c r="O630" s="375"/>
      <c r="P630" s="375"/>
      <c r="Q630" s="375"/>
      <c r="R630" s="376" t="s">
        <v>34</v>
      </c>
      <c r="S630" s="396">
        <v>0</v>
      </c>
      <c r="T630" s="233"/>
      <c r="U630" s="233"/>
      <c r="V630" s="233"/>
      <c r="W630" s="233"/>
      <c r="X630" s="233"/>
      <c r="Y630" s="233"/>
      <c r="Z630" s="234"/>
      <c r="AA630" s="378"/>
      <c r="AB630" s="378"/>
      <c r="AC630" s="379"/>
      <c r="AD630" s="175"/>
      <c r="AE630" s="175"/>
      <c r="AF630" s="175"/>
      <c r="AG630" s="175"/>
      <c r="AH630" s="175"/>
      <c r="AI630" s="175"/>
      <c r="AJ630" s="175"/>
      <c r="AK630" s="175"/>
      <c r="AL630" s="175"/>
      <c r="AN630" s="216"/>
      <c r="AO630"/>
      <c r="AP630"/>
      <c r="AQ630"/>
      <c r="AR630"/>
      <c r="AS630"/>
      <c r="AT630"/>
    </row>
    <row r="631" spans="1:46" s="157" customFormat="1" ht="15" x14ac:dyDescent="0.25">
      <c r="A631" s="152"/>
      <c r="B631" s="364">
        <v>499</v>
      </c>
      <c r="C631" s="365" t="s">
        <v>241</v>
      </c>
      <c r="D631" s="366" t="s">
        <v>30</v>
      </c>
      <c r="E631" s="366" t="s">
        <v>594</v>
      </c>
      <c r="F631" s="367"/>
      <c r="G631" s="411">
        <v>43488</v>
      </c>
      <c r="H631" s="412">
        <v>3.57</v>
      </c>
      <c r="I631" s="342">
        <v>1</v>
      </c>
      <c r="J631" s="368">
        <v>0</v>
      </c>
      <c r="K631" s="369">
        <v>0</v>
      </c>
      <c r="L631" s="370">
        <v>3.57</v>
      </c>
      <c r="M631" s="370">
        <v>3.5700651766637885</v>
      </c>
      <c r="N631" s="370">
        <v>3.5701303545174925</v>
      </c>
      <c r="O631" s="370">
        <v>3.5701955335611331</v>
      </c>
      <c r="P631" s="370">
        <v>3.5702607137947333</v>
      </c>
      <c r="Q631" s="370">
        <v>3.5703258952183132</v>
      </c>
      <c r="R631" s="370">
        <v>3.5703910778318955</v>
      </c>
      <c r="S631" s="370">
        <v>3.5704562616355018</v>
      </c>
      <c r="T631" s="370">
        <v>3.5705214466291539</v>
      </c>
      <c r="U631" s="370">
        <v>3.5705866328128728</v>
      </c>
      <c r="V631" s="370">
        <v>3.5706518201866815</v>
      </c>
      <c r="W631" s="370">
        <v>3.5707170087505995</v>
      </c>
      <c r="X631" s="370">
        <v>3.5707821985046526</v>
      </c>
      <c r="Y631" s="370">
        <v>3.5708473894488577</v>
      </c>
      <c r="Z631" s="371"/>
      <c r="AA631" s="347">
        <v>0</v>
      </c>
      <c r="AB631" s="347">
        <v>0</v>
      </c>
      <c r="AC631" s="348">
        <v>4.4817927170868348E-2</v>
      </c>
      <c r="AD631" s="175"/>
      <c r="AE631" s="349">
        <v>82502</v>
      </c>
      <c r="AF631" s="350"/>
      <c r="AG631" s="350"/>
      <c r="AH631" s="350"/>
      <c r="AI631" s="350"/>
      <c r="AJ631" s="350"/>
      <c r="AK631" s="350"/>
      <c r="AL631" s="351"/>
      <c r="AM631" s="157">
        <v>4.035758220850532</v>
      </c>
      <c r="AN631" s="216">
        <v>-0.4657582208505322</v>
      </c>
      <c r="AO631"/>
      <c r="AP631"/>
      <c r="AQ631"/>
      <c r="AR631"/>
      <c r="AS631"/>
      <c r="AT631"/>
    </row>
    <row r="632" spans="1:46" s="157" customFormat="1" ht="15" x14ac:dyDescent="0.25">
      <c r="A632" s="152"/>
      <c r="C632" s="217"/>
      <c r="D632" s="139"/>
      <c r="E632" s="139"/>
      <c r="F632" s="139"/>
      <c r="G632" s="218">
        <v>0.72916666666666663</v>
      </c>
      <c r="H632" s="250"/>
      <c r="I632" s="220"/>
      <c r="J632" s="220"/>
      <c r="K632" s="220"/>
      <c r="L632" s="220" t="s">
        <v>32</v>
      </c>
      <c r="M632" s="221"/>
      <c r="N632" s="221"/>
      <c r="O632" s="221"/>
      <c r="P632" s="221"/>
      <c r="Q632" s="221"/>
      <c r="R632" s="221"/>
      <c r="S632" s="221"/>
      <c r="T632" s="221"/>
      <c r="U632" s="221"/>
      <c r="V632" s="221"/>
      <c r="W632" s="221"/>
      <c r="X632" s="221"/>
      <c r="Y632" s="221"/>
      <c r="Z632" s="222"/>
      <c r="AA632" s="353"/>
      <c r="AB632" s="353"/>
      <c r="AC632" s="372">
        <v>0.16</v>
      </c>
      <c r="AD632" s="175"/>
      <c r="AE632" s="186">
        <v>1</v>
      </c>
      <c r="AF632" s="187">
        <v>0</v>
      </c>
      <c r="AG632" s="187">
        <v>0</v>
      </c>
      <c r="AH632" s="187">
        <v>0</v>
      </c>
      <c r="AI632" s="187">
        <v>0</v>
      </c>
      <c r="AJ632" s="187">
        <v>0</v>
      </c>
      <c r="AK632" s="187">
        <v>0</v>
      </c>
      <c r="AL632" s="188">
        <v>0</v>
      </c>
      <c r="AN632" s="216"/>
      <c r="AO632"/>
      <c r="AP632"/>
      <c r="AQ632"/>
      <c r="AR632"/>
      <c r="AS632"/>
      <c r="AT632"/>
    </row>
    <row r="633" spans="1:46" s="157" customFormat="1" ht="15" x14ac:dyDescent="0.25">
      <c r="A633" s="152"/>
      <c r="C633" s="223" t="s">
        <v>33</v>
      </c>
      <c r="D633" s="373"/>
      <c r="E633" s="225"/>
      <c r="F633" s="225"/>
      <c r="G633" s="226"/>
      <c r="H633" s="249"/>
      <c r="I633" s="228"/>
      <c r="J633" s="228"/>
      <c r="K633" s="228"/>
      <c r="L633" s="228"/>
      <c r="M633" s="374"/>
      <c r="N633" s="374"/>
      <c r="O633" s="375"/>
      <c r="P633" s="375"/>
      <c r="Q633" s="375"/>
      <c r="R633" s="376" t="s">
        <v>34</v>
      </c>
      <c r="S633" s="396">
        <v>0</v>
      </c>
      <c r="T633" s="233"/>
      <c r="U633" s="233"/>
      <c r="V633" s="233"/>
      <c r="W633" s="233"/>
      <c r="X633" s="233"/>
      <c r="Y633" s="233"/>
      <c r="Z633" s="234"/>
      <c r="AA633" s="378"/>
      <c r="AB633" s="378"/>
      <c r="AC633" s="379"/>
      <c r="AD633" s="175"/>
      <c r="AE633" s="175"/>
      <c r="AF633" s="175"/>
      <c r="AG633" s="175"/>
      <c r="AH633" s="175"/>
      <c r="AI633" s="175"/>
      <c r="AJ633" s="175"/>
      <c r="AK633" s="175"/>
      <c r="AL633" s="175"/>
      <c r="AN633" s="216"/>
      <c r="AO633"/>
      <c r="AP633"/>
      <c r="AQ633"/>
      <c r="AR633"/>
      <c r="AS633"/>
      <c r="AT633"/>
    </row>
    <row r="634" spans="1:46" s="157" customFormat="1" ht="15" x14ac:dyDescent="0.25">
      <c r="A634" s="152"/>
      <c r="B634" s="364">
        <v>454</v>
      </c>
      <c r="C634" s="365" t="s">
        <v>233</v>
      </c>
      <c r="D634" s="366" t="s">
        <v>30</v>
      </c>
      <c r="E634" s="366" t="s">
        <v>532</v>
      </c>
      <c r="F634" s="367"/>
      <c r="G634" s="411">
        <v>43439</v>
      </c>
      <c r="H634" s="412">
        <v>6.71</v>
      </c>
      <c r="I634" s="342">
        <v>1</v>
      </c>
      <c r="J634" s="368">
        <v>0</v>
      </c>
      <c r="K634" s="369">
        <v>0</v>
      </c>
      <c r="L634" s="370">
        <v>6.71</v>
      </c>
      <c r="M634" s="370">
        <v>6.710122502917093</v>
      </c>
      <c r="N634" s="370">
        <v>6.710245008070693</v>
      </c>
      <c r="O634" s="370">
        <v>6.7103675154608418</v>
      </c>
      <c r="P634" s="370">
        <v>6.7104900250875801</v>
      </c>
      <c r="Q634" s="370">
        <v>6.7106125369509479</v>
      </c>
      <c r="R634" s="370">
        <v>6.7107350510509862</v>
      </c>
      <c r="S634" s="370">
        <v>6.7108575673877358</v>
      </c>
      <c r="T634" s="370">
        <v>6.7109800859612392</v>
      </c>
      <c r="U634" s="370">
        <v>6.7111026067715347</v>
      </c>
      <c r="V634" s="370">
        <v>6.7112251298186649</v>
      </c>
      <c r="W634" s="370">
        <v>6.7113476551026681</v>
      </c>
      <c r="X634" s="370">
        <v>6.7114701826235912</v>
      </c>
      <c r="Y634" s="370">
        <v>6.7115927123814672</v>
      </c>
      <c r="Z634" s="371"/>
      <c r="AA634" s="347">
        <v>0</v>
      </c>
      <c r="AB634" s="347">
        <v>0</v>
      </c>
      <c r="AC634" s="348">
        <v>0.37555886736214605</v>
      </c>
      <c r="AD634" s="175"/>
      <c r="AE634" s="349">
        <v>82534</v>
      </c>
      <c r="AF634" s="350"/>
      <c r="AG634" s="350"/>
      <c r="AH634" s="350"/>
      <c r="AI634" s="350"/>
      <c r="AJ634" s="350"/>
      <c r="AK634" s="350"/>
      <c r="AL634" s="351"/>
      <c r="AM634" s="157">
        <v>7.21</v>
      </c>
      <c r="AN634" s="216">
        <v>-0.5</v>
      </c>
      <c r="AO634"/>
      <c r="AP634"/>
      <c r="AQ634"/>
      <c r="AR634"/>
      <c r="AS634"/>
      <c r="AT634"/>
    </row>
    <row r="635" spans="1:46" s="157" customFormat="1" ht="15" x14ac:dyDescent="0.25">
      <c r="C635" s="217"/>
      <c r="D635" s="139"/>
      <c r="E635" s="139"/>
      <c r="F635" s="139"/>
      <c r="G635" s="218">
        <v>0.70833333333333337</v>
      </c>
      <c r="H635" s="250"/>
      <c r="I635" s="220"/>
      <c r="J635" s="220"/>
      <c r="K635" s="220"/>
      <c r="L635" s="220" t="s">
        <v>32</v>
      </c>
      <c r="M635" s="235"/>
      <c r="N635" s="221"/>
      <c r="O635" s="221"/>
      <c r="P635" s="221"/>
      <c r="Q635" s="221"/>
      <c r="R635" s="221"/>
      <c r="S635" s="221"/>
      <c r="T635" s="221"/>
      <c r="U635" s="221"/>
      <c r="V635" s="221"/>
      <c r="W635" s="221"/>
      <c r="X635" s="221"/>
      <c r="Y635" s="221"/>
      <c r="Z635" s="222"/>
      <c r="AA635" s="353"/>
      <c r="AB635" s="353"/>
      <c r="AC635" s="372">
        <v>2.52</v>
      </c>
      <c r="AD635" s="175"/>
      <c r="AE635" s="186">
        <v>1</v>
      </c>
      <c r="AF635" s="187">
        <v>0</v>
      </c>
      <c r="AG635" s="187">
        <v>0</v>
      </c>
      <c r="AH635" s="187">
        <v>0</v>
      </c>
      <c r="AI635" s="187">
        <v>0</v>
      </c>
      <c r="AJ635" s="187">
        <v>0</v>
      </c>
      <c r="AK635" s="187">
        <v>0</v>
      </c>
      <c r="AL635" s="188">
        <v>0</v>
      </c>
      <c r="AN635" s="216"/>
      <c r="AO635"/>
      <c r="AP635"/>
      <c r="AQ635"/>
      <c r="AR635"/>
      <c r="AS635"/>
      <c r="AT635"/>
    </row>
    <row r="636" spans="1:46" s="157" customFormat="1" ht="15" x14ac:dyDescent="0.25">
      <c r="C636" s="223" t="s">
        <v>33</v>
      </c>
      <c r="D636" s="373"/>
      <c r="E636" s="225"/>
      <c r="F636" s="225"/>
      <c r="G636" s="226"/>
      <c r="H636" s="249"/>
      <c r="I636" s="228"/>
      <c r="J636" s="228"/>
      <c r="K636" s="228"/>
      <c r="L636" s="228"/>
      <c r="M636" s="374"/>
      <c r="N636" s="374"/>
      <c r="O636" s="375"/>
      <c r="P636" s="375"/>
      <c r="Q636" s="375"/>
      <c r="R636" s="376" t="s">
        <v>34</v>
      </c>
      <c r="S636" s="396">
        <v>0</v>
      </c>
      <c r="T636" s="233"/>
      <c r="U636" s="233"/>
      <c r="V636" s="233"/>
      <c r="W636" s="233"/>
      <c r="X636" s="233"/>
      <c r="Y636" s="233"/>
      <c r="Z636" s="234"/>
      <c r="AA636" s="378"/>
      <c r="AB636" s="378"/>
      <c r="AC636" s="379"/>
      <c r="AD636" s="175"/>
      <c r="AE636" s="175"/>
      <c r="AF636" s="175"/>
      <c r="AG636" s="175"/>
      <c r="AH636" s="175"/>
      <c r="AI636" s="175"/>
      <c r="AJ636" s="175"/>
      <c r="AK636" s="175"/>
      <c r="AL636" s="175"/>
      <c r="AN636" s="216"/>
      <c r="AO636"/>
      <c r="AP636"/>
      <c r="AQ636"/>
      <c r="AR636"/>
      <c r="AS636"/>
      <c r="AT636"/>
    </row>
    <row r="637" spans="1:46" s="157" customFormat="1" ht="15" x14ac:dyDescent="0.25">
      <c r="B637" s="364">
        <v>457</v>
      </c>
      <c r="C637" s="365" t="s">
        <v>236</v>
      </c>
      <c r="D637" s="366" t="s">
        <v>30</v>
      </c>
      <c r="E637" s="366" t="s">
        <v>545</v>
      </c>
      <c r="F637" s="367"/>
      <c r="G637" s="411">
        <v>43439</v>
      </c>
      <c r="H637" s="412">
        <v>12.4</v>
      </c>
      <c r="I637" s="342">
        <v>1</v>
      </c>
      <c r="J637" s="368">
        <v>0</v>
      </c>
      <c r="K637" s="369">
        <v>0</v>
      </c>
      <c r="L637" s="370">
        <v>12.4</v>
      </c>
      <c r="M637" s="370">
        <v>12.400226383930248</v>
      </c>
      <c r="N637" s="370">
        <v>12.400452771993532</v>
      </c>
      <c r="O637" s="370">
        <v>12.400679164189931</v>
      </c>
      <c r="P637" s="370">
        <v>12.400905560519524</v>
      </c>
      <c r="Q637" s="370">
        <v>12.401131960982378</v>
      </c>
      <c r="R637" s="370">
        <v>12.401358365578574</v>
      </c>
      <c r="S637" s="370">
        <v>12.401584774308185</v>
      </c>
      <c r="T637" s="370">
        <v>12.401811187171292</v>
      </c>
      <c r="U637" s="370">
        <v>12.402037604167962</v>
      </c>
      <c r="V637" s="370">
        <v>12.402264025298278</v>
      </c>
      <c r="W637" s="370">
        <v>12.402490450562308</v>
      </c>
      <c r="X637" s="370">
        <v>12.402716879960138</v>
      </c>
      <c r="Y637" s="370">
        <v>12.402943313491832</v>
      </c>
      <c r="Z637" s="371"/>
      <c r="AA637" s="347">
        <v>0</v>
      </c>
      <c r="AB637" s="347">
        <v>0</v>
      </c>
      <c r="AC637" s="348">
        <v>0.22580645161290319</v>
      </c>
      <c r="AD637" s="175"/>
      <c r="AE637" s="349">
        <v>82518</v>
      </c>
      <c r="AF637" s="350"/>
      <c r="AG637" s="350"/>
      <c r="AH637" s="350"/>
      <c r="AI637" s="350"/>
      <c r="AJ637" s="350"/>
      <c r="AK637" s="350"/>
      <c r="AL637" s="351"/>
      <c r="AM637" s="157">
        <v>12.718999999999999</v>
      </c>
      <c r="AN637" s="216">
        <v>-0.31899999999999906</v>
      </c>
      <c r="AO637"/>
      <c r="AP637"/>
      <c r="AQ637"/>
      <c r="AR637"/>
      <c r="AS637"/>
      <c r="AT637"/>
    </row>
    <row r="638" spans="1:46" s="157" customFormat="1" ht="15" x14ac:dyDescent="0.25">
      <c r="C638" s="217"/>
      <c r="D638" s="139"/>
      <c r="E638" s="139"/>
      <c r="F638" s="139"/>
      <c r="G638" s="218">
        <v>0.47916666666666669</v>
      </c>
      <c r="H638" s="250"/>
      <c r="I638" s="220"/>
      <c r="J638" s="220"/>
      <c r="K638" s="220"/>
      <c r="L638" s="220" t="s">
        <v>32</v>
      </c>
      <c r="M638" s="235"/>
      <c r="N638" s="221"/>
      <c r="O638" s="221"/>
      <c r="P638" s="221"/>
      <c r="Q638" s="221"/>
      <c r="R638" s="221"/>
      <c r="S638" s="221"/>
      <c r="T638" s="221"/>
      <c r="U638" s="221"/>
      <c r="V638" s="221"/>
      <c r="W638" s="221"/>
      <c r="X638" s="221"/>
      <c r="Y638" s="221"/>
      <c r="Z638" s="222"/>
      <c r="AA638" s="353"/>
      <c r="AB638" s="353"/>
      <c r="AC638" s="372">
        <v>2.8</v>
      </c>
      <c r="AD638" s="175"/>
      <c r="AE638" s="186">
        <v>1</v>
      </c>
      <c r="AF638" s="187">
        <v>0</v>
      </c>
      <c r="AG638" s="187">
        <v>0</v>
      </c>
      <c r="AH638" s="187">
        <v>0</v>
      </c>
      <c r="AI638" s="187">
        <v>0</v>
      </c>
      <c r="AJ638" s="187">
        <v>0</v>
      </c>
      <c r="AK638" s="187">
        <v>0</v>
      </c>
      <c r="AL638" s="188">
        <v>0</v>
      </c>
      <c r="AN638" s="216"/>
      <c r="AO638"/>
      <c r="AP638"/>
      <c r="AQ638"/>
      <c r="AR638"/>
      <c r="AS638"/>
      <c r="AT638"/>
    </row>
    <row r="639" spans="1:46" s="157" customFormat="1" ht="15" x14ac:dyDescent="0.25">
      <c r="C639" s="223" t="s">
        <v>33</v>
      </c>
      <c r="D639" s="373"/>
      <c r="E639" s="225"/>
      <c r="F639" s="225"/>
      <c r="G639" s="226"/>
      <c r="H639" s="249"/>
      <c r="I639" s="228"/>
      <c r="J639" s="228"/>
      <c r="K639" s="228"/>
      <c r="L639" s="228"/>
      <c r="M639" s="374"/>
      <c r="N639" s="374"/>
      <c r="O639" s="375"/>
      <c r="P639" s="375"/>
      <c r="Q639" s="375"/>
      <c r="R639" s="376" t="s">
        <v>34</v>
      </c>
      <c r="S639" s="396">
        <v>0</v>
      </c>
      <c r="T639" s="233"/>
      <c r="U639" s="233"/>
      <c r="V639" s="233"/>
      <c r="W639" s="233"/>
      <c r="X639" s="233"/>
      <c r="Y639" s="233"/>
      <c r="Z639" s="234"/>
      <c r="AA639" s="378"/>
      <c r="AB639" s="378"/>
      <c r="AC639" s="379"/>
      <c r="AD639" s="175"/>
      <c r="AE639" s="175"/>
      <c r="AF639" s="175"/>
      <c r="AG639" s="175"/>
      <c r="AH639" s="175"/>
      <c r="AI639" s="175"/>
      <c r="AJ639" s="175"/>
      <c r="AK639" s="175"/>
      <c r="AL639" s="175"/>
      <c r="AN639" s="216"/>
      <c r="AO639"/>
      <c r="AP639"/>
      <c r="AQ639"/>
      <c r="AR639"/>
      <c r="AS639"/>
      <c r="AT639"/>
    </row>
    <row r="640" spans="1:46" s="157" customFormat="1" ht="15" x14ac:dyDescent="0.25">
      <c r="B640" s="380">
        <v>482</v>
      </c>
      <c r="C640" s="365" t="s">
        <v>238</v>
      </c>
      <c r="D640" s="366" t="s">
        <v>30</v>
      </c>
      <c r="E640" s="366" t="s">
        <v>37</v>
      </c>
      <c r="F640" s="367"/>
      <c r="G640" s="411">
        <v>43485</v>
      </c>
      <c r="H640" s="412">
        <v>4.24</v>
      </c>
      <c r="I640" s="342">
        <v>1</v>
      </c>
      <c r="J640" s="368">
        <v>0</v>
      </c>
      <c r="K640" s="369">
        <v>0</v>
      </c>
      <c r="L640" s="370">
        <v>4.24</v>
      </c>
      <c r="M640" s="370">
        <v>4.2400774086987294</v>
      </c>
      <c r="N640" s="370">
        <v>4.2401548188106917</v>
      </c>
      <c r="O640" s="370">
        <v>4.2402322303359119</v>
      </c>
      <c r="P640" s="370">
        <v>4.2403096432744176</v>
      </c>
      <c r="Q640" s="370">
        <v>4.2403870576262328</v>
      </c>
      <c r="R640" s="370">
        <v>4.2404644733913832</v>
      </c>
      <c r="S640" s="370">
        <v>4.2405418905698964</v>
      </c>
      <c r="T640" s="370">
        <v>4.2406193091617963</v>
      </c>
      <c r="U640" s="370">
        <v>4.2406967291671096</v>
      </c>
      <c r="V640" s="370">
        <v>4.2407741505858629</v>
      </c>
      <c r="W640" s="370">
        <v>4.2408515734180794</v>
      </c>
      <c r="X640" s="370">
        <v>4.2409289976637892</v>
      </c>
      <c r="Y640" s="370">
        <v>4.2410064233230136</v>
      </c>
      <c r="Z640" s="371"/>
      <c r="AA640" s="347">
        <v>0</v>
      </c>
      <c r="AB640" s="347">
        <v>0</v>
      </c>
      <c r="AC640" s="348">
        <v>0.16981132075471697</v>
      </c>
      <c r="AD640" s="175"/>
      <c r="AE640" s="349">
        <v>82535</v>
      </c>
      <c r="AF640" s="350"/>
      <c r="AG640" s="350"/>
      <c r="AH640" s="350"/>
      <c r="AI640" s="350"/>
      <c r="AJ640" s="350"/>
      <c r="AK640" s="350"/>
      <c r="AL640" s="351"/>
      <c r="AM640" s="157">
        <v>4.5241770691542502</v>
      </c>
      <c r="AN640" s="216">
        <v>-0.28417706915425001</v>
      </c>
      <c r="AO640"/>
      <c r="AP640"/>
      <c r="AQ640"/>
      <c r="AR640"/>
      <c r="AS640"/>
      <c r="AT640"/>
    </row>
    <row r="641" spans="1:46" s="157" customFormat="1" ht="15" x14ac:dyDescent="0.25">
      <c r="C641" s="217"/>
      <c r="D641" s="139"/>
      <c r="E641" s="139"/>
      <c r="F641" s="139"/>
      <c r="G641" s="137">
        <v>0.72916666666666663</v>
      </c>
      <c r="H641" s="250"/>
      <c r="I641" s="220"/>
      <c r="J641" s="220"/>
      <c r="K641" s="220"/>
      <c r="L641" s="220" t="s">
        <v>32</v>
      </c>
      <c r="M641" s="235"/>
      <c r="N641" s="221"/>
      <c r="O641" s="221"/>
      <c r="P641" s="221"/>
      <c r="Q641" s="221"/>
      <c r="R641" s="221"/>
      <c r="S641" s="221"/>
      <c r="T641" s="221"/>
      <c r="U641" s="221"/>
      <c r="V641" s="221"/>
      <c r="W641" s="221"/>
      <c r="X641" s="221"/>
      <c r="Y641" s="221"/>
      <c r="Z641" s="222"/>
      <c r="AA641" s="353"/>
      <c r="AB641" s="353"/>
      <c r="AC641" s="372">
        <v>0.72</v>
      </c>
      <c r="AD641" s="175"/>
      <c r="AE641" s="186">
        <v>1</v>
      </c>
      <c r="AF641" s="187">
        <v>0</v>
      </c>
      <c r="AG641" s="187">
        <v>0</v>
      </c>
      <c r="AH641" s="187">
        <v>0</v>
      </c>
      <c r="AI641" s="187">
        <v>0</v>
      </c>
      <c r="AJ641" s="187">
        <v>0</v>
      </c>
      <c r="AK641" s="187">
        <v>0</v>
      </c>
      <c r="AL641" s="188">
        <v>0</v>
      </c>
      <c r="AN641" s="216"/>
      <c r="AO641"/>
      <c r="AP641"/>
      <c r="AQ641"/>
      <c r="AR641"/>
      <c r="AS641"/>
      <c r="AT641"/>
    </row>
    <row r="642" spans="1:46" s="157" customFormat="1" ht="15" x14ac:dyDescent="0.25">
      <c r="C642" s="223" t="s">
        <v>33</v>
      </c>
      <c r="D642" s="373"/>
      <c r="E642" s="225"/>
      <c r="F642" s="225"/>
      <c r="G642" s="226"/>
      <c r="H642" s="249"/>
      <c r="I642" s="228"/>
      <c r="J642" s="228"/>
      <c r="K642" s="228"/>
      <c r="L642" s="228"/>
      <c r="M642" s="374"/>
      <c r="N642" s="374"/>
      <c r="O642" s="375"/>
      <c r="P642" s="375"/>
      <c r="Q642" s="375"/>
      <c r="R642" s="376" t="s">
        <v>34</v>
      </c>
      <c r="S642" s="396">
        <v>0</v>
      </c>
      <c r="T642" s="233"/>
      <c r="U642" s="233"/>
      <c r="V642" s="233"/>
      <c r="W642" s="233"/>
      <c r="X642" s="233"/>
      <c r="Y642" s="233"/>
      <c r="Z642" s="234"/>
      <c r="AA642" s="378"/>
      <c r="AB642" s="378"/>
      <c r="AC642" s="379"/>
      <c r="AD642" s="175"/>
      <c r="AE642" s="175"/>
      <c r="AF642" s="175"/>
      <c r="AG642" s="175"/>
      <c r="AH642" s="175"/>
      <c r="AI642" s="175"/>
      <c r="AJ642" s="175"/>
      <c r="AK642" s="175"/>
      <c r="AL642" s="175"/>
      <c r="AN642" s="216"/>
      <c r="AO642"/>
      <c r="AP642"/>
      <c r="AQ642"/>
      <c r="AR642"/>
      <c r="AS642"/>
      <c r="AT642"/>
    </row>
    <row r="643" spans="1:46" s="157" customFormat="1" ht="15" x14ac:dyDescent="0.25">
      <c r="B643" s="380">
        <v>487</v>
      </c>
      <c r="C643" s="365" t="s">
        <v>239</v>
      </c>
      <c r="D643" s="366" t="s">
        <v>30</v>
      </c>
      <c r="E643" s="366" t="s">
        <v>532</v>
      </c>
      <c r="F643" s="367"/>
      <c r="G643" s="411">
        <v>43494</v>
      </c>
      <c r="H643" s="412">
        <v>6.03</v>
      </c>
      <c r="I643" s="342">
        <v>1</v>
      </c>
      <c r="J643" s="368">
        <v>0</v>
      </c>
      <c r="K643" s="369">
        <v>0</v>
      </c>
      <c r="L643" s="370">
        <v>6.03</v>
      </c>
      <c r="M643" s="370">
        <v>6.0301100883144665</v>
      </c>
      <c r="N643" s="370">
        <v>6.0302201786387908</v>
      </c>
      <c r="O643" s="370">
        <v>6.0303302709730069</v>
      </c>
      <c r="P643" s="370">
        <v>6.0304403653171557</v>
      </c>
      <c r="Q643" s="370">
        <v>6.0305504616712691</v>
      </c>
      <c r="R643" s="370">
        <v>6.0306605600353871</v>
      </c>
      <c r="S643" s="370">
        <v>6.0307706604095452</v>
      </c>
      <c r="T643" s="370">
        <v>6.0308807627937817</v>
      </c>
      <c r="U643" s="370">
        <v>6.0309908671881303</v>
      </c>
      <c r="V643" s="370">
        <v>6.0311009735926309</v>
      </c>
      <c r="W643" s="370">
        <v>6.0312110820073155</v>
      </c>
      <c r="X643" s="370">
        <v>6.0313211924322285</v>
      </c>
      <c r="Y643" s="370">
        <v>6.0314313048673984</v>
      </c>
      <c r="Z643" s="383"/>
      <c r="AA643" s="347">
        <v>0</v>
      </c>
      <c r="AB643" s="347">
        <v>0</v>
      </c>
      <c r="AC643" s="348">
        <v>0.25870646766169153</v>
      </c>
      <c r="AD643" s="175"/>
      <c r="AE643" s="349">
        <v>82505</v>
      </c>
      <c r="AF643" s="350">
        <v>83661</v>
      </c>
      <c r="AG643" s="350"/>
      <c r="AH643" s="350"/>
      <c r="AI643" s="350"/>
      <c r="AJ643" s="350"/>
      <c r="AK643" s="350"/>
      <c r="AL643" s="351"/>
      <c r="AM643" s="157">
        <v>6.175391727331955</v>
      </c>
      <c r="AN643" s="216">
        <v>-0.14539172733195471</v>
      </c>
      <c r="AO643"/>
      <c r="AP643"/>
      <c r="AQ643"/>
      <c r="AR643"/>
      <c r="AS643"/>
      <c r="AT643"/>
    </row>
    <row r="644" spans="1:46" s="157" customFormat="1" ht="15" x14ac:dyDescent="0.25">
      <c r="C644" s="271" t="s">
        <v>680</v>
      </c>
      <c r="D644" s="139"/>
      <c r="E644" s="366"/>
      <c r="F644" s="139"/>
      <c r="G644" s="137">
        <v>43138.354618055557</v>
      </c>
      <c r="H644" s="250"/>
      <c r="I644" s="220"/>
      <c r="J644" s="220"/>
      <c r="K644" s="220"/>
      <c r="L644" s="220" t="s">
        <v>32</v>
      </c>
      <c r="M644" s="235"/>
      <c r="N644" s="221"/>
      <c r="O644" s="221"/>
      <c r="P644" s="221"/>
      <c r="Q644" s="221"/>
      <c r="R644" s="221"/>
      <c r="S644" s="221"/>
      <c r="T644" s="221"/>
      <c r="U644" s="221"/>
      <c r="V644" s="221"/>
      <c r="W644" s="221"/>
      <c r="X644" s="221"/>
      <c r="Y644" s="221"/>
      <c r="Z644" s="222"/>
      <c r="AA644" s="353"/>
      <c r="AB644" s="353"/>
      <c r="AC644" s="372">
        <v>1.56</v>
      </c>
      <c r="AD644" s="175"/>
      <c r="AE644" s="186">
        <v>0.5</v>
      </c>
      <c r="AF644" s="187">
        <v>0.5</v>
      </c>
      <c r="AG644" s="187">
        <v>0</v>
      </c>
      <c r="AH644" s="187">
        <v>0</v>
      </c>
      <c r="AI644" s="187">
        <v>0</v>
      </c>
      <c r="AJ644" s="187">
        <v>0</v>
      </c>
      <c r="AK644" s="187">
        <v>0</v>
      </c>
      <c r="AL644" s="188">
        <v>0</v>
      </c>
      <c r="AN644" s="216"/>
      <c r="AO644"/>
      <c r="AP644"/>
      <c r="AQ644"/>
      <c r="AR644"/>
      <c r="AS644"/>
      <c r="AT644"/>
    </row>
    <row r="645" spans="1:46" s="157" customFormat="1" ht="15" x14ac:dyDescent="0.25">
      <c r="C645" s="223" t="s">
        <v>33</v>
      </c>
      <c r="D645" s="373"/>
      <c r="E645" s="225"/>
      <c r="F645" s="225"/>
      <c r="G645" s="226"/>
      <c r="H645" s="249"/>
      <c r="I645" s="228"/>
      <c r="J645" s="228"/>
      <c r="K645" s="228"/>
      <c r="L645" s="228"/>
      <c r="M645" s="374"/>
      <c r="N645" s="374"/>
      <c r="O645" s="375"/>
      <c r="P645" s="375"/>
      <c r="Q645" s="375"/>
      <c r="R645" s="376" t="s">
        <v>34</v>
      </c>
      <c r="S645" s="396">
        <v>0</v>
      </c>
      <c r="T645" s="233"/>
      <c r="U645" s="233"/>
      <c r="V645" s="233"/>
      <c r="W645" s="233"/>
      <c r="X645" s="233"/>
      <c r="Y645" s="233"/>
      <c r="Z645" s="239"/>
      <c r="AA645" s="378"/>
      <c r="AB645" s="378"/>
      <c r="AC645" s="379"/>
      <c r="AD645" s="175"/>
      <c r="AE645" s="175"/>
      <c r="AF645" s="175"/>
      <c r="AG645" s="175"/>
      <c r="AH645" s="175"/>
      <c r="AI645" s="175"/>
      <c r="AJ645" s="175"/>
      <c r="AK645" s="175"/>
      <c r="AL645" s="175"/>
      <c r="AN645" s="216"/>
      <c r="AO645"/>
      <c r="AP645"/>
      <c r="AQ645"/>
      <c r="AR645"/>
      <c r="AS645"/>
      <c r="AT645"/>
    </row>
    <row r="646" spans="1:46" s="157" customFormat="1" ht="15" x14ac:dyDescent="0.25">
      <c r="B646" s="380">
        <v>453</v>
      </c>
      <c r="C646" s="365" t="s">
        <v>232</v>
      </c>
      <c r="D646" s="366" t="s">
        <v>30</v>
      </c>
      <c r="E646" s="366" t="s">
        <v>532</v>
      </c>
      <c r="F646" s="367"/>
      <c r="G646" s="411">
        <v>43474</v>
      </c>
      <c r="H646" s="412">
        <v>2.76</v>
      </c>
      <c r="I646" s="342">
        <v>1</v>
      </c>
      <c r="J646" s="368">
        <v>0</v>
      </c>
      <c r="K646" s="369">
        <v>0</v>
      </c>
      <c r="L646" s="370">
        <v>2.76</v>
      </c>
      <c r="M646" s="370">
        <v>2.7600503886812482</v>
      </c>
      <c r="N646" s="370">
        <v>2.7601007782824309</v>
      </c>
      <c r="O646" s="370">
        <v>2.7601511688035649</v>
      </c>
      <c r="P646" s="370">
        <v>2.7602015602446679</v>
      </c>
      <c r="Q646" s="370">
        <v>2.7602519526057545</v>
      </c>
      <c r="R646" s="370">
        <v>2.7603023458868434</v>
      </c>
      <c r="S646" s="370">
        <v>2.7603527400879506</v>
      </c>
      <c r="T646" s="370">
        <v>2.7604031352090939</v>
      </c>
      <c r="U646" s="370">
        <v>2.7604535312502883</v>
      </c>
      <c r="V646" s="370">
        <v>2.760503928211552</v>
      </c>
      <c r="W646" s="370">
        <v>2.7605543260929002</v>
      </c>
      <c r="X646" s="370">
        <v>2.7606047248943533</v>
      </c>
      <c r="Y646" s="370">
        <v>2.7606551246159237</v>
      </c>
      <c r="Z646" s="371"/>
      <c r="AA646" s="347">
        <v>0</v>
      </c>
      <c r="AB646" s="347">
        <v>0</v>
      </c>
      <c r="AC646" s="348">
        <v>0</v>
      </c>
      <c r="AD646" s="175"/>
      <c r="AE646" s="349">
        <v>82506</v>
      </c>
      <c r="AF646" s="350">
        <v>84542</v>
      </c>
      <c r="AG646" s="350"/>
      <c r="AH646" s="350"/>
      <c r="AI646" s="350"/>
      <c r="AJ646" s="350"/>
      <c r="AK646" s="350"/>
      <c r="AL646" s="351"/>
      <c r="AM646" s="157">
        <v>3.31</v>
      </c>
      <c r="AN646" s="216">
        <v>-0.55000000000000027</v>
      </c>
      <c r="AO646"/>
      <c r="AP646"/>
      <c r="AQ646"/>
      <c r="AR646"/>
      <c r="AS646"/>
      <c r="AT646"/>
    </row>
    <row r="647" spans="1:46" s="157" customFormat="1" ht="15" x14ac:dyDescent="0.25">
      <c r="C647" s="271" t="s">
        <v>681</v>
      </c>
      <c r="D647" s="139"/>
      <c r="E647" s="366"/>
      <c r="F647" s="139"/>
      <c r="G647" s="137">
        <v>0.72916666666666663</v>
      </c>
      <c r="H647" s="250"/>
      <c r="I647" s="220"/>
      <c r="J647" s="220"/>
      <c r="K647" s="220"/>
      <c r="L647" s="220" t="s">
        <v>32</v>
      </c>
      <c r="M647" s="235"/>
      <c r="N647" s="221"/>
      <c r="O647" s="221"/>
      <c r="P647" s="221"/>
      <c r="Q647" s="221"/>
      <c r="R647" s="221"/>
      <c r="S647" s="221"/>
      <c r="T647" s="221"/>
      <c r="U647" s="221"/>
      <c r="V647" s="221"/>
      <c r="W647" s="221"/>
      <c r="X647" s="221"/>
      <c r="Y647" s="221"/>
      <c r="Z647" s="222"/>
      <c r="AA647" s="353"/>
      <c r="AB647" s="353"/>
      <c r="AC647" s="372">
        <v>0</v>
      </c>
      <c r="AD647" s="175"/>
      <c r="AE647" s="186">
        <v>1</v>
      </c>
      <c r="AF647" s="187">
        <v>0</v>
      </c>
      <c r="AG647" s="187">
        <v>0</v>
      </c>
      <c r="AH647" s="187">
        <v>0</v>
      </c>
      <c r="AI647" s="187">
        <v>0</v>
      </c>
      <c r="AJ647" s="187">
        <v>0</v>
      </c>
      <c r="AK647" s="187">
        <v>0</v>
      </c>
      <c r="AL647" s="188">
        <v>0</v>
      </c>
      <c r="AN647" s="216"/>
      <c r="AO647"/>
      <c r="AP647"/>
      <c r="AQ647"/>
      <c r="AR647"/>
      <c r="AS647"/>
      <c r="AT647"/>
    </row>
    <row r="648" spans="1:46" s="157" customFormat="1" ht="15" x14ac:dyDescent="0.25">
      <c r="C648" s="223" t="s">
        <v>33</v>
      </c>
      <c r="D648" s="373"/>
      <c r="E648" s="225"/>
      <c r="F648" s="225"/>
      <c r="G648" s="226"/>
      <c r="H648" s="249"/>
      <c r="I648" s="228"/>
      <c r="J648" s="228"/>
      <c r="K648" s="228"/>
      <c r="L648" s="228"/>
      <c r="M648" s="374"/>
      <c r="N648" s="374"/>
      <c r="O648" s="375"/>
      <c r="P648" s="375"/>
      <c r="Q648" s="375"/>
      <c r="R648" s="376" t="s">
        <v>34</v>
      </c>
      <c r="S648" s="396">
        <v>0</v>
      </c>
      <c r="T648" s="233"/>
      <c r="U648" s="233"/>
      <c r="V648" s="233"/>
      <c r="W648" s="233"/>
      <c r="X648" s="233"/>
      <c r="Y648" s="233"/>
      <c r="Z648" s="234"/>
      <c r="AA648" s="378"/>
      <c r="AB648" s="378"/>
      <c r="AC648" s="379"/>
      <c r="AD648" s="175"/>
      <c r="AE648" s="175"/>
      <c r="AF648" s="175"/>
      <c r="AG648" s="175"/>
      <c r="AH648" s="175"/>
      <c r="AI648" s="175"/>
      <c r="AJ648" s="175"/>
      <c r="AK648" s="175"/>
      <c r="AL648" s="175"/>
      <c r="AN648" s="216"/>
      <c r="AO648"/>
      <c r="AP648"/>
      <c r="AQ648"/>
      <c r="AR648"/>
      <c r="AS648"/>
      <c r="AT648"/>
    </row>
    <row r="649" spans="1:46" s="157" customFormat="1" ht="15" x14ac:dyDescent="0.25">
      <c r="B649" s="380">
        <v>488</v>
      </c>
      <c r="C649" s="365" t="s">
        <v>240</v>
      </c>
      <c r="D649" s="366" t="s">
        <v>30</v>
      </c>
      <c r="E649" s="366" t="s">
        <v>533</v>
      </c>
      <c r="F649" s="367"/>
      <c r="G649" s="411">
        <v>43459</v>
      </c>
      <c r="H649" s="412">
        <v>1.38</v>
      </c>
      <c r="I649" s="342">
        <v>1</v>
      </c>
      <c r="J649" s="368">
        <v>0</v>
      </c>
      <c r="K649" s="369">
        <v>0</v>
      </c>
      <c r="L649" s="370">
        <v>1.38</v>
      </c>
      <c r="M649" s="370">
        <v>1.3800251943406241</v>
      </c>
      <c r="N649" s="370">
        <v>1.3800503891412155</v>
      </c>
      <c r="O649" s="370">
        <v>1.3800755844017825</v>
      </c>
      <c r="P649" s="370">
        <v>1.3801007801223339</v>
      </c>
      <c r="Q649" s="370">
        <v>1.3801259763028773</v>
      </c>
      <c r="R649" s="370">
        <v>1.3801511729434217</v>
      </c>
      <c r="S649" s="370">
        <v>1.3801763700439753</v>
      </c>
      <c r="T649" s="370">
        <v>1.3802015676045469</v>
      </c>
      <c r="U649" s="370">
        <v>1.3802267656251441</v>
      </c>
      <c r="V649" s="370">
        <v>1.380251964105776</v>
      </c>
      <c r="W649" s="370">
        <v>1.3802771630464501</v>
      </c>
      <c r="X649" s="370">
        <v>1.3803023624471766</v>
      </c>
      <c r="Y649" s="370">
        <v>1.3803275623079618</v>
      </c>
      <c r="Z649" s="371"/>
      <c r="AA649" s="347">
        <v>0</v>
      </c>
      <c r="AB649" s="347">
        <v>0</v>
      </c>
      <c r="AC649" s="348">
        <v>3.6231884057971023E-2</v>
      </c>
      <c r="AD649" s="175"/>
      <c r="AE649" s="349">
        <v>82523</v>
      </c>
      <c r="AF649" s="350"/>
      <c r="AG649" s="350"/>
      <c r="AH649" s="350"/>
      <c r="AI649" s="350"/>
      <c r="AJ649" s="350"/>
      <c r="AK649" s="350"/>
      <c r="AL649" s="351"/>
      <c r="AM649" s="157">
        <v>1.83</v>
      </c>
      <c r="AN649" s="216">
        <v>-0.45000000000000018</v>
      </c>
      <c r="AO649"/>
      <c r="AP649"/>
      <c r="AQ649"/>
      <c r="AR649"/>
      <c r="AS649"/>
      <c r="AT649"/>
    </row>
    <row r="650" spans="1:46" s="157" customFormat="1" ht="15" x14ac:dyDescent="0.25">
      <c r="C650" s="217"/>
      <c r="D650" s="139"/>
      <c r="E650" s="139"/>
      <c r="F650" s="139"/>
      <c r="G650" s="137">
        <v>0.47916666666666669</v>
      </c>
      <c r="H650" s="250"/>
      <c r="I650" s="220"/>
      <c r="J650" s="220"/>
      <c r="K650" s="220"/>
      <c r="L650" s="220" t="s">
        <v>32</v>
      </c>
      <c r="M650" s="235"/>
      <c r="N650" s="221"/>
      <c r="O650" s="221"/>
      <c r="P650" s="221"/>
      <c r="Q650" s="221"/>
      <c r="R650" s="221"/>
      <c r="S650" s="221"/>
      <c r="T650" s="221"/>
      <c r="U650" s="221"/>
      <c r="V650" s="221"/>
      <c r="W650" s="221"/>
      <c r="X650" s="221"/>
      <c r="Y650" s="221"/>
      <c r="Z650" s="222"/>
      <c r="AA650" s="353"/>
      <c r="AB650" s="353"/>
      <c r="AC650" s="372">
        <v>0.05</v>
      </c>
      <c r="AD650" s="175"/>
      <c r="AE650" s="186">
        <v>1</v>
      </c>
      <c r="AF650" s="187">
        <v>0</v>
      </c>
      <c r="AG650" s="187">
        <v>0</v>
      </c>
      <c r="AH650" s="187">
        <v>0</v>
      </c>
      <c r="AI650" s="187">
        <v>0</v>
      </c>
      <c r="AJ650" s="187">
        <v>0</v>
      </c>
      <c r="AK650" s="187">
        <v>0</v>
      </c>
      <c r="AL650" s="188">
        <v>0</v>
      </c>
      <c r="AN650" s="216"/>
      <c r="AO650"/>
      <c r="AP650"/>
      <c r="AQ650"/>
      <c r="AR650"/>
      <c r="AS650"/>
      <c r="AT650"/>
    </row>
    <row r="651" spans="1:46" s="157" customFormat="1" ht="15" x14ac:dyDescent="0.25">
      <c r="C651" s="223" t="s">
        <v>33</v>
      </c>
      <c r="D651" s="373"/>
      <c r="E651" s="225"/>
      <c r="F651" s="225"/>
      <c r="G651" s="226"/>
      <c r="H651" s="249"/>
      <c r="I651" s="228"/>
      <c r="J651" s="228"/>
      <c r="K651" s="228"/>
      <c r="L651" s="228"/>
      <c r="M651" s="374"/>
      <c r="N651" s="374"/>
      <c r="O651" s="375"/>
      <c r="P651" s="375"/>
      <c r="Q651" s="375"/>
      <c r="R651" s="376" t="s">
        <v>34</v>
      </c>
      <c r="S651" s="396">
        <v>0</v>
      </c>
      <c r="T651" s="387"/>
      <c r="U651" s="387"/>
      <c r="V651" s="387"/>
      <c r="W651" s="387"/>
      <c r="X651" s="387"/>
      <c r="Y651" s="387"/>
      <c r="Z651" s="234"/>
      <c r="AA651" s="378"/>
      <c r="AB651" s="378"/>
      <c r="AC651" s="379"/>
      <c r="AD651" s="175"/>
      <c r="AE651" s="175"/>
      <c r="AF651" s="175"/>
      <c r="AG651" s="175"/>
      <c r="AH651" s="175"/>
      <c r="AI651" s="175"/>
      <c r="AJ651" s="175"/>
      <c r="AK651" s="175"/>
      <c r="AL651" s="175"/>
      <c r="AN651" s="216"/>
      <c r="AO651"/>
      <c r="AP651"/>
      <c r="AQ651"/>
      <c r="AR651"/>
      <c r="AS651"/>
      <c r="AT651"/>
    </row>
    <row r="652" spans="1:46" s="157" customFormat="1" ht="15" x14ac:dyDescent="0.25">
      <c r="B652" s="380">
        <v>455</v>
      </c>
      <c r="C652" s="365" t="s">
        <v>234</v>
      </c>
      <c r="D652" s="366" t="s">
        <v>30</v>
      </c>
      <c r="E652" s="366" t="s">
        <v>532</v>
      </c>
      <c r="F652" s="367"/>
      <c r="G652" s="411">
        <v>43494</v>
      </c>
      <c r="H652" s="412">
        <v>6.52</v>
      </c>
      <c r="I652" s="342">
        <v>1</v>
      </c>
      <c r="J652" s="368">
        <v>0</v>
      </c>
      <c r="K652" s="369">
        <v>0</v>
      </c>
      <c r="L652" s="370">
        <v>6.52</v>
      </c>
      <c r="M652" s="370">
        <v>6.5201190341310644</v>
      </c>
      <c r="N652" s="370">
        <v>6.5202380704353082</v>
      </c>
      <c r="O652" s="370">
        <v>6.5203571089127692</v>
      </c>
      <c r="P652" s="370">
        <v>6.5204761495634909</v>
      </c>
      <c r="Q652" s="370">
        <v>6.5205951923875078</v>
      </c>
      <c r="R652" s="370">
        <v>6.5207142373848619</v>
      </c>
      <c r="S652" s="370">
        <v>6.5208332845555939</v>
      </c>
      <c r="T652" s="370">
        <v>6.5209523338997428</v>
      </c>
      <c r="U652" s="370">
        <v>6.5210713854173479</v>
      </c>
      <c r="V652" s="370">
        <v>6.521190439108449</v>
      </c>
      <c r="W652" s="370">
        <v>6.5213094949730834</v>
      </c>
      <c r="X652" s="370">
        <v>6.5214285530112983</v>
      </c>
      <c r="Y652" s="370">
        <v>6.5215476132231238</v>
      </c>
      <c r="Z652" s="371"/>
      <c r="AA652" s="347">
        <v>0</v>
      </c>
      <c r="AB652" s="347">
        <v>0</v>
      </c>
      <c r="AC652" s="348">
        <v>0.34662576687116564</v>
      </c>
      <c r="AD652" s="175"/>
      <c r="AE652" s="349">
        <v>82526</v>
      </c>
      <c r="AF652" s="350"/>
      <c r="AG652" s="350"/>
      <c r="AH652" s="350"/>
      <c r="AI652" s="350"/>
      <c r="AJ652" s="350"/>
      <c r="AK652" s="350"/>
      <c r="AL652" s="351"/>
      <c r="AM652" s="157">
        <v>6.6348433050837876</v>
      </c>
      <c r="AN652" s="216">
        <v>-0.11484330508378804</v>
      </c>
      <c r="AO652"/>
      <c r="AP652"/>
      <c r="AQ652"/>
      <c r="AR652"/>
      <c r="AS652"/>
      <c r="AT652"/>
    </row>
    <row r="653" spans="1:46" s="157" customFormat="1" ht="15" x14ac:dyDescent="0.25">
      <c r="C653" s="217"/>
      <c r="D653" s="139"/>
      <c r="E653" s="139"/>
      <c r="F653" s="139"/>
      <c r="G653" s="137">
        <v>0.70833333333333337</v>
      </c>
      <c r="H653" s="250"/>
      <c r="I653" s="220"/>
      <c r="J653" s="220"/>
      <c r="K653" s="220"/>
      <c r="L653" s="220" t="s">
        <v>32</v>
      </c>
      <c r="M653" s="235"/>
      <c r="N653" s="221"/>
      <c r="O653" s="221"/>
      <c r="P653" s="221"/>
      <c r="Q653" s="221"/>
      <c r="R653" s="221"/>
      <c r="S653" s="221"/>
      <c r="T653" s="221"/>
      <c r="U653" s="221"/>
      <c r="V653" s="221"/>
      <c r="W653" s="221"/>
      <c r="X653" s="221"/>
      <c r="Y653" s="221"/>
      <c r="Z653" s="222"/>
      <c r="AA653" s="353"/>
      <c r="AB653" s="353"/>
      <c r="AC653" s="372">
        <v>2.2599999999999998</v>
      </c>
      <c r="AD653" s="175"/>
      <c r="AE653" s="186">
        <v>1</v>
      </c>
      <c r="AF653" s="187">
        <v>0</v>
      </c>
      <c r="AG653" s="187">
        <v>0</v>
      </c>
      <c r="AH653" s="187">
        <v>0</v>
      </c>
      <c r="AI653" s="187">
        <v>0</v>
      </c>
      <c r="AJ653" s="187">
        <v>0</v>
      </c>
      <c r="AK653" s="187">
        <v>0</v>
      </c>
      <c r="AL653" s="188">
        <v>0</v>
      </c>
      <c r="AN653" s="216"/>
      <c r="AO653"/>
      <c r="AP653"/>
      <c r="AQ653"/>
      <c r="AR653"/>
      <c r="AS653"/>
      <c r="AT653"/>
    </row>
    <row r="654" spans="1:46" s="157" customFormat="1" ht="15" x14ac:dyDescent="0.25">
      <c r="C654" s="223" t="s">
        <v>33</v>
      </c>
      <c r="D654" s="373"/>
      <c r="E654" s="225"/>
      <c r="F654" s="225"/>
      <c r="G654" s="226"/>
      <c r="H654" s="249"/>
      <c r="I654" s="228"/>
      <c r="J654" s="228"/>
      <c r="K654" s="228"/>
      <c r="L654" s="228"/>
      <c r="M654" s="374"/>
      <c r="N654" s="374"/>
      <c r="O654" s="375"/>
      <c r="P654" s="375"/>
      <c r="Q654" s="375"/>
      <c r="R654" s="376" t="s">
        <v>34</v>
      </c>
      <c r="S654" s="396">
        <v>0</v>
      </c>
      <c r="T654" s="387"/>
      <c r="U654" s="387"/>
      <c r="V654" s="387"/>
      <c r="W654" s="387"/>
      <c r="X654" s="387"/>
      <c r="Y654" s="387"/>
      <c r="Z654" s="234"/>
      <c r="AA654" s="378"/>
      <c r="AB654" s="378"/>
      <c r="AC654" s="379"/>
      <c r="AD654" s="175"/>
      <c r="AE654" s="175"/>
      <c r="AF654" s="175"/>
      <c r="AG654" s="175"/>
      <c r="AH654" s="175"/>
      <c r="AI654" s="175"/>
      <c r="AJ654" s="175"/>
      <c r="AK654" s="175"/>
      <c r="AL654" s="175"/>
      <c r="AN654" s="216"/>
      <c r="AO654"/>
      <c r="AP654"/>
      <c r="AQ654"/>
      <c r="AR654"/>
      <c r="AS654"/>
      <c r="AT654"/>
    </row>
    <row r="655" spans="1:46" s="157" customFormat="1" ht="15" x14ac:dyDescent="0.25">
      <c r="A655" s="246"/>
      <c r="B655" s="246"/>
      <c r="C655" s="246"/>
      <c r="D655" s="246"/>
      <c r="E655" s="246"/>
      <c r="F655" s="246"/>
      <c r="G655" s="246"/>
      <c r="H655" s="246"/>
      <c r="I655" s="246"/>
      <c r="J655" s="246"/>
      <c r="K655" s="246"/>
      <c r="L655" s="246"/>
      <c r="M655" s="246"/>
      <c r="N655" s="246"/>
      <c r="O655" s="246"/>
      <c r="P655" s="246"/>
      <c r="Q655" s="246"/>
      <c r="R655" s="246"/>
      <c r="S655" s="246"/>
      <c r="T655" s="246"/>
      <c r="U655" s="246"/>
      <c r="V655" s="246"/>
      <c r="W655" s="246"/>
      <c r="X655" s="246"/>
      <c r="Y655" s="246"/>
      <c r="Z655" s="246"/>
      <c r="AA655" s="246"/>
      <c r="AB655" s="246"/>
      <c r="AC655" s="246"/>
      <c r="AD655" s="246"/>
      <c r="AE655" s="246"/>
      <c r="AF655" s="246"/>
      <c r="AG655" s="246"/>
      <c r="AH655" s="246"/>
      <c r="AI655" s="246"/>
      <c r="AJ655" s="246"/>
      <c r="AK655" s="246"/>
      <c r="AL655" s="246"/>
      <c r="AN655" s="216"/>
      <c r="AO655"/>
      <c r="AP655"/>
      <c r="AQ655"/>
      <c r="AR655"/>
      <c r="AS655"/>
      <c r="AT655"/>
    </row>
    <row r="656" spans="1:46" s="157" customFormat="1" ht="15" x14ac:dyDescent="0.25">
      <c r="A656" s="152"/>
      <c r="B656" s="25"/>
      <c r="C656" s="158"/>
      <c r="D656" s="152"/>
      <c r="E656" s="152"/>
      <c r="F656" s="152"/>
      <c r="G656" s="152"/>
      <c r="H656" s="152"/>
      <c r="I656" s="152"/>
      <c r="J656" s="152"/>
      <c r="K656" s="152"/>
      <c r="L656" s="7" t="s">
        <v>0</v>
      </c>
      <c r="M656" s="159"/>
      <c r="N656" s="159"/>
      <c r="O656" s="159"/>
      <c r="P656" s="159"/>
      <c r="Q656" s="159"/>
      <c r="R656" s="159"/>
      <c r="S656" s="159"/>
      <c r="T656" s="159"/>
      <c r="U656" s="159"/>
      <c r="V656" s="159"/>
      <c r="W656" s="159"/>
      <c r="X656" s="159"/>
      <c r="Y656" s="159"/>
      <c r="Z656" s="156"/>
      <c r="AA656" s="152"/>
      <c r="AB656" s="152"/>
      <c r="AC656" s="152"/>
      <c r="AD656" s="152"/>
      <c r="AE656" s="152"/>
      <c r="AF656" s="152"/>
      <c r="AG656" s="152"/>
      <c r="AH656" s="152"/>
      <c r="AI656" s="152"/>
      <c r="AJ656" s="152"/>
      <c r="AK656" s="152"/>
      <c r="AL656" s="152"/>
      <c r="AN656" s="216"/>
      <c r="AO656"/>
      <c r="AP656"/>
      <c r="AQ656"/>
      <c r="AR656"/>
      <c r="AS656"/>
      <c r="AT656"/>
    </row>
    <row r="657" spans="1:46" s="157" customFormat="1" ht="60.75" x14ac:dyDescent="0.25">
      <c r="A657" s="20" t="s">
        <v>39</v>
      </c>
      <c r="B657" s="21" t="s">
        <v>657</v>
      </c>
      <c r="C657" s="20" t="s">
        <v>2</v>
      </c>
      <c r="D657" s="18" t="s">
        <v>3</v>
      </c>
      <c r="E657" s="18" t="s">
        <v>4</v>
      </c>
      <c r="F657" s="18" t="s">
        <v>5</v>
      </c>
      <c r="G657" s="22" t="s">
        <v>6</v>
      </c>
      <c r="H657" s="22" t="s">
        <v>826</v>
      </c>
      <c r="I657" s="16" t="s">
        <v>7</v>
      </c>
      <c r="J657" s="24" t="s">
        <v>8</v>
      </c>
      <c r="K657" s="17" t="s">
        <v>9</v>
      </c>
      <c r="L657" s="22" t="s">
        <v>10</v>
      </c>
      <c r="M657" s="22" t="s">
        <v>658</v>
      </c>
      <c r="N657" s="22" t="s">
        <v>659</v>
      </c>
      <c r="O657" s="22" t="s">
        <v>660</v>
      </c>
      <c r="P657" s="22" t="s">
        <v>661</v>
      </c>
      <c r="Q657" s="22" t="s">
        <v>662</v>
      </c>
      <c r="R657" s="22" t="s">
        <v>663</v>
      </c>
      <c r="S657" s="22" t="s">
        <v>664</v>
      </c>
      <c r="T657" s="22" t="s">
        <v>665</v>
      </c>
      <c r="U657" s="22" t="s">
        <v>666</v>
      </c>
      <c r="V657" s="22" t="s">
        <v>667</v>
      </c>
      <c r="W657" s="22" t="s">
        <v>665</v>
      </c>
      <c r="X657" s="22" t="s">
        <v>666</v>
      </c>
      <c r="Y657" s="22" t="s">
        <v>667</v>
      </c>
      <c r="Z657" s="23" t="s">
        <v>11</v>
      </c>
      <c r="AA657" s="19" t="s">
        <v>12</v>
      </c>
      <c r="AB657" s="19" t="s">
        <v>13</v>
      </c>
      <c r="AC657" s="19" t="s">
        <v>14</v>
      </c>
      <c r="AD657" s="160"/>
      <c r="AE657" s="19" t="s">
        <v>15</v>
      </c>
      <c r="AF657" s="19" t="s">
        <v>16</v>
      </c>
      <c r="AG657" s="19" t="s">
        <v>17</v>
      </c>
      <c r="AH657" s="19" t="s">
        <v>18</v>
      </c>
      <c r="AI657" s="19" t="s">
        <v>19</v>
      </c>
      <c r="AJ657" s="19" t="s">
        <v>20</v>
      </c>
      <c r="AK657" s="19" t="s">
        <v>21</v>
      </c>
      <c r="AL657" s="19" t="s">
        <v>22</v>
      </c>
      <c r="AN657" s="216"/>
      <c r="AO657"/>
      <c r="AP657"/>
      <c r="AQ657"/>
      <c r="AR657"/>
      <c r="AS657"/>
      <c r="AT657"/>
    </row>
    <row r="658" spans="1:46" s="157" customFormat="1" ht="15" x14ac:dyDescent="0.25">
      <c r="A658" s="6"/>
      <c r="B658" s="161"/>
      <c r="C658" s="162"/>
      <c r="D658" s="161"/>
      <c r="E658" s="161"/>
      <c r="F658" s="161"/>
      <c r="G658" s="163"/>
      <c r="H658" s="161"/>
      <c r="I658" s="164"/>
      <c r="J658" s="165"/>
      <c r="K658" s="161"/>
      <c r="L658" s="161"/>
      <c r="M658" s="161"/>
      <c r="N658" s="161"/>
      <c r="O658" s="161"/>
      <c r="P658" s="161"/>
      <c r="Q658" s="161"/>
      <c r="R658" s="161"/>
      <c r="S658" s="161"/>
      <c r="T658" s="161"/>
      <c r="U658" s="161"/>
      <c r="V658" s="161"/>
      <c r="W658" s="161"/>
      <c r="X658" s="161"/>
      <c r="Y658" s="161"/>
      <c r="Z658" s="160"/>
      <c r="AA658" s="160"/>
      <c r="AB658" s="160"/>
      <c r="AC658" s="160"/>
      <c r="AD658" s="160"/>
      <c r="AE658" s="160"/>
      <c r="AF658" s="160"/>
      <c r="AG658" s="160"/>
      <c r="AH658" s="160"/>
      <c r="AI658" s="160"/>
      <c r="AJ658" s="160"/>
      <c r="AK658" s="160"/>
      <c r="AL658" s="160"/>
      <c r="AN658" s="216"/>
      <c r="AO658"/>
      <c r="AP658"/>
      <c r="AQ658"/>
      <c r="AR658"/>
      <c r="AS658"/>
      <c r="AT658"/>
    </row>
    <row r="659" spans="1:46" s="157" customFormat="1" ht="15" x14ac:dyDescent="0.25">
      <c r="A659" s="334" t="s">
        <v>596</v>
      </c>
      <c r="B659" s="335">
        <v>521</v>
      </c>
      <c r="C659" s="336"/>
      <c r="D659" s="337" t="s">
        <v>836</v>
      </c>
      <c r="E659" s="338" t="s">
        <v>845</v>
      </c>
      <c r="F659" s="339"/>
      <c r="G659" s="408"/>
      <c r="H659" s="409">
        <v>0.63</v>
      </c>
      <c r="I659" s="342">
        <v>1</v>
      </c>
      <c r="J659" s="343"/>
      <c r="K659" s="344" t="s">
        <v>24</v>
      </c>
      <c r="L659" s="345">
        <v>0.63</v>
      </c>
      <c r="M659" s="345">
        <v>0.63001150176419796</v>
      </c>
      <c r="N659" s="345">
        <v>0.63002300373838105</v>
      </c>
      <c r="O659" s="345">
        <v>0.63003450592255295</v>
      </c>
      <c r="P659" s="345">
        <v>0.63004600831671775</v>
      </c>
      <c r="Q659" s="345">
        <v>0.6300575109208788</v>
      </c>
      <c r="R659" s="345">
        <v>0.63006901373504043</v>
      </c>
      <c r="S659" s="345">
        <v>0.63008051675920618</v>
      </c>
      <c r="T659" s="345">
        <v>0.63009201999338016</v>
      </c>
      <c r="U659" s="345">
        <v>0.63010352343756582</v>
      </c>
      <c r="V659" s="345">
        <v>0.63011502709176737</v>
      </c>
      <c r="W659" s="345">
        <v>0.63012653095598814</v>
      </c>
      <c r="X659" s="345">
        <v>0.6301380350302328</v>
      </c>
      <c r="Y659" s="345">
        <v>0.63014953931450435</v>
      </c>
      <c r="Z659" s="346" t="s">
        <v>1611</v>
      </c>
      <c r="AA659" s="347">
        <v>0</v>
      </c>
      <c r="AB659" s="347">
        <v>0</v>
      </c>
      <c r="AC659" s="348">
        <v>9.5238095238095233E-2</v>
      </c>
      <c r="AD659" s="175"/>
      <c r="AE659" s="349">
        <v>13830</v>
      </c>
      <c r="AF659" s="350"/>
      <c r="AG659" s="350"/>
      <c r="AH659" s="350"/>
      <c r="AI659" s="350"/>
      <c r="AJ659" s="350"/>
      <c r="AK659" s="350"/>
      <c r="AL659" s="351"/>
      <c r="AN659" s="216"/>
      <c r="AO659"/>
      <c r="AP659"/>
      <c r="AQ659"/>
      <c r="AR659"/>
      <c r="AS659"/>
      <c r="AT659"/>
    </row>
    <row r="660" spans="1:46" s="157" customFormat="1" ht="15" x14ac:dyDescent="0.25">
      <c r="A660" s="11"/>
      <c r="B660" s="176"/>
      <c r="C660" s="177"/>
      <c r="D660" s="178"/>
      <c r="E660" s="178"/>
      <c r="F660" s="178"/>
      <c r="G660" s="179"/>
      <c r="H660" s="180"/>
      <c r="I660" s="181"/>
      <c r="J660" s="182"/>
      <c r="K660" s="183" t="s">
        <v>25</v>
      </c>
      <c r="L660" s="352">
        <v>0.63</v>
      </c>
      <c r="M660" s="352">
        <v>0.63001150176419796</v>
      </c>
      <c r="N660" s="352">
        <v>0.63002300373838105</v>
      </c>
      <c r="O660" s="352">
        <v>0.63003450592255295</v>
      </c>
      <c r="P660" s="352">
        <v>0.63004600831671775</v>
      </c>
      <c r="Q660" s="352">
        <v>0.6300575109208788</v>
      </c>
      <c r="R660" s="352">
        <v>0.63006901373504043</v>
      </c>
      <c r="S660" s="352">
        <v>0.63008051675920618</v>
      </c>
      <c r="T660" s="352">
        <v>0.63009201999338016</v>
      </c>
      <c r="U660" s="352">
        <v>0.63010352343756582</v>
      </c>
      <c r="V660" s="352">
        <v>0.63011502709176737</v>
      </c>
      <c r="W660" s="352">
        <v>0.63012653095598814</v>
      </c>
      <c r="X660" s="352">
        <v>0.6301380350302328</v>
      </c>
      <c r="Y660" s="352">
        <v>0.63014953931450435</v>
      </c>
      <c r="Z660" s="184"/>
      <c r="AA660" s="353"/>
      <c r="AB660" s="353"/>
      <c r="AC660" s="354">
        <v>0.06</v>
      </c>
      <c r="AD660" s="175"/>
      <c r="AE660" s="186">
        <v>1</v>
      </c>
      <c r="AF660" s="187">
        <v>0</v>
      </c>
      <c r="AG660" s="187">
        <v>0</v>
      </c>
      <c r="AH660" s="187">
        <v>0</v>
      </c>
      <c r="AI660" s="187">
        <v>0</v>
      </c>
      <c r="AJ660" s="187">
        <v>0</v>
      </c>
      <c r="AK660" s="187">
        <v>0</v>
      </c>
      <c r="AL660" s="188">
        <v>0</v>
      </c>
      <c r="AN660" s="216"/>
      <c r="AO660"/>
      <c r="AP660"/>
      <c r="AQ660"/>
      <c r="AR660"/>
      <c r="AS660"/>
      <c r="AT660"/>
    </row>
    <row r="661" spans="1:46" s="157" customFormat="1" ht="15" x14ac:dyDescent="0.25">
      <c r="A661" s="11"/>
      <c r="B661" s="176"/>
      <c r="C661" s="189"/>
      <c r="D661" s="190" t="s">
        <v>26</v>
      </c>
      <c r="E661" s="355"/>
      <c r="F661" s="356"/>
      <c r="G661" s="357"/>
      <c r="H661" s="358"/>
      <c r="I661" s="359"/>
      <c r="J661" s="359"/>
      <c r="K661" s="359"/>
      <c r="L661" s="359"/>
      <c r="M661" s="359"/>
      <c r="N661" s="360"/>
      <c r="O661" s="360"/>
      <c r="P661" s="360"/>
      <c r="Q661" s="360"/>
      <c r="R661" s="361" t="s">
        <v>27</v>
      </c>
      <c r="S661" s="392">
        <v>0</v>
      </c>
      <c r="T661" s="353"/>
      <c r="U661" s="353"/>
      <c r="V661" s="353"/>
      <c r="W661" s="353"/>
      <c r="X661" s="353"/>
      <c r="Y661" s="353"/>
      <c r="Z661" s="184"/>
      <c r="AA661" s="362"/>
      <c r="AB661" s="362"/>
      <c r="AC661" s="363"/>
      <c r="AD661" s="175"/>
      <c r="AE661" s="175"/>
      <c r="AF661" s="175"/>
      <c r="AG661" s="175"/>
      <c r="AH661" s="175"/>
      <c r="AI661" s="175"/>
      <c r="AJ661" s="175"/>
      <c r="AK661" s="175"/>
      <c r="AL661" s="175"/>
      <c r="AN661" s="216"/>
      <c r="AO661"/>
      <c r="AP661"/>
      <c r="AQ661"/>
      <c r="AR661"/>
      <c r="AS661"/>
      <c r="AT661"/>
    </row>
    <row r="662" spans="1:46" s="157" customFormat="1" ht="15" x14ac:dyDescent="0.25">
      <c r="A662" s="14"/>
      <c r="B662" s="197"/>
      <c r="C662" s="198"/>
      <c r="D662" s="198"/>
      <c r="E662" s="198"/>
      <c r="F662" s="199"/>
      <c r="G662" s="200" t="s">
        <v>28</v>
      </c>
      <c r="H662" s="201">
        <v>0.99199999999999999</v>
      </c>
      <c r="I662" s="197"/>
      <c r="J662" s="202"/>
      <c r="K662" s="203" t="s">
        <v>29</v>
      </c>
      <c r="L662" s="78">
        <v>0.62495999999999996</v>
      </c>
      <c r="M662" s="78">
        <v>0.62497140975008436</v>
      </c>
      <c r="N662" s="78">
        <v>0.62498281970847402</v>
      </c>
      <c r="O662" s="78">
        <v>0.6249942298751725</v>
      </c>
      <c r="P662" s="78">
        <v>0.62500564025018401</v>
      </c>
      <c r="Q662" s="78">
        <v>0.62501705083351178</v>
      </c>
      <c r="R662" s="78">
        <v>0.62502846162516013</v>
      </c>
      <c r="S662" s="78">
        <v>0.6250398726251325</v>
      </c>
      <c r="T662" s="78">
        <v>0.62505128383343311</v>
      </c>
      <c r="U662" s="78">
        <v>0.6250626952500653</v>
      </c>
      <c r="V662" s="78">
        <v>0.62507410687503318</v>
      </c>
      <c r="W662" s="78">
        <v>0.62508551870834028</v>
      </c>
      <c r="X662" s="78">
        <v>0.62509693074999095</v>
      </c>
      <c r="Y662" s="78">
        <v>0.6251083429999883</v>
      </c>
      <c r="Z662" s="204"/>
      <c r="AA662" s="205"/>
      <c r="AB662" s="198"/>
      <c r="AC662" s="206"/>
      <c r="AD662" s="175"/>
      <c r="AE662" s="175"/>
      <c r="AF662" s="175"/>
      <c r="AG662" s="175"/>
      <c r="AH662" s="175"/>
      <c r="AI662" s="175"/>
      <c r="AJ662" s="175"/>
      <c r="AK662" s="175"/>
      <c r="AL662" s="175"/>
      <c r="AN662" s="216"/>
      <c r="AO662"/>
      <c r="AP662"/>
      <c r="AQ662"/>
      <c r="AR662"/>
      <c r="AS662"/>
      <c r="AT662"/>
    </row>
    <row r="663" spans="1:46" s="157" customFormat="1" ht="15" x14ac:dyDescent="0.25">
      <c r="A663" s="2"/>
      <c r="C663" s="207"/>
      <c r="D663" s="208"/>
      <c r="E663" s="208"/>
      <c r="F663" s="208"/>
      <c r="G663" s="209"/>
      <c r="H663" s="241"/>
      <c r="I663" s="211"/>
      <c r="J663" s="212"/>
      <c r="K663" s="208"/>
      <c r="Z663" s="175"/>
      <c r="AA663" s="175"/>
      <c r="AB663" s="175"/>
      <c r="AC663" s="175"/>
      <c r="AD663" s="175"/>
      <c r="AE663" s="175"/>
      <c r="AF663" s="175"/>
      <c r="AG663" s="175"/>
      <c r="AH663" s="175"/>
      <c r="AI663" s="175"/>
      <c r="AJ663" s="175"/>
      <c r="AK663" s="175"/>
      <c r="AL663" s="175"/>
      <c r="AN663" s="216"/>
      <c r="AO663"/>
      <c r="AP663"/>
      <c r="AQ663"/>
      <c r="AR663"/>
      <c r="AS663"/>
      <c r="AT663"/>
    </row>
    <row r="664" spans="1:46" s="157" customFormat="1" ht="15" x14ac:dyDescent="0.25">
      <c r="A664" s="152"/>
      <c r="B664" s="388">
        <v>519</v>
      </c>
      <c r="C664" s="365" t="s">
        <v>243</v>
      </c>
      <c r="D664" s="366" t="s">
        <v>30</v>
      </c>
      <c r="E664" s="366" t="s">
        <v>564</v>
      </c>
      <c r="F664" s="367"/>
      <c r="G664" s="411">
        <v>43193</v>
      </c>
      <c r="H664" s="412">
        <v>0.63</v>
      </c>
      <c r="I664" s="342">
        <v>1</v>
      </c>
      <c r="J664" s="368">
        <v>0</v>
      </c>
      <c r="K664" s="369">
        <v>0</v>
      </c>
      <c r="L664" s="370">
        <v>0.63</v>
      </c>
      <c r="M664" s="370">
        <v>0.63001150176419796</v>
      </c>
      <c r="N664" s="370">
        <v>0.63002300373838105</v>
      </c>
      <c r="O664" s="370">
        <v>0.63003450592255295</v>
      </c>
      <c r="P664" s="370">
        <v>0.63004600831671775</v>
      </c>
      <c r="Q664" s="370">
        <v>0.6300575109208788</v>
      </c>
      <c r="R664" s="370">
        <v>0.63006901373504043</v>
      </c>
      <c r="S664" s="370">
        <v>0.63008051675920618</v>
      </c>
      <c r="T664" s="370">
        <v>0.63009201999338016</v>
      </c>
      <c r="U664" s="370">
        <v>0.63010352343756582</v>
      </c>
      <c r="V664" s="370">
        <v>0.63011502709176737</v>
      </c>
      <c r="W664" s="370">
        <v>0.63012653095598814</v>
      </c>
      <c r="X664" s="370">
        <v>0.6301380350302328</v>
      </c>
      <c r="Y664" s="370">
        <v>0.63014953931450435</v>
      </c>
      <c r="Z664" s="381"/>
      <c r="AA664" s="347">
        <v>0</v>
      </c>
      <c r="AB664" s="347">
        <v>0</v>
      </c>
      <c r="AC664" s="348">
        <v>9.5238095238095233E-2</v>
      </c>
      <c r="AD664" s="175"/>
      <c r="AE664" s="349">
        <v>82606</v>
      </c>
      <c r="AF664" s="350"/>
      <c r="AG664" s="350"/>
      <c r="AH664" s="350"/>
      <c r="AI664" s="350"/>
      <c r="AJ664" s="350"/>
      <c r="AK664" s="350"/>
      <c r="AL664" s="351"/>
      <c r="AM664" s="157">
        <v>0.5239429032908961</v>
      </c>
      <c r="AN664" s="216">
        <v>0.1060570967091039</v>
      </c>
      <c r="AO664"/>
      <c r="AP664"/>
      <c r="AQ664"/>
      <c r="AR664"/>
      <c r="AS664"/>
      <c r="AT664"/>
    </row>
    <row r="665" spans="1:46" s="157" customFormat="1" ht="15" x14ac:dyDescent="0.25">
      <c r="A665" s="152"/>
      <c r="C665" s="217"/>
      <c r="D665" s="139"/>
      <c r="E665" s="139"/>
      <c r="F665" s="139"/>
      <c r="G665" s="218">
        <v>0.83333333333333337</v>
      </c>
      <c r="H665" s="248"/>
      <c r="I665" s="220"/>
      <c r="J665" s="220"/>
      <c r="K665" s="220"/>
      <c r="L665" s="220" t="s">
        <v>32</v>
      </c>
      <c r="M665" s="235"/>
      <c r="N665" s="221"/>
      <c r="O665" s="221"/>
      <c r="P665" s="221"/>
      <c r="Q665" s="221"/>
      <c r="R665" s="221"/>
      <c r="S665" s="221"/>
      <c r="T665" s="221"/>
      <c r="U665" s="221"/>
      <c r="V665" s="221"/>
      <c r="W665" s="221"/>
      <c r="X665" s="221"/>
      <c r="Y665" s="221"/>
      <c r="Z665" s="222"/>
      <c r="AA665" s="353"/>
      <c r="AB665" s="353"/>
      <c r="AC665" s="372">
        <v>0.06</v>
      </c>
      <c r="AD665" s="175"/>
      <c r="AE665" s="186">
        <v>1</v>
      </c>
      <c r="AF665" s="187">
        <v>0</v>
      </c>
      <c r="AG665" s="187">
        <v>0</v>
      </c>
      <c r="AH665" s="187">
        <v>0</v>
      </c>
      <c r="AI665" s="187">
        <v>0</v>
      </c>
      <c r="AJ665" s="187">
        <v>0</v>
      </c>
      <c r="AK665" s="187">
        <v>0</v>
      </c>
      <c r="AL665" s="188">
        <v>0</v>
      </c>
      <c r="AN665" s="216"/>
      <c r="AO665"/>
      <c r="AP665"/>
      <c r="AQ665"/>
      <c r="AR665"/>
      <c r="AS665"/>
      <c r="AT665"/>
    </row>
    <row r="666" spans="1:46" s="157" customFormat="1" ht="15" x14ac:dyDescent="0.25">
      <c r="A666" s="152"/>
      <c r="C666" s="223" t="s">
        <v>33</v>
      </c>
      <c r="D666" s="373"/>
      <c r="E666" s="225"/>
      <c r="F666" s="225"/>
      <c r="G666" s="226"/>
      <c r="H666" s="249"/>
      <c r="I666" s="228"/>
      <c r="J666" s="228"/>
      <c r="K666" s="228"/>
      <c r="L666" s="228"/>
      <c r="M666" s="374"/>
      <c r="N666" s="374"/>
      <c r="O666" s="375"/>
      <c r="P666" s="375"/>
      <c r="Q666" s="375"/>
      <c r="R666" s="376" t="s">
        <v>34</v>
      </c>
      <c r="S666" s="396">
        <v>0</v>
      </c>
      <c r="T666" s="233"/>
      <c r="U666" s="233"/>
      <c r="V666" s="233"/>
      <c r="W666" s="233"/>
      <c r="X666" s="233"/>
      <c r="Y666" s="233"/>
      <c r="Z666" s="234"/>
      <c r="AA666" s="378"/>
      <c r="AB666" s="378"/>
      <c r="AC666" s="379"/>
      <c r="AD666" s="175"/>
      <c r="AE666" s="175"/>
      <c r="AF666" s="175"/>
      <c r="AG666" s="175"/>
      <c r="AH666" s="175"/>
      <c r="AI666" s="175"/>
      <c r="AJ666" s="175"/>
      <c r="AK666" s="175"/>
      <c r="AL666" s="175"/>
      <c r="AN666" s="216"/>
      <c r="AO666"/>
      <c r="AP666"/>
      <c r="AQ666"/>
      <c r="AR666"/>
      <c r="AS666"/>
      <c r="AT666"/>
    </row>
    <row r="667" spans="1:46" s="157" customFormat="1" ht="15" x14ac:dyDescent="0.25">
      <c r="A667" s="246"/>
      <c r="B667" s="246"/>
      <c r="C667" s="246"/>
      <c r="D667" s="246"/>
      <c r="E667" s="246"/>
      <c r="F667" s="246"/>
      <c r="G667" s="246"/>
      <c r="H667" s="246"/>
      <c r="I667" s="246"/>
      <c r="J667" s="246"/>
      <c r="K667" s="246"/>
      <c r="L667" s="246"/>
      <c r="M667" s="246"/>
      <c r="N667" s="246"/>
      <c r="O667" s="246"/>
      <c r="P667" s="246"/>
      <c r="Q667" s="246"/>
      <c r="R667" s="246"/>
      <c r="S667" s="246"/>
      <c r="T667" s="246"/>
      <c r="U667" s="246"/>
      <c r="V667" s="246"/>
      <c r="W667" s="246"/>
      <c r="X667" s="246"/>
      <c r="Y667" s="246"/>
      <c r="Z667" s="246"/>
      <c r="AA667" s="246"/>
      <c r="AB667" s="246"/>
      <c r="AC667" s="246"/>
      <c r="AD667" s="246"/>
      <c r="AE667" s="246"/>
      <c r="AF667" s="246"/>
      <c r="AG667" s="246"/>
      <c r="AH667" s="246"/>
      <c r="AI667" s="246"/>
      <c r="AJ667" s="246"/>
      <c r="AK667" s="246"/>
      <c r="AL667" s="246"/>
      <c r="AN667" s="216"/>
      <c r="AO667"/>
      <c r="AP667"/>
      <c r="AQ667"/>
      <c r="AR667"/>
      <c r="AS667"/>
      <c r="AT667"/>
    </row>
    <row r="668" spans="1:46" s="157" customFormat="1" ht="15" x14ac:dyDescent="0.25">
      <c r="A668" s="152"/>
      <c r="B668" s="25"/>
      <c r="C668" s="158"/>
      <c r="D668" s="152"/>
      <c r="E668" s="152"/>
      <c r="F668" s="152"/>
      <c r="G668" s="152"/>
      <c r="H668" s="152"/>
      <c r="I668" s="152"/>
      <c r="J668" s="152"/>
      <c r="K668" s="152"/>
      <c r="L668" s="7" t="s">
        <v>0</v>
      </c>
      <c r="M668" s="159"/>
      <c r="N668" s="159"/>
      <c r="O668" s="159"/>
      <c r="P668" s="159"/>
      <c r="Q668" s="159"/>
      <c r="R668" s="159"/>
      <c r="S668" s="159"/>
      <c r="T668" s="159"/>
      <c r="U668" s="159"/>
      <c r="V668" s="159"/>
      <c r="W668" s="159"/>
      <c r="X668" s="159"/>
      <c r="Y668" s="159"/>
      <c r="Z668" s="156"/>
      <c r="AA668" s="152"/>
      <c r="AB668" s="152"/>
      <c r="AC668" s="152"/>
      <c r="AD668" s="152"/>
      <c r="AE668" s="152"/>
      <c r="AF668" s="152"/>
      <c r="AG668" s="152"/>
      <c r="AH668" s="152"/>
      <c r="AI668" s="152"/>
      <c r="AJ668" s="152"/>
      <c r="AK668" s="152"/>
      <c r="AL668" s="152"/>
      <c r="AN668" s="216"/>
      <c r="AO668"/>
      <c r="AP668"/>
      <c r="AQ668"/>
      <c r="AR668"/>
      <c r="AS668"/>
      <c r="AT668"/>
    </row>
    <row r="669" spans="1:46" s="157" customFormat="1" ht="60.75" x14ac:dyDescent="0.25">
      <c r="A669" s="20" t="s">
        <v>39</v>
      </c>
      <c r="B669" s="21" t="s">
        <v>657</v>
      </c>
      <c r="C669" s="20" t="s">
        <v>2</v>
      </c>
      <c r="D669" s="18" t="s">
        <v>3</v>
      </c>
      <c r="E669" s="18" t="s">
        <v>4</v>
      </c>
      <c r="F669" s="18" t="s">
        <v>5</v>
      </c>
      <c r="G669" s="22" t="s">
        <v>6</v>
      </c>
      <c r="H669" s="22" t="s">
        <v>826</v>
      </c>
      <c r="I669" s="16" t="s">
        <v>7</v>
      </c>
      <c r="J669" s="24" t="s">
        <v>8</v>
      </c>
      <c r="K669" s="17" t="s">
        <v>9</v>
      </c>
      <c r="L669" s="22" t="s">
        <v>10</v>
      </c>
      <c r="M669" s="22" t="s">
        <v>658</v>
      </c>
      <c r="N669" s="22" t="s">
        <v>659</v>
      </c>
      <c r="O669" s="22" t="s">
        <v>660</v>
      </c>
      <c r="P669" s="22" t="s">
        <v>661</v>
      </c>
      <c r="Q669" s="22" t="s">
        <v>662</v>
      </c>
      <c r="R669" s="22" t="s">
        <v>663</v>
      </c>
      <c r="S669" s="22" t="s">
        <v>664</v>
      </c>
      <c r="T669" s="22" t="s">
        <v>665</v>
      </c>
      <c r="U669" s="22" t="s">
        <v>666</v>
      </c>
      <c r="V669" s="22" t="s">
        <v>667</v>
      </c>
      <c r="W669" s="22" t="s">
        <v>665</v>
      </c>
      <c r="X669" s="22" t="s">
        <v>666</v>
      </c>
      <c r="Y669" s="22" t="s">
        <v>667</v>
      </c>
      <c r="Z669" s="23" t="s">
        <v>11</v>
      </c>
      <c r="AA669" s="19" t="s">
        <v>12</v>
      </c>
      <c r="AB669" s="19" t="s">
        <v>13</v>
      </c>
      <c r="AC669" s="19" t="s">
        <v>14</v>
      </c>
      <c r="AD669" s="160"/>
      <c r="AE669" s="19" t="s">
        <v>15</v>
      </c>
      <c r="AF669" s="19" t="s">
        <v>16</v>
      </c>
      <c r="AG669" s="19" t="s">
        <v>17</v>
      </c>
      <c r="AH669" s="19" t="s">
        <v>18</v>
      </c>
      <c r="AI669" s="19" t="s">
        <v>19</v>
      </c>
      <c r="AJ669" s="19" t="s">
        <v>20</v>
      </c>
      <c r="AK669" s="19" t="s">
        <v>21</v>
      </c>
      <c r="AL669" s="19" t="s">
        <v>22</v>
      </c>
      <c r="AN669" s="216"/>
      <c r="AO669"/>
      <c r="AP669"/>
      <c r="AQ669"/>
      <c r="AR669"/>
      <c r="AS669"/>
      <c r="AT669"/>
    </row>
    <row r="670" spans="1:46" s="157" customFormat="1" ht="15" x14ac:dyDescent="0.25">
      <c r="A670" s="6"/>
      <c r="B670" s="161"/>
      <c r="C670" s="162"/>
      <c r="D670" s="161"/>
      <c r="E670" s="161"/>
      <c r="F670" s="161"/>
      <c r="G670" s="163"/>
      <c r="H670" s="161"/>
      <c r="I670" s="164"/>
      <c r="J670" s="165"/>
      <c r="K670" s="161"/>
      <c r="L670" s="161"/>
      <c r="M670" s="161"/>
      <c r="N670" s="161"/>
      <c r="O670" s="161"/>
      <c r="P670" s="161"/>
      <c r="Q670" s="161"/>
      <c r="R670" s="161"/>
      <c r="S670" s="161"/>
      <c r="T670" s="161"/>
      <c r="U670" s="161"/>
      <c r="V670" s="161"/>
      <c r="W670" s="161"/>
      <c r="X670" s="161"/>
      <c r="Y670" s="161"/>
      <c r="Z670" s="160"/>
      <c r="AA670" s="160"/>
      <c r="AB670" s="160"/>
      <c r="AC670" s="160"/>
      <c r="AD670" s="160"/>
      <c r="AE670" s="160"/>
      <c r="AF670" s="160"/>
      <c r="AG670" s="160"/>
      <c r="AH670" s="160"/>
      <c r="AI670" s="160"/>
      <c r="AJ670" s="160"/>
      <c r="AK670" s="160"/>
      <c r="AL670" s="160"/>
      <c r="AN670" s="216"/>
      <c r="AO670"/>
      <c r="AP670"/>
      <c r="AQ670"/>
      <c r="AR670"/>
      <c r="AS670"/>
      <c r="AT670"/>
    </row>
    <row r="671" spans="1:46" s="157" customFormat="1" ht="15" x14ac:dyDescent="0.25">
      <c r="A671" s="334" t="s">
        <v>258</v>
      </c>
      <c r="B671" s="335">
        <v>851</v>
      </c>
      <c r="C671" s="336"/>
      <c r="D671" s="337" t="s">
        <v>23</v>
      </c>
      <c r="E671" s="338" t="s">
        <v>840</v>
      </c>
      <c r="F671" s="339"/>
      <c r="G671" s="408"/>
      <c r="H671" s="409">
        <v>19.8</v>
      </c>
      <c r="I671" s="342">
        <v>1</v>
      </c>
      <c r="J671" s="343"/>
      <c r="K671" s="344" t="s">
        <v>24</v>
      </c>
      <c r="L671" s="345">
        <v>19.8</v>
      </c>
      <c r="M671" s="345">
        <v>19.800361484017653</v>
      </c>
      <c r="N671" s="345">
        <v>19.800722974634834</v>
      </c>
      <c r="O671" s="345">
        <v>19.801084471851667</v>
      </c>
      <c r="P671" s="345">
        <v>19.801445975668269</v>
      </c>
      <c r="Q671" s="345">
        <v>19.801807486084765</v>
      </c>
      <c r="R671" s="345">
        <v>19.80216900310127</v>
      </c>
      <c r="S671" s="345">
        <v>19.802530526717909</v>
      </c>
      <c r="T671" s="345">
        <v>19.802892056934805</v>
      </c>
      <c r="U671" s="345">
        <v>19.803253593752071</v>
      </c>
      <c r="V671" s="345">
        <v>19.803615137169832</v>
      </c>
      <c r="W671" s="345">
        <v>19.8039766871882</v>
      </c>
      <c r="X671" s="345">
        <v>19.804338243807322</v>
      </c>
      <c r="Y671" s="345">
        <v>19.804699807027283</v>
      </c>
      <c r="Z671" s="346" t="s">
        <v>1594</v>
      </c>
      <c r="AA671" s="347">
        <v>0</v>
      </c>
      <c r="AB671" s="347">
        <v>0</v>
      </c>
      <c r="AC671" s="348">
        <v>0.19696969696969696</v>
      </c>
      <c r="AD671" s="175"/>
      <c r="AE671" s="349">
        <v>14030</v>
      </c>
      <c r="AF671" s="350"/>
      <c r="AG671" s="350"/>
      <c r="AH671" s="350"/>
      <c r="AI671" s="350"/>
      <c r="AJ671" s="350"/>
      <c r="AK671" s="350"/>
      <c r="AL671" s="351"/>
      <c r="AN671" s="216"/>
      <c r="AO671"/>
      <c r="AP671"/>
      <c r="AQ671"/>
      <c r="AR671"/>
      <c r="AS671"/>
      <c r="AT671"/>
    </row>
    <row r="672" spans="1:46" s="157" customFormat="1" ht="15" x14ac:dyDescent="0.25">
      <c r="A672" s="11"/>
      <c r="B672" s="176"/>
      <c r="C672" s="177"/>
      <c r="D672" s="178"/>
      <c r="E672" s="178"/>
      <c r="F672" s="178"/>
      <c r="G672" s="179"/>
      <c r="H672" s="180"/>
      <c r="I672" s="181"/>
      <c r="J672" s="182"/>
      <c r="K672" s="183" t="s">
        <v>25</v>
      </c>
      <c r="L672" s="352">
        <v>20.229999999999997</v>
      </c>
      <c r="M672" s="352">
        <v>20.230369334428136</v>
      </c>
      <c r="N672" s="352">
        <v>20.230738675599124</v>
      </c>
      <c r="O672" s="352">
        <v>20.231108023513087</v>
      </c>
      <c r="P672" s="352">
        <v>20.231477378170155</v>
      </c>
      <c r="Q672" s="352">
        <v>20.231846739570443</v>
      </c>
      <c r="R672" s="352">
        <v>20.232216107714073</v>
      </c>
      <c r="S672" s="352">
        <v>20.232585482601174</v>
      </c>
      <c r="T672" s="352">
        <v>20.232954864231871</v>
      </c>
      <c r="U672" s="352">
        <v>20.23332425260628</v>
      </c>
      <c r="V672" s="352">
        <v>20.233693647724529</v>
      </c>
      <c r="W672" s="352">
        <v>20.23406304958673</v>
      </c>
      <c r="X672" s="352">
        <v>20.234432458193034</v>
      </c>
      <c r="Y672" s="352">
        <v>20.234801873543528</v>
      </c>
      <c r="Z672" s="184"/>
      <c r="AA672" s="353"/>
      <c r="AB672" s="353"/>
      <c r="AC672" s="354">
        <v>3.9</v>
      </c>
      <c r="AD672" s="175"/>
      <c r="AE672" s="186">
        <v>1</v>
      </c>
      <c r="AF672" s="187">
        <v>0</v>
      </c>
      <c r="AG672" s="187">
        <v>0</v>
      </c>
      <c r="AH672" s="187">
        <v>0</v>
      </c>
      <c r="AI672" s="187">
        <v>0</v>
      </c>
      <c r="AJ672" s="187">
        <v>0</v>
      </c>
      <c r="AK672" s="187">
        <v>0</v>
      </c>
      <c r="AL672" s="188">
        <v>0</v>
      </c>
      <c r="AN672" s="216"/>
      <c r="AO672"/>
      <c r="AP672"/>
      <c r="AQ672"/>
      <c r="AR672"/>
      <c r="AS672"/>
      <c r="AT672"/>
    </row>
    <row r="673" spans="1:46" s="157" customFormat="1" ht="15" x14ac:dyDescent="0.25">
      <c r="A673" s="11"/>
      <c r="B673" s="176"/>
      <c r="C673" s="189"/>
      <c r="D673" s="190" t="s">
        <v>26</v>
      </c>
      <c r="E673" s="355"/>
      <c r="F673" s="356"/>
      <c r="G673" s="357"/>
      <c r="H673" s="358"/>
      <c r="I673" s="359"/>
      <c r="J673" s="359"/>
      <c r="K673" s="359"/>
      <c r="L673" s="359"/>
      <c r="M673" s="359"/>
      <c r="N673" s="360"/>
      <c r="O673" s="360"/>
      <c r="P673" s="360"/>
      <c r="Q673" s="360"/>
      <c r="R673" s="361" t="s">
        <v>27</v>
      </c>
      <c r="S673" s="392">
        <v>0</v>
      </c>
      <c r="T673" s="353"/>
      <c r="U673" s="353"/>
      <c r="V673" s="353"/>
      <c r="W673" s="353"/>
      <c r="X673" s="353"/>
      <c r="Y673" s="353"/>
      <c r="Z673" s="184"/>
      <c r="AA673" s="362"/>
      <c r="AB673" s="362"/>
      <c r="AC673" s="363"/>
      <c r="AD673" s="175"/>
      <c r="AE673" s="175"/>
      <c r="AF673" s="175"/>
      <c r="AG673" s="175"/>
      <c r="AH673" s="175"/>
      <c r="AI673" s="175"/>
      <c r="AJ673" s="175"/>
      <c r="AK673" s="175"/>
      <c r="AL673" s="175"/>
      <c r="AN673" s="216"/>
      <c r="AO673"/>
      <c r="AP673"/>
      <c r="AQ673"/>
      <c r="AR673"/>
      <c r="AS673"/>
      <c r="AT673"/>
    </row>
    <row r="674" spans="1:46" s="157" customFormat="1" ht="15" x14ac:dyDescent="0.25">
      <c r="A674" s="14"/>
      <c r="B674" s="197"/>
      <c r="C674" s="198"/>
      <c r="D674" s="198"/>
      <c r="E674" s="198"/>
      <c r="F674" s="199"/>
      <c r="G674" s="200" t="s">
        <v>28</v>
      </c>
      <c r="H674" s="201">
        <v>0.99199999999999999</v>
      </c>
      <c r="I674" s="197"/>
      <c r="J674" s="202"/>
      <c r="K674" s="203" t="s">
        <v>29</v>
      </c>
      <c r="L674" s="78">
        <v>19.6416</v>
      </c>
      <c r="M674" s="78">
        <v>19.64195859214551</v>
      </c>
      <c r="N674" s="78">
        <v>19.642317190837755</v>
      </c>
      <c r="O674" s="78">
        <v>19.642675796076855</v>
      </c>
      <c r="P674" s="78">
        <v>19.643034407862924</v>
      </c>
      <c r="Q674" s="78">
        <v>19.643393026196087</v>
      </c>
      <c r="R674" s="78">
        <v>19.64375165107646</v>
      </c>
      <c r="S674" s="78">
        <v>19.644110282504165</v>
      </c>
      <c r="T674" s="78">
        <v>19.644468920479326</v>
      </c>
      <c r="U674" s="78">
        <v>19.644827565002053</v>
      </c>
      <c r="V674" s="78">
        <v>19.645186216072474</v>
      </c>
      <c r="W674" s="78">
        <v>19.645544873690696</v>
      </c>
      <c r="X674" s="78">
        <v>19.645903537856864</v>
      </c>
      <c r="Y674" s="78">
        <v>19.646262208571066</v>
      </c>
      <c r="Z674" s="204"/>
      <c r="AA674" s="205"/>
      <c r="AB674" s="198"/>
      <c r="AC674" s="206"/>
      <c r="AD674" s="175"/>
      <c r="AE674" s="175"/>
      <c r="AF674" s="175"/>
      <c r="AG674" s="175"/>
      <c r="AH674" s="175"/>
      <c r="AI674" s="175"/>
      <c r="AJ674" s="175"/>
      <c r="AK674" s="175"/>
      <c r="AL674" s="175"/>
      <c r="AN674" s="216"/>
      <c r="AO674"/>
      <c r="AP674"/>
      <c r="AQ674"/>
      <c r="AR674"/>
      <c r="AS674"/>
      <c r="AT674"/>
    </row>
    <row r="675" spans="1:46" s="157" customFormat="1" ht="15" x14ac:dyDescent="0.25">
      <c r="A675" s="2"/>
      <c r="C675" s="207"/>
      <c r="D675" s="208"/>
      <c r="E675" s="208"/>
      <c r="F675" s="208"/>
      <c r="G675" s="209"/>
      <c r="H675" s="241"/>
      <c r="I675" s="211"/>
      <c r="J675" s="212"/>
      <c r="K675" s="208"/>
      <c r="Z675" s="175"/>
      <c r="AA675" s="175"/>
      <c r="AB675" s="175"/>
      <c r="AC675" s="175"/>
      <c r="AD675" s="175"/>
      <c r="AE675" s="175"/>
      <c r="AF675" s="175"/>
      <c r="AG675" s="175"/>
      <c r="AH675" s="175"/>
      <c r="AI675" s="175"/>
      <c r="AJ675" s="175"/>
      <c r="AK675" s="175"/>
      <c r="AL675" s="175"/>
      <c r="AN675" s="216"/>
      <c r="AO675"/>
      <c r="AP675"/>
      <c r="AQ675"/>
      <c r="AR675"/>
      <c r="AS675"/>
      <c r="AT675"/>
    </row>
    <row r="676" spans="1:46" s="157" customFormat="1" ht="15" x14ac:dyDescent="0.25">
      <c r="A676" s="152"/>
      <c r="B676" s="388">
        <v>847</v>
      </c>
      <c r="C676" s="365" t="s">
        <v>257</v>
      </c>
      <c r="D676" s="366" t="s">
        <v>30</v>
      </c>
      <c r="E676" s="366" t="s">
        <v>534</v>
      </c>
      <c r="F676" s="367"/>
      <c r="G676" s="411">
        <v>43439</v>
      </c>
      <c r="H676" s="412">
        <v>2.52</v>
      </c>
      <c r="I676" s="342">
        <v>1</v>
      </c>
      <c r="J676" s="368">
        <v>0</v>
      </c>
      <c r="K676" s="369">
        <v>0</v>
      </c>
      <c r="L676" s="370">
        <v>2.52</v>
      </c>
      <c r="M676" s="370">
        <v>2.5200460070567918</v>
      </c>
      <c r="N676" s="370">
        <v>2.5200920149535242</v>
      </c>
      <c r="O676" s="370">
        <v>2.5201380236902118</v>
      </c>
      <c r="P676" s="370">
        <v>2.520184033266871</v>
      </c>
      <c r="Q676" s="370">
        <v>2.5202300436835152</v>
      </c>
      <c r="R676" s="370">
        <v>2.5202760549401617</v>
      </c>
      <c r="S676" s="370">
        <v>2.5203220670368247</v>
      </c>
      <c r="T676" s="370">
        <v>2.5203680799735206</v>
      </c>
      <c r="U676" s="370">
        <v>2.5204140937502633</v>
      </c>
      <c r="V676" s="370">
        <v>2.5204601083670695</v>
      </c>
      <c r="W676" s="370">
        <v>2.5205061238239526</v>
      </c>
      <c r="X676" s="370">
        <v>2.5205521401209312</v>
      </c>
      <c r="Y676" s="370">
        <v>2.5205981572580174</v>
      </c>
      <c r="Z676" s="381"/>
      <c r="AA676" s="347">
        <v>0</v>
      </c>
      <c r="AB676" s="347">
        <v>0</v>
      </c>
      <c r="AC676" s="348">
        <v>6.3492063492063489E-2</v>
      </c>
      <c r="AD676" s="175"/>
      <c r="AE676" s="349">
        <v>82706</v>
      </c>
      <c r="AF676" s="350"/>
      <c r="AG676" s="350"/>
      <c r="AH676" s="350"/>
      <c r="AI676" s="350"/>
      <c r="AJ676" s="350"/>
      <c r="AK676" s="350"/>
      <c r="AL676" s="351"/>
      <c r="AM676" s="157">
        <v>2.6560845175318399</v>
      </c>
      <c r="AN676" s="216">
        <v>-0.13608451753183992</v>
      </c>
      <c r="AO676"/>
      <c r="AP676"/>
      <c r="AQ676"/>
      <c r="AR676"/>
      <c r="AS676"/>
      <c r="AT676"/>
    </row>
    <row r="677" spans="1:46" s="157" customFormat="1" ht="15" x14ac:dyDescent="0.25">
      <c r="A677" s="152"/>
      <c r="C677" s="217"/>
      <c r="D677" s="139"/>
      <c r="E677" s="139"/>
      <c r="F677" s="139"/>
      <c r="G677" s="218">
        <v>0.64583333333333337</v>
      </c>
      <c r="H677" s="248"/>
      <c r="I677" s="220"/>
      <c r="J677" s="220"/>
      <c r="K677" s="220"/>
      <c r="L677" s="220" t="s">
        <v>32</v>
      </c>
      <c r="M677" s="235"/>
      <c r="N677" s="221"/>
      <c r="O677" s="221"/>
      <c r="P677" s="221"/>
      <c r="Q677" s="221"/>
      <c r="R677" s="221"/>
      <c r="S677" s="221"/>
      <c r="T677" s="221"/>
      <c r="U677" s="221"/>
      <c r="V677" s="221"/>
      <c r="W677" s="221"/>
      <c r="X677" s="221"/>
      <c r="Y677" s="221"/>
      <c r="Z677" s="222"/>
      <c r="AA677" s="353"/>
      <c r="AB677" s="353"/>
      <c r="AC677" s="372">
        <v>0.16</v>
      </c>
      <c r="AD677" s="175"/>
      <c r="AE677" s="186">
        <v>1</v>
      </c>
      <c r="AF677" s="187">
        <v>0</v>
      </c>
      <c r="AG677" s="187">
        <v>0</v>
      </c>
      <c r="AH677" s="187">
        <v>0</v>
      </c>
      <c r="AI677" s="187">
        <v>0</v>
      </c>
      <c r="AJ677" s="187">
        <v>0</v>
      </c>
      <c r="AK677" s="187">
        <v>0</v>
      </c>
      <c r="AL677" s="188">
        <v>0</v>
      </c>
      <c r="AN677" s="216"/>
      <c r="AO677"/>
      <c r="AP677"/>
      <c r="AQ677"/>
      <c r="AR677"/>
      <c r="AS677"/>
      <c r="AT677"/>
    </row>
    <row r="678" spans="1:46" s="157" customFormat="1" ht="15" x14ac:dyDescent="0.25">
      <c r="A678" s="152"/>
      <c r="C678" s="223" t="s">
        <v>33</v>
      </c>
      <c r="D678" s="373"/>
      <c r="E678" s="225"/>
      <c r="F678" s="225"/>
      <c r="G678" s="226"/>
      <c r="H678" s="249"/>
      <c r="I678" s="228"/>
      <c r="J678" s="228"/>
      <c r="K678" s="228"/>
      <c r="L678" s="228"/>
      <c r="M678" s="374"/>
      <c r="N678" s="374"/>
      <c r="O678" s="375"/>
      <c r="P678" s="375"/>
      <c r="Q678" s="375"/>
      <c r="R678" s="376" t="s">
        <v>34</v>
      </c>
      <c r="S678" s="396">
        <v>0</v>
      </c>
      <c r="T678" s="233"/>
      <c r="U678" s="233"/>
      <c r="V678" s="233"/>
      <c r="W678" s="233"/>
      <c r="X678" s="233"/>
      <c r="Y678" s="233"/>
      <c r="Z678" s="234"/>
      <c r="AA678" s="378"/>
      <c r="AB678" s="378"/>
      <c r="AC678" s="379"/>
      <c r="AD678" s="175"/>
      <c r="AE678" s="175"/>
      <c r="AF678" s="175"/>
      <c r="AG678" s="175"/>
      <c r="AH678" s="175"/>
      <c r="AI678" s="175"/>
      <c r="AJ678" s="175"/>
      <c r="AK678" s="175"/>
      <c r="AL678" s="175"/>
      <c r="AN678" s="216"/>
      <c r="AO678"/>
      <c r="AP678"/>
      <c r="AQ678"/>
      <c r="AR678"/>
      <c r="AS678"/>
      <c r="AT678"/>
    </row>
    <row r="679" spans="1:46" s="157" customFormat="1" ht="15" x14ac:dyDescent="0.25">
      <c r="A679" s="152"/>
      <c r="B679" s="364">
        <v>873</v>
      </c>
      <c r="C679" s="365" t="s">
        <v>259</v>
      </c>
      <c r="D679" s="366" t="s">
        <v>30</v>
      </c>
      <c r="E679" s="366" t="s">
        <v>562</v>
      </c>
      <c r="F679" s="367"/>
      <c r="G679" s="411">
        <v>43458</v>
      </c>
      <c r="H679" s="412">
        <v>3.01</v>
      </c>
      <c r="I679" s="342">
        <v>1</v>
      </c>
      <c r="J679" s="368">
        <v>0</v>
      </c>
      <c r="K679" s="369">
        <v>0</v>
      </c>
      <c r="L679" s="370">
        <v>3.01</v>
      </c>
      <c r="M679" s="370">
        <v>3.0100549528733902</v>
      </c>
      <c r="N679" s="370">
        <v>3.0101099067500425</v>
      </c>
      <c r="O679" s="370">
        <v>3.010164861629975</v>
      </c>
      <c r="P679" s="370">
        <v>3.0102198175132067</v>
      </c>
      <c r="Q679" s="370">
        <v>3.0102747743997544</v>
      </c>
      <c r="R679" s="370">
        <v>3.0103297322896374</v>
      </c>
      <c r="S679" s="370">
        <v>3.0103846911828738</v>
      </c>
      <c r="T679" s="370">
        <v>3.0104396510794826</v>
      </c>
      <c r="U679" s="370">
        <v>3.0104946119794809</v>
      </c>
      <c r="V679" s="370">
        <v>3.010549573882888</v>
      </c>
      <c r="W679" s="370">
        <v>3.010604536789721</v>
      </c>
      <c r="X679" s="370">
        <v>3.010659500700001</v>
      </c>
      <c r="Y679" s="370">
        <v>3.0107144656137428</v>
      </c>
      <c r="Z679" s="371"/>
      <c r="AA679" s="347">
        <v>0</v>
      </c>
      <c r="AB679" s="347">
        <v>0</v>
      </c>
      <c r="AC679" s="348">
        <v>0</v>
      </c>
      <c r="AD679" s="175"/>
      <c r="AE679" s="349">
        <v>82714</v>
      </c>
      <c r="AF679" s="350"/>
      <c r="AG679" s="350"/>
      <c r="AH679" s="350"/>
      <c r="AI679" s="350"/>
      <c r="AJ679" s="350"/>
      <c r="AK679" s="350"/>
      <c r="AL679" s="351"/>
      <c r="AM679" s="157">
        <v>3.1962975144037671</v>
      </c>
      <c r="AN679" s="216">
        <v>-0.18629751440376729</v>
      </c>
      <c r="AO679"/>
      <c r="AP679"/>
      <c r="AQ679"/>
      <c r="AR679"/>
      <c r="AS679"/>
      <c r="AT679"/>
    </row>
    <row r="680" spans="1:46" s="157" customFormat="1" ht="15" x14ac:dyDescent="0.25">
      <c r="A680" s="152"/>
      <c r="C680" s="217"/>
      <c r="D680" s="139"/>
      <c r="E680" s="139"/>
      <c r="F680" s="139"/>
      <c r="G680" s="218">
        <v>0.70833333333333337</v>
      </c>
      <c r="H680" s="250"/>
      <c r="I680" s="220"/>
      <c r="J680" s="220"/>
      <c r="K680" s="220"/>
      <c r="L680" s="220" t="s">
        <v>32</v>
      </c>
      <c r="M680" s="221"/>
      <c r="N680" s="221"/>
      <c r="O680" s="221"/>
      <c r="P680" s="221"/>
      <c r="Q680" s="221"/>
      <c r="R680" s="221"/>
      <c r="S680" s="221"/>
      <c r="T680" s="221"/>
      <c r="U680" s="221"/>
      <c r="V680" s="221"/>
      <c r="W680" s="221"/>
      <c r="X680" s="221"/>
      <c r="Y680" s="221"/>
      <c r="Z680" s="222"/>
      <c r="AA680" s="353"/>
      <c r="AB680" s="353"/>
      <c r="AC680" s="372">
        <v>0</v>
      </c>
      <c r="AD680" s="175"/>
      <c r="AE680" s="186">
        <v>1</v>
      </c>
      <c r="AF680" s="187">
        <v>0</v>
      </c>
      <c r="AG680" s="187">
        <v>0</v>
      </c>
      <c r="AH680" s="187">
        <v>0</v>
      </c>
      <c r="AI680" s="187">
        <v>0</v>
      </c>
      <c r="AJ680" s="187">
        <v>0</v>
      </c>
      <c r="AK680" s="187">
        <v>0</v>
      </c>
      <c r="AL680" s="188">
        <v>0</v>
      </c>
      <c r="AN680" s="216"/>
      <c r="AO680"/>
      <c r="AP680"/>
      <c r="AQ680"/>
      <c r="AR680"/>
      <c r="AS680"/>
      <c r="AT680"/>
    </row>
    <row r="681" spans="1:46" s="157" customFormat="1" ht="15" x14ac:dyDescent="0.25">
      <c r="A681" s="152"/>
      <c r="C681" s="223" t="s">
        <v>33</v>
      </c>
      <c r="D681" s="373"/>
      <c r="E681" s="225"/>
      <c r="F681" s="225"/>
      <c r="G681" s="226"/>
      <c r="H681" s="249"/>
      <c r="I681" s="228"/>
      <c r="J681" s="228"/>
      <c r="K681" s="228"/>
      <c r="L681" s="228"/>
      <c r="M681" s="374"/>
      <c r="N681" s="374"/>
      <c r="O681" s="375"/>
      <c r="P681" s="375"/>
      <c r="Q681" s="375"/>
      <c r="R681" s="376" t="s">
        <v>34</v>
      </c>
      <c r="S681" s="396">
        <v>0</v>
      </c>
      <c r="T681" s="233"/>
      <c r="U681" s="233"/>
      <c r="V681" s="233"/>
      <c r="W681" s="233"/>
      <c r="X681" s="233"/>
      <c r="Y681" s="233"/>
      <c r="Z681" s="234"/>
      <c r="AA681" s="378"/>
      <c r="AB681" s="378"/>
      <c r="AC681" s="379"/>
      <c r="AD681" s="175"/>
      <c r="AE681" s="175"/>
      <c r="AF681" s="175"/>
      <c r="AG681" s="175"/>
      <c r="AH681" s="175"/>
      <c r="AI681" s="175"/>
      <c r="AJ681" s="175"/>
      <c r="AK681" s="175"/>
      <c r="AL681" s="175"/>
      <c r="AN681" s="216"/>
      <c r="AO681"/>
      <c r="AP681"/>
      <c r="AQ681"/>
      <c r="AR681"/>
      <c r="AS681"/>
      <c r="AT681"/>
    </row>
    <row r="682" spans="1:46" s="157" customFormat="1" ht="15" x14ac:dyDescent="0.25">
      <c r="A682" s="152"/>
      <c r="B682" s="364">
        <v>890</v>
      </c>
      <c r="C682" s="365" t="s">
        <v>260</v>
      </c>
      <c r="D682" s="366" t="s">
        <v>30</v>
      </c>
      <c r="E682" s="366" t="s">
        <v>533</v>
      </c>
      <c r="F682" s="367"/>
      <c r="G682" s="411">
        <v>43438</v>
      </c>
      <c r="H682" s="412">
        <v>5.01</v>
      </c>
      <c r="I682" s="342">
        <v>1</v>
      </c>
      <c r="J682" s="368">
        <v>0</v>
      </c>
      <c r="K682" s="369">
        <v>0</v>
      </c>
      <c r="L682" s="370">
        <v>5.01</v>
      </c>
      <c r="M682" s="370">
        <v>5.0100914664105272</v>
      </c>
      <c r="N682" s="370">
        <v>5.0101829344909348</v>
      </c>
      <c r="O682" s="370">
        <v>5.0102744042412537</v>
      </c>
      <c r="P682" s="370">
        <v>5.0103658756615168</v>
      </c>
      <c r="Q682" s="370">
        <v>5.0104573487517508</v>
      </c>
      <c r="R682" s="370">
        <v>5.0105488235119875</v>
      </c>
      <c r="S682" s="370">
        <v>5.010640299942259</v>
      </c>
      <c r="T682" s="370">
        <v>5.0107317780425946</v>
      </c>
      <c r="U682" s="370">
        <v>5.0108232578130236</v>
      </c>
      <c r="V682" s="370">
        <v>5.010914739253578</v>
      </c>
      <c r="W682" s="370">
        <v>5.0110062223642871</v>
      </c>
      <c r="X682" s="370">
        <v>5.0110977071451845</v>
      </c>
      <c r="Y682" s="370">
        <v>5.0111891935962962</v>
      </c>
      <c r="Z682" s="371"/>
      <c r="AA682" s="347">
        <v>0</v>
      </c>
      <c r="AB682" s="347">
        <v>0</v>
      </c>
      <c r="AC682" s="348">
        <v>1.9960079840319365E-2</v>
      </c>
      <c r="AD682" s="175"/>
      <c r="AE682" s="349">
        <v>82710</v>
      </c>
      <c r="AF682" s="350"/>
      <c r="AG682" s="350"/>
      <c r="AH682" s="350"/>
      <c r="AI682" s="350"/>
      <c r="AJ682" s="350"/>
      <c r="AK682" s="350"/>
      <c r="AL682" s="351"/>
      <c r="AM682" s="157">
        <v>5.09</v>
      </c>
      <c r="AN682" s="216">
        <v>-8.0000000000000071E-2</v>
      </c>
      <c r="AO682"/>
      <c r="AP682"/>
      <c r="AQ682"/>
      <c r="AR682"/>
      <c r="AS682"/>
      <c r="AT682"/>
    </row>
    <row r="683" spans="1:46" s="157" customFormat="1" ht="15" x14ac:dyDescent="0.25">
      <c r="C683" s="217"/>
      <c r="D683" s="139"/>
      <c r="E683" s="139"/>
      <c r="F683" s="139"/>
      <c r="G683" s="218">
        <v>0.70833333333333337</v>
      </c>
      <c r="H683" s="250"/>
      <c r="I683" s="220"/>
      <c r="J683" s="220"/>
      <c r="K683" s="220"/>
      <c r="L683" s="220" t="s">
        <v>32</v>
      </c>
      <c r="M683" s="235"/>
      <c r="N683" s="221"/>
      <c r="O683" s="221"/>
      <c r="P683" s="221"/>
      <c r="Q683" s="221"/>
      <c r="R683" s="221"/>
      <c r="S683" s="221"/>
      <c r="T683" s="221"/>
      <c r="U683" s="221"/>
      <c r="V683" s="221"/>
      <c r="W683" s="221"/>
      <c r="X683" s="221"/>
      <c r="Y683" s="221"/>
      <c r="Z683" s="222"/>
      <c r="AA683" s="353"/>
      <c r="AB683" s="353"/>
      <c r="AC683" s="372">
        <v>0.1</v>
      </c>
      <c r="AD683" s="175"/>
      <c r="AE683" s="186">
        <v>1</v>
      </c>
      <c r="AF683" s="187">
        <v>0</v>
      </c>
      <c r="AG683" s="187">
        <v>0</v>
      </c>
      <c r="AH683" s="187">
        <v>0</v>
      </c>
      <c r="AI683" s="187">
        <v>0</v>
      </c>
      <c r="AJ683" s="187">
        <v>0</v>
      </c>
      <c r="AK683" s="187">
        <v>0</v>
      </c>
      <c r="AL683" s="188">
        <v>0</v>
      </c>
      <c r="AN683" s="216"/>
      <c r="AO683"/>
      <c r="AP683"/>
      <c r="AQ683"/>
      <c r="AR683"/>
      <c r="AS683"/>
      <c r="AT683"/>
    </row>
    <row r="684" spans="1:46" s="157" customFormat="1" ht="15" x14ac:dyDescent="0.25">
      <c r="C684" s="223" t="s">
        <v>33</v>
      </c>
      <c r="D684" s="373"/>
      <c r="E684" s="225"/>
      <c r="F684" s="225"/>
      <c r="G684" s="226"/>
      <c r="H684" s="249"/>
      <c r="I684" s="228"/>
      <c r="J684" s="228"/>
      <c r="K684" s="228"/>
      <c r="L684" s="228"/>
      <c r="M684" s="374"/>
      <c r="N684" s="374"/>
      <c r="O684" s="375"/>
      <c r="P684" s="375"/>
      <c r="Q684" s="375"/>
      <c r="R684" s="376" t="s">
        <v>34</v>
      </c>
      <c r="S684" s="396">
        <v>0</v>
      </c>
      <c r="T684" s="233"/>
      <c r="U684" s="233"/>
      <c r="V684" s="233"/>
      <c r="W684" s="233"/>
      <c r="X684" s="233"/>
      <c r="Y684" s="233"/>
      <c r="Z684" s="234"/>
      <c r="AA684" s="378"/>
      <c r="AB684" s="378"/>
      <c r="AC684" s="379"/>
      <c r="AD684" s="175"/>
      <c r="AE684" s="175"/>
      <c r="AF684" s="175"/>
      <c r="AG684" s="175"/>
      <c r="AH684" s="175"/>
      <c r="AI684" s="175"/>
      <c r="AJ684" s="175"/>
      <c r="AK684" s="175"/>
      <c r="AL684" s="175"/>
      <c r="AN684" s="216"/>
      <c r="AO684"/>
      <c r="AP684"/>
      <c r="AQ684"/>
      <c r="AR684"/>
      <c r="AS684"/>
      <c r="AT684"/>
    </row>
    <row r="685" spans="1:46" s="157" customFormat="1" ht="15" x14ac:dyDescent="0.25">
      <c r="B685" s="364">
        <v>945</v>
      </c>
      <c r="C685" s="365" t="s">
        <v>261</v>
      </c>
      <c r="D685" s="366" t="s">
        <v>30</v>
      </c>
      <c r="E685" s="366" t="s">
        <v>545</v>
      </c>
      <c r="F685" s="367"/>
      <c r="G685" s="411">
        <v>43496</v>
      </c>
      <c r="H685" s="412">
        <v>9.69</v>
      </c>
      <c r="I685" s="342">
        <v>1</v>
      </c>
      <c r="J685" s="368">
        <v>0</v>
      </c>
      <c r="K685" s="369">
        <v>0</v>
      </c>
      <c r="L685" s="370">
        <v>9.69</v>
      </c>
      <c r="M685" s="370">
        <v>9.6901769080874267</v>
      </c>
      <c r="N685" s="370">
        <v>9.6903538194046224</v>
      </c>
      <c r="O685" s="370">
        <v>9.6905307339516469</v>
      </c>
      <c r="P685" s="370">
        <v>9.6907076517285624</v>
      </c>
      <c r="Q685" s="370">
        <v>9.6908845727354223</v>
      </c>
      <c r="R685" s="370">
        <v>9.6910614969722886</v>
      </c>
      <c r="S685" s="370">
        <v>9.6912384244392182</v>
      </c>
      <c r="T685" s="370">
        <v>9.6914153551362752</v>
      </c>
      <c r="U685" s="370">
        <v>9.6915922890635127</v>
      </c>
      <c r="V685" s="370">
        <v>9.6917692262209929</v>
      </c>
      <c r="W685" s="370">
        <v>9.691946166608771</v>
      </c>
      <c r="X685" s="370">
        <v>9.6921231102269143</v>
      </c>
      <c r="Y685" s="370">
        <v>9.6923000570754709</v>
      </c>
      <c r="Z685" s="371"/>
      <c r="AA685" s="347">
        <v>0</v>
      </c>
      <c r="AB685" s="347">
        <v>0</v>
      </c>
      <c r="AC685" s="348">
        <v>0.21671826625387</v>
      </c>
      <c r="AD685" s="175"/>
      <c r="AE685" s="349">
        <v>82703</v>
      </c>
      <c r="AF685" s="350"/>
      <c r="AG685" s="350"/>
      <c r="AH685" s="350"/>
      <c r="AI685" s="350"/>
      <c r="AJ685" s="350"/>
      <c r="AK685" s="350"/>
      <c r="AL685" s="351"/>
      <c r="AM685" s="157">
        <v>10.270358384692937</v>
      </c>
      <c r="AN685" s="216">
        <v>-0.58035838469293743</v>
      </c>
      <c r="AO685"/>
      <c r="AP685"/>
      <c r="AQ685"/>
      <c r="AR685"/>
      <c r="AS685"/>
      <c r="AT685"/>
    </row>
    <row r="686" spans="1:46" s="157" customFormat="1" ht="15" x14ac:dyDescent="0.25">
      <c r="C686" s="217"/>
      <c r="D686" s="139"/>
      <c r="E686" s="139"/>
      <c r="F686" s="139"/>
      <c r="G686" s="218">
        <v>0.70833333333333337</v>
      </c>
      <c r="H686" s="250"/>
      <c r="I686" s="220"/>
      <c r="J686" s="220"/>
      <c r="K686" s="220"/>
      <c r="L686" s="220" t="s">
        <v>32</v>
      </c>
      <c r="M686" s="235"/>
      <c r="N686" s="221"/>
      <c r="O686" s="221"/>
      <c r="P686" s="221"/>
      <c r="Q686" s="221"/>
      <c r="R686" s="221"/>
      <c r="S686" s="221"/>
      <c r="T686" s="221"/>
      <c r="U686" s="221"/>
      <c r="V686" s="221"/>
      <c r="W686" s="221"/>
      <c r="X686" s="221"/>
      <c r="Y686" s="221"/>
      <c r="Z686" s="222"/>
      <c r="AA686" s="353"/>
      <c r="AB686" s="353"/>
      <c r="AC686" s="372">
        <v>2.1</v>
      </c>
      <c r="AD686" s="175"/>
      <c r="AE686" s="186">
        <v>1</v>
      </c>
      <c r="AF686" s="187">
        <v>0</v>
      </c>
      <c r="AG686" s="187">
        <v>0</v>
      </c>
      <c r="AH686" s="187">
        <v>0</v>
      </c>
      <c r="AI686" s="187">
        <v>0</v>
      </c>
      <c r="AJ686" s="187">
        <v>0</v>
      </c>
      <c r="AK686" s="187">
        <v>0</v>
      </c>
      <c r="AL686" s="188">
        <v>0</v>
      </c>
      <c r="AN686" s="216"/>
      <c r="AO686"/>
      <c r="AP686"/>
      <c r="AQ686"/>
      <c r="AR686"/>
      <c r="AS686"/>
      <c r="AT686"/>
    </row>
    <row r="687" spans="1:46" s="157" customFormat="1" ht="15" x14ac:dyDescent="0.25">
      <c r="C687" s="223" t="s">
        <v>33</v>
      </c>
      <c r="D687" s="373"/>
      <c r="E687" s="225"/>
      <c r="F687" s="225"/>
      <c r="G687" s="226"/>
      <c r="H687" s="249"/>
      <c r="I687" s="228"/>
      <c r="J687" s="228"/>
      <c r="K687" s="228"/>
      <c r="L687" s="228"/>
      <c r="M687" s="374"/>
      <c r="N687" s="374"/>
      <c r="O687" s="375"/>
      <c r="P687" s="375"/>
      <c r="Q687" s="375"/>
      <c r="R687" s="376" t="s">
        <v>34</v>
      </c>
      <c r="S687" s="396">
        <v>0</v>
      </c>
      <c r="T687" s="233"/>
      <c r="U687" s="233"/>
      <c r="V687" s="233"/>
      <c r="W687" s="233"/>
      <c r="X687" s="233"/>
      <c r="Y687" s="233"/>
      <c r="Z687" s="234"/>
      <c r="AA687" s="378"/>
      <c r="AB687" s="378"/>
      <c r="AC687" s="379"/>
      <c r="AD687" s="175"/>
      <c r="AE687" s="175"/>
      <c r="AF687" s="175"/>
      <c r="AG687" s="175"/>
      <c r="AH687" s="175"/>
      <c r="AI687" s="175"/>
      <c r="AJ687" s="175"/>
      <c r="AK687" s="175"/>
      <c r="AL687" s="175"/>
      <c r="AN687" s="216"/>
      <c r="AO687"/>
      <c r="AP687"/>
      <c r="AQ687"/>
      <c r="AR687"/>
      <c r="AS687"/>
      <c r="AT687"/>
    </row>
    <row r="688" spans="1:46" s="157" customFormat="1" ht="15" x14ac:dyDescent="0.25">
      <c r="A688" s="246"/>
      <c r="B688" s="246"/>
      <c r="C688" s="246"/>
      <c r="D688" s="246"/>
      <c r="E688" s="246"/>
      <c r="F688" s="246"/>
      <c r="G688" s="246"/>
      <c r="H688" s="246"/>
      <c r="I688" s="246"/>
      <c r="J688" s="246"/>
      <c r="K688" s="246"/>
      <c r="L688" s="246"/>
      <c r="M688" s="246"/>
      <c r="N688" s="246"/>
      <c r="O688" s="246"/>
      <c r="P688" s="246"/>
      <c r="Q688" s="246"/>
      <c r="R688" s="246"/>
      <c r="S688" s="246"/>
      <c r="T688" s="246"/>
      <c r="U688" s="246"/>
      <c r="V688" s="246"/>
      <c r="W688" s="246"/>
      <c r="X688" s="246"/>
      <c r="Y688" s="246"/>
      <c r="Z688" s="246"/>
      <c r="AA688" s="246"/>
      <c r="AB688" s="246"/>
      <c r="AC688" s="246"/>
      <c r="AD688" s="246"/>
      <c r="AE688" s="246"/>
      <c r="AF688" s="246"/>
      <c r="AG688" s="246"/>
      <c r="AH688" s="246"/>
      <c r="AI688" s="246"/>
      <c r="AJ688" s="246"/>
      <c r="AK688" s="246"/>
      <c r="AL688" s="246"/>
      <c r="AN688" s="216"/>
      <c r="AO688"/>
      <c r="AP688"/>
      <c r="AQ688"/>
      <c r="AR688"/>
      <c r="AS688"/>
      <c r="AT688"/>
    </row>
    <row r="689" spans="1:46" s="157" customFormat="1" ht="15" x14ac:dyDescent="0.25">
      <c r="A689" s="152"/>
      <c r="B689" s="25"/>
      <c r="C689" s="158"/>
      <c r="D689" s="152"/>
      <c r="E689" s="152"/>
      <c r="F689" s="152"/>
      <c r="G689" s="152"/>
      <c r="H689" s="152"/>
      <c r="I689" s="152"/>
      <c r="J689" s="152"/>
      <c r="K689" s="152"/>
      <c r="L689" s="7" t="s">
        <v>0</v>
      </c>
      <c r="M689" s="159"/>
      <c r="N689" s="159"/>
      <c r="O689" s="159"/>
      <c r="P689" s="159"/>
      <c r="Q689" s="159"/>
      <c r="R689" s="159"/>
      <c r="S689" s="159"/>
      <c r="T689" s="159"/>
      <c r="U689" s="159"/>
      <c r="V689" s="159"/>
      <c r="W689" s="159"/>
      <c r="X689" s="159"/>
      <c r="Y689" s="159"/>
      <c r="Z689" s="156"/>
      <c r="AA689" s="152"/>
      <c r="AB689" s="152"/>
      <c r="AC689" s="152"/>
      <c r="AD689" s="152"/>
      <c r="AE689" s="152"/>
      <c r="AF689" s="152"/>
      <c r="AG689" s="152"/>
      <c r="AH689" s="152"/>
      <c r="AI689" s="152"/>
      <c r="AJ689" s="152"/>
      <c r="AK689" s="152"/>
      <c r="AL689" s="152"/>
      <c r="AN689" s="216"/>
      <c r="AO689"/>
      <c r="AP689"/>
      <c r="AQ689"/>
      <c r="AR689"/>
      <c r="AS689"/>
      <c r="AT689"/>
    </row>
    <row r="690" spans="1:46" s="157" customFormat="1" ht="60.75" x14ac:dyDescent="0.25">
      <c r="A690" s="20" t="s">
        <v>39</v>
      </c>
      <c r="B690" s="21" t="s">
        <v>657</v>
      </c>
      <c r="C690" s="20" t="s">
        <v>2</v>
      </c>
      <c r="D690" s="18" t="s">
        <v>3</v>
      </c>
      <c r="E690" s="18" t="s">
        <v>4</v>
      </c>
      <c r="F690" s="18" t="s">
        <v>5</v>
      </c>
      <c r="G690" s="22" t="s">
        <v>6</v>
      </c>
      <c r="H690" s="22" t="s">
        <v>826</v>
      </c>
      <c r="I690" s="16" t="s">
        <v>7</v>
      </c>
      <c r="J690" s="24" t="s">
        <v>8</v>
      </c>
      <c r="K690" s="17" t="s">
        <v>9</v>
      </c>
      <c r="L690" s="22" t="s">
        <v>10</v>
      </c>
      <c r="M690" s="22" t="s">
        <v>658</v>
      </c>
      <c r="N690" s="22" t="s">
        <v>659</v>
      </c>
      <c r="O690" s="22" t="s">
        <v>660</v>
      </c>
      <c r="P690" s="22" t="s">
        <v>661</v>
      </c>
      <c r="Q690" s="22" t="s">
        <v>662</v>
      </c>
      <c r="R690" s="22" t="s">
        <v>663</v>
      </c>
      <c r="S690" s="22" t="s">
        <v>664</v>
      </c>
      <c r="T690" s="22" t="s">
        <v>665</v>
      </c>
      <c r="U690" s="22" t="s">
        <v>666</v>
      </c>
      <c r="V690" s="22" t="s">
        <v>667</v>
      </c>
      <c r="W690" s="22" t="s">
        <v>665</v>
      </c>
      <c r="X690" s="22" t="s">
        <v>666</v>
      </c>
      <c r="Y690" s="22" t="s">
        <v>667</v>
      </c>
      <c r="Z690" s="23" t="s">
        <v>11</v>
      </c>
      <c r="AA690" s="19" t="s">
        <v>12</v>
      </c>
      <c r="AB690" s="19" t="s">
        <v>13</v>
      </c>
      <c r="AC690" s="19" t="s">
        <v>14</v>
      </c>
      <c r="AD690" s="160"/>
      <c r="AE690" s="19" t="s">
        <v>15</v>
      </c>
      <c r="AF690" s="19" t="s">
        <v>16</v>
      </c>
      <c r="AG690" s="19" t="s">
        <v>17</v>
      </c>
      <c r="AH690" s="19" t="s">
        <v>18</v>
      </c>
      <c r="AI690" s="19" t="s">
        <v>19</v>
      </c>
      <c r="AJ690" s="19" t="s">
        <v>20</v>
      </c>
      <c r="AK690" s="19" t="s">
        <v>21</v>
      </c>
      <c r="AL690" s="19" t="s">
        <v>22</v>
      </c>
      <c r="AN690" s="216"/>
      <c r="AO690"/>
      <c r="AP690"/>
      <c r="AQ690"/>
      <c r="AR690"/>
      <c r="AS690"/>
      <c r="AT690"/>
    </row>
    <row r="691" spans="1:46" s="157" customFormat="1" ht="15" x14ac:dyDescent="0.25">
      <c r="A691" s="6"/>
      <c r="B691" s="161"/>
      <c r="C691" s="162"/>
      <c r="D691" s="161"/>
      <c r="E691" s="161"/>
      <c r="F691" s="161"/>
      <c r="G691" s="163"/>
      <c r="H691" s="161"/>
      <c r="I691" s="164"/>
      <c r="J691" s="165"/>
      <c r="K691" s="161"/>
      <c r="L691" s="161"/>
      <c r="M691" s="161"/>
      <c r="N691" s="161"/>
      <c r="O691" s="161"/>
      <c r="P691" s="161"/>
      <c r="Q691" s="161"/>
      <c r="R691" s="161"/>
      <c r="S691" s="161"/>
      <c r="T691" s="161"/>
      <c r="U691" s="161"/>
      <c r="V691" s="161"/>
      <c r="W691" s="161"/>
      <c r="X691" s="161"/>
      <c r="Y691" s="161"/>
      <c r="Z691" s="160"/>
      <c r="AA691" s="160"/>
      <c r="AB691" s="160"/>
      <c r="AC691" s="160"/>
      <c r="AD691" s="160"/>
      <c r="AE691" s="160"/>
      <c r="AF691" s="160"/>
      <c r="AG691" s="160"/>
      <c r="AH691" s="160"/>
      <c r="AI691" s="160"/>
      <c r="AJ691" s="160"/>
      <c r="AK691" s="160"/>
      <c r="AL691" s="160"/>
      <c r="AN691" s="216"/>
      <c r="AO691"/>
      <c r="AP691"/>
      <c r="AQ691"/>
      <c r="AR691"/>
      <c r="AS691"/>
      <c r="AT691"/>
    </row>
    <row r="692" spans="1:46" s="157" customFormat="1" ht="15" x14ac:dyDescent="0.25">
      <c r="A692" s="334" t="s">
        <v>597</v>
      </c>
      <c r="B692" s="335">
        <v>716</v>
      </c>
      <c r="C692" s="336"/>
      <c r="D692" s="337" t="s">
        <v>23</v>
      </c>
      <c r="E692" s="338" t="s">
        <v>539</v>
      </c>
      <c r="F692" s="339"/>
      <c r="G692" s="408"/>
      <c r="H692" s="409">
        <v>5</v>
      </c>
      <c r="I692" s="342">
        <v>1</v>
      </c>
      <c r="J692" s="343"/>
      <c r="K692" s="344" t="s">
        <v>24</v>
      </c>
      <c r="L692" s="345">
        <v>5</v>
      </c>
      <c r="M692" s="345">
        <v>5.0026322005352606</v>
      </c>
      <c r="N692" s="345">
        <v>5.0053325137043885</v>
      </c>
      <c r="O692" s="345">
        <v>5.0081027640246996</v>
      </c>
      <c r="P692" s="345">
        <v>5.0109448248876056</v>
      </c>
      <c r="Q692" s="345">
        <v>5.0138606198678195</v>
      </c>
      <c r="R692" s="345">
        <v>5.0168521240676363</v>
      </c>
      <c r="S692" s="345">
        <v>5.0199213654972326</v>
      </c>
      <c r="T692" s="345">
        <v>5.0230704264919188</v>
      </c>
      <c r="U692" s="345">
        <v>5.0263014451673804</v>
      </c>
      <c r="V692" s="345">
        <v>5.0296166169138798</v>
      </c>
      <c r="W692" s="345">
        <v>5.0330181959305023</v>
      </c>
      <c r="X692" s="345">
        <v>5.0365084968004892</v>
      </c>
      <c r="Y692" s="345">
        <v>5.0400898961087668</v>
      </c>
      <c r="Z692" s="346" t="s">
        <v>1612</v>
      </c>
      <c r="AA692" s="347">
        <v>0</v>
      </c>
      <c r="AB692" s="347">
        <v>0</v>
      </c>
      <c r="AC692" s="348">
        <v>0.3</v>
      </c>
      <c r="AD692" s="175"/>
      <c r="AE692" s="349">
        <v>13930</v>
      </c>
      <c r="AF692" s="350"/>
      <c r="AG692" s="350"/>
      <c r="AH692" s="350"/>
      <c r="AI692" s="350"/>
      <c r="AJ692" s="350"/>
      <c r="AK692" s="350"/>
      <c r="AL692" s="351"/>
      <c r="AN692" s="216"/>
      <c r="AO692"/>
      <c r="AP692"/>
      <c r="AQ692"/>
      <c r="AR692"/>
      <c r="AS692"/>
      <c r="AT692"/>
    </row>
    <row r="693" spans="1:46" s="157" customFormat="1" ht="15" x14ac:dyDescent="0.25">
      <c r="A693" s="11"/>
      <c r="B693" s="176"/>
      <c r="C693" s="177"/>
      <c r="D693" s="178"/>
      <c r="E693" s="178"/>
      <c r="F693" s="178"/>
      <c r="G693" s="179"/>
      <c r="H693" s="180"/>
      <c r="I693" s="181"/>
      <c r="J693" s="182"/>
      <c r="K693" s="183" t="s">
        <v>25</v>
      </c>
      <c r="L693" s="352">
        <v>4.1436886481708273</v>
      </c>
      <c r="M693" s="352">
        <v>4.1458700520663614</v>
      </c>
      <c r="N693" s="352">
        <v>4.1481079034714456</v>
      </c>
      <c r="O693" s="352">
        <v>4.150403714432418</v>
      </c>
      <c r="P693" s="352">
        <v>4.1527590374994254</v>
      </c>
      <c r="Q693" s="352">
        <v>4.1551754668114063</v>
      </c>
      <c r="R693" s="352">
        <v>4.1576546392101532</v>
      </c>
      <c r="S693" s="352">
        <v>4.1601982353842164</v>
      </c>
      <c r="T693" s="352">
        <v>4.1628079810434322</v>
      </c>
      <c r="U693" s="352">
        <v>4.1654856481249398</v>
      </c>
      <c r="V693" s="352">
        <v>4.1682330560314806</v>
      </c>
      <c r="W693" s="352">
        <v>4.1710520729028877</v>
      </c>
      <c r="X693" s="352">
        <v>4.173944616921621</v>
      </c>
      <c r="Y693" s="352">
        <v>4.1769126576532765</v>
      </c>
      <c r="Z693" s="184"/>
      <c r="AA693" s="353"/>
      <c r="AB693" s="353"/>
      <c r="AC693" s="354">
        <v>1.5</v>
      </c>
      <c r="AD693" s="175"/>
      <c r="AE693" s="186">
        <v>1</v>
      </c>
      <c r="AF693" s="187">
        <v>0</v>
      </c>
      <c r="AG693" s="187">
        <v>0</v>
      </c>
      <c r="AH693" s="187">
        <v>0</v>
      </c>
      <c r="AI693" s="187">
        <v>0</v>
      </c>
      <c r="AJ693" s="187">
        <v>0</v>
      </c>
      <c r="AK693" s="187">
        <v>0</v>
      </c>
      <c r="AL693" s="188">
        <v>0</v>
      </c>
      <c r="AN693" s="216"/>
      <c r="AO693"/>
      <c r="AP693"/>
      <c r="AQ693"/>
      <c r="AR693"/>
      <c r="AS693"/>
      <c r="AT693"/>
    </row>
    <row r="694" spans="1:46" s="157" customFormat="1" ht="15" x14ac:dyDescent="0.25">
      <c r="A694" s="11"/>
      <c r="B694" s="176"/>
      <c r="C694" s="189"/>
      <c r="D694" s="190" t="s">
        <v>26</v>
      </c>
      <c r="E694" s="355"/>
      <c r="F694" s="356"/>
      <c r="G694" s="357"/>
      <c r="H694" s="358"/>
      <c r="I694" s="359"/>
      <c r="J694" s="359"/>
      <c r="K694" s="359"/>
      <c r="L694" s="359"/>
      <c r="M694" s="359"/>
      <c r="N694" s="360"/>
      <c r="O694" s="360"/>
      <c r="P694" s="360"/>
      <c r="Q694" s="360"/>
      <c r="R694" s="361" t="s">
        <v>27</v>
      </c>
      <c r="S694" s="392">
        <v>0</v>
      </c>
      <c r="T694" s="353"/>
      <c r="U694" s="353"/>
      <c r="V694" s="353"/>
      <c r="W694" s="353"/>
      <c r="X694" s="353"/>
      <c r="Y694" s="353"/>
      <c r="Z694" s="184"/>
      <c r="AA694" s="362"/>
      <c r="AB694" s="362"/>
      <c r="AC694" s="363"/>
      <c r="AD694" s="175"/>
      <c r="AE694" s="175"/>
      <c r="AF694" s="175"/>
      <c r="AG694" s="175"/>
      <c r="AH694" s="175"/>
      <c r="AI694" s="175"/>
      <c r="AJ694" s="175"/>
      <c r="AK694" s="175"/>
      <c r="AL694" s="175"/>
      <c r="AN694" s="216"/>
      <c r="AO694"/>
      <c r="AP694"/>
      <c r="AQ694"/>
      <c r="AR694"/>
      <c r="AS694"/>
      <c r="AT694"/>
    </row>
    <row r="695" spans="1:46" s="157" customFormat="1" ht="15" x14ac:dyDescent="0.25">
      <c r="A695" s="14"/>
      <c r="B695" s="197"/>
      <c r="C695" s="198"/>
      <c r="D695" s="198"/>
      <c r="E695" s="198"/>
      <c r="F695" s="199"/>
      <c r="G695" s="200" t="s">
        <v>28</v>
      </c>
      <c r="H695" s="201">
        <v>0.99199999999999999</v>
      </c>
      <c r="I695" s="197"/>
      <c r="J695" s="202"/>
      <c r="K695" s="203" t="s">
        <v>29</v>
      </c>
      <c r="L695" s="78">
        <v>4.96</v>
      </c>
      <c r="M695" s="78">
        <v>4.962611142930978</v>
      </c>
      <c r="N695" s="78">
        <v>4.9652898535947534</v>
      </c>
      <c r="O695" s="78">
        <v>4.9680379419125016</v>
      </c>
      <c r="P695" s="78">
        <v>4.9708572662885047</v>
      </c>
      <c r="Q695" s="78">
        <v>4.9737497349088766</v>
      </c>
      <c r="R695" s="78">
        <v>4.976717307075095</v>
      </c>
      <c r="S695" s="78">
        <v>4.9797619945732547</v>
      </c>
      <c r="T695" s="78">
        <v>4.982885863079983</v>
      </c>
      <c r="U695" s="78">
        <v>4.9860910336060416</v>
      </c>
      <c r="V695" s="78">
        <v>4.9893796839785685</v>
      </c>
      <c r="W695" s="78">
        <v>4.9927540503630583</v>
      </c>
      <c r="X695" s="78">
        <v>4.9962164288260853</v>
      </c>
      <c r="Y695" s="78">
        <v>4.9997691769398962</v>
      </c>
      <c r="Z695" s="204"/>
      <c r="AA695" s="205"/>
      <c r="AB695" s="198"/>
      <c r="AC695" s="206"/>
      <c r="AD695" s="175"/>
      <c r="AE695" s="175"/>
      <c r="AF695" s="175"/>
      <c r="AG695" s="175"/>
      <c r="AH695" s="175"/>
      <c r="AI695" s="175"/>
      <c r="AJ695" s="175"/>
      <c r="AK695" s="175"/>
      <c r="AL695" s="175"/>
      <c r="AN695" s="216"/>
      <c r="AO695"/>
      <c r="AP695"/>
      <c r="AQ695"/>
      <c r="AR695"/>
      <c r="AS695"/>
      <c r="AT695"/>
    </row>
    <row r="696" spans="1:46" s="157" customFormat="1" ht="15" x14ac:dyDescent="0.25">
      <c r="A696" s="2"/>
      <c r="C696" s="207"/>
      <c r="D696" s="208"/>
      <c r="E696" s="208"/>
      <c r="F696" s="208"/>
      <c r="G696" s="209"/>
      <c r="H696" s="241"/>
      <c r="I696" s="211"/>
      <c r="J696" s="212"/>
      <c r="K696" s="208"/>
      <c r="Z696" s="175"/>
      <c r="AA696" s="175"/>
      <c r="AB696" s="175"/>
      <c r="AC696" s="175"/>
      <c r="AD696" s="175"/>
      <c r="AE696" s="175"/>
      <c r="AF696" s="175"/>
      <c r="AG696" s="175"/>
      <c r="AH696" s="175"/>
      <c r="AI696" s="175"/>
      <c r="AJ696" s="175"/>
      <c r="AK696" s="175"/>
      <c r="AL696" s="175"/>
      <c r="AN696" s="216"/>
      <c r="AO696"/>
      <c r="AP696"/>
      <c r="AQ696"/>
      <c r="AR696"/>
      <c r="AS696"/>
      <c r="AT696"/>
    </row>
    <row r="697" spans="1:46" s="157" customFormat="1" ht="15" x14ac:dyDescent="0.25">
      <c r="A697" s="152"/>
      <c r="B697" s="388">
        <v>710</v>
      </c>
      <c r="C697" s="365" t="s">
        <v>248</v>
      </c>
      <c r="D697" s="366" t="s">
        <v>30</v>
      </c>
      <c r="E697" s="366" t="s">
        <v>598</v>
      </c>
      <c r="F697" s="367"/>
      <c r="G697" s="411"/>
      <c r="H697" s="413">
        <v>7.8663433102626995E-2</v>
      </c>
      <c r="I697" s="342">
        <v>1</v>
      </c>
      <c r="J697" s="368" t="s">
        <v>829</v>
      </c>
      <c r="K697" s="369" t="s">
        <v>829</v>
      </c>
      <c r="L697" s="370">
        <v>7.8663433102626995E-2</v>
      </c>
      <c r="M697" s="370">
        <v>8.0770622773583961E-2</v>
      </c>
      <c r="N697" s="370">
        <v>8.2934258599180452E-2</v>
      </c>
      <c r="O697" s="370">
        <v>8.5155852625729889E-2</v>
      </c>
      <c r="P697" s="370">
        <v>8.7436957403350862E-2</v>
      </c>
      <c r="Q697" s="370">
        <v>8.9779167070959343E-2</v>
      </c>
      <c r="R697" s="370">
        <v>9.2184118470324677E-2</v>
      </c>
      <c r="S697" s="370">
        <v>9.4653492289968638E-2</v>
      </c>
      <c r="T697" s="370">
        <v>9.7189014239706231E-2</v>
      </c>
      <c r="U697" s="370">
        <v>9.9792456256649675E-2</v>
      </c>
      <c r="V697" s="370">
        <v>0.10246563774351786</v>
      </c>
      <c r="W697" s="370">
        <v>0.10521042684011715</v>
      </c>
      <c r="X697" s="370">
        <v>0.1080287417288817</v>
      </c>
      <c r="Y697" s="370">
        <v>0.11092255197538586</v>
      </c>
      <c r="Z697" s="381"/>
      <c r="AA697" s="347">
        <v>0</v>
      </c>
      <c r="AB697" s="347">
        <v>0</v>
      </c>
      <c r="AC697" s="348">
        <v>0</v>
      </c>
      <c r="AD697" s="175"/>
      <c r="AE697" s="349">
        <v>82807</v>
      </c>
      <c r="AF697" s="350"/>
      <c r="AG697" s="350"/>
      <c r="AH697" s="350"/>
      <c r="AI697" s="350"/>
      <c r="AJ697" s="350"/>
      <c r="AK697" s="350"/>
      <c r="AL697" s="351"/>
      <c r="AM697" s="157">
        <v>7.0000000000000007E-2</v>
      </c>
      <c r="AN697" s="216">
        <v>8.6634331026269884E-3</v>
      </c>
      <c r="AO697"/>
      <c r="AP697"/>
      <c r="AQ697"/>
      <c r="AR697"/>
      <c r="AS697"/>
      <c r="AT697"/>
    </row>
    <row r="698" spans="1:46" s="157" customFormat="1" ht="15" x14ac:dyDescent="0.25">
      <c r="A698" s="152"/>
      <c r="C698" s="238" t="s">
        <v>672</v>
      </c>
      <c r="D698" s="139"/>
      <c r="E698" s="139"/>
      <c r="F698" s="139"/>
      <c r="G698" s="218"/>
      <c r="H698" s="248"/>
      <c r="I698" s="220"/>
      <c r="J698" s="220"/>
      <c r="K698" s="220"/>
      <c r="L698" s="220" t="s">
        <v>32</v>
      </c>
      <c r="M698" s="235"/>
      <c r="N698" s="221"/>
      <c r="O698" s="221"/>
      <c r="P698" s="221"/>
      <c r="Q698" s="221"/>
      <c r="R698" s="221"/>
      <c r="S698" s="221"/>
      <c r="T698" s="221"/>
      <c r="U698" s="221"/>
      <c r="V698" s="221"/>
      <c r="W698" s="221"/>
      <c r="X698" s="221"/>
      <c r="Y698" s="221"/>
      <c r="Z698" s="222"/>
      <c r="AA698" s="353"/>
      <c r="AB698" s="353"/>
      <c r="AC698" s="382"/>
      <c r="AD698" s="175"/>
      <c r="AE698" s="186">
        <v>1</v>
      </c>
      <c r="AF698" s="187">
        <v>0</v>
      </c>
      <c r="AG698" s="187">
        <v>0</v>
      </c>
      <c r="AH698" s="187">
        <v>0</v>
      </c>
      <c r="AI698" s="187">
        <v>0</v>
      </c>
      <c r="AJ698" s="187">
        <v>0</v>
      </c>
      <c r="AK698" s="187">
        <v>0</v>
      </c>
      <c r="AL698" s="188">
        <v>0</v>
      </c>
      <c r="AN698" s="216"/>
      <c r="AO698"/>
      <c r="AP698"/>
      <c r="AQ698"/>
      <c r="AR698"/>
      <c r="AS698"/>
      <c r="AT698"/>
    </row>
    <row r="699" spans="1:46" s="157" customFormat="1" ht="15" x14ac:dyDescent="0.25">
      <c r="A699" s="152"/>
      <c r="C699" s="223" t="s">
        <v>33</v>
      </c>
      <c r="D699" s="373"/>
      <c r="E699" s="225"/>
      <c r="F699" s="225"/>
      <c r="G699" s="226"/>
      <c r="H699" s="249"/>
      <c r="I699" s="228"/>
      <c r="J699" s="228"/>
      <c r="K699" s="228"/>
      <c r="L699" s="228"/>
      <c r="M699" s="374"/>
      <c r="N699" s="374"/>
      <c r="O699" s="375"/>
      <c r="P699" s="375"/>
      <c r="Q699" s="375"/>
      <c r="R699" s="376" t="s">
        <v>34</v>
      </c>
      <c r="S699" s="396">
        <v>0</v>
      </c>
      <c r="T699" s="233"/>
      <c r="U699" s="233"/>
      <c r="V699" s="233"/>
      <c r="W699" s="233"/>
      <c r="X699" s="233"/>
      <c r="Y699" s="233"/>
      <c r="Z699" s="234"/>
      <c r="AA699" s="378"/>
      <c r="AB699" s="378"/>
      <c r="AC699" s="379"/>
      <c r="AD699" s="175"/>
      <c r="AE699" s="175"/>
      <c r="AF699" s="175"/>
      <c r="AG699" s="175"/>
      <c r="AH699" s="175"/>
      <c r="AI699" s="175"/>
      <c r="AJ699" s="175"/>
      <c r="AK699" s="175"/>
      <c r="AL699" s="175"/>
      <c r="AN699" s="216"/>
      <c r="AO699"/>
      <c r="AP699"/>
      <c r="AQ699"/>
      <c r="AR699"/>
      <c r="AS699"/>
      <c r="AT699"/>
    </row>
    <row r="700" spans="1:46" s="157" customFormat="1" ht="15" x14ac:dyDescent="0.25">
      <c r="A700" s="152"/>
      <c r="B700" s="364">
        <v>894</v>
      </c>
      <c r="C700" s="365" t="s">
        <v>691</v>
      </c>
      <c r="D700" s="366" t="s">
        <v>30</v>
      </c>
      <c r="E700" s="366">
        <v>0.1</v>
      </c>
      <c r="F700" s="367"/>
      <c r="G700" s="411"/>
      <c r="H700" s="413">
        <v>2.2475266600750568E-2</v>
      </c>
      <c r="I700" s="342">
        <v>1</v>
      </c>
      <c r="J700" s="368" t="s">
        <v>1589</v>
      </c>
      <c r="K700" s="369">
        <v>0</v>
      </c>
      <c r="L700" s="345">
        <v>2.2475266600750568E-2</v>
      </c>
      <c r="M700" s="345">
        <v>2.2475676926491408E-2</v>
      </c>
      <c r="N700" s="345">
        <v>2.2476087259723471E-2</v>
      </c>
      <c r="O700" s="345">
        <v>2.2476497600446888E-2</v>
      </c>
      <c r="P700" s="345">
        <v>2.247690794866181E-2</v>
      </c>
      <c r="Q700" s="345">
        <v>2.2477318304368357E-2</v>
      </c>
      <c r="R700" s="345">
        <v>2.2477728667566674E-2</v>
      </c>
      <c r="S700" s="345">
        <v>2.2478139038256899E-2</v>
      </c>
      <c r="T700" s="345">
        <v>2.2478549416439168E-2</v>
      </c>
      <c r="U700" s="345">
        <v>2.2478959802113611E-2</v>
      </c>
      <c r="V700" s="345">
        <v>2.2479370195280377E-2</v>
      </c>
      <c r="W700" s="345">
        <v>2.2479780595939587E-2</v>
      </c>
      <c r="X700" s="345">
        <v>2.2480191004091401E-2</v>
      </c>
      <c r="Y700" s="345">
        <v>2.2480601419735929E-2</v>
      </c>
      <c r="Z700" s="371"/>
      <c r="AA700" s="347">
        <v>0</v>
      </c>
      <c r="AB700" s="347">
        <v>0</v>
      </c>
      <c r="AC700" s="348">
        <v>1.3348006291946783</v>
      </c>
      <c r="AD700" s="175"/>
      <c r="AE700" s="349"/>
      <c r="AF700" s="350"/>
      <c r="AG700" s="350"/>
      <c r="AH700" s="350"/>
      <c r="AI700" s="350"/>
      <c r="AJ700" s="350"/>
      <c r="AK700" s="350"/>
      <c r="AL700" s="351"/>
      <c r="AN700" s="216"/>
      <c r="AO700"/>
      <c r="AP700"/>
      <c r="AQ700"/>
      <c r="AR700"/>
      <c r="AS700"/>
      <c r="AT700"/>
    </row>
    <row r="701" spans="1:46" s="157" customFormat="1" ht="15" x14ac:dyDescent="0.25">
      <c r="A701" s="152"/>
      <c r="C701" s="238" t="s">
        <v>672</v>
      </c>
      <c r="D701" s="139"/>
      <c r="E701" s="139"/>
      <c r="F701" s="139"/>
      <c r="G701" s="218"/>
      <c r="H701" s="250"/>
      <c r="I701" s="220"/>
      <c r="J701" s="220"/>
      <c r="K701" s="220"/>
      <c r="L701" s="220" t="s">
        <v>32</v>
      </c>
      <c r="M701" s="221"/>
      <c r="N701" s="221"/>
      <c r="O701" s="221"/>
      <c r="P701" s="221"/>
      <c r="Q701" s="221"/>
      <c r="R701" s="221"/>
      <c r="S701" s="221"/>
      <c r="T701" s="221"/>
      <c r="U701" s="221"/>
      <c r="V701" s="221"/>
      <c r="W701" s="221"/>
      <c r="X701" s="221"/>
      <c r="Y701" s="221"/>
      <c r="Z701" s="222"/>
      <c r="AA701" s="353"/>
      <c r="AB701" s="353"/>
      <c r="AC701" s="372">
        <v>0.03</v>
      </c>
      <c r="AD701" s="175"/>
      <c r="AE701" s="186">
        <v>0</v>
      </c>
      <c r="AF701" s="187">
        <v>0</v>
      </c>
      <c r="AG701" s="187">
        <v>0</v>
      </c>
      <c r="AH701" s="187">
        <v>0</v>
      </c>
      <c r="AI701" s="187">
        <v>0</v>
      </c>
      <c r="AJ701" s="187">
        <v>0</v>
      </c>
      <c r="AK701" s="187">
        <v>0</v>
      </c>
      <c r="AL701" s="188">
        <v>0</v>
      </c>
      <c r="AN701" s="216"/>
      <c r="AO701"/>
      <c r="AP701"/>
      <c r="AQ701"/>
      <c r="AR701"/>
      <c r="AS701"/>
      <c r="AT701"/>
    </row>
    <row r="702" spans="1:46" s="157" customFormat="1" ht="15" x14ac:dyDescent="0.25">
      <c r="A702" s="152"/>
      <c r="C702" s="223" t="s">
        <v>33</v>
      </c>
      <c r="D702" s="373"/>
      <c r="E702" s="225"/>
      <c r="F702" s="225"/>
      <c r="G702" s="226"/>
      <c r="H702" s="249"/>
      <c r="I702" s="228"/>
      <c r="J702" s="228"/>
      <c r="K702" s="228"/>
      <c r="L702" s="228"/>
      <c r="M702" s="374"/>
      <c r="N702" s="374"/>
      <c r="O702" s="375"/>
      <c r="P702" s="375"/>
      <c r="Q702" s="375"/>
      <c r="R702" s="376" t="s">
        <v>34</v>
      </c>
      <c r="S702" s="396">
        <v>0</v>
      </c>
      <c r="T702" s="233"/>
      <c r="U702" s="233"/>
      <c r="V702" s="233"/>
      <c r="W702" s="233"/>
      <c r="X702" s="233"/>
      <c r="Y702" s="233"/>
      <c r="Z702" s="234"/>
      <c r="AA702" s="378"/>
      <c r="AB702" s="378"/>
      <c r="AC702" s="379"/>
      <c r="AD702" s="175"/>
      <c r="AE702" s="175"/>
      <c r="AF702" s="175"/>
      <c r="AG702" s="175"/>
      <c r="AH702" s="175"/>
      <c r="AI702" s="175"/>
      <c r="AJ702" s="175"/>
      <c r="AK702" s="175"/>
      <c r="AL702" s="175"/>
      <c r="AN702" s="216"/>
      <c r="AO702"/>
      <c r="AP702"/>
      <c r="AQ702"/>
      <c r="AR702"/>
      <c r="AS702"/>
      <c r="AT702"/>
    </row>
    <row r="703" spans="1:46" s="157" customFormat="1" ht="15" x14ac:dyDescent="0.25">
      <c r="A703" s="152"/>
      <c r="B703" s="364">
        <v>745</v>
      </c>
      <c r="C703" s="365" t="s">
        <v>251</v>
      </c>
      <c r="D703" s="366" t="s">
        <v>30</v>
      </c>
      <c r="E703" s="366" t="s">
        <v>563</v>
      </c>
      <c r="F703" s="367"/>
      <c r="G703" s="411">
        <v>43499</v>
      </c>
      <c r="H703" s="412">
        <v>0.18</v>
      </c>
      <c r="I703" s="342">
        <v>1</v>
      </c>
      <c r="J703" s="368">
        <v>0</v>
      </c>
      <c r="K703" s="369">
        <v>0</v>
      </c>
      <c r="L703" s="370">
        <v>0.18</v>
      </c>
      <c r="M703" s="370">
        <v>0.18000328621834227</v>
      </c>
      <c r="N703" s="370">
        <v>0.18000657249668028</v>
      </c>
      <c r="O703" s="370">
        <v>0.18000985883501511</v>
      </c>
      <c r="P703" s="370">
        <v>0.18001314523334791</v>
      </c>
      <c r="Q703" s="370">
        <v>0.18001643169167966</v>
      </c>
      <c r="R703" s="370">
        <v>0.18001971821001153</v>
      </c>
      <c r="S703" s="370">
        <v>0.18002300478834463</v>
      </c>
      <c r="T703" s="370">
        <v>0.18002629142668003</v>
      </c>
      <c r="U703" s="370">
        <v>0.1800295781250188</v>
      </c>
      <c r="V703" s="370">
        <v>0.18003286488336209</v>
      </c>
      <c r="W703" s="370">
        <v>0.18003615170171089</v>
      </c>
      <c r="X703" s="370">
        <v>0.18003943858006652</v>
      </c>
      <c r="Y703" s="370">
        <v>0.18004272551842981</v>
      </c>
      <c r="Z703" s="371"/>
      <c r="AA703" s="347">
        <v>0</v>
      </c>
      <c r="AB703" s="347">
        <v>0</v>
      </c>
      <c r="AC703" s="348">
        <v>0.16666666666666666</v>
      </c>
      <c r="AD703" s="175"/>
      <c r="AE703" s="349">
        <v>82816</v>
      </c>
      <c r="AF703" s="350"/>
      <c r="AG703" s="350"/>
      <c r="AH703" s="350"/>
      <c r="AI703" s="350"/>
      <c r="AJ703" s="350"/>
      <c r="AK703" s="350"/>
      <c r="AL703" s="351"/>
      <c r="AM703" s="157">
        <v>0.2</v>
      </c>
      <c r="AN703" s="216">
        <v>-2.0000000000000018E-2</v>
      </c>
      <c r="AO703"/>
      <c r="AP703"/>
      <c r="AQ703"/>
      <c r="AR703"/>
      <c r="AS703"/>
      <c r="AT703"/>
    </row>
    <row r="704" spans="1:46" s="157" customFormat="1" ht="15" x14ac:dyDescent="0.25">
      <c r="A704" s="152"/>
      <c r="C704" s="251"/>
      <c r="D704" s="139"/>
      <c r="E704" s="139"/>
      <c r="F704" s="139"/>
      <c r="G704" s="218">
        <v>0.5625</v>
      </c>
      <c r="H704" s="250"/>
      <c r="I704" s="220"/>
      <c r="J704" s="220"/>
      <c r="K704" s="220"/>
      <c r="L704" s="220" t="s">
        <v>32</v>
      </c>
      <c r="M704" s="221"/>
      <c r="N704" s="221"/>
      <c r="O704" s="221"/>
      <c r="P704" s="221"/>
      <c r="Q704" s="221"/>
      <c r="R704" s="221"/>
      <c r="S704" s="221"/>
      <c r="T704" s="221"/>
      <c r="U704" s="221"/>
      <c r="V704" s="221"/>
      <c r="W704" s="221"/>
      <c r="X704" s="221"/>
      <c r="Y704" s="221"/>
      <c r="Z704" s="222"/>
      <c r="AA704" s="353"/>
      <c r="AB704" s="353"/>
      <c r="AC704" s="372">
        <v>0.03</v>
      </c>
      <c r="AD704" s="175"/>
      <c r="AE704" s="186">
        <v>1</v>
      </c>
      <c r="AF704" s="187">
        <v>0</v>
      </c>
      <c r="AG704" s="187">
        <v>0</v>
      </c>
      <c r="AH704" s="187">
        <v>0</v>
      </c>
      <c r="AI704" s="187">
        <v>0</v>
      </c>
      <c r="AJ704" s="187">
        <v>0</v>
      </c>
      <c r="AK704" s="187">
        <v>0</v>
      </c>
      <c r="AL704" s="188">
        <v>0</v>
      </c>
      <c r="AN704" s="216"/>
      <c r="AO704"/>
      <c r="AP704"/>
      <c r="AQ704"/>
      <c r="AR704"/>
      <c r="AS704"/>
      <c r="AT704"/>
    </row>
    <row r="705" spans="1:46" s="157" customFormat="1" ht="15" x14ac:dyDescent="0.25">
      <c r="A705" s="152"/>
      <c r="C705" s="223" t="s">
        <v>33</v>
      </c>
      <c r="D705" s="373"/>
      <c r="E705" s="225"/>
      <c r="F705" s="225"/>
      <c r="G705" s="226"/>
      <c r="H705" s="249"/>
      <c r="I705" s="228"/>
      <c r="J705" s="228"/>
      <c r="K705" s="228"/>
      <c r="L705" s="228"/>
      <c r="M705" s="374"/>
      <c r="N705" s="374"/>
      <c r="O705" s="375"/>
      <c r="P705" s="375"/>
      <c r="Q705" s="375"/>
      <c r="R705" s="376" t="s">
        <v>34</v>
      </c>
      <c r="S705" s="396">
        <v>0</v>
      </c>
      <c r="T705" s="233"/>
      <c r="U705" s="233"/>
      <c r="V705" s="233"/>
      <c r="W705" s="233"/>
      <c r="X705" s="233"/>
      <c r="Y705" s="233"/>
      <c r="Z705" s="234"/>
      <c r="AA705" s="378"/>
      <c r="AB705" s="378"/>
      <c r="AC705" s="379"/>
      <c r="AD705" s="175"/>
      <c r="AE705" s="175"/>
      <c r="AF705" s="175"/>
      <c r="AG705" s="175"/>
      <c r="AH705" s="175"/>
      <c r="AI705" s="175"/>
      <c r="AJ705" s="175"/>
      <c r="AK705" s="175"/>
      <c r="AL705" s="175"/>
      <c r="AN705" s="216"/>
      <c r="AO705"/>
      <c r="AP705"/>
      <c r="AQ705"/>
      <c r="AR705"/>
      <c r="AS705"/>
      <c r="AT705"/>
    </row>
    <row r="706" spans="1:46" s="157" customFormat="1" ht="15" x14ac:dyDescent="0.25">
      <c r="A706" s="152"/>
      <c r="B706" s="364">
        <v>517</v>
      </c>
      <c r="C706" s="365" t="s">
        <v>246</v>
      </c>
      <c r="D706" s="366" t="s">
        <v>30</v>
      </c>
      <c r="E706" s="366" t="s">
        <v>543</v>
      </c>
      <c r="F706" s="367"/>
      <c r="G706" s="411">
        <v>43497</v>
      </c>
      <c r="H706" s="412">
        <v>2.39</v>
      </c>
      <c r="I706" s="342">
        <v>1</v>
      </c>
      <c r="J706" s="368">
        <v>0</v>
      </c>
      <c r="K706" s="369">
        <v>0</v>
      </c>
      <c r="L706" s="370">
        <v>2.39</v>
      </c>
      <c r="M706" s="370">
        <v>2.3900436336768784</v>
      </c>
      <c r="N706" s="370">
        <v>2.3900872681503662</v>
      </c>
      <c r="O706" s="370">
        <v>2.3901309034204785</v>
      </c>
      <c r="P706" s="370">
        <v>2.3901745394872309</v>
      </c>
      <c r="Q706" s="370">
        <v>2.3902181763506358</v>
      </c>
      <c r="R706" s="370">
        <v>2.3902618140107088</v>
      </c>
      <c r="S706" s="370">
        <v>2.390305452467465</v>
      </c>
      <c r="T706" s="370">
        <v>2.3903490917209185</v>
      </c>
      <c r="U706" s="370">
        <v>2.3903927317710831</v>
      </c>
      <c r="V706" s="370">
        <v>2.3904363726179745</v>
      </c>
      <c r="W706" s="370">
        <v>2.3904800142616063</v>
      </c>
      <c r="X706" s="370">
        <v>2.3905236567019945</v>
      </c>
      <c r="Y706" s="370">
        <v>2.3905672999391516</v>
      </c>
      <c r="Z706" s="371"/>
      <c r="AA706" s="347">
        <v>0</v>
      </c>
      <c r="AB706" s="347">
        <v>0</v>
      </c>
      <c r="AC706" s="348">
        <v>0.16736401673640167</v>
      </c>
      <c r="AD706" s="175"/>
      <c r="AE706" s="349">
        <v>82814</v>
      </c>
      <c r="AF706" s="350"/>
      <c r="AG706" s="350"/>
      <c r="AH706" s="350"/>
      <c r="AI706" s="350"/>
      <c r="AJ706" s="350"/>
      <c r="AK706" s="350"/>
      <c r="AL706" s="351"/>
      <c r="AM706" s="157">
        <v>2.7259305873285427</v>
      </c>
      <c r="AN706" s="216">
        <v>-0.33593058732854253</v>
      </c>
      <c r="AO706"/>
      <c r="AP706"/>
      <c r="AQ706"/>
      <c r="AR706"/>
      <c r="AS706"/>
      <c r="AT706"/>
    </row>
    <row r="707" spans="1:46" s="157" customFormat="1" ht="15" x14ac:dyDescent="0.25">
      <c r="C707" s="217"/>
      <c r="D707" s="139"/>
      <c r="E707" s="139"/>
      <c r="F707" s="139"/>
      <c r="G707" s="218">
        <v>0.29166666666666669</v>
      </c>
      <c r="H707" s="250"/>
      <c r="I707" s="220"/>
      <c r="J707" s="220"/>
      <c r="K707" s="220"/>
      <c r="L707" s="220" t="s">
        <v>32</v>
      </c>
      <c r="M707" s="235"/>
      <c r="N707" s="221"/>
      <c r="O707" s="221"/>
      <c r="P707" s="221"/>
      <c r="Q707" s="221"/>
      <c r="R707" s="221"/>
      <c r="S707" s="221"/>
      <c r="T707" s="221"/>
      <c r="U707" s="221"/>
      <c r="V707" s="221"/>
      <c r="W707" s="221"/>
      <c r="X707" s="221"/>
      <c r="Y707" s="221"/>
      <c r="Z707" s="222"/>
      <c r="AA707" s="353"/>
      <c r="AB707" s="353"/>
      <c r="AC707" s="372">
        <v>0.4</v>
      </c>
      <c r="AD707" s="175"/>
      <c r="AE707" s="186">
        <v>1</v>
      </c>
      <c r="AF707" s="187">
        <v>0</v>
      </c>
      <c r="AG707" s="187">
        <v>0</v>
      </c>
      <c r="AH707" s="187">
        <v>0</v>
      </c>
      <c r="AI707" s="187">
        <v>0</v>
      </c>
      <c r="AJ707" s="187">
        <v>0</v>
      </c>
      <c r="AK707" s="187">
        <v>0</v>
      </c>
      <c r="AL707" s="188">
        <v>0</v>
      </c>
      <c r="AN707" s="216"/>
      <c r="AO707"/>
      <c r="AP707"/>
      <c r="AQ707"/>
      <c r="AR707"/>
      <c r="AS707"/>
      <c r="AT707"/>
    </row>
    <row r="708" spans="1:46" s="157" customFormat="1" ht="15" x14ac:dyDescent="0.25">
      <c r="C708" s="223" t="s">
        <v>33</v>
      </c>
      <c r="D708" s="373"/>
      <c r="E708" s="225"/>
      <c r="F708" s="225"/>
      <c r="G708" s="226"/>
      <c r="H708" s="249"/>
      <c r="I708" s="228"/>
      <c r="J708" s="228"/>
      <c r="K708" s="228"/>
      <c r="L708" s="228"/>
      <c r="M708" s="374"/>
      <c r="N708" s="374"/>
      <c r="O708" s="375"/>
      <c r="P708" s="375"/>
      <c r="Q708" s="375"/>
      <c r="R708" s="376" t="s">
        <v>34</v>
      </c>
      <c r="S708" s="396">
        <v>0</v>
      </c>
      <c r="T708" s="233"/>
      <c r="U708" s="233"/>
      <c r="V708" s="233"/>
      <c r="W708" s="233"/>
      <c r="X708" s="233"/>
      <c r="Y708" s="233"/>
      <c r="Z708" s="234"/>
      <c r="AA708" s="378"/>
      <c r="AB708" s="378"/>
      <c r="AC708" s="379"/>
      <c r="AD708" s="175"/>
      <c r="AE708" s="175"/>
      <c r="AF708" s="175"/>
      <c r="AG708" s="175"/>
      <c r="AH708" s="175"/>
      <c r="AI708" s="175"/>
      <c r="AJ708" s="175"/>
      <c r="AK708" s="175"/>
      <c r="AL708" s="175"/>
      <c r="AN708" s="216"/>
      <c r="AO708"/>
      <c r="AP708"/>
      <c r="AQ708"/>
      <c r="AR708"/>
      <c r="AS708"/>
      <c r="AT708"/>
    </row>
    <row r="709" spans="1:46" s="157" customFormat="1" ht="15" x14ac:dyDescent="0.25">
      <c r="B709" s="380">
        <v>396</v>
      </c>
      <c r="C709" s="385" t="s">
        <v>245</v>
      </c>
      <c r="D709" s="366" t="s">
        <v>30</v>
      </c>
      <c r="E709" s="366" t="s">
        <v>541</v>
      </c>
      <c r="F709" s="367"/>
      <c r="G709" s="411"/>
      <c r="H709" s="413">
        <v>8.428224975281463E-3</v>
      </c>
      <c r="I709" s="342">
        <v>1</v>
      </c>
      <c r="J709" s="368">
        <v>0</v>
      </c>
      <c r="K709" s="369">
        <v>0</v>
      </c>
      <c r="L709" s="370">
        <v>8.428224975281463E-3</v>
      </c>
      <c r="M709" s="370">
        <v>8.4283788474342775E-3</v>
      </c>
      <c r="N709" s="370">
        <v>8.4285327223963015E-3</v>
      </c>
      <c r="O709" s="370">
        <v>8.4286866001675835E-3</v>
      </c>
      <c r="P709" s="370">
        <v>8.4288404807481791E-3</v>
      </c>
      <c r="Q709" s="370">
        <v>8.4289943641381333E-3</v>
      </c>
      <c r="R709" s="370">
        <v>8.4291482503375034E-3</v>
      </c>
      <c r="S709" s="370">
        <v>8.4293021393463362E-3</v>
      </c>
      <c r="T709" s="370">
        <v>8.4294560311646873E-3</v>
      </c>
      <c r="U709" s="370">
        <v>8.4296099257926051E-3</v>
      </c>
      <c r="V709" s="370">
        <v>8.4297638232301419E-3</v>
      </c>
      <c r="W709" s="370">
        <v>8.4299177234773461E-3</v>
      </c>
      <c r="X709" s="370">
        <v>8.4300716265342749E-3</v>
      </c>
      <c r="Y709" s="370">
        <v>8.4302255324009735E-3</v>
      </c>
      <c r="Z709" s="371"/>
      <c r="AA709" s="347">
        <v>0</v>
      </c>
      <c r="AB709" s="347">
        <v>0</v>
      </c>
      <c r="AC709" s="348">
        <v>0</v>
      </c>
      <c r="AD709" s="175"/>
      <c r="AE709" s="349"/>
      <c r="AF709" s="350"/>
      <c r="AG709" s="350"/>
      <c r="AH709" s="350"/>
      <c r="AI709" s="350"/>
      <c r="AJ709" s="350"/>
      <c r="AK709" s="350"/>
      <c r="AL709" s="351"/>
      <c r="AM709" s="157">
        <v>0.01</v>
      </c>
      <c r="AN709" s="216">
        <v>-1.5717750247185372E-3</v>
      </c>
      <c r="AO709"/>
      <c r="AP709"/>
      <c r="AQ709"/>
      <c r="AR709"/>
      <c r="AS709"/>
      <c r="AT709"/>
    </row>
    <row r="710" spans="1:46" s="157" customFormat="1" ht="15" x14ac:dyDescent="0.25">
      <c r="C710" s="238" t="s">
        <v>672</v>
      </c>
      <c r="D710" s="139"/>
      <c r="E710" s="139"/>
      <c r="F710" s="139"/>
      <c r="G710" s="137"/>
      <c r="H710" s="250"/>
      <c r="I710" s="220"/>
      <c r="J710" s="220"/>
      <c r="K710" s="220"/>
      <c r="L710" s="220" t="s">
        <v>32</v>
      </c>
      <c r="M710" s="235"/>
      <c r="N710" s="221"/>
      <c r="O710" s="221"/>
      <c r="P710" s="221"/>
      <c r="Q710" s="221"/>
      <c r="R710" s="221"/>
      <c r="S710" s="221"/>
      <c r="T710" s="221"/>
      <c r="U710" s="221"/>
      <c r="V710" s="221"/>
      <c r="W710" s="221"/>
      <c r="X710" s="221"/>
      <c r="Y710" s="221"/>
      <c r="Z710" s="222"/>
      <c r="AA710" s="353"/>
      <c r="AB710" s="353"/>
      <c r="AC710" s="382"/>
      <c r="AD710" s="175"/>
      <c r="AE710" s="186">
        <v>0</v>
      </c>
      <c r="AF710" s="187">
        <v>0</v>
      </c>
      <c r="AG710" s="187">
        <v>0</v>
      </c>
      <c r="AH710" s="187">
        <v>0</v>
      </c>
      <c r="AI710" s="187">
        <v>0</v>
      </c>
      <c r="AJ710" s="187">
        <v>0</v>
      </c>
      <c r="AK710" s="187">
        <v>0</v>
      </c>
      <c r="AL710" s="188">
        <v>0</v>
      </c>
      <c r="AN710" s="216"/>
      <c r="AO710"/>
      <c r="AP710"/>
      <c r="AQ710"/>
      <c r="AR710"/>
      <c r="AS710"/>
      <c r="AT710"/>
    </row>
    <row r="711" spans="1:46" s="157" customFormat="1" ht="15" x14ac:dyDescent="0.25">
      <c r="C711" s="223" t="s">
        <v>33</v>
      </c>
      <c r="D711" s="373"/>
      <c r="E711" s="225"/>
      <c r="F711" s="225"/>
      <c r="G711" s="226"/>
      <c r="H711" s="249"/>
      <c r="I711" s="228"/>
      <c r="J711" s="228"/>
      <c r="K711" s="228"/>
      <c r="L711" s="228"/>
      <c r="M711" s="374"/>
      <c r="N711" s="374"/>
      <c r="O711" s="375"/>
      <c r="P711" s="375"/>
      <c r="Q711" s="375"/>
      <c r="R711" s="376" t="s">
        <v>34</v>
      </c>
      <c r="S711" s="396">
        <v>0</v>
      </c>
      <c r="T711" s="233"/>
      <c r="U711" s="233"/>
      <c r="V711" s="233"/>
      <c r="W711" s="233"/>
      <c r="X711" s="233"/>
      <c r="Y711" s="233"/>
      <c r="Z711" s="234"/>
      <c r="AA711" s="378"/>
      <c r="AB711" s="378"/>
      <c r="AC711" s="379"/>
      <c r="AD711" s="175"/>
      <c r="AE711" s="175"/>
      <c r="AF711" s="175"/>
      <c r="AG711" s="175"/>
      <c r="AH711" s="175"/>
      <c r="AI711" s="175"/>
      <c r="AJ711" s="175"/>
      <c r="AK711" s="175"/>
      <c r="AL711" s="175"/>
      <c r="AN711" s="216"/>
      <c r="AO711"/>
      <c r="AP711"/>
      <c r="AQ711"/>
      <c r="AR711"/>
      <c r="AS711"/>
      <c r="AT711"/>
    </row>
    <row r="712" spans="1:46" s="157" customFormat="1" ht="15" x14ac:dyDescent="0.25">
      <c r="B712" s="380">
        <v>781</v>
      </c>
      <c r="C712" s="365" t="s">
        <v>253</v>
      </c>
      <c r="D712" s="366" t="s">
        <v>30</v>
      </c>
      <c r="E712" s="366" t="s">
        <v>539</v>
      </c>
      <c r="F712" s="367"/>
      <c r="G712" s="411">
        <v>43291</v>
      </c>
      <c r="H712" s="412">
        <v>0.95</v>
      </c>
      <c r="I712" s="342">
        <v>1</v>
      </c>
      <c r="J712" s="368">
        <v>0</v>
      </c>
      <c r="K712" s="369">
        <v>0</v>
      </c>
      <c r="L712" s="370">
        <v>0.95</v>
      </c>
      <c r="M712" s="370">
        <v>0.95001734393013981</v>
      </c>
      <c r="N712" s="370">
        <v>0.95003468817692371</v>
      </c>
      <c r="O712" s="370">
        <v>0.95005203274035754</v>
      </c>
      <c r="P712" s="370">
        <v>0.9500693776204473</v>
      </c>
      <c r="Q712" s="370">
        <v>0.95008672281719819</v>
      </c>
      <c r="R712" s="370">
        <v>0.95010406833061645</v>
      </c>
      <c r="S712" s="370">
        <v>0.95012141416070772</v>
      </c>
      <c r="T712" s="370">
        <v>0.9501387603074779</v>
      </c>
      <c r="U712" s="370">
        <v>0.95015610677093254</v>
      </c>
      <c r="V712" s="370">
        <v>0.95017345355107774</v>
      </c>
      <c r="W712" s="370">
        <v>0.95019080064791861</v>
      </c>
      <c r="X712" s="370">
        <v>0.95020814806146214</v>
      </c>
      <c r="Y712" s="370">
        <v>0.95022549579171289</v>
      </c>
      <c r="Z712" s="381"/>
      <c r="AA712" s="347">
        <v>0</v>
      </c>
      <c r="AB712" s="347">
        <v>0</v>
      </c>
      <c r="AC712" s="348">
        <v>0.29473684210526319</v>
      </c>
      <c r="AD712" s="175"/>
      <c r="AE712" s="349">
        <v>82823</v>
      </c>
      <c r="AF712" s="350"/>
      <c r="AG712" s="350"/>
      <c r="AH712" s="350"/>
      <c r="AI712" s="350"/>
      <c r="AJ712" s="350"/>
      <c r="AK712" s="350"/>
      <c r="AL712" s="351"/>
      <c r="AM712" s="157">
        <v>0.95270800950626033</v>
      </c>
      <c r="AN712" s="216">
        <v>-2.7080095062603782E-3</v>
      </c>
      <c r="AO712"/>
      <c r="AP712"/>
      <c r="AQ712"/>
      <c r="AR712"/>
      <c r="AS712"/>
      <c r="AT712"/>
    </row>
    <row r="713" spans="1:46" s="157" customFormat="1" ht="15" x14ac:dyDescent="0.25">
      <c r="C713" s="251"/>
      <c r="D713" s="139"/>
      <c r="E713" s="139"/>
      <c r="F713" s="139"/>
      <c r="G713" s="137">
        <v>0.47916666666666669</v>
      </c>
      <c r="H713" s="250"/>
      <c r="I713" s="220"/>
      <c r="J713" s="220"/>
      <c r="K713" s="220"/>
      <c r="L713" s="220" t="s">
        <v>32</v>
      </c>
      <c r="M713" s="235"/>
      <c r="N713" s="221"/>
      <c r="O713" s="221"/>
      <c r="P713" s="221"/>
      <c r="Q713" s="221"/>
      <c r="R713" s="221"/>
      <c r="S713" s="221"/>
      <c r="T713" s="221"/>
      <c r="U713" s="221"/>
      <c r="V713" s="221"/>
      <c r="W713" s="221"/>
      <c r="X713" s="221"/>
      <c r="Y713" s="221"/>
      <c r="Z713" s="222"/>
      <c r="AA713" s="353"/>
      <c r="AB713" s="353"/>
      <c r="AC713" s="372">
        <v>0.28000000000000003</v>
      </c>
      <c r="AD713" s="175"/>
      <c r="AE713" s="186">
        <v>1</v>
      </c>
      <c r="AF713" s="187">
        <v>0</v>
      </c>
      <c r="AG713" s="187">
        <v>0</v>
      </c>
      <c r="AH713" s="187">
        <v>0</v>
      </c>
      <c r="AI713" s="187">
        <v>0</v>
      </c>
      <c r="AJ713" s="187">
        <v>0</v>
      </c>
      <c r="AK713" s="187">
        <v>0</v>
      </c>
      <c r="AL713" s="188">
        <v>0</v>
      </c>
      <c r="AN713" s="216"/>
      <c r="AO713"/>
      <c r="AP713"/>
      <c r="AQ713"/>
      <c r="AR713"/>
      <c r="AS713"/>
      <c r="AT713"/>
    </row>
    <row r="714" spans="1:46" s="157" customFormat="1" ht="15" x14ac:dyDescent="0.25">
      <c r="C714" s="223" t="s">
        <v>33</v>
      </c>
      <c r="D714" s="373"/>
      <c r="E714" s="225"/>
      <c r="F714" s="225"/>
      <c r="G714" s="226"/>
      <c r="H714" s="249"/>
      <c r="I714" s="228"/>
      <c r="J714" s="228"/>
      <c r="K714" s="228"/>
      <c r="L714" s="228"/>
      <c r="M714" s="374"/>
      <c r="N714" s="374"/>
      <c r="O714" s="375"/>
      <c r="P714" s="375"/>
      <c r="Q714" s="375"/>
      <c r="R714" s="376" t="s">
        <v>34</v>
      </c>
      <c r="S714" s="396">
        <v>0</v>
      </c>
      <c r="T714" s="233"/>
      <c r="U714" s="233"/>
      <c r="V714" s="233"/>
      <c r="W714" s="233"/>
      <c r="X714" s="233"/>
      <c r="Y714" s="233"/>
      <c r="Z714" s="234"/>
      <c r="AA714" s="378"/>
      <c r="AB714" s="378"/>
      <c r="AC714" s="379"/>
      <c r="AD714" s="175"/>
      <c r="AE714" s="175"/>
      <c r="AF714" s="175"/>
      <c r="AG714" s="175"/>
      <c r="AH714" s="175"/>
      <c r="AI714" s="175"/>
      <c r="AJ714" s="175"/>
      <c r="AK714" s="175"/>
      <c r="AL714" s="175"/>
      <c r="AN714" s="216"/>
      <c r="AO714"/>
      <c r="AP714"/>
      <c r="AQ714"/>
      <c r="AR714"/>
      <c r="AS714"/>
      <c r="AT714"/>
    </row>
    <row r="715" spans="1:46" s="157" customFormat="1" ht="15" x14ac:dyDescent="0.25">
      <c r="B715" s="380">
        <v>766</v>
      </c>
      <c r="C715" s="365" t="s">
        <v>252</v>
      </c>
      <c r="D715" s="366" t="s">
        <v>30</v>
      </c>
      <c r="E715" s="366" t="s">
        <v>564</v>
      </c>
      <c r="F715" s="367"/>
      <c r="G715" s="411"/>
      <c r="H715" s="413">
        <v>0.47759941526594957</v>
      </c>
      <c r="I715" s="342">
        <v>1</v>
      </c>
      <c r="J715" s="368">
        <v>0</v>
      </c>
      <c r="K715" s="369">
        <v>0</v>
      </c>
      <c r="L715" s="370">
        <v>0.47759941526594957</v>
      </c>
      <c r="M715" s="370">
        <v>0.47760813468794239</v>
      </c>
      <c r="N715" s="370">
        <v>0.47761685426912376</v>
      </c>
      <c r="O715" s="370">
        <v>0.4776255740094964</v>
      </c>
      <c r="P715" s="370">
        <v>0.47763429390906342</v>
      </c>
      <c r="Q715" s="370">
        <v>0.47764301396782755</v>
      </c>
      <c r="R715" s="370">
        <v>0.47765173418579182</v>
      </c>
      <c r="S715" s="370">
        <v>0.47766045456295908</v>
      </c>
      <c r="T715" s="370">
        <v>0.47766917509933232</v>
      </c>
      <c r="U715" s="370">
        <v>0.47767789579491426</v>
      </c>
      <c r="V715" s="370">
        <v>0.47768661664970802</v>
      </c>
      <c r="W715" s="370">
        <v>0.47769533766371625</v>
      </c>
      <c r="X715" s="370">
        <v>0.47770405883694228</v>
      </c>
      <c r="Y715" s="370">
        <v>0.47771278016938851</v>
      </c>
      <c r="Z715" s="383"/>
      <c r="AA715" s="347">
        <v>0</v>
      </c>
      <c r="AB715" s="347">
        <v>0</v>
      </c>
      <c r="AC715" s="348">
        <v>0</v>
      </c>
      <c r="AD715" s="175"/>
      <c r="AE715" s="349">
        <v>82810</v>
      </c>
      <c r="AF715" s="350"/>
      <c r="AG715" s="350"/>
      <c r="AH715" s="350"/>
      <c r="AI715" s="350"/>
      <c r="AJ715" s="350"/>
      <c r="AK715" s="350"/>
      <c r="AL715" s="351"/>
      <c r="AM715" s="157">
        <v>0.55000000000000004</v>
      </c>
      <c r="AN715" s="216">
        <v>-7.2400584734050477E-2</v>
      </c>
      <c r="AO715"/>
      <c r="AP715"/>
      <c r="AQ715"/>
      <c r="AR715"/>
      <c r="AS715"/>
      <c r="AT715"/>
    </row>
    <row r="716" spans="1:46" s="157" customFormat="1" ht="15" x14ac:dyDescent="0.25">
      <c r="C716" s="238" t="s">
        <v>672</v>
      </c>
      <c r="D716" s="139"/>
      <c r="E716" s="139"/>
      <c r="F716" s="139"/>
      <c r="G716" s="137"/>
      <c r="H716" s="250"/>
      <c r="I716" s="220"/>
      <c r="J716" s="220"/>
      <c r="K716" s="220"/>
      <c r="L716" s="220" t="s">
        <v>32</v>
      </c>
      <c r="M716" s="235"/>
      <c r="N716" s="221"/>
      <c r="O716" s="221"/>
      <c r="P716" s="221"/>
      <c r="Q716" s="221"/>
      <c r="R716" s="221"/>
      <c r="S716" s="221"/>
      <c r="T716" s="221"/>
      <c r="U716" s="221"/>
      <c r="V716" s="221"/>
      <c r="W716" s="221"/>
      <c r="X716" s="221"/>
      <c r="Y716" s="221"/>
      <c r="Z716" s="222"/>
      <c r="AA716" s="353"/>
      <c r="AB716" s="353"/>
      <c r="AC716" s="382"/>
      <c r="AD716" s="175"/>
      <c r="AE716" s="186">
        <v>1</v>
      </c>
      <c r="AF716" s="187">
        <v>0</v>
      </c>
      <c r="AG716" s="187">
        <v>0</v>
      </c>
      <c r="AH716" s="187">
        <v>0</v>
      </c>
      <c r="AI716" s="187">
        <v>0</v>
      </c>
      <c r="AJ716" s="187">
        <v>0</v>
      </c>
      <c r="AK716" s="187">
        <v>0</v>
      </c>
      <c r="AL716" s="188">
        <v>0</v>
      </c>
      <c r="AN716" s="216"/>
      <c r="AO716"/>
      <c r="AP716"/>
      <c r="AQ716"/>
      <c r="AR716"/>
      <c r="AS716"/>
      <c r="AT716"/>
    </row>
    <row r="717" spans="1:46" s="157" customFormat="1" ht="15" x14ac:dyDescent="0.25">
      <c r="C717" s="223" t="s">
        <v>33</v>
      </c>
      <c r="D717" s="373"/>
      <c r="E717" s="225"/>
      <c r="F717" s="225"/>
      <c r="G717" s="226"/>
      <c r="H717" s="249"/>
      <c r="I717" s="228"/>
      <c r="J717" s="228"/>
      <c r="K717" s="228"/>
      <c r="L717" s="228"/>
      <c r="M717" s="374"/>
      <c r="N717" s="374"/>
      <c r="O717" s="375"/>
      <c r="P717" s="375"/>
      <c r="Q717" s="375"/>
      <c r="R717" s="376" t="s">
        <v>34</v>
      </c>
      <c r="S717" s="396">
        <v>0</v>
      </c>
      <c r="T717" s="233"/>
      <c r="U717" s="233"/>
      <c r="V717" s="233"/>
      <c r="W717" s="233"/>
      <c r="X717" s="233"/>
      <c r="Y717" s="233"/>
      <c r="Z717" s="239"/>
      <c r="AA717" s="378"/>
      <c r="AB717" s="378"/>
      <c r="AC717" s="379"/>
      <c r="AD717" s="175"/>
      <c r="AE717" s="175"/>
      <c r="AF717" s="175"/>
      <c r="AG717" s="175"/>
      <c r="AH717" s="175"/>
      <c r="AI717" s="175"/>
      <c r="AJ717" s="175"/>
      <c r="AK717" s="175"/>
      <c r="AL717" s="175"/>
      <c r="AN717" s="216"/>
      <c r="AO717"/>
      <c r="AP717"/>
      <c r="AQ717"/>
      <c r="AR717"/>
      <c r="AS717"/>
      <c r="AT717"/>
    </row>
    <row r="718" spans="1:46" s="157" customFormat="1" ht="15" x14ac:dyDescent="0.25">
      <c r="B718" s="380">
        <v>763</v>
      </c>
      <c r="C718" s="365" t="s">
        <v>321</v>
      </c>
      <c r="D718" s="366" t="s">
        <v>30</v>
      </c>
      <c r="E718" s="366" t="s">
        <v>541</v>
      </c>
      <c r="F718" s="367"/>
      <c r="G718" s="411"/>
      <c r="H718" s="413">
        <v>3.6522308226219671E-2</v>
      </c>
      <c r="I718" s="342">
        <v>1</v>
      </c>
      <c r="J718" s="368">
        <v>0</v>
      </c>
      <c r="K718" s="369">
        <v>0</v>
      </c>
      <c r="L718" s="370">
        <v>3.6522308226219671E-2</v>
      </c>
      <c r="M718" s="370">
        <v>3.6522975005548533E-2</v>
      </c>
      <c r="N718" s="370">
        <v>3.6523641797050636E-2</v>
      </c>
      <c r="O718" s="370">
        <v>3.6524308600726189E-2</v>
      </c>
      <c r="P718" s="370">
        <v>3.6524975416575435E-2</v>
      </c>
      <c r="Q718" s="370">
        <v>3.6525642244598575E-2</v>
      </c>
      <c r="R718" s="370">
        <v>3.6526309084795844E-2</v>
      </c>
      <c r="S718" s="370">
        <v>3.6526975937167458E-2</v>
      </c>
      <c r="T718" s="370">
        <v>3.6527642801713646E-2</v>
      </c>
      <c r="U718" s="370">
        <v>3.6528309678434616E-2</v>
      </c>
      <c r="V718" s="370">
        <v>3.6528976567330611E-2</v>
      </c>
      <c r="W718" s="370">
        <v>3.6529643468401825E-2</v>
      </c>
      <c r="X718" s="370">
        <v>3.6530310381648529E-2</v>
      </c>
      <c r="Y718" s="370">
        <v>3.6530977307070889E-2</v>
      </c>
      <c r="Z718" s="371"/>
      <c r="AA718" s="347">
        <v>0</v>
      </c>
      <c r="AB718" s="347">
        <v>0</v>
      </c>
      <c r="AC718" s="348">
        <v>0</v>
      </c>
      <c r="AD718" s="175"/>
      <c r="AE718" s="349">
        <v>82831</v>
      </c>
      <c r="AF718" s="350"/>
      <c r="AG718" s="350"/>
      <c r="AH718" s="350"/>
      <c r="AI718" s="350"/>
      <c r="AJ718" s="350"/>
      <c r="AK718" s="350"/>
      <c r="AL718" s="351"/>
      <c r="AM718" s="157">
        <v>0.08</v>
      </c>
      <c r="AN718" s="216">
        <v>-4.347769177378033E-2</v>
      </c>
      <c r="AO718"/>
      <c r="AP718"/>
      <c r="AQ718"/>
      <c r="AR718"/>
      <c r="AS718"/>
      <c r="AT718"/>
    </row>
    <row r="719" spans="1:46" s="157" customFormat="1" ht="15" x14ac:dyDescent="0.25">
      <c r="C719" s="238" t="s">
        <v>672</v>
      </c>
      <c r="D719" s="139"/>
      <c r="E719" s="139"/>
      <c r="F719" s="139"/>
      <c r="G719" s="137"/>
      <c r="H719" s="250"/>
      <c r="I719" s="220"/>
      <c r="J719" s="220"/>
      <c r="K719" s="220"/>
      <c r="L719" s="220" t="s">
        <v>32</v>
      </c>
      <c r="M719" s="235"/>
      <c r="N719" s="221"/>
      <c r="O719" s="221"/>
      <c r="P719" s="221"/>
      <c r="Q719" s="221"/>
      <c r="R719" s="221"/>
      <c r="S719" s="221"/>
      <c r="T719" s="221"/>
      <c r="U719" s="221"/>
      <c r="V719" s="221"/>
      <c r="W719" s="221"/>
      <c r="X719" s="221"/>
      <c r="Y719" s="221"/>
      <c r="Z719" s="222"/>
      <c r="AA719" s="353"/>
      <c r="AB719" s="353"/>
      <c r="AC719" s="382"/>
      <c r="AD719" s="175"/>
      <c r="AE719" s="186">
        <v>1</v>
      </c>
      <c r="AF719" s="187">
        <v>0</v>
      </c>
      <c r="AG719" s="187">
        <v>0</v>
      </c>
      <c r="AH719" s="187">
        <v>0</v>
      </c>
      <c r="AI719" s="187">
        <v>0</v>
      </c>
      <c r="AJ719" s="187">
        <v>0</v>
      </c>
      <c r="AK719" s="187">
        <v>0</v>
      </c>
      <c r="AL719" s="188">
        <v>0</v>
      </c>
      <c r="AN719" s="216"/>
      <c r="AO719"/>
      <c r="AP719"/>
      <c r="AQ719"/>
      <c r="AR719"/>
      <c r="AS719"/>
      <c r="AT719"/>
    </row>
    <row r="720" spans="1:46" s="157" customFormat="1" ht="15" x14ac:dyDescent="0.25">
      <c r="C720" s="223" t="s">
        <v>33</v>
      </c>
      <c r="D720" s="373"/>
      <c r="E720" s="225"/>
      <c r="F720" s="225"/>
      <c r="G720" s="226"/>
      <c r="H720" s="249"/>
      <c r="I720" s="228"/>
      <c r="J720" s="228"/>
      <c r="K720" s="228"/>
      <c r="L720" s="228"/>
      <c r="M720" s="374"/>
      <c r="N720" s="374"/>
      <c r="O720" s="375"/>
      <c r="P720" s="375"/>
      <c r="Q720" s="375"/>
      <c r="R720" s="376" t="s">
        <v>34</v>
      </c>
      <c r="S720" s="396">
        <v>0</v>
      </c>
      <c r="T720" s="233"/>
      <c r="U720" s="233"/>
      <c r="V720" s="233"/>
      <c r="W720" s="233"/>
      <c r="X720" s="233"/>
      <c r="Y720" s="233"/>
      <c r="Z720" s="234"/>
      <c r="AA720" s="378"/>
      <c r="AB720" s="378"/>
      <c r="AC720" s="379"/>
      <c r="AD720" s="175"/>
      <c r="AE720" s="175"/>
      <c r="AF720" s="175"/>
      <c r="AG720" s="175"/>
      <c r="AH720" s="175"/>
      <c r="AI720" s="175"/>
      <c r="AJ720" s="175"/>
      <c r="AK720" s="175"/>
      <c r="AL720" s="175"/>
      <c r="AN720" s="216"/>
      <c r="AO720"/>
      <c r="AP720"/>
      <c r="AQ720"/>
      <c r="AR720"/>
      <c r="AS720"/>
      <c r="AT720"/>
    </row>
    <row r="721" spans="1:46" s="157" customFormat="1" ht="15" x14ac:dyDescent="0.25">
      <c r="A721" s="246"/>
      <c r="B721" s="246"/>
      <c r="C721" s="246"/>
      <c r="D721" s="246"/>
      <c r="E721" s="246"/>
      <c r="F721" s="246"/>
      <c r="G721" s="246"/>
      <c r="H721" s="246"/>
      <c r="I721" s="246"/>
      <c r="J721" s="246"/>
      <c r="K721" s="246"/>
      <c r="L721" s="246"/>
      <c r="M721" s="246"/>
      <c r="N721" s="246"/>
      <c r="O721" s="246"/>
      <c r="P721" s="246"/>
      <c r="Q721" s="246"/>
      <c r="R721" s="246"/>
      <c r="S721" s="246"/>
      <c r="T721" s="246"/>
      <c r="U721" s="246"/>
      <c r="V721" s="246"/>
      <c r="W721" s="246"/>
      <c r="X721" s="246"/>
      <c r="Y721" s="246"/>
      <c r="Z721" s="246"/>
      <c r="AA721" s="246"/>
      <c r="AB721" s="246"/>
      <c r="AC721" s="246"/>
      <c r="AD721" s="246"/>
      <c r="AE721" s="246"/>
      <c r="AF721" s="246"/>
      <c r="AG721" s="246"/>
      <c r="AH721" s="246"/>
      <c r="AI721" s="246"/>
      <c r="AJ721" s="246"/>
      <c r="AK721" s="246"/>
      <c r="AL721" s="246"/>
      <c r="AN721" s="216"/>
      <c r="AO721"/>
      <c r="AP721"/>
      <c r="AQ721"/>
      <c r="AR721"/>
      <c r="AS721"/>
      <c r="AT721"/>
    </row>
    <row r="722" spans="1:46" s="157" customFormat="1" ht="15" x14ac:dyDescent="0.25">
      <c r="A722" s="152"/>
      <c r="B722" s="25"/>
      <c r="C722" s="158"/>
      <c r="D722" s="152"/>
      <c r="E722" s="152"/>
      <c r="F722" s="152"/>
      <c r="G722" s="152"/>
      <c r="H722" s="152"/>
      <c r="I722" s="152"/>
      <c r="J722" s="152"/>
      <c r="K722" s="152"/>
      <c r="L722" s="7" t="s">
        <v>0</v>
      </c>
      <c r="M722" s="159"/>
      <c r="N722" s="159"/>
      <c r="O722" s="159"/>
      <c r="P722" s="159"/>
      <c r="Q722" s="159"/>
      <c r="R722" s="159"/>
      <c r="S722" s="159"/>
      <c r="T722" s="159"/>
      <c r="U722" s="159"/>
      <c r="V722" s="159"/>
      <c r="W722" s="159"/>
      <c r="X722" s="159"/>
      <c r="Y722" s="159"/>
      <c r="Z722" s="156"/>
      <c r="AA722" s="152"/>
      <c r="AB722" s="152"/>
      <c r="AC722" s="152"/>
      <c r="AD722" s="152"/>
      <c r="AE722" s="152"/>
      <c r="AF722" s="152"/>
      <c r="AG722" s="152"/>
      <c r="AH722" s="152"/>
      <c r="AI722" s="152"/>
      <c r="AJ722" s="152"/>
      <c r="AK722" s="152"/>
      <c r="AL722" s="152"/>
      <c r="AN722" s="216"/>
      <c r="AO722"/>
      <c r="AP722"/>
      <c r="AQ722"/>
      <c r="AR722"/>
      <c r="AS722"/>
      <c r="AT722"/>
    </row>
    <row r="723" spans="1:46" s="157" customFormat="1" ht="60.75" x14ac:dyDescent="0.25">
      <c r="A723" s="20" t="s">
        <v>39</v>
      </c>
      <c r="B723" s="21" t="s">
        <v>657</v>
      </c>
      <c r="C723" s="20" t="s">
        <v>2</v>
      </c>
      <c r="D723" s="18" t="s">
        <v>3</v>
      </c>
      <c r="E723" s="18" t="s">
        <v>4</v>
      </c>
      <c r="F723" s="18" t="s">
        <v>5</v>
      </c>
      <c r="G723" s="22" t="s">
        <v>6</v>
      </c>
      <c r="H723" s="22" t="s">
        <v>826</v>
      </c>
      <c r="I723" s="16" t="s">
        <v>7</v>
      </c>
      <c r="J723" s="24" t="s">
        <v>8</v>
      </c>
      <c r="K723" s="17" t="s">
        <v>9</v>
      </c>
      <c r="L723" s="22" t="s">
        <v>10</v>
      </c>
      <c r="M723" s="22" t="s">
        <v>658</v>
      </c>
      <c r="N723" s="22" t="s">
        <v>659</v>
      </c>
      <c r="O723" s="22" t="s">
        <v>660</v>
      </c>
      <c r="P723" s="22" t="s">
        <v>661</v>
      </c>
      <c r="Q723" s="22" t="s">
        <v>662</v>
      </c>
      <c r="R723" s="22" t="s">
        <v>663</v>
      </c>
      <c r="S723" s="22" t="s">
        <v>664</v>
      </c>
      <c r="T723" s="22" t="s">
        <v>665</v>
      </c>
      <c r="U723" s="22" t="s">
        <v>666</v>
      </c>
      <c r="V723" s="22" t="s">
        <v>667</v>
      </c>
      <c r="W723" s="22" t="s">
        <v>665</v>
      </c>
      <c r="X723" s="22" t="s">
        <v>666</v>
      </c>
      <c r="Y723" s="22" t="s">
        <v>667</v>
      </c>
      <c r="Z723" s="23" t="s">
        <v>11</v>
      </c>
      <c r="AA723" s="19" t="s">
        <v>12</v>
      </c>
      <c r="AB723" s="19" t="s">
        <v>13</v>
      </c>
      <c r="AC723" s="19" t="s">
        <v>14</v>
      </c>
      <c r="AD723" s="160"/>
      <c r="AE723" s="19" t="s">
        <v>15</v>
      </c>
      <c r="AF723" s="19" t="s">
        <v>16</v>
      </c>
      <c r="AG723" s="19" t="s">
        <v>17</v>
      </c>
      <c r="AH723" s="19" t="s">
        <v>18</v>
      </c>
      <c r="AI723" s="19" t="s">
        <v>19</v>
      </c>
      <c r="AJ723" s="19" t="s">
        <v>20</v>
      </c>
      <c r="AK723" s="19" t="s">
        <v>21</v>
      </c>
      <c r="AL723" s="19" t="s">
        <v>22</v>
      </c>
      <c r="AN723" s="216"/>
      <c r="AO723"/>
      <c r="AP723"/>
      <c r="AQ723"/>
      <c r="AR723"/>
      <c r="AS723"/>
      <c r="AT723"/>
    </row>
    <row r="724" spans="1:46" s="157" customFormat="1" ht="15" x14ac:dyDescent="0.25">
      <c r="A724" s="6"/>
      <c r="B724" s="161"/>
      <c r="C724" s="162"/>
      <c r="D724" s="161"/>
      <c r="E724" s="161"/>
      <c r="F724" s="161"/>
      <c r="G724" s="163"/>
      <c r="H724" s="161"/>
      <c r="I724" s="164"/>
      <c r="J724" s="165"/>
      <c r="K724" s="161"/>
      <c r="L724" s="161"/>
      <c r="M724" s="161"/>
      <c r="N724" s="161"/>
      <c r="O724" s="161"/>
      <c r="P724" s="161"/>
      <c r="Q724" s="161"/>
      <c r="R724" s="161"/>
      <c r="S724" s="161"/>
      <c r="T724" s="161"/>
      <c r="U724" s="161"/>
      <c r="V724" s="161"/>
      <c r="W724" s="161"/>
      <c r="X724" s="161"/>
      <c r="Y724" s="161"/>
      <c r="Z724" s="160"/>
      <c r="AA724" s="160"/>
      <c r="AB724" s="160"/>
      <c r="AC724" s="160"/>
      <c r="AD724" s="160"/>
      <c r="AE724" s="160"/>
      <c r="AF724" s="160"/>
      <c r="AG724" s="160"/>
      <c r="AH724" s="160"/>
      <c r="AI724" s="160"/>
      <c r="AJ724" s="160"/>
      <c r="AK724" s="160"/>
      <c r="AL724" s="160"/>
      <c r="AN724" s="216"/>
      <c r="AO724"/>
      <c r="AP724"/>
      <c r="AQ724"/>
      <c r="AR724"/>
      <c r="AS724"/>
      <c r="AT724"/>
    </row>
    <row r="725" spans="1:46" s="157" customFormat="1" ht="15" x14ac:dyDescent="0.25">
      <c r="A725" s="334" t="s">
        <v>599</v>
      </c>
      <c r="B725" s="335">
        <v>715</v>
      </c>
      <c r="C725" s="336"/>
      <c r="D725" s="337" t="s">
        <v>23</v>
      </c>
      <c r="E725" s="338" t="s">
        <v>845</v>
      </c>
      <c r="F725" s="339"/>
      <c r="G725" s="408"/>
      <c r="H725" s="409">
        <v>65.7</v>
      </c>
      <c r="I725" s="342">
        <v>1</v>
      </c>
      <c r="J725" s="343"/>
      <c r="K725" s="344" t="s">
        <v>24</v>
      </c>
      <c r="L725" s="345">
        <v>65.7</v>
      </c>
      <c r="M725" s="345">
        <v>66.302042899313122</v>
      </c>
      <c r="N725" s="345">
        <v>66.920191829557382</v>
      </c>
      <c r="O725" s="345">
        <v>67.554878229208299</v>
      </c>
      <c r="P725" s="345">
        <v>68.206545093860996</v>
      </c>
      <c r="Q725" s="345">
        <v>68.875647285815319</v>
      </c>
      <c r="R725" s="345">
        <v>69.562651851954314</v>
      </c>
      <c r="S725" s="345">
        <v>70.268038350137587</v>
      </c>
      <c r="T725" s="345">
        <v>70.992299184337952</v>
      </c>
      <c r="U725" s="345">
        <v>71.735939948755473</v>
      </c>
      <c r="V725" s="345">
        <v>72.499479781149731</v>
      </c>
      <c r="W725" s="345">
        <v>73.283451725636354</v>
      </c>
      <c r="X725" s="345">
        <v>74.08840310520273</v>
      </c>
      <c r="Y725" s="345">
        <v>74.914895904201472</v>
      </c>
      <c r="Z725" s="346" t="s">
        <v>1613</v>
      </c>
      <c r="AA725" s="347">
        <v>0</v>
      </c>
      <c r="AB725" s="347">
        <v>0</v>
      </c>
      <c r="AC725" s="348">
        <v>8.5235920852359204E-2</v>
      </c>
      <c r="AD725" s="175"/>
      <c r="AE725" s="349">
        <v>14430</v>
      </c>
      <c r="AF725" s="350"/>
      <c r="AG725" s="350"/>
      <c r="AH725" s="350"/>
      <c r="AI725" s="350"/>
      <c r="AJ725" s="350"/>
      <c r="AK725" s="350"/>
      <c r="AL725" s="351"/>
      <c r="AN725" s="216"/>
      <c r="AO725"/>
      <c r="AP725"/>
      <c r="AQ725"/>
      <c r="AR725"/>
      <c r="AS725"/>
      <c r="AT725"/>
    </row>
    <row r="726" spans="1:46" s="157" customFormat="1" ht="15" x14ac:dyDescent="0.25">
      <c r="A726" s="11"/>
      <c r="B726" s="176"/>
      <c r="C726" s="177"/>
      <c r="D726" s="178"/>
      <c r="E726" s="178"/>
      <c r="F726" s="178"/>
      <c r="G726" s="179"/>
      <c r="H726" s="180"/>
      <c r="I726" s="181"/>
      <c r="J726" s="182"/>
      <c r="K726" s="183" t="s">
        <v>25</v>
      </c>
      <c r="L726" s="352">
        <v>34.417173853060703</v>
      </c>
      <c r="M726" s="352">
        <v>34.732556122964212</v>
      </c>
      <c r="N726" s="352">
        <v>35.056375593273195</v>
      </c>
      <c r="O726" s="352">
        <v>35.388858274535885</v>
      </c>
      <c r="P726" s="352">
        <v>35.730236231537873</v>
      </c>
      <c r="Q726" s="352">
        <v>36.080747745479364</v>
      </c>
      <c r="R726" s="352">
        <v>36.440637480496903</v>
      </c>
      <c r="S726" s="352">
        <v>36.810156654645695</v>
      </c>
      <c r="T726" s="352">
        <v>37.18956321546208</v>
      </c>
      <c r="U726" s="352">
        <v>37.579122020228915</v>
      </c>
      <c r="V726" s="352">
        <v>37.979105021069856</v>
      </c>
      <c r="W726" s="352">
        <v>38.389791455001642</v>
      </c>
      <c r="X726" s="352">
        <v>38.811468039077695</v>
      </c>
      <c r="Y726" s="352">
        <v>39.244429170758707</v>
      </c>
      <c r="Z726" s="184"/>
      <c r="AA726" s="353"/>
      <c r="AB726" s="353"/>
      <c r="AC726" s="354">
        <v>5.6</v>
      </c>
      <c r="AD726" s="175"/>
      <c r="AE726" s="186">
        <v>1</v>
      </c>
      <c r="AF726" s="187">
        <v>0</v>
      </c>
      <c r="AG726" s="187">
        <v>0</v>
      </c>
      <c r="AH726" s="187">
        <v>0</v>
      </c>
      <c r="AI726" s="187">
        <v>0</v>
      </c>
      <c r="AJ726" s="187">
        <v>0</v>
      </c>
      <c r="AK726" s="187">
        <v>0</v>
      </c>
      <c r="AL726" s="188">
        <v>0</v>
      </c>
      <c r="AN726" s="216"/>
      <c r="AO726"/>
      <c r="AP726"/>
      <c r="AQ726"/>
      <c r="AR726"/>
      <c r="AS726"/>
      <c r="AT726"/>
    </row>
    <row r="727" spans="1:46" s="157" customFormat="1" ht="15" x14ac:dyDescent="0.25">
      <c r="A727" s="11"/>
      <c r="B727" s="176"/>
      <c r="C727" s="189"/>
      <c r="D727" s="190" t="s">
        <v>26</v>
      </c>
      <c r="E727" s="355"/>
      <c r="F727" s="356"/>
      <c r="G727" s="357"/>
      <c r="H727" s="358"/>
      <c r="I727" s="359"/>
      <c r="J727" s="359"/>
      <c r="K727" s="359"/>
      <c r="L727" s="359"/>
      <c r="M727" s="359"/>
      <c r="N727" s="360"/>
      <c r="O727" s="360"/>
      <c r="P727" s="360"/>
      <c r="Q727" s="360"/>
      <c r="R727" s="361" t="s">
        <v>27</v>
      </c>
      <c r="S727" s="392">
        <v>0</v>
      </c>
      <c r="T727" s="353"/>
      <c r="U727" s="353"/>
      <c r="V727" s="353"/>
      <c r="W727" s="353"/>
      <c r="X727" s="353"/>
      <c r="Y727" s="353"/>
      <c r="Z727" s="184"/>
      <c r="AA727" s="362"/>
      <c r="AB727" s="362"/>
      <c r="AC727" s="363"/>
      <c r="AD727" s="175"/>
      <c r="AE727" s="175"/>
      <c r="AF727" s="175"/>
      <c r="AG727" s="175"/>
      <c r="AH727" s="175"/>
      <c r="AI727" s="175"/>
      <c r="AJ727" s="175"/>
      <c r="AK727" s="175"/>
      <c r="AL727" s="175"/>
      <c r="AN727" s="216"/>
      <c r="AO727"/>
      <c r="AP727"/>
      <c r="AQ727"/>
      <c r="AR727"/>
      <c r="AS727"/>
      <c r="AT727"/>
    </row>
    <row r="728" spans="1:46" s="157" customFormat="1" ht="15" x14ac:dyDescent="0.25">
      <c r="A728" s="14"/>
      <c r="B728" s="197"/>
      <c r="C728" s="198"/>
      <c r="D728" s="198"/>
      <c r="E728" s="198"/>
      <c r="F728" s="199"/>
      <c r="G728" s="200" t="s">
        <v>28</v>
      </c>
      <c r="H728" s="201">
        <v>0.99199999999999999</v>
      </c>
      <c r="I728" s="197"/>
      <c r="J728" s="202"/>
      <c r="K728" s="203" t="s">
        <v>29</v>
      </c>
      <c r="L728" s="78">
        <v>65.174400000000006</v>
      </c>
      <c r="M728" s="78">
        <v>65.771626556118619</v>
      </c>
      <c r="N728" s="78">
        <v>66.384830294920917</v>
      </c>
      <c r="O728" s="78">
        <v>67.014439203374636</v>
      </c>
      <c r="P728" s="78">
        <v>67.660892733110103</v>
      </c>
      <c r="Q728" s="78">
        <v>68.324642107528803</v>
      </c>
      <c r="R728" s="78">
        <v>69.006150637138674</v>
      </c>
      <c r="S728" s="78">
        <v>69.705894043336485</v>
      </c>
      <c r="T728" s="78">
        <v>70.424360790863247</v>
      </c>
      <c r="U728" s="78">
        <v>71.162052429165428</v>
      </c>
      <c r="V728" s="78">
        <v>71.919483942900527</v>
      </c>
      <c r="W728" s="78">
        <v>72.697184111831262</v>
      </c>
      <c r="X728" s="78">
        <v>73.495695880361112</v>
      </c>
      <c r="Y728" s="78">
        <v>74.315576736967856</v>
      </c>
      <c r="Z728" s="204"/>
      <c r="AA728" s="205"/>
      <c r="AB728" s="198"/>
      <c r="AC728" s="206"/>
      <c r="AD728" s="175"/>
      <c r="AE728" s="175"/>
      <c r="AF728" s="175"/>
      <c r="AG728" s="175"/>
      <c r="AH728" s="175"/>
      <c r="AI728" s="175"/>
      <c r="AJ728" s="175"/>
      <c r="AK728" s="175"/>
      <c r="AL728" s="175"/>
      <c r="AN728" s="216"/>
      <c r="AO728"/>
      <c r="AP728"/>
      <c r="AQ728"/>
      <c r="AR728"/>
      <c r="AS728"/>
      <c r="AT728"/>
    </row>
    <row r="729" spans="1:46" s="157" customFormat="1" ht="15" x14ac:dyDescent="0.25">
      <c r="A729" s="2"/>
      <c r="C729" s="207"/>
      <c r="D729" s="208"/>
      <c r="E729" s="208"/>
      <c r="F729" s="208"/>
      <c r="G729" s="209"/>
      <c r="H729" s="241"/>
      <c r="I729" s="211"/>
      <c r="J729" s="212"/>
      <c r="K729" s="208"/>
      <c r="Z729" s="175"/>
      <c r="AA729" s="175"/>
      <c r="AB729" s="175"/>
      <c r="AC729" s="175"/>
      <c r="AD729" s="175"/>
      <c r="AE729" s="175"/>
      <c r="AF729" s="175"/>
      <c r="AG729" s="175"/>
      <c r="AH729" s="175"/>
      <c r="AI729" s="175"/>
      <c r="AJ729" s="175"/>
      <c r="AK729" s="175"/>
      <c r="AL729" s="175"/>
      <c r="AN729" s="216"/>
      <c r="AO729"/>
      <c r="AP729"/>
      <c r="AQ729"/>
      <c r="AR729"/>
      <c r="AS729"/>
      <c r="AT729"/>
    </row>
    <row r="730" spans="1:46" s="157" customFormat="1" ht="15" x14ac:dyDescent="0.25">
      <c r="A730" s="152"/>
      <c r="B730" s="388">
        <v>702</v>
      </c>
      <c r="C730" s="365" t="s">
        <v>266</v>
      </c>
      <c r="D730" s="366" t="s">
        <v>30</v>
      </c>
      <c r="E730" s="366" t="s">
        <v>539</v>
      </c>
      <c r="F730" s="367"/>
      <c r="G730" s="411">
        <v>43430</v>
      </c>
      <c r="H730" s="412">
        <v>2.68</v>
      </c>
      <c r="I730" s="342">
        <v>1</v>
      </c>
      <c r="J730" s="368">
        <v>0</v>
      </c>
      <c r="K730" s="369">
        <v>0</v>
      </c>
      <c r="L730" s="370">
        <v>2.68</v>
      </c>
      <c r="M730" s="370">
        <v>2.680048928139763</v>
      </c>
      <c r="N730" s="370">
        <v>2.6800978571727958</v>
      </c>
      <c r="O730" s="370">
        <v>2.680146787099114</v>
      </c>
      <c r="P730" s="370">
        <v>2.6801957179187359</v>
      </c>
      <c r="Q730" s="370">
        <v>2.6802446496316752</v>
      </c>
      <c r="R730" s="370">
        <v>2.6802935822379497</v>
      </c>
      <c r="S730" s="370">
        <v>2.6803425157375758</v>
      </c>
      <c r="T730" s="370">
        <v>2.6803914501305695</v>
      </c>
      <c r="U730" s="370">
        <v>2.6804403854169467</v>
      </c>
      <c r="V730" s="370">
        <v>2.6804893215967249</v>
      </c>
      <c r="W730" s="370">
        <v>2.6805382586699182</v>
      </c>
      <c r="X730" s="370">
        <v>2.6805871966365462</v>
      </c>
      <c r="Y730" s="370">
        <v>2.6806361354966217</v>
      </c>
      <c r="Z730" s="381"/>
      <c r="AA730" s="347">
        <v>0</v>
      </c>
      <c r="AB730" s="347">
        <v>0</v>
      </c>
      <c r="AC730" s="348">
        <v>0.14925373134328357</v>
      </c>
      <c r="AD730" s="175"/>
      <c r="AE730" s="349">
        <v>82961</v>
      </c>
      <c r="AF730" s="350"/>
      <c r="AG730" s="350"/>
      <c r="AH730" s="350"/>
      <c r="AI730" s="350"/>
      <c r="AJ730" s="350"/>
      <c r="AK730" s="350"/>
      <c r="AL730" s="351"/>
      <c r="AM730" s="157">
        <v>2.9068341640631359</v>
      </c>
      <c r="AN730" s="216">
        <v>-0.22683416406313572</v>
      </c>
      <c r="AO730"/>
      <c r="AP730"/>
      <c r="AQ730"/>
      <c r="AR730"/>
      <c r="AS730"/>
      <c r="AT730"/>
    </row>
    <row r="731" spans="1:46" s="157" customFormat="1" ht="15" x14ac:dyDescent="0.25">
      <c r="A731" s="152"/>
      <c r="C731" s="217"/>
      <c r="D731" s="139"/>
      <c r="E731" s="139"/>
      <c r="F731" s="139"/>
      <c r="G731" s="218">
        <v>0.6875</v>
      </c>
      <c r="H731" s="248"/>
      <c r="I731" s="220"/>
      <c r="J731" s="220"/>
      <c r="K731" s="220"/>
      <c r="L731" s="220" t="s">
        <v>32</v>
      </c>
      <c r="M731" s="235"/>
      <c r="N731" s="221"/>
      <c r="O731" s="221"/>
      <c r="P731" s="221"/>
      <c r="Q731" s="221"/>
      <c r="R731" s="221"/>
      <c r="S731" s="221"/>
      <c r="T731" s="221"/>
      <c r="U731" s="221"/>
      <c r="V731" s="221"/>
      <c r="W731" s="221"/>
      <c r="X731" s="221"/>
      <c r="Y731" s="221"/>
      <c r="Z731" s="222"/>
      <c r="AA731" s="353"/>
      <c r="AB731" s="353"/>
      <c r="AC731" s="372">
        <v>0.4</v>
      </c>
      <c r="AD731" s="175"/>
      <c r="AE731" s="186">
        <v>1</v>
      </c>
      <c r="AF731" s="187">
        <v>0</v>
      </c>
      <c r="AG731" s="187">
        <v>0</v>
      </c>
      <c r="AH731" s="187">
        <v>0</v>
      </c>
      <c r="AI731" s="187">
        <v>0</v>
      </c>
      <c r="AJ731" s="187">
        <v>0</v>
      </c>
      <c r="AK731" s="187">
        <v>0</v>
      </c>
      <c r="AL731" s="188">
        <v>0</v>
      </c>
      <c r="AN731" s="216"/>
      <c r="AO731"/>
      <c r="AP731"/>
      <c r="AQ731"/>
      <c r="AR731"/>
      <c r="AS731"/>
      <c r="AT731"/>
    </row>
    <row r="732" spans="1:46" s="157" customFormat="1" ht="15" x14ac:dyDescent="0.25">
      <c r="A732" s="152"/>
      <c r="C732" s="223" t="s">
        <v>33</v>
      </c>
      <c r="D732" s="373"/>
      <c r="E732" s="225"/>
      <c r="F732" s="225"/>
      <c r="G732" s="226"/>
      <c r="H732" s="249"/>
      <c r="I732" s="228"/>
      <c r="J732" s="228"/>
      <c r="K732" s="228"/>
      <c r="L732" s="228"/>
      <c r="M732" s="374"/>
      <c r="N732" s="374"/>
      <c r="O732" s="375"/>
      <c r="P732" s="375"/>
      <c r="Q732" s="375"/>
      <c r="R732" s="376" t="s">
        <v>34</v>
      </c>
      <c r="S732" s="396">
        <v>0</v>
      </c>
      <c r="T732" s="233"/>
      <c r="U732" s="233"/>
      <c r="V732" s="233"/>
      <c r="W732" s="233"/>
      <c r="X732" s="233"/>
      <c r="Y732" s="233"/>
      <c r="Z732" s="234"/>
      <c r="AA732" s="378"/>
      <c r="AB732" s="378"/>
      <c r="AC732" s="379"/>
      <c r="AD732" s="175"/>
      <c r="AE732" s="175"/>
      <c r="AF732" s="175"/>
      <c r="AG732" s="175"/>
      <c r="AH732" s="175"/>
      <c r="AI732" s="175"/>
      <c r="AJ732" s="175"/>
      <c r="AK732" s="175"/>
      <c r="AL732" s="175"/>
      <c r="AN732" s="216"/>
      <c r="AO732"/>
      <c r="AP732"/>
      <c r="AQ732"/>
      <c r="AR732"/>
      <c r="AS732"/>
      <c r="AT732"/>
    </row>
    <row r="733" spans="1:46" s="157" customFormat="1" ht="15" x14ac:dyDescent="0.25">
      <c r="A733" s="152"/>
      <c r="B733" s="364">
        <v>740</v>
      </c>
      <c r="C733" s="365" t="s">
        <v>276</v>
      </c>
      <c r="D733" s="366" t="s">
        <v>30</v>
      </c>
      <c r="E733" s="366" t="s">
        <v>530</v>
      </c>
      <c r="F733" s="367"/>
      <c r="G733" s="411">
        <v>43459</v>
      </c>
      <c r="H733" s="412">
        <v>0.65</v>
      </c>
      <c r="I733" s="342">
        <v>1</v>
      </c>
      <c r="J733" s="368">
        <v>0</v>
      </c>
      <c r="K733" s="369">
        <v>0</v>
      </c>
      <c r="L733" s="370">
        <v>0.65</v>
      </c>
      <c r="M733" s="370">
        <v>0.65001186689956936</v>
      </c>
      <c r="N733" s="370">
        <v>0.65002373401578994</v>
      </c>
      <c r="O733" s="370">
        <v>0.65003560134866578</v>
      </c>
      <c r="P733" s="370">
        <v>0.65004746889820086</v>
      </c>
      <c r="Q733" s="370">
        <v>0.65005933666439886</v>
      </c>
      <c r="R733" s="370">
        <v>0.65007120464726398</v>
      </c>
      <c r="S733" s="370">
        <v>0.65008307284680011</v>
      </c>
      <c r="T733" s="370">
        <v>0.65009494126301126</v>
      </c>
      <c r="U733" s="370">
        <v>0.65010680989590131</v>
      </c>
      <c r="V733" s="370">
        <v>0.65011867874547424</v>
      </c>
      <c r="W733" s="370">
        <v>0.65013054781173385</v>
      </c>
      <c r="X733" s="370">
        <v>0.65014241709468468</v>
      </c>
      <c r="Y733" s="370">
        <v>0.65015428659432994</v>
      </c>
      <c r="Z733" s="371"/>
      <c r="AA733" s="347">
        <v>0</v>
      </c>
      <c r="AB733" s="347">
        <v>0</v>
      </c>
      <c r="AC733" s="348">
        <v>0.1846153846153846</v>
      </c>
      <c r="AD733" s="175"/>
      <c r="AE733" s="349">
        <v>82966</v>
      </c>
      <c r="AF733" s="350"/>
      <c r="AG733" s="350"/>
      <c r="AH733" s="350"/>
      <c r="AI733" s="350"/>
      <c r="AJ733" s="350"/>
      <c r="AK733" s="350"/>
      <c r="AL733" s="351"/>
      <c r="AM733" s="157">
        <v>0.68137522058959055</v>
      </c>
      <c r="AN733" s="216">
        <v>-3.1375220589590525E-2</v>
      </c>
      <c r="AO733"/>
      <c r="AP733"/>
      <c r="AQ733"/>
      <c r="AR733"/>
      <c r="AS733"/>
      <c r="AT733"/>
    </row>
    <row r="734" spans="1:46" s="157" customFormat="1" ht="15" x14ac:dyDescent="0.25">
      <c r="A734" s="152"/>
      <c r="C734" s="217"/>
      <c r="D734" s="139"/>
      <c r="E734" s="139"/>
      <c r="F734" s="139"/>
      <c r="G734" s="218">
        <v>0.58333333333333337</v>
      </c>
      <c r="H734" s="250"/>
      <c r="I734" s="220"/>
      <c r="J734" s="220"/>
      <c r="K734" s="220"/>
      <c r="L734" s="220" t="s">
        <v>32</v>
      </c>
      <c r="M734" s="221"/>
      <c r="N734" s="221"/>
      <c r="O734" s="221"/>
      <c r="P734" s="221"/>
      <c r="Q734" s="221"/>
      <c r="R734" s="221"/>
      <c r="S734" s="221"/>
      <c r="T734" s="221"/>
      <c r="U734" s="221"/>
      <c r="V734" s="221"/>
      <c r="W734" s="221"/>
      <c r="X734" s="221"/>
      <c r="Y734" s="221"/>
      <c r="Z734" s="222"/>
      <c r="AA734" s="353"/>
      <c r="AB734" s="353"/>
      <c r="AC734" s="372">
        <v>0.12</v>
      </c>
      <c r="AD734" s="175"/>
      <c r="AE734" s="186">
        <v>1</v>
      </c>
      <c r="AF734" s="187">
        <v>0</v>
      </c>
      <c r="AG734" s="187">
        <v>0</v>
      </c>
      <c r="AH734" s="187">
        <v>0</v>
      </c>
      <c r="AI734" s="187">
        <v>0</v>
      </c>
      <c r="AJ734" s="187">
        <v>0</v>
      </c>
      <c r="AK734" s="187">
        <v>0</v>
      </c>
      <c r="AL734" s="188">
        <v>0</v>
      </c>
      <c r="AN734" s="216"/>
      <c r="AO734"/>
      <c r="AP734"/>
      <c r="AQ734"/>
      <c r="AR734"/>
      <c r="AS734"/>
      <c r="AT734"/>
    </row>
    <row r="735" spans="1:46" s="157" customFormat="1" ht="15" x14ac:dyDescent="0.25">
      <c r="A735" s="152"/>
      <c r="C735" s="223" t="s">
        <v>33</v>
      </c>
      <c r="D735" s="373"/>
      <c r="E735" s="225"/>
      <c r="F735" s="225"/>
      <c r="G735" s="226"/>
      <c r="H735" s="249"/>
      <c r="I735" s="228"/>
      <c r="J735" s="228"/>
      <c r="K735" s="228"/>
      <c r="L735" s="228"/>
      <c r="M735" s="374"/>
      <c r="N735" s="374"/>
      <c r="O735" s="375"/>
      <c r="P735" s="375"/>
      <c r="Q735" s="375"/>
      <c r="R735" s="376" t="s">
        <v>34</v>
      </c>
      <c r="S735" s="396">
        <v>0</v>
      </c>
      <c r="T735" s="233"/>
      <c r="U735" s="233"/>
      <c r="V735" s="233"/>
      <c r="W735" s="233"/>
      <c r="X735" s="233"/>
      <c r="Y735" s="233"/>
      <c r="Z735" s="234"/>
      <c r="AA735" s="378"/>
      <c r="AB735" s="378"/>
      <c r="AC735" s="379"/>
      <c r="AD735" s="175"/>
      <c r="AE735" s="175"/>
      <c r="AF735" s="175"/>
      <c r="AG735" s="175"/>
      <c r="AH735" s="175"/>
      <c r="AI735" s="175"/>
      <c r="AJ735" s="175"/>
      <c r="AK735" s="175"/>
      <c r="AL735" s="175"/>
      <c r="AN735" s="216"/>
      <c r="AO735"/>
      <c r="AP735"/>
      <c r="AQ735"/>
      <c r="AR735"/>
      <c r="AS735"/>
      <c r="AT735"/>
    </row>
    <row r="736" spans="1:46" s="157" customFormat="1" ht="15" x14ac:dyDescent="0.25">
      <c r="B736" s="380">
        <v>744</v>
      </c>
      <c r="C736" s="365" t="s">
        <v>277</v>
      </c>
      <c r="D736" s="366" t="s">
        <v>30</v>
      </c>
      <c r="E736" s="366" t="s">
        <v>530</v>
      </c>
      <c r="F736" s="367"/>
      <c r="G736" s="411">
        <v>43191</v>
      </c>
      <c r="H736" s="412">
        <v>1.33</v>
      </c>
      <c r="I736" s="342">
        <v>1</v>
      </c>
      <c r="J736" s="368">
        <v>0</v>
      </c>
      <c r="K736" s="369">
        <v>0</v>
      </c>
      <c r="L736" s="370">
        <v>1.33</v>
      </c>
      <c r="M736" s="370">
        <v>1.3300242815021959</v>
      </c>
      <c r="N736" s="370">
        <v>1.3300485634476935</v>
      </c>
      <c r="O736" s="370">
        <v>1.3300728458365008</v>
      </c>
      <c r="P736" s="370">
        <v>1.3300971286686263</v>
      </c>
      <c r="Q736" s="370">
        <v>1.3301214119440776</v>
      </c>
      <c r="R736" s="370">
        <v>1.3301456956628632</v>
      </c>
      <c r="S736" s="370">
        <v>1.3301699798249909</v>
      </c>
      <c r="T736" s="370">
        <v>1.3301942644304692</v>
      </c>
      <c r="U736" s="370">
        <v>1.3302185494793057</v>
      </c>
      <c r="V736" s="370">
        <v>1.330242834971509</v>
      </c>
      <c r="W736" s="370">
        <v>1.3302671209070862</v>
      </c>
      <c r="X736" s="370">
        <v>1.3302914072860472</v>
      </c>
      <c r="Y736" s="370">
        <v>1.330315694108398</v>
      </c>
      <c r="Z736" s="371"/>
      <c r="AA736" s="347">
        <v>0</v>
      </c>
      <c r="AB736" s="347">
        <v>0</v>
      </c>
      <c r="AC736" s="348">
        <v>5.2631578947368425E-2</v>
      </c>
      <c r="AD736" s="175"/>
      <c r="AE736" s="349">
        <v>82931</v>
      </c>
      <c r="AF736" s="350"/>
      <c r="AG736" s="350"/>
      <c r="AH736" s="350"/>
      <c r="AI736" s="350"/>
      <c r="AJ736" s="350"/>
      <c r="AK736" s="350"/>
      <c r="AL736" s="351"/>
      <c r="AM736" s="157">
        <v>1.34</v>
      </c>
      <c r="AN736" s="216">
        <v>-1.0000000000000009E-2</v>
      </c>
      <c r="AO736"/>
      <c r="AP736"/>
      <c r="AQ736"/>
      <c r="AR736"/>
      <c r="AS736"/>
      <c r="AT736"/>
    </row>
    <row r="737" spans="1:46" s="157" customFormat="1" ht="15" x14ac:dyDescent="0.25">
      <c r="C737" s="217"/>
      <c r="D737" s="139"/>
      <c r="E737" s="139"/>
      <c r="F737" s="139"/>
      <c r="G737" s="137">
        <v>0.33333333333333331</v>
      </c>
      <c r="H737" s="250"/>
      <c r="I737" s="220"/>
      <c r="J737" s="220"/>
      <c r="K737" s="220"/>
      <c r="L737" s="220" t="s">
        <v>32</v>
      </c>
      <c r="M737" s="235"/>
      <c r="N737" s="221"/>
      <c r="O737" s="221"/>
      <c r="P737" s="221"/>
      <c r="Q737" s="221"/>
      <c r="R737" s="221"/>
      <c r="S737" s="221"/>
      <c r="T737" s="221"/>
      <c r="U737" s="221"/>
      <c r="V737" s="221"/>
      <c r="W737" s="221"/>
      <c r="X737" s="221"/>
      <c r="Y737" s="221"/>
      <c r="Z737" s="222"/>
      <c r="AA737" s="353"/>
      <c r="AB737" s="353"/>
      <c r="AC737" s="372">
        <v>7.0000000000000007E-2</v>
      </c>
      <c r="AD737" s="175"/>
      <c r="AE737" s="186">
        <v>1</v>
      </c>
      <c r="AF737" s="187">
        <v>0</v>
      </c>
      <c r="AG737" s="187">
        <v>0</v>
      </c>
      <c r="AH737" s="187">
        <v>0</v>
      </c>
      <c r="AI737" s="187">
        <v>0</v>
      </c>
      <c r="AJ737" s="187">
        <v>0</v>
      </c>
      <c r="AK737" s="187">
        <v>0</v>
      </c>
      <c r="AL737" s="188">
        <v>0</v>
      </c>
      <c r="AN737" s="216"/>
      <c r="AO737"/>
      <c r="AP737"/>
      <c r="AQ737"/>
      <c r="AR737"/>
      <c r="AS737"/>
      <c r="AT737"/>
    </row>
    <row r="738" spans="1:46" s="157" customFormat="1" ht="15" x14ac:dyDescent="0.25">
      <c r="C738" s="223" t="s">
        <v>33</v>
      </c>
      <c r="D738" s="373"/>
      <c r="E738" s="225"/>
      <c r="F738" s="225"/>
      <c r="G738" s="226"/>
      <c r="H738" s="249"/>
      <c r="I738" s="228"/>
      <c r="J738" s="228"/>
      <c r="K738" s="228"/>
      <c r="L738" s="228"/>
      <c r="M738" s="374"/>
      <c r="N738" s="374"/>
      <c r="O738" s="375"/>
      <c r="P738" s="375"/>
      <c r="Q738" s="375"/>
      <c r="R738" s="376" t="s">
        <v>34</v>
      </c>
      <c r="S738" s="396">
        <v>0</v>
      </c>
      <c r="T738" s="233"/>
      <c r="U738" s="233"/>
      <c r="V738" s="233"/>
      <c r="W738" s="233"/>
      <c r="X738" s="233"/>
      <c r="Y738" s="233"/>
      <c r="Z738" s="234"/>
      <c r="AA738" s="378"/>
      <c r="AB738" s="378"/>
      <c r="AC738" s="379"/>
      <c r="AD738" s="175"/>
      <c r="AE738" s="175"/>
      <c r="AF738" s="175"/>
      <c r="AG738" s="175"/>
      <c r="AH738" s="175"/>
      <c r="AI738" s="175"/>
      <c r="AJ738" s="175"/>
      <c r="AK738" s="175"/>
      <c r="AL738" s="175"/>
      <c r="AN738" s="216"/>
      <c r="AO738"/>
      <c r="AP738"/>
      <c r="AQ738"/>
      <c r="AR738"/>
      <c r="AS738"/>
      <c r="AT738"/>
    </row>
    <row r="739" spans="1:46" s="157" customFormat="1" ht="15" x14ac:dyDescent="0.25">
      <c r="B739" s="380">
        <v>714</v>
      </c>
      <c r="C739" s="365" t="s">
        <v>267</v>
      </c>
      <c r="D739" s="366" t="s">
        <v>30</v>
      </c>
      <c r="E739" s="366" t="s">
        <v>532</v>
      </c>
      <c r="F739" s="367"/>
      <c r="G739" s="411">
        <v>43378</v>
      </c>
      <c r="H739" s="412">
        <v>6.6</v>
      </c>
      <c r="I739" s="342">
        <v>1</v>
      </c>
      <c r="J739" s="368" t="s">
        <v>829</v>
      </c>
      <c r="K739" s="369" t="s">
        <v>829</v>
      </c>
      <c r="L739" s="370">
        <v>6.6</v>
      </c>
      <c r="M739" s="370">
        <v>6.7767969090564835</v>
      </c>
      <c r="N739" s="370">
        <v>6.9583297494844709</v>
      </c>
      <c r="O739" s="370">
        <v>7.1447253846215375</v>
      </c>
      <c r="P739" s="370">
        <v>7.3361140761455497</v>
      </c>
      <c r="Q739" s="370">
        <v>7.5326295751074133</v>
      </c>
      <c r="R739" s="370">
        <v>7.7344092154023283</v>
      </c>
      <c r="S739" s="370">
        <v>7.9415940097449225</v>
      </c>
      <c r="T739" s="370">
        <v>8.1543287482152831</v>
      </c>
      <c r="U739" s="370">
        <v>8.3727620994448131</v>
      </c>
      <c r="V739" s="370">
        <v>8.5970467145125582</v>
      </c>
      <c r="W739" s="370">
        <v>8.8273393336246837</v>
      </c>
      <c r="X739" s="370">
        <v>9.0638008956515854</v>
      </c>
      <c r="Y739" s="370">
        <v>9.3065966505992517</v>
      </c>
      <c r="Z739" s="371"/>
      <c r="AA739" s="347">
        <v>0</v>
      </c>
      <c r="AB739" s="347">
        <v>0</v>
      </c>
      <c r="AC739" s="348">
        <v>3.6363636363636362E-2</v>
      </c>
      <c r="AD739" s="175"/>
      <c r="AE739" s="349">
        <v>82927</v>
      </c>
      <c r="AF739" s="350"/>
      <c r="AG739" s="350"/>
      <c r="AH739" s="350"/>
      <c r="AI739" s="350"/>
      <c r="AJ739" s="350"/>
      <c r="AK739" s="350"/>
      <c r="AL739" s="351"/>
      <c r="AM739" s="157">
        <v>6.5760775779845568</v>
      </c>
      <c r="AN739" s="216">
        <v>2.3922422015442812E-2</v>
      </c>
      <c r="AO739"/>
      <c r="AP739"/>
      <c r="AQ739"/>
      <c r="AR739"/>
      <c r="AS739"/>
      <c r="AT739"/>
    </row>
    <row r="740" spans="1:46" s="157" customFormat="1" ht="15" x14ac:dyDescent="0.25">
      <c r="C740" s="217"/>
      <c r="D740" s="139"/>
      <c r="E740" s="139"/>
      <c r="F740" s="139"/>
      <c r="G740" s="137">
        <v>0.625</v>
      </c>
      <c r="H740" s="250"/>
      <c r="I740" s="220"/>
      <c r="J740" s="220"/>
      <c r="K740" s="220"/>
      <c r="L740" s="220" t="s">
        <v>32</v>
      </c>
      <c r="M740" s="235"/>
      <c r="N740" s="221"/>
      <c r="O740" s="221"/>
      <c r="P740" s="221"/>
      <c r="Q740" s="221"/>
      <c r="R740" s="221"/>
      <c r="S740" s="221"/>
      <c r="T740" s="221"/>
      <c r="U740" s="221"/>
      <c r="V740" s="221"/>
      <c r="W740" s="221"/>
      <c r="X740" s="221"/>
      <c r="Y740" s="221"/>
      <c r="Z740" s="222"/>
      <c r="AA740" s="353"/>
      <c r="AB740" s="353"/>
      <c r="AC740" s="372">
        <v>0.24</v>
      </c>
      <c r="AD740" s="175"/>
      <c r="AE740" s="186">
        <v>1</v>
      </c>
      <c r="AF740" s="187">
        <v>0</v>
      </c>
      <c r="AG740" s="187">
        <v>0</v>
      </c>
      <c r="AH740" s="187">
        <v>0</v>
      </c>
      <c r="AI740" s="187">
        <v>0</v>
      </c>
      <c r="AJ740" s="187">
        <v>0</v>
      </c>
      <c r="AK740" s="187">
        <v>0</v>
      </c>
      <c r="AL740" s="188">
        <v>0</v>
      </c>
      <c r="AN740" s="216"/>
      <c r="AO740"/>
      <c r="AP740"/>
      <c r="AQ740"/>
      <c r="AR740"/>
      <c r="AS740"/>
      <c r="AT740"/>
    </row>
    <row r="741" spans="1:46" s="157" customFormat="1" ht="15" x14ac:dyDescent="0.25">
      <c r="C741" s="223" t="s">
        <v>33</v>
      </c>
      <c r="D741" s="373"/>
      <c r="E741" s="225"/>
      <c r="F741" s="225"/>
      <c r="G741" s="226"/>
      <c r="H741" s="249"/>
      <c r="I741" s="228"/>
      <c r="J741" s="228"/>
      <c r="K741" s="228"/>
      <c r="L741" s="228"/>
      <c r="M741" s="374"/>
      <c r="N741" s="374"/>
      <c r="O741" s="375"/>
      <c r="P741" s="375"/>
      <c r="Q741" s="375"/>
      <c r="R741" s="376" t="s">
        <v>34</v>
      </c>
      <c r="S741" s="396">
        <v>0</v>
      </c>
      <c r="T741" s="233"/>
      <c r="U741" s="233"/>
      <c r="V741" s="233"/>
      <c r="W741" s="233"/>
      <c r="X741" s="233"/>
      <c r="Y741" s="233"/>
      <c r="Z741" s="234"/>
      <c r="AA741" s="378"/>
      <c r="AB741" s="378"/>
      <c r="AC741" s="379"/>
      <c r="AD741" s="175"/>
      <c r="AE741" s="175"/>
      <c r="AF741" s="175"/>
      <c r="AG741" s="175"/>
      <c r="AH741" s="175"/>
      <c r="AI741" s="175"/>
      <c r="AJ741" s="175"/>
      <c r="AK741" s="175"/>
      <c r="AL741" s="175"/>
      <c r="AN741" s="216"/>
      <c r="AO741"/>
      <c r="AP741"/>
      <c r="AQ741"/>
      <c r="AR741"/>
      <c r="AS741"/>
      <c r="AT741"/>
    </row>
    <row r="742" spans="1:46" s="157" customFormat="1" ht="15" x14ac:dyDescent="0.25">
      <c r="B742" s="380">
        <v>756</v>
      </c>
      <c r="C742" s="365" t="s">
        <v>284</v>
      </c>
      <c r="D742" s="366" t="s">
        <v>30</v>
      </c>
      <c r="E742" s="366" t="s">
        <v>541</v>
      </c>
      <c r="F742" s="367"/>
      <c r="G742" s="411"/>
      <c r="H742" s="413">
        <v>7.8663433102626995E-2</v>
      </c>
      <c r="I742" s="342">
        <v>1</v>
      </c>
      <c r="J742" s="368" t="s">
        <v>829</v>
      </c>
      <c r="K742" s="369" t="s">
        <v>829</v>
      </c>
      <c r="L742" s="370">
        <v>7.8663433102626995E-2</v>
      </c>
      <c r="M742" s="370">
        <v>8.0770622773583961E-2</v>
      </c>
      <c r="N742" s="370">
        <v>8.2934258599180452E-2</v>
      </c>
      <c r="O742" s="370">
        <v>8.5155852625729889E-2</v>
      </c>
      <c r="P742" s="370">
        <v>8.7436957403350862E-2</v>
      </c>
      <c r="Q742" s="370">
        <v>8.9779167070959343E-2</v>
      </c>
      <c r="R742" s="370">
        <v>9.2184118470324677E-2</v>
      </c>
      <c r="S742" s="370">
        <v>9.4653492289968638E-2</v>
      </c>
      <c r="T742" s="370">
        <v>9.7189014239706231E-2</v>
      </c>
      <c r="U742" s="370">
        <v>9.9792456256649675E-2</v>
      </c>
      <c r="V742" s="370">
        <v>0.10246563774351786</v>
      </c>
      <c r="W742" s="370">
        <v>0.10521042684011715</v>
      </c>
      <c r="X742" s="370">
        <v>0.1080287417288817</v>
      </c>
      <c r="Y742" s="370">
        <v>0.11092255197538586</v>
      </c>
      <c r="Z742" s="371"/>
      <c r="AA742" s="347">
        <v>0</v>
      </c>
      <c r="AB742" s="347">
        <v>0</v>
      </c>
      <c r="AC742" s="348">
        <v>0</v>
      </c>
      <c r="AD742" s="175"/>
      <c r="AE742" s="349"/>
      <c r="AF742" s="350"/>
      <c r="AG742" s="350"/>
      <c r="AH742" s="350"/>
      <c r="AI742" s="350"/>
      <c r="AJ742" s="350"/>
      <c r="AK742" s="350"/>
      <c r="AL742" s="351"/>
      <c r="AM742" s="157">
        <v>0.06</v>
      </c>
      <c r="AN742" s="216">
        <v>1.8663433102626997E-2</v>
      </c>
      <c r="AO742"/>
      <c r="AP742"/>
      <c r="AQ742"/>
      <c r="AR742"/>
      <c r="AS742"/>
      <c r="AT742"/>
    </row>
    <row r="743" spans="1:46" s="157" customFormat="1" ht="15" x14ac:dyDescent="0.25">
      <c r="C743" s="238" t="s">
        <v>672</v>
      </c>
      <c r="D743" s="139"/>
      <c r="E743" s="139"/>
      <c r="F743" s="139"/>
      <c r="G743" s="137"/>
      <c r="H743" s="250"/>
      <c r="I743" s="220"/>
      <c r="J743" s="220"/>
      <c r="K743" s="220"/>
      <c r="L743" s="220" t="s">
        <v>32</v>
      </c>
      <c r="M743" s="235"/>
      <c r="N743" s="221"/>
      <c r="O743" s="221"/>
      <c r="P743" s="221"/>
      <c r="Q743" s="221"/>
      <c r="R743" s="221"/>
      <c r="S743" s="221"/>
      <c r="T743" s="221"/>
      <c r="U743" s="221"/>
      <c r="V743" s="221"/>
      <c r="W743" s="221"/>
      <c r="X743" s="221"/>
      <c r="Y743" s="221"/>
      <c r="Z743" s="222"/>
      <c r="AA743" s="353"/>
      <c r="AB743" s="353"/>
      <c r="AC743" s="382"/>
      <c r="AD743" s="175"/>
      <c r="AE743" s="186">
        <v>0</v>
      </c>
      <c r="AF743" s="187">
        <v>0</v>
      </c>
      <c r="AG743" s="187">
        <v>0</v>
      </c>
      <c r="AH743" s="187">
        <v>0</v>
      </c>
      <c r="AI743" s="187">
        <v>0</v>
      </c>
      <c r="AJ743" s="187">
        <v>0</v>
      </c>
      <c r="AK743" s="187">
        <v>0</v>
      </c>
      <c r="AL743" s="188">
        <v>0</v>
      </c>
      <c r="AN743" s="216"/>
      <c r="AO743"/>
      <c r="AP743"/>
      <c r="AQ743"/>
      <c r="AR743"/>
      <c r="AS743"/>
      <c r="AT743"/>
    </row>
    <row r="744" spans="1:46" s="157" customFormat="1" ht="15" x14ac:dyDescent="0.25">
      <c r="C744" s="223" t="s">
        <v>33</v>
      </c>
      <c r="D744" s="373"/>
      <c r="E744" s="225"/>
      <c r="F744" s="225"/>
      <c r="G744" s="226"/>
      <c r="H744" s="249"/>
      <c r="I744" s="228"/>
      <c r="J744" s="228"/>
      <c r="K744" s="228"/>
      <c r="L744" s="228"/>
      <c r="M744" s="374"/>
      <c r="N744" s="374"/>
      <c r="O744" s="375"/>
      <c r="P744" s="375"/>
      <c r="Q744" s="375"/>
      <c r="R744" s="376" t="s">
        <v>34</v>
      </c>
      <c r="S744" s="396">
        <v>0</v>
      </c>
      <c r="T744" s="387"/>
      <c r="U744" s="387"/>
      <c r="V744" s="387"/>
      <c r="W744" s="387"/>
      <c r="X744" s="387"/>
      <c r="Y744" s="387"/>
      <c r="Z744" s="234"/>
      <c r="AA744" s="378"/>
      <c r="AB744" s="378"/>
      <c r="AC744" s="379"/>
      <c r="AD744" s="175"/>
      <c r="AE744" s="175"/>
      <c r="AF744" s="175"/>
      <c r="AG744" s="175"/>
      <c r="AH744" s="175"/>
      <c r="AI744" s="175"/>
      <c r="AJ744" s="175"/>
      <c r="AK744" s="175"/>
      <c r="AL744" s="175"/>
      <c r="AN744" s="216"/>
      <c r="AO744"/>
      <c r="AP744"/>
      <c r="AQ744"/>
      <c r="AR744"/>
      <c r="AS744"/>
      <c r="AT744"/>
    </row>
    <row r="745" spans="1:46" s="157" customFormat="1" ht="15" x14ac:dyDescent="0.25">
      <c r="A745" s="152"/>
      <c r="B745" s="388">
        <v>724</v>
      </c>
      <c r="C745" s="365" t="s">
        <v>271</v>
      </c>
      <c r="D745" s="366" t="s">
        <v>30</v>
      </c>
      <c r="E745" s="366" t="s">
        <v>532</v>
      </c>
      <c r="F745" s="367"/>
      <c r="G745" s="411">
        <v>43495</v>
      </c>
      <c r="H745" s="412">
        <v>9.1</v>
      </c>
      <c r="I745" s="342">
        <v>1</v>
      </c>
      <c r="J745" s="368">
        <v>0</v>
      </c>
      <c r="K745" s="369">
        <v>0</v>
      </c>
      <c r="L745" s="370">
        <v>9.1</v>
      </c>
      <c r="M745" s="370">
        <v>9.1001661365939714</v>
      </c>
      <c r="N745" s="370">
        <v>9.1003322762210601</v>
      </c>
      <c r="O745" s="370">
        <v>9.1004984188813189</v>
      </c>
      <c r="P745" s="370">
        <v>9.1006645645748101</v>
      </c>
      <c r="Q745" s="370">
        <v>9.1008307133015833</v>
      </c>
      <c r="R745" s="370">
        <v>9.1009968650616937</v>
      </c>
      <c r="S745" s="370">
        <v>9.1011630198551998</v>
      </c>
      <c r="T745" s="370">
        <v>9.1013291776821568</v>
      </c>
      <c r="U745" s="370">
        <v>9.1014953385426178</v>
      </c>
      <c r="V745" s="370">
        <v>9.1016615024366399</v>
      </c>
      <c r="W745" s="370">
        <v>9.1018276693642726</v>
      </c>
      <c r="X745" s="370">
        <v>9.1019938393255853</v>
      </c>
      <c r="Y745" s="370">
        <v>9.102160012320617</v>
      </c>
      <c r="Z745" s="381"/>
      <c r="AA745" s="347">
        <v>0</v>
      </c>
      <c r="AB745" s="347">
        <v>0</v>
      </c>
      <c r="AC745" s="348">
        <v>0.1131868131868132</v>
      </c>
      <c r="AD745" s="175"/>
      <c r="AE745" s="349">
        <v>82956</v>
      </c>
      <c r="AF745" s="350"/>
      <c r="AG745" s="350"/>
      <c r="AH745" s="350"/>
      <c r="AI745" s="350"/>
      <c r="AJ745" s="350"/>
      <c r="AK745" s="350"/>
      <c r="AL745" s="351"/>
      <c r="AM745" s="157">
        <v>10.688188508616552</v>
      </c>
      <c r="AN745" s="240">
        <v>-1.5881885086165521</v>
      </c>
      <c r="AO745"/>
      <c r="AP745"/>
      <c r="AQ745"/>
      <c r="AR745"/>
      <c r="AS745"/>
      <c r="AT745"/>
    </row>
    <row r="746" spans="1:46" s="157" customFormat="1" ht="15" x14ac:dyDescent="0.25">
      <c r="A746" s="152"/>
      <c r="C746" s="217"/>
      <c r="D746" s="139"/>
      <c r="E746" s="139"/>
      <c r="F746" s="139"/>
      <c r="G746" s="218">
        <v>0.5625</v>
      </c>
      <c r="H746" s="248"/>
      <c r="I746" s="220"/>
      <c r="J746" s="220"/>
      <c r="K746" s="220"/>
      <c r="L746" s="220" t="s">
        <v>32</v>
      </c>
      <c r="M746" s="235"/>
      <c r="N746" s="221"/>
      <c r="O746" s="221"/>
      <c r="P746" s="221"/>
      <c r="Q746" s="221"/>
      <c r="R746" s="221"/>
      <c r="S746" s="221"/>
      <c r="T746" s="221"/>
      <c r="U746" s="221"/>
      <c r="V746" s="221"/>
      <c r="W746" s="221"/>
      <c r="X746" s="221"/>
      <c r="Y746" s="221"/>
      <c r="Z746" s="222"/>
      <c r="AA746" s="353"/>
      <c r="AB746" s="353"/>
      <c r="AC746" s="372">
        <v>1.03</v>
      </c>
      <c r="AD746" s="175"/>
      <c r="AE746" s="186">
        <v>1</v>
      </c>
      <c r="AF746" s="187">
        <v>0</v>
      </c>
      <c r="AG746" s="187">
        <v>0</v>
      </c>
      <c r="AH746" s="187">
        <v>0</v>
      </c>
      <c r="AI746" s="187">
        <v>0</v>
      </c>
      <c r="AJ746" s="187">
        <v>0</v>
      </c>
      <c r="AK746" s="187">
        <v>0</v>
      </c>
      <c r="AL746" s="188">
        <v>0</v>
      </c>
      <c r="AN746" s="216"/>
      <c r="AO746"/>
      <c r="AP746"/>
      <c r="AQ746"/>
      <c r="AR746"/>
      <c r="AS746"/>
      <c r="AT746"/>
    </row>
    <row r="747" spans="1:46" s="157" customFormat="1" ht="15" x14ac:dyDescent="0.25">
      <c r="A747" s="152"/>
      <c r="C747" s="223" t="s">
        <v>33</v>
      </c>
      <c r="D747" s="373"/>
      <c r="E747" s="225"/>
      <c r="F747" s="225"/>
      <c r="G747" s="226"/>
      <c r="H747" s="249"/>
      <c r="I747" s="228"/>
      <c r="J747" s="228"/>
      <c r="K747" s="228"/>
      <c r="L747" s="228"/>
      <c r="M747" s="374"/>
      <c r="N747" s="374"/>
      <c r="O747" s="375"/>
      <c r="P747" s="375"/>
      <c r="Q747" s="375"/>
      <c r="R747" s="376" t="s">
        <v>34</v>
      </c>
      <c r="S747" s="396">
        <v>0</v>
      </c>
      <c r="T747" s="233"/>
      <c r="U747" s="233"/>
      <c r="V747" s="233"/>
      <c r="W747" s="233"/>
      <c r="X747" s="233"/>
      <c r="Y747" s="233"/>
      <c r="Z747" s="234"/>
      <c r="AA747" s="378"/>
      <c r="AB747" s="378"/>
      <c r="AC747" s="379"/>
      <c r="AD747" s="175"/>
      <c r="AE747" s="175"/>
      <c r="AF747" s="175"/>
      <c r="AG747" s="175"/>
      <c r="AH747" s="175"/>
      <c r="AI747" s="175"/>
      <c r="AJ747" s="175"/>
      <c r="AK747" s="175"/>
      <c r="AL747" s="175"/>
      <c r="AN747" s="216"/>
      <c r="AO747"/>
      <c r="AP747"/>
      <c r="AQ747"/>
      <c r="AR747"/>
      <c r="AS747"/>
      <c r="AT747"/>
    </row>
    <row r="748" spans="1:46" s="157" customFormat="1" ht="15" x14ac:dyDescent="0.25">
      <c r="A748" s="152"/>
      <c r="B748" s="364">
        <v>771</v>
      </c>
      <c r="C748" s="365" t="s">
        <v>285</v>
      </c>
      <c r="D748" s="366" t="s">
        <v>30</v>
      </c>
      <c r="E748" s="366" t="s">
        <v>541</v>
      </c>
      <c r="F748" s="367"/>
      <c r="G748" s="411"/>
      <c r="H748" s="413">
        <v>8.1472841427720807E-2</v>
      </c>
      <c r="I748" s="342">
        <v>1</v>
      </c>
      <c r="J748" s="368" t="s">
        <v>829</v>
      </c>
      <c r="K748" s="369" t="s">
        <v>829</v>
      </c>
      <c r="L748" s="370">
        <v>8.1472841427720807E-2</v>
      </c>
      <c r="M748" s="370">
        <v>8.3655287872640524E-2</v>
      </c>
      <c r="N748" s="370">
        <v>8.5896196406294034E-2</v>
      </c>
      <c r="O748" s="370">
        <v>8.8197133076648809E-2</v>
      </c>
      <c r="P748" s="370">
        <v>9.0559705882041958E-2</v>
      </c>
      <c r="Q748" s="370">
        <v>9.2985565894922156E-2</v>
      </c>
      <c r="R748" s="370">
        <v>9.5476408415693395E-2</v>
      </c>
      <c r="S748" s="370">
        <v>9.8033974157467507E-2</v>
      </c>
      <c r="T748" s="370">
        <v>0.10066005046255287</v>
      </c>
      <c r="U748" s="370">
        <v>0.10335647255153001</v>
      </c>
      <c r="V748" s="370">
        <v>0.10612512480578633</v>
      </c>
      <c r="W748" s="370">
        <v>0.10896794208440705</v>
      </c>
      <c r="X748" s="370">
        <v>0.11188691107634174</v>
      </c>
      <c r="Y748" s="370">
        <v>0.11488407168879249</v>
      </c>
      <c r="Z748" s="371"/>
      <c r="AA748" s="347">
        <v>0</v>
      </c>
      <c r="AB748" s="347">
        <v>0</v>
      </c>
      <c r="AC748" s="348">
        <v>0</v>
      </c>
      <c r="AD748" s="175"/>
      <c r="AE748" s="349"/>
      <c r="AF748" s="350"/>
      <c r="AG748" s="350"/>
      <c r="AH748" s="350"/>
      <c r="AI748" s="350"/>
      <c r="AJ748" s="350"/>
      <c r="AK748" s="350"/>
      <c r="AL748" s="351"/>
      <c r="AM748" s="157">
        <v>0.06</v>
      </c>
      <c r="AN748" s="216">
        <v>2.147284142772081E-2</v>
      </c>
      <c r="AO748"/>
      <c r="AP748"/>
      <c r="AQ748"/>
      <c r="AR748"/>
      <c r="AS748"/>
      <c r="AT748"/>
    </row>
    <row r="749" spans="1:46" s="157" customFormat="1" ht="15" x14ac:dyDescent="0.25">
      <c r="A749" s="152"/>
      <c r="C749" s="238" t="s">
        <v>672</v>
      </c>
      <c r="D749" s="139"/>
      <c r="E749" s="139"/>
      <c r="F749" s="139"/>
      <c r="G749" s="218"/>
      <c r="H749" s="250"/>
      <c r="I749" s="220"/>
      <c r="J749" s="220"/>
      <c r="K749" s="220"/>
      <c r="L749" s="220" t="s">
        <v>32</v>
      </c>
      <c r="M749" s="221"/>
      <c r="N749" s="221"/>
      <c r="O749" s="221"/>
      <c r="P749" s="221"/>
      <c r="Q749" s="221"/>
      <c r="R749" s="221"/>
      <c r="S749" s="221"/>
      <c r="T749" s="221"/>
      <c r="U749" s="221"/>
      <c r="V749" s="221"/>
      <c r="W749" s="221"/>
      <c r="X749" s="221"/>
      <c r="Y749" s="221"/>
      <c r="Z749" s="222"/>
      <c r="AA749" s="353"/>
      <c r="AB749" s="353"/>
      <c r="AC749" s="382"/>
      <c r="AD749" s="175"/>
      <c r="AE749" s="186">
        <v>0</v>
      </c>
      <c r="AF749" s="187">
        <v>0</v>
      </c>
      <c r="AG749" s="187">
        <v>0</v>
      </c>
      <c r="AH749" s="187">
        <v>0</v>
      </c>
      <c r="AI749" s="187">
        <v>0</v>
      </c>
      <c r="AJ749" s="187">
        <v>0</v>
      </c>
      <c r="AK749" s="187">
        <v>0</v>
      </c>
      <c r="AL749" s="188">
        <v>0</v>
      </c>
      <c r="AN749" s="216"/>
      <c r="AO749"/>
      <c r="AP749"/>
      <c r="AQ749"/>
      <c r="AR749"/>
      <c r="AS749"/>
      <c r="AT749"/>
    </row>
    <row r="750" spans="1:46" s="157" customFormat="1" ht="15" x14ac:dyDescent="0.25">
      <c r="A750" s="152"/>
      <c r="C750" s="223" t="s">
        <v>33</v>
      </c>
      <c r="D750" s="373"/>
      <c r="E750" s="225"/>
      <c r="F750" s="225"/>
      <c r="G750" s="226"/>
      <c r="H750" s="249"/>
      <c r="I750" s="228"/>
      <c r="J750" s="228"/>
      <c r="K750" s="228"/>
      <c r="L750" s="228"/>
      <c r="M750" s="374"/>
      <c r="N750" s="374"/>
      <c r="O750" s="375"/>
      <c r="P750" s="375"/>
      <c r="Q750" s="375"/>
      <c r="R750" s="376" t="s">
        <v>34</v>
      </c>
      <c r="S750" s="396">
        <v>0</v>
      </c>
      <c r="T750" s="233"/>
      <c r="U750" s="233"/>
      <c r="V750" s="233"/>
      <c r="W750" s="233"/>
      <c r="X750" s="233"/>
      <c r="Y750" s="233"/>
      <c r="Z750" s="234"/>
      <c r="AA750" s="378"/>
      <c r="AB750" s="378"/>
      <c r="AC750" s="379"/>
      <c r="AD750" s="175"/>
      <c r="AE750" s="175"/>
      <c r="AF750" s="175"/>
      <c r="AG750" s="175"/>
      <c r="AH750" s="175"/>
      <c r="AI750" s="175"/>
      <c r="AJ750" s="175"/>
      <c r="AK750" s="175"/>
      <c r="AL750" s="175"/>
      <c r="AN750" s="216"/>
      <c r="AO750"/>
      <c r="AP750"/>
      <c r="AQ750"/>
      <c r="AR750"/>
      <c r="AS750"/>
      <c r="AT750"/>
    </row>
    <row r="751" spans="1:46" s="157" customFormat="1" ht="15" x14ac:dyDescent="0.25">
      <c r="A751" s="152"/>
      <c r="B751" s="364">
        <v>754</v>
      </c>
      <c r="C751" s="365" t="s">
        <v>282</v>
      </c>
      <c r="D751" s="366" t="s">
        <v>30</v>
      </c>
      <c r="E751" s="366" t="s">
        <v>600</v>
      </c>
      <c r="F751" s="367"/>
      <c r="G751" s="411"/>
      <c r="H751" s="413">
        <v>7.023520812734553E-2</v>
      </c>
      <c r="I751" s="342">
        <v>1</v>
      </c>
      <c r="J751" s="368">
        <v>0</v>
      </c>
      <c r="K751" s="369">
        <v>0</v>
      </c>
      <c r="L751" s="370">
        <v>7.023520812734553E-2</v>
      </c>
      <c r="M751" s="370">
        <v>7.023649039528565E-2</v>
      </c>
      <c r="N751" s="370">
        <v>7.0237772686635849E-2</v>
      </c>
      <c r="O751" s="370">
        <v>7.023905500139653E-2</v>
      </c>
      <c r="P751" s="370">
        <v>7.0240337339568165E-2</v>
      </c>
      <c r="Q751" s="370">
        <v>7.0241619701151115E-2</v>
      </c>
      <c r="R751" s="370">
        <v>7.0242902086145864E-2</v>
      </c>
      <c r="S751" s="370">
        <v>7.0244184494552817E-2</v>
      </c>
      <c r="T751" s="370">
        <v>7.0245466926372402E-2</v>
      </c>
      <c r="U751" s="370">
        <v>7.024674938160505E-2</v>
      </c>
      <c r="V751" s="370">
        <v>7.0248031860251192E-2</v>
      </c>
      <c r="W751" s="370">
        <v>7.0249314362311216E-2</v>
      </c>
      <c r="X751" s="370">
        <v>7.0250596887785635E-2</v>
      </c>
      <c r="Y751" s="370">
        <v>7.0251879436674783E-2</v>
      </c>
      <c r="Z751" s="371"/>
      <c r="AA751" s="347">
        <v>0</v>
      </c>
      <c r="AB751" s="347">
        <v>0</v>
      </c>
      <c r="AC751" s="348">
        <v>0</v>
      </c>
      <c r="AD751" s="175"/>
      <c r="AE751" s="349">
        <v>82974</v>
      </c>
      <c r="AF751" s="350"/>
      <c r="AG751" s="350"/>
      <c r="AH751" s="350"/>
      <c r="AI751" s="350"/>
      <c r="AJ751" s="350"/>
      <c r="AK751" s="350"/>
      <c r="AL751" s="351"/>
      <c r="AM751" s="157">
        <v>0.12</v>
      </c>
      <c r="AN751" s="216">
        <v>-4.9764791872654465E-2</v>
      </c>
      <c r="AO751"/>
      <c r="AP751"/>
      <c r="AQ751"/>
      <c r="AR751"/>
      <c r="AS751"/>
      <c r="AT751"/>
    </row>
    <row r="752" spans="1:46" s="157" customFormat="1" ht="15" x14ac:dyDescent="0.25">
      <c r="C752" s="238" t="s">
        <v>672</v>
      </c>
      <c r="D752" s="139"/>
      <c r="E752" s="139"/>
      <c r="F752" s="139"/>
      <c r="G752" s="218"/>
      <c r="H752" s="250"/>
      <c r="I752" s="220"/>
      <c r="J752" s="220"/>
      <c r="K752" s="220"/>
      <c r="L752" s="220" t="s">
        <v>32</v>
      </c>
      <c r="M752" s="235"/>
      <c r="N752" s="221"/>
      <c r="O752" s="221"/>
      <c r="P752" s="221"/>
      <c r="Q752" s="221"/>
      <c r="R752" s="221"/>
      <c r="S752" s="221"/>
      <c r="T752" s="221"/>
      <c r="U752" s="221"/>
      <c r="V752" s="221"/>
      <c r="W752" s="221"/>
      <c r="X752" s="221"/>
      <c r="Y752" s="221"/>
      <c r="Z752" s="222"/>
      <c r="AA752" s="353"/>
      <c r="AB752" s="353"/>
      <c r="AC752" s="382"/>
      <c r="AD752" s="175"/>
      <c r="AE752" s="186">
        <v>1</v>
      </c>
      <c r="AF752" s="187">
        <v>0</v>
      </c>
      <c r="AG752" s="187">
        <v>0</v>
      </c>
      <c r="AH752" s="187">
        <v>0</v>
      </c>
      <c r="AI752" s="187">
        <v>0</v>
      </c>
      <c r="AJ752" s="187">
        <v>0</v>
      </c>
      <c r="AK752" s="187">
        <v>0</v>
      </c>
      <c r="AL752" s="188">
        <v>0</v>
      </c>
      <c r="AN752" s="216"/>
      <c r="AO752"/>
      <c r="AP752"/>
      <c r="AQ752"/>
      <c r="AR752"/>
      <c r="AS752"/>
      <c r="AT752"/>
    </row>
    <row r="753" spans="1:46" s="157" customFormat="1" ht="15" x14ac:dyDescent="0.25">
      <c r="A753"/>
      <c r="C753" s="223" t="s">
        <v>33</v>
      </c>
      <c r="D753" s="373"/>
      <c r="E753" s="225"/>
      <c r="F753" s="225"/>
      <c r="G753" s="226"/>
      <c r="H753" s="249"/>
      <c r="I753" s="228"/>
      <c r="J753" s="228"/>
      <c r="K753" s="228"/>
      <c r="L753" s="228"/>
      <c r="M753" s="374"/>
      <c r="N753" s="374"/>
      <c r="O753" s="375"/>
      <c r="P753" s="375"/>
      <c r="Q753" s="375"/>
      <c r="R753" s="376" t="s">
        <v>34</v>
      </c>
      <c r="S753" s="396">
        <v>0</v>
      </c>
      <c r="T753" s="233"/>
      <c r="U753" s="233"/>
      <c r="V753" s="233"/>
      <c r="W753" s="233"/>
      <c r="X753" s="233"/>
      <c r="Y753" s="233"/>
      <c r="Z753" s="234"/>
      <c r="AA753" s="378"/>
      <c r="AB753" s="378"/>
      <c r="AC753" s="379"/>
      <c r="AD753" s="175"/>
      <c r="AE753" s="175"/>
      <c r="AF753" s="175"/>
      <c r="AG753" s="175"/>
      <c r="AH753" s="175"/>
      <c r="AI753" s="175"/>
      <c r="AJ753" s="175"/>
      <c r="AK753" s="175"/>
      <c r="AL753" s="175"/>
      <c r="AN753" s="216"/>
      <c r="AO753"/>
      <c r="AP753"/>
      <c r="AQ753"/>
      <c r="AR753"/>
      <c r="AS753"/>
      <c r="AT753"/>
    </row>
    <row r="754" spans="1:46" s="157" customFormat="1" ht="15" x14ac:dyDescent="0.25">
      <c r="A754"/>
      <c r="B754" s="364">
        <v>721</v>
      </c>
      <c r="C754" s="365" t="s">
        <v>270</v>
      </c>
      <c r="D754" s="366" t="s">
        <v>30</v>
      </c>
      <c r="E754" s="366" t="s">
        <v>541</v>
      </c>
      <c r="F754" s="367"/>
      <c r="G754" s="411">
        <v>43438</v>
      </c>
      <c r="H754" s="412">
        <v>0.77</v>
      </c>
      <c r="I754" s="342">
        <v>1</v>
      </c>
      <c r="J754" s="368" t="s">
        <v>829</v>
      </c>
      <c r="K754" s="369" t="s">
        <v>829</v>
      </c>
      <c r="L754" s="370">
        <v>0.77</v>
      </c>
      <c r="M754" s="370">
        <v>0.79062630605658979</v>
      </c>
      <c r="N754" s="370">
        <v>0.81180513743985505</v>
      </c>
      <c r="O754" s="370">
        <v>0.83355129487251278</v>
      </c>
      <c r="P754" s="370">
        <v>0.85587997555031414</v>
      </c>
      <c r="Q754" s="370">
        <v>0.87880678376253163</v>
      </c>
      <c r="R754" s="370">
        <v>0.90234774179693844</v>
      </c>
      <c r="S754" s="370">
        <v>0.92651930113690772</v>
      </c>
      <c r="T754" s="370">
        <v>0.95133835395844979</v>
      </c>
      <c r="U754" s="370">
        <v>0.97682224493522829</v>
      </c>
      <c r="V754" s="370">
        <v>1.0029887833597986</v>
      </c>
      <c r="W754" s="370">
        <v>1.0298562555895463</v>
      </c>
      <c r="X754" s="370">
        <v>1.0574434378260185</v>
      </c>
      <c r="Y754" s="370">
        <v>1.0857696092365794</v>
      </c>
      <c r="Z754" s="371"/>
      <c r="AA754" s="347">
        <v>0</v>
      </c>
      <c r="AB754" s="347">
        <v>0</v>
      </c>
      <c r="AC754" s="348">
        <v>0.18181818181818182</v>
      </c>
      <c r="AD754" s="175"/>
      <c r="AE754" s="349"/>
      <c r="AF754" s="350"/>
      <c r="AG754" s="350"/>
      <c r="AH754" s="350"/>
      <c r="AI754" s="350"/>
      <c r="AJ754" s="350"/>
      <c r="AK754" s="350"/>
      <c r="AL754" s="351"/>
      <c r="AM754" s="157">
        <v>0.86</v>
      </c>
      <c r="AN754" s="216">
        <v>-8.9999999999999969E-2</v>
      </c>
      <c r="AO754"/>
      <c r="AP754"/>
      <c r="AQ754"/>
      <c r="AR754"/>
      <c r="AS754"/>
      <c r="AT754"/>
    </row>
    <row r="755" spans="1:46" s="157" customFormat="1" ht="15" x14ac:dyDescent="0.25">
      <c r="A755"/>
      <c r="C755" s="242"/>
      <c r="D755" s="139"/>
      <c r="E755" s="139"/>
      <c r="F755" s="139"/>
      <c r="G755" s="218">
        <v>0.47916666666666669</v>
      </c>
      <c r="H755" s="250"/>
      <c r="I755" s="220"/>
      <c r="J755" s="220"/>
      <c r="K755" s="220"/>
      <c r="L755" s="220" t="s">
        <v>32</v>
      </c>
      <c r="M755" s="235"/>
      <c r="N755" s="221"/>
      <c r="O755" s="221"/>
      <c r="P755" s="221"/>
      <c r="Q755" s="221"/>
      <c r="R755" s="221"/>
      <c r="S755" s="221"/>
      <c r="T755" s="221"/>
      <c r="U755" s="221"/>
      <c r="V755" s="221"/>
      <c r="W755" s="221"/>
      <c r="X755" s="221"/>
      <c r="Y755" s="221"/>
      <c r="Z755" s="222"/>
      <c r="AA755" s="353"/>
      <c r="AB755" s="353"/>
      <c r="AC755" s="372">
        <v>0.14000000000000001</v>
      </c>
      <c r="AD755" s="175"/>
      <c r="AE755" s="186">
        <v>0</v>
      </c>
      <c r="AF755" s="187">
        <v>0</v>
      </c>
      <c r="AG755" s="187">
        <v>0</v>
      </c>
      <c r="AH755" s="187">
        <v>0</v>
      </c>
      <c r="AI755" s="187">
        <v>0</v>
      </c>
      <c r="AJ755" s="187">
        <v>0</v>
      </c>
      <c r="AK755" s="187">
        <v>0</v>
      </c>
      <c r="AL755" s="188">
        <v>0</v>
      </c>
      <c r="AN755" s="216"/>
      <c r="AO755"/>
      <c r="AP755"/>
      <c r="AQ755"/>
      <c r="AR755"/>
      <c r="AS755"/>
      <c r="AT755"/>
    </row>
    <row r="756" spans="1:46" s="157" customFormat="1" ht="15" x14ac:dyDescent="0.25">
      <c r="A756"/>
      <c r="C756" s="223" t="s">
        <v>33</v>
      </c>
      <c r="D756" s="373"/>
      <c r="E756" s="225"/>
      <c r="F756" s="225"/>
      <c r="G756" s="226"/>
      <c r="H756" s="249"/>
      <c r="I756" s="228"/>
      <c r="J756" s="228"/>
      <c r="K756" s="228"/>
      <c r="L756" s="228"/>
      <c r="M756" s="374"/>
      <c r="N756" s="374"/>
      <c r="O756" s="375"/>
      <c r="P756" s="375"/>
      <c r="Q756" s="375"/>
      <c r="R756" s="376" t="s">
        <v>34</v>
      </c>
      <c r="S756" s="396">
        <v>0</v>
      </c>
      <c r="T756" s="233"/>
      <c r="U756" s="233"/>
      <c r="V756" s="233"/>
      <c r="W756" s="233"/>
      <c r="X756" s="233"/>
      <c r="Y756" s="233"/>
      <c r="Z756" s="234"/>
      <c r="AA756" s="378"/>
      <c r="AB756" s="378"/>
      <c r="AC756" s="379"/>
      <c r="AD756" s="175"/>
      <c r="AE756" s="175"/>
      <c r="AF756" s="175"/>
      <c r="AG756" s="175"/>
      <c r="AH756" s="175"/>
      <c r="AI756" s="175"/>
      <c r="AJ756" s="175"/>
      <c r="AK756" s="175"/>
      <c r="AL756" s="175"/>
      <c r="AN756" s="216"/>
      <c r="AO756"/>
      <c r="AP756"/>
      <c r="AQ756"/>
      <c r="AR756"/>
      <c r="AS756"/>
      <c r="AT756"/>
    </row>
    <row r="757" spans="1:46" s="157" customFormat="1" ht="15" x14ac:dyDescent="0.25">
      <c r="A757"/>
      <c r="B757" s="380">
        <v>747</v>
      </c>
      <c r="C757" s="365" t="s">
        <v>278</v>
      </c>
      <c r="D757" s="366" t="s">
        <v>30</v>
      </c>
      <c r="E757" s="366" t="s">
        <v>531</v>
      </c>
      <c r="F757" s="367"/>
      <c r="G757" s="411">
        <v>43193</v>
      </c>
      <c r="H757" s="412">
        <v>0.86</v>
      </c>
      <c r="I757" s="342">
        <v>1</v>
      </c>
      <c r="J757" s="368" t="s">
        <v>829</v>
      </c>
      <c r="K757" s="369" t="s">
        <v>829</v>
      </c>
      <c r="L757" s="370">
        <v>0.86</v>
      </c>
      <c r="M757" s="370">
        <v>0.88303717299826912</v>
      </c>
      <c r="N757" s="370">
        <v>0.90669145220555236</v>
      </c>
      <c r="O757" s="370">
        <v>0.93097936829917005</v>
      </c>
      <c r="P757" s="370">
        <v>0.95591789477048072</v>
      </c>
      <c r="Q757" s="370">
        <v>0.98152445978672354</v>
      </c>
      <c r="R757" s="370">
        <v>1.0078169583706065</v>
      </c>
      <c r="S757" s="370">
        <v>1.0348137649061566</v>
      </c>
      <c r="T757" s="370">
        <v>1.0625337459795674</v>
      </c>
      <c r="U757" s="370">
        <v>1.0909962735640211</v>
      </c>
      <c r="V757" s="370">
        <v>1.1202212385576968</v>
      </c>
      <c r="W757" s="370">
        <v>1.1502290646844284</v>
      </c>
      <c r="X757" s="370">
        <v>1.1810407227667219</v>
      </c>
      <c r="Y757" s="370">
        <v>1.2126777453811146</v>
      </c>
      <c r="Z757" s="381"/>
      <c r="AA757" s="347">
        <v>0</v>
      </c>
      <c r="AB757" s="347">
        <v>0</v>
      </c>
      <c r="AC757" s="348">
        <v>0</v>
      </c>
      <c r="AD757" s="175"/>
      <c r="AE757" s="349">
        <v>82980</v>
      </c>
      <c r="AF757" s="350"/>
      <c r="AG757" s="350"/>
      <c r="AH757" s="350"/>
      <c r="AI757" s="350"/>
      <c r="AJ757" s="350"/>
      <c r="AK757" s="350"/>
      <c r="AL757" s="351"/>
      <c r="AM757" s="157">
        <v>0.85</v>
      </c>
      <c r="AN757" s="216">
        <v>1.0000000000000009E-2</v>
      </c>
      <c r="AO757"/>
      <c r="AP757"/>
      <c r="AQ757"/>
      <c r="AR757"/>
      <c r="AS757"/>
      <c r="AT757"/>
    </row>
    <row r="758" spans="1:46" s="157" customFormat="1" ht="15" x14ac:dyDescent="0.25">
      <c r="A758"/>
      <c r="C758" s="217"/>
      <c r="D758" s="139"/>
      <c r="E758" s="139"/>
      <c r="F758" s="243"/>
      <c r="G758" s="137">
        <v>0.5625</v>
      </c>
      <c r="H758" s="250"/>
      <c r="I758" s="220"/>
      <c r="J758" s="220"/>
      <c r="K758" s="220"/>
      <c r="L758" s="220" t="s">
        <v>32</v>
      </c>
      <c r="M758" s="235"/>
      <c r="N758" s="221"/>
      <c r="O758" s="221"/>
      <c r="P758" s="221"/>
      <c r="Q758" s="221"/>
      <c r="R758" s="221"/>
      <c r="S758" s="221"/>
      <c r="T758" s="221"/>
      <c r="U758" s="221"/>
      <c r="V758" s="221"/>
      <c r="W758" s="221"/>
      <c r="X758" s="221"/>
      <c r="Y758" s="221"/>
      <c r="Z758" s="222"/>
      <c r="AA758" s="353"/>
      <c r="AB758" s="353"/>
      <c r="AC758" s="372">
        <v>0</v>
      </c>
      <c r="AD758" s="175"/>
      <c r="AE758" s="186">
        <v>1</v>
      </c>
      <c r="AF758" s="187">
        <v>0</v>
      </c>
      <c r="AG758" s="187">
        <v>0</v>
      </c>
      <c r="AH758" s="187">
        <v>0</v>
      </c>
      <c r="AI758" s="187">
        <v>0</v>
      </c>
      <c r="AJ758" s="187">
        <v>0</v>
      </c>
      <c r="AK758" s="187">
        <v>0</v>
      </c>
      <c r="AL758" s="188">
        <v>0</v>
      </c>
      <c r="AN758" s="216"/>
      <c r="AO758"/>
      <c r="AP758"/>
      <c r="AQ758"/>
      <c r="AR758"/>
      <c r="AS758"/>
      <c r="AT758"/>
    </row>
    <row r="759" spans="1:46" s="157" customFormat="1" ht="15" x14ac:dyDescent="0.25">
      <c r="A759"/>
      <c r="C759" s="223" t="s">
        <v>33</v>
      </c>
      <c r="D759" s="373"/>
      <c r="E759" s="225"/>
      <c r="F759" s="225"/>
      <c r="G759" s="226"/>
      <c r="H759" s="249"/>
      <c r="I759" s="228"/>
      <c r="J759" s="228"/>
      <c r="K759" s="228"/>
      <c r="L759" s="228"/>
      <c r="M759" s="374"/>
      <c r="N759" s="374"/>
      <c r="O759" s="375"/>
      <c r="P759" s="375"/>
      <c r="Q759" s="375"/>
      <c r="R759" s="376" t="s">
        <v>34</v>
      </c>
      <c r="S759" s="396">
        <v>0</v>
      </c>
      <c r="T759" s="233"/>
      <c r="U759" s="233"/>
      <c r="V759" s="233"/>
      <c r="W759" s="233"/>
      <c r="X759" s="233"/>
      <c r="Y759" s="233"/>
      <c r="Z759" s="234"/>
      <c r="AA759" s="378"/>
      <c r="AB759" s="378"/>
      <c r="AC759" s="379"/>
      <c r="AD759" s="175"/>
      <c r="AE759" s="175"/>
      <c r="AF759" s="175"/>
      <c r="AG759" s="175"/>
      <c r="AH759" s="175"/>
      <c r="AI759" s="175"/>
      <c r="AJ759" s="175"/>
      <c r="AK759" s="175"/>
      <c r="AL759" s="175"/>
      <c r="AN759" s="216"/>
      <c r="AO759"/>
      <c r="AP759"/>
      <c r="AQ759"/>
      <c r="AR759"/>
      <c r="AS759"/>
      <c r="AT759"/>
    </row>
    <row r="760" spans="1:46" s="157" customFormat="1" ht="15" x14ac:dyDescent="0.25">
      <c r="A760"/>
      <c r="B760" s="380">
        <v>731</v>
      </c>
      <c r="C760" s="365" t="s">
        <v>273</v>
      </c>
      <c r="D760" s="366" t="s">
        <v>30</v>
      </c>
      <c r="E760" s="366" t="s">
        <v>580</v>
      </c>
      <c r="F760" s="367"/>
      <c r="G760" s="411">
        <v>43496</v>
      </c>
      <c r="H760" s="412">
        <v>1.5615750770000001</v>
      </c>
      <c r="I760" s="342">
        <v>1</v>
      </c>
      <c r="J760" s="368">
        <v>0</v>
      </c>
      <c r="K760" s="369">
        <v>0</v>
      </c>
      <c r="L760" s="370">
        <v>1.5615750770000001</v>
      </c>
      <c r="M760" s="370">
        <v>1.5616035863147828</v>
      </c>
      <c r="N760" s="370">
        <v>1.5616320961500536</v>
      </c>
      <c r="O760" s="370">
        <v>1.5616606065058216</v>
      </c>
      <c r="P760" s="370">
        <v>1.561689117382097</v>
      </c>
      <c r="Q760" s="370">
        <v>1.5617176287788885</v>
      </c>
      <c r="R760" s="370">
        <v>1.5617461406962061</v>
      </c>
      <c r="S760" s="370">
        <v>1.5617746531340593</v>
      </c>
      <c r="T760" s="370">
        <v>1.5618031660924574</v>
      </c>
      <c r="U760" s="370">
        <v>1.5618316795714098</v>
      </c>
      <c r="V760" s="370">
        <v>1.5618601935709266</v>
      </c>
      <c r="W760" s="370">
        <v>1.5618887080910162</v>
      </c>
      <c r="X760" s="370">
        <v>1.5619172231316898</v>
      </c>
      <c r="Y760" s="370">
        <v>1.5619457386929552</v>
      </c>
      <c r="Z760" s="383"/>
      <c r="AA760" s="347">
        <v>0</v>
      </c>
      <c r="AB760" s="347">
        <v>0</v>
      </c>
      <c r="AC760" s="348">
        <v>0.25593321248940504</v>
      </c>
      <c r="AD760" s="175"/>
      <c r="AE760" s="349">
        <v>82971</v>
      </c>
      <c r="AF760" s="350"/>
      <c r="AG760" s="350"/>
      <c r="AH760" s="350"/>
      <c r="AI760" s="350"/>
      <c r="AJ760" s="350"/>
      <c r="AK760" s="350"/>
      <c r="AL760" s="351"/>
      <c r="AM760" s="157">
        <v>1.871915745646517</v>
      </c>
      <c r="AN760" s="210">
        <v>-0.31034066864651688</v>
      </c>
      <c r="AO760"/>
      <c r="AP760"/>
      <c r="AQ760"/>
      <c r="AR760"/>
      <c r="AS760"/>
      <c r="AT760"/>
    </row>
    <row r="761" spans="1:46" s="157" customFormat="1" ht="15" x14ac:dyDescent="0.25">
      <c r="A761"/>
      <c r="C761" s="217"/>
      <c r="D761" s="139"/>
      <c r="E761" s="139"/>
      <c r="F761" s="139"/>
      <c r="G761" s="137">
        <v>0.77083333333333337</v>
      </c>
      <c r="H761" s="250"/>
      <c r="I761" s="220"/>
      <c r="J761" s="220"/>
      <c r="K761" s="220"/>
      <c r="L761" s="220" t="s">
        <v>32</v>
      </c>
      <c r="M761" s="235"/>
      <c r="N761" s="221"/>
      <c r="O761" s="221"/>
      <c r="P761" s="221"/>
      <c r="Q761" s="221"/>
      <c r="R761" s="221"/>
      <c r="S761" s="221"/>
      <c r="T761" s="221"/>
      <c r="U761" s="221"/>
      <c r="V761" s="221"/>
      <c r="W761" s="221"/>
      <c r="X761" s="221"/>
      <c r="Y761" s="221"/>
      <c r="Z761" s="222"/>
      <c r="AA761" s="353"/>
      <c r="AB761" s="353"/>
      <c r="AC761" s="372">
        <v>0.39965892600000003</v>
      </c>
      <c r="AD761" s="175"/>
      <c r="AE761" s="186">
        <v>1</v>
      </c>
      <c r="AF761" s="187">
        <v>0</v>
      </c>
      <c r="AG761" s="187">
        <v>0</v>
      </c>
      <c r="AH761" s="187">
        <v>0</v>
      </c>
      <c r="AI761" s="187">
        <v>0</v>
      </c>
      <c r="AJ761" s="187">
        <v>0</v>
      </c>
      <c r="AK761" s="187">
        <v>0</v>
      </c>
      <c r="AL761" s="188">
        <v>0</v>
      </c>
      <c r="AN761" s="216"/>
      <c r="AO761"/>
      <c r="AP761"/>
      <c r="AQ761"/>
      <c r="AR761"/>
      <c r="AS761"/>
      <c r="AT761"/>
    </row>
    <row r="762" spans="1:46" s="157" customFormat="1" ht="15" x14ac:dyDescent="0.25">
      <c r="A762"/>
      <c r="C762" s="223" t="s">
        <v>33</v>
      </c>
      <c r="D762" s="373"/>
      <c r="E762" s="225"/>
      <c r="F762" s="225"/>
      <c r="G762" s="226"/>
      <c r="H762" s="249"/>
      <c r="I762" s="228"/>
      <c r="J762" s="228"/>
      <c r="K762" s="228"/>
      <c r="L762" s="228"/>
      <c r="M762" s="374"/>
      <c r="N762" s="374"/>
      <c r="O762" s="375"/>
      <c r="P762" s="375"/>
      <c r="Q762" s="375"/>
      <c r="R762" s="376" t="s">
        <v>34</v>
      </c>
      <c r="S762" s="396">
        <v>0</v>
      </c>
      <c r="T762" s="233"/>
      <c r="U762" s="233"/>
      <c r="V762" s="233"/>
      <c r="W762" s="233"/>
      <c r="X762" s="233"/>
      <c r="Y762" s="233"/>
      <c r="Z762" s="239"/>
      <c r="AA762" s="378"/>
      <c r="AB762" s="378"/>
      <c r="AC762" s="379"/>
      <c r="AD762" s="175"/>
      <c r="AE762" s="175"/>
      <c r="AF762" s="175"/>
      <c r="AG762" s="175"/>
      <c r="AH762" s="175"/>
      <c r="AI762" s="175"/>
      <c r="AJ762" s="175"/>
      <c r="AK762" s="175"/>
      <c r="AL762" s="175"/>
      <c r="AN762" s="216"/>
      <c r="AO762"/>
      <c r="AP762"/>
      <c r="AQ762"/>
      <c r="AR762"/>
      <c r="AS762"/>
      <c r="AT762"/>
    </row>
    <row r="763" spans="1:46" s="157" customFormat="1" ht="15" x14ac:dyDescent="0.25">
      <c r="A763"/>
      <c r="B763" s="380">
        <v>734</v>
      </c>
      <c r="C763" s="365" t="s">
        <v>275</v>
      </c>
      <c r="D763" s="366" t="s">
        <v>30</v>
      </c>
      <c r="E763" s="366" t="s">
        <v>37</v>
      </c>
      <c r="F763" s="367"/>
      <c r="G763" s="411">
        <v>43193</v>
      </c>
      <c r="H763" s="412">
        <v>6.3473797799999998</v>
      </c>
      <c r="I763" s="342">
        <v>1</v>
      </c>
      <c r="J763" s="368">
        <v>0</v>
      </c>
      <c r="K763" s="369">
        <v>0</v>
      </c>
      <c r="L763" s="370">
        <v>6.3473797799999998</v>
      </c>
      <c r="M763" s="370">
        <v>6.3474956626436585</v>
      </c>
      <c r="N763" s="370">
        <v>6.3476115474029591</v>
      </c>
      <c r="O763" s="370">
        <v>6.3477274342779406</v>
      </c>
      <c r="P763" s="370">
        <v>6.347843323268644</v>
      </c>
      <c r="Q763" s="370">
        <v>6.3479592143751038</v>
      </c>
      <c r="R763" s="370">
        <v>6.3480751075973618</v>
      </c>
      <c r="S763" s="370">
        <v>6.3481910029354545</v>
      </c>
      <c r="T763" s="370">
        <v>6.3483069003894235</v>
      </c>
      <c r="U763" s="370">
        <v>6.3484227999593035</v>
      </c>
      <c r="V763" s="370">
        <v>6.3485387016451371</v>
      </c>
      <c r="W763" s="370">
        <v>6.3486546054469573</v>
      </c>
      <c r="X763" s="370">
        <v>6.3487705113648119</v>
      </c>
      <c r="Y763" s="370">
        <v>6.3488864193987293</v>
      </c>
      <c r="Z763" s="371"/>
      <c r="AA763" s="347">
        <v>0</v>
      </c>
      <c r="AB763" s="347">
        <v>0</v>
      </c>
      <c r="AC763" s="348">
        <v>0.24108114167386405</v>
      </c>
      <c r="AD763" s="175"/>
      <c r="AE763" s="349">
        <v>82935</v>
      </c>
      <c r="AF763" s="350"/>
      <c r="AG763" s="350"/>
      <c r="AH763" s="350"/>
      <c r="AI763" s="350"/>
      <c r="AJ763" s="350"/>
      <c r="AK763" s="350"/>
      <c r="AL763" s="351"/>
      <c r="AM763" s="157">
        <v>6.88</v>
      </c>
      <c r="AN763" s="216">
        <v>-0.53262022000000009</v>
      </c>
      <c r="AO763"/>
      <c r="AP763"/>
      <c r="AQ763"/>
      <c r="AR763"/>
      <c r="AS763"/>
      <c r="AT763"/>
    </row>
    <row r="764" spans="1:46" s="157" customFormat="1" ht="15" x14ac:dyDescent="0.25">
      <c r="A764"/>
      <c r="C764" s="217"/>
      <c r="D764" s="139"/>
      <c r="E764" s="139"/>
      <c r="F764" s="139"/>
      <c r="G764" s="137">
        <v>0.58333333333333337</v>
      </c>
      <c r="H764" s="250"/>
      <c r="I764" s="220"/>
      <c r="J764" s="220"/>
      <c r="K764" s="220"/>
      <c r="L764" s="220" t="s">
        <v>32</v>
      </c>
      <c r="M764" s="235"/>
      <c r="N764" s="221"/>
      <c r="O764" s="221"/>
      <c r="P764" s="221"/>
      <c r="Q764" s="221"/>
      <c r="R764" s="221"/>
      <c r="S764" s="221"/>
      <c r="T764" s="221"/>
      <c r="U764" s="221"/>
      <c r="V764" s="221"/>
      <c r="W764" s="221"/>
      <c r="X764" s="221"/>
      <c r="Y764" s="221"/>
      <c r="Z764" s="222"/>
      <c r="AA764" s="353"/>
      <c r="AB764" s="353"/>
      <c r="AC764" s="372">
        <v>1.530233564</v>
      </c>
      <c r="AD764" s="175"/>
      <c r="AE764" s="186">
        <v>1</v>
      </c>
      <c r="AF764" s="187">
        <v>0</v>
      </c>
      <c r="AG764" s="187">
        <v>0</v>
      </c>
      <c r="AH764" s="187">
        <v>0</v>
      </c>
      <c r="AI764" s="187">
        <v>0</v>
      </c>
      <c r="AJ764" s="187">
        <v>0</v>
      </c>
      <c r="AK764" s="187">
        <v>0</v>
      </c>
      <c r="AL764" s="188">
        <v>0</v>
      </c>
      <c r="AN764" s="216"/>
      <c r="AO764"/>
      <c r="AP764"/>
      <c r="AQ764"/>
      <c r="AR764"/>
      <c r="AS764"/>
      <c r="AT764"/>
    </row>
    <row r="765" spans="1:46" s="157" customFormat="1" ht="15" x14ac:dyDescent="0.25">
      <c r="A765"/>
      <c r="C765" s="223" t="s">
        <v>33</v>
      </c>
      <c r="D765" s="373"/>
      <c r="E765" s="225"/>
      <c r="F765" s="225"/>
      <c r="G765" s="226"/>
      <c r="H765" s="249"/>
      <c r="I765" s="228"/>
      <c r="J765" s="228"/>
      <c r="K765" s="228"/>
      <c r="L765" s="228"/>
      <c r="M765" s="374"/>
      <c r="N765" s="374"/>
      <c r="O765" s="375"/>
      <c r="P765" s="375"/>
      <c r="Q765" s="375"/>
      <c r="R765" s="376" t="s">
        <v>34</v>
      </c>
      <c r="S765" s="396">
        <v>0</v>
      </c>
      <c r="T765" s="233"/>
      <c r="U765" s="233"/>
      <c r="V765" s="233"/>
      <c r="W765" s="233"/>
      <c r="X765" s="233"/>
      <c r="Y765" s="233"/>
      <c r="Z765" s="234"/>
      <c r="AA765" s="378"/>
      <c r="AB765" s="378"/>
      <c r="AC765" s="379"/>
      <c r="AD765" s="175"/>
      <c r="AE765" s="175"/>
      <c r="AF765" s="175"/>
      <c r="AG765" s="175"/>
      <c r="AH765" s="175"/>
      <c r="AI765" s="175"/>
      <c r="AJ765" s="175"/>
      <c r="AK765" s="175"/>
      <c r="AL765" s="175"/>
      <c r="AN765" s="216"/>
      <c r="AO765"/>
      <c r="AP765"/>
      <c r="AQ765"/>
      <c r="AR765"/>
      <c r="AS765"/>
      <c r="AT765"/>
    </row>
    <row r="766" spans="1:46" s="157" customFormat="1" ht="15" x14ac:dyDescent="0.25">
      <c r="A766"/>
      <c r="B766" s="380">
        <v>753</v>
      </c>
      <c r="C766" s="365" t="s">
        <v>281</v>
      </c>
      <c r="D766" s="366" t="s">
        <v>30</v>
      </c>
      <c r="E766" s="366" t="s">
        <v>541</v>
      </c>
      <c r="F766" s="367"/>
      <c r="G766" s="411"/>
      <c r="H766" s="413">
        <v>1.9665858275656749E-2</v>
      </c>
      <c r="I766" s="342">
        <v>1</v>
      </c>
      <c r="J766" s="368">
        <v>0</v>
      </c>
      <c r="K766" s="369">
        <v>0</v>
      </c>
      <c r="L766" s="370">
        <v>1.9665858275656749E-2</v>
      </c>
      <c r="M766" s="370">
        <v>1.9666217310679985E-2</v>
      </c>
      <c r="N766" s="370">
        <v>1.9666576352258037E-2</v>
      </c>
      <c r="O766" s="370">
        <v>1.9666935400391029E-2</v>
      </c>
      <c r="P766" s="370">
        <v>1.9667294455079084E-2</v>
      </c>
      <c r="Q766" s="370">
        <v>1.9667653516322315E-2</v>
      </c>
      <c r="R766" s="370">
        <v>1.9668012584120841E-2</v>
      </c>
      <c r="S766" s="370">
        <v>1.9668371658474789E-2</v>
      </c>
      <c r="T766" s="370">
        <v>1.9668730739384275E-2</v>
      </c>
      <c r="U766" s="370">
        <v>1.9669089826849413E-2</v>
      </c>
      <c r="V766" s="370">
        <v>1.966944892087033E-2</v>
      </c>
      <c r="W766" s="370">
        <v>1.966980802144714E-2</v>
      </c>
      <c r="X766" s="370">
        <v>1.9670167128579979E-2</v>
      </c>
      <c r="Y766" s="370">
        <v>1.9670526242268942E-2</v>
      </c>
      <c r="Z766" s="371"/>
      <c r="AA766" s="347">
        <v>0</v>
      </c>
      <c r="AB766" s="347">
        <v>0</v>
      </c>
      <c r="AC766" s="348">
        <v>0</v>
      </c>
      <c r="AD766" s="175"/>
      <c r="AE766" s="349"/>
      <c r="AF766" s="350"/>
      <c r="AG766" s="350"/>
      <c r="AH766" s="350"/>
      <c r="AI766" s="350"/>
      <c r="AJ766" s="350"/>
      <c r="AK766" s="350"/>
      <c r="AL766" s="351"/>
      <c r="AM766" s="157">
        <v>0.03</v>
      </c>
      <c r="AN766" s="216">
        <v>-1.033414172434325E-2</v>
      </c>
      <c r="AO766"/>
      <c r="AP766"/>
      <c r="AQ766"/>
      <c r="AR766"/>
      <c r="AS766"/>
      <c r="AT766"/>
    </row>
    <row r="767" spans="1:46" s="157" customFormat="1" ht="15" x14ac:dyDescent="0.25">
      <c r="A767"/>
      <c r="C767" s="238" t="s">
        <v>672</v>
      </c>
      <c r="D767" s="139"/>
      <c r="E767" s="139"/>
      <c r="F767" s="139"/>
      <c r="G767" s="137"/>
      <c r="H767" s="250"/>
      <c r="I767" s="220"/>
      <c r="J767" s="220"/>
      <c r="K767" s="220"/>
      <c r="L767" s="220" t="s">
        <v>32</v>
      </c>
      <c r="M767" s="235"/>
      <c r="N767" s="221"/>
      <c r="O767" s="221"/>
      <c r="P767" s="221"/>
      <c r="Q767" s="221"/>
      <c r="R767" s="221"/>
      <c r="S767" s="221"/>
      <c r="T767" s="221"/>
      <c r="U767" s="221"/>
      <c r="V767" s="221"/>
      <c r="W767" s="221"/>
      <c r="X767" s="221"/>
      <c r="Y767" s="221"/>
      <c r="Z767" s="222"/>
      <c r="AA767" s="353"/>
      <c r="AB767" s="353"/>
      <c r="AC767" s="382"/>
      <c r="AD767" s="175"/>
      <c r="AE767" s="186">
        <v>0</v>
      </c>
      <c r="AF767" s="187">
        <v>0</v>
      </c>
      <c r="AG767" s="187">
        <v>0</v>
      </c>
      <c r="AH767" s="187">
        <v>0</v>
      </c>
      <c r="AI767" s="187">
        <v>0</v>
      </c>
      <c r="AJ767" s="187">
        <v>0</v>
      </c>
      <c r="AK767" s="187">
        <v>0</v>
      </c>
      <c r="AL767" s="188">
        <v>0</v>
      </c>
      <c r="AN767" s="216"/>
      <c r="AO767"/>
      <c r="AP767"/>
      <c r="AQ767"/>
      <c r="AR767"/>
      <c r="AS767"/>
      <c r="AT767"/>
    </row>
    <row r="768" spans="1:46" s="157" customFormat="1" ht="15" x14ac:dyDescent="0.25">
      <c r="A768"/>
      <c r="C768" s="223" t="s">
        <v>33</v>
      </c>
      <c r="D768" s="373"/>
      <c r="E768" s="225"/>
      <c r="F768" s="225"/>
      <c r="G768" s="226"/>
      <c r="H768" s="249"/>
      <c r="I768" s="228"/>
      <c r="J768" s="228"/>
      <c r="K768" s="228"/>
      <c r="L768" s="228"/>
      <c r="M768" s="374"/>
      <c r="N768" s="374"/>
      <c r="O768" s="375"/>
      <c r="P768" s="375"/>
      <c r="Q768" s="375"/>
      <c r="R768" s="376" t="s">
        <v>34</v>
      </c>
      <c r="S768" s="396">
        <v>0</v>
      </c>
      <c r="T768" s="387"/>
      <c r="U768" s="387"/>
      <c r="V768" s="387"/>
      <c r="W768" s="387"/>
      <c r="X768" s="387"/>
      <c r="Y768" s="387"/>
      <c r="Z768" s="234"/>
      <c r="AA768" s="378"/>
      <c r="AB768" s="378"/>
      <c r="AC768" s="379"/>
      <c r="AD768" s="175"/>
      <c r="AE768" s="175"/>
      <c r="AF768" s="175"/>
      <c r="AG768" s="175"/>
      <c r="AH768" s="175"/>
      <c r="AI768" s="175"/>
      <c r="AJ768" s="175"/>
      <c r="AK768" s="175"/>
      <c r="AL768" s="175"/>
      <c r="AN768" s="216"/>
      <c r="AO768"/>
      <c r="AP768"/>
      <c r="AQ768"/>
      <c r="AR768"/>
      <c r="AS768"/>
      <c r="AT768"/>
    </row>
    <row r="769" spans="1:46" s="157" customFormat="1" ht="15" x14ac:dyDescent="0.25">
      <c r="B769" s="380">
        <v>732</v>
      </c>
      <c r="C769" s="365" t="s">
        <v>274</v>
      </c>
      <c r="D769" s="366" t="s">
        <v>30</v>
      </c>
      <c r="E769" s="366" t="s">
        <v>564</v>
      </c>
      <c r="F769" s="367"/>
      <c r="G769" s="411"/>
      <c r="H769" s="413">
        <v>4.2141124876407317E-2</v>
      </c>
      <c r="I769" s="342">
        <v>1</v>
      </c>
      <c r="J769" s="368">
        <v>0</v>
      </c>
      <c r="K769" s="369">
        <v>0</v>
      </c>
      <c r="L769" s="370">
        <v>4.2141124876407317E-2</v>
      </c>
      <c r="M769" s="370">
        <v>4.2141894237171393E-2</v>
      </c>
      <c r="N769" s="370">
        <v>4.2142663611981511E-2</v>
      </c>
      <c r="O769" s="370">
        <v>4.2143433000837921E-2</v>
      </c>
      <c r="P769" s="370">
        <v>4.2144202403740894E-2</v>
      </c>
      <c r="Q769" s="370">
        <v>4.2144971820690671E-2</v>
      </c>
      <c r="R769" s="370">
        <v>4.2145741251687519E-2</v>
      </c>
      <c r="S769" s="370">
        <v>4.2146510696731684E-2</v>
      </c>
      <c r="T769" s="370">
        <v>4.214728015582344E-2</v>
      </c>
      <c r="U769" s="370">
        <v>4.2148049628963027E-2</v>
      </c>
      <c r="V769" s="370">
        <v>4.2148819116150711E-2</v>
      </c>
      <c r="W769" s="370">
        <v>4.2149588617386727E-2</v>
      </c>
      <c r="X769" s="370">
        <v>4.215035813267138E-2</v>
      </c>
      <c r="Y769" s="370">
        <v>4.2151127662004871E-2</v>
      </c>
      <c r="Z769" s="371"/>
      <c r="AA769" s="347">
        <v>0</v>
      </c>
      <c r="AB769" s="347">
        <v>0</v>
      </c>
      <c r="AC769" s="348">
        <v>0</v>
      </c>
      <c r="AD769" s="175"/>
      <c r="AE769" s="349">
        <v>82905</v>
      </c>
      <c r="AF769" s="350"/>
      <c r="AG769" s="350"/>
      <c r="AH769" s="350"/>
      <c r="AI769" s="350"/>
      <c r="AJ769" s="350"/>
      <c r="AK769" s="350"/>
      <c r="AL769" s="351"/>
      <c r="AM769" s="157">
        <v>0.05</v>
      </c>
      <c r="AN769" s="216">
        <v>-7.858875123592686E-3</v>
      </c>
      <c r="AO769"/>
      <c r="AP769"/>
      <c r="AQ769"/>
      <c r="AR769"/>
      <c r="AS769"/>
      <c r="AT769"/>
    </row>
    <row r="770" spans="1:46" s="157" customFormat="1" ht="15" x14ac:dyDescent="0.25">
      <c r="C770" s="238" t="s">
        <v>672</v>
      </c>
      <c r="D770" s="139"/>
      <c r="E770" s="139"/>
      <c r="F770" s="139"/>
      <c r="G770" s="137"/>
      <c r="H770" s="250"/>
      <c r="I770" s="220"/>
      <c r="J770" s="220"/>
      <c r="K770" s="220"/>
      <c r="L770" s="220" t="s">
        <v>32</v>
      </c>
      <c r="M770" s="235"/>
      <c r="N770" s="221"/>
      <c r="O770" s="221"/>
      <c r="P770" s="221"/>
      <c r="Q770" s="221"/>
      <c r="R770" s="221"/>
      <c r="S770" s="221"/>
      <c r="T770" s="221"/>
      <c r="U770" s="221"/>
      <c r="V770" s="221"/>
      <c r="W770" s="221"/>
      <c r="X770" s="221"/>
      <c r="Y770" s="221"/>
      <c r="Z770" s="222"/>
      <c r="AA770" s="353"/>
      <c r="AB770" s="353"/>
      <c r="AC770" s="382"/>
      <c r="AD770" s="175"/>
      <c r="AE770" s="186">
        <v>1</v>
      </c>
      <c r="AF770" s="187">
        <v>0</v>
      </c>
      <c r="AG770" s="187">
        <v>0</v>
      </c>
      <c r="AH770" s="187">
        <v>0</v>
      </c>
      <c r="AI770" s="187">
        <v>0</v>
      </c>
      <c r="AJ770" s="187">
        <v>0</v>
      </c>
      <c r="AK770" s="187">
        <v>0</v>
      </c>
      <c r="AL770" s="188">
        <v>0</v>
      </c>
      <c r="AN770" s="216"/>
      <c r="AO770"/>
      <c r="AP770"/>
      <c r="AQ770"/>
      <c r="AR770"/>
      <c r="AS770"/>
      <c r="AT770"/>
    </row>
    <row r="771" spans="1:46" s="157" customFormat="1" ht="15" x14ac:dyDescent="0.25">
      <c r="C771" s="223" t="s">
        <v>33</v>
      </c>
      <c r="D771" s="373"/>
      <c r="E771" s="225"/>
      <c r="F771" s="225"/>
      <c r="G771" s="226"/>
      <c r="H771" s="249"/>
      <c r="I771" s="228"/>
      <c r="J771" s="228"/>
      <c r="K771" s="228"/>
      <c r="L771" s="228"/>
      <c r="M771" s="374"/>
      <c r="N771" s="374"/>
      <c r="O771" s="375"/>
      <c r="P771" s="375"/>
      <c r="Q771" s="375"/>
      <c r="R771" s="376" t="s">
        <v>34</v>
      </c>
      <c r="S771" s="396">
        <v>0</v>
      </c>
      <c r="T771" s="233"/>
      <c r="U771" s="233"/>
      <c r="V771" s="233"/>
      <c r="W771" s="233"/>
      <c r="X771" s="233"/>
      <c r="Y771" s="233"/>
      <c r="Z771" s="234"/>
      <c r="AA771" s="378"/>
      <c r="AB771" s="378"/>
      <c r="AC771" s="379"/>
      <c r="AD771" s="175"/>
      <c r="AE771" s="175"/>
      <c r="AF771" s="175"/>
      <c r="AG771" s="175"/>
      <c r="AH771" s="175"/>
      <c r="AI771" s="175"/>
      <c r="AJ771" s="175"/>
      <c r="AK771" s="175"/>
      <c r="AL771" s="175"/>
      <c r="AN771" s="216"/>
      <c r="AO771"/>
      <c r="AP771"/>
      <c r="AQ771"/>
      <c r="AR771"/>
      <c r="AS771"/>
      <c r="AT771"/>
    </row>
    <row r="772" spans="1:46" s="157" customFormat="1" ht="15" x14ac:dyDescent="0.25">
      <c r="B772" s="380">
        <v>749</v>
      </c>
      <c r="C772" s="365" t="s">
        <v>279</v>
      </c>
      <c r="D772" s="366" t="s">
        <v>30</v>
      </c>
      <c r="E772" s="366" t="s">
        <v>530</v>
      </c>
      <c r="F772" s="367"/>
      <c r="G772" s="411">
        <v>43193</v>
      </c>
      <c r="H772" s="412">
        <v>3.367946447</v>
      </c>
      <c r="I772" s="342">
        <v>1</v>
      </c>
      <c r="J772" s="368" t="s">
        <v>829</v>
      </c>
      <c r="K772" s="369" t="s">
        <v>829</v>
      </c>
      <c r="L772" s="370">
        <v>3.367946447</v>
      </c>
      <c r="M772" s="370">
        <v>3.4581650108935404</v>
      </c>
      <c r="N772" s="370">
        <v>3.5508002964894887</v>
      </c>
      <c r="O772" s="370">
        <v>3.6459170415040631</v>
      </c>
      <c r="P772" s="370">
        <v>3.7435817178092563</v>
      </c>
      <c r="Q772" s="370">
        <v>3.8438625778863837</v>
      </c>
      <c r="R772" s="370">
        <v>3.9468297025239898</v>
      </c>
      <c r="S772" s="370">
        <v>4.0525550497934688</v>
      </c>
      <c r="T772" s="370">
        <v>4.16111250533661</v>
      </c>
      <c r="U772" s="370">
        <v>4.272577934000215</v>
      </c>
      <c r="V772" s="370">
        <v>4.3870292328538776</v>
      </c>
      <c r="W772" s="370">
        <v>4.5045463856279699</v>
      </c>
      <c r="X772" s="370">
        <v>4.6252115186098752</v>
      </c>
      <c r="Y772" s="370">
        <v>4.749108958037553</v>
      </c>
      <c r="Z772" s="381"/>
      <c r="AA772" s="347">
        <v>0</v>
      </c>
      <c r="AB772" s="347">
        <v>0</v>
      </c>
      <c r="AC772" s="348">
        <v>2.6110738808906007E-3</v>
      </c>
      <c r="AD772" s="175"/>
      <c r="AE772" s="349">
        <v>82921</v>
      </c>
      <c r="AF772" s="350"/>
      <c r="AG772" s="350"/>
      <c r="AH772" s="350"/>
      <c r="AI772" s="350"/>
      <c r="AJ772" s="350"/>
      <c r="AK772" s="350"/>
      <c r="AL772" s="351"/>
      <c r="AM772" s="157">
        <v>2.86</v>
      </c>
      <c r="AN772" s="216">
        <v>0.50794644700000013</v>
      </c>
      <c r="AO772"/>
      <c r="AP772"/>
      <c r="AQ772"/>
      <c r="AR772"/>
      <c r="AS772"/>
      <c r="AT772"/>
    </row>
    <row r="773" spans="1:46" s="157" customFormat="1" ht="15" x14ac:dyDescent="0.25">
      <c r="C773" s="217"/>
      <c r="D773" s="139"/>
      <c r="E773" s="139"/>
      <c r="F773" s="139"/>
      <c r="G773" s="137">
        <v>0.77083333333333337</v>
      </c>
      <c r="H773" s="250"/>
      <c r="I773" s="220"/>
      <c r="J773" s="220"/>
      <c r="K773" s="220"/>
      <c r="L773" s="220" t="s">
        <v>32</v>
      </c>
      <c r="M773" s="235"/>
      <c r="N773" s="221"/>
      <c r="O773" s="221"/>
      <c r="P773" s="221"/>
      <c r="Q773" s="221"/>
      <c r="R773" s="221"/>
      <c r="S773" s="221"/>
      <c r="T773" s="221"/>
      <c r="U773" s="221"/>
      <c r="V773" s="221"/>
      <c r="W773" s="221"/>
      <c r="X773" s="221"/>
      <c r="Y773" s="221"/>
      <c r="Z773" s="222"/>
      <c r="AA773" s="353"/>
      <c r="AB773" s="353"/>
      <c r="AC773" s="372">
        <v>8.7939569999999998E-3</v>
      </c>
      <c r="AD773" s="175"/>
      <c r="AE773" s="186">
        <v>1</v>
      </c>
      <c r="AF773" s="187">
        <v>0</v>
      </c>
      <c r="AG773" s="187">
        <v>0</v>
      </c>
      <c r="AH773" s="187">
        <v>0</v>
      </c>
      <c r="AI773" s="187">
        <v>0</v>
      </c>
      <c r="AJ773" s="187">
        <v>0</v>
      </c>
      <c r="AK773" s="187">
        <v>0</v>
      </c>
      <c r="AL773" s="188">
        <v>0</v>
      </c>
      <c r="AN773" s="216"/>
      <c r="AO773"/>
      <c r="AP773"/>
      <c r="AQ773"/>
      <c r="AR773"/>
      <c r="AS773"/>
      <c r="AT773"/>
    </row>
    <row r="774" spans="1:46" s="157" customFormat="1" ht="15" x14ac:dyDescent="0.25">
      <c r="C774" s="223" t="s">
        <v>33</v>
      </c>
      <c r="D774" s="373"/>
      <c r="E774" s="225"/>
      <c r="F774" s="225"/>
      <c r="G774" s="226"/>
      <c r="H774" s="249"/>
      <c r="I774" s="228"/>
      <c r="J774" s="228"/>
      <c r="K774" s="228"/>
      <c r="L774" s="228"/>
      <c r="M774" s="374"/>
      <c r="N774" s="374"/>
      <c r="O774" s="375"/>
      <c r="P774" s="375"/>
      <c r="Q774" s="375"/>
      <c r="R774" s="376" t="s">
        <v>34</v>
      </c>
      <c r="S774" s="396">
        <v>0</v>
      </c>
      <c r="T774" s="233"/>
      <c r="U774" s="233"/>
      <c r="V774" s="233"/>
      <c r="W774" s="233"/>
      <c r="X774" s="233"/>
      <c r="Y774" s="233"/>
      <c r="Z774" s="234"/>
      <c r="AA774" s="378"/>
      <c r="AB774" s="378"/>
      <c r="AC774" s="379"/>
      <c r="AD774" s="175"/>
      <c r="AE774" s="175"/>
      <c r="AF774" s="175"/>
      <c r="AG774" s="175"/>
      <c r="AH774" s="175"/>
      <c r="AI774" s="175"/>
      <c r="AJ774" s="175"/>
      <c r="AK774" s="175"/>
      <c r="AL774" s="175"/>
      <c r="AN774" s="216"/>
      <c r="AO774"/>
      <c r="AP774"/>
      <c r="AQ774"/>
      <c r="AR774"/>
      <c r="AS774"/>
      <c r="AT774"/>
    </row>
    <row r="775" spans="1:46" s="157" customFormat="1" ht="15" x14ac:dyDescent="0.25">
      <c r="B775" s="380">
        <v>755</v>
      </c>
      <c r="C775" s="365" t="s">
        <v>283</v>
      </c>
      <c r="D775" s="366" t="s">
        <v>30</v>
      </c>
      <c r="E775" s="366" t="s">
        <v>541</v>
      </c>
      <c r="F775" s="367"/>
      <c r="G775" s="411"/>
      <c r="H775" s="413">
        <v>2.8094083250938214E-2</v>
      </c>
      <c r="I775" s="342">
        <v>1</v>
      </c>
      <c r="J775" s="368">
        <v>0</v>
      </c>
      <c r="K775" s="369">
        <v>0</v>
      </c>
      <c r="L775" s="370">
        <v>2.8094083250938214E-2</v>
      </c>
      <c r="M775" s="370">
        <v>2.8094596158114264E-2</v>
      </c>
      <c r="N775" s="370">
        <v>2.8095109074654342E-2</v>
      </c>
      <c r="O775" s="370">
        <v>2.8095622000558613E-2</v>
      </c>
      <c r="P775" s="370">
        <v>2.8096134935827265E-2</v>
      </c>
      <c r="Q775" s="370">
        <v>2.809664788046045E-2</v>
      </c>
      <c r="R775" s="370">
        <v>2.8097160834458346E-2</v>
      </c>
      <c r="S775" s="370">
        <v>2.8097673797821125E-2</v>
      </c>
      <c r="T775" s="370">
        <v>2.8098186770548962E-2</v>
      </c>
      <c r="U775" s="370">
        <v>2.8098699752642019E-2</v>
      </c>
      <c r="V775" s="370">
        <v>2.8099212744100474E-2</v>
      </c>
      <c r="W775" s="370">
        <v>2.8099725744924489E-2</v>
      </c>
      <c r="X775" s="370">
        <v>2.8100238755114255E-2</v>
      </c>
      <c r="Y775" s="370">
        <v>2.8100751774669915E-2</v>
      </c>
      <c r="Z775" s="383"/>
      <c r="AA775" s="347">
        <v>0</v>
      </c>
      <c r="AB775" s="347">
        <v>0</v>
      </c>
      <c r="AC775" s="348">
        <v>0</v>
      </c>
      <c r="AD775" s="175"/>
      <c r="AE775" s="349"/>
      <c r="AF775" s="350"/>
      <c r="AG775" s="350"/>
      <c r="AH775" s="350"/>
      <c r="AI775" s="350"/>
      <c r="AJ775" s="350"/>
      <c r="AK775" s="350"/>
      <c r="AL775" s="351"/>
      <c r="AM775" s="157">
        <v>0.05</v>
      </c>
      <c r="AN775" s="216">
        <v>-2.1905916749061789E-2</v>
      </c>
      <c r="AO775"/>
      <c r="AP775"/>
      <c r="AQ775"/>
      <c r="AR775"/>
      <c r="AS775"/>
      <c r="AT775"/>
    </row>
    <row r="776" spans="1:46" s="157" customFormat="1" ht="15" x14ac:dyDescent="0.25">
      <c r="C776" s="238" t="s">
        <v>672</v>
      </c>
      <c r="D776" s="139"/>
      <c r="E776" s="139"/>
      <c r="F776" s="139"/>
      <c r="G776" s="137"/>
      <c r="H776" s="250"/>
      <c r="I776" s="220"/>
      <c r="J776" s="220"/>
      <c r="K776" s="220"/>
      <c r="L776" s="220" t="s">
        <v>32</v>
      </c>
      <c r="M776" s="235"/>
      <c r="N776" s="221"/>
      <c r="O776" s="221"/>
      <c r="P776" s="221"/>
      <c r="Q776" s="221"/>
      <c r="R776" s="221"/>
      <c r="S776" s="221"/>
      <c r="T776" s="221"/>
      <c r="U776" s="221"/>
      <c r="V776" s="221"/>
      <c r="W776" s="221"/>
      <c r="X776" s="221"/>
      <c r="Y776" s="221"/>
      <c r="Z776" s="222"/>
      <c r="AA776" s="353"/>
      <c r="AB776" s="353"/>
      <c r="AC776" s="382"/>
      <c r="AD776" s="175"/>
      <c r="AE776" s="186">
        <v>0</v>
      </c>
      <c r="AF776" s="187">
        <v>0</v>
      </c>
      <c r="AG776" s="187">
        <v>0</v>
      </c>
      <c r="AH776" s="187">
        <v>0</v>
      </c>
      <c r="AI776" s="187">
        <v>0</v>
      </c>
      <c r="AJ776" s="187">
        <v>0</v>
      </c>
      <c r="AK776" s="187">
        <v>0</v>
      </c>
      <c r="AL776" s="188">
        <v>0</v>
      </c>
      <c r="AN776" s="216"/>
      <c r="AO776"/>
      <c r="AP776"/>
      <c r="AQ776"/>
      <c r="AR776"/>
      <c r="AS776"/>
      <c r="AT776"/>
    </row>
    <row r="777" spans="1:46" s="157" customFormat="1" ht="15" x14ac:dyDescent="0.25">
      <c r="C777" s="223" t="s">
        <v>33</v>
      </c>
      <c r="D777" s="373"/>
      <c r="E777" s="225"/>
      <c r="F777" s="225"/>
      <c r="G777" s="226"/>
      <c r="H777" s="249"/>
      <c r="I777" s="228"/>
      <c r="J777" s="228"/>
      <c r="K777" s="228"/>
      <c r="L777" s="228"/>
      <c r="M777" s="374"/>
      <c r="N777" s="374"/>
      <c r="O777" s="375"/>
      <c r="P777" s="375"/>
      <c r="Q777" s="375"/>
      <c r="R777" s="376" t="s">
        <v>34</v>
      </c>
      <c r="S777" s="396">
        <v>0</v>
      </c>
      <c r="T777" s="233"/>
      <c r="U777" s="233"/>
      <c r="V777" s="233"/>
      <c r="W777" s="233"/>
      <c r="X777" s="233"/>
      <c r="Y777" s="233"/>
      <c r="Z777" s="239"/>
      <c r="AA777" s="378"/>
      <c r="AB777" s="378"/>
      <c r="AC777" s="379"/>
      <c r="AD777" s="175"/>
      <c r="AE777" s="175"/>
      <c r="AF777" s="175"/>
      <c r="AG777" s="175"/>
      <c r="AH777" s="175"/>
      <c r="AI777" s="175"/>
      <c r="AJ777" s="175"/>
      <c r="AK777" s="175"/>
      <c r="AL777" s="175"/>
      <c r="AN777" s="216"/>
      <c r="AO777"/>
      <c r="AP777"/>
      <c r="AQ777"/>
      <c r="AR777"/>
      <c r="AS777"/>
      <c r="AT777"/>
    </row>
    <row r="778" spans="1:46" s="157" customFormat="1" ht="15" x14ac:dyDescent="0.25">
      <c r="B778" s="380">
        <v>751</v>
      </c>
      <c r="C778" s="365" t="s">
        <v>280</v>
      </c>
      <c r="D778" s="366" t="s">
        <v>30</v>
      </c>
      <c r="E778" s="366" t="s">
        <v>530</v>
      </c>
      <c r="F778" s="367"/>
      <c r="G778" s="411">
        <v>43497</v>
      </c>
      <c r="H778" s="412">
        <v>0.83</v>
      </c>
      <c r="I778" s="342">
        <v>1</v>
      </c>
      <c r="J778" s="368">
        <v>0</v>
      </c>
      <c r="K778" s="369">
        <v>0</v>
      </c>
      <c r="L778" s="370">
        <v>0.83</v>
      </c>
      <c r="M778" s="370">
        <v>0.83001515311791163</v>
      </c>
      <c r="N778" s="370">
        <v>0.83003030651247023</v>
      </c>
      <c r="O778" s="370">
        <v>0.83004546018368086</v>
      </c>
      <c r="P778" s="370">
        <v>0.83006061413154864</v>
      </c>
      <c r="Q778" s="370">
        <v>0.83007576835607844</v>
      </c>
      <c r="R778" s="370">
        <v>0.83009092285727548</v>
      </c>
      <c r="S778" s="370">
        <v>0.83010607763514466</v>
      </c>
      <c r="T778" s="370">
        <v>0.83012123268969129</v>
      </c>
      <c r="U778" s="370">
        <v>0.83013638802092005</v>
      </c>
      <c r="V778" s="370">
        <v>0.83015154362883625</v>
      </c>
      <c r="W778" s="370">
        <v>0.83016669951344468</v>
      </c>
      <c r="X778" s="370">
        <v>0.83018185567475111</v>
      </c>
      <c r="Y778" s="370">
        <v>0.83019701211275965</v>
      </c>
      <c r="Z778" s="371"/>
      <c r="AA778" s="347">
        <v>0</v>
      </c>
      <c r="AB778" s="347">
        <v>0</v>
      </c>
      <c r="AC778" s="348">
        <v>9.6385542168674704E-2</v>
      </c>
      <c r="AD778" s="175"/>
      <c r="AE778" s="349">
        <v>82919</v>
      </c>
      <c r="AF778" s="350"/>
      <c r="AG778" s="350"/>
      <c r="AH778" s="350"/>
      <c r="AI778" s="350"/>
      <c r="AJ778" s="350"/>
      <c r="AK778" s="350"/>
      <c r="AL778" s="351"/>
      <c r="AM778" s="157">
        <v>0.92455635889091825</v>
      </c>
      <c r="AN778" s="216">
        <v>-9.4556358890918291E-2</v>
      </c>
      <c r="AO778"/>
      <c r="AP778"/>
      <c r="AQ778"/>
      <c r="AR778"/>
      <c r="AS778"/>
      <c r="AT778"/>
    </row>
    <row r="779" spans="1:46" s="157" customFormat="1" ht="15" x14ac:dyDescent="0.25">
      <c r="C779" s="217"/>
      <c r="D779" s="139"/>
      <c r="E779" s="139"/>
      <c r="F779" s="139"/>
      <c r="G779" s="137">
        <v>0.3125</v>
      </c>
      <c r="H779" s="250"/>
      <c r="I779" s="220"/>
      <c r="J779" s="220"/>
      <c r="K779" s="220"/>
      <c r="L779" s="220" t="s">
        <v>32</v>
      </c>
      <c r="M779" s="235"/>
      <c r="N779" s="221"/>
      <c r="O779" s="221"/>
      <c r="P779" s="221"/>
      <c r="Q779" s="221"/>
      <c r="R779" s="221"/>
      <c r="S779" s="221"/>
      <c r="T779" s="221"/>
      <c r="U779" s="221"/>
      <c r="V779" s="221"/>
      <c r="W779" s="221"/>
      <c r="X779" s="221"/>
      <c r="Y779" s="221"/>
      <c r="Z779" s="222"/>
      <c r="AA779" s="353"/>
      <c r="AB779" s="353"/>
      <c r="AC779" s="372">
        <v>0.08</v>
      </c>
      <c r="AD779" s="175"/>
      <c r="AE779" s="186">
        <v>1</v>
      </c>
      <c r="AF779" s="187">
        <v>0</v>
      </c>
      <c r="AG779" s="187">
        <v>0</v>
      </c>
      <c r="AH779" s="187">
        <v>0</v>
      </c>
      <c r="AI779" s="187">
        <v>0</v>
      </c>
      <c r="AJ779" s="187">
        <v>0</v>
      </c>
      <c r="AK779" s="187">
        <v>0</v>
      </c>
      <c r="AL779" s="188">
        <v>0</v>
      </c>
      <c r="AN779" s="216"/>
      <c r="AO779"/>
      <c r="AP779"/>
      <c r="AQ779"/>
      <c r="AR779"/>
      <c r="AS779"/>
      <c r="AT779"/>
    </row>
    <row r="780" spans="1:46" s="157" customFormat="1" ht="15" x14ac:dyDescent="0.25">
      <c r="C780" s="223" t="s">
        <v>33</v>
      </c>
      <c r="D780" s="373"/>
      <c r="E780" s="225"/>
      <c r="F780" s="225"/>
      <c r="G780" s="226"/>
      <c r="H780" s="249"/>
      <c r="I780" s="228"/>
      <c r="J780" s="228"/>
      <c r="K780" s="228"/>
      <c r="L780" s="228"/>
      <c r="M780" s="374"/>
      <c r="N780" s="374"/>
      <c r="O780" s="375"/>
      <c r="P780" s="375"/>
      <c r="Q780" s="375"/>
      <c r="R780" s="376" t="s">
        <v>34</v>
      </c>
      <c r="S780" s="396">
        <v>0</v>
      </c>
      <c r="T780" s="233"/>
      <c r="U780" s="233"/>
      <c r="V780" s="233"/>
      <c r="W780" s="233"/>
      <c r="X780" s="233"/>
      <c r="Y780" s="233"/>
      <c r="Z780" s="234"/>
      <c r="AA780" s="378"/>
      <c r="AB780" s="378"/>
      <c r="AC780" s="379"/>
      <c r="AD780" s="175"/>
      <c r="AE780" s="175"/>
      <c r="AF780" s="175"/>
      <c r="AG780" s="175"/>
      <c r="AH780" s="175"/>
      <c r="AI780" s="175"/>
      <c r="AJ780" s="175"/>
      <c r="AK780" s="175"/>
      <c r="AL780" s="175"/>
      <c r="AN780" s="216"/>
      <c r="AO780"/>
      <c r="AP780"/>
      <c r="AQ780"/>
      <c r="AR780"/>
      <c r="AS780"/>
      <c r="AT780"/>
    </row>
    <row r="781" spans="1:46" s="157" customFormat="1" ht="15" x14ac:dyDescent="0.25">
      <c r="A781" s="246"/>
      <c r="B781" s="246"/>
      <c r="C781" s="246"/>
      <c r="D781" s="246"/>
      <c r="E781" s="246"/>
      <c r="F781" s="246"/>
      <c r="G781" s="246"/>
      <c r="H781" s="246"/>
      <c r="I781" s="246"/>
      <c r="J781" s="246"/>
      <c r="K781" s="246"/>
      <c r="L781" s="246"/>
      <c r="M781" s="246"/>
      <c r="N781" s="246"/>
      <c r="O781" s="246"/>
      <c r="P781" s="246"/>
      <c r="Q781" s="246"/>
      <c r="R781" s="246"/>
      <c r="S781" s="246"/>
      <c r="T781" s="246"/>
      <c r="U781" s="246"/>
      <c r="V781" s="246"/>
      <c r="W781" s="246"/>
      <c r="X781" s="246"/>
      <c r="Y781" s="246"/>
      <c r="Z781" s="246"/>
      <c r="AA781" s="246"/>
      <c r="AB781" s="246"/>
      <c r="AC781" s="246"/>
      <c r="AD781" s="246"/>
      <c r="AE781" s="246"/>
      <c r="AF781" s="246"/>
      <c r="AG781" s="246"/>
      <c r="AH781" s="246"/>
      <c r="AI781" s="246"/>
      <c r="AJ781" s="246"/>
      <c r="AK781" s="246"/>
      <c r="AL781" s="246"/>
      <c r="AN781" s="216"/>
      <c r="AO781"/>
      <c r="AP781"/>
      <c r="AQ781"/>
      <c r="AR781"/>
      <c r="AS781"/>
      <c r="AT781"/>
    </row>
    <row r="782" spans="1:46" s="157" customFormat="1" ht="15" x14ac:dyDescent="0.25">
      <c r="A782" s="152"/>
      <c r="B782" s="25"/>
      <c r="C782" s="158"/>
      <c r="D782" s="152"/>
      <c r="E782" s="152"/>
      <c r="F782" s="152"/>
      <c r="G782" s="152"/>
      <c r="H782" s="152"/>
      <c r="I782" s="152"/>
      <c r="J782" s="152"/>
      <c r="K782" s="152"/>
      <c r="L782" s="7" t="s">
        <v>0</v>
      </c>
      <c r="M782" s="159"/>
      <c r="N782" s="159"/>
      <c r="O782" s="159"/>
      <c r="P782" s="159"/>
      <c r="Q782" s="159"/>
      <c r="R782" s="159"/>
      <c r="S782" s="159"/>
      <c r="T782" s="159"/>
      <c r="U782" s="159"/>
      <c r="V782" s="159"/>
      <c r="W782" s="159"/>
      <c r="X782" s="159"/>
      <c r="Y782" s="159"/>
      <c r="Z782" s="156"/>
      <c r="AA782" s="152"/>
      <c r="AB782" s="152"/>
      <c r="AC782" s="152"/>
      <c r="AD782" s="152"/>
      <c r="AE782" s="152"/>
      <c r="AF782" s="152"/>
      <c r="AG782" s="152"/>
      <c r="AH782" s="152"/>
      <c r="AI782" s="152"/>
      <c r="AJ782" s="152"/>
      <c r="AK782" s="152"/>
      <c r="AL782" s="152"/>
      <c r="AN782" s="216"/>
      <c r="AO782"/>
      <c r="AP782"/>
      <c r="AQ782"/>
      <c r="AR782"/>
      <c r="AS782"/>
      <c r="AT782"/>
    </row>
    <row r="783" spans="1:46" s="157" customFormat="1" ht="61.5" x14ac:dyDescent="0.25">
      <c r="A783" s="20" t="s">
        <v>39</v>
      </c>
      <c r="B783" s="21" t="s">
        <v>657</v>
      </c>
      <c r="C783" s="20" t="s">
        <v>2</v>
      </c>
      <c r="D783" s="18" t="s">
        <v>3</v>
      </c>
      <c r="E783" s="18" t="s">
        <v>4</v>
      </c>
      <c r="F783" s="18" t="s">
        <v>5</v>
      </c>
      <c r="G783" s="22" t="s">
        <v>6</v>
      </c>
      <c r="H783" s="22" t="s">
        <v>826</v>
      </c>
      <c r="I783" s="16" t="s">
        <v>7</v>
      </c>
      <c r="J783" s="24" t="s">
        <v>8</v>
      </c>
      <c r="K783" s="17" t="s">
        <v>9</v>
      </c>
      <c r="L783" s="22" t="s">
        <v>10</v>
      </c>
      <c r="M783" s="22" t="s">
        <v>658</v>
      </c>
      <c r="N783" s="22" t="s">
        <v>659</v>
      </c>
      <c r="O783" s="22" t="s">
        <v>660</v>
      </c>
      <c r="P783" s="22" t="s">
        <v>661</v>
      </c>
      <c r="Q783" s="22" t="s">
        <v>662</v>
      </c>
      <c r="R783" s="22" t="s">
        <v>663</v>
      </c>
      <c r="S783" s="22" t="s">
        <v>664</v>
      </c>
      <c r="T783" s="22" t="s">
        <v>665</v>
      </c>
      <c r="U783" s="22" t="s">
        <v>666</v>
      </c>
      <c r="V783" s="22" t="s">
        <v>667</v>
      </c>
      <c r="W783" s="22" t="s">
        <v>665</v>
      </c>
      <c r="X783" s="22" t="s">
        <v>666</v>
      </c>
      <c r="Y783" s="22" t="s">
        <v>667</v>
      </c>
      <c r="Z783" s="23" t="s">
        <v>11</v>
      </c>
      <c r="AA783" s="19" t="s">
        <v>12</v>
      </c>
      <c r="AB783" s="19" t="s">
        <v>13</v>
      </c>
      <c r="AC783" s="19" t="s">
        <v>14</v>
      </c>
      <c r="AD783" s="160"/>
      <c r="AE783" s="19" t="s">
        <v>15</v>
      </c>
      <c r="AF783" s="19" t="s">
        <v>16</v>
      </c>
      <c r="AG783" s="19" t="s">
        <v>17</v>
      </c>
      <c r="AH783" s="19" t="s">
        <v>18</v>
      </c>
      <c r="AI783" s="19" t="s">
        <v>19</v>
      </c>
      <c r="AJ783" s="19" t="s">
        <v>20</v>
      </c>
      <c r="AK783" s="19" t="s">
        <v>21</v>
      </c>
      <c r="AL783" s="19" t="s">
        <v>22</v>
      </c>
      <c r="AN783" s="216"/>
      <c r="AO783"/>
      <c r="AP783"/>
      <c r="AQ783"/>
      <c r="AR783"/>
      <c r="AS783"/>
      <c r="AT783"/>
    </row>
    <row r="784" spans="1:46" s="157" customFormat="1" ht="15" x14ac:dyDescent="0.25">
      <c r="A784" s="6"/>
      <c r="B784" s="161"/>
      <c r="C784" s="162"/>
      <c r="D784" s="161"/>
      <c r="E784" s="161"/>
      <c r="F784" s="161"/>
      <c r="G784" s="163"/>
      <c r="H784" s="161"/>
      <c r="I784" s="164"/>
      <c r="J784" s="165"/>
      <c r="K784" s="161"/>
      <c r="L784" s="161"/>
      <c r="M784" s="161"/>
      <c r="N784" s="161"/>
      <c r="O784" s="161"/>
      <c r="P784" s="161"/>
      <c r="Q784" s="161"/>
      <c r="R784" s="161"/>
      <c r="S784" s="161"/>
      <c r="T784" s="161"/>
      <c r="U784" s="161"/>
      <c r="V784" s="161"/>
      <c r="W784" s="161"/>
      <c r="X784" s="161"/>
      <c r="Y784" s="161"/>
      <c r="Z784" s="160"/>
      <c r="AA784" s="160"/>
      <c r="AB784" s="160"/>
      <c r="AC784" s="160"/>
      <c r="AD784" s="160"/>
      <c r="AE784" s="160"/>
      <c r="AF784" s="160"/>
      <c r="AG784" s="160"/>
      <c r="AH784" s="160"/>
      <c r="AI784" s="160"/>
      <c r="AJ784" s="160"/>
      <c r="AK784" s="160"/>
      <c r="AL784" s="160"/>
      <c r="AN784" s="216"/>
      <c r="AO784"/>
      <c r="AP784"/>
      <c r="AQ784"/>
      <c r="AR784"/>
      <c r="AS784"/>
      <c r="AT784"/>
    </row>
    <row r="785" spans="1:46" s="157" customFormat="1" ht="15" x14ac:dyDescent="0.25">
      <c r="A785" s="334" t="s">
        <v>264</v>
      </c>
      <c r="B785" s="335">
        <v>853</v>
      </c>
      <c r="C785" s="336"/>
      <c r="D785" s="337" t="s">
        <v>23</v>
      </c>
      <c r="E785" s="338" t="s">
        <v>841</v>
      </c>
      <c r="F785" s="339"/>
      <c r="G785" s="408"/>
      <c r="H785" s="409">
        <v>19.399999999999999</v>
      </c>
      <c r="I785" s="342">
        <v>1</v>
      </c>
      <c r="J785" s="343"/>
      <c r="K785" s="344" t="s">
        <v>24</v>
      </c>
      <c r="L785" s="345">
        <v>19.399999999999999</v>
      </c>
      <c r="M785" s="345">
        <v>19.40035418131022</v>
      </c>
      <c r="N785" s="345">
        <v>19.400708369086651</v>
      </c>
      <c r="O785" s="345">
        <v>19.401062563329408</v>
      </c>
      <c r="P785" s="345">
        <v>19.401416764038608</v>
      </c>
      <c r="Q785" s="345">
        <v>19.401770971214365</v>
      </c>
      <c r="R785" s="345">
        <v>19.4021251848568</v>
      </c>
      <c r="S785" s="345">
        <v>19.40247940496603</v>
      </c>
      <c r="T785" s="345">
        <v>19.40283363154218</v>
      </c>
      <c r="U785" s="345">
        <v>19.403187864585359</v>
      </c>
      <c r="V785" s="345">
        <v>19.403542104095692</v>
      </c>
      <c r="W785" s="345">
        <v>19.403896350073286</v>
      </c>
      <c r="X785" s="345">
        <v>19.404250602518282</v>
      </c>
      <c r="Y785" s="345">
        <v>19.404604861430766</v>
      </c>
      <c r="Z785" s="346" t="s">
        <v>1614</v>
      </c>
      <c r="AA785" s="347">
        <v>0</v>
      </c>
      <c r="AB785" s="347">
        <v>0</v>
      </c>
      <c r="AC785" s="348">
        <v>0.30927835051546393</v>
      </c>
      <c r="AD785" s="175"/>
      <c r="AE785" s="349">
        <v>14330</v>
      </c>
      <c r="AF785" s="350"/>
      <c r="AG785" s="350"/>
      <c r="AH785" s="350"/>
      <c r="AI785" s="350"/>
      <c r="AJ785" s="350"/>
      <c r="AK785" s="350"/>
      <c r="AL785" s="351"/>
      <c r="AN785" s="216"/>
      <c r="AO785"/>
      <c r="AP785"/>
      <c r="AQ785"/>
      <c r="AR785"/>
      <c r="AS785"/>
      <c r="AT785"/>
    </row>
    <row r="786" spans="1:46" s="157" customFormat="1" ht="15" x14ac:dyDescent="0.25">
      <c r="A786" s="11"/>
      <c r="B786" s="176"/>
      <c r="C786" s="177"/>
      <c r="D786" s="178"/>
      <c r="E786" s="178"/>
      <c r="F786" s="178"/>
      <c r="G786" s="179"/>
      <c r="H786" s="180"/>
      <c r="I786" s="181"/>
      <c r="J786" s="182"/>
      <c r="K786" s="183" t="s">
        <v>25</v>
      </c>
      <c r="L786" s="352">
        <v>19.09</v>
      </c>
      <c r="M786" s="352">
        <v>19.090348521711967</v>
      </c>
      <c r="N786" s="352">
        <v>19.090697049786815</v>
      </c>
      <c r="O786" s="352">
        <v>19.091045584224659</v>
      </c>
      <c r="P786" s="352">
        <v>19.091394125025619</v>
      </c>
      <c r="Q786" s="352">
        <v>19.091742672189806</v>
      </c>
      <c r="R786" s="352">
        <v>19.092091225717336</v>
      </c>
      <c r="S786" s="352">
        <v>19.092439785608327</v>
      </c>
      <c r="T786" s="352">
        <v>19.0927883518629</v>
      </c>
      <c r="U786" s="352">
        <v>19.093136924481161</v>
      </c>
      <c r="V786" s="352">
        <v>19.093485503463235</v>
      </c>
      <c r="W786" s="352">
        <v>19.093834088809228</v>
      </c>
      <c r="X786" s="352">
        <v>19.094182680519278</v>
      </c>
      <c r="Y786" s="352">
        <v>19.094531278593472</v>
      </c>
      <c r="Z786" s="184"/>
      <c r="AA786" s="353"/>
      <c r="AB786" s="353"/>
      <c r="AC786" s="354">
        <v>6</v>
      </c>
      <c r="AD786" s="175"/>
      <c r="AE786" s="186">
        <v>1</v>
      </c>
      <c r="AF786" s="187">
        <v>0</v>
      </c>
      <c r="AG786" s="187">
        <v>0</v>
      </c>
      <c r="AH786" s="187">
        <v>0</v>
      </c>
      <c r="AI786" s="187">
        <v>0</v>
      </c>
      <c r="AJ786" s="187">
        <v>0</v>
      </c>
      <c r="AK786" s="187">
        <v>0</v>
      </c>
      <c r="AL786" s="188">
        <v>0</v>
      </c>
      <c r="AN786" s="216"/>
      <c r="AO786"/>
      <c r="AP786"/>
      <c r="AQ786"/>
      <c r="AR786"/>
      <c r="AS786"/>
      <c r="AT786"/>
    </row>
    <row r="787" spans="1:46" s="157" customFormat="1" ht="15" x14ac:dyDescent="0.25">
      <c r="A787" s="11"/>
      <c r="B787" s="176"/>
      <c r="C787" s="189"/>
      <c r="D787" s="190" t="s">
        <v>26</v>
      </c>
      <c r="E787" s="355"/>
      <c r="F787" s="356"/>
      <c r="G787" s="357"/>
      <c r="H787" s="358"/>
      <c r="I787" s="359"/>
      <c r="J787" s="359"/>
      <c r="K787" s="359"/>
      <c r="L787" s="359"/>
      <c r="M787" s="359"/>
      <c r="N787" s="360"/>
      <c r="O787" s="360"/>
      <c r="P787" s="360"/>
      <c r="Q787" s="360"/>
      <c r="R787" s="361" t="s">
        <v>27</v>
      </c>
      <c r="S787" s="392">
        <v>0</v>
      </c>
      <c r="T787" s="353"/>
      <c r="U787" s="353"/>
      <c r="V787" s="353"/>
      <c r="W787" s="353"/>
      <c r="X787" s="353"/>
      <c r="Y787" s="353"/>
      <c r="Z787" s="184"/>
      <c r="AA787" s="362"/>
      <c r="AB787" s="362"/>
      <c r="AC787" s="363"/>
      <c r="AD787" s="175"/>
      <c r="AE787" s="175"/>
      <c r="AF787" s="175"/>
      <c r="AG787" s="175"/>
      <c r="AH787" s="175"/>
      <c r="AI787" s="175"/>
      <c r="AJ787" s="175"/>
      <c r="AK787" s="175"/>
      <c r="AL787" s="175"/>
      <c r="AN787" s="216"/>
      <c r="AO787"/>
      <c r="AP787"/>
      <c r="AQ787"/>
      <c r="AR787"/>
      <c r="AS787"/>
      <c r="AT787"/>
    </row>
    <row r="788" spans="1:46" s="157" customFormat="1" ht="15" x14ac:dyDescent="0.25">
      <c r="A788" s="14"/>
      <c r="B788" s="197"/>
      <c r="C788" s="198"/>
      <c r="D788" s="198"/>
      <c r="E788" s="198"/>
      <c r="F788" s="199"/>
      <c r="G788" s="200" t="s">
        <v>28</v>
      </c>
      <c r="H788" s="201">
        <v>0.99199999999999999</v>
      </c>
      <c r="I788" s="197"/>
      <c r="J788" s="202"/>
      <c r="K788" s="203" t="s">
        <v>29</v>
      </c>
      <c r="L788" s="78">
        <v>19.244799999999998</v>
      </c>
      <c r="M788" s="78">
        <v>19.245151347859739</v>
      </c>
      <c r="N788" s="78">
        <v>19.245502702133958</v>
      </c>
      <c r="O788" s="78">
        <v>19.245854062822772</v>
      </c>
      <c r="P788" s="78">
        <v>19.246205429926299</v>
      </c>
      <c r="Q788" s="78">
        <v>19.246556803444651</v>
      </c>
      <c r="R788" s="78">
        <v>19.246908183377947</v>
      </c>
      <c r="S788" s="78">
        <v>19.247259569726303</v>
      </c>
      <c r="T788" s="78">
        <v>19.247610962489841</v>
      </c>
      <c r="U788" s="78">
        <v>19.247962361668677</v>
      </c>
      <c r="V788" s="78">
        <v>19.248313767262925</v>
      </c>
      <c r="W788" s="78">
        <v>19.248665179272699</v>
      </c>
      <c r="X788" s="78">
        <v>19.249016597698134</v>
      </c>
      <c r="Y788" s="78">
        <v>19.249368022539318</v>
      </c>
      <c r="Z788" s="204"/>
      <c r="AA788" s="205"/>
      <c r="AB788" s="198"/>
      <c r="AC788" s="206"/>
      <c r="AD788" s="175"/>
      <c r="AE788" s="175"/>
      <c r="AF788" s="175"/>
      <c r="AG788" s="175"/>
      <c r="AH788" s="175"/>
      <c r="AI788" s="175"/>
      <c r="AJ788" s="175"/>
      <c r="AK788" s="175"/>
      <c r="AL788" s="175"/>
      <c r="AN788" s="216"/>
      <c r="AO788"/>
      <c r="AP788"/>
      <c r="AQ788"/>
      <c r="AR788"/>
      <c r="AS788"/>
      <c r="AT788"/>
    </row>
    <row r="789" spans="1:46" s="157" customFormat="1" ht="15" x14ac:dyDescent="0.25">
      <c r="A789" s="2"/>
      <c r="C789" s="207"/>
      <c r="D789" s="208"/>
      <c r="E789" s="208"/>
      <c r="F789" s="208"/>
      <c r="G789" s="209"/>
      <c r="H789" s="241"/>
      <c r="I789" s="211"/>
      <c r="J789" s="212"/>
      <c r="K789" s="208"/>
      <c r="Z789" s="175"/>
      <c r="AA789" s="175"/>
      <c r="AB789" s="175"/>
      <c r="AC789" s="175"/>
      <c r="AD789" s="175"/>
      <c r="AE789" s="175"/>
      <c r="AF789" s="175"/>
      <c r="AG789" s="175"/>
      <c r="AH789" s="175"/>
      <c r="AI789" s="175"/>
      <c r="AJ789" s="175"/>
      <c r="AK789" s="175"/>
      <c r="AL789" s="175"/>
      <c r="AN789" s="216"/>
      <c r="AO789"/>
      <c r="AP789"/>
      <c r="AQ789"/>
      <c r="AR789"/>
      <c r="AS789"/>
      <c r="AT789"/>
    </row>
    <row r="790" spans="1:46" s="157" customFormat="1" ht="15" x14ac:dyDescent="0.25">
      <c r="A790" s="152"/>
      <c r="B790" s="388">
        <v>854</v>
      </c>
      <c r="C790" s="365" t="s">
        <v>264</v>
      </c>
      <c r="D790" s="366" t="s">
        <v>30</v>
      </c>
      <c r="E790" s="366" t="s">
        <v>601</v>
      </c>
      <c r="F790" s="367"/>
      <c r="G790" s="411">
        <v>43497</v>
      </c>
      <c r="H790" s="412">
        <v>19.09</v>
      </c>
      <c r="I790" s="342">
        <v>1</v>
      </c>
      <c r="J790" s="368">
        <v>0</v>
      </c>
      <c r="K790" s="369">
        <v>0</v>
      </c>
      <c r="L790" s="370">
        <v>19.09</v>
      </c>
      <c r="M790" s="370">
        <v>19.090348521711967</v>
      </c>
      <c r="N790" s="370">
        <v>19.090697049786815</v>
      </c>
      <c r="O790" s="370">
        <v>19.091045584224659</v>
      </c>
      <c r="P790" s="370">
        <v>19.091394125025619</v>
      </c>
      <c r="Q790" s="370">
        <v>19.091742672189806</v>
      </c>
      <c r="R790" s="370">
        <v>19.092091225717336</v>
      </c>
      <c r="S790" s="370">
        <v>19.092439785608327</v>
      </c>
      <c r="T790" s="370">
        <v>19.0927883518629</v>
      </c>
      <c r="U790" s="370">
        <v>19.093136924481161</v>
      </c>
      <c r="V790" s="370">
        <v>19.093485503463235</v>
      </c>
      <c r="W790" s="370">
        <v>19.093834088809228</v>
      </c>
      <c r="X790" s="370">
        <v>19.094182680519278</v>
      </c>
      <c r="Y790" s="370">
        <v>19.094531278593472</v>
      </c>
      <c r="Z790" s="381"/>
      <c r="AA790" s="347">
        <v>0</v>
      </c>
      <c r="AB790" s="347">
        <v>0</v>
      </c>
      <c r="AC790" s="348">
        <v>0.22786799371398636</v>
      </c>
      <c r="AD790" s="175"/>
      <c r="AE790" s="349">
        <v>83000</v>
      </c>
      <c r="AF790" s="350"/>
      <c r="AG790" s="350"/>
      <c r="AH790" s="350"/>
      <c r="AI790" s="350"/>
      <c r="AJ790" s="350"/>
      <c r="AK790" s="350"/>
      <c r="AL790" s="351"/>
      <c r="AM790" s="157">
        <v>19.552164469266103</v>
      </c>
      <c r="AN790" s="216">
        <v>-0.46216446926610288</v>
      </c>
      <c r="AO790"/>
      <c r="AP790"/>
      <c r="AQ790"/>
      <c r="AR790"/>
      <c r="AS790"/>
      <c r="AT790"/>
    </row>
    <row r="791" spans="1:46" s="157" customFormat="1" ht="15" x14ac:dyDescent="0.25">
      <c r="A791" s="152"/>
      <c r="C791" s="217"/>
      <c r="D791" s="139"/>
      <c r="E791" s="139"/>
      <c r="F791" s="139"/>
      <c r="G791" s="218">
        <v>0.47916666666666669</v>
      </c>
      <c r="H791" s="248"/>
      <c r="I791" s="220"/>
      <c r="J791" s="220"/>
      <c r="K791" s="220"/>
      <c r="L791" s="220" t="s">
        <v>32</v>
      </c>
      <c r="M791" s="235"/>
      <c r="N791" s="221"/>
      <c r="O791" s="221"/>
      <c r="P791" s="221"/>
      <c r="Q791" s="221"/>
      <c r="R791" s="221"/>
      <c r="S791" s="221"/>
      <c r="T791" s="221"/>
      <c r="U791" s="221"/>
      <c r="V791" s="221"/>
      <c r="W791" s="221"/>
      <c r="X791" s="221"/>
      <c r="Y791" s="221"/>
      <c r="Z791" s="222"/>
      <c r="AA791" s="353"/>
      <c r="AB791" s="353"/>
      <c r="AC791" s="372">
        <v>4.3499999999999996</v>
      </c>
      <c r="AD791" s="175"/>
      <c r="AE791" s="186">
        <v>1</v>
      </c>
      <c r="AF791" s="187">
        <v>0</v>
      </c>
      <c r="AG791" s="187">
        <v>0</v>
      </c>
      <c r="AH791" s="187">
        <v>0</v>
      </c>
      <c r="AI791" s="187">
        <v>0</v>
      </c>
      <c r="AJ791" s="187">
        <v>0</v>
      </c>
      <c r="AK791" s="187">
        <v>0</v>
      </c>
      <c r="AL791" s="188">
        <v>0</v>
      </c>
      <c r="AN791" s="216"/>
      <c r="AO791"/>
      <c r="AP791"/>
      <c r="AQ791"/>
      <c r="AR791"/>
      <c r="AS791"/>
      <c r="AT791"/>
    </row>
    <row r="792" spans="1:46" s="157" customFormat="1" ht="15" x14ac:dyDescent="0.25">
      <c r="A792" s="152"/>
      <c r="C792" s="223" t="s">
        <v>33</v>
      </c>
      <c r="D792" s="373"/>
      <c r="E792" s="225"/>
      <c r="F792" s="225"/>
      <c r="G792" s="226"/>
      <c r="H792" s="249"/>
      <c r="I792" s="228"/>
      <c r="J792" s="228"/>
      <c r="K792" s="228"/>
      <c r="L792" s="228"/>
      <c r="M792" s="374"/>
      <c r="N792" s="374"/>
      <c r="O792" s="375"/>
      <c r="P792" s="375"/>
      <c r="Q792" s="375"/>
      <c r="R792" s="376" t="s">
        <v>34</v>
      </c>
      <c r="S792" s="396">
        <v>0</v>
      </c>
      <c r="T792" s="233"/>
      <c r="U792" s="233"/>
      <c r="V792" s="233"/>
      <c r="W792" s="233"/>
      <c r="X792" s="233"/>
      <c r="Y792" s="233"/>
      <c r="Z792" s="234"/>
      <c r="AA792" s="378"/>
      <c r="AB792" s="378"/>
      <c r="AC792" s="379"/>
      <c r="AD792" s="175"/>
      <c r="AE792" s="175"/>
      <c r="AF792" s="175"/>
      <c r="AG792" s="175"/>
      <c r="AH792" s="175"/>
      <c r="AI792" s="175"/>
      <c r="AJ792" s="175"/>
      <c r="AK792" s="175"/>
      <c r="AL792" s="175"/>
      <c r="AN792" s="216"/>
      <c r="AO792"/>
      <c r="AP792"/>
      <c r="AQ792"/>
      <c r="AR792"/>
      <c r="AS792"/>
      <c r="AT792"/>
    </row>
    <row r="793" spans="1:46" s="157" customFormat="1" ht="15" x14ac:dyDescent="0.25">
      <c r="A793" s="246"/>
      <c r="B793" s="246"/>
      <c r="C793" s="246"/>
      <c r="D793" s="246"/>
      <c r="E793" s="246"/>
      <c r="F793" s="246"/>
      <c r="G793" s="246"/>
      <c r="H793" s="246"/>
      <c r="I793" s="246"/>
      <c r="J793" s="246"/>
      <c r="K793" s="246"/>
      <c r="L793" s="246"/>
      <c r="M793" s="246"/>
      <c r="N793" s="246"/>
      <c r="O793" s="246"/>
      <c r="P793" s="246"/>
      <c r="Q793" s="246"/>
      <c r="R793" s="246"/>
      <c r="S793" s="246"/>
      <c r="T793" s="246"/>
      <c r="U793" s="246"/>
      <c r="V793" s="246"/>
      <c r="W793" s="246"/>
      <c r="X793" s="246"/>
      <c r="Y793" s="246"/>
      <c r="Z793" s="246"/>
      <c r="AA793" s="246"/>
      <c r="AB793" s="246"/>
      <c r="AC793" s="246"/>
      <c r="AD793" s="246"/>
      <c r="AE793" s="246"/>
      <c r="AF793" s="246"/>
      <c r="AG793" s="246"/>
      <c r="AH793" s="246"/>
      <c r="AI793" s="246"/>
      <c r="AJ793" s="246"/>
      <c r="AK793" s="246"/>
      <c r="AL793" s="246"/>
      <c r="AN793" s="216"/>
      <c r="AO793"/>
      <c r="AP793"/>
      <c r="AQ793"/>
      <c r="AR793"/>
      <c r="AS793"/>
      <c r="AT793"/>
    </row>
    <row r="794" spans="1:46" s="157" customFormat="1" ht="15" x14ac:dyDescent="0.25">
      <c r="A794" s="152"/>
      <c r="B794" s="25"/>
      <c r="C794" s="158"/>
      <c r="D794" s="152"/>
      <c r="E794" s="152"/>
      <c r="F794" s="152"/>
      <c r="G794" s="152"/>
      <c r="H794" s="152"/>
      <c r="I794" s="152"/>
      <c r="J794" s="152"/>
      <c r="K794" s="152"/>
      <c r="L794" s="7" t="s">
        <v>0</v>
      </c>
      <c r="M794" s="159"/>
      <c r="N794" s="159"/>
      <c r="O794" s="159"/>
      <c r="P794" s="159"/>
      <c r="Q794" s="159"/>
      <c r="R794" s="159"/>
      <c r="S794" s="159"/>
      <c r="T794" s="159"/>
      <c r="U794" s="159"/>
      <c r="V794" s="159"/>
      <c r="W794" s="159"/>
      <c r="X794" s="159"/>
      <c r="Y794" s="159"/>
      <c r="Z794" s="156"/>
      <c r="AA794" s="152"/>
      <c r="AB794" s="152"/>
      <c r="AC794" s="152"/>
      <c r="AD794" s="152"/>
      <c r="AE794" s="152"/>
      <c r="AF794" s="152"/>
      <c r="AG794" s="152"/>
      <c r="AH794" s="152"/>
      <c r="AI794" s="152"/>
      <c r="AJ794" s="152"/>
      <c r="AK794" s="152"/>
      <c r="AL794" s="152"/>
      <c r="AN794" s="216"/>
      <c r="AO794"/>
      <c r="AP794"/>
      <c r="AQ794"/>
      <c r="AR794"/>
      <c r="AS794"/>
      <c r="AT794"/>
    </row>
    <row r="795" spans="1:46" s="157" customFormat="1" ht="61.5" x14ac:dyDescent="0.25">
      <c r="A795" s="20" t="s">
        <v>39</v>
      </c>
      <c r="B795" s="21" t="s">
        <v>657</v>
      </c>
      <c r="C795" s="20" t="s">
        <v>2</v>
      </c>
      <c r="D795" s="18" t="s">
        <v>3</v>
      </c>
      <c r="E795" s="18" t="s">
        <v>4</v>
      </c>
      <c r="F795" s="18" t="s">
        <v>5</v>
      </c>
      <c r="G795" s="22" t="s">
        <v>6</v>
      </c>
      <c r="H795" s="22" t="s">
        <v>826</v>
      </c>
      <c r="I795" s="16" t="s">
        <v>7</v>
      </c>
      <c r="J795" s="24" t="s">
        <v>8</v>
      </c>
      <c r="K795" s="17" t="s">
        <v>9</v>
      </c>
      <c r="L795" s="22" t="s">
        <v>10</v>
      </c>
      <c r="M795" s="22" t="s">
        <v>658</v>
      </c>
      <c r="N795" s="22" t="s">
        <v>659</v>
      </c>
      <c r="O795" s="22" t="s">
        <v>660</v>
      </c>
      <c r="P795" s="22" t="s">
        <v>661</v>
      </c>
      <c r="Q795" s="22" t="s">
        <v>662</v>
      </c>
      <c r="R795" s="22" t="s">
        <v>663</v>
      </c>
      <c r="S795" s="22" t="s">
        <v>664</v>
      </c>
      <c r="T795" s="22" t="s">
        <v>665</v>
      </c>
      <c r="U795" s="22" t="s">
        <v>666</v>
      </c>
      <c r="V795" s="22" t="s">
        <v>667</v>
      </c>
      <c r="W795" s="22" t="s">
        <v>665</v>
      </c>
      <c r="X795" s="22" t="s">
        <v>666</v>
      </c>
      <c r="Y795" s="22" t="s">
        <v>667</v>
      </c>
      <c r="Z795" s="23" t="s">
        <v>11</v>
      </c>
      <c r="AA795" s="19" t="s">
        <v>12</v>
      </c>
      <c r="AB795" s="19" t="s">
        <v>13</v>
      </c>
      <c r="AC795" s="19" t="s">
        <v>14</v>
      </c>
      <c r="AD795" s="160"/>
      <c r="AE795" s="19" t="s">
        <v>15</v>
      </c>
      <c r="AF795" s="19" t="s">
        <v>16</v>
      </c>
      <c r="AG795" s="19" t="s">
        <v>17</v>
      </c>
      <c r="AH795" s="19" t="s">
        <v>18</v>
      </c>
      <c r="AI795" s="19" t="s">
        <v>19</v>
      </c>
      <c r="AJ795" s="19" t="s">
        <v>20</v>
      </c>
      <c r="AK795" s="19" t="s">
        <v>21</v>
      </c>
      <c r="AL795" s="19" t="s">
        <v>22</v>
      </c>
      <c r="AN795" s="216"/>
      <c r="AO795"/>
      <c r="AP795"/>
      <c r="AQ795"/>
      <c r="AR795"/>
      <c r="AS795"/>
      <c r="AT795"/>
    </row>
    <row r="796" spans="1:46" s="157" customFormat="1" ht="15" x14ac:dyDescent="0.25">
      <c r="A796" s="6"/>
      <c r="B796" s="161"/>
      <c r="C796" s="162"/>
      <c r="D796" s="161"/>
      <c r="E796" s="161"/>
      <c r="F796" s="161"/>
      <c r="G796" s="163"/>
      <c r="H796" s="161"/>
      <c r="I796" s="164"/>
      <c r="J796" s="165"/>
      <c r="K796" s="161"/>
      <c r="L796" s="161"/>
      <c r="M796" s="161"/>
      <c r="N796" s="161"/>
      <c r="O796" s="161"/>
      <c r="P796" s="161"/>
      <c r="Q796" s="161"/>
      <c r="R796" s="161"/>
      <c r="S796" s="161"/>
      <c r="T796" s="161"/>
      <c r="U796" s="161"/>
      <c r="V796" s="161"/>
      <c r="W796" s="161"/>
      <c r="X796" s="161"/>
      <c r="Y796" s="161"/>
      <c r="Z796" s="160"/>
      <c r="AA796" s="160"/>
      <c r="AB796" s="160"/>
      <c r="AC796" s="160"/>
      <c r="AD796" s="160"/>
      <c r="AE796" s="160"/>
      <c r="AF796" s="160"/>
      <c r="AG796" s="160"/>
      <c r="AH796" s="160"/>
      <c r="AI796" s="160"/>
      <c r="AJ796" s="160"/>
      <c r="AK796" s="160"/>
      <c r="AL796" s="160"/>
      <c r="AN796" s="216"/>
      <c r="AO796"/>
      <c r="AP796"/>
      <c r="AQ796"/>
      <c r="AR796"/>
      <c r="AS796"/>
      <c r="AT796"/>
    </row>
    <row r="797" spans="1:46" s="157" customFormat="1" ht="15" x14ac:dyDescent="0.25">
      <c r="A797" s="334" t="s">
        <v>296</v>
      </c>
      <c r="B797" s="335">
        <v>526</v>
      </c>
      <c r="C797" s="336"/>
      <c r="D797" s="337" t="s">
        <v>23</v>
      </c>
      <c r="E797" s="338" t="s">
        <v>840</v>
      </c>
      <c r="F797" s="339"/>
      <c r="G797" s="408"/>
      <c r="H797" s="409">
        <v>9.9</v>
      </c>
      <c r="I797" s="342">
        <v>1</v>
      </c>
      <c r="J797" s="343"/>
      <c r="K797" s="344" t="s">
        <v>24</v>
      </c>
      <c r="L797" s="345">
        <v>9.9</v>
      </c>
      <c r="M797" s="345">
        <v>9.9219347218643428</v>
      </c>
      <c r="N797" s="345">
        <v>9.9444525769734238</v>
      </c>
      <c r="O797" s="345">
        <v>9.9675691858757407</v>
      </c>
      <c r="P797" s="345">
        <v>9.991300587553841</v>
      </c>
      <c r="Q797" s="345">
        <v>10.015663250633068</v>
      </c>
      <c r="R797" s="345">
        <v>10.0406740848906</v>
      </c>
      <c r="S797" s="345">
        <v>10.06635045307276</v>
      </c>
      <c r="T797" s="345">
        <v>10.092710183028869</v>
      </c>
      <c r="U797" s="345">
        <v>10.119771580170172</v>
      </c>
      <c r="V797" s="345">
        <v>10.147553440262474</v>
      </c>
      <c r="W797" s="345">
        <v>10.176075062561479</v>
      </c>
      <c r="X797" s="345">
        <v>10.205356263299967</v>
      </c>
      <c r="Y797" s="345">
        <v>10.235417389536273</v>
      </c>
      <c r="Z797" s="346" t="s">
        <v>1605</v>
      </c>
      <c r="AA797" s="347">
        <v>0</v>
      </c>
      <c r="AB797" s="347">
        <v>0</v>
      </c>
      <c r="AC797" s="348">
        <v>0.1212121212121212</v>
      </c>
      <c r="AD797" s="175"/>
      <c r="AE797" s="349">
        <v>14830</v>
      </c>
      <c r="AF797" s="350"/>
      <c r="AG797" s="350"/>
      <c r="AH797" s="350"/>
      <c r="AI797" s="350"/>
      <c r="AJ797" s="350"/>
      <c r="AK797" s="350"/>
      <c r="AL797" s="351"/>
      <c r="AN797" s="216"/>
      <c r="AO797"/>
      <c r="AP797"/>
      <c r="AQ797"/>
      <c r="AR797"/>
      <c r="AS797"/>
      <c r="AT797"/>
    </row>
    <row r="798" spans="1:46" s="157" customFormat="1" ht="15" x14ac:dyDescent="0.25">
      <c r="A798" s="11"/>
      <c r="B798" s="176"/>
      <c r="C798" s="177"/>
      <c r="D798" s="178"/>
      <c r="E798" s="178"/>
      <c r="F798" s="178"/>
      <c r="G798" s="179"/>
      <c r="H798" s="180"/>
      <c r="I798" s="181"/>
      <c r="J798" s="182"/>
      <c r="K798" s="183" t="s">
        <v>25</v>
      </c>
      <c r="L798" s="352">
        <v>10.004605228949913</v>
      </c>
      <c r="M798" s="352">
        <v>10.026771717137748</v>
      </c>
      <c r="N798" s="352">
        <v>10.049527500063915</v>
      </c>
      <c r="O798" s="352">
        <v>10.072888363326511</v>
      </c>
      <c r="P798" s="352">
        <v>10.096870515378939</v>
      </c>
      <c r="Q798" s="352">
        <v>10.121490598857077</v>
      </c>
      <c r="R798" s="352">
        <v>10.146765702209938</v>
      </c>
      <c r="S798" s="352">
        <v>10.172713371641823</v>
      </c>
      <c r="T798" s="352">
        <v>10.19935162337441</v>
      </c>
      <c r="U798" s="352">
        <v>10.226698956237295</v>
      </c>
      <c r="V798" s="352">
        <v>10.254774364595821</v>
      </c>
      <c r="W798" s="352">
        <v>10.28359735162519</v>
      </c>
      <c r="X798" s="352">
        <v>10.313187942940161</v>
      </c>
      <c r="Y798" s="352">
        <v>10.343566700589845</v>
      </c>
      <c r="Z798" s="184"/>
      <c r="AA798" s="353"/>
      <c r="AB798" s="353"/>
      <c r="AC798" s="354">
        <v>1.2</v>
      </c>
      <c r="AD798" s="175"/>
      <c r="AE798" s="186">
        <v>1</v>
      </c>
      <c r="AF798" s="187">
        <v>0</v>
      </c>
      <c r="AG798" s="187">
        <v>0</v>
      </c>
      <c r="AH798" s="187">
        <v>0</v>
      </c>
      <c r="AI798" s="187">
        <v>0</v>
      </c>
      <c r="AJ798" s="187">
        <v>0</v>
      </c>
      <c r="AK798" s="187">
        <v>0</v>
      </c>
      <c r="AL798" s="188">
        <v>0</v>
      </c>
      <c r="AN798" s="216"/>
      <c r="AO798"/>
      <c r="AP798"/>
      <c r="AQ798"/>
      <c r="AR798"/>
      <c r="AS798"/>
      <c r="AT798"/>
    </row>
    <row r="799" spans="1:46" s="157" customFormat="1" ht="15" x14ac:dyDescent="0.25">
      <c r="A799" s="11"/>
      <c r="B799" s="176"/>
      <c r="C799" s="189"/>
      <c r="D799" s="190" t="s">
        <v>26</v>
      </c>
      <c r="E799" s="355"/>
      <c r="F799" s="356"/>
      <c r="G799" s="357"/>
      <c r="H799" s="358"/>
      <c r="I799" s="359"/>
      <c r="J799" s="359"/>
      <c r="K799" s="359"/>
      <c r="L799" s="359"/>
      <c r="M799" s="359"/>
      <c r="N799" s="360"/>
      <c r="O799" s="360"/>
      <c r="P799" s="360"/>
      <c r="Q799" s="360"/>
      <c r="R799" s="361" t="s">
        <v>27</v>
      </c>
      <c r="S799" s="392">
        <v>0</v>
      </c>
      <c r="T799" s="353"/>
      <c r="U799" s="353"/>
      <c r="V799" s="353"/>
      <c r="W799" s="353"/>
      <c r="X799" s="353"/>
      <c r="Y799" s="353"/>
      <c r="Z799" s="184"/>
      <c r="AA799" s="362"/>
      <c r="AB799" s="362"/>
      <c r="AC799" s="363"/>
      <c r="AD799" s="175"/>
      <c r="AE799" s="175"/>
      <c r="AF799" s="175"/>
      <c r="AG799" s="175"/>
      <c r="AH799" s="175"/>
      <c r="AI799" s="175"/>
      <c r="AJ799" s="175"/>
      <c r="AK799" s="175"/>
      <c r="AL799" s="175"/>
      <c r="AN799" s="216"/>
      <c r="AO799"/>
      <c r="AP799"/>
      <c r="AQ799"/>
      <c r="AR799"/>
      <c r="AS799"/>
      <c r="AT799"/>
    </row>
    <row r="800" spans="1:46" s="157" customFormat="1" ht="15" x14ac:dyDescent="0.25">
      <c r="A800" s="14"/>
      <c r="B800" s="197"/>
      <c r="C800" s="198"/>
      <c r="D800" s="198"/>
      <c r="E800" s="198"/>
      <c r="F800" s="199"/>
      <c r="G800" s="200" t="s">
        <v>28</v>
      </c>
      <c r="H800" s="201">
        <v>0.99199999999999999</v>
      </c>
      <c r="I800" s="197"/>
      <c r="J800" s="202"/>
      <c r="K800" s="203" t="s">
        <v>29</v>
      </c>
      <c r="L800" s="78">
        <v>9.8208000000000002</v>
      </c>
      <c r="M800" s="78">
        <v>9.8425592440894274</v>
      </c>
      <c r="N800" s="78">
        <v>9.8648969563576365</v>
      </c>
      <c r="O800" s="78">
        <v>9.8878286323887341</v>
      </c>
      <c r="P800" s="78">
        <v>9.9113701828534104</v>
      </c>
      <c r="Q800" s="78">
        <v>9.9355379446280043</v>
      </c>
      <c r="R800" s="78">
        <v>9.9603486922114755</v>
      </c>
      <c r="S800" s="78">
        <v>9.9858196494481781</v>
      </c>
      <c r="T800" s="78">
        <v>10.011968501564638</v>
      </c>
      <c r="U800" s="78">
        <v>10.03881340752881</v>
      </c>
      <c r="V800" s="78">
        <v>10.066373012740375</v>
      </c>
      <c r="W800" s="78">
        <v>10.094666462060987</v>
      </c>
      <c r="X800" s="78">
        <v>10.123713413193567</v>
      </c>
      <c r="Y800" s="78">
        <v>10.153534050419983</v>
      </c>
      <c r="Z800" s="204"/>
      <c r="AA800" s="205"/>
      <c r="AB800" s="198"/>
      <c r="AC800" s="206"/>
      <c r="AD800" s="175"/>
      <c r="AE800" s="175"/>
      <c r="AF800" s="175"/>
      <c r="AG800" s="175"/>
      <c r="AH800" s="175"/>
      <c r="AI800" s="175"/>
      <c r="AJ800" s="175"/>
      <c r="AK800" s="175"/>
      <c r="AL800" s="175"/>
      <c r="AN800" s="216"/>
      <c r="AO800"/>
      <c r="AP800"/>
      <c r="AQ800"/>
      <c r="AR800"/>
      <c r="AS800"/>
      <c r="AT800"/>
    </row>
    <row r="801" spans="1:46" s="157" customFormat="1" ht="15" x14ac:dyDescent="0.25">
      <c r="A801" s="2"/>
      <c r="C801" s="207"/>
      <c r="D801" s="208"/>
      <c r="E801" s="208"/>
      <c r="F801" s="208"/>
      <c r="G801" s="209"/>
      <c r="H801" s="241"/>
      <c r="I801" s="211"/>
      <c r="J801" s="212"/>
      <c r="K801" s="208"/>
      <c r="Z801" s="175"/>
      <c r="AA801" s="175"/>
      <c r="AB801" s="175"/>
      <c r="AC801" s="175"/>
      <c r="AD801" s="175"/>
      <c r="AE801" s="175"/>
      <c r="AF801" s="175"/>
      <c r="AG801" s="175"/>
      <c r="AH801" s="175"/>
      <c r="AI801" s="175"/>
      <c r="AJ801" s="175"/>
      <c r="AK801" s="175"/>
      <c r="AL801" s="175"/>
      <c r="AN801" s="216"/>
      <c r="AO801"/>
      <c r="AP801"/>
      <c r="AQ801"/>
      <c r="AR801"/>
      <c r="AS801"/>
      <c r="AT801"/>
    </row>
    <row r="802" spans="1:46" s="157" customFormat="1" ht="15" x14ac:dyDescent="0.25">
      <c r="A802" s="152"/>
      <c r="B802" s="388">
        <v>505</v>
      </c>
      <c r="C802" s="365" t="s">
        <v>292</v>
      </c>
      <c r="D802" s="366" t="s">
        <v>30</v>
      </c>
      <c r="E802" s="366" t="s">
        <v>564</v>
      </c>
      <c r="F802" s="367"/>
      <c r="G802" s="411">
        <v>43309</v>
      </c>
      <c r="H802" s="412">
        <v>0.81</v>
      </c>
      <c r="I802" s="342">
        <v>1</v>
      </c>
      <c r="J802" s="368" t="s">
        <v>829</v>
      </c>
      <c r="K802" s="369" t="s">
        <v>829</v>
      </c>
      <c r="L802" s="370">
        <v>0.81</v>
      </c>
      <c r="M802" s="370">
        <v>0.83169780247511393</v>
      </c>
      <c r="N802" s="370">
        <v>0.85397683289127613</v>
      </c>
      <c r="O802" s="370">
        <v>0.87685266083991609</v>
      </c>
      <c r="P802" s="370">
        <v>0.90034127298149935</v>
      </c>
      <c r="Q802" s="370">
        <v>0.92445908421772804</v>
      </c>
      <c r="R802" s="370">
        <v>0.9492229491630132</v>
      </c>
      <c r="S802" s="370">
        <v>0.9746501739232406</v>
      </c>
      <c r="T802" s="370">
        <v>1.0007585281900577</v>
      </c>
      <c r="U802" s="370">
        <v>1.0275662576591362</v>
      </c>
      <c r="V802" s="370">
        <v>1.0550920967810868</v>
      </c>
      <c r="W802" s="370">
        <v>1.0833552818539385</v>
      </c>
      <c r="X802" s="370">
        <v>1.1123755644663311</v>
      </c>
      <c r="Y802" s="370">
        <v>1.1421732253008174</v>
      </c>
      <c r="Z802" s="381"/>
      <c r="AA802" s="347">
        <v>0</v>
      </c>
      <c r="AB802" s="347">
        <v>0</v>
      </c>
      <c r="AC802" s="348">
        <v>0</v>
      </c>
      <c r="AD802" s="175"/>
      <c r="AE802" s="349">
        <v>83335</v>
      </c>
      <c r="AF802" s="350"/>
      <c r="AG802" s="350"/>
      <c r="AH802" s="350"/>
      <c r="AI802" s="350"/>
      <c r="AJ802" s="350"/>
      <c r="AK802" s="350"/>
      <c r="AL802" s="351"/>
      <c r="AM802" s="157">
        <v>0.55000000000000004</v>
      </c>
      <c r="AN802" s="216">
        <v>0.26</v>
      </c>
      <c r="AO802"/>
      <c r="AP802"/>
      <c r="AQ802"/>
      <c r="AR802"/>
      <c r="AS802"/>
      <c r="AT802"/>
    </row>
    <row r="803" spans="1:46" s="157" customFormat="1" ht="15" x14ac:dyDescent="0.25">
      <c r="A803" s="152"/>
      <c r="C803" s="217"/>
      <c r="D803" s="139"/>
      <c r="E803" s="139"/>
      <c r="F803" s="139"/>
      <c r="G803" s="218">
        <v>0.4375</v>
      </c>
      <c r="H803" s="248"/>
      <c r="I803" s="220"/>
      <c r="J803" s="220"/>
      <c r="K803" s="220"/>
      <c r="L803" s="220" t="s">
        <v>32</v>
      </c>
      <c r="M803" s="235"/>
      <c r="N803" s="221"/>
      <c r="O803" s="221"/>
      <c r="P803" s="221"/>
      <c r="Q803" s="221"/>
      <c r="R803" s="221"/>
      <c r="S803" s="221"/>
      <c r="T803" s="221"/>
      <c r="U803" s="221"/>
      <c r="V803" s="221"/>
      <c r="W803" s="221"/>
      <c r="X803" s="221"/>
      <c r="Y803" s="221"/>
      <c r="Z803" s="222"/>
      <c r="AA803" s="353"/>
      <c r="AB803" s="353"/>
      <c r="AC803" s="372">
        <v>0</v>
      </c>
      <c r="AD803" s="175"/>
      <c r="AE803" s="186">
        <v>1</v>
      </c>
      <c r="AF803" s="187">
        <v>0</v>
      </c>
      <c r="AG803" s="187">
        <v>0</v>
      </c>
      <c r="AH803" s="187">
        <v>0</v>
      </c>
      <c r="AI803" s="187">
        <v>0</v>
      </c>
      <c r="AJ803" s="187">
        <v>0</v>
      </c>
      <c r="AK803" s="187">
        <v>0</v>
      </c>
      <c r="AL803" s="188">
        <v>0</v>
      </c>
      <c r="AN803" s="216"/>
      <c r="AO803"/>
      <c r="AP803"/>
      <c r="AQ803"/>
      <c r="AR803"/>
      <c r="AS803"/>
      <c r="AT803"/>
    </row>
    <row r="804" spans="1:46" s="157" customFormat="1" ht="15" x14ac:dyDescent="0.25">
      <c r="A804" s="152"/>
      <c r="C804" s="223" t="s">
        <v>33</v>
      </c>
      <c r="D804" s="373"/>
      <c r="E804" s="225"/>
      <c r="F804" s="225"/>
      <c r="G804" s="226"/>
      <c r="H804" s="249"/>
      <c r="I804" s="228"/>
      <c r="J804" s="228"/>
      <c r="K804" s="228"/>
      <c r="L804" s="228"/>
      <c r="M804" s="374"/>
      <c r="N804" s="374"/>
      <c r="O804" s="375"/>
      <c r="P804" s="375"/>
      <c r="Q804" s="375"/>
      <c r="R804" s="376" t="s">
        <v>34</v>
      </c>
      <c r="S804" s="396">
        <v>0</v>
      </c>
      <c r="T804" s="233"/>
      <c r="U804" s="233"/>
      <c r="V804" s="233"/>
      <c r="W804" s="233"/>
      <c r="X804" s="233"/>
      <c r="Y804" s="233"/>
      <c r="Z804" s="234"/>
      <c r="AA804" s="378"/>
      <c r="AB804" s="378"/>
      <c r="AC804" s="379"/>
      <c r="AD804" s="175"/>
      <c r="AE804" s="175"/>
      <c r="AF804" s="175"/>
      <c r="AG804" s="175"/>
      <c r="AH804" s="175"/>
      <c r="AI804" s="175"/>
      <c r="AJ804" s="175"/>
      <c r="AK804" s="175"/>
      <c r="AL804" s="175"/>
      <c r="AN804" s="216"/>
      <c r="AO804"/>
      <c r="AP804"/>
      <c r="AQ804"/>
      <c r="AR804"/>
      <c r="AS804"/>
      <c r="AT804"/>
    </row>
    <row r="805" spans="1:46" s="157" customFormat="1" ht="15" x14ac:dyDescent="0.25">
      <c r="A805" s="152"/>
      <c r="B805" s="364">
        <v>504</v>
      </c>
      <c r="C805" s="365" t="s">
        <v>291</v>
      </c>
      <c r="D805" s="366" t="s">
        <v>30</v>
      </c>
      <c r="E805" s="366" t="s">
        <v>543</v>
      </c>
      <c r="F805" s="367"/>
      <c r="G805" s="411">
        <v>43545</v>
      </c>
      <c r="H805" s="412">
        <v>1.69</v>
      </c>
      <c r="I805" s="342">
        <v>1</v>
      </c>
      <c r="J805" s="368">
        <v>0</v>
      </c>
      <c r="K805" s="369">
        <v>0</v>
      </c>
      <c r="L805" s="370">
        <v>1.69</v>
      </c>
      <c r="M805" s="370">
        <v>1.6900308539388802</v>
      </c>
      <c r="N805" s="370">
        <v>1.6900617084410539</v>
      </c>
      <c r="O805" s="370">
        <v>1.6900925635065309</v>
      </c>
      <c r="P805" s="370">
        <v>1.690123419135322</v>
      </c>
      <c r="Q805" s="370">
        <v>1.6901542753274368</v>
      </c>
      <c r="R805" s="370">
        <v>1.6901851320828862</v>
      </c>
      <c r="S805" s="370">
        <v>1.6902159894016802</v>
      </c>
      <c r="T805" s="370">
        <v>1.6902468472838292</v>
      </c>
      <c r="U805" s="370">
        <v>1.6902777057293432</v>
      </c>
      <c r="V805" s="370">
        <v>1.690308564738233</v>
      </c>
      <c r="W805" s="370">
        <v>1.6903394243105079</v>
      </c>
      <c r="X805" s="370">
        <v>1.6903702844461801</v>
      </c>
      <c r="Y805" s="370">
        <v>1.6904011451452576</v>
      </c>
      <c r="Z805" s="371"/>
      <c r="AA805" s="347">
        <v>0</v>
      </c>
      <c r="AB805" s="347">
        <v>0</v>
      </c>
      <c r="AC805" s="348">
        <v>0.15384615384615385</v>
      </c>
      <c r="AD805" s="175"/>
      <c r="AE805" s="349">
        <v>83310</v>
      </c>
      <c r="AF805" s="350"/>
      <c r="AG805" s="350"/>
      <c r="AH805" s="350"/>
      <c r="AI805" s="350"/>
      <c r="AJ805" s="350"/>
      <c r="AK805" s="350"/>
      <c r="AL805" s="351"/>
      <c r="AM805" s="157">
        <v>2.0051336657947232</v>
      </c>
      <c r="AN805" s="216">
        <v>-0.31513366579472324</v>
      </c>
      <c r="AO805"/>
      <c r="AP805"/>
      <c r="AQ805"/>
      <c r="AR805"/>
      <c r="AS805"/>
      <c r="AT805"/>
    </row>
    <row r="806" spans="1:46" s="157" customFormat="1" ht="15" x14ac:dyDescent="0.25">
      <c r="A806" s="152"/>
      <c r="C806" s="217"/>
      <c r="D806" s="139"/>
      <c r="E806" s="139"/>
      <c r="F806" s="139"/>
      <c r="G806" s="218">
        <v>0.33333333333333331</v>
      </c>
      <c r="H806" s="250"/>
      <c r="I806" s="220"/>
      <c r="J806" s="220"/>
      <c r="K806" s="220"/>
      <c r="L806" s="220" t="s">
        <v>32</v>
      </c>
      <c r="M806" s="221"/>
      <c r="N806" s="221"/>
      <c r="O806" s="221"/>
      <c r="P806" s="221"/>
      <c r="Q806" s="221"/>
      <c r="R806" s="221"/>
      <c r="S806" s="221"/>
      <c r="T806" s="221"/>
      <c r="U806" s="221"/>
      <c r="V806" s="221"/>
      <c r="W806" s="221"/>
      <c r="X806" s="221"/>
      <c r="Y806" s="221"/>
      <c r="Z806" s="222"/>
      <c r="AA806" s="353"/>
      <c r="AB806" s="353"/>
      <c r="AC806" s="372">
        <v>0.26</v>
      </c>
      <c r="AD806" s="175"/>
      <c r="AE806" s="186">
        <v>1</v>
      </c>
      <c r="AF806" s="187">
        <v>0</v>
      </c>
      <c r="AG806" s="187">
        <v>0</v>
      </c>
      <c r="AH806" s="187">
        <v>0</v>
      </c>
      <c r="AI806" s="187">
        <v>0</v>
      </c>
      <c r="AJ806" s="187">
        <v>0</v>
      </c>
      <c r="AK806" s="187">
        <v>0</v>
      </c>
      <c r="AL806" s="188">
        <v>0</v>
      </c>
      <c r="AN806" s="216"/>
      <c r="AO806"/>
      <c r="AP806"/>
      <c r="AQ806"/>
      <c r="AR806"/>
      <c r="AS806"/>
      <c r="AT806"/>
    </row>
    <row r="807" spans="1:46" s="157" customFormat="1" ht="15" x14ac:dyDescent="0.25">
      <c r="A807" s="152"/>
      <c r="C807" s="223" t="s">
        <v>33</v>
      </c>
      <c r="D807" s="373"/>
      <c r="E807" s="225"/>
      <c r="F807" s="225"/>
      <c r="G807" s="226"/>
      <c r="H807" s="249"/>
      <c r="I807" s="228"/>
      <c r="J807" s="228"/>
      <c r="K807" s="228"/>
      <c r="L807" s="228"/>
      <c r="M807" s="374"/>
      <c r="N807" s="374"/>
      <c r="O807" s="375"/>
      <c r="P807" s="375"/>
      <c r="Q807" s="375"/>
      <c r="R807" s="376" t="s">
        <v>34</v>
      </c>
      <c r="S807" s="396">
        <v>0</v>
      </c>
      <c r="T807" s="233"/>
      <c r="U807" s="233"/>
      <c r="V807" s="233"/>
      <c r="W807" s="233"/>
      <c r="X807" s="233"/>
      <c r="Y807" s="233"/>
      <c r="Z807" s="234"/>
      <c r="AA807" s="378"/>
      <c r="AB807" s="378"/>
      <c r="AC807" s="379"/>
      <c r="AD807" s="175"/>
      <c r="AE807" s="175"/>
      <c r="AF807" s="175"/>
      <c r="AG807" s="175"/>
      <c r="AH807" s="175"/>
      <c r="AI807" s="175"/>
      <c r="AJ807" s="175"/>
      <c r="AK807" s="175"/>
      <c r="AL807" s="175"/>
      <c r="AN807" s="216"/>
      <c r="AO807"/>
      <c r="AP807"/>
      <c r="AQ807"/>
      <c r="AR807"/>
      <c r="AS807"/>
      <c r="AT807"/>
    </row>
    <row r="808" spans="1:46" s="157" customFormat="1" ht="15" x14ac:dyDescent="0.25">
      <c r="A808" s="152"/>
      <c r="B808" s="364">
        <v>535</v>
      </c>
      <c r="C808" s="385" t="s">
        <v>300</v>
      </c>
      <c r="D808" s="366" t="s">
        <v>30</v>
      </c>
      <c r="E808" s="366" t="s">
        <v>541</v>
      </c>
      <c r="F808" s="367"/>
      <c r="G808" s="411"/>
      <c r="H808" s="413">
        <v>2.809408325093821E-3</v>
      </c>
      <c r="I808" s="342">
        <v>1</v>
      </c>
      <c r="J808" s="368">
        <v>0</v>
      </c>
      <c r="K808" s="369">
        <v>0</v>
      </c>
      <c r="L808" s="370">
        <v>2.809408325093821E-3</v>
      </c>
      <c r="M808" s="370">
        <v>2.809459615811426E-3</v>
      </c>
      <c r="N808" s="370">
        <v>2.8095109074654338E-3</v>
      </c>
      <c r="O808" s="370">
        <v>2.809562200055861E-3</v>
      </c>
      <c r="P808" s="370">
        <v>2.8096134935827262E-3</v>
      </c>
      <c r="Q808" s="370">
        <v>2.8096647880460446E-3</v>
      </c>
      <c r="R808" s="370">
        <v>2.8097160834458343E-3</v>
      </c>
      <c r="S808" s="370">
        <v>2.8097673797821123E-3</v>
      </c>
      <c r="T808" s="370">
        <v>2.809818677054896E-3</v>
      </c>
      <c r="U808" s="370">
        <v>2.8098699752642014E-3</v>
      </c>
      <c r="V808" s="370">
        <v>2.8099212744100471E-3</v>
      </c>
      <c r="W808" s="370">
        <v>2.8099725744924484E-3</v>
      </c>
      <c r="X808" s="370">
        <v>2.8100238755114251E-3</v>
      </c>
      <c r="Y808" s="370">
        <v>2.8100751774669912E-3</v>
      </c>
      <c r="Z808" s="371"/>
      <c r="AA808" s="347">
        <v>0</v>
      </c>
      <c r="AB808" s="347">
        <v>0</v>
      </c>
      <c r="AC808" s="348">
        <v>0</v>
      </c>
      <c r="AD808" s="175"/>
      <c r="AE808" s="349"/>
      <c r="AF808" s="350"/>
      <c r="AG808" s="350"/>
      <c r="AH808" s="350"/>
      <c r="AI808" s="350"/>
      <c r="AJ808" s="350"/>
      <c r="AK808" s="350"/>
      <c r="AL808" s="351"/>
      <c r="AM808" s="157">
        <v>0.1</v>
      </c>
      <c r="AN808" s="216">
        <v>-9.7190591674906179E-2</v>
      </c>
      <c r="AO808"/>
      <c r="AP808"/>
      <c r="AQ808"/>
      <c r="AR808"/>
      <c r="AS808"/>
      <c r="AT808"/>
    </row>
    <row r="809" spans="1:46" s="157" customFormat="1" ht="15" x14ac:dyDescent="0.25">
      <c r="C809" s="238" t="s">
        <v>672</v>
      </c>
      <c r="D809" s="139"/>
      <c r="E809" s="139"/>
      <c r="F809" s="139"/>
      <c r="G809" s="218"/>
      <c r="H809" s="250"/>
      <c r="I809" s="220"/>
      <c r="J809" s="220"/>
      <c r="K809" s="220"/>
      <c r="L809" s="220" t="s">
        <v>32</v>
      </c>
      <c r="M809" s="235"/>
      <c r="N809" s="221"/>
      <c r="O809" s="221"/>
      <c r="P809" s="221"/>
      <c r="Q809" s="221"/>
      <c r="R809" s="221"/>
      <c r="S809" s="221"/>
      <c r="T809" s="221"/>
      <c r="U809" s="221"/>
      <c r="V809" s="221"/>
      <c r="W809" s="221"/>
      <c r="X809" s="221"/>
      <c r="Y809" s="221"/>
      <c r="Z809" s="222"/>
      <c r="AA809" s="353"/>
      <c r="AB809" s="353"/>
      <c r="AC809" s="382"/>
      <c r="AD809" s="175"/>
      <c r="AE809" s="186">
        <v>0</v>
      </c>
      <c r="AF809" s="187">
        <v>0</v>
      </c>
      <c r="AG809" s="187">
        <v>0</v>
      </c>
      <c r="AH809" s="187">
        <v>0</v>
      </c>
      <c r="AI809" s="187">
        <v>0</v>
      </c>
      <c r="AJ809" s="187">
        <v>0</v>
      </c>
      <c r="AK809" s="187">
        <v>0</v>
      </c>
      <c r="AL809" s="188">
        <v>0</v>
      </c>
      <c r="AN809" s="216"/>
      <c r="AO809"/>
      <c r="AP809"/>
      <c r="AQ809"/>
      <c r="AR809"/>
      <c r="AS809"/>
      <c r="AT809"/>
    </row>
    <row r="810" spans="1:46" s="157" customFormat="1" ht="15" x14ac:dyDescent="0.25">
      <c r="C810" s="223" t="s">
        <v>33</v>
      </c>
      <c r="D810" s="373"/>
      <c r="E810" s="225"/>
      <c r="F810" s="225"/>
      <c r="G810" s="226"/>
      <c r="H810" s="249"/>
      <c r="I810" s="228"/>
      <c r="J810" s="228"/>
      <c r="K810" s="228"/>
      <c r="L810" s="228"/>
      <c r="M810" s="374"/>
      <c r="N810" s="374"/>
      <c r="O810" s="375"/>
      <c r="P810" s="375"/>
      <c r="Q810" s="375"/>
      <c r="R810" s="376" t="s">
        <v>34</v>
      </c>
      <c r="S810" s="396">
        <v>0</v>
      </c>
      <c r="T810" s="233"/>
      <c r="U810" s="233"/>
      <c r="V810" s="233"/>
      <c r="W810" s="233"/>
      <c r="X810" s="233"/>
      <c r="Y810" s="233"/>
      <c r="Z810" s="234"/>
      <c r="AA810" s="378"/>
      <c r="AB810" s="378"/>
      <c r="AC810" s="379"/>
      <c r="AD810" s="175"/>
      <c r="AE810" s="175"/>
      <c r="AF810" s="175"/>
      <c r="AG810" s="175"/>
      <c r="AH810" s="175"/>
      <c r="AI810" s="175"/>
      <c r="AJ810" s="175"/>
      <c r="AK810" s="175"/>
      <c r="AL810" s="175"/>
      <c r="AN810" s="216"/>
      <c r="AO810"/>
      <c r="AP810"/>
      <c r="AQ810"/>
      <c r="AR810"/>
      <c r="AS810"/>
      <c r="AT810"/>
    </row>
    <row r="811" spans="1:46" s="157" customFormat="1" ht="15" x14ac:dyDescent="0.25">
      <c r="B811" s="364">
        <v>518</v>
      </c>
      <c r="C811" s="365" t="s">
        <v>295</v>
      </c>
      <c r="D811" s="366" t="s">
        <v>30</v>
      </c>
      <c r="E811" s="366" t="s">
        <v>598</v>
      </c>
      <c r="F811" s="367"/>
      <c r="G811" s="411"/>
      <c r="H811" s="413">
        <v>0.32589136571088323</v>
      </c>
      <c r="I811" s="342">
        <v>1</v>
      </c>
      <c r="J811" s="368">
        <v>0</v>
      </c>
      <c r="K811" s="369">
        <v>0</v>
      </c>
      <c r="L811" s="370">
        <v>0.32589136571088323</v>
      </c>
      <c r="M811" s="370">
        <v>0.32589731543412542</v>
      </c>
      <c r="N811" s="370">
        <v>0.32590326526599028</v>
      </c>
      <c r="O811" s="370">
        <v>0.32590921520647986</v>
      </c>
      <c r="P811" s="370">
        <v>0.32591516525559622</v>
      </c>
      <c r="Q811" s="370">
        <v>0.32592111541334118</v>
      </c>
      <c r="R811" s="370">
        <v>0.32592706567971674</v>
      </c>
      <c r="S811" s="370">
        <v>0.32593301605472502</v>
      </c>
      <c r="T811" s="370">
        <v>0.3259389665383679</v>
      </c>
      <c r="U811" s="370">
        <v>0.32594491713064738</v>
      </c>
      <c r="V811" s="370">
        <v>0.32595086783156546</v>
      </c>
      <c r="W811" s="370">
        <v>0.32595681864112402</v>
      </c>
      <c r="X811" s="370">
        <v>0.32596276955932529</v>
      </c>
      <c r="Y811" s="370">
        <v>0.32596872058617099</v>
      </c>
      <c r="Z811" s="371"/>
      <c r="AA811" s="347">
        <v>0</v>
      </c>
      <c r="AB811" s="347">
        <v>0</v>
      </c>
      <c r="AC811" s="348">
        <v>0</v>
      </c>
      <c r="AD811" s="175"/>
      <c r="AE811" s="349">
        <v>83332</v>
      </c>
      <c r="AF811" s="350"/>
      <c r="AG811" s="350"/>
      <c r="AH811" s="350"/>
      <c r="AI811" s="350"/>
      <c r="AJ811" s="350"/>
      <c r="AK811" s="350"/>
      <c r="AL811" s="351"/>
      <c r="AM811" s="157">
        <v>0.35</v>
      </c>
      <c r="AN811" s="216">
        <v>-2.4108634289116748E-2</v>
      </c>
      <c r="AO811"/>
      <c r="AP811"/>
      <c r="AQ811"/>
      <c r="AR811"/>
      <c r="AS811"/>
      <c r="AT811"/>
    </row>
    <row r="812" spans="1:46" s="157" customFormat="1" ht="15" x14ac:dyDescent="0.25">
      <c r="C812" s="238" t="s">
        <v>672</v>
      </c>
      <c r="D812" s="139"/>
      <c r="E812" s="139"/>
      <c r="F812" s="139"/>
      <c r="G812" s="218"/>
      <c r="H812" s="250"/>
      <c r="I812" s="220"/>
      <c r="J812" s="220"/>
      <c r="K812" s="220"/>
      <c r="L812" s="220" t="s">
        <v>32</v>
      </c>
      <c r="M812" s="235"/>
      <c r="N812" s="221"/>
      <c r="O812" s="221"/>
      <c r="P812" s="221"/>
      <c r="Q812" s="221"/>
      <c r="R812" s="221"/>
      <c r="S812" s="221"/>
      <c r="T812" s="221"/>
      <c r="U812" s="221"/>
      <c r="V812" s="221"/>
      <c r="W812" s="221"/>
      <c r="X812" s="221"/>
      <c r="Y812" s="221"/>
      <c r="Z812" s="222"/>
      <c r="AA812" s="353"/>
      <c r="AB812" s="353"/>
      <c r="AC812" s="382"/>
      <c r="AD812" s="175"/>
      <c r="AE812" s="186">
        <v>1</v>
      </c>
      <c r="AF812" s="187">
        <v>0</v>
      </c>
      <c r="AG812" s="187">
        <v>0</v>
      </c>
      <c r="AH812" s="187">
        <v>0</v>
      </c>
      <c r="AI812" s="187">
        <v>0</v>
      </c>
      <c r="AJ812" s="187">
        <v>0</v>
      </c>
      <c r="AK812" s="187">
        <v>0</v>
      </c>
      <c r="AL812" s="188">
        <v>0</v>
      </c>
      <c r="AN812" s="216"/>
      <c r="AO812"/>
      <c r="AP812"/>
      <c r="AQ812"/>
      <c r="AR812"/>
      <c r="AS812"/>
      <c r="AT812"/>
    </row>
    <row r="813" spans="1:46" s="157" customFormat="1" ht="15" x14ac:dyDescent="0.25">
      <c r="C813" s="223" t="s">
        <v>33</v>
      </c>
      <c r="D813" s="373"/>
      <c r="E813" s="225"/>
      <c r="F813" s="225"/>
      <c r="G813" s="226"/>
      <c r="H813" s="249"/>
      <c r="I813" s="228"/>
      <c r="J813" s="228"/>
      <c r="K813" s="228"/>
      <c r="L813" s="228"/>
      <c r="M813" s="374"/>
      <c r="N813" s="374"/>
      <c r="O813" s="375"/>
      <c r="P813" s="375"/>
      <c r="Q813" s="375"/>
      <c r="R813" s="376" t="s">
        <v>34</v>
      </c>
      <c r="S813" s="396">
        <v>0</v>
      </c>
      <c r="T813" s="233"/>
      <c r="U813" s="233"/>
      <c r="V813" s="233"/>
      <c r="W813" s="233"/>
      <c r="X813" s="233"/>
      <c r="Y813" s="233"/>
      <c r="Z813" s="234"/>
      <c r="AA813" s="378"/>
      <c r="AB813" s="378"/>
      <c r="AC813" s="379"/>
      <c r="AD813" s="175"/>
      <c r="AE813" s="175"/>
      <c r="AF813" s="175"/>
      <c r="AG813" s="175"/>
      <c r="AH813" s="175"/>
      <c r="AI813" s="175"/>
      <c r="AJ813" s="175"/>
      <c r="AK813" s="175"/>
      <c r="AL813" s="175"/>
      <c r="AN813" s="216"/>
      <c r="AO813"/>
      <c r="AP813"/>
      <c r="AQ813"/>
      <c r="AR813"/>
      <c r="AS813"/>
      <c r="AT813"/>
    </row>
    <row r="814" spans="1:46" s="157" customFormat="1" ht="15" x14ac:dyDescent="0.25">
      <c r="B814" s="380">
        <v>567</v>
      </c>
      <c r="C814" s="385" t="s">
        <v>305</v>
      </c>
      <c r="D814" s="366" t="s">
        <v>30</v>
      </c>
      <c r="E814" s="366" t="s">
        <v>541</v>
      </c>
      <c r="F814" s="367"/>
      <c r="G814" s="411"/>
      <c r="H814" s="413">
        <v>5.618816650187642E-3</v>
      </c>
      <c r="I814" s="342">
        <v>1</v>
      </c>
      <c r="J814" s="368">
        <v>0</v>
      </c>
      <c r="K814" s="369">
        <v>0</v>
      </c>
      <c r="L814" s="370">
        <v>5.618816650187642E-3</v>
      </c>
      <c r="M814" s="370">
        <v>5.618919231622852E-3</v>
      </c>
      <c r="N814" s="370">
        <v>5.6190218149308677E-3</v>
      </c>
      <c r="O814" s="370">
        <v>5.619124400111722E-3</v>
      </c>
      <c r="P814" s="370">
        <v>5.6192269871654524E-3</v>
      </c>
      <c r="Q814" s="370">
        <v>5.6193295760920891E-3</v>
      </c>
      <c r="R814" s="370">
        <v>5.6194321668916686E-3</v>
      </c>
      <c r="S814" s="370">
        <v>5.6195347595642247E-3</v>
      </c>
      <c r="T814" s="370">
        <v>5.6196373541097921E-3</v>
      </c>
      <c r="U814" s="370">
        <v>5.6197399505284028E-3</v>
      </c>
      <c r="V814" s="370">
        <v>5.6198425488200943E-3</v>
      </c>
      <c r="W814" s="370">
        <v>5.6199451489848968E-3</v>
      </c>
      <c r="X814" s="370">
        <v>5.6200477510228502E-3</v>
      </c>
      <c r="Y814" s="370">
        <v>5.6201503549339824E-3</v>
      </c>
      <c r="Z814" s="371"/>
      <c r="AA814" s="347">
        <v>0</v>
      </c>
      <c r="AB814" s="347">
        <v>0</v>
      </c>
      <c r="AC814" s="348">
        <v>0</v>
      </c>
      <c r="AD814" s="175"/>
      <c r="AE814" s="349"/>
      <c r="AF814" s="350"/>
      <c r="AG814" s="350"/>
      <c r="AH814" s="350"/>
      <c r="AI814" s="350"/>
      <c r="AJ814" s="350"/>
      <c r="AK814" s="350"/>
      <c r="AL814" s="351"/>
      <c r="AM814" s="157">
        <v>0.01</v>
      </c>
      <c r="AN814" s="216">
        <v>-4.3811833498123582E-3</v>
      </c>
      <c r="AO814"/>
      <c r="AP814"/>
      <c r="AQ814"/>
      <c r="AR814"/>
      <c r="AS814"/>
      <c r="AT814"/>
    </row>
    <row r="815" spans="1:46" s="157" customFormat="1" ht="15" x14ac:dyDescent="0.25">
      <c r="C815" s="238" t="s">
        <v>672</v>
      </c>
      <c r="D815" s="139"/>
      <c r="E815" s="139"/>
      <c r="F815" s="139"/>
      <c r="G815" s="137"/>
      <c r="H815" s="250"/>
      <c r="I815" s="220"/>
      <c r="J815" s="220"/>
      <c r="K815" s="220"/>
      <c r="L815" s="220" t="s">
        <v>32</v>
      </c>
      <c r="M815" s="235"/>
      <c r="N815" s="221"/>
      <c r="O815" s="221"/>
      <c r="P815" s="221"/>
      <c r="Q815" s="221"/>
      <c r="R815" s="221"/>
      <c r="S815" s="221"/>
      <c r="T815" s="221"/>
      <c r="U815" s="221"/>
      <c r="V815" s="221"/>
      <c r="W815" s="221"/>
      <c r="X815" s="221"/>
      <c r="Y815" s="221"/>
      <c r="Z815" s="222"/>
      <c r="AA815" s="353"/>
      <c r="AB815" s="353"/>
      <c r="AC815" s="382"/>
      <c r="AD815" s="175"/>
      <c r="AE815" s="186">
        <v>0</v>
      </c>
      <c r="AF815" s="187">
        <v>0</v>
      </c>
      <c r="AG815" s="187">
        <v>0</v>
      </c>
      <c r="AH815" s="187">
        <v>0</v>
      </c>
      <c r="AI815" s="187">
        <v>0</v>
      </c>
      <c r="AJ815" s="187">
        <v>0</v>
      </c>
      <c r="AK815" s="187">
        <v>0</v>
      </c>
      <c r="AL815" s="188">
        <v>0</v>
      </c>
      <c r="AN815" s="216"/>
      <c r="AO815"/>
      <c r="AP815"/>
      <c r="AQ815"/>
      <c r="AR815"/>
      <c r="AS815"/>
      <c r="AT815"/>
    </row>
    <row r="816" spans="1:46" s="157" customFormat="1" ht="15" x14ac:dyDescent="0.25">
      <c r="C816" s="223" t="s">
        <v>33</v>
      </c>
      <c r="D816" s="373"/>
      <c r="E816" s="225"/>
      <c r="F816" s="225"/>
      <c r="G816" s="226"/>
      <c r="H816" s="249"/>
      <c r="I816" s="228"/>
      <c r="J816" s="228"/>
      <c r="K816" s="228"/>
      <c r="L816" s="228"/>
      <c r="M816" s="374"/>
      <c r="N816" s="374"/>
      <c r="O816" s="375"/>
      <c r="P816" s="375"/>
      <c r="Q816" s="375"/>
      <c r="R816" s="376" t="s">
        <v>34</v>
      </c>
      <c r="S816" s="396">
        <v>0</v>
      </c>
      <c r="T816" s="233"/>
      <c r="U816" s="233"/>
      <c r="V816" s="233"/>
      <c r="W816" s="233"/>
      <c r="X816" s="233"/>
      <c r="Y816" s="233"/>
      <c r="Z816" s="234"/>
      <c r="AA816" s="378"/>
      <c r="AB816" s="378"/>
      <c r="AC816" s="379"/>
      <c r="AD816" s="175"/>
      <c r="AE816" s="175"/>
      <c r="AF816" s="175"/>
      <c r="AG816" s="175"/>
      <c r="AH816" s="175"/>
      <c r="AI816" s="175"/>
      <c r="AJ816" s="175"/>
      <c r="AK816" s="175"/>
      <c r="AL816" s="175"/>
      <c r="AN816" s="216"/>
      <c r="AO816"/>
      <c r="AP816"/>
      <c r="AQ816"/>
      <c r="AR816"/>
      <c r="AS816"/>
      <c r="AT816"/>
    </row>
    <row r="817" spans="1:46" s="157" customFormat="1" ht="15" x14ac:dyDescent="0.25">
      <c r="A817"/>
      <c r="B817" s="380">
        <v>527</v>
      </c>
      <c r="C817" s="365" t="s">
        <v>297</v>
      </c>
      <c r="D817" s="366" t="s">
        <v>30</v>
      </c>
      <c r="E817" s="366" t="s">
        <v>598</v>
      </c>
      <c r="F817" s="367"/>
      <c r="G817" s="411"/>
      <c r="H817" s="413">
        <v>0.21913384935731803</v>
      </c>
      <c r="I817" s="342">
        <v>1</v>
      </c>
      <c r="J817" s="368">
        <v>0</v>
      </c>
      <c r="K817" s="369">
        <v>0</v>
      </c>
      <c r="L817" s="370">
        <v>0.21913384935731803</v>
      </c>
      <c r="M817" s="370">
        <v>0.21913785003329123</v>
      </c>
      <c r="N817" s="370">
        <v>0.21914185078230383</v>
      </c>
      <c r="O817" s="370">
        <v>0.21914585160435715</v>
      </c>
      <c r="P817" s="370">
        <v>0.21914985249945262</v>
      </c>
      <c r="Q817" s="370">
        <v>0.21915385346759148</v>
      </c>
      <c r="R817" s="370">
        <v>0.21915785450877506</v>
      </c>
      <c r="S817" s="370">
        <v>0.21916185562300475</v>
      </c>
      <c r="T817" s="370">
        <v>0.21916585681028186</v>
      </c>
      <c r="U817" s="370">
        <v>0.21916985807060771</v>
      </c>
      <c r="V817" s="370">
        <v>0.21917385940398368</v>
      </c>
      <c r="W817" s="370">
        <v>0.21917786081041096</v>
      </c>
      <c r="X817" s="370">
        <v>0.21918186228989114</v>
      </c>
      <c r="Y817" s="370">
        <v>0.2191858638424253</v>
      </c>
      <c r="Z817" s="383"/>
      <c r="AA817" s="347">
        <v>0</v>
      </c>
      <c r="AB817" s="347">
        <v>0</v>
      </c>
      <c r="AC817" s="348">
        <v>0</v>
      </c>
      <c r="AD817" s="175"/>
      <c r="AE817" s="349">
        <v>83321</v>
      </c>
      <c r="AF817" s="350"/>
      <c r="AG817" s="350"/>
      <c r="AH817" s="350"/>
      <c r="AI817" s="350"/>
      <c r="AJ817" s="350"/>
      <c r="AK817" s="350"/>
      <c r="AL817" s="351"/>
      <c r="AM817" s="157">
        <v>0.23</v>
      </c>
      <c r="AN817" s="216">
        <v>-1.0866150642681982E-2</v>
      </c>
      <c r="AO817"/>
      <c r="AP817"/>
      <c r="AQ817"/>
      <c r="AR817"/>
      <c r="AS817"/>
      <c r="AT817"/>
    </row>
    <row r="818" spans="1:46" s="157" customFormat="1" ht="15" x14ac:dyDescent="0.25">
      <c r="A818"/>
      <c r="C818" s="238" t="s">
        <v>672</v>
      </c>
      <c r="D818" s="139"/>
      <c r="E818" s="139"/>
      <c r="F818" s="139"/>
      <c r="G818" s="137"/>
      <c r="H818" s="250"/>
      <c r="I818" s="220"/>
      <c r="J818" s="220"/>
      <c r="K818" s="220"/>
      <c r="L818" s="220" t="s">
        <v>32</v>
      </c>
      <c r="M818" s="235"/>
      <c r="N818" s="221"/>
      <c r="O818" s="221"/>
      <c r="P818" s="221"/>
      <c r="Q818" s="221"/>
      <c r="R818" s="221"/>
      <c r="S818" s="221"/>
      <c r="T818" s="221"/>
      <c r="U818" s="221"/>
      <c r="V818" s="221"/>
      <c r="W818" s="221"/>
      <c r="X818" s="221"/>
      <c r="Y818" s="221"/>
      <c r="Z818" s="222"/>
      <c r="AA818" s="353"/>
      <c r="AB818" s="353"/>
      <c r="AC818" s="382"/>
      <c r="AD818" s="175"/>
      <c r="AE818" s="186">
        <v>1</v>
      </c>
      <c r="AF818" s="187">
        <v>0</v>
      </c>
      <c r="AG818" s="187">
        <v>0</v>
      </c>
      <c r="AH818" s="187">
        <v>0</v>
      </c>
      <c r="AI818" s="187">
        <v>0</v>
      </c>
      <c r="AJ818" s="187">
        <v>0</v>
      </c>
      <c r="AK818" s="187">
        <v>0</v>
      </c>
      <c r="AL818" s="188">
        <v>0</v>
      </c>
      <c r="AN818" s="216"/>
      <c r="AO818"/>
      <c r="AP818"/>
      <c r="AQ818"/>
      <c r="AR818"/>
      <c r="AS818"/>
      <c r="AT818"/>
    </row>
    <row r="819" spans="1:46" s="157" customFormat="1" ht="15" x14ac:dyDescent="0.25">
      <c r="A819"/>
      <c r="C819" s="223" t="s">
        <v>33</v>
      </c>
      <c r="D819" s="373"/>
      <c r="E819" s="225"/>
      <c r="F819" s="225"/>
      <c r="G819" s="226"/>
      <c r="H819" s="249"/>
      <c r="I819" s="228"/>
      <c r="J819" s="228"/>
      <c r="K819" s="228"/>
      <c r="L819" s="228"/>
      <c r="M819" s="374"/>
      <c r="N819" s="374"/>
      <c r="O819" s="375"/>
      <c r="P819" s="375"/>
      <c r="Q819" s="375"/>
      <c r="R819" s="376" t="s">
        <v>34</v>
      </c>
      <c r="S819" s="396">
        <v>0</v>
      </c>
      <c r="T819" s="233"/>
      <c r="U819" s="233"/>
      <c r="V819" s="233"/>
      <c r="W819" s="233"/>
      <c r="X819" s="233"/>
      <c r="Y819" s="233"/>
      <c r="Z819" s="239"/>
      <c r="AA819" s="378"/>
      <c r="AB819" s="378"/>
      <c r="AC819" s="379"/>
      <c r="AD819" s="175"/>
      <c r="AE819" s="175"/>
      <c r="AF819" s="175"/>
      <c r="AG819" s="175"/>
      <c r="AH819" s="175"/>
      <c r="AI819" s="175"/>
      <c r="AJ819" s="175"/>
      <c r="AK819" s="175"/>
      <c r="AL819" s="175"/>
      <c r="AN819" s="216"/>
      <c r="AO819"/>
      <c r="AP819"/>
      <c r="AQ819"/>
      <c r="AR819"/>
      <c r="AS819"/>
      <c r="AT819"/>
    </row>
    <row r="820" spans="1:46" s="157" customFormat="1" ht="15" x14ac:dyDescent="0.25">
      <c r="A820"/>
      <c r="B820" s="380">
        <v>531</v>
      </c>
      <c r="C820" s="365" t="s">
        <v>298</v>
      </c>
      <c r="D820" s="366" t="s">
        <v>30</v>
      </c>
      <c r="E820" s="366" t="s">
        <v>543</v>
      </c>
      <c r="F820" s="367"/>
      <c r="G820" s="411">
        <v>43193</v>
      </c>
      <c r="H820" s="412">
        <v>2.12</v>
      </c>
      <c r="I820" s="342">
        <v>1</v>
      </c>
      <c r="J820" s="368">
        <v>0</v>
      </c>
      <c r="K820" s="369">
        <v>0</v>
      </c>
      <c r="L820" s="370">
        <v>2.12</v>
      </c>
      <c r="M820" s="370">
        <v>2.1200387043493647</v>
      </c>
      <c r="N820" s="370">
        <v>2.1200774094053458</v>
      </c>
      <c r="O820" s="370">
        <v>2.120116115167956</v>
      </c>
      <c r="P820" s="370">
        <v>2.1201548216372088</v>
      </c>
      <c r="Q820" s="370">
        <v>2.1201935288131164</v>
      </c>
      <c r="R820" s="370">
        <v>2.1202322366956916</v>
      </c>
      <c r="S820" s="370">
        <v>2.1202709452849482</v>
      </c>
      <c r="T820" s="370">
        <v>2.1203096545808982</v>
      </c>
      <c r="U820" s="370">
        <v>2.1203483645835548</v>
      </c>
      <c r="V820" s="370">
        <v>2.1203870752929315</v>
      </c>
      <c r="W820" s="370">
        <v>2.1204257867090397</v>
      </c>
      <c r="X820" s="370">
        <v>2.1204644988318946</v>
      </c>
      <c r="Y820" s="370">
        <v>2.1205032116615068</v>
      </c>
      <c r="Z820" s="371"/>
      <c r="AA820" s="347">
        <v>0</v>
      </c>
      <c r="AB820" s="347">
        <v>0</v>
      </c>
      <c r="AC820" s="348">
        <v>5.1886792452830184E-2</v>
      </c>
      <c r="AD820" s="175"/>
      <c r="AE820" s="349">
        <v>83308</v>
      </c>
      <c r="AF820" s="350"/>
      <c r="AG820" s="350"/>
      <c r="AH820" s="350"/>
      <c r="AI820" s="350"/>
      <c r="AJ820" s="350"/>
      <c r="AK820" s="350"/>
      <c r="AL820" s="351"/>
      <c r="AM820" s="157">
        <v>2.04</v>
      </c>
      <c r="AN820" s="216">
        <v>8.0000000000000071E-2</v>
      </c>
      <c r="AO820"/>
      <c r="AP820"/>
      <c r="AQ820"/>
      <c r="AR820"/>
      <c r="AS820"/>
      <c r="AT820"/>
    </row>
    <row r="821" spans="1:46" s="157" customFormat="1" ht="15" x14ac:dyDescent="0.25">
      <c r="A821"/>
      <c r="C821" s="217"/>
      <c r="D821" s="139"/>
      <c r="E821" s="139"/>
      <c r="F821" s="139"/>
      <c r="G821" s="137">
        <v>0.83333333333333337</v>
      </c>
      <c r="H821" s="250"/>
      <c r="I821" s="220"/>
      <c r="J821" s="220"/>
      <c r="K821" s="220"/>
      <c r="L821" s="220" t="s">
        <v>32</v>
      </c>
      <c r="M821" s="235"/>
      <c r="N821" s="221"/>
      <c r="O821" s="221"/>
      <c r="P821" s="221"/>
      <c r="Q821" s="221"/>
      <c r="R821" s="221"/>
      <c r="S821" s="221"/>
      <c r="T821" s="221"/>
      <c r="U821" s="221"/>
      <c r="V821" s="221"/>
      <c r="W821" s="221"/>
      <c r="X821" s="221"/>
      <c r="Y821" s="221"/>
      <c r="Z821" s="222"/>
      <c r="AA821" s="353"/>
      <c r="AB821" s="353"/>
      <c r="AC821" s="372">
        <v>0.11</v>
      </c>
      <c r="AD821" s="175"/>
      <c r="AE821" s="186">
        <v>1</v>
      </c>
      <c r="AF821" s="187">
        <v>0</v>
      </c>
      <c r="AG821" s="187">
        <v>0</v>
      </c>
      <c r="AH821" s="187">
        <v>0</v>
      </c>
      <c r="AI821" s="187">
        <v>0</v>
      </c>
      <c r="AJ821" s="187">
        <v>0</v>
      </c>
      <c r="AK821" s="187">
        <v>0</v>
      </c>
      <c r="AL821" s="188">
        <v>0</v>
      </c>
      <c r="AN821" s="216"/>
      <c r="AO821"/>
      <c r="AP821"/>
      <c r="AQ821"/>
      <c r="AR821"/>
      <c r="AS821"/>
      <c r="AT821"/>
    </row>
    <row r="822" spans="1:46" s="157" customFormat="1" ht="15" x14ac:dyDescent="0.25">
      <c r="A822"/>
      <c r="C822" s="223" t="s">
        <v>33</v>
      </c>
      <c r="D822" s="373"/>
      <c r="E822" s="225"/>
      <c r="F822" s="225"/>
      <c r="G822" s="226"/>
      <c r="H822" s="249"/>
      <c r="I822" s="228"/>
      <c r="J822" s="228"/>
      <c r="K822" s="228"/>
      <c r="L822" s="228"/>
      <c r="M822" s="374"/>
      <c r="N822" s="374"/>
      <c r="O822" s="375"/>
      <c r="P822" s="375"/>
      <c r="Q822" s="375"/>
      <c r="R822" s="376" t="s">
        <v>34</v>
      </c>
      <c r="S822" s="396">
        <v>0</v>
      </c>
      <c r="T822" s="233"/>
      <c r="U822" s="233"/>
      <c r="V822" s="233"/>
      <c r="W822" s="233"/>
      <c r="X822" s="233"/>
      <c r="Y822" s="233"/>
      <c r="Z822" s="234"/>
      <c r="AA822" s="378"/>
      <c r="AB822" s="378"/>
      <c r="AC822" s="379"/>
      <c r="AD822" s="175"/>
      <c r="AE822" s="175"/>
      <c r="AF822" s="175"/>
      <c r="AG822" s="175"/>
      <c r="AH822" s="175"/>
      <c r="AI822" s="175"/>
      <c r="AJ822" s="175"/>
      <c r="AK822" s="175"/>
      <c r="AL822" s="175"/>
      <c r="AN822" s="216"/>
      <c r="AO822"/>
      <c r="AP822"/>
      <c r="AQ822"/>
      <c r="AR822"/>
      <c r="AS822"/>
      <c r="AT822"/>
    </row>
    <row r="823" spans="1:46" s="157" customFormat="1" ht="15" x14ac:dyDescent="0.25">
      <c r="A823"/>
      <c r="B823" s="380">
        <v>532</v>
      </c>
      <c r="C823" s="365" t="s">
        <v>299</v>
      </c>
      <c r="D823" s="366" t="s">
        <v>30</v>
      </c>
      <c r="E823" s="366" t="s">
        <v>564</v>
      </c>
      <c r="F823" s="367"/>
      <c r="G823" s="411"/>
      <c r="H823" s="413">
        <v>0.92429533895586713</v>
      </c>
      <c r="I823" s="342">
        <v>1</v>
      </c>
      <c r="J823" s="368">
        <v>0</v>
      </c>
      <c r="K823" s="369">
        <v>0</v>
      </c>
      <c r="L823" s="370">
        <v>0.92429533895586713</v>
      </c>
      <c r="M823" s="370">
        <v>0.92431221360195914</v>
      </c>
      <c r="N823" s="370">
        <v>0.92432908855612772</v>
      </c>
      <c r="O823" s="370">
        <v>0.9243459638183783</v>
      </c>
      <c r="P823" s="370">
        <v>0.92436283938871688</v>
      </c>
      <c r="Q823" s="370">
        <v>0.92437971526714868</v>
      </c>
      <c r="R823" s="370">
        <v>0.92439659145367947</v>
      </c>
      <c r="S823" s="370">
        <v>0.92441346794831492</v>
      </c>
      <c r="T823" s="370">
        <v>0.92443034475106078</v>
      </c>
      <c r="U823" s="370">
        <v>0.9244472218619223</v>
      </c>
      <c r="V823" s="370">
        <v>0.92446409928090556</v>
      </c>
      <c r="W823" s="370">
        <v>0.92448097700801557</v>
      </c>
      <c r="X823" s="370">
        <v>0.92449785504325888</v>
      </c>
      <c r="Y823" s="370">
        <v>0.92451473338664014</v>
      </c>
      <c r="Z823" s="371"/>
      <c r="AA823" s="347">
        <v>0</v>
      </c>
      <c r="AB823" s="347">
        <v>0</v>
      </c>
      <c r="AC823" s="348">
        <v>0</v>
      </c>
      <c r="AD823" s="175"/>
      <c r="AE823" s="349">
        <v>83347</v>
      </c>
      <c r="AF823" s="350"/>
      <c r="AG823" s="350"/>
      <c r="AH823" s="350"/>
      <c r="AI823" s="350"/>
      <c r="AJ823" s="350"/>
      <c r="AK823" s="350"/>
      <c r="AL823" s="351"/>
      <c r="AM823" s="157">
        <v>0.95</v>
      </c>
      <c r="AN823" s="216">
        <v>-2.5704661044132826E-2</v>
      </c>
      <c r="AO823"/>
      <c r="AP823"/>
      <c r="AQ823"/>
      <c r="AR823"/>
      <c r="AS823"/>
      <c r="AT823"/>
    </row>
    <row r="824" spans="1:46" s="157" customFormat="1" ht="15" x14ac:dyDescent="0.25">
      <c r="A824"/>
      <c r="C824" s="238" t="s">
        <v>672</v>
      </c>
      <c r="D824" s="139"/>
      <c r="E824" s="139"/>
      <c r="F824" s="139"/>
      <c r="G824" s="137"/>
      <c r="H824" s="250"/>
      <c r="I824" s="220"/>
      <c r="J824" s="220"/>
      <c r="K824" s="220"/>
      <c r="L824" s="220" t="s">
        <v>32</v>
      </c>
      <c r="M824" s="235"/>
      <c r="N824" s="221"/>
      <c r="O824" s="221"/>
      <c r="P824" s="221"/>
      <c r="Q824" s="221"/>
      <c r="R824" s="221"/>
      <c r="S824" s="221"/>
      <c r="T824" s="221"/>
      <c r="U824" s="221"/>
      <c r="V824" s="221"/>
      <c r="W824" s="221"/>
      <c r="X824" s="221"/>
      <c r="Y824" s="221"/>
      <c r="Z824" s="222"/>
      <c r="AA824" s="353"/>
      <c r="AB824" s="353"/>
      <c r="AC824" s="382"/>
      <c r="AD824" s="175"/>
      <c r="AE824" s="186">
        <v>1</v>
      </c>
      <c r="AF824" s="187">
        <v>0</v>
      </c>
      <c r="AG824" s="187">
        <v>0</v>
      </c>
      <c r="AH824" s="187">
        <v>0</v>
      </c>
      <c r="AI824" s="187">
        <v>0</v>
      </c>
      <c r="AJ824" s="187">
        <v>0</v>
      </c>
      <c r="AK824" s="187">
        <v>0</v>
      </c>
      <c r="AL824" s="188">
        <v>0</v>
      </c>
      <c r="AN824" s="216"/>
      <c r="AO824"/>
      <c r="AP824"/>
      <c r="AQ824"/>
      <c r="AR824"/>
      <c r="AS824"/>
      <c r="AT824"/>
    </row>
    <row r="825" spans="1:46" s="157" customFormat="1" ht="15" x14ac:dyDescent="0.25">
      <c r="A825"/>
      <c r="C825" s="223" t="s">
        <v>33</v>
      </c>
      <c r="D825" s="373"/>
      <c r="E825" s="225"/>
      <c r="F825" s="225"/>
      <c r="G825" s="226"/>
      <c r="H825" s="249"/>
      <c r="I825" s="228"/>
      <c r="J825" s="228"/>
      <c r="K825" s="228"/>
      <c r="L825" s="228"/>
      <c r="M825" s="374"/>
      <c r="N825" s="374"/>
      <c r="O825" s="375"/>
      <c r="P825" s="375"/>
      <c r="Q825" s="375"/>
      <c r="R825" s="376" t="s">
        <v>34</v>
      </c>
      <c r="S825" s="396">
        <v>0</v>
      </c>
      <c r="T825" s="387"/>
      <c r="U825" s="387"/>
      <c r="V825" s="387"/>
      <c r="W825" s="387"/>
      <c r="X825" s="387"/>
      <c r="Y825" s="387"/>
      <c r="Z825" s="234"/>
      <c r="AA825" s="378"/>
      <c r="AB825" s="378"/>
      <c r="AC825" s="379"/>
      <c r="AD825" s="175"/>
      <c r="AE825" s="175"/>
      <c r="AF825" s="175"/>
      <c r="AG825" s="175"/>
      <c r="AH825" s="175"/>
      <c r="AI825" s="175"/>
      <c r="AJ825" s="175"/>
      <c r="AK825" s="175"/>
      <c r="AL825" s="175"/>
      <c r="AN825" s="216"/>
      <c r="AO825"/>
      <c r="AP825"/>
      <c r="AQ825"/>
      <c r="AR825"/>
      <c r="AS825"/>
      <c r="AT825"/>
    </row>
    <row r="826" spans="1:46" s="157" customFormat="1" ht="15" x14ac:dyDescent="0.25">
      <c r="A826"/>
      <c r="B826" s="380">
        <v>507</v>
      </c>
      <c r="C826" s="365" t="s">
        <v>293</v>
      </c>
      <c r="D826" s="366" t="s">
        <v>30</v>
      </c>
      <c r="E826" s="366" t="s">
        <v>541</v>
      </c>
      <c r="F826" s="367"/>
      <c r="G826" s="411"/>
      <c r="H826" s="413">
        <v>1.1237633300375284E-2</v>
      </c>
      <c r="I826" s="342">
        <v>1</v>
      </c>
      <c r="J826" s="368" t="s">
        <v>829</v>
      </c>
      <c r="K826" s="369" t="s">
        <v>829</v>
      </c>
      <c r="L826" s="370">
        <v>1.1237633300375284E-2</v>
      </c>
      <c r="M826" s="370">
        <v>1.1538660396226278E-2</v>
      </c>
      <c r="N826" s="370">
        <v>1.1847751228454349E-2</v>
      </c>
      <c r="O826" s="370">
        <v>1.2165121803675698E-2</v>
      </c>
      <c r="P826" s="370">
        <v>1.2490993914764409E-2</v>
      </c>
      <c r="Q826" s="370">
        <v>1.2825595295851333E-2</v>
      </c>
      <c r="R826" s="370">
        <v>1.3169159781474952E-2</v>
      </c>
      <c r="S826" s="370">
        <v>1.3521927469995518E-2</v>
      </c>
      <c r="T826" s="370">
        <v>1.3884144891386603E-2</v>
      </c>
      <c r="U826" s="370">
        <v>1.425606517952138E-2</v>
      </c>
      <c r="V826" s="370">
        <v>1.4637948249073978E-2</v>
      </c>
      <c r="W826" s="370">
        <v>1.5030060977159592E-2</v>
      </c>
      <c r="X826" s="370">
        <v>1.543267738984024E-2</v>
      </c>
      <c r="Y826" s="370">
        <v>1.5846078853626551E-2</v>
      </c>
      <c r="Z826" s="383"/>
      <c r="AA826" s="347">
        <v>0</v>
      </c>
      <c r="AB826" s="347">
        <v>0</v>
      </c>
      <c r="AC826" s="348">
        <v>0</v>
      </c>
      <c r="AD826" s="175"/>
      <c r="AE826" s="349">
        <v>83367</v>
      </c>
      <c r="AF826" s="350"/>
      <c r="AG826" s="350"/>
      <c r="AH826" s="350"/>
      <c r="AI826" s="350"/>
      <c r="AJ826" s="350"/>
      <c r="AK826" s="350"/>
      <c r="AL826" s="351"/>
      <c r="AM826" s="157">
        <v>0.01</v>
      </c>
      <c r="AN826" s="216">
        <v>1.2376333003752838E-3</v>
      </c>
      <c r="AO826"/>
      <c r="AP826"/>
      <c r="AQ826"/>
      <c r="AR826"/>
      <c r="AS826"/>
      <c r="AT826"/>
    </row>
    <row r="827" spans="1:46" s="157" customFormat="1" ht="15" x14ac:dyDescent="0.25">
      <c r="A827"/>
      <c r="C827" s="238" t="s">
        <v>672</v>
      </c>
      <c r="D827" s="139"/>
      <c r="E827" s="139"/>
      <c r="F827" s="139"/>
      <c r="G827" s="137"/>
      <c r="H827" s="250"/>
      <c r="I827" s="220"/>
      <c r="J827" s="220"/>
      <c r="K827" s="220"/>
      <c r="L827" s="220" t="s">
        <v>32</v>
      </c>
      <c r="M827" s="235"/>
      <c r="N827" s="221"/>
      <c r="O827" s="221"/>
      <c r="P827" s="221"/>
      <c r="Q827" s="221"/>
      <c r="R827" s="221"/>
      <c r="S827" s="221"/>
      <c r="T827" s="221"/>
      <c r="U827" s="221"/>
      <c r="V827" s="221"/>
      <c r="W827" s="221"/>
      <c r="X827" s="221"/>
      <c r="Y827" s="221"/>
      <c r="Z827" s="222"/>
      <c r="AA827" s="353"/>
      <c r="AB827" s="353"/>
      <c r="AC827" s="382"/>
      <c r="AD827" s="175"/>
      <c r="AE827" s="186">
        <v>1</v>
      </c>
      <c r="AF827" s="187">
        <v>0</v>
      </c>
      <c r="AG827" s="187">
        <v>0</v>
      </c>
      <c r="AH827" s="187">
        <v>0</v>
      </c>
      <c r="AI827" s="187">
        <v>0</v>
      </c>
      <c r="AJ827" s="187">
        <v>0</v>
      </c>
      <c r="AK827" s="187">
        <v>0</v>
      </c>
      <c r="AL827" s="188">
        <v>0</v>
      </c>
      <c r="AN827" s="216"/>
      <c r="AO827"/>
      <c r="AP827"/>
      <c r="AQ827"/>
      <c r="AR827"/>
      <c r="AS827"/>
      <c r="AT827"/>
    </row>
    <row r="828" spans="1:46" s="157" customFormat="1" ht="15" x14ac:dyDescent="0.25">
      <c r="A828"/>
      <c r="C828" s="223" t="s">
        <v>33</v>
      </c>
      <c r="D828" s="373"/>
      <c r="E828" s="225"/>
      <c r="F828" s="225"/>
      <c r="G828" s="226"/>
      <c r="H828" s="249"/>
      <c r="I828" s="228"/>
      <c r="J828" s="228"/>
      <c r="K828" s="228"/>
      <c r="L828" s="228"/>
      <c r="M828" s="374"/>
      <c r="N828" s="374"/>
      <c r="O828" s="375"/>
      <c r="P828" s="375"/>
      <c r="Q828" s="375"/>
      <c r="R828" s="376" t="s">
        <v>34</v>
      </c>
      <c r="S828" s="396">
        <v>0</v>
      </c>
      <c r="T828" s="233"/>
      <c r="U828" s="233"/>
      <c r="V828" s="233"/>
      <c r="W828" s="233"/>
      <c r="X828" s="233"/>
      <c r="Y828" s="233"/>
      <c r="Z828" s="239"/>
      <c r="AA828" s="378"/>
      <c r="AB828" s="378"/>
      <c r="AC828" s="379"/>
      <c r="AD828" s="175"/>
      <c r="AE828" s="175"/>
      <c r="AF828" s="175"/>
      <c r="AG828" s="175"/>
      <c r="AH828" s="175"/>
      <c r="AI828" s="175"/>
      <c r="AJ828" s="175"/>
      <c r="AK828" s="175"/>
      <c r="AL828" s="175"/>
      <c r="AN828" s="216"/>
      <c r="AO828"/>
      <c r="AP828"/>
      <c r="AQ828"/>
      <c r="AR828"/>
      <c r="AS828"/>
      <c r="AT828"/>
    </row>
    <row r="829" spans="1:46" s="157" customFormat="1" ht="15" x14ac:dyDescent="0.25">
      <c r="A829"/>
      <c r="B829" s="380">
        <v>568</v>
      </c>
      <c r="C829" s="385" t="s">
        <v>306</v>
      </c>
      <c r="D829" s="366" t="s">
        <v>30</v>
      </c>
      <c r="E829" s="366" t="s">
        <v>540</v>
      </c>
      <c r="F829" s="367"/>
      <c r="G829" s="411"/>
      <c r="H829" s="413">
        <v>2.809408325093821E-3</v>
      </c>
      <c r="I829" s="342">
        <v>1</v>
      </c>
      <c r="J829" s="368">
        <v>0</v>
      </c>
      <c r="K829" s="369">
        <v>0</v>
      </c>
      <c r="L829" s="370">
        <v>2.809408325093821E-3</v>
      </c>
      <c r="M829" s="370">
        <v>2.809459615811426E-3</v>
      </c>
      <c r="N829" s="370">
        <v>2.8095109074654338E-3</v>
      </c>
      <c r="O829" s="370">
        <v>2.809562200055861E-3</v>
      </c>
      <c r="P829" s="370">
        <v>2.8096134935827262E-3</v>
      </c>
      <c r="Q829" s="370">
        <v>2.8096647880460446E-3</v>
      </c>
      <c r="R829" s="370">
        <v>2.8097160834458343E-3</v>
      </c>
      <c r="S829" s="370">
        <v>2.8097673797821123E-3</v>
      </c>
      <c r="T829" s="370">
        <v>2.809818677054896E-3</v>
      </c>
      <c r="U829" s="370">
        <v>2.8098699752642014E-3</v>
      </c>
      <c r="V829" s="370">
        <v>2.8099212744100471E-3</v>
      </c>
      <c r="W829" s="370">
        <v>2.8099725744924484E-3</v>
      </c>
      <c r="X829" s="370">
        <v>2.8100238755114251E-3</v>
      </c>
      <c r="Y829" s="370">
        <v>2.8100751774669912E-3</v>
      </c>
      <c r="Z829" s="371"/>
      <c r="AA829" s="347">
        <v>0</v>
      </c>
      <c r="AB829" s="347">
        <v>0</v>
      </c>
      <c r="AC829" s="348">
        <v>0</v>
      </c>
      <c r="AD829" s="175"/>
      <c r="AE829" s="349"/>
      <c r="AF829" s="350"/>
      <c r="AG829" s="350"/>
      <c r="AH829" s="350"/>
      <c r="AI829" s="350"/>
      <c r="AJ829" s="350"/>
      <c r="AK829" s="350"/>
      <c r="AL829" s="351"/>
      <c r="AM829" s="157">
        <v>0.01</v>
      </c>
      <c r="AN829" s="216">
        <v>-7.1905916749061792E-3</v>
      </c>
      <c r="AO829"/>
      <c r="AP829"/>
      <c r="AQ829"/>
      <c r="AR829"/>
      <c r="AS829"/>
      <c r="AT829"/>
    </row>
    <row r="830" spans="1:46" s="157" customFormat="1" ht="15" x14ac:dyDescent="0.25">
      <c r="A830"/>
      <c r="C830" s="238" t="s">
        <v>672</v>
      </c>
      <c r="D830" s="139"/>
      <c r="E830" s="139"/>
      <c r="F830" s="139"/>
      <c r="G830" s="137"/>
      <c r="H830" s="250"/>
      <c r="I830" s="220"/>
      <c r="J830" s="220"/>
      <c r="K830" s="220"/>
      <c r="L830" s="220" t="s">
        <v>32</v>
      </c>
      <c r="M830" s="235"/>
      <c r="N830" s="221"/>
      <c r="O830" s="221"/>
      <c r="P830" s="221"/>
      <c r="Q830" s="221"/>
      <c r="R830" s="221"/>
      <c r="S830" s="221"/>
      <c r="T830" s="221"/>
      <c r="U830" s="221"/>
      <c r="V830" s="221"/>
      <c r="W830" s="221"/>
      <c r="X830" s="221"/>
      <c r="Y830" s="221"/>
      <c r="Z830" s="222"/>
      <c r="AA830" s="353"/>
      <c r="AB830" s="353"/>
      <c r="AC830" s="382"/>
      <c r="AD830" s="175"/>
      <c r="AE830" s="186">
        <v>0</v>
      </c>
      <c r="AF830" s="187">
        <v>0</v>
      </c>
      <c r="AG830" s="187">
        <v>0</v>
      </c>
      <c r="AH830" s="187">
        <v>0</v>
      </c>
      <c r="AI830" s="187">
        <v>0</v>
      </c>
      <c r="AJ830" s="187">
        <v>0</v>
      </c>
      <c r="AK830" s="187">
        <v>0</v>
      </c>
      <c r="AL830" s="188">
        <v>0</v>
      </c>
      <c r="AN830" s="216"/>
      <c r="AO830"/>
      <c r="AP830"/>
      <c r="AQ830"/>
      <c r="AR830"/>
      <c r="AS830"/>
      <c r="AT830"/>
    </row>
    <row r="831" spans="1:46" s="157" customFormat="1" ht="15" x14ac:dyDescent="0.25">
      <c r="A831"/>
      <c r="C831" s="223" t="s">
        <v>33</v>
      </c>
      <c r="D831" s="373"/>
      <c r="E831" s="225"/>
      <c r="F831" s="225"/>
      <c r="G831" s="226"/>
      <c r="H831" s="249"/>
      <c r="I831" s="228"/>
      <c r="J831" s="228"/>
      <c r="K831" s="228"/>
      <c r="L831" s="228"/>
      <c r="M831" s="374"/>
      <c r="N831" s="374"/>
      <c r="O831" s="375"/>
      <c r="P831" s="375"/>
      <c r="Q831" s="375"/>
      <c r="R831" s="376" t="s">
        <v>34</v>
      </c>
      <c r="S831" s="396">
        <v>0</v>
      </c>
      <c r="T831" s="233"/>
      <c r="U831" s="233"/>
      <c r="V831" s="233"/>
      <c r="W831" s="233"/>
      <c r="X831" s="233"/>
      <c r="Y831" s="233"/>
      <c r="Z831" s="234"/>
      <c r="AA831" s="378"/>
      <c r="AB831" s="378"/>
      <c r="AC831" s="379"/>
      <c r="AD831" s="175"/>
      <c r="AE831" s="175"/>
      <c r="AF831" s="175"/>
      <c r="AG831" s="175"/>
      <c r="AH831" s="175"/>
      <c r="AI831" s="175"/>
      <c r="AJ831" s="175"/>
      <c r="AK831" s="175"/>
      <c r="AL831" s="175"/>
      <c r="AN831" s="216"/>
      <c r="AO831"/>
      <c r="AP831"/>
      <c r="AQ831"/>
      <c r="AR831"/>
      <c r="AS831"/>
      <c r="AT831"/>
    </row>
    <row r="832" spans="1:46" s="157" customFormat="1" ht="15" x14ac:dyDescent="0.25">
      <c r="A832"/>
      <c r="B832" s="380">
        <v>556</v>
      </c>
      <c r="C832" s="365" t="s">
        <v>302</v>
      </c>
      <c r="D832" s="366" t="s">
        <v>30</v>
      </c>
      <c r="E832" s="366" t="s">
        <v>530</v>
      </c>
      <c r="F832" s="367"/>
      <c r="G832" s="411">
        <v>43193</v>
      </c>
      <c r="H832" s="412">
        <v>1.56</v>
      </c>
      <c r="I832" s="342">
        <v>1</v>
      </c>
      <c r="J832" s="368">
        <v>0</v>
      </c>
      <c r="K832" s="369">
        <v>0</v>
      </c>
      <c r="L832" s="370">
        <v>1.56</v>
      </c>
      <c r="M832" s="370">
        <v>1.5600284805589666</v>
      </c>
      <c r="N832" s="370">
        <v>1.5600569616378961</v>
      </c>
      <c r="O832" s="370">
        <v>1.5600854432367979</v>
      </c>
      <c r="P832" s="370">
        <v>1.5601139253556819</v>
      </c>
      <c r="Q832" s="370">
        <v>1.5601424079945572</v>
      </c>
      <c r="R832" s="370">
        <v>1.5601708911534335</v>
      </c>
      <c r="S832" s="370">
        <v>1.5601993748323202</v>
      </c>
      <c r="T832" s="370">
        <v>1.5602278590312271</v>
      </c>
      <c r="U832" s="370">
        <v>1.5602563437501631</v>
      </c>
      <c r="V832" s="370">
        <v>1.5602848289891382</v>
      </c>
      <c r="W832" s="370">
        <v>1.5603133147481614</v>
      </c>
      <c r="X832" s="370">
        <v>1.5603418010272432</v>
      </c>
      <c r="Y832" s="370">
        <v>1.5603702878263916</v>
      </c>
      <c r="Z832" s="371"/>
      <c r="AA832" s="347">
        <v>0</v>
      </c>
      <c r="AB832" s="347">
        <v>0</v>
      </c>
      <c r="AC832" s="348">
        <v>0.19871794871794871</v>
      </c>
      <c r="AD832" s="175"/>
      <c r="AE832" s="349">
        <v>83340</v>
      </c>
      <c r="AF832" s="350"/>
      <c r="AG832" s="350"/>
      <c r="AH832" s="350"/>
      <c r="AI832" s="350"/>
      <c r="AJ832" s="350"/>
      <c r="AK832" s="350"/>
      <c r="AL832" s="351"/>
      <c r="AM832" s="157">
        <v>1.4957708966840737</v>
      </c>
      <c r="AN832" s="216">
        <v>6.422910331592635E-2</v>
      </c>
      <c r="AO832"/>
      <c r="AP832"/>
      <c r="AQ832"/>
      <c r="AR832"/>
      <c r="AS832"/>
      <c r="AT832"/>
    </row>
    <row r="833" spans="1:46" s="157" customFormat="1" ht="15" x14ac:dyDescent="0.25">
      <c r="C833" s="217"/>
      <c r="D833" s="139"/>
      <c r="E833" s="139"/>
      <c r="F833" s="139"/>
      <c r="G833" s="137">
        <v>0.27083333333333331</v>
      </c>
      <c r="H833" s="250"/>
      <c r="I833" s="220"/>
      <c r="J833" s="220"/>
      <c r="K833" s="220"/>
      <c r="L833" s="220" t="s">
        <v>32</v>
      </c>
      <c r="M833" s="235"/>
      <c r="N833" s="221"/>
      <c r="O833" s="221"/>
      <c r="P833" s="221"/>
      <c r="Q833" s="221"/>
      <c r="R833" s="221"/>
      <c r="S833" s="221"/>
      <c r="T833" s="221"/>
      <c r="U833" s="221"/>
      <c r="V833" s="221"/>
      <c r="W833" s="221"/>
      <c r="X833" s="221"/>
      <c r="Y833" s="221"/>
      <c r="Z833" s="222"/>
      <c r="AA833" s="353"/>
      <c r="AB833" s="353"/>
      <c r="AC833" s="372">
        <v>0.31</v>
      </c>
      <c r="AD833" s="175"/>
      <c r="AE833" s="186">
        <v>1</v>
      </c>
      <c r="AF833" s="187">
        <v>0</v>
      </c>
      <c r="AG833" s="187">
        <v>0</v>
      </c>
      <c r="AH833" s="187">
        <v>0</v>
      </c>
      <c r="AI833" s="187">
        <v>0</v>
      </c>
      <c r="AJ833" s="187">
        <v>0</v>
      </c>
      <c r="AK833" s="187">
        <v>0</v>
      </c>
      <c r="AL833" s="188">
        <v>0</v>
      </c>
      <c r="AN833" s="216"/>
      <c r="AO833"/>
      <c r="AP833"/>
      <c r="AQ833"/>
      <c r="AR833"/>
      <c r="AS833"/>
      <c r="AT833"/>
    </row>
    <row r="834" spans="1:46" s="157" customFormat="1" ht="15" x14ac:dyDescent="0.25">
      <c r="C834" s="223" t="s">
        <v>33</v>
      </c>
      <c r="D834" s="373"/>
      <c r="E834" s="225"/>
      <c r="F834" s="225"/>
      <c r="G834" s="226"/>
      <c r="H834" s="249"/>
      <c r="I834" s="228"/>
      <c r="J834" s="228"/>
      <c r="K834" s="228"/>
      <c r="L834" s="228"/>
      <c r="M834" s="374"/>
      <c r="N834" s="374"/>
      <c r="O834" s="375"/>
      <c r="P834" s="375"/>
      <c r="Q834" s="375"/>
      <c r="R834" s="376" t="s">
        <v>34</v>
      </c>
      <c r="S834" s="396">
        <v>0</v>
      </c>
      <c r="T834" s="387"/>
      <c r="U834" s="387"/>
      <c r="V834" s="387"/>
      <c r="W834" s="387"/>
      <c r="X834" s="387"/>
      <c r="Y834" s="387"/>
      <c r="Z834" s="234"/>
      <c r="AA834" s="378"/>
      <c r="AB834" s="378"/>
      <c r="AC834" s="379"/>
      <c r="AD834" s="175"/>
      <c r="AE834" s="175"/>
      <c r="AF834" s="175"/>
      <c r="AG834" s="175"/>
      <c r="AH834" s="175"/>
      <c r="AI834" s="175"/>
      <c r="AJ834" s="175"/>
      <c r="AK834" s="175"/>
      <c r="AL834" s="175"/>
      <c r="AN834" s="216"/>
      <c r="AO834"/>
      <c r="AP834"/>
      <c r="AQ834"/>
      <c r="AR834"/>
      <c r="AS834"/>
      <c r="AT834"/>
    </row>
    <row r="835" spans="1:46" s="157" customFormat="1" ht="15" x14ac:dyDescent="0.25">
      <c r="B835" s="380">
        <v>564</v>
      </c>
      <c r="C835" s="365" t="s">
        <v>304</v>
      </c>
      <c r="D835" s="366" t="s">
        <v>30</v>
      </c>
      <c r="E835" s="366" t="s">
        <v>541</v>
      </c>
      <c r="F835" s="367"/>
      <c r="G835" s="411"/>
      <c r="H835" s="413">
        <v>2.809408325093821E-3</v>
      </c>
      <c r="I835" s="342">
        <v>1</v>
      </c>
      <c r="J835" s="368">
        <v>0</v>
      </c>
      <c r="K835" s="369">
        <v>0</v>
      </c>
      <c r="L835" s="370">
        <v>2.809408325093821E-3</v>
      </c>
      <c r="M835" s="370">
        <v>2.809459615811426E-3</v>
      </c>
      <c r="N835" s="370">
        <v>2.8095109074654338E-3</v>
      </c>
      <c r="O835" s="370">
        <v>2.809562200055861E-3</v>
      </c>
      <c r="P835" s="370">
        <v>2.8096134935827262E-3</v>
      </c>
      <c r="Q835" s="370">
        <v>2.8096647880460446E-3</v>
      </c>
      <c r="R835" s="370">
        <v>2.8097160834458343E-3</v>
      </c>
      <c r="S835" s="370">
        <v>2.8097673797821123E-3</v>
      </c>
      <c r="T835" s="370">
        <v>2.809818677054896E-3</v>
      </c>
      <c r="U835" s="370">
        <v>2.8098699752642014E-3</v>
      </c>
      <c r="V835" s="370">
        <v>2.8099212744100471E-3</v>
      </c>
      <c r="W835" s="370">
        <v>2.8099725744924484E-3</v>
      </c>
      <c r="X835" s="370">
        <v>2.8100238755114251E-3</v>
      </c>
      <c r="Y835" s="370">
        <v>2.8100751774669912E-3</v>
      </c>
      <c r="Z835" s="371"/>
      <c r="AA835" s="347">
        <v>0</v>
      </c>
      <c r="AB835" s="347">
        <v>0</v>
      </c>
      <c r="AC835" s="348">
        <v>0</v>
      </c>
      <c r="AD835" s="175"/>
      <c r="AE835" s="349">
        <v>83364</v>
      </c>
      <c r="AF835" s="350"/>
      <c r="AG835" s="350"/>
      <c r="AH835" s="350"/>
      <c r="AI835" s="350"/>
      <c r="AJ835" s="350"/>
      <c r="AK835" s="350"/>
      <c r="AL835" s="351"/>
      <c r="AM835" s="157">
        <v>8.616481053564284</v>
      </c>
      <c r="AN835" s="240">
        <v>-8.6136716452391902</v>
      </c>
      <c r="AO835"/>
      <c r="AP835"/>
      <c r="AQ835"/>
      <c r="AR835"/>
      <c r="AS835"/>
      <c r="AT835"/>
    </row>
    <row r="836" spans="1:46" s="157" customFormat="1" ht="15" x14ac:dyDescent="0.25">
      <c r="C836" s="238" t="s">
        <v>672</v>
      </c>
      <c r="D836" s="139"/>
      <c r="E836" s="139"/>
      <c r="F836" s="139"/>
      <c r="G836" s="137"/>
      <c r="H836" s="250"/>
      <c r="I836" s="220"/>
      <c r="J836" s="220"/>
      <c r="K836" s="220"/>
      <c r="L836" s="220" t="s">
        <v>32</v>
      </c>
      <c r="M836" s="235"/>
      <c r="N836" s="221"/>
      <c r="O836" s="221"/>
      <c r="P836" s="221"/>
      <c r="Q836" s="221"/>
      <c r="R836" s="221"/>
      <c r="S836" s="221"/>
      <c r="T836" s="221"/>
      <c r="U836" s="221"/>
      <c r="V836" s="221"/>
      <c r="W836" s="221"/>
      <c r="X836" s="221"/>
      <c r="Y836" s="221"/>
      <c r="Z836" s="222"/>
      <c r="AA836" s="353"/>
      <c r="AB836" s="353"/>
      <c r="AC836" s="382"/>
      <c r="AD836" s="175"/>
      <c r="AE836" s="186">
        <v>1</v>
      </c>
      <c r="AF836" s="187">
        <v>0</v>
      </c>
      <c r="AG836" s="187">
        <v>0</v>
      </c>
      <c r="AH836" s="187">
        <v>0</v>
      </c>
      <c r="AI836" s="187">
        <v>0</v>
      </c>
      <c r="AJ836" s="187">
        <v>0</v>
      </c>
      <c r="AK836" s="187">
        <v>0</v>
      </c>
      <c r="AL836" s="188">
        <v>0</v>
      </c>
      <c r="AN836" s="216"/>
      <c r="AO836"/>
      <c r="AP836"/>
      <c r="AQ836"/>
      <c r="AR836"/>
      <c r="AS836"/>
      <c r="AT836"/>
    </row>
    <row r="837" spans="1:46" s="157" customFormat="1" ht="15" x14ac:dyDescent="0.25">
      <c r="C837" s="223" t="s">
        <v>33</v>
      </c>
      <c r="D837" s="373"/>
      <c r="E837" s="225"/>
      <c r="F837" s="225"/>
      <c r="G837" s="226"/>
      <c r="H837" s="249"/>
      <c r="I837" s="228"/>
      <c r="J837" s="228"/>
      <c r="K837" s="228"/>
      <c r="L837" s="228"/>
      <c r="M837" s="374"/>
      <c r="N837" s="374"/>
      <c r="O837" s="375"/>
      <c r="P837" s="375"/>
      <c r="Q837" s="375"/>
      <c r="R837" s="376" t="s">
        <v>34</v>
      </c>
      <c r="S837" s="396">
        <v>0</v>
      </c>
      <c r="T837" s="233"/>
      <c r="U837" s="233"/>
      <c r="V837" s="233"/>
      <c r="W837" s="233"/>
      <c r="X837" s="233"/>
      <c r="Y837" s="233"/>
      <c r="Z837" s="234"/>
      <c r="AA837" s="378"/>
      <c r="AB837" s="378"/>
      <c r="AC837" s="379"/>
      <c r="AD837" s="175"/>
      <c r="AE837" s="175"/>
      <c r="AF837" s="175"/>
      <c r="AG837" s="175"/>
      <c r="AH837" s="175"/>
      <c r="AI837" s="175"/>
      <c r="AJ837" s="175"/>
      <c r="AK837" s="175"/>
      <c r="AL837" s="175"/>
      <c r="AN837" s="216"/>
      <c r="AO837"/>
      <c r="AP837"/>
      <c r="AQ837"/>
      <c r="AR837"/>
      <c r="AS837"/>
      <c r="AT837"/>
    </row>
    <row r="838" spans="1:46" s="157" customFormat="1" ht="15" x14ac:dyDescent="0.25">
      <c r="B838" s="380">
        <v>549</v>
      </c>
      <c r="C838" s="365" t="s">
        <v>301</v>
      </c>
      <c r="D838" s="366" t="s">
        <v>30</v>
      </c>
      <c r="E838" s="366" t="s">
        <v>530</v>
      </c>
      <c r="F838" s="367"/>
      <c r="G838" s="411">
        <v>43501</v>
      </c>
      <c r="H838" s="412">
        <v>2.33</v>
      </c>
      <c r="I838" s="342">
        <v>1</v>
      </c>
      <c r="J838" s="368">
        <v>0</v>
      </c>
      <c r="K838" s="369">
        <v>0</v>
      </c>
      <c r="L838" s="370">
        <v>2.33</v>
      </c>
      <c r="M838" s="370">
        <v>2.3300425382707641</v>
      </c>
      <c r="N838" s="370">
        <v>2.3300850773181394</v>
      </c>
      <c r="O838" s="370">
        <v>2.3301276171421401</v>
      </c>
      <c r="P838" s="370">
        <v>2.3301701577427814</v>
      </c>
      <c r="Q838" s="370">
        <v>2.3302126991200756</v>
      </c>
      <c r="R838" s="370">
        <v>2.3302552412740383</v>
      </c>
      <c r="S838" s="370">
        <v>2.3302977842046833</v>
      </c>
      <c r="T838" s="370">
        <v>2.3303403279120252</v>
      </c>
      <c r="U838" s="370">
        <v>2.3303828723960769</v>
      </c>
      <c r="V838" s="370">
        <v>2.330425417656854</v>
      </c>
      <c r="W838" s="370">
        <v>2.3304679636943693</v>
      </c>
      <c r="X838" s="370">
        <v>2.3305105105086388</v>
      </c>
      <c r="Y838" s="370">
        <v>2.3305530580996749</v>
      </c>
      <c r="Z838" s="371"/>
      <c r="AA838" s="347">
        <v>0</v>
      </c>
      <c r="AB838" s="347">
        <v>0</v>
      </c>
      <c r="AC838" s="348">
        <v>0.21459227467811159</v>
      </c>
      <c r="AD838" s="175"/>
      <c r="AE838" s="349">
        <v>83324</v>
      </c>
      <c r="AF838" s="350"/>
      <c r="AG838" s="350"/>
      <c r="AH838" s="350"/>
      <c r="AI838" s="350"/>
      <c r="AJ838" s="350"/>
      <c r="AK838" s="350"/>
      <c r="AL838" s="351"/>
      <c r="AM838" s="157">
        <v>2.5078910561122822</v>
      </c>
      <c r="AN838" s="216">
        <v>-0.17789105611228218</v>
      </c>
      <c r="AO838"/>
      <c r="AP838"/>
      <c r="AQ838"/>
      <c r="AR838"/>
      <c r="AS838"/>
      <c r="AT838"/>
    </row>
    <row r="839" spans="1:46" s="157" customFormat="1" ht="15" x14ac:dyDescent="0.25">
      <c r="C839" s="217"/>
      <c r="D839" s="139"/>
      <c r="E839" s="139"/>
      <c r="F839" s="139"/>
      <c r="G839" s="137">
        <v>0.47916666666666669</v>
      </c>
      <c r="H839" s="250"/>
      <c r="I839" s="220"/>
      <c r="J839" s="220"/>
      <c r="K839" s="220"/>
      <c r="L839" s="220" t="s">
        <v>32</v>
      </c>
      <c r="M839" s="235"/>
      <c r="N839" s="221"/>
      <c r="O839" s="221"/>
      <c r="P839" s="221"/>
      <c r="Q839" s="221"/>
      <c r="R839" s="221"/>
      <c r="S839" s="221"/>
      <c r="T839" s="221"/>
      <c r="U839" s="221"/>
      <c r="V839" s="221"/>
      <c r="W839" s="221"/>
      <c r="X839" s="221"/>
      <c r="Y839" s="221"/>
      <c r="Z839" s="222"/>
      <c r="AA839" s="353"/>
      <c r="AB839" s="353"/>
      <c r="AC839" s="372">
        <v>0.5</v>
      </c>
      <c r="AD839" s="175"/>
      <c r="AE839" s="186">
        <v>1</v>
      </c>
      <c r="AF839" s="187">
        <v>0</v>
      </c>
      <c r="AG839" s="187">
        <v>0</v>
      </c>
      <c r="AH839" s="187">
        <v>0</v>
      </c>
      <c r="AI839" s="187">
        <v>0</v>
      </c>
      <c r="AJ839" s="187">
        <v>0</v>
      </c>
      <c r="AK839" s="187">
        <v>0</v>
      </c>
      <c r="AL839" s="188">
        <v>0</v>
      </c>
      <c r="AN839" s="216"/>
      <c r="AO839"/>
      <c r="AP839"/>
      <c r="AQ839"/>
      <c r="AR839"/>
      <c r="AS839"/>
      <c r="AT839"/>
    </row>
    <row r="840" spans="1:46" s="157" customFormat="1" ht="15" x14ac:dyDescent="0.25">
      <c r="C840" s="223" t="s">
        <v>33</v>
      </c>
      <c r="D840" s="373"/>
      <c r="E840" s="225"/>
      <c r="F840" s="225"/>
      <c r="G840" s="226"/>
      <c r="H840" s="249"/>
      <c r="I840" s="228"/>
      <c r="J840" s="228"/>
      <c r="K840" s="228"/>
      <c r="L840" s="228"/>
      <c r="M840" s="374"/>
      <c r="N840" s="374"/>
      <c r="O840" s="375"/>
      <c r="P840" s="375"/>
      <c r="Q840" s="375"/>
      <c r="R840" s="376" t="s">
        <v>34</v>
      </c>
      <c r="S840" s="396">
        <v>0</v>
      </c>
      <c r="T840" s="387"/>
      <c r="U840" s="387"/>
      <c r="V840" s="387"/>
      <c r="W840" s="387"/>
      <c r="X840" s="387"/>
      <c r="Y840" s="387"/>
      <c r="Z840" s="234"/>
      <c r="AA840" s="378"/>
      <c r="AB840" s="378"/>
      <c r="AC840" s="379"/>
      <c r="AD840" s="175"/>
      <c r="AE840" s="175"/>
      <c r="AF840" s="175"/>
      <c r="AG840" s="175"/>
      <c r="AH840" s="175"/>
      <c r="AI840" s="175"/>
      <c r="AJ840" s="175"/>
      <c r="AK840" s="175"/>
      <c r="AL840" s="175"/>
      <c r="AN840" s="216"/>
      <c r="AO840"/>
      <c r="AP840"/>
      <c r="AQ840"/>
      <c r="AR840"/>
      <c r="AS840"/>
      <c r="AT840"/>
    </row>
    <row r="841" spans="1:46" s="157" customFormat="1" ht="15" x14ac:dyDescent="0.25">
      <c r="A841" s="246"/>
      <c r="B841" s="246"/>
      <c r="C841" s="246"/>
      <c r="D841" s="246"/>
      <c r="E841" s="246"/>
      <c r="F841" s="246"/>
      <c r="G841" s="246"/>
      <c r="H841" s="246"/>
      <c r="I841" s="246"/>
      <c r="J841" s="246"/>
      <c r="K841" s="246"/>
      <c r="L841" s="246"/>
      <c r="M841" s="246"/>
      <c r="N841" s="246"/>
      <c r="O841" s="246"/>
      <c r="P841" s="246"/>
      <c r="Q841" s="246"/>
      <c r="R841" s="246"/>
      <c r="S841" s="246"/>
      <c r="T841" s="246"/>
      <c r="U841" s="246"/>
      <c r="V841" s="246"/>
      <c r="W841" s="246"/>
      <c r="X841" s="246"/>
      <c r="Y841" s="246"/>
      <c r="Z841" s="246"/>
      <c r="AA841" s="246"/>
      <c r="AB841" s="246"/>
      <c r="AC841" s="246"/>
      <c r="AD841" s="246"/>
      <c r="AE841" s="246"/>
      <c r="AF841" s="246"/>
      <c r="AG841" s="246"/>
      <c r="AH841" s="246"/>
      <c r="AI841" s="246"/>
      <c r="AJ841" s="246"/>
      <c r="AK841" s="246"/>
      <c r="AL841" s="246"/>
      <c r="AN841" s="216"/>
      <c r="AO841"/>
      <c r="AP841"/>
      <c r="AQ841"/>
      <c r="AR841"/>
      <c r="AS841"/>
      <c r="AT841"/>
    </row>
    <row r="842" spans="1:46" s="157" customFormat="1" ht="15" x14ac:dyDescent="0.25">
      <c r="A842" s="152"/>
      <c r="B842" s="25"/>
      <c r="C842" s="158"/>
      <c r="D842" s="152"/>
      <c r="E842" s="152"/>
      <c r="F842" s="152"/>
      <c r="G842" s="152"/>
      <c r="H842" s="152"/>
      <c r="I842" s="152"/>
      <c r="J842" s="152"/>
      <c r="K842" s="152"/>
      <c r="L842" s="7" t="s">
        <v>0</v>
      </c>
      <c r="M842" s="159"/>
      <c r="N842" s="159"/>
      <c r="O842" s="159"/>
      <c r="P842" s="159"/>
      <c r="Q842" s="159"/>
      <c r="R842" s="159"/>
      <c r="S842" s="159"/>
      <c r="T842" s="159"/>
      <c r="U842" s="159"/>
      <c r="V842" s="159"/>
      <c r="W842" s="159"/>
      <c r="X842" s="159"/>
      <c r="Y842" s="159"/>
      <c r="Z842" s="156"/>
      <c r="AA842" s="152"/>
      <c r="AB842" s="152"/>
      <c r="AC842" s="152"/>
      <c r="AD842" s="152"/>
      <c r="AE842" s="152"/>
      <c r="AF842" s="152"/>
      <c r="AG842" s="152"/>
      <c r="AH842" s="152"/>
      <c r="AI842" s="152"/>
      <c r="AJ842" s="152"/>
      <c r="AK842" s="152"/>
      <c r="AL842" s="152"/>
      <c r="AN842" s="216"/>
      <c r="AO842"/>
      <c r="AP842"/>
      <c r="AQ842"/>
      <c r="AR842"/>
      <c r="AS842"/>
      <c r="AT842"/>
    </row>
    <row r="843" spans="1:46" s="157" customFormat="1" ht="61.5" x14ac:dyDescent="0.25">
      <c r="A843" s="20" t="s">
        <v>39</v>
      </c>
      <c r="B843" s="21" t="s">
        <v>657</v>
      </c>
      <c r="C843" s="20" t="s">
        <v>2</v>
      </c>
      <c r="D843" s="18" t="s">
        <v>3</v>
      </c>
      <c r="E843" s="18" t="s">
        <v>4</v>
      </c>
      <c r="F843" s="18" t="s">
        <v>5</v>
      </c>
      <c r="G843" s="22" t="s">
        <v>6</v>
      </c>
      <c r="H843" s="22" t="s">
        <v>826</v>
      </c>
      <c r="I843" s="16" t="s">
        <v>7</v>
      </c>
      <c r="J843" s="24" t="s">
        <v>8</v>
      </c>
      <c r="K843" s="17" t="s">
        <v>9</v>
      </c>
      <c r="L843" s="22" t="s">
        <v>10</v>
      </c>
      <c r="M843" s="22" t="s">
        <v>658</v>
      </c>
      <c r="N843" s="22" t="s">
        <v>659</v>
      </c>
      <c r="O843" s="22" t="s">
        <v>660</v>
      </c>
      <c r="P843" s="22" t="s">
        <v>661</v>
      </c>
      <c r="Q843" s="22" t="s">
        <v>662</v>
      </c>
      <c r="R843" s="22" t="s">
        <v>663</v>
      </c>
      <c r="S843" s="22" t="s">
        <v>664</v>
      </c>
      <c r="T843" s="22" t="s">
        <v>665</v>
      </c>
      <c r="U843" s="22" t="s">
        <v>666</v>
      </c>
      <c r="V843" s="22" t="s">
        <v>667</v>
      </c>
      <c r="W843" s="22" t="s">
        <v>665</v>
      </c>
      <c r="X843" s="22" t="s">
        <v>666</v>
      </c>
      <c r="Y843" s="22" t="s">
        <v>667</v>
      </c>
      <c r="Z843" s="23" t="s">
        <v>11</v>
      </c>
      <c r="AA843" s="19" t="s">
        <v>12</v>
      </c>
      <c r="AB843" s="19" t="s">
        <v>13</v>
      </c>
      <c r="AC843" s="19" t="s">
        <v>14</v>
      </c>
      <c r="AD843" s="160"/>
      <c r="AE843" s="19" t="s">
        <v>15</v>
      </c>
      <c r="AF843" s="19" t="s">
        <v>16</v>
      </c>
      <c r="AG843" s="19" t="s">
        <v>17</v>
      </c>
      <c r="AH843" s="19" t="s">
        <v>18</v>
      </c>
      <c r="AI843" s="19" t="s">
        <v>19</v>
      </c>
      <c r="AJ843" s="19" t="s">
        <v>20</v>
      </c>
      <c r="AK843" s="19" t="s">
        <v>21</v>
      </c>
      <c r="AL843" s="19" t="s">
        <v>22</v>
      </c>
      <c r="AN843" s="216"/>
      <c r="AO843"/>
      <c r="AP843"/>
      <c r="AQ843"/>
      <c r="AR843"/>
      <c r="AS843"/>
      <c r="AT843"/>
    </row>
    <row r="844" spans="1:46" s="157" customFormat="1" ht="15" x14ac:dyDescent="0.25">
      <c r="A844" s="6"/>
      <c r="B844" s="161"/>
      <c r="C844" s="162"/>
      <c r="D844" s="161"/>
      <c r="E844" s="161"/>
      <c r="F844" s="161"/>
      <c r="G844" s="163"/>
      <c r="H844" s="161"/>
      <c r="I844" s="164"/>
      <c r="J844" s="165"/>
      <c r="K844" s="161"/>
      <c r="L844" s="161"/>
      <c r="M844" s="161"/>
      <c r="N844" s="161"/>
      <c r="O844" s="161"/>
      <c r="P844" s="161"/>
      <c r="Q844" s="161"/>
      <c r="R844" s="161"/>
      <c r="S844" s="161"/>
      <c r="T844" s="161"/>
      <c r="U844" s="161"/>
      <c r="V844" s="161"/>
      <c r="W844" s="161"/>
      <c r="X844" s="161"/>
      <c r="Y844" s="161"/>
      <c r="Z844" s="160"/>
      <c r="AA844" s="160"/>
      <c r="AB844" s="160"/>
      <c r="AC844" s="160"/>
      <c r="AD844" s="160"/>
      <c r="AE844" s="160"/>
      <c r="AF844" s="160"/>
      <c r="AG844" s="160"/>
      <c r="AH844" s="160"/>
      <c r="AI844" s="160"/>
      <c r="AJ844" s="160"/>
      <c r="AK844" s="160"/>
      <c r="AL844" s="160"/>
      <c r="AN844" s="216"/>
      <c r="AO844"/>
      <c r="AP844"/>
      <c r="AQ844"/>
      <c r="AR844"/>
      <c r="AS844"/>
      <c r="AT844"/>
    </row>
    <row r="845" spans="1:46" s="157" customFormat="1" ht="15" x14ac:dyDescent="0.25">
      <c r="A845" s="334" t="s">
        <v>602</v>
      </c>
      <c r="B845" s="335">
        <v>647</v>
      </c>
      <c r="C845" s="336"/>
      <c r="D845" s="337" t="s">
        <v>23</v>
      </c>
      <c r="E845" s="338" t="s">
        <v>846</v>
      </c>
      <c r="F845" s="339"/>
      <c r="G845" s="408"/>
      <c r="H845" s="409">
        <v>1.44</v>
      </c>
      <c r="I845" s="342">
        <v>1</v>
      </c>
      <c r="J845" s="343"/>
      <c r="K845" s="344" t="s">
        <v>24</v>
      </c>
      <c r="L845" s="345">
        <v>1.44</v>
      </c>
      <c r="M845" s="345">
        <v>1.4456090184033137</v>
      </c>
      <c r="N845" s="345">
        <v>1.4512490775180464</v>
      </c>
      <c r="O845" s="345">
        <v>1.4569203493645067</v>
      </c>
      <c r="P845" s="345">
        <v>1.4626230069163033</v>
      </c>
      <c r="Q845" s="345">
        <v>1.4683572241056275</v>
      </c>
      <c r="R845" s="345">
        <v>1.4741231758285682</v>
      </c>
      <c r="S845" s="345">
        <v>1.4799210379504495</v>
      </c>
      <c r="T845" s="345">
        <v>1.4857509873112063</v>
      </c>
      <c r="U845" s="345">
        <v>1.491613201730781</v>
      </c>
      <c r="V845" s="345">
        <v>1.4975078600145588</v>
      </c>
      <c r="W845" s="345">
        <v>1.503435141958825</v>
      </c>
      <c r="X845" s="345">
        <v>1.5093952283562597</v>
      </c>
      <c r="Y845" s="345">
        <v>1.5153883010014564</v>
      </c>
      <c r="Z845" s="346" t="s">
        <v>1615</v>
      </c>
      <c r="AA845" s="347">
        <v>0</v>
      </c>
      <c r="AB845" s="347">
        <v>0</v>
      </c>
      <c r="AC845" s="348">
        <v>0</v>
      </c>
      <c r="AD845" s="175"/>
      <c r="AE845" s="349">
        <v>85652</v>
      </c>
      <c r="AF845" s="350"/>
      <c r="AG845" s="350"/>
      <c r="AH845" s="350"/>
      <c r="AI845" s="350"/>
      <c r="AJ845" s="350"/>
      <c r="AK845" s="350"/>
      <c r="AL845" s="351"/>
      <c r="AN845" s="216"/>
      <c r="AO845"/>
      <c r="AP845"/>
      <c r="AQ845"/>
      <c r="AR845"/>
      <c r="AS845"/>
      <c r="AT845"/>
    </row>
    <row r="846" spans="1:46" s="157" customFormat="1" ht="15" x14ac:dyDescent="0.25">
      <c r="A846" s="11"/>
      <c r="B846" s="176"/>
      <c r="C846" s="177"/>
      <c r="D846" s="178"/>
      <c r="E846" s="178"/>
      <c r="F846" s="178"/>
      <c r="G846" s="179"/>
      <c r="H846" s="180"/>
      <c r="I846" s="181"/>
      <c r="J846" s="182"/>
      <c r="K846" s="183" t="s">
        <v>25</v>
      </c>
      <c r="L846" s="352">
        <v>2.6500000000000004</v>
      </c>
      <c r="M846" s="352">
        <v>2.6603221519227653</v>
      </c>
      <c r="N846" s="352">
        <v>2.6707014273769611</v>
      </c>
      <c r="O846" s="352">
        <v>2.6811381429277383</v>
      </c>
      <c r="P846" s="352">
        <v>2.6916326168945863</v>
      </c>
      <c r="Q846" s="352">
        <v>2.702185169361051</v>
      </c>
      <c r="R846" s="352">
        <v>2.7127961221845185</v>
      </c>
      <c r="S846" s="352">
        <v>2.723465799006036</v>
      </c>
      <c r="T846" s="352">
        <v>2.7341945252602065</v>
      </c>
      <c r="U846" s="352">
        <v>2.7449826281851184</v>
      </c>
      <c r="V846" s="352">
        <v>2.7558304368323485</v>
      </c>
      <c r="W846" s="352">
        <v>2.766738282077005</v>
      </c>
      <c r="X846" s="352">
        <v>2.7777064966278395</v>
      </c>
      <c r="Y846" s="352">
        <v>2.7887354150374031</v>
      </c>
      <c r="Z846" s="184"/>
      <c r="AA846" s="353"/>
      <c r="AB846" s="353"/>
      <c r="AC846" s="382"/>
      <c r="AD846" s="175"/>
      <c r="AE846" s="186">
        <v>1</v>
      </c>
      <c r="AF846" s="187">
        <v>0</v>
      </c>
      <c r="AG846" s="187">
        <v>0</v>
      </c>
      <c r="AH846" s="187">
        <v>0</v>
      </c>
      <c r="AI846" s="187">
        <v>0</v>
      </c>
      <c r="AJ846" s="187">
        <v>0</v>
      </c>
      <c r="AK846" s="187">
        <v>0</v>
      </c>
      <c r="AL846" s="188">
        <v>0</v>
      </c>
      <c r="AN846" s="216"/>
      <c r="AO846"/>
      <c r="AP846"/>
      <c r="AQ846"/>
      <c r="AR846"/>
      <c r="AS846"/>
      <c r="AT846"/>
    </row>
    <row r="847" spans="1:46" s="157" customFormat="1" ht="15" x14ac:dyDescent="0.25">
      <c r="A847" s="11"/>
      <c r="B847" s="176"/>
      <c r="C847" s="189"/>
      <c r="D847" s="190" t="s">
        <v>26</v>
      </c>
      <c r="E847" s="355"/>
      <c r="F847" s="356"/>
      <c r="G847" s="357"/>
      <c r="H847" s="358"/>
      <c r="I847" s="359"/>
      <c r="J847" s="359"/>
      <c r="K847" s="359"/>
      <c r="L847" s="359"/>
      <c r="M847" s="359"/>
      <c r="N847" s="360"/>
      <c r="O847" s="360"/>
      <c r="P847" s="360"/>
      <c r="Q847" s="360"/>
      <c r="R847" s="361" t="s">
        <v>27</v>
      </c>
      <c r="S847" s="392">
        <v>0</v>
      </c>
      <c r="T847" s="353"/>
      <c r="U847" s="353"/>
      <c r="V847" s="353"/>
      <c r="W847" s="353"/>
      <c r="X847" s="353"/>
      <c r="Y847" s="353"/>
      <c r="Z847" s="184"/>
      <c r="AA847" s="362"/>
      <c r="AB847" s="362"/>
      <c r="AC847" s="363"/>
      <c r="AD847" s="175"/>
      <c r="AE847" s="175"/>
      <c r="AF847" s="175"/>
      <c r="AG847" s="175"/>
      <c r="AH847" s="175"/>
      <c r="AI847" s="175"/>
      <c r="AJ847" s="175"/>
      <c r="AK847" s="175"/>
      <c r="AL847" s="175"/>
      <c r="AN847" s="216"/>
      <c r="AO847"/>
      <c r="AP847"/>
      <c r="AQ847"/>
      <c r="AR847"/>
      <c r="AS847"/>
      <c r="AT847"/>
    </row>
    <row r="848" spans="1:46" s="157" customFormat="1" ht="15" x14ac:dyDescent="0.25">
      <c r="A848" s="14"/>
      <c r="B848" s="197"/>
      <c r="C848" s="198"/>
      <c r="D848" s="198"/>
      <c r="E848" s="198"/>
      <c r="F848" s="199"/>
      <c r="G848" s="200" t="s">
        <v>28</v>
      </c>
      <c r="H848" s="201">
        <v>0.99199999999999999</v>
      </c>
      <c r="I848" s="197"/>
      <c r="J848" s="202"/>
      <c r="K848" s="203" t="s">
        <v>29</v>
      </c>
      <c r="L848" s="78">
        <v>1.42848</v>
      </c>
      <c r="M848" s="78">
        <v>1.4340441462560871</v>
      </c>
      <c r="N848" s="78">
        <v>1.4396390848979022</v>
      </c>
      <c r="O848" s="78">
        <v>1.4452649865695906</v>
      </c>
      <c r="P848" s="78">
        <v>1.4509220228609729</v>
      </c>
      <c r="Q848" s="78">
        <v>1.4566103663127825</v>
      </c>
      <c r="R848" s="78">
        <v>1.4623301904219397</v>
      </c>
      <c r="S848" s="78">
        <v>1.4680816696468459</v>
      </c>
      <c r="T848" s="78">
        <v>1.4738649794127165</v>
      </c>
      <c r="U848" s="78">
        <v>1.4796802961169349</v>
      </c>
      <c r="V848" s="78">
        <v>1.4855277971344423</v>
      </c>
      <c r="W848" s="78">
        <v>1.4914076608231543</v>
      </c>
      <c r="X848" s="78">
        <v>1.4973200665294097</v>
      </c>
      <c r="Y848" s="78">
        <v>1.5032651945934448</v>
      </c>
      <c r="Z848" s="204"/>
      <c r="AA848" s="205"/>
      <c r="AB848" s="198"/>
      <c r="AC848" s="206"/>
      <c r="AD848" s="175"/>
      <c r="AE848" s="175"/>
      <c r="AF848" s="175"/>
      <c r="AG848" s="175"/>
      <c r="AH848" s="175"/>
      <c r="AI848" s="175"/>
      <c r="AJ848" s="175"/>
      <c r="AK848" s="175"/>
      <c r="AL848" s="175"/>
      <c r="AN848" s="216"/>
      <c r="AO848"/>
      <c r="AP848"/>
      <c r="AQ848"/>
      <c r="AR848"/>
      <c r="AS848"/>
      <c r="AT848"/>
    </row>
    <row r="849" spans="1:46" s="157" customFormat="1" ht="15" x14ac:dyDescent="0.25">
      <c r="A849" s="2"/>
      <c r="C849" s="207"/>
      <c r="D849" s="208"/>
      <c r="E849" s="208"/>
      <c r="F849" s="208"/>
      <c r="G849" s="209"/>
      <c r="H849" s="241"/>
      <c r="I849" s="211"/>
      <c r="J849" s="212"/>
      <c r="K849" s="208"/>
      <c r="Z849" s="175"/>
      <c r="AA849" s="175"/>
      <c r="AB849" s="175"/>
      <c r="AC849" s="175"/>
      <c r="AD849" s="175"/>
      <c r="AE849" s="175"/>
      <c r="AF849" s="175"/>
      <c r="AG849" s="175"/>
      <c r="AH849" s="175"/>
      <c r="AI849" s="175"/>
      <c r="AJ849" s="175"/>
      <c r="AK849" s="175"/>
      <c r="AL849" s="175"/>
      <c r="AN849" s="216"/>
      <c r="AO849"/>
      <c r="AP849"/>
      <c r="AQ849"/>
      <c r="AR849"/>
      <c r="AS849"/>
      <c r="AT849"/>
    </row>
    <row r="850" spans="1:46" s="157" customFormat="1" ht="15" x14ac:dyDescent="0.25">
      <c r="A850" s="152"/>
      <c r="B850" s="388">
        <v>658</v>
      </c>
      <c r="C850" s="365" t="s">
        <v>84</v>
      </c>
      <c r="D850" s="366" t="s">
        <v>30</v>
      </c>
      <c r="E850" s="366" t="s">
        <v>564</v>
      </c>
      <c r="F850" s="367"/>
      <c r="G850" s="411">
        <v>43191</v>
      </c>
      <c r="H850" s="412">
        <v>0.79</v>
      </c>
      <c r="I850" s="342">
        <v>1</v>
      </c>
      <c r="J850" s="368">
        <v>0</v>
      </c>
      <c r="K850" s="369">
        <v>0</v>
      </c>
      <c r="L850" s="370">
        <v>0.79</v>
      </c>
      <c r="M850" s="370">
        <v>0.79001442284716894</v>
      </c>
      <c r="N850" s="370">
        <v>0.79002884595765244</v>
      </c>
      <c r="O850" s="370">
        <v>0.7900432693314553</v>
      </c>
      <c r="P850" s="370">
        <v>0.79005769296858253</v>
      </c>
      <c r="Q850" s="370">
        <v>0.79007211686903855</v>
      </c>
      <c r="R850" s="370">
        <v>0.79008654103282849</v>
      </c>
      <c r="S850" s="370">
        <v>0.79010096545995701</v>
      </c>
      <c r="T850" s="370">
        <v>0.79011539015042909</v>
      </c>
      <c r="U850" s="370">
        <v>0.79012981510424929</v>
      </c>
      <c r="V850" s="370">
        <v>0.79014424032142261</v>
      </c>
      <c r="W850" s="370">
        <v>0.79015866580195349</v>
      </c>
      <c r="X850" s="370">
        <v>0.79017309154584758</v>
      </c>
      <c r="Y850" s="370">
        <v>0.79018751755310868</v>
      </c>
      <c r="Z850" s="381"/>
      <c r="AA850" s="347">
        <v>0</v>
      </c>
      <c r="AB850" s="347">
        <v>0</v>
      </c>
      <c r="AC850" s="348">
        <v>0</v>
      </c>
      <c r="AD850" s="175"/>
      <c r="AE850" s="349">
        <v>85637</v>
      </c>
      <c r="AF850" s="350"/>
      <c r="AG850" s="350"/>
      <c r="AH850" s="350"/>
      <c r="AI850" s="350"/>
      <c r="AJ850" s="350"/>
      <c r="AK850" s="350"/>
      <c r="AL850" s="351"/>
      <c r="AM850" s="157">
        <v>0.75946605626079766</v>
      </c>
      <c r="AN850" s="216">
        <v>3.0533943739202374E-2</v>
      </c>
      <c r="AO850"/>
      <c r="AP850"/>
      <c r="AQ850"/>
      <c r="AR850"/>
      <c r="AS850"/>
      <c r="AT850"/>
    </row>
    <row r="851" spans="1:46" s="157" customFormat="1" ht="15" x14ac:dyDescent="0.25">
      <c r="A851" s="152"/>
      <c r="C851" s="217"/>
      <c r="D851" s="139"/>
      <c r="E851" s="139"/>
      <c r="F851" s="139"/>
      <c r="G851" s="218">
        <v>0.45833333333333331</v>
      </c>
      <c r="H851" s="248"/>
      <c r="I851" s="220"/>
      <c r="J851" s="220"/>
      <c r="K851" s="220"/>
      <c r="L851" s="220" t="s">
        <v>32</v>
      </c>
      <c r="M851" s="235"/>
      <c r="N851" s="221"/>
      <c r="O851" s="221"/>
      <c r="P851" s="221"/>
      <c r="Q851" s="221"/>
      <c r="R851" s="221"/>
      <c r="S851" s="221"/>
      <c r="T851" s="221"/>
      <c r="U851" s="221"/>
      <c r="V851" s="221"/>
      <c r="W851" s="221"/>
      <c r="X851" s="221"/>
      <c r="Y851" s="221"/>
      <c r="Z851" s="222"/>
      <c r="AA851" s="353"/>
      <c r="AB851" s="353"/>
      <c r="AC851" s="372">
        <v>0</v>
      </c>
      <c r="AD851" s="175"/>
      <c r="AE851" s="186">
        <v>1</v>
      </c>
      <c r="AF851" s="187">
        <v>0</v>
      </c>
      <c r="AG851" s="187">
        <v>0</v>
      </c>
      <c r="AH851" s="187">
        <v>0</v>
      </c>
      <c r="AI851" s="187">
        <v>0</v>
      </c>
      <c r="AJ851" s="187">
        <v>0</v>
      </c>
      <c r="AK851" s="187">
        <v>0</v>
      </c>
      <c r="AL851" s="188">
        <v>0</v>
      </c>
      <c r="AN851" s="216"/>
      <c r="AO851"/>
      <c r="AP851"/>
      <c r="AQ851"/>
      <c r="AR851"/>
      <c r="AS851"/>
      <c r="AT851"/>
    </row>
    <row r="852" spans="1:46" s="157" customFormat="1" ht="15" x14ac:dyDescent="0.25">
      <c r="A852" s="152"/>
      <c r="C852" s="223" t="s">
        <v>33</v>
      </c>
      <c r="D852" s="373"/>
      <c r="E852" s="225"/>
      <c r="F852" s="225"/>
      <c r="G852" s="226"/>
      <c r="H852" s="249"/>
      <c r="I852" s="228"/>
      <c r="J852" s="228"/>
      <c r="K852" s="228"/>
      <c r="L852" s="228"/>
      <c r="M852" s="374"/>
      <c r="N852" s="374"/>
      <c r="O852" s="375"/>
      <c r="P852" s="375"/>
      <c r="Q852" s="375"/>
      <c r="R852" s="376" t="s">
        <v>34</v>
      </c>
      <c r="S852" s="396">
        <v>0</v>
      </c>
      <c r="T852" s="233"/>
      <c r="U852" s="233"/>
      <c r="V852" s="233"/>
      <c r="W852" s="233"/>
      <c r="X852" s="233"/>
      <c r="Y852" s="233"/>
      <c r="Z852" s="234"/>
      <c r="AA852" s="378"/>
      <c r="AB852" s="378"/>
      <c r="AC852" s="379"/>
      <c r="AD852" s="175"/>
      <c r="AE852" s="175"/>
      <c r="AF852" s="175"/>
      <c r="AG852" s="175"/>
      <c r="AH852" s="175"/>
      <c r="AI852" s="175"/>
      <c r="AJ852" s="175"/>
      <c r="AK852" s="175"/>
      <c r="AL852" s="175"/>
      <c r="AN852" s="216"/>
      <c r="AO852"/>
      <c r="AP852"/>
      <c r="AQ852"/>
      <c r="AR852"/>
      <c r="AS852"/>
      <c r="AT852"/>
    </row>
    <row r="853" spans="1:46" s="157" customFormat="1" ht="15" x14ac:dyDescent="0.25">
      <c r="A853" s="152"/>
      <c r="B853" s="364">
        <v>662</v>
      </c>
      <c r="C853" s="365" t="s">
        <v>87</v>
      </c>
      <c r="D853" s="366" t="s">
        <v>30</v>
      </c>
      <c r="E853" s="366" t="s">
        <v>542</v>
      </c>
      <c r="F853" s="367"/>
      <c r="G853" s="411">
        <v>43524</v>
      </c>
      <c r="H853" s="412">
        <v>1.86</v>
      </c>
      <c r="I853" s="342">
        <v>1</v>
      </c>
      <c r="J853" s="368" t="s">
        <v>31</v>
      </c>
      <c r="K853" s="369" t="s">
        <v>31</v>
      </c>
      <c r="L853" s="370">
        <v>1.86</v>
      </c>
      <c r="M853" s="370">
        <v>1.8703077290755963</v>
      </c>
      <c r="N853" s="370">
        <v>1.8806725814193088</v>
      </c>
      <c r="O853" s="370">
        <v>1.8910948735962831</v>
      </c>
      <c r="P853" s="370">
        <v>1.9015749239260036</v>
      </c>
      <c r="Q853" s="370">
        <v>1.9121130524920125</v>
      </c>
      <c r="R853" s="370">
        <v>1.9227095811516899</v>
      </c>
      <c r="S853" s="370">
        <v>1.9333648335460789</v>
      </c>
      <c r="T853" s="370">
        <v>1.9440791351097773</v>
      </c>
      <c r="U853" s="370">
        <v>1.9548528130808691</v>
      </c>
      <c r="V853" s="370">
        <v>1.965686196510926</v>
      </c>
      <c r="W853" s="370">
        <v>1.9765796162750515</v>
      </c>
      <c r="X853" s="370">
        <v>1.9875334050819922</v>
      </c>
      <c r="Y853" s="370">
        <v>1.9985478974842943</v>
      </c>
      <c r="Z853" s="371"/>
      <c r="AA853" s="347">
        <v>0</v>
      </c>
      <c r="AB853" s="347">
        <v>0</v>
      </c>
      <c r="AC853" s="348">
        <v>0.18279569892473119</v>
      </c>
      <c r="AD853" s="175"/>
      <c r="AE853" s="349">
        <v>85639</v>
      </c>
      <c r="AF853" s="350"/>
      <c r="AG853" s="350"/>
      <c r="AH853" s="350"/>
      <c r="AI853" s="350"/>
      <c r="AJ853" s="350"/>
      <c r="AK853" s="350"/>
      <c r="AL853" s="351"/>
      <c r="AM853" s="157">
        <v>1.7108944018600765</v>
      </c>
      <c r="AN853" s="216">
        <v>0.14910559813992363</v>
      </c>
      <c r="AO853"/>
      <c r="AP853"/>
      <c r="AQ853"/>
      <c r="AR853"/>
      <c r="AS853"/>
      <c r="AT853"/>
    </row>
    <row r="854" spans="1:46" s="157" customFormat="1" ht="15" x14ac:dyDescent="0.25">
      <c r="A854" s="152"/>
      <c r="C854" s="217"/>
      <c r="D854" s="139"/>
      <c r="E854" s="139"/>
      <c r="F854" s="139"/>
      <c r="G854" s="218">
        <v>0.77083333333333337</v>
      </c>
      <c r="H854" s="250"/>
      <c r="I854" s="220"/>
      <c r="J854" s="220"/>
      <c r="K854" s="220"/>
      <c r="L854" s="220" t="s">
        <v>32</v>
      </c>
      <c r="M854" s="221"/>
      <c r="N854" s="221"/>
      <c r="O854" s="221"/>
      <c r="P854" s="221"/>
      <c r="Q854" s="221"/>
      <c r="R854" s="221"/>
      <c r="S854" s="221"/>
      <c r="T854" s="221"/>
      <c r="U854" s="221"/>
      <c r="V854" s="221"/>
      <c r="W854" s="221"/>
      <c r="X854" s="221"/>
      <c r="Y854" s="221"/>
      <c r="Z854" s="222"/>
      <c r="AA854" s="353"/>
      <c r="AB854" s="353"/>
      <c r="AC854" s="372">
        <v>0.34</v>
      </c>
      <c r="AD854" s="175"/>
      <c r="AE854" s="186">
        <v>1</v>
      </c>
      <c r="AF854" s="187">
        <v>0</v>
      </c>
      <c r="AG854" s="187">
        <v>0</v>
      </c>
      <c r="AH854" s="187">
        <v>0</v>
      </c>
      <c r="AI854" s="187">
        <v>0</v>
      </c>
      <c r="AJ854" s="187">
        <v>0</v>
      </c>
      <c r="AK854" s="187">
        <v>0</v>
      </c>
      <c r="AL854" s="188">
        <v>0</v>
      </c>
      <c r="AN854" s="216"/>
      <c r="AO854"/>
      <c r="AP854"/>
      <c r="AQ854"/>
      <c r="AR854"/>
      <c r="AS854"/>
      <c r="AT854"/>
    </row>
    <row r="855" spans="1:46" s="157" customFormat="1" ht="15" x14ac:dyDescent="0.25">
      <c r="A855" s="152"/>
      <c r="C855" s="223" t="s">
        <v>33</v>
      </c>
      <c r="D855" s="373"/>
      <c r="E855" s="225"/>
      <c r="F855" s="225"/>
      <c r="G855" s="226"/>
      <c r="H855" s="249"/>
      <c r="I855" s="228"/>
      <c r="J855" s="228"/>
      <c r="K855" s="228"/>
      <c r="L855" s="228"/>
      <c r="M855" s="374"/>
      <c r="N855" s="374"/>
      <c r="O855" s="375"/>
      <c r="P855" s="375"/>
      <c r="Q855" s="375"/>
      <c r="R855" s="376" t="s">
        <v>34</v>
      </c>
      <c r="S855" s="396">
        <v>0</v>
      </c>
      <c r="T855" s="233"/>
      <c r="U855" s="233"/>
      <c r="V855" s="233"/>
      <c r="W855" s="233"/>
      <c r="X855" s="233"/>
      <c r="Y855" s="233"/>
      <c r="Z855" s="234"/>
      <c r="AA855" s="378"/>
      <c r="AB855" s="378"/>
      <c r="AC855" s="379"/>
      <c r="AD855" s="175"/>
      <c r="AE855" s="175"/>
      <c r="AF855" s="175"/>
      <c r="AG855" s="175"/>
      <c r="AH855" s="175"/>
      <c r="AI855" s="175"/>
      <c r="AJ855" s="175"/>
      <c r="AK855" s="175"/>
      <c r="AL855" s="175"/>
      <c r="AN855" s="216"/>
      <c r="AO855"/>
      <c r="AP855"/>
      <c r="AQ855"/>
      <c r="AR855"/>
      <c r="AS855"/>
      <c r="AT855"/>
    </row>
    <row r="856" spans="1:46" s="157" customFormat="1" ht="15" x14ac:dyDescent="0.25">
      <c r="A856" s="246"/>
      <c r="B856" s="246"/>
      <c r="C856" s="246"/>
      <c r="D856" s="246"/>
      <c r="E856" s="246"/>
      <c r="F856" s="246"/>
      <c r="G856" s="246"/>
      <c r="H856" s="246"/>
      <c r="I856" s="246"/>
      <c r="J856" s="246"/>
      <c r="K856" s="246"/>
      <c r="L856" s="246"/>
      <c r="M856" s="246"/>
      <c r="N856" s="246"/>
      <c r="O856" s="246"/>
      <c r="P856" s="246"/>
      <c r="Q856" s="246"/>
      <c r="R856" s="246"/>
      <c r="S856" s="246"/>
      <c r="T856" s="246"/>
      <c r="U856" s="246"/>
      <c r="V856" s="246"/>
      <c r="W856" s="246"/>
      <c r="X856" s="246"/>
      <c r="Y856" s="246"/>
      <c r="Z856" s="246"/>
      <c r="AA856" s="246"/>
      <c r="AB856" s="246"/>
      <c r="AC856" s="246"/>
      <c r="AD856" s="246"/>
      <c r="AE856" s="246"/>
      <c r="AF856" s="246"/>
      <c r="AG856" s="246"/>
      <c r="AH856" s="246"/>
      <c r="AI856" s="246"/>
      <c r="AJ856" s="246"/>
      <c r="AK856" s="246"/>
      <c r="AL856" s="246"/>
      <c r="AN856" s="216"/>
      <c r="AO856"/>
      <c r="AP856"/>
      <c r="AQ856"/>
      <c r="AR856"/>
      <c r="AS856"/>
      <c r="AT856"/>
    </row>
    <row r="857" spans="1:46" s="157" customFormat="1" ht="15" x14ac:dyDescent="0.25">
      <c r="A857" s="152"/>
      <c r="B857" s="25"/>
      <c r="C857" s="158"/>
      <c r="D857" s="152"/>
      <c r="E857" s="152"/>
      <c r="F857" s="152"/>
      <c r="G857" s="152"/>
      <c r="H857" s="152"/>
      <c r="I857" s="152"/>
      <c r="J857" s="152"/>
      <c r="K857" s="152"/>
      <c r="L857" s="7" t="s">
        <v>0</v>
      </c>
      <c r="M857" s="159"/>
      <c r="N857" s="159"/>
      <c r="O857" s="159"/>
      <c r="P857" s="159"/>
      <c r="Q857" s="159"/>
      <c r="R857" s="159"/>
      <c r="S857" s="159"/>
      <c r="T857" s="159"/>
      <c r="U857" s="159"/>
      <c r="V857" s="159"/>
      <c r="W857" s="159"/>
      <c r="X857" s="159"/>
      <c r="Y857" s="159"/>
      <c r="Z857" s="156"/>
      <c r="AA857" s="152"/>
      <c r="AB857" s="152"/>
      <c r="AC857" s="152"/>
      <c r="AD857" s="152"/>
      <c r="AE857" s="152"/>
      <c r="AF857" s="152"/>
      <c r="AG857" s="152"/>
      <c r="AH857" s="152"/>
      <c r="AI857" s="152"/>
      <c r="AJ857" s="152"/>
      <c r="AK857" s="152"/>
      <c r="AL857" s="152"/>
      <c r="AN857" s="216"/>
      <c r="AO857"/>
      <c r="AP857"/>
      <c r="AQ857"/>
      <c r="AR857"/>
      <c r="AS857"/>
      <c r="AT857"/>
    </row>
    <row r="858" spans="1:46" s="157" customFormat="1" ht="61.5" x14ac:dyDescent="0.25">
      <c r="A858" s="20" t="s">
        <v>39</v>
      </c>
      <c r="B858" s="21" t="s">
        <v>657</v>
      </c>
      <c r="C858" s="20" t="s">
        <v>2</v>
      </c>
      <c r="D858" s="18" t="s">
        <v>3</v>
      </c>
      <c r="E858" s="18" t="s">
        <v>4</v>
      </c>
      <c r="F858" s="18" t="s">
        <v>5</v>
      </c>
      <c r="G858" s="22" t="s">
        <v>6</v>
      </c>
      <c r="H858" s="22" t="s">
        <v>826</v>
      </c>
      <c r="I858" s="16" t="s">
        <v>7</v>
      </c>
      <c r="J858" s="24" t="s">
        <v>8</v>
      </c>
      <c r="K858" s="17" t="s">
        <v>9</v>
      </c>
      <c r="L858" s="22" t="s">
        <v>10</v>
      </c>
      <c r="M858" s="22" t="s">
        <v>658</v>
      </c>
      <c r="N858" s="22" t="s">
        <v>659</v>
      </c>
      <c r="O858" s="22" t="s">
        <v>660</v>
      </c>
      <c r="P858" s="22" t="s">
        <v>661</v>
      </c>
      <c r="Q858" s="22" t="s">
        <v>662</v>
      </c>
      <c r="R858" s="22" t="s">
        <v>663</v>
      </c>
      <c r="S858" s="22" t="s">
        <v>664</v>
      </c>
      <c r="T858" s="22" t="s">
        <v>665</v>
      </c>
      <c r="U858" s="22" t="s">
        <v>666</v>
      </c>
      <c r="V858" s="22" t="s">
        <v>667</v>
      </c>
      <c r="W858" s="22" t="s">
        <v>665</v>
      </c>
      <c r="X858" s="22" t="s">
        <v>666</v>
      </c>
      <c r="Y858" s="22" t="s">
        <v>667</v>
      </c>
      <c r="Z858" s="23" t="s">
        <v>11</v>
      </c>
      <c r="AA858" s="19" t="s">
        <v>12</v>
      </c>
      <c r="AB858" s="19" t="s">
        <v>13</v>
      </c>
      <c r="AC858" s="19" t="s">
        <v>14</v>
      </c>
      <c r="AD858" s="160"/>
      <c r="AE858" s="19" t="s">
        <v>15</v>
      </c>
      <c r="AF858" s="19" t="s">
        <v>16</v>
      </c>
      <c r="AG858" s="19" t="s">
        <v>17</v>
      </c>
      <c r="AH858" s="19" t="s">
        <v>18</v>
      </c>
      <c r="AI858" s="19" t="s">
        <v>19</v>
      </c>
      <c r="AJ858" s="19" t="s">
        <v>20</v>
      </c>
      <c r="AK858" s="19" t="s">
        <v>21</v>
      </c>
      <c r="AL858" s="19" t="s">
        <v>22</v>
      </c>
      <c r="AN858" s="216"/>
      <c r="AO858"/>
      <c r="AP858"/>
      <c r="AQ858"/>
      <c r="AR858"/>
      <c r="AS858"/>
      <c r="AT858"/>
    </row>
    <row r="859" spans="1:46" s="157" customFormat="1" ht="15" x14ac:dyDescent="0.25">
      <c r="A859" s="6"/>
      <c r="B859" s="161"/>
      <c r="C859" s="162"/>
      <c r="D859" s="161"/>
      <c r="E859" s="161"/>
      <c r="F859" s="161"/>
      <c r="G859" s="163"/>
      <c r="H859" s="161"/>
      <c r="I859" s="164"/>
      <c r="J859" s="165"/>
      <c r="K859" s="161"/>
      <c r="L859" s="161"/>
      <c r="M859" s="161"/>
      <c r="N859" s="161"/>
      <c r="O859" s="161"/>
      <c r="P859" s="161"/>
      <c r="Q859" s="161"/>
      <c r="R859" s="161"/>
      <c r="S859" s="161"/>
      <c r="T859" s="161"/>
      <c r="U859" s="161"/>
      <c r="V859" s="161"/>
      <c r="W859" s="161"/>
      <c r="X859" s="161"/>
      <c r="Y859" s="161"/>
      <c r="Z859" s="160"/>
      <c r="AA859" s="160"/>
      <c r="AB859" s="160"/>
      <c r="AC859" s="160"/>
      <c r="AD859" s="160"/>
      <c r="AE859" s="160"/>
      <c r="AF859" s="160"/>
      <c r="AG859" s="160"/>
      <c r="AH859" s="160"/>
      <c r="AI859" s="160"/>
      <c r="AJ859" s="160"/>
      <c r="AK859" s="160"/>
      <c r="AL859" s="160"/>
      <c r="AN859" s="216"/>
      <c r="AO859"/>
      <c r="AP859"/>
      <c r="AQ859"/>
      <c r="AR859"/>
      <c r="AS859"/>
      <c r="AT859"/>
    </row>
    <row r="860" spans="1:46" s="157" customFormat="1" ht="15" x14ac:dyDescent="0.25">
      <c r="A860" s="334" t="s">
        <v>603</v>
      </c>
      <c r="B860" s="335">
        <v>725</v>
      </c>
      <c r="C860" s="336"/>
      <c r="D860" s="337" t="s">
        <v>23</v>
      </c>
      <c r="E860" s="338" t="s">
        <v>839</v>
      </c>
      <c r="F860" s="339"/>
      <c r="G860" s="408"/>
      <c r="H860" s="409">
        <v>63.2</v>
      </c>
      <c r="I860" s="342">
        <v>1</v>
      </c>
      <c r="J860" s="343"/>
      <c r="K860" s="344" t="s">
        <v>24</v>
      </c>
      <c r="L860" s="345">
        <v>63.2</v>
      </c>
      <c r="M860" s="345">
        <v>63.201153827773538</v>
      </c>
      <c r="N860" s="345">
        <v>63.202307676612193</v>
      </c>
      <c r="O860" s="345">
        <v>63.203461546516444</v>
      </c>
      <c r="P860" s="345">
        <v>63.204615437486609</v>
      </c>
      <c r="Q860" s="345">
        <v>63.205769349523088</v>
      </c>
      <c r="R860" s="345">
        <v>63.206923282626278</v>
      </c>
      <c r="S860" s="345">
        <v>63.208077236796576</v>
      </c>
      <c r="T860" s="345">
        <v>63.209231212034339</v>
      </c>
      <c r="U860" s="345">
        <v>63.21038520833995</v>
      </c>
      <c r="V860" s="345">
        <v>63.2115392257138</v>
      </c>
      <c r="W860" s="345">
        <v>63.212693264156286</v>
      </c>
      <c r="X860" s="345">
        <v>63.213847323667814</v>
      </c>
      <c r="Y860" s="345">
        <v>63.215001404248689</v>
      </c>
      <c r="Z860" s="346" t="s">
        <v>1595</v>
      </c>
      <c r="AA860" s="347">
        <v>0</v>
      </c>
      <c r="AB860" s="347">
        <v>0</v>
      </c>
      <c r="AC860" s="348">
        <v>0.32753164556962022</v>
      </c>
      <c r="AD860" s="175"/>
      <c r="AE860" s="349">
        <v>15130</v>
      </c>
      <c r="AF860" s="350"/>
      <c r="AG860" s="350"/>
      <c r="AH860" s="350"/>
      <c r="AI860" s="350"/>
      <c r="AJ860" s="350"/>
      <c r="AK860" s="350"/>
      <c r="AL860" s="351"/>
      <c r="AN860" s="216"/>
      <c r="AO860"/>
      <c r="AP860"/>
      <c r="AQ860"/>
      <c r="AR860"/>
      <c r="AS860"/>
      <c r="AT860"/>
    </row>
    <row r="861" spans="1:46" s="157" customFormat="1" ht="15" x14ac:dyDescent="0.25">
      <c r="A861" s="11"/>
      <c r="B861" s="176"/>
      <c r="C861" s="177"/>
      <c r="D861" s="178"/>
      <c r="E861" s="256" t="s">
        <v>838</v>
      </c>
      <c r="F861" s="178"/>
      <c r="G861" s="179"/>
      <c r="H861" s="180"/>
      <c r="I861" s="181"/>
      <c r="J861" s="182"/>
      <c r="K861" s="183" t="s">
        <v>25</v>
      </c>
      <c r="L861" s="352">
        <v>67.093665899307879</v>
      </c>
      <c r="M861" s="352">
        <v>67.094890812838614</v>
      </c>
      <c r="N861" s="352">
        <v>67.096115748732274</v>
      </c>
      <c r="O861" s="352">
        <v>67.097340706989343</v>
      </c>
      <c r="P861" s="352">
        <v>67.098565687610176</v>
      </c>
      <c r="Q861" s="352">
        <v>67.099790690595185</v>
      </c>
      <c r="R861" s="352">
        <v>67.101015715944797</v>
      </c>
      <c r="S861" s="352">
        <v>67.102240763659438</v>
      </c>
      <c r="T861" s="352">
        <v>67.103465833739477</v>
      </c>
      <c r="U861" s="352">
        <v>67.104690926185327</v>
      </c>
      <c r="V861" s="352">
        <v>67.1059160409974</v>
      </c>
      <c r="W861" s="352">
        <v>67.107141178176121</v>
      </c>
      <c r="X861" s="352">
        <v>67.108366337721918</v>
      </c>
      <c r="Y861" s="352">
        <v>67.109591519635117</v>
      </c>
      <c r="Z861" s="184"/>
      <c r="AA861" s="353"/>
      <c r="AB861" s="353"/>
      <c r="AC861" s="354">
        <v>20.7</v>
      </c>
      <c r="AD861" s="175"/>
      <c r="AE861" s="186">
        <v>1</v>
      </c>
      <c r="AF861" s="187">
        <v>0</v>
      </c>
      <c r="AG861" s="187">
        <v>0</v>
      </c>
      <c r="AH861" s="187">
        <v>0</v>
      </c>
      <c r="AI861" s="187">
        <v>0</v>
      </c>
      <c r="AJ861" s="187">
        <v>0</v>
      </c>
      <c r="AK861" s="187">
        <v>0</v>
      </c>
      <c r="AL861" s="188">
        <v>0</v>
      </c>
      <c r="AN861" s="216"/>
      <c r="AO861"/>
      <c r="AP861"/>
      <c r="AQ861"/>
      <c r="AR861"/>
      <c r="AS861"/>
      <c r="AT861"/>
    </row>
    <row r="862" spans="1:46" s="157" customFormat="1" ht="15" x14ac:dyDescent="0.25">
      <c r="A862" s="11"/>
      <c r="B862" s="176"/>
      <c r="C862" s="189"/>
      <c r="D862" s="190" t="s">
        <v>26</v>
      </c>
      <c r="E862" s="355"/>
      <c r="F862" s="356"/>
      <c r="G862" s="357"/>
      <c r="H862" s="358"/>
      <c r="I862" s="359"/>
      <c r="J862" s="359"/>
      <c r="K862" s="359"/>
      <c r="L862" s="359"/>
      <c r="M862" s="359"/>
      <c r="N862" s="360"/>
      <c r="O862" s="360"/>
      <c r="P862" s="360"/>
      <c r="Q862" s="360"/>
      <c r="R862" s="361" t="s">
        <v>27</v>
      </c>
      <c r="S862" s="392">
        <v>0</v>
      </c>
      <c r="T862" s="353"/>
      <c r="U862" s="353"/>
      <c r="V862" s="353"/>
      <c r="W862" s="353"/>
      <c r="X862" s="353"/>
      <c r="Y862" s="353"/>
      <c r="Z862" s="184"/>
      <c r="AA862" s="362"/>
      <c r="AB862" s="362"/>
      <c r="AC862" s="363"/>
      <c r="AD862" s="175"/>
      <c r="AE862" s="175"/>
      <c r="AF862" s="175"/>
      <c r="AG862" s="175"/>
      <c r="AH862" s="175"/>
      <c r="AI862" s="175"/>
      <c r="AJ862" s="175"/>
      <c r="AK862" s="175"/>
      <c r="AL862" s="175"/>
      <c r="AN862" s="216"/>
      <c r="AO862"/>
      <c r="AP862"/>
      <c r="AQ862"/>
      <c r="AR862"/>
      <c r="AS862"/>
      <c r="AT862"/>
    </row>
    <row r="863" spans="1:46" s="157" customFormat="1" ht="15" x14ac:dyDescent="0.25">
      <c r="A863" s="14"/>
      <c r="B863" s="197"/>
      <c r="C863" s="198"/>
      <c r="D863" s="198"/>
      <c r="E863" s="198"/>
      <c r="F863" s="199"/>
      <c r="G863" s="200" t="s">
        <v>28</v>
      </c>
      <c r="H863" s="201">
        <v>0.99199999999999999</v>
      </c>
      <c r="I863" s="197"/>
      <c r="J863" s="202"/>
      <c r="K863" s="203" t="s">
        <v>29</v>
      </c>
      <c r="L863" s="78">
        <v>62.694400000000002</v>
      </c>
      <c r="M863" s="78">
        <v>62.695544597151347</v>
      </c>
      <c r="N863" s="78">
        <v>62.696689215199292</v>
      </c>
      <c r="O863" s="78">
        <v>62.697833854144314</v>
      </c>
      <c r="P863" s="78">
        <v>62.698978513986717</v>
      </c>
      <c r="Q863" s="78">
        <v>62.700123194726906</v>
      </c>
      <c r="R863" s="78">
        <v>62.701267896365266</v>
      </c>
      <c r="S863" s="78">
        <v>62.702412618902201</v>
      </c>
      <c r="T863" s="78">
        <v>62.703557362338067</v>
      </c>
      <c r="U863" s="78">
        <v>62.704702126673233</v>
      </c>
      <c r="V863" s="78">
        <v>62.70584691190809</v>
      </c>
      <c r="W863" s="78">
        <v>62.706991718043035</v>
      </c>
      <c r="X863" s="78">
        <v>62.708136545078467</v>
      </c>
      <c r="Y863" s="78">
        <v>62.709281393014699</v>
      </c>
      <c r="Z863" s="204"/>
      <c r="AA863" s="205"/>
      <c r="AB863" s="198"/>
      <c r="AC863" s="206"/>
      <c r="AD863" s="175"/>
      <c r="AE863" s="175"/>
      <c r="AF863" s="175"/>
      <c r="AG863" s="175"/>
      <c r="AH863" s="175"/>
      <c r="AI863" s="175"/>
      <c r="AJ863" s="175"/>
      <c r="AK863" s="175"/>
      <c r="AL863" s="175"/>
      <c r="AN863" s="216"/>
      <c r="AO863"/>
      <c r="AP863"/>
      <c r="AQ863"/>
      <c r="AR863"/>
      <c r="AS863"/>
      <c r="AT863"/>
    </row>
    <row r="864" spans="1:46" s="157" customFormat="1" ht="15" x14ac:dyDescent="0.25">
      <c r="A864" s="2"/>
      <c r="C864" s="207"/>
      <c r="D864" s="208"/>
      <c r="E864" s="208"/>
      <c r="F864" s="208"/>
      <c r="G864" s="209"/>
      <c r="H864" s="241"/>
      <c r="I864" s="211"/>
      <c r="J864" s="212"/>
      <c r="K864" s="208"/>
      <c r="Z864" s="175"/>
      <c r="AA864" s="175"/>
      <c r="AB864" s="175"/>
      <c r="AC864" s="175"/>
      <c r="AD864" s="175"/>
      <c r="AE864" s="175"/>
      <c r="AF864" s="175"/>
      <c r="AG864" s="175"/>
      <c r="AH864" s="175"/>
      <c r="AI864" s="175"/>
      <c r="AJ864" s="175"/>
      <c r="AK864" s="175"/>
      <c r="AL864" s="175"/>
      <c r="AN864" s="216"/>
      <c r="AO864"/>
      <c r="AP864"/>
      <c r="AQ864"/>
      <c r="AR864"/>
      <c r="AS864"/>
      <c r="AT864"/>
    </row>
    <row r="865" spans="1:46" s="157" customFormat="1" ht="15" x14ac:dyDescent="0.25">
      <c r="A865" s="152"/>
      <c r="B865" s="388">
        <v>712</v>
      </c>
      <c r="C865" s="365" t="s">
        <v>311</v>
      </c>
      <c r="D865" s="366" t="s">
        <v>30</v>
      </c>
      <c r="E865" s="366" t="s">
        <v>532</v>
      </c>
      <c r="F865" s="367"/>
      <c r="G865" s="411">
        <v>43496</v>
      </c>
      <c r="H865" s="412">
        <v>9.34</v>
      </c>
      <c r="I865" s="342">
        <v>1</v>
      </c>
      <c r="J865" s="368">
        <v>0</v>
      </c>
      <c r="K865" s="369">
        <v>0</v>
      </c>
      <c r="L865" s="370">
        <v>9.34</v>
      </c>
      <c r="M865" s="370">
        <v>9.3401705182184269</v>
      </c>
      <c r="N865" s="370">
        <v>9.3403410395499673</v>
      </c>
      <c r="O865" s="370">
        <v>9.3405115639946743</v>
      </c>
      <c r="P865" s="370">
        <v>9.3406820915526083</v>
      </c>
      <c r="Q865" s="370">
        <v>9.3408526222238226</v>
      </c>
      <c r="R865" s="370">
        <v>9.3410231560083776</v>
      </c>
      <c r="S865" s="370">
        <v>9.3411936929063266</v>
      </c>
      <c r="T865" s="370">
        <v>9.34136423291773</v>
      </c>
      <c r="U865" s="370">
        <v>9.3415347760426428</v>
      </c>
      <c r="V865" s="370">
        <v>9.3417053222811219</v>
      </c>
      <c r="W865" s="370">
        <v>9.3418758716332206</v>
      </c>
      <c r="X865" s="370">
        <v>9.3420464240990064</v>
      </c>
      <c r="Y865" s="370">
        <v>9.3422169796785237</v>
      </c>
      <c r="Z865" s="381"/>
      <c r="AA865" s="347">
        <v>0</v>
      </c>
      <c r="AB865" s="347">
        <v>0</v>
      </c>
      <c r="AC865" s="348">
        <v>0.12419700214132762</v>
      </c>
      <c r="AD865" s="175"/>
      <c r="AE865" s="349">
        <v>83504</v>
      </c>
      <c r="AF865" s="350"/>
      <c r="AG865" s="350"/>
      <c r="AH865" s="350"/>
      <c r="AI865" s="350"/>
      <c r="AJ865" s="350"/>
      <c r="AK865" s="350"/>
      <c r="AL865" s="351"/>
      <c r="AM865" s="157">
        <v>9.8450000000000006</v>
      </c>
      <c r="AN865" s="216">
        <v>-0.50500000000000078</v>
      </c>
      <c r="AO865"/>
      <c r="AP865"/>
      <c r="AQ865"/>
      <c r="AR865"/>
      <c r="AS865"/>
      <c r="AT865"/>
    </row>
    <row r="866" spans="1:46" s="157" customFormat="1" ht="15" x14ac:dyDescent="0.25">
      <c r="A866" s="152"/>
      <c r="C866" s="217"/>
      <c r="D866" s="139"/>
      <c r="E866" s="139"/>
      <c r="F866" s="139"/>
      <c r="G866" s="218">
        <v>0.75</v>
      </c>
      <c r="H866" s="248"/>
      <c r="I866" s="220"/>
      <c r="J866" s="220"/>
      <c r="K866" s="220"/>
      <c r="L866" s="220" t="s">
        <v>32</v>
      </c>
      <c r="M866" s="235"/>
      <c r="N866" s="221"/>
      <c r="O866" s="221"/>
      <c r="P866" s="221"/>
      <c r="Q866" s="221"/>
      <c r="R866" s="221"/>
      <c r="S866" s="221"/>
      <c r="T866" s="221"/>
      <c r="U866" s="221"/>
      <c r="V866" s="221"/>
      <c r="W866" s="221"/>
      <c r="X866" s="221"/>
      <c r="Y866" s="221"/>
      <c r="Z866" s="222"/>
      <c r="AA866" s="353"/>
      <c r="AB866" s="353"/>
      <c r="AC866" s="372">
        <v>1.1599999999999999</v>
      </c>
      <c r="AD866" s="175"/>
      <c r="AE866" s="186">
        <v>1</v>
      </c>
      <c r="AF866" s="187">
        <v>0</v>
      </c>
      <c r="AG866" s="187">
        <v>0</v>
      </c>
      <c r="AH866" s="187">
        <v>0</v>
      </c>
      <c r="AI866" s="187">
        <v>0</v>
      </c>
      <c r="AJ866" s="187">
        <v>0</v>
      </c>
      <c r="AK866" s="187">
        <v>0</v>
      </c>
      <c r="AL866" s="188">
        <v>0</v>
      </c>
      <c r="AN866" s="216"/>
      <c r="AO866"/>
      <c r="AP866"/>
      <c r="AQ866"/>
      <c r="AR866"/>
      <c r="AS866"/>
      <c r="AT866"/>
    </row>
    <row r="867" spans="1:46" s="157" customFormat="1" ht="15" x14ac:dyDescent="0.25">
      <c r="A867" s="152"/>
      <c r="C867" s="223" t="s">
        <v>33</v>
      </c>
      <c r="D867" s="373"/>
      <c r="E867" s="225"/>
      <c r="F867" s="225"/>
      <c r="G867" s="226"/>
      <c r="H867" s="249"/>
      <c r="I867" s="228"/>
      <c r="J867" s="228"/>
      <c r="K867" s="228"/>
      <c r="L867" s="228"/>
      <c r="M867" s="374"/>
      <c r="N867" s="374"/>
      <c r="O867" s="375"/>
      <c r="P867" s="375"/>
      <c r="Q867" s="375"/>
      <c r="R867" s="376" t="s">
        <v>34</v>
      </c>
      <c r="S867" s="396">
        <v>0</v>
      </c>
      <c r="T867" s="233"/>
      <c r="U867" s="233"/>
      <c r="V867" s="233"/>
      <c r="W867" s="233"/>
      <c r="X867" s="233"/>
      <c r="Y867" s="233"/>
      <c r="Z867" s="234"/>
      <c r="AA867" s="378"/>
      <c r="AB867" s="378"/>
      <c r="AC867" s="379"/>
      <c r="AD867" s="175"/>
      <c r="AE867" s="175"/>
      <c r="AF867" s="175"/>
      <c r="AG867" s="175"/>
      <c r="AH867" s="175"/>
      <c r="AI867" s="175"/>
      <c r="AJ867" s="175"/>
      <c r="AK867" s="175"/>
      <c r="AL867" s="175"/>
      <c r="AN867" s="216"/>
      <c r="AO867"/>
      <c r="AP867"/>
      <c r="AQ867"/>
      <c r="AR867"/>
      <c r="AS867"/>
      <c r="AT867"/>
    </row>
    <row r="868" spans="1:46" s="157" customFormat="1" ht="15" x14ac:dyDescent="0.25">
      <c r="A868" s="152"/>
      <c r="B868" s="364">
        <v>713</v>
      </c>
      <c r="C868" s="365" t="s">
        <v>312</v>
      </c>
      <c r="D868" s="366" t="s">
        <v>30</v>
      </c>
      <c r="E868" s="366" t="s">
        <v>594</v>
      </c>
      <c r="F868" s="367"/>
      <c r="G868" s="411">
        <v>43496</v>
      </c>
      <c r="H868" s="412">
        <v>8.8800000000000008</v>
      </c>
      <c r="I868" s="342">
        <v>1</v>
      </c>
      <c r="J868" s="368">
        <v>0</v>
      </c>
      <c r="K868" s="369">
        <v>0</v>
      </c>
      <c r="L868" s="370">
        <v>8.8800000000000008</v>
      </c>
      <c r="M868" s="370">
        <v>8.8801621201048864</v>
      </c>
      <c r="N868" s="370">
        <v>8.8803242431695626</v>
      </c>
      <c r="O868" s="370">
        <v>8.880486369194081</v>
      </c>
      <c r="P868" s="370">
        <v>8.8806484981784983</v>
      </c>
      <c r="Q868" s="370">
        <v>8.8808106301228644</v>
      </c>
      <c r="R868" s="370">
        <v>8.8809727650272379</v>
      </c>
      <c r="S868" s="370">
        <v>8.8811349028916684</v>
      </c>
      <c r="T868" s="370">
        <v>8.8812970437162164</v>
      </c>
      <c r="U868" s="370">
        <v>8.8814591875009281</v>
      </c>
      <c r="V868" s="370">
        <v>8.8816213342458639</v>
      </c>
      <c r="W868" s="370">
        <v>8.8817834839510716</v>
      </c>
      <c r="X868" s="370">
        <v>8.8819456366166154</v>
      </c>
      <c r="Y868" s="370">
        <v>8.8821077922425378</v>
      </c>
      <c r="Z868" s="371"/>
      <c r="AA868" s="347">
        <v>0</v>
      </c>
      <c r="AB868" s="347">
        <v>0</v>
      </c>
      <c r="AC868" s="348">
        <v>0.24211711711711709</v>
      </c>
      <c r="AD868" s="175"/>
      <c r="AE868" s="349">
        <v>83517</v>
      </c>
      <c r="AF868" s="350"/>
      <c r="AG868" s="350"/>
      <c r="AH868" s="350"/>
      <c r="AI868" s="350"/>
      <c r="AJ868" s="350"/>
      <c r="AK868" s="350"/>
      <c r="AL868" s="351"/>
      <c r="AM868" s="157">
        <v>9.3109999999999999</v>
      </c>
      <c r="AN868" s="216">
        <v>-0.43099999999999916</v>
      </c>
      <c r="AO868"/>
      <c r="AP868"/>
      <c r="AQ868"/>
      <c r="AR868"/>
      <c r="AS868"/>
      <c r="AT868"/>
    </row>
    <row r="869" spans="1:46" s="157" customFormat="1" ht="15" x14ac:dyDescent="0.25">
      <c r="A869" s="152"/>
      <c r="C869" s="217"/>
      <c r="D869" s="139"/>
      <c r="E869" s="139"/>
      <c r="F869" s="139"/>
      <c r="G869" s="218">
        <v>0.72916666666666663</v>
      </c>
      <c r="H869" s="250"/>
      <c r="I869" s="220"/>
      <c r="J869" s="220"/>
      <c r="K869" s="220"/>
      <c r="L869" s="220" t="s">
        <v>32</v>
      </c>
      <c r="M869" s="221"/>
      <c r="N869" s="221"/>
      <c r="O869" s="221"/>
      <c r="P869" s="221"/>
      <c r="Q869" s="221"/>
      <c r="R869" s="221"/>
      <c r="S869" s="221"/>
      <c r="T869" s="221"/>
      <c r="U869" s="221"/>
      <c r="V869" s="221"/>
      <c r="W869" s="221"/>
      <c r="X869" s="221"/>
      <c r="Y869" s="221"/>
      <c r="Z869" s="222"/>
      <c r="AA869" s="353"/>
      <c r="AB869" s="353"/>
      <c r="AC869" s="372">
        <v>2.15</v>
      </c>
      <c r="AD869" s="175"/>
      <c r="AE869" s="186">
        <v>1</v>
      </c>
      <c r="AF869" s="187">
        <v>0</v>
      </c>
      <c r="AG869" s="187">
        <v>0</v>
      </c>
      <c r="AH869" s="187">
        <v>0</v>
      </c>
      <c r="AI869" s="187">
        <v>0</v>
      </c>
      <c r="AJ869" s="187">
        <v>0</v>
      </c>
      <c r="AK869" s="187">
        <v>0</v>
      </c>
      <c r="AL869" s="188">
        <v>0</v>
      </c>
      <c r="AN869" s="216"/>
      <c r="AO869"/>
      <c r="AP869"/>
      <c r="AQ869"/>
      <c r="AR869"/>
      <c r="AS869"/>
      <c r="AT869"/>
    </row>
    <row r="870" spans="1:46" s="157" customFormat="1" ht="15" x14ac:dyDescent="0.25">
      <c r="A870" s="152"/>
      <c r="C870" s="223" t="s">
        <v>33</v>
      </c>
      <c r="D870" s="373"/>
      <c r="E870" s="225"/>
      <c r="F870" s="225"/>
      <c r="G870" s="226"/>
      <c r="H870" s="249"/>
      <c r="I870" s="228"/>
      <c r="J870" s="228"/>
      <c r="K870" s="228"/>
      <c r="L870" s="228"/>
      <c r="M870" s="374"/>
      <c r="N870" s="374"/>
      <c r="O870" s="375"/>
      <c r="P870" s="375"/>
      <c r="Q870" s="375"/>
      <c r="R870" s="376" t="s">
        <v>34</v>
      </c>
      <c r="S870" s="396">
        <v>0</v>
      </c>
      <c r="T870" s="233"/>
      <c r="U870" s="233"/>
      <c r="V870" s="233"/>
      <c r="W870" s="233"/>
      <c r="X870" s="233"/>
      <c r="Y870" s="233"/>
      <c r="Z870" s="234"/>
      <c r="AA870" s="378"/>
      <c r="AB870" s="378"/>
      <c r="AC870" s="379"/>
      <c r="AD870" s="175"/>
      <c r="AE870" s="175"/>
      <c r="AF870" s="175"/>
      <c r="AG870" s="175"/>
      <c r="AH870" s="175"/>
      <c r="AI870" s="175"/>
      <c r="AJ870" s="175"/>
      <c r="AK870" s="175"/>
      <c r="AL870" s="175"/>
      <c r="AN870" s="216"/>
      <c r="AO870"/>
      <c r="AP870"/>
      <c r="AQ870"/>
      <c r="AR870"/>
      <c r="AS870"/>
      <c r="AT870"/>
    </row>
    <row r="871" spans="1:46" s="157" customFormat="1" ht="15" x14ac:dyDescent="0.25">
      <c r="A871" s="152"/>
      <c r="B871" s="364">
        <v>761</v>
      </c>
      <c r="C871" s="365" t="s">
        <v>320</v>
      </c>
      <c r="D871" s="366" t="s">
        <v>30</v>
      </c>
      <c r="E871" s="366" t="s">
        <v>604</v>
      </c>
      <c r="F871" s="367"/>
      <c r="G871" s="411"/>
      <c r="H871" s="413">
        <v>0.1994679910816613</v>
      </c>
      <c r="I871" s="342">
        <v>1</v>
      </c>
      <c r="J871" s="368">
        <v>0</v>
      </c>
      <c r="K871" s="369">
        <v>0</v>
      </c>
      <c r="L871" s="370">
        <v>0.1994679910816613</v>
      </c>
      <c r="M871" s="370">
        <v>0.19947163272261126</v>
      </c>
      <c r="N871" s="370">
        <v>0.19947527443004581</v>
      </c>
      <c r="O871" s="370">
        <v>0.19947891620396616</v>
      </c>
      <c r="P871" s="370">
        <v>0.19948255804437356</v>
      </c>
      <c r="Q871" s="370">
        <v>0.19948619995126918</v>
      </c>
      <c r="R871" s="370">
        <v>0.19948984192465424</v>
      </c>
      <c r="S871" s="370">
        <v>0.19949348396452998</v>
      </c>
      <c r="T871" s="370">
        <v>0.19949712607089762</v>
      </c>
      <c r="U871" s="370">
        <v>0.19950076824375831</v>
      </c>
      <c r="V871" s="370">
        <v>0.19950441048311335</v>
      </c>
      <c r="W871" s="370">
        <v>0.19950805278896386</v>
      </c>
      <c r="X871" s="370">
        <v>0.1995116951613112</v>
      </c>
      <c r="Y871" s="370">
        <v>0.19951533760015638</v>
      </c>
      <c r="Z871" s="371"/>
      <c r="AA871" s="347">
        <v>0</v>
      </c>
      <c r="AB871" s="347">
        <v>0</v>
      </c>
      <c r="AC871" s="348">
        <v>0</v>
      </c>
      <c r="AD871" s="175"/>
      <c r="AE871" s="349">
        <v>83532</v>
      </c>
      <c r="AF871" s="350"/>
      <c r="AG871" s="350"/>
      <c r="AH871" s="350"/>
      <c r="AI871" s="350"/>
      <c r="AJ871" s="350"/>
      <c r="AK871" s="350"/>
      <c r="AL871" s="351"/>
      <c r="AM871" s="157">
        <v>0.2</v>
      </c>
      <c r="AN871" s="216">
        <v>-5.3200891833871111E-4</v>
      </c>
      <c r="AO871"/>
      <c r="AP871"/>
      <c r="AQ871"/>
      <c r="AR871"/>
      <c r="AS871"/>
      <c r="AT871"/>
    </row>
    <row r="872" spans="1:46" s="157" customFormat="1" ht="15" x14ac:dyDescent="0.25">
      <c r="C872" s="238" t="s">
        <v>672</v>
      </c>
      <c r="D872" s="139"/>
      <c r="E872" s="139"/>
      <c r="F872" s="139"/>
      <c r="G872" s="218"/>
      <c r="H872" s="250"/>
      <c r="I872" s="220"/>
      <c r="J872" s="220"/>
      <c r="K872" s="220"/>
      <c r="L872" s="220" t="s">
        <v>32</v>
      </c>
      <c r="M872" s="235"/>
      <c r="N872" s="221"/>
      <c r="O872" s="221"/>
      <c r="P872" s="221"/>
      <c r="Q872" s="221"/>
      <c r="R872" s="221"/>
      <c r="S872" s="221"/>
      <c r="T872" s="221"/>
      <c r="U872" s="221"/>
      <c r="V872" s="221"/>
      <c r="W872" s="221"/>
      <c r="X872" s="221"/>
      <c r="Y872" s="221"/>
      <c r="Z872" s="222"/>
      <c r="AA872" s="353"/>
      <c r="AB872" s="353"/>
      <c r="AC872" s="382"/>
      <c r="AD872" s="175"/>
      <c r="AE872" s="186">
        <v>1</v>
      </c>
      <c r="AF872" s="187">
        <v>0</v>
      </c>
      <c r="AG872" s="187">
        <v>0</v>
      </c>
      <c r="AH872" s="187">
        <v>0</v>
      </c>
      <c r="AI872" s="187">
        <v>0</v>
      </c>
      <c r="AJ872" s="187">
        <v>0</v>
      </c>
      <c r="AK872" s="187">
        <v>0</v>
      </c>
      <c r="AL872" s="188">
        <v>0</v>
      </c>
      <c r="AN872" s="216"/>
      <c r="AO872"/>
      <c r="AP872"/>
      <c r="AQ872"/>
      <c r="AR872"/>
      <c r="AS872"/>
      <c r="AT872"/>
    </row>
    <row r="873" spans="1:46" s="157" customFormat="1" ht="15" x14ac:dyDescent="0.25">
      <c r="C873" s="223" t="s">
        <v>33</v>
      </c>
      <c r="D873" s="373"/>
      <c r="E873" s="225"/>
      <c r="F873" s="225"/>
      <c r="G873" s="226"/>
      <c r="H873" s="249"/>
      <c r="I873" s="228"/>
      <c r="J873" s="228"/>
      <c r="K873" s="228"/>
      <c r="L873" s="228"/>
      <c r="M873" s="374"/>
      <c r="N873" s="374"/>
      <c r="O873" s="375"/>
      <c r="P873" s="375"/>
      <c r="Q873" s="375"/>
      <c r="R873" s="376" t="s">
        <v>34</v>
      </c>
      <c r="S873" s="396">
        <v>0</v>
      </c>
      <c r="T873" s="233"/>
      <c r="U873" s="233"/>
      <c r="V873" s="233"/>
      <c r="W873" s="233"/>
      <c r="X873" s="233"/>
      <c r="Y873" s="233"/>
      <c r="Z873" s="234"/>
      <c r="AA873" s="378"/>
      <c r="AB873" s="378"/>
      <c r="AC873" s="379"/>
      <c r="AD873" s="175"/>
      <c r="AE873" s="175"/>
      <c r="AF873" s="175"/>
      <c r="AG873" s="175"/>
      <c r="AH873" s="175"/>
      <c r="AI873" s="175"/>
      <c r="AJ873" s="175"/>
      <c r="AK873" s="175"/>
      <c r="AL873" s="175"/>
      <c r="AN873" s="216"/>
      <c r="AO873"/>
      <c r="AP873"/>
      <c r="AQ873"/>
      <c r="AR873"/>
      <c r="AS873"/>
      <c r="AT873"/>
    </row>
    <row r="874" spans="1:46" s="157" customFormat="1" ht="15" x14ac:dyDescent="0.25">
      <c r="B874" s="364">
        <v>718</v>
      </c>
      <c r="C874" s="365" t="s">
        <v>313</v>
      </c>
      <c r="D874" s="366" t="s">
        <v>30</v>
      </c>
      <c r="E874" s="366" t="s">
        <v>530</v>
      </c>
      <c r="F874" s="367"/>
      <c r="G874" s="411">
        <v>43467</v>
      </c>
      <c r="H874" s="412">
        <v>0.36</v>
      </c>
      <c r="I874" s="342">
        <v>1</v>
      </c>
      <c r="J874" s="368">
        <v>0</v>
      </c>
      <c r="K874" s="369">
        <v>0</v>
      </c>
      <c r="L874" s="370">
        <v>0.36</v>
      </c>
      <c r="M874" s="370">
        <v>0.36000657243668455</v>
      </c>
      <c r="N874" s="370">
        <v>0.36001314499336057</v>
      </c>
      <c r="O874" s="370">
        <v>0.36001971767003021</v>
      </c>
      <c r="P874" s="370">
        <v>0.36002629046669582</v>
      </c>
      <c r="Q874" s="370">
        <v>0.36003286338335933</v>
      </c>
      <c r="R874" s="370">
        <v>0.36003943642002306</v>
      </c>
      <c r="S874" s="370">
        <v>0.36004600957668925</v>
      </c>
      <c r="T874" s="370">
        <v>0.36005258285336006</v>
      </c>
      <c r="U874" s="370">
        <v>0.36005915625003759</v>
      </c>
      <c r="V874" s="370">
        <v>0.36006572976672419</v>
      </c>
      <c r="W874" s="370">
        <v>0.36007230340342178</v>
      </c>
      <c r="X874" s="370">
        <v>0.36007887716013304</v>
      </c>
      <c r="Y874" s="370">
        <v>0.36008545103685963</v>
      </c>
      <c r="Z874" s="371"/>
      <c r="AA874" s="347">
        <v>0</v>
      </c>
      <c r="AB874" s="347">
        <v>0</v>
      </c>
      <c r="AC874" s="348">
        <v>0.16666666666666666</v>
      </c>
      <c r="AD874" s="175"/>
      <c r="AE874" s="349">
        <v>83535</v>
      </c>
      <c r="AF874" s="350"/>
      <c r="AG874" s="350"/>
      <c r="AH874" s="350"/>
      <c r="AI874" s="350"/>
      <c r="AJ874" s="350"/>
      <c r="AK874" s="350"/>
      <c r="AL874" s="351"/>
      <c r="AM874" s="157">
        <v>0.388345625320062</v>
      </c>
      <c r="AN874" s="216">
        <v>-2.8345625320062018E-2</v>
      </c>
      <c r="AO874"/>
      <c r="AP874"/>
      <c r="AQ874"/>
      <c r="AR874"/>
      <c r="AS874"/>
      <c r="AT874"/>
    </row>
    <row r="875" spans="1:46" s="157" customFormat="1" ht="15" x14ac:dyDescent="0.25">
      <c r="C875" s="217"/>
      <c r="D875" s="139"/>
      <c r="E875" s="139"/>
      <c r="F875" s="139"/>
      <c r="G875" s="218">
        <v>0.41666666666666669</v>
      </c>
      <c r="H875" s="250"/>
      <c r="I875" s="220"/>
      <c r="J875" s="220"/>
      <c r="K875" s="220"/>
      <c r="L875" s="220" t="s">
        <v>32</v>
      </c>
      <c r="M875" s="235"/>
      <c r="N875" s="221"/>
      <c r="O875" s="221"/>
      <c r="P875" s="221"/>
      <c r="Q875" s="221"/>
      <c r="R875" s="221"/>
      <c r="S875" s="221"/>
      <c r="T875" s="221"/>
      <c r="U875" s="221"/>
      <c r="V875" s="221"/>
      <c r="W875" s="221"/>
      <c r="X875" s="221"/>
      <c r="Y875" s="221"/>
      <c r="Z875" s="222"/>
      <c r="AA875" s="353"/>
      <c r="AB875" s="353"/>
      <c r="AC875" s="372">
        <v>0.06</v>
      </c>
      <c r="AD875" s="175"/>
      <c r="AE875" s="186">
        <v>1</v>
      </c>
      <c r="AF875" s="187">
        <v>0</v>
      </c>
      <c r="AG875" s="187">
        <v>0</v>
      </c>
      <c r="AH875" s="187">
        <v>0</v>
      </c>
      <c r="AI875" s="187">
        <v>0</v>
      </c>
      <c r="AJ875" s="187">
        <v>0</v>
      </c>
      <c r="AK875" s="187">
        <v>0</v>
      </c>
      <c r="AL875" s="188">
        <v>0</v>
      </c>
      <c r="AN875" s="216"/>
      <c r="AO875"/>
      <c r="AP875"/>
      <c r="AQ875"/>
      <c r="AR875"/>
      <c r="AS875"/>
      <c r="AT875"/>
    </row>
    <row r="876" spans="1:46" s="157" customFormat="1" ht="15" x14ac:dyDescent="0.25">
      <c r="C876" s="223" t="s">
        <v>33</v>
      </c>
      <c r="D876" s="373"/>
      <c r="E876" s="225"/>
      <c r="F876" s="225"/>
      <c r="G876" s="226"/>
      <c r="H876" s="249"/>
      <c r="I876" s="228"/>
      <c r="J876" s="228"/>
      <c r="K876" s="228"/>
      <c r="L876" s="228"/>
      <c r="M876" s="374"/>
      <c r="N876" s="374"/>
      <c r="O876" s="375"/>
      <c r="P876" s="375"/>
      <c r="Q876" s="375"/>
      <c r="R876" s="376" t="s">
        <v>34</v>
      </c>
      <c r="S876" s="396">
        <v>0</v>
      </c>
      <c r="T876" s="233"/>
      <c r="U876" s="233"/>
      <c r="V876" s="233"/>
      <c r="W876" s="233"/>
      <c r="X876" s="233"/>
      <c r="Y876" s="233"/>
      <c r="Z876" s="234"/>
      <c r="AA876" s="378"/>
      <c r="AB876" s="378"/>
      <c r="AC876" s="379"/>
      <c r="AD876" s="175"/>
      <c r="AE876" s="175"/>
      <c r="AF876" s="175"/>
      <c r="AG876" s="175"/>
      <c r="AH876" s="175"/>
      <c r="AI876" s="175"/>
      <c r="AJ876" s="175"/>
      <c r="AK876" s="175"/>
      <c r="AL876" s="175"/>
      <c r="AN876" s="216"/>
      <c r="AO876"/>
      <c r="AP876"/>
      <c r="AQ876"/>
      <c r="AR876"/>
      <c r="AS876"/>
      <c r="AT876"/>
    </row>
    <row r="877" spans="1:46" s="157" customFormat="1" ht="15" x14ac:dyDescent="0.25">
      <c r="B877" s="380">
        <v>750</v>
      </c>
      <c r="C877" s="365" t="s">
        <v>318</v>
      </c>
      <c r="D877" s="366" t="s">
        <v>30</v>
      </c>
      <c r="E877" s="366" t="s">
        <v>545</v>
      </c>
      <c r="F877" s="367"/>
      <c r="G877" s="411">
        <v>43439</v>
      </c>
      <c r="H877" s="412">
        <v>11.11</v>
      </c>
      <c r="I877" s="342">
        <v>1</v>
      </c>
      <c r="J877" s="368">
        <v>0</v>
      </c>
      <c r="K877" s="369">
        <v>0</v>
      </c>
      <c r="L877" s="370">
        <v>11.11</v>
      </c>
      <c r="M877" s="370">
        <v>11.110202832698793</v>
      </c>
      <c r="N877" s="370">
        <v>11.110405669100656</v>
      </c>
      <c r="O877" s="370">
        <v>11.110608509205655</v>
      </c>
      <c r="P877" s="370">
        <v>11.110811353013862</v>
      </c>
      <c r="Q877" s="370">
        <v>11.111014200525339</v>
      </c>
      <c r="R877" s="370">
        <v>11.111217051740157</v>
      </c>
      <c r="S877" s="370">
        <v>11.111419906658382</v>
      </c>
      <c r="T877" s="370">
        <v>11.111622765280083</v>
      </c>
      <c r="U877" s="370">
        <v>11.111825627605327</v>
      </c>
      <c r="V877" s="370">
        <v>11.112028493634183</v>
      </c>
      <c r="W877" s="370">
        <v>11.112231363366712</v>
      </c>
      <c r="X877" s="370">
        <v>11.112434236802994</v>
      </c>
      <c r="Y877" s="370">
        <v>11.112637113943084</v>
      </c>
      <c r="Z877" s="371"/>
      <c r="AA877" s="347">
        <v>0</v>
      </c>
      <c r="AB877" s="347">
        <v>0</v>
      </c>
      <c r="AC877" s="348">
        <v>0.22322232223222324</v>
      </c>
      <c r="AD877" s="175"/>
      <c r="AE877" s="349">
        <v>83513</v>
      </c>
      <c r="AF877" s="350"/>
      <c r="AG877" s="350"/>
      <c r="AH877" s="350"/>
      <c r="AI877" s="350"/>
      <c r="AJ877" s="350"/>
      <c r="AK877" s="350"/>
      <c r="AL877" s="351"/>
      <c r="AM877" s="157">
        <v>11.199834491412206</v>
      </c>
      <c r="AN877" s="216">
        <v>-8.9834491412206674E-2</v>
      </c>
      <c r="AO877"/>
      <c r="AP877"/>
      <c r="AQ877"/>
      <c r="AR877"/>
      <c r="AS877"/>
      <c r="AT877"/>
    </row>
    <row r="878" spans="1:46" s="157" customFormat="1" ht="15" x14ac:dyDescent="0.25">
      <c r="C878" s="217"/>
      <c r="D878" s="139"/>
      <c r="E878" s="139"/>
      <c r="F878" s="139"/>
      <c r="G878" s="137">
        <v>0.72916666666666663</v>
      </c>
      <c r="H878" s="250"/>
      <c r="I878" s="220"/>
      <c r="J878" s="220"/>
      <c r="K878" s="220"/>
      <c r="L878" s="220" t="s">
        <v>32</v>
      </c>
      <c r="M878" s="235"/>
      <c r="N878" s="221"/>
      <c r="O878" s="221"/>
      <c r="P878" s="221"/>
      <c r="Q878" s="221"/>
      <c r="R878" s="221"/>
      <c r="S878" s="221"/>
      <c r="T878" s="221"/>
      <c r="U878" s="221"/>
      <c r="V878" s="221"/>
      <c r="W878" s="221"/>
      <c r="X878" s="221"/>
      <c r="Y878" s="221"/>
      <c r="Z878" s="222"/>
      <c r="AA878" s="353"/>
      <c r="AB878" s="353"/>
      <c r="AC878" s="372">
        <v>2.48</v>
      </c>
      <c r="AD878" s="175"/>
      <c r="AE878" s="186">
        <v>1</v>
      </c>
      <c r="AF878" s="187">
        <v>0</v>
      </c>
      <c r="AG878" s="187">
        <v>0</v>
      </c>
      <c r="AH878" s="187">
        <v>0</v>
      </c>
      <c r="AI878" s="187">
        <v>0</v>
      </c>
      <c r="AJ878" s="187">
        <v>0</v>
      </c>
      <c r="AK878" s="187">
        <v>0</v>
      </c>
      <c r="AL878" s="188">
        <v>0</v>
      </c>
      <c r="AN878" s="216"/>
      <c r="AO878"/>
      <c r="AP878"/>
      <c r="AQ878"/>
      <c r="AR878"/>
      <c r="AS878"/>
      <c r="AT878"/>
    </row>
    <row r="879" spans="1:46" s="157" customFormat="1" ht="15" x14ac:dyDescent="0.25">
      <c r="C879" s="223" t="s">
        <v>33</v>
      </c>
      <c r="D879" s="373"/>
      <c r="E879" s="225"/>
      <c r="F879" s="225"/>
      <c r="G879" s="226"/>
      <c r="H879" s="249"/>
      <c r="I879" s="228"/>
      <c r="J879" s="228"/>
      <c r="K879" s="228"/>
      <c r="L879" s="228"/>
      <c r="M879" s="374"/>
      <c r="N879" s="374"/>
      <c r="O879" s="375"/>
      <c r="P879" s="375"/>
      <c r="Q879" s="375"/>
      <c r="R879" s="376" t="s">
        <v>34</v>
      </c>
      <c r="S879" s="396">
        <v>0</v>
      </c>
      <c r="T879" s="233"/>
      <c r="U879" s="233"/>
      <c r="V879" s="233"/>
      <c r="W879" s="233"/>
      <c r="X879" s="233"/>
      <c r="Y879" s="233"/>
      <c r="Z879" s="234"/>
      <c r="AA879" s="378"/>
      <c r="AB879" s="378"/>
      <c r="AC879" s="379"/>
      <c r="AD879" s="175"/>
      <c r="AE879" s="175"/>
      <c r="AF879" s="175"/>
      <c r="AG879" s="175"/>
      <c r="AH879" s="175"/>
      <c r="AI879" s="175"/>
      <c r="AJ879" s="175"/>
      <c r="AK879" s="175"/>
      <c r="AL879" s="175"/>
      <c r="AN879" s="216"/>
      <c r="AO879"/>
      <c r="AP879"/>
      <c r="AQ879"/>
      <c r="AR879"/>
      <c r="AS879"/>
      <c r="AT879"/>
    </row>
    <row r="880" spans="1:46" s="157" customFormat="1" ht="15" x14ac:dyDescent="0.25">
      <c r="B880" s="380">
        <v>757</v>
      </c>
      <c r="C880" s="365" t="s">
        <v>319</v>
      </c>
      <c r="D880" s="366" t="s">
        <v>30</v>
      </c>
      <c r="E880" s="366" t="s">
        <v>530</v>
      </c>
      <c r="F880" s="367"/>
      <c r="G880" s="411">
        <v>43250</v>
      </c>
      <c r="H880" s="412">
        <v>0.63</v>
      </c>
      <c r="I880" s="342">
        <v>1</v>
      </c>
      <c r="J880" s="368">
        <v>0</v>
      </c>
      <c r="K880" s="369">
        <v>0</v>
      </c>
      <c r="L880" s="370">
        <v>0.63</v>
      </c>
      <c r="M880" s="370">
        <v>0.63001150176419796</v>
      </c>
      <c r="N880" s="370">
        <v>0.63002300373838105</v>
      </c>
      <c r="O880" s="370">
        <v>0.63003450592255295</v>
      </c>
      <c r="P880" s="370">
        <v>0.63004600831671775</v>
      </c>
      <c r="Q880" s="370">
        <v>0.6300575109208788</v>
      </c>
      <c r="R880" s="370">
        <v>0.63006901373504043</v>
      </c>
      <c r="S880" s="370">
        <v>0.63008051675920618</v>
      </c>
      <c r="T880" s="370">
        <v>0.63009201999338016</v>
      </c>
      <c r="U880" s="370">
        <v>0.63010352343756582</v>
      </c>
      <c r="V880" s="370">
        <v>0.63011502709176737</v>
      </c>
      <c r="W880" s="370">
        <v>0.63012653095598814</v>
      </c>
      <c r="X880" s="370">
        <v>0.6301380350302328</v>
      </c>
      <c r="Y880" s="370">
        <v>0.63014953931450435</v>
      </c>
      <c r="Z880" s="381"/>
      <c r="AA880" s="347">
        <v>0</v>
      </c>
      <c r="AB880" s="347">
        <v>0</v>
      </c>
      <c r="AC880" s="348">
        <v>0</v>
      </c>
      <c r="AD880" s="175"/>
      <c r="AE880" s="349">
        <v>83528</v>
      </c>
      <c r="AF880" s="350"/>
      <c r="AG880" s="350"/>
      <c r="AH880" s="350"/>
      <c r="AI880" s="350"/>
      <c r="AJ880" s="350"/>
      <c r="AK880" s="350"/>
      <c r="AL880" s="351"/>
      <c r="AM880" s="157">
        <v>0.84995704043252274</v>
      </c>
      <c r="AN880" s="216">
        <v>-0.21995704043252273</v>
      </c>
      <c r="AO880"/>
      <c r="AP880"/>
      <c r="AQ880"/>
      <c r="AR880"/>
      <c r="AS880"/>
      <c r="AT880"/>
    </row>
    <row r="881" spans="1:46" s="157" customFormat="1" ht="15" x14ac:dyDescent="0.25">
      <c r="C881" s="217"/>
      <c r="D881" s="139"/>
      <c r="E881" s="139"/>
      <c r="F881" s="139"/>
      <c r="G881" s="137">
        <v>0.35416666666666669</v>
      </c>
      <c r="H881" s="250"/>
      <c r="I881" s="220"/>
      <c r="J881" s="220"/>
      <c r="K881" s="220"/>
      <c r="L881" s="220" t="s">
        <v>32</v>
      </c>
      <c r="M881" s="235"/>
      <c r="N881" s="221"/>
      <c r="O881" s="221"/>
      <c r="P881" s="221"/>
      <c r="Q881" s="221"/>
      <c r="R881" s="221"/>
      <c r="S881" s="221"/>
      <c r="T881" s="221"/>
      <c r="U881" s="221"/>
      <c r="V881" s="221"/>
      <c r="W881" s="221"/>
      <c r="X881" s="221"/>
      <c r="Y881" s="221"/>
      <c r="Z881" s="222"/>
      <c r="AA881" s="353"/>
      <c r="AB881" s="353"/>
      <c r="AC881" s="372">
        <v>0</v>
      </c>
      <c r="AD881" s="175"/>
      <c r="AE881" s="186">
        <v>1</v>
      </c>
      <c r="AF881" s="187">
        <v>0</v>
      </c>
      <c r="AG881" s="187">
        <v>0</v>
      </c>
      <c r="AH881" s="187">
        <v>0</v>
      </c>
      <c r="AI881" s="187">
        <v>0</v>
      </c>
      <c r="AJ881" s="187">
        <v>0</v>
      </c>
      <c r="AK881" s="187">
        <v>0</v>
      </c>
      <c r="AL881" s="188">
        <v>0</v>
      </c>
      <c r="AN881" s="216"/>
      <c r="AO881"/>
      <c r="AP881"/>
      <c r="AQ881"/>
      <c r="AR881"/>
      <c r="AS881"/>
      <c r="AT881"/>
    </row>
    <row r="882" spans="1:46" s="157" customFormat="1" ht="15" x14ac:dyDescent="0.25">
      <c r="C882" s="223" t="s">
        <v>33</v>
      </c>
      <c r="D882" s="373"/>
      <c r="E882" s="225"/>
      <c r="F882" s="225"/>
      <c r="G882" s="226"/>
      <c r="H882" s="249"/>
      <c r="I882" s="228"/>
      <c r="J882" s="228"/>
      <c r="K882" s="228"/>
      <c r="L882" s="228"/>
      <c r="M882" s="374"/>
      <c r="N882" s="374"/>
      <c r="O882" s="375"/>
      <c r="P882" s="375"/>
      <c r="Q882" s="375"/>
      <c r="R882" s="376" t="s">
        <v>34</v>
      </c>
      <c r="S882" s="396">
        <v>0</v>
      </c>
      <c r="T882" s="233"/>
      <c r="U882" s="233"/>
      <c r="V882" s="233"/>
      <c r="W882" s="233"/>
      <c r="X882" s="233"/>
      <c r="Y882" s="233"/>
      <c r="Z882" s="234"/>
      <c r="AA882" s="378"/>
      <c r="AB882" s="378"/>
      <c r="AC882" s="379"/>
      <c r="AD882" s="175"/>
      <c r="AE882" s="175"/>
      <c r="AF882" s="175"/>
      <c r="AG882" s="175"/>
      <c r="AH882" s="175"/>
      <c r="AI882" s="175"/>
      <c r="AJ882" s="175"/>
      <c r="AK882" s="175"/>
      <c r="AL882" s="175"/>
      <c r="AN882" s="216"/>
      <c r="AO882"/>
      <c r="AP882"/>
      <c r="AQ882"/>
      <c r="AR882"/>
      <c r="AS882"/>
      <c r="AT882"/>
    </row>
    <row r="883" spans="1:46" s="157" customFormat="1" ht="15" x14ac:dyDescent="0.25">
      <c r="B883" s="380">
        <v>726</v>
      </c>
      <c r="C883" s="365" t="s">
        <v>315</v>
      </c>
      <c r="D883" s="366" t="s">
        <v>30</v>
      </c>
      <c r="E883" s="366" t="s">
        <v>37</v>
      </c>
      <c r="F883" s="367"/>
      <c r="G883" s="411">
        <v>43439</v>
      </c>
      <c r="H883" s="412">
        <v>7.32</v>
      </c>
      <c r="I883" s="342">
        <v>1</v>
      </c>
      <c r="J883" s="368">
        <v>0</v>
      </c>
      <c r="K883" s="369">
        <v>0</v>
      </c>
      <c r="L883" s="370">
        <v>7.32</v>
      </c>
      <c r="M883" s="370">
        <v>7.3201336395459196</v>
      </c>
      <c r="N883" s="370">
        <v>7.3202672815316658</v>
      </c>
      <c r="O883" s="370">
        <v>7.3204009259572818</v>
      </c>
      <c r="P883" s="370">
        <v>7.3205345728228153</v>
      </c>
      <c r="Q883" s="370">
        <v>7.3206682221283064</v>
      </c>
      <c r="R883" s="370">
        <v>7.320801873873803</v>
      </c>
      <c r="S883" s="370">
        <v>7.3209355280593487</v>
      </c>
      <c r="T883" s="370">
        <v>7.3210691846849887</v>
      </c>
      <c r="U883" s="370">
        <v>7.3212028437507648</v>
      </c>
      <c r="V883" s="370">
        <v>7.3213365052567259</v>
      </c>
      <c r="W883" s="370">
        <v>7.3214701692029109</v>
      </c>
      <c r="X883" s="370">
        <v>7.3216038355893724</v>
      </c>
      <c r="Y883" s="370">
        <v>7.3217375044161459</v>
      </c>
      <c r="Z883" s="383"/>
      <c r="AA883" s="347">
        <v>0</v>
      </c>
      <c r="AB883" s="347">
        <v>0</v>
      </c>
      <c r="AC883" s="348">
        <v>0.27322404371584696</v>
      </c>
      <c r="AD883" s="175"/>
      <c r="AE883" s="349">
        <v>83523</v>
      </c>
      <c r="AF883" s="350"/>
      <c r="AG883" s="350"/>
      <c r="AH883" s="350"/>
      <c r="AI883" s="350"/>
      <c r="AJ883" s="350"/>
      <c r="AK883" s="350"/>
      <c r="AL883" s="351"/>
      <c r="AM883" s="157">
        <v>7.3038495765523823</v>
      </c>
      <c r="AN883" s="216">
        <v>1.6150423447617968E-2</v>
      </c>
      <c r="AO883"/>
      <c r="AP883"/>
      <c r="AQ883"/>
      <c r="AR883"/>
      <c r="AS883"/>
      <c r="AT883"/>
    </row>
    <row r="884" spans="1:46" s="157" customFormat="1" ht="15" x14ac:dyDescent="0.25">
      <c r="C884" s="217"/>
      <c r="D884" s="139"/>
      <c r="E884" s="139"/>
      <c r="F884" s="139"/>
      <c r="G884" s="137">
        <v>0.70833333333333337</v>
      </c>
      <c r="H884" s="250"/>
      <c r="I884" s="220"/>
      <c r="J884" s="220"/>
      <c r="K884" s="220"/>
      <c r="L884" s="220" t="s">
        <v>32</v>
      </c>
      <c r="M884" s="235"/>
      <c r="N884" s="221"/>
      <c r="O884" s="221"/>
      <c r="P884" s="221"/>
      <c r="Q884" s="221"/>
      <c r="R884" s="221"/>
      <c r="S884" s="221"/>
      <c r="T884" s="221"/>
      <c r="U884" s="221"/>
      <c r="V884" s="221"/>
      <c r="W884" s="221"/>
      <c r="X884" s="221"/>
      <c r="Y884" s="221"/>
      <c r="Z884" s="222"/>
      <c r="AA884" s="353"/>
      <c r="AB884" s="353"/>
      <c r="AC884" s="372">
        <v>2</v>
      </c>
      <c r="AD884" s="175"/>
      <c r="AE884" s="186">
        <v>1</v>
      </c>
      <c r="AF884" s="187">
        <v>0</v>
      </c>
      <c r="AG884" s="187">
        <v>0</v>
      </c>
      <c r="AH884" s="187">
        <v>0</v>
      </c>
      <c r="AI884" s="187">
        <v>0</v>
      </c>
      <c r="AJ884" s="187">
        <v>0</v>
      </c>
      <c r="AK884" s="187">
        <v>0</v>
      </c>
      <c r="AL884" s="188">
        <v>0</v>
      </c>
      <c r="AN884" s="216"/>
      <c r="AO884"/>
      <c r="AP884"/>
      <c r="AQ884"/>
      <c r="AR884"/>
      <c r="AS884"/>
      <c r="AT884"/>
    </row>
    <row r="885" spans="1:46" s="157" customFormat="1" ht="15" x14ac:dyDescent="0.25">
      <c r="C885" s="223" t="s">
        <v>33</v>
      </c>
      <c r="D885" s="373"/>
      <c r="E885" s="225"/>
      <c r="F885" s="225"/>
      <c r="G885" s="226"/>
      <c r="H885" s="249"/>
      <c r="I885" s="228"/>
      <c r="J885" s="228"/>
      <c r="K885" s="228"/>
      <c r="L885" s="228"/>
      <c r="M885" s="374"/>
      <c r="N885" s="374"/>
      <c r="O885" s="375"/>
      <c r="P885" s="375"/>
      <c r="Q885" s="375"/>
      <c r="R885" s="376" t="s">
        <v>34</v>
      </c>
      <c r="S885" s="396">
        <v>0</v>
      </c>
      <c r="T885" s="233"/>
      <c r="U885" s="233"/>
      <c r="V885" s="233"/>
      <c r="W885" s="233"/>
      <c r="X885" s="233"/>
      <c r="Y885" s="233"/>
      <c r="Z885" s="239"/>
      <c r="AA885" s="378"/>
      <c r="AB885" s="378"/>
      <c r="AC885" s="379"/>
      <c r="AD885" s="175"/>
      <c r="AE885" s="175"/>
      <c r="AF885" s="175"/>
      <c r="AG885" s="175"/>
      <c r="AH885" s="175"/>
      <c r="AI885" s="175"/>
      <c r="AJ885" s="175"/>
      <c r="AK885" s="175"/>
      <c r="AL885" s="175"/>
      <c r="AN885" s="216"/>
      <c r="AO885"/>
      <c r="AP885"/>
      <c r="AQ885"/>
      <c r="AR885"/>
      <c r="AS885"/>
      <c r="AT885"/>
    </row>
    <row r="886" spans="1:46" s="157" customFormat="1" ht="15" x14ac:dyDescent="0.25">
      <c r="B886" s="380">
        <v>735</v>
      </c>
      <c r="C886" s="365" t="s">
        <v>316</v>
      </c>
      <c r="D886" s="366" t="s">
        <v>30</v>
      </c>
      <c r="E886" s="366" t="s">
        <v>545</v>
      </c>
      <c r="F886" s="367"/>
      <c r="G886" s="411">
        <v>43489</v>
      </c>
      <c r="H886" s="412">
        <v>14.6976756</v>
      </c>
      <c r="I886" s="342">
        <v>1</v>
      </c>
      <c r="J886" s="368">
        <v>0</v>
      </c>
      <c r="K886" s="369">
        <v>0</v>
      </c>
      <c r="L886" s="370">
        <v>14.6976756</v>
      </c>
      <c r="M886" s="370">
        <v>14.697943932061921</v>
      </c>
      <c r="N886" s="370">
        <v>14.698212269022717</v>
      </c>
      <c r="O886" s="370">
        <v>14.698480610882479</v>
      </c>
      <c r="P886" s="370">
        <v>14.6987489576413</v>
      </c>
      <c r="Q886" s="370">
        <v>14.699017309299261</v>
      </c>
      <c r="R886" s="370">
        <v>14.699285665856458</v>
      </c>
      <c r="S886" s="370">
        <v>14.699554027312978</v>
      </c>
      <c r="T886" s="370">
        <v>14.699822393668914</v>
      </c>
      <c r="U886" s="370">
        <v>14.700090764924349</v>
      </c>
      <c r="V886" s="370">
        <v>14.700359141079378</v>
      </c>
      <c r="W886" s="370">
        <v>14.700627522134083</v>
      </c>
      <c r="X886" s="370">
        <v>14.700895908088569</v>
      </c>
      <c r="Y886" s="370">
        <v>14.701164298942906</v>
      </c>
      <c r="Z886" s="371"/>
      <c r="AA886" s="347">
        <v>0</v>
      </c>
      <c r="AB886" s="347">
        <v>0</v>
      </c>
      <c r="AC886" s="348">
        <v>0.29935807618450905</v>
      </c>
      <c r="AD886" s="175"/>
      <c r="AE886" s="349">
        <v>83508</v>
      </c>
      <c r="AF886" s="350"/>
      <c r="AG886" s="350"/>
      <c r="AH886" s="350"/>
      <c r="AI886" s="350"/>
      <c r="AJ886" s="350"/>
      <c r="AK886" s="350"/>
      <c r="AL886" s="351"/>
      <c r="AM886" s="157">
        <v>15.84</v>
      </c>
      <c r="AN886" s="240">
        <v>-1.1423243999999997</v>
      </c>
      <c r="AO886"/>
      <c r="AP886"/>
      <c r="AQ886"/>
      <c r="AR886"/>
      <c r="AS886"/>
      <c r="AT886"/>
    </row>
    <row r="887" spans="1:46" s="157" customFormat="1" ht="15" x14ac:dyDescent="0.25">
      <c r="C887" s="217"/>
      <c r="D887" s="139"/>
      <c r="E887" s="139"/>
      <c r="F887" s="139"/>
      <c r="G887" s="137">
        <v>0.45833333333333331</v>
      </c>
      <c r="H887" s="250"/>
      <c r="I887" s="220"/>
      <c r="J887" s="220"/>
      <c r="K887" s="220"/>
      <c r="L887" s="220" t="s">
        <v>32</v>
      </c>
      <c r="M887" s="235"/>
      <c r="N887" s="221"/>
      <c r="O887" s="221"/>
      <c r="P887" s="221"/>
      <c r="Q887" s="221"/>
      <c r="R887" s="221"/>
      <c r="S887" s="221"/>
      <c r="T887" s="221"/>
      <c r="U887" s="221"/>
      <c r="V887" s="221"/>
      <c r="W887" s="221"/>
      <c r="X887" s="221"/>
      <c r="Y887" s="221"/>
      <c r="Z887" s="222"/>
      <c r="AA887" s="353"/>
      <c r="AB887" s="353"/>
      <c r="AC887" s="372">
        <v>4.3998678919999996</v>
      </c>
      <c r="AD887" s="175"/>
      <c r="AE887" s="186">
        <v>1</v>
      </c>
      <c r="AF887" s="187">
        <v>0</v>
      </c>
      <c r="AG887" s="187">
        <v>0</v>
      </c>
      <c r="AH887" s="187">
        <v>0</v>
      </c>
      <c r="AI887" s="187">
        <v>0</v>
      </c>
      <c r="AJ887" s="187">
        <v>0</v>
      </c>
      <c r="AK887" s="187">
        <v>0</v>
      </c>
      <c r="AL887" s="188">
        <v>0</v>
      </c>
      <c r="AN887" s="216"/>
      <c r="AO887"/>
      <c r="AP887"/>
      <c r="AQ887"/>
      <c r="AR887"/>
      <c r="AS887"/>
      <c r="AT887"/>
    </row>
    <row r="888" spans="1:46" s="157" customFormat="1" ht="15" x14ac:dyDescent="0.25">
      <c r="C888" s="223" t="s">
        <v>33</v>
      </c>
      <c r="D888" s="373"/>
      <c r="E888" s="225"/>
      <c r="F888" s="225"/>
      <c r="G888" s="226"/>
      <c r="H888" s="249"/>
      <c r="I888" s="228"/>
      <c r="J888" s="228"/>
      <c r="K888" s="228"/>
      <c r="L888" s="228"/>
      <c r="M888" s="374"/>
      <c r="N888" s="374"/>
      <c r="O888" s="375"/>
      <c r="P888" s="375"/>
      <c r="Q888" s="375"/>
      <c r="R888" s="376" t="s">
        <v>34</v>
      </c>
      <c r="S888" s="396">
        <v>0</v>
      </c>
      <c r="T888" s="387"/>
      <c r="U888" s="387"/>
      <c r="V888" s="387"/>
      <c r="W888" s="387"/>
      <c r="X888" s="387"/>
      <c r="Y888" s="387"/>
      <c r="Z888" s="234"/>
      <c r="AA888" s="378"/>
      <c r="AB888" s="378"/>
      <c r="AC888" s="379"/>
      <c r="AD888" s="175"/>
      <c r="AE888" s="175"/>
      <c r="AF888" s="175"/>
      <c r="AG888" s="175"/>
      <c r="AH888" s="175"/>
      <c r="AI888" s="175"/>
      <c r="AJ888" s="175"/>
      <c r="AK888" s="175"/>
      <c r="AL888" s="175"/>
      <c r="AN888" s="216"/>
      <c r="AO888"/>
      <c r="AP888"/>
      <c r="AQ888"/>
      <c r="AR888"/>
      <c r="AS888"/>
      <c r="AT888"/>
    </row>
    <row r="889" spans="1:46" s="157" customFormat="1" ht="15" x14ac:dyDescent="0.25">
      <c r="B889" s="380">
        <v>741</v>
      </c>
      <c r="C889" s="365" t="s">
        <v>317</v>
      </c>
      <c r="D889" s="366" t="s">
        <v>30</v>
      </c>
      <c r="E889" s="366" t="s">
        <v>582</v>
      </c>
      <c r="F889" s="367"/>
      <c r="G889" s="411">
        <v>43496</v>
      </c>
      <c r="H889" s="412">
        <v>14.52</v>
      </c>
      <c r="I889" s="342">
        <v>1</v>
      </c>
      <c r="J889" s="368">
        <v>0</v>
      </c>
      <c r="K889" s="369">
        <v>0</v>
      </c>
      <c r="L889" s="370">
        <v>14.52</v>
      </c>
      <c r="M889" s="370">
        <v>14.520265088279611</v>
      </c>
      <c r="N889" s="370">
        <v>14.520530181398877</v>
      </c>
      <c r="O889" s="370">
        <v>14.520795279357886</v>
      </c>
      <c r="P889" s="370">
        <v>14.521060382156731</v>
      </c>
      <c r="Q889" s="370">
        <v>14.521325489795492</v>
      </c>
      <c r="R889" s="370">
        <v>14.521590602274264</v>
      </c>
      <c r="S889" s="370">
        <v>14.521855719593134</v>
      </c>
      <c r="T889" s="370">
        <v>14.522120841752189</v>
      </c>
      <c r="U889" s="370">
        <v>14.522385968751516</v>
      </c>
      <c r="V889" s="370">
        <v>14.522651100591208</v>
      </c>
      <c r="W889" s="370">
        <v>14.522916237271346</v>
      </c>
      <c r="X889" s="370">
        <v>14.523181378792032</v>
      </c>
      <c r="Y889" s="370">
        <v>14.523446525153338</v>
      </c>
      <c r="Z889" s="371"/>
      <c r="AA889" s="347">
        <v>0</v>
      </c>
      <c r="AB889" s="347">
        <v>0</v>
      </c>
      <c r="AC889" s="348">
        <v>0.24586776859504131</v>
      </c>
      <c r="AD889" s="175"/>
      <c r="AE889" s="349">
        <v>83519</v>
      </c>
      <c r="AF889" s="350"/>
      <c r="AG889" s="350"/>
      <c r="AH889" s="350"/>
      <c r="AI889" s="350"/>
      <c r="AJ889" s="350"/>
      <c r="AK889" s="350"/>
      <c r="AL889" s="351"/>
      <c r="AM889" s="157">
        <v>15.463933870657863</v>
      </c>
      <c r="AN889" s="216">
        <v>-0.94393387065786349</v>
      </c>
      <c r="AO889"/>
      <c r="AP889"/>
      <c r="AQ889"/>
      <c r="AR889"/>
      <c r="AS889"/>
      <c r="AT889"/>
    </row>
    <row r="890" spans="1:46" s="157" customFormat="1" ht="15" x14ac:dyDescent="0.25">
      <c r="B890" s="241" t="s">
        <v>690</v>
      </c>
      <c r="C890" s="217"/>
      <c r="D890" s="139"/>
      <c r="E890" s="139"/>
      <c r="F890" s="139"/>
      <c r="G890" s="137">
        <v>0.45833333333333331</v>
      </c>
      <c r="H890" s="250"/>
      <c r="I890" s="220"/>
      <c r="J890" s="220"/>
      <c r="K890" s="220"/>
      <c r="L890" s="220" t="s">
        <v>32</v>
      </c>
      <c r="M890" s="235"/>
      <c r="N890" s="221"/>
      <c r="O890" s="221"/>
      <c r="P890" s="221"/>
      <c r="Q890" s="221"/>
      <c r="R890" s="221"/>
      <c r="S890" s="221"/>
      <c r="T890" s="221"/>
      <c r="U890" s="221"/>
      <c r="V890" s="221"/>
      <c r="W890" s="221"/>
      <c r="X890" s="221"/>
      <c r="Y890" s="221"/>
      <c r="Z890" s="222"/>
      <c r="AA890" s="353"/>
      <c r="AB890" s="353"/>
      <c r="AC890" s="372">
        <v>3.57</v>
      </c>
      <c r="AD890" s="175"/>
      <c r="AE890" s="186">
        <v>1</v>
      </c>
      <c r="AF890" s="187">
        <v>0</v>
      </c>
      <c r="AG890" s="187">
        <v>0</v>
      </c>
      <c r="AH890" s="187">
        <v>0</v>
      </c>
      <c r="AI890" s="187">
        <v>0</v>
      </c>
      <c r="AJ890" s="187">
        <v>0</v>
      </c>
      <c r="AK890" s="187">
        <v>0</v>
      </c>
      <c r="AL890" s="188">
        <v>0</v>
      </c>
      <c r="AN890" s="216"/>
      <c r="AO890"/>
      <c r="AP890"/>
      <c r="AQ890"/>
      <c r="AR890"/>
      <c r="AS890"/>
      <c r="AT890"/>
    </row>
    <row r="891" spans="1:46" s="157" customFormat="1" ht="15" x14ac:dyDescent="0.25">
      <c r="C891" s="223" t="s">
        <v>33</v>
      </c>
      <c r="D891" s="373"/>
      <c r="E891" s="225"/>
      <c r="F891" s="225"/>
      <c r="G891" s="226"/>
      <c r="H891" s="249"/>
      <c r="I891" s="228"/>
      <c r="J891" s="228"/>
      <c r="K891" s="228"/>
      <c r="L891" s="228"/>
      <c r="M891" s="374"/>
      <c r="N891" s="374"/>
      <c r="O891" s="375"/>
      <c r="P891" s="375"/>
      <c r="Q891" s="375"/>
      <c r="R891" s="376" t="s">
        <v>34</v>
      </c>
      <c r="S891" s="396">
        <v>0</v>
      </c>
      <c r="T891" s="233"/>
      <c r="U891" s="233"/>
      <c r="V891" s="233"/>
      <c r="W891" s="233"/>
      <c r="X891" s="233"/>
      <c r="Y891" s="233"/>
      <c r="Z891" s="234"/>
      <c r="AA891" s="378"/>
      <c r="AB891" s="378"/>
      <c r="AC891" s="379"/>
      <c r="AD891" s="175"/>
      <c r="AE891" s="175"/>
      <c r="AF891" s="175"/>
      <c r="AG891" s="175"/>
      <c r="AH891" s="175"/>
      <c r="AI891" s="175"/>
      <c r="AJ891" s="175"/>
      <c r="AK891" s="175"/>
      <c r="AL891" s="175"/>
      <c r="AN891" s="216"/>
      <c r="AO891"/>
      <c r="AP891"/>
      <c r="AQ891"/>
      <c r="AR891"/>
      <c r="AS891"/>
      <c r="AT891"/>
    </row>
    <row r="892" spans="1:46" s="157" customFormat="1" ht="15" x14ac:dyDescent="0.25">
      <c r="B892" s="380">
        <v>763</v>
      </c>
      <c r="C892" s="365" t="s">
        <v>605</v>
      </c>
      <c r="D892" s="366" t="s">
        <v>30</v>
      </c>
      <c r="E892" s="366" t="s">
        <v>606</v>
      </c>
      <c r="F892" s="367"/>
      <c r="G892" s="411"/>
      <c r="H892" s="413">
        <v>3.6522308226219671E-2</v>
      </c>
      <c r="I892" s="342">
        <v>1</v>
      </c>
      <c r="J892" s="368">
        <v>0</v>
      </c>
      <c r="K892" s="369">
        <v>0</v>
      </c>
      <c r="L892" s="370">
        <v>3.6522308226219671E-2</v>
      </c>
      <c r="M892" s="370">
        <v>3.6522975005548533E-2</v>
      </c>
      <c r="N892" s="370">
        <v>3.6523641797050636E-2</v>
      </c>
      <c r="O892" s="370">
        <v>3.6524308600726189E-2</v>
      </c>
      <c r="P892" s="370">
        <v>3.6524975416575435E-2</v>
      </c>
      <c r="Q892" s="370">
        <v>3.6525642244598575E-2</v>
      </c>
      <c r="R892" s="370">
        <v>3.6526309084795844E-2</v>
      </c>
      <c r="S892" s="370">
        <v>3.6526975937167458E-2</v>
      </c>
      <c r="T892" s="370">
        <v>3.6527642801713646E-2</v>
      </c>
      <c r="U892" s="370">
        <v>3.6528309678434616E-2</v>
      </c>
      <c r="V892" s="370">
        <v>3.6528976567330611E-2</v>
      </c>
      <c r="W892" s="370">
        <v>3.6529643468401825E-2</v>
      </c>
      <c r="X892" s="370">
        <v>3.6530310381648529E-2</v>
      </c>
      <c r="Y892" s="370">
        <v>3.6530977307070889E-2</v>
      </c>
      <c r="Z892" s="371"/>
      <c r="AA892" s="347">
        <v>0</v>
      </c>
      <c r="AB892" s="347">
        <v>0</v>
      </c>
      <c r="AC892" s="348">
        <v>0</v>
      </c>
      <c r="AD892" s="175"/>
      <c r="AE892" s="349">
        <v>83530</v>
      </c>
      <c r="AF892" s="350"/>
      <c r="AG892" s="350"/>
      <c r="AH892" s="350"/>
      <c r="AI892" s="350"/>
      <c r="AJ892" s="350"/>
      <c r="AK892" s="350"/>
      <c r="AL892" s="351"/>
      <c r="AM892" s="157">
        <v>0.08</v>
      </c>
      <c r="AN892" s="216">
        <v>-4.347769177378033E-2</v>
      </c>
      <c r="AO892"/>
      <c r="AP892"/>
      <c r="AQ892"/>
      <c r="AR892"/>
      <c r="AS892"/>
      <c r="AT892"/>
    </row>
    <row r="893" spans="1:46" s="157" customFormat="1" ht="15" x14ac:dyDescent="0.25">
      <c r="C893" s="238" t="s">
        <v>672</v>
      </c>
      <c r="D893" s="139"/>
      <c r="E893" s="139"/>
      <c r="F893" s="139"/>
      <c r="G893" s="137"/>
      <c r="H893" s="250"/>
      <c r="I893" s="220"/>
      <c r="J893" s="220"/>
      <c r="K893" s="220"/>
      <c r="L893" s="220" t="s">
        <v>32</v>
      </c>
      <c r="M893" s="235"/>
      <c r="N893" s="221"/>
      <c r="O893" s="221"/>
      <c r="P893" s="221"/>
      <c r="Q893" s="221"/>
      <c r="R893" s="221"/>
      <c r="S893" s="221"/>
      <c r="T893" s="221"/>
      <c r="U893" s="221"/>
      <c r="V893" s="221"/>
      <c r="W893" s="221"/>
      <c r="X893" s="221"/>
      <c r="Y893" s="221"/>
      <c r="Z893" s="222"/>
      <c r="AA893" s="353"/>
      <c r="AB893" s="353"/>
      <c r="AC893" s="382"/>
      <c r="AD893" s="175"/>
      <c r="AE893" s="186">
        <v>1</v>
      </c>
      <c r="AF893" s="187">
        <v>0</v>
      </c>
      <c r="AG893" s="187">
        <v>0</v>
      </c>
      <c r="AH893" s="187">
        <v>0</v>
      </c>
      <c r="AI893" s="187">
        <v>0</v>
      </c>
      <c r="AJ893" s="187">
        <v>0</v>
      </c>
      <c r="AK893" s="187">
        <v>0</v>
      </c>
      <c r="AL893" s="188">
        <v>0</v>
      </c>
      <c r="AN893" s="216"/>
      <c r="AO893"/>
      <c r="AP893"/>
      <c r="AQ893"/>
      <c r="AR893"/>
      <c r="AS893"/>
      <c r="AT893"/>
    </row>
    <row r="894" spans="1:46" s="157" customFormat="1" ht="15" x14ac:dyDescent="0.25">
      <c r="C894" s="223" t="s">
        <v>33</v>
      </c>
      <c r="D894" s="373"/>
      <c r="E894" s="225"/>
      <c r="F894" s="225"/>
      <c r="G894" s="226"/>
      <c r="H894" s="249"/>
      <c r="I894" s="228"/>
      <c r="J894" s="228"/>
      <c r="K894" s="228"/>
      <c r="L894" s="228"/>
      <c r="M894" s="374"/>
      <c r="N894" s="374"/>
      <c r="O894" s="375"/>
      <c r="P894" s="375"/>
      <c r="Q894" s="375"/>
      <c r="R894" s="376" t="s">
        <v>34</v>
      </c>
      <c r="S894" s="396">
        <v>0</v>
      </c>
      <c r="T894" s="387"/>
      <c r="U894" s="387"/>
      <c r="V894" s="387"/>
      <c r="W894" s="387"/>
      <c r="X894" s="387"/>
      <c r="Y894" s="387"/>
      <c r="Z894" s="234"/>
      <c r="AA894" s="378"/>
      <c r="AB894" s="378"/>
      <c r="AC894" s="379"/>
      <c r="AD894" s="175"/>
      <c r="AE894" s="175"/>
      <c r="AF894" s="175"/>
      <c r="AG894" s="175"/>
      <c r="AH894" s="175"/>
      <c r="AI894" s="175"/>
      <c r="AJ894" s="175"/>
      <c r="AK894" s="175"/>
      <c r="AL894" s="175"/>
      <c r="AN894" s="216"/>
      <c r="AO894"/>
      <c r="AP894"/>
      <c r="AQ894"/>
      <c r="AR894"/>
      <c r="AS894"/>
      <c r="AT894"/>
    </row>
    <row r="895" spans="1:46" s="157" customFormat="1" ht="15" x14ac:dyDescent="0.25">
      <c r="A895" s="246"/>
      <c r="B895" s="246"/>
      <c r="C895" s="246"/>
      <c r="D895" s="246"/>
      <c r="E895" s="246"/>
      <c r="F895" s="246"/>
      <c r="G895" s="246"/>
      <c r="H895" s="246"/>
      <c r="I895" s="246"/>
      <c r="J895" s="246"/>
      <c r="K895" s="246"/>
      <c r="L895" s="246"/>
      <c r="M895" s="246"/>
      <c r="N895" s="246"/>
      <c r="O895" s="246"/>
      <c r="P895" s="246"/>
      <c r="Q895" s="246"/>
      <c r="R895" s="246"/>
      <c r="S895" s="246"/>
      <c r="T895" s="246"/>
      <c r="U895" s="246"/>
      <c r="V895" s="246"/>
      <c r="W895" s="246"/>
      <c r="X895" s="246"/>
      <c r="Y895" s="246"/>
      <c r="Z895" s="246"/>
      <c r="AA895" s="246"/>
      <c r="AB895" s="246"/>
      <c r="AC895" s="246"/>
      <c r="AD895" s="246"/>
      <c r="AE895" s="246"/>
      <c r="AF895" s="246"/>
      <c r="AG895" s="246"/>
      <c r="AH895" s="246"/>
      <c r="AI895" s="246"/>
      <c r="AJ895" s="246"/>
      <c r="AK895" s="246"/>
      <c r="AL895" s="246"/>
      <c r="AN895" s="216"/>
      <c r="AO895"/>
      <c r="AP895"/>
      <c r="AQ895"/>
      <c r="AR895"/>
      <c r="AS895"/>
      <c r="AT895"/>
    </row>
    <row r="896" spans="1:46" s="157" customFormat="1" ht="15" x14ac:dyDescent="0.25">
      <c r="A896" s="152"/>
      <c r="B896" s="25"/>
      <c r="C896" s="158"/>
      <c r="D896" s="152"/>
      <c r="E896" s="152"/>
      <c r="F896" s="152"/>
      <c r="G896" s="152"/>
      <c r="H896" s="152"/>
      <c r="I896" s="152"/>
      <c r="J896" s="152"/>
      <c r="K896" s="152"/>
      <c r="L896" s="7" t="s">
        <v>0</v>
      </c>
      <c r="M896" s="159"/>
      <c r="N896" s="159"/>
      <c r="O896" s="159"/>
      <c r="P896" s="159"/>
      <c r="Q896" s="159"/>
      <c r="R896" s="159"/>
      <c r="S896" s="159"/>
      <c r="T896" s="159"/>
      <c r="U896" s="159"/>
      <c r="V896" s="159"/>
      <c r="W896" s="159"/>
      <c r="X896" s="159"/>
      <c r="Y896" s="159"/>
      <c r="Z896" s="156"/>
      <c r="AA896" s="152"/>
      <c r="AB896" s="152"/>
      <c r="AC896" s="152"/>
      <c r="AD896" s="152"/>
      <c r="AE896" s="152"/>
      <c r="AF896" s="152"/>
      <c r="AG896" s="152"/>
      <c r="AH896" s="152"/>
      <c r="AI896" s="152"/>
      <c r="AJ896" s="152"/>
      <c r="AK896" s="152"/>
      <c r="AL896" s="152"/>
      <c r="AN896" s="216"/>
      <c r="AO896"/>
      <c r="AP896"/>
      <c r="AQ896"/>
      <c r="AR896"/>
      <c r="AS896"/>
      <c r="AT896"/>
    </row>
    <row r="897" spans="1:46" s="157" customFormat="1" ht="61.5" x14ac:dyDescent="0.25">
      <c r="A897" s="20" t="s">
        <v>39</v>
      </c>
      <c r="B897" s="21" t="s">
        <v>657</v>
      </c>
      <c r="C897" s="20" t="s">
        <v>2</v>
      </c>
      <c r="D897" s="18" t="s">
        <v>3</v>
      </c>
      <c r="E897" s="18" t="s">
        <v>4</v>
      </c>
      <c r="F897" s="18" t="s">
        <v>5</v>
      </c>
      <c r="G897" s="22" t="s">
        <v>6</v>
      </c>
      <c r="H897" s="22" t="s">
        <v>826</v>
      </c>
      <c r="I897" s="16" t="s">
        <v>7</v>
      </c>
      <c r="J897" s="24" t="s">
        <v>8</v>
      </c>
      <c r="K897" s="17" t="s">
        <v>9</v>
      </c>
      <c r="L897" s="22" t="s">
        <v>10</v>
      </c>
      <c r="M897" s="22" t="s">
        <v>658</v>
      </c>
      <c r="N897" s="22" t="s">
        <v>659</v>
      </c>
      <c r="O897" s="22" t="s">
        <v>660</v>
      </c>
      <c r="P897" s="22" t="s">
        <v>661</v>
      </c>
      <c r="Q897" s="22" t="s">
        <v>662</v>
      </c>
      <c r="R897" s="22" t="s">
        <v>663</v>
      </c>
      <c r="S897" s="22" t="s">
        <v>664</v>
      </c>
      <c r="T897" s="22" t="s">
        <v>665</v>
      </c>
      <c r="U897" s="22" t="s">
        <v>666</v>
      </c>
      <c r="V897" s="22" t="s">
        <v>667</v>
      </c>
      <c r="W897" s="22" t="s">
        <v>665</v>
      </c>
      <c r="X897" s="22" t="s">
        <v>666</v>
      </c>
      <c r="Y897" s="22" t="s">
        <v>667</v>
      </c>
      <c r="Z897" s="23" t="s">
        <v>11</v>
      </c>
      <c r="AA897" s="19" t="s">
        <v>12</v>
      </c>
      <c r="AB897" s="19" t="s">
        <v>13</v>
      </c>
      <c r="AC897" s="19" t="s">
        <v>14</v>
      </c>
      <c r="AD897" s="160"/>
      <c r="AE897" s="19" t="s">
        <v>15</v>
      </c>
      <c r="AF897" s="19" t="s">
        <v>16</v>
      </c>
      <c r="AG897" s="19" t="s">
        <v>17</v>
      </c>
      <c r="AH897" s="19" t="s">
        <v>18</v>
      </c>
      <c r="AI897" s="19" t="s">
        <v>19</v>
      </c>
      <c r="AJ897" s="19" t="s">
        <v>20</v>
      </c>
      <c r="AK897" s="19" t="s">
        <v>21</v>
      </c>
      <c r="AL897" s="19" t="s">
        <v>22</v>
      </c>
      <c r="AN897" s="216"/>
      <c r="AO897"/>
      <c r="AP897"/>
      <c r="AQ897"/>
      <c r="AR897"/>
      <c r="AS897"/>
      <c r="AT897"/>
    </row>
    <row r="898" spans="1:46" s="157" customFormat="1" ht="15" x14ac:dyDescent="0.25">
      <c r="A898" s="6"/>
      <c r="B898" s="161"/>
      <c r="C898" s="162"/>
      <c r="D898" s="161"/>
      <c r="E898" s="161"/>
      <c r="F898" s="161"/>
      <c r="G898" s="163"/>
      <c r="H898" s="161"/>
      <c r="I898" s="164"/>
      <c r="J898" s="165"/>
      <c r="K898" s="161"/>
      <c r="L898" s="161"/>
      <c r="M898" s="161"/>
      <c r="N898" s="161"/>
      <c r="O898" s="161"/>
      <c r="P898" s="161"/>
      <c r="Q898" s="161"/>
      <c r="R898" s="161"/>
      <c r="S898" s="161"/>
      <c r="T898" s="161"/>
      <c r="U898" s="161"/>
      <c r="V898" s="161"/>
      <c r="W898" s="161"/>
      <c r="X898" s="161"/>
      <c r="Y898" s="161"/>
      <c r="Z898" s="160"/>
      <c r="AA898" s="160"/>
      <c r="AB898" s="160"/>
      <c r="AC898" s="160"/>
      <c r="AD898" s="160"/>
      <c r="AE898" s="160"/>
      <c r="AF898" s="160"/>
      <c r="AG898" s="160"/>
      <c r="AH898" s="160"/>
      <c r="AI898" s="160"/>
      <c r="AJ898" s="160"/>
      <c r="AK898" s="160"/>
      <c r="AL898" s="160"/>
      <c r="AN898" s="216"/>
      <c r="AO898"/>
      <c r="AP898"/>
      <c r="AQ898"/>
      <c r="AR898"/>
      <c r="AS898"/>
      <c r="AT898"/>
    </row>
    <row r="899" spans="1:46" s="157" customFormat="1" ht="15" x14ac:dyDescent="0.25">
      <c r="A899" s="334" t="s">
        <v>331</v>
      </c>
      <c r="B899" s="335">
        <v>463</v>
      </c>
      <c r="C899" s="336"/>
      <c r="D899" s="337" t="s">
        <v>23</v>
      </c>
      <c r="E899" s="338" t="s">
        <v>840</v>
      </c>
      <c r="F899" s="339"/>
      <c r="G899" s="408"/>
      <c r="H899" s="409">
        <v>50.5</v>
      </c>
      <c r="I899" s="342">
        <v>1</v>
      </c>
      <c r="J899" s="343"/>
      <c r="K899" s="344" t="s">
        <v>24</v>
      </c>
      <c r="L899" s="345">
        <v>50.5</v>
      </c>
      <c r="M899" s="345">
        <v>50.554789540568223</v>
      </c>
      <c r="N899" s="345">
        <v>50.609878604188573</v>
      </c>
      <c r="O899" s="345">
        <v>50.665268850679816</v>
      </c>
      <c r="P899" s="345">
        <v>50.720961949059145</v>
      </c>
      <c r="Q899" s="345">
        <v>50.77695957759304</v>
      </c>
      <c r="R899" s="345">
        <v>50.833263423848557</v>
      </c>
      <c r="S899" s="345">
        <v>50.889875184744959</v>
      </c>
      <c r="T899" s="345">
        <v>50.946796566605443</v>
      </c>
      <c r="U899" s="345">
        <v>51.004029285209263</v>
      </c>
      <c r="V899" s="345">
        <v>51.061575065844224</v>
      </c>
      <c r="W899" s="345">
        <v>51.119435643359253</v>
      </c>
      <c r="X899" s="345">
        <v>51.177612762217493</v>
      </c>
      <c r="Y899" s="345">
        <v>51.236108176549457</v>
      </c>
      <c r="Z899" s="346" t="s">
        <v>1616</v>
      </c>
      <c r="AA899" s="347">
        <v>0</v>
      </c>
      <c r="AB899" s="347">
        <v>0</v>
      </c>
      <c r="AC899" s="348">
        <v>0.26336633663366338</v>
      </c>
      <c r="AD899" s="175"/>
      <c r="AE899" s="349"/>
      <c r="AF899" s="350"/>
      <c r="AG899" s="350"/>
      <c r="AH899" s="350"/>
      <c r="AI899" s="350"/>
      <c r="AJ899" s="350"/>
      <c r="AK899" s="350"/>
      <c r="AL899" s="351"/>
      <c r="AN899" s="216"/>
      <c r="AO899"/>
      <c r="AP899"/>
      <c r="AQ899"/>
      <c r="AR899"/>
      <c r="AS899"/>
      <c r="AT899"/>
    </row>
    <row r="900" spans="1:46" s="157" customFormat="1" ht="15" x14ac:dyDescent="0.25">
      <c r="A900" s="11"/>
      <c r="B900" s="176"/>
      <c r="C900" s="177"/>
      <c r="D900" s="178"/>
      <c r="E900" s="256" t="s">
        <v>840</v>
      </c>
      <c r="F900" s="178"/>
      <c r="G900" s="179"/>
      <c r="H900" s="180"/>
      <c r="I900" s="181"/>
      <c r="J900" s="182"/>
      <c r="K900" s="183" t="s">
        <v>25</v>
      </c>
      <c r="L900" s="352">
        <v>49.352890999950681</v>
      </c>
      <c r="M900" s="352">
        <v>49.406435994477434</v>
      </c>
      <c r="N900" s="352">
        <v>49.46027370838128</v>
      </c>
      <c r="O900" s="352">
        <v>49.514405763778171</v>
      </c>
      <c r="P900" s="352">
        <v>49.568833791773507</v>
      </c>
      <c r="Q900" s="352">
        <v>49.623559432511904</v>
      </c>
      <c r="R900" s="352">
        <v>49.678584335227278</v>
      </c>
      <c r="S900" s="352">
        <v>49.733910158293327</v>
      </c>
      <c r="T900" s="352">
        <v>49.789538569274058</v>
      </c>
      <c r="U900" s="352">
        <v>49.84547124497476</v>
      </c>
      <c r="V900" s="352">
        <v>49.90170987149326</v>
      </c>
      <c r="W900" s="352">
        <v>49.958256144271346</v>
      </c>
      <c r="X900" s="352">
        <v>50.015111768146632</v>
      </c>
      <c r="Y900" s="352">
        <v>50.072278457404501</v>
      </c>
      <c r="Z900" s="184"/>
      <c r="AA900" s="353"/>
      <c r="AB900" s="353"/>
      <c r="AC900" s="354">
        <v>13.3</v>
      </c>
      <c r="AD900" s="175"/>
      <c r="AE900" s="186">
        <v>1</v>
      </c>
      <c r="AF900" s="187">
        <v>0</v>
      </c>
      <c r="AG900" s="187">
        <v>0</v>
      </c>
      <c r="AH900" s="187">
        <v>0</v>
      </c>
      <c r="AI900" s="187">
        <v>0</v>
      </c>
      <c r="AJ900" s="187">
        <v>0</v>
      </c>
      <c r="AK900" s="187">
        <v>0</v>
      </c>
      <c r="AL900" s="188">
        <v>0</v>
      </c>
      <c r="AN900" s="216"/>
      <c r="AO900"/>
      <c r="AP900"/>
      <c r="AQ900"/>
      <c r="AR900"/>
      <c r="AS900"/>
      <c r="AT900"/>
    </row>
    <row r="901" spans="1:46" s="157" customFormat="1" ht="15" x14ac:dyDescent="0.25">
      <c r="A901" s="11"/>
      <c r="B901" s="176"/>
      <c r="C901" s="189"/>
      <c r="D901" s="190" t="s">
        <v>26</v>
      </c>
      <c r="E901" s="355"/>
      <c r="F901" s="356"/>
      <c r="G901" s="357"/>
      <c r="H901" s="358"/>
      <c r="I901" s="359"/>
      <c r="J901" s="359"/>
      <c r="K901" s="359"/>
      <c r="L901" s="359"/>
      <c r="M901" s="359"/>
      <c r="N901" s="360"/>
      <c r="O901" s="360"/>
      <c r="P901" s="360"/>
      <c r="Q901" s="360"/>
      <c r="R901" s="361" t="s">
        <v>27</v>
      </c>
      <c r="S901" s="392">
        <v>0</v>
      </c>
      <c r="T901" s="353"/>
      <c r="U901" s="353"/>
      <c r="V901" s="353"/>
      <c r="W901" s="353"/>
      <c r="X901" s="353"/>
      <c r="Y901" s="353"/>
      <c r="Z901" s="184"/>
      <c r="AA901" s="362"/>
      <c r="AB901" s="362"/>
      <c r="AC901" s="363"/>
      <c r="AD901" s="175"/>
      <c r="AE901" s="175"/>
      <c r="AF901" s="175"/>
      <c r="AG901" s="175"/>
      <c r="AH901" s="175"/>
      <c r="AI901" s="175"/>
      <c r="AJ901" s="175"/>
      <c r="AK901" s="175"/>
      <c r="AL901" s="175"/>
      <c r="AN901" s="216"/>
      <c r="AO901"/>
      <c r="AP901"/>
      <c r="AQ901"/>
      <c r="AR901"/>
      <c r="AS901"/>
      <c r="AT901"/>
    </row>
    <row r="902" spans="1:46" s="157" customFormat="1" ht="15" x14ac:dyDescent="0.25">
      <c r="A902" s="14"/>
      <c r="B902" s="197"/>
      <c r="C902" s="198"/>
      <c r="D902" s="198"/>
      <c r="E902" s="198"/>
      <c r="F902" s="199"/>
      <c r="G902" s="200" t="s">
        <v>28</v>
      </c>
      <c r="H902" s="201">
        <v>0.99199999999999999</v>
      </c>
      <c r="I902" s="197"/>
      <c r="J902" s="202"/>
      <c r="K902" s="203" t="s">
        <v>29</v>
      </c>
      <c r="L902" s="78">
        <v>50.095999999999997</v>
      </c>
      <c r="M902" s="78">
        <v>50.150351224243678</v>
      </c>
      <c r="N902" s="78">
        <v>50.204999575355068</v>
      </c>
      <c r="O902" s="78">
        <v>50.259946699874376</v>
      </c>
      <c r="P902" s="78">
        <v>50.315194253466672</v>
      </c>
      <c r="Q902" s="78">
        <v>50.370743900972293</v>
      </c>
      <c r="R902" s="78">
        <v>50.426597316457766</v>
      </c>
      <c r="S902" s="78">
        <v>50.482756183267</v>
      </c>
      <c r="T902" s="78">
        <v>50.5392221940726</v>
      </c>
      <c r="U902" s="78">
        <v>50.595997050927586</v>
      </c>
      <c r="V902" s="78">
        <v>50.653082465317468</v>
      </c>
      <c r="W902" s="78">
        <v>50.710480158212377</v>
      </c>
      <c r="X902" s="78">
        <v>50.768191860119749</v>
      </c>
      <c r="Y902" s="78">
        <v>50.826219311137059</v>
      </c>
      <c r="Z902" s="204"/>
      <c r="AA902" s="205"/>
      <c r="AB902" s="198"/>
      <c r="AC902" s="206"/>
      <c r="AD902" s="175"/>
      <c r="AE902" s="175"/>
      <c r="AF902" s="175"/>
      <c r="AG902" s="175"/>
      <c r="AH902" s="175"/>
      <c r="AI902" s="175"/>
      <c r="AJ902" s="175"/>
      <c r="AK902" s="175"/>
      <c r="AL902" s="175"/>
      <c r="AN902" s="216"/>
      <c r="AO902"/>
      <c r="AP902"/>
      <c r="AQ902"/>
      <c r="AR902"/>
      <c r="AS902"/>
      <c r="AT902"/>
    </row>
    <row r="903" spans="1:46" s="157" customFormat="1" ht="15" x14ac:dyDescent="0.25">
      <c r="A903" s="2"/>
      <c r="C903" s="207"/>
      <c r="D903" s="208"/>
      <c r="E903" s="208"/>
      <c r="F903" s="208"/>
      <c r="G903" s="209"/>
      <c r="H903" s="241"/>
      <c r="I903" s="211"/>
      <c r="J903" s="212"/>
      <c r="K903" s="208"/>
      <c r="Z903" s="175"/>
      <c r="AA903" s="175"/>
      <c r="AB903" s="175"/>
      <c r="AC903" s="175"/>
      <c r="AD903" s="175"/>
      <c r="AE903" s="175"/>
      <c r="AF903" s="175"/>
      <c r="AG903" s="175"/>
      <c r="AH903" s="175"/>
      <c r="AI903" s="175"/>
      <c r="AJ903" s="175"/>
      <c r="AK903" s="175"/>
      <c r="AL903" s="175"/>
      <c r="AN903" s="216"/>
      <c r="AO903"/>
      <c r="AP903"/>
      <c r="AQ903"/>
      <c r="AR903"/>
      <c r="AS903"/>
      <c r="AT903"/>
    </row>
    <row r="904" spans="1:46" s="157" customFormat="1" ht="15" x14ac:dyDescent="0.25">
      <c r="A904" s="152"/>
      <c r="B904" s="388">
        <v>460</v>
      </c>
      <c r="C904" s="365" t="s">
        <v>327</v>
      </c>
      <c r="D904" s="366" t="s">
        <v>30</v>
      </c>
      <c r="E904" s="366" t="s">
        <v>533</v>
      </c>
      <c r="F904" s="367"/>
      <c r="G904" s="411">
        <v>43439</v>
      </c>
      <c r="H904" s="412">
        <v>4.5599999999999996</v>
      </c>
      <c r="I904" s="342">
        <v>1</v>
      </c>
      <c r="J904" s="368">
        <v>0</v>
      </c>
      <c r="K904" s="369">
        <v>0</v>
      </c>
      <c r="L904" s="370">
        <v>4.5599999999999996</v>
      </c>
      <c r="M904" s="370">
        <v>4.5600832508646709</v>
      </c>
      <c r="N904" s="370">
        <v>4.560166503249234</v>
      </c>
      <c r="O904" s="370">
        <v>4.5602497571537164</v>
      </c>
      <c r="P904" s="370">
        <v>4.5603330125781465</v>
      </c>
      <c r="Q904" s="370">
        <v>4.560416269522551</v>
      </c>
      <c r="R904" s="370">
        <v>4.5604995279869591</v>
      </c>
      <c r="S904" s="370">
        <v>4.5605827879713967</v>
      </c>
      <c r="T904" s="370">
        <v>4.5606660494758939</v>
      </c>
      <c r="U904" s="370">
        <v>4.5607493125004757</v>
      </c>
      <c r="V904" s="370">
        <v>4.560832577045173</v>
      </c>
      <c r="W904" s="370">
        <v>4.560915843110009</v>
      </c>
      <c r="X904" s="370">
        <v>4.5609991106950183</v>
      </c>
      <c r="Y904" s="370">
        <v>4.5610823798002214</v>
      </c>
      <c r="Z904" s="381"/>
      <c r="AA904" s="347">
        <v>0</v>
      </c>
      <c r="AB904" s="347">
        <v>0</v>
      </c>
      <c r="AC904" s="348">
        <v>0.23684210526315794</v>
      </c>
      <c r="AD904" s="175"/>
      <c r="AE904" s="349">
        <v>83612</v>
      </c>
      <c r="AF904" s="350"/>
      <c r="AG904" s="350"/>
      <c r="AH904" s="350"/>
      <c r="AI904" s="350"/>
      <c r="AJ904" s="350"/>
      <c r="AK904" s="350"/>
      <c r="AL904" s="351"/>
      <c r="AM904" s="157">
        <v>5.3523759471833525</v>
      </c>
      <c r="AN904" s="216">
        <v>-0.79237594718335291</v>
      </c>
      <c r="AO904"/>
      <c r="AP904"/>
      <c r="AQ904"/>
      <c r="AR904"/>
      <c r="AS904"/>
      <c r="AT904"/>
    </row>
    <row r="905" spans="1:46" s="157" customFormat="1" ht="15" x14ac:dyDescent="0.25">
      <c r="A905" s="152"/>
      <c r="C905" s="217"/>
      <c r="D905" s="139"/>
      <c r="E905" s="139"/>
      <c r="F905" s="139"/>
      <c r="G905" s="218">
        <v>0.5</v>
      </c>
      <c r="H905" s="248"/>
      <c r="I905" s="220"/>
      <c r="J905" s="220"/>
      <c r="K905" s="220"/>
      <c r="L905" s="220" t="s">
        <v>32</v>
      </c>
      <c r="M905" s="235"/>
      <c r="N905" s="221"/>
      <c r="O905" s="221"/>
      <c r="P905" s="221"/>
      <c r="Q905" s="221"/>
      <c r="R905" s="221"/>
      <c r="S905" s="221"/>
      <c r="T905" s="221"/>
      <c r="U905" s="221"/>
      <c r="V905" s="221"/>
      <c r="W905" s="221"/>
      <c r="X905" s="221"/>
      <c r="Y905" s="221"/>
      <c r="Z905" s="222"/>
      <c r="AA905" s="353"/>
      <c r="AB905" s="353"/>
      <c r="AC905" s="372">
        <v>1.08</v>
      </c>
      <c r="AD905" s="175"/>
      <c r="AE905" s="186">
        <v>1</v>
      </c>
      <c r="AF905" s="187">
        <v>0</v>
      </c>
      <c r="AG905" s="187">
        <v>0</v>
      </c>
      <c r="AH905" s="187">
        <v>0</v>
      </c>
      <c r="AI905" s="187">
        <v>0</v>
      </c>
      <c r="AJ905" s="187">
        <v>0</v>
      </c>
      <c r="AK905" s="187">
        <v>0</v>
      </c>
      <c r="AL905" s="188">
        <v>0</v>
      </c>
      <c r="AN905" s="216"/>
      <c r="AO905"/>
      <c r="AP905"/>
      <c r="AQ905"/>
      <c r="AR905"/>
      <c r="AS905"/>
      <c r="AT905"/>
    </row>
    <row r="906" spans="1:46" s="157" customFormat="1" ht="15" x14ac:dyDescent="0.25">
      <c r="A906" s="152"/>
      <c r="C906" s="223" t="s">
        <v>33</v>
      </c>
      <c r="D906" s="373"/>
      <c r="E906" s="225"/>
      <c r="F906" s="225"/>
      <c r="G906" s="226"/>
      <c r="H906" s="249"/>
      <c r="I906" s="228"/>
      <c r="J906" s="228"/>
      <c r="K906" s="228"/>
      <c r="L906" s="228"/>
      <c r="M906" s="374"/>
      <c r="N906" s="374"/>
      <c r="O906" s="375"/>
      <c r="P906" s="375"/>
      <c r="Q906" s="375"/>
      <c r="R906" s="376" t="s">
        <v>34</v>
      </c>
      <c r="S906" s="396">
        <v>0</v>
      </c>
      <c r="T906" s="233"/>
      <c r="U906" s="233"/>
      <c r="V906" s="233"/>
      <c r="W906" s="233"/>
      <c r="X906" s="233"/>
      <c r="Y906" s="233"/>
      <c r="Z906" s="234"/>
      <c r="AA906" s="378"/>
      <c r="AB906" s="378"/>
      <c r="AC906" s="379"/>
      <c r="AD906" s="175"/>
      <c r="AE906" s="175"/>
      <c r="AF906" s="175"/>
      <c r="AG906" s="175"/>
      <c r="AH906" s="175"/>
      <c r="AI906" s="175"/>
      <c r="AJ906" s="175"/>
      <c r="AK906" s="175"/>
      <c r="AL906" s="175"/>
      <c r="AN906" s="216"/>
      <c r="AO906"/>
      <c r="AP906"/>
      <c r="AQ906"/>
      <c r="AR906"/>
      <c r="AS906"/>
      <c r="AT906"/>
    </row>
    <row r="907" spans="1:46" s="157" customFormat="1" ht="15" x14ac:dyDescent="0.25">
      <c r="A907" s="152"/>
      <c r="B907" s="364">
        <v>462</v>
      </c>
      <c r="C907" s="365" t="s">
        <v>329</v>
      </c>
      <c r="D907" s="366" t="s">
        <v>30</v>
      </c>
      <c r="E907" s="366" t="s">
        <v>545</v>
      </c>
      <c r="F907" s="367"/>
      <c r="G907" s="411">
        <v>43431</v>
      </c>
      <c r="H907" s="412">
        <v>10.46</v>
      </c>
      <c r="I907" s="342">
        <v>1</v>
      </c>
      <c r="J907" s="368">
        <v>0</v>
      </c>
      <c r="K907" s="369">
        <v>0</v>
      </c>
      <c r="L907" s="370">
        <v>10.46</v>
      </c>
      <c r="M907" s="370">
        <v>10.460190965799224</v>
      </c>
      <c r="N907" s="370">
        <v>10.460381935084868</v>
      </c>
      <c r="O907" s="370">
        <v>10.46057290785699</v>
      </c>
      <c r="P907" s="370">
        <v>10.460763884115662</v>
      </c>
      <c r="Q907" s="370">
        <v>10.460954863860941</v>
      </c>
      <c r="R907" s="370">
        <v>10.461145847092894</v>
      </c>
      <c r="S907" s="370">
        <v>10.461336833811583</v>
      </c>
      <c r="T907" s="370">
        <v>10.461527824017073</v>
      </c>
      <c r="U907" s="370">
        <v>10.461718817709427</v>
      </c>
      <c r="V907" s="370">
        <v>10.46190981488871</v>
      </c>
      <c r="W907" s="370">
        <v>10.46210081555498</v>
      </c>
      <c r="X907" s="370">
        <v>10.462291819708311</v>
      </c>
      <c r="Y907" s="370">
        <v>10.462482827348754</v>
      </c>
      <c r="Z907" s="371"/>
      <c r="AA907" s="347">
        <v>0</v>
      </c>
      <c r="AB907" s="347">
        <v>0</v>
      </c>
      <c r="AC907" s="348">
        <v>0.22466539196940727</v>
      </c>
      <c r="AD907" s="175"/>
      <c r="AE907" s="349">
        <v>83645</v>
      </c>
      <c r="AF907" s="350"/>
      <c r="AG907" s="350"/>
      <c r="AH907" s="350"/>
      <c r="AI907" s="350"/>
      <c r="AJ907" s="350"/>
      <c r="AK907" s="350"/>
      <c r="AL907" s="351"/>
      <c r="AM907" s="157">
        <v>11.19</v>
      </c>
      <c r="AN907" s="216">
        <v>-0.72999999999999865</v>
      </c>
      <c r="AO907"/>
      <c r="AP907"/>
      <c r="AQ907"/>
      <c r="AR907"/>
      <c r="AS907"/>
      <c r="AT907"/>
    </row>
    <row r="908" spans="1:46" s="157" customFormat="1" ht="15" x14ac:dyDescent="0.25">
      <c r="A908" s="152"/>
      <c r="C908" s="217"/>
      <c r="D908" s="139"/>
      <c r="E908" s="139"/>
      <c r="F908" s="139"/>
      <c r="G908" s="218">
        <v>0.70833333333333337</v>
      </c>
      <c r="H908" s="250"/>
      <c r="I908" s="220"/>
      <c r="J908" s="220"/>
      <c r="K908" s="220"/>
      <c r="L908" s="220" t="s">
        <v>32</v>
      </c>
      <c r="M908" s="221"/>
      <c r="N908" s="221"/>
      <c r="O908" s="221"/>
      <c r="P908" s="221"/>
      <c r="Q908" s="221"/>
      <c r="R908" s="221"/>
      <c r="S908" s="221"/>
      <c r="T908" s="221"/>
      <c r="U908" s="221"/>
      <c r="V908" s="221"/>
      <c r="W908" s="221"/>
      <c r="X908" s="221"/>
      <c r="Y908" s="221"/>
      <c r="Z908" s="222"/>
      <c r="AA908" s="353"/>
      <c r="AB908" s="353"/>
      <c r="AC908" s="372">
        <v>2.35</v>
      </c>
      <c r="AD908" s="175"/>
      <c r="AE908" s="186">
        <v>1</v>
      </c>
      <c r="AF908" s="187">
        <v>0</v>
      </c>
      <c r="AG908" s="187">
        <v>0</v>
      </c>
      <c r="AH908" s="187">
        <v>0</v>
      </c>
      <c r="AI908" s="187">
        <v>0</v>
      </c>
      <c r="AJ908" s="187">
        <v>0</v>
      </c>
      <c r="AK908" s="187">
        <v>0</v>
      </c>
      <c r="AL908" s="188">
        <v>0</v>
      </c>
      <c r="AN908" s="216"/>
      <c r="AO908"/>
      <c r="AP908"/>
      <c r="AQ908"/>
      <c r="AR908"/>
      <c r="AS908"/>
      <c r="AT908"/>
    </row>
    <row r="909" spans="1:46" s="157" customFormat="1" ht="15" x14ac:dyDescent="0.25">
      <c r="A909" s="152"/>
      <c r="C909" s="223" t="s">
        <v>33</v>
      </c>
      <c r="D909" s="373"/>
      <c r="E909" s="225"/>
      <c r="F909" s="225"/>
      <c r="G909" s="226"/>
      <c r="H909" s="249"/>
      <c r="I909" s="228"/>
      <c r="J909" s="228"/>
      <c r="K909" s="228"/>
      <c r="L909" s="228"/>
      <c r="M909" s="374"/>
      <c r="N909" s="374"/>
      <c r="O909" s="375"/>
      <c r="P909" s="375"/>
      <c r="Q909" s="375"/>
      <c r="R909" s="376" t="s">
        <v>34</v>
      </c>
      <c r="S909" s="396">
        <v>0</v>
      </c>
      <c r="T909" s="233"/>
      <c r="U909" s="233"/>
      <c r="V909" s="233"/>
      <c r="W909" s="233"/>
      <c r="X909" s="233"/>
      <c r="Y909" s="233"/>
      <c r="Z909" s="234"/>
      <c r="AA909" s="378"/>
      <c r="AB909" s="378"/>
      <c r="AC909" s="379"/>
      <c r="AD909" s="175"/>
      <c r="AE909" s="175"/>
      <c r="AF909" s="175"/>
      <c r="AG909" s="175"/>
      <c r="AH909" s="175"/>
      <c r="AI909" s="175"/>
      <c r="AJ909" s="175"/>
      <c r="AK909" s="175"/>
      <c r="AL909" s="175"/>
      <c r="AN909" s="216"/>
      <c r="AO909"/>
      <c r="AP909"/>
      <c r="AQ909"/>
      <c r="AR909"/>
      <c r="AS909"/>
      <c r="AT909"/>
    </row>
    <row r="910" spans="1:46" s="157" customFormat="1" ht="15" x14ac:dyDescent="0.25">
      <c r="A910" s="152"/>
      <c r="B910" s="364">
        <v>469</v>
      </c>
      <c r="C910" s="365" t="s">
        <v>333</v>
      </c>
      <c r="D910" s="366" t="s">
        <v>30</v>
      </c>
      <c r="E910" s="366" t="s">
        <v>539</v>
      </c>
      <c r="F910" s="367"/>
      <c r="G910" s="411">
        <v>43444</v>
      </c>
      <c r="H910" s="412">
        <v>2.4</v>
      </c>
      <c r="I910" s="342">
        <v>1</v>
      </c>
      <c r="J910" s="368">
        <v>0</v>
      </c>
      <c r="K910" s="369">
        <v>0</v>
      </c>
      <c r="L910" s="370">
        <v>2.4</v>
      </c>
      <c r="M910" s="370">
        <v>2.4000438162445636</v>
      </c>
      <c r="N910" s="370">
        <v>2.4000876332890706</v>
      </c>
      <c r="O910" s="370">
        <v>2.400131451133535</v>
      </c>
      <c r="P910" s="370">
        <v>2.4001752697779719</v>
      </c>
      <c r="Q910" s="370">
        <v>2.4002190892223956</v>
      </c>
      <c r="R910" s="370">
        <v>2.4002629094668206</v>
      </c>
      <c r="S910" s="370">
        <v>2.4003067305112618</v>
      </c>
      <c r="T910" s="370">
        <v>2.4003505523557336</v>
      </c>
      <c r="U910" s="370">
        <v>2.4003943750002508</v>
      </c>
      <c r="V910" s="370">
        <v>2.400438198444828</v>
      </c>
      <c r="W910" s="370">
        <v>2.4004820226894785</v>
      </c>
      <c r="X910" s="370">
        <v>2.4005258477342202</v>
      </c>
      <c r="Y910" s="370">
        <v>2.400569673579064</v>
      </c>
      <c r="Z910" s="371"/>
      <c r="AA910" s="347">
        <v>0</v>
      </c>
      <c r="AB910" s="347">
        <v>0</v>
      </c>
      <c r="AC910" s="348">
        <v>3.3333333333333333E-2</v>
      </c>
      <c r="AD910" s="175"/>
      <c r="AE910" s="349">
        <v>83641</v>
      </c>
      <c r="AF910" s="350"/>
      <c r="AG910" s="350"/>
      <c r="AH910" s="350"/>
      <c r="AI910" s="350"/>
      <c r="AJ910" s="350"/>
      <c r="AK910" s="350"/>
      <c r="AL910" s="351"/>
      <c r="AM910" s="157">
        <v>2.4460000000000002</v>
      </c>
      <c r="AN910" s="216">
        <v>-4.6000000000000263E-2</v>
      </c>
      <c r="AO910"/>
      <c r="AP910"/>
      <c r="AQ910"/>
      <c r="AR910"/>
      <c r="AS910"/>
      <c r="AT910"/>
    </row>
    <row r="911" spans="1:46" s="157" customFormat="1" ht="15" x14ac:dyDescent="0.25">
      <c r="C911" s="217"/>
      <c r="D911" s="139"/>
      <c r="E911" s="139"/>
      <c r="F911" s="139"/>
      <c r="G911" s="218">
        <v>0.70833333333333337</v>
      </c>
      <c r="H911" s="250"/>
      <c r="I911" s="220"/>
      <c r="J911" s="220"/>
      <c r="K911" s="220"/>
      <c r="L911" s="220" t="s">
        <v>32</v>
      </c>
      <c r="M911" s="235"/>
      <c r="N911" s="221"/>
      <c r="O911" s="221"/>
      <c r="P911" s="221"/>
      <c r="Q911" s="221"/>
      <c r="R911" s="221"/>
      <c r="S911" s="221"/>
      <c r="T911" s="221"/>
      <c r="U911" s="221"/>
      <c r="V911" s="221"/>
      <c r="W911" s="221"/>
      <c r="X911" s="221"/>
      <c r="Y911" s="221"/>
      <c r="Z911" s="222"/>
      <c r="AA911" s="353"/>
      <c r="AB911" s="353"/>
      <c r="AC911" s="372">
        <v>0.08</v>
      </c>
      <c r="AD911" s="175"/>
      <c r="AE911" s="186">
        <v>1</v>
      </c>
      <c r="AF911" s="187">
        <v>0</v>
      </c>
      <c r="AG911" s="187">
        <v>0</v>
      </c>
      <c r="AH911" s="187">
        <v>0</v>
      </c>
      <c r="AI911" s="187">
        <v>0</v>
      </c>
      <c r="AJ911" s="187">
        <v>0</v>
      </c>
      <c r="AK911" s="187">
        <v>0</v>
      </c>
      <c r="AL911" s="188">
        <v>0</v>
      </c>
      <c r="AN911" s="216"/>
      <c r="AO911"/>
      <c r="AP911"/>
      <c r="AQ911"/>
      <c r="AR911"/>
      <c r="AS911"/>
      <c r="AT911"/>
    </row>
    <row r="912" spans="1:46" s="157" customFormat="1" ht="15" x14ac:dyDescent="0.25">
      <c r="C912" s="223" t="s">
        <v>33</v>
      </c>
      <c r="D912" s="373"/>
      <c r="E912" s="225"/>
      <c r="F912" s="225"/>
      <c r="G912" s="226"/>
      <c r="H912" s="249"/>
      <c r="I912" s="228"/>
      <c r="J912" s="228"/>
      <c r="K912" s="228"/>
      <c r="L912" s="228"/>
      <c r="M912" s="374"/>
      <c r="N912" s="374"/>
      <c r="O912" s="375"/>
      <c r="P912" s="375"/>
      <c r="Q912" s="375"/>
      <c r="R912" s="376" t="s">
        <v>34</v>
      </c>
      <c r="S912" s="396">
        <v>0</v>
      </c>
      <c r="T912" s="233"/>
      <c r="U912" s="233"/>
      <c r="V912" s="233"/>
      <c r="W912" s="233"/>
      <c r="X912" s="233"/>
      <c r="Y912" s="233"/>
      <c r="Z912" s="234"/>
      <c r="AA912" s="378"/>
      <c r="AB912" s="378"/>
      <c r="AC912" s="379"/>
      <c r="AD912" s="175"/>
      <c r="AE912" s="175"/>
      <c r="AF912" s="175"/>
      <c r="AG912" s="175"/>
      <c r="AH912" s="175"/>
      <c r="AI912" s="175"/>
      <c r="AJ912" s="175"/>
      <c r="AK912" s="175"/>
      <c r="AL912" s="175"/>
      <c r="AN912" s="216"/>
      <c r="AO912"/>
      <c r="AP912"/>
      <c r="AQ912"/>
      <c r="AR912"/>
      <c r="AS912"/>
      <c r="AT912"/>
    </row>
    <row r="913" spans="1:46" s="157" customFormat="1" ht="15" x14ac:dyDescent="0.25">
      <c r="A913"/>
      <c r="B913" s="364">
        <v>461</v>
      </c>
      <c r="C913" s="365" t="s">
        <v>328</v>
      </c>
      <c r="D913" s="366" t="s">
        <v>30</v>
      </c>
      <c r="E913" s="366" t="s">
        <v>533</v>
      </c>
      <c r="F913" s="367"/>
      <c r="G913" s="411">
        <v>43494</v>
      </c>
      <c r="H913" s="412">
        <v>4.72</v>
      </c>
      <c r="I913" s="342">
        <v>1</v>
      </c>
      <c r="J913" s="368">
        <v>0</v>
      </c>
      <c r="K913" s="369">
        <v>0</v>
      </c>
      <c r="L913" s="370">
        <v>4.72</v>
      </c>
      <c r="M913" s="370">
        <v>4.7200861719476421</v>
      </c>
      <c r="N913" s="370">
        <v>4.7201723454685052</v>
      </c>
      <c r="O913" s="370">
        <v>4.7202585205626182</v>
      </c>
      <c r="P913" s="370">
        <v>4.7203446972300114</v>
      </c>
      <c r="Q913" s="370">
        <v>4.7204308754707114</v>
      </c>
      <c r="R913" s="370">
        <v>4.7205170552847466</v>
      </c>
      <c r="S913" s="370">
        <v>4.7206032366721482</v>
      </c>
      <c r="T913" s="370">
        <v>4.7206894196329428</v>
      </c>
      <c r="U913" s="370">
        <v>4.7207756041671596</v>
      </c>
      <c r="V913" s="370">
        <v>4.720861790274828</v>
      </c>
      <c r="W913" s="370">
        <v>4.7209479779559747</v>
      </c>
      <c r="X913" s="370">
        <v>4.7210341672106333</v>
      </c>
      <c r="Y913" s="370">
        <v>4.7211203580388261</v>
      </c>
      <c r="Z913" s="371"/>
      <c r="AA913" s="347">
        <v>0</v>
      </c>
      <c r="AB913" s="347">
        <v>0</v>
      </c>
      <c r="AC913" s="348">
        <v>0.23305084745762714</v>
      </c>
      <c r="AD913" s="175"/>
      <c r="AE913" s="349">
        <v>83618</v>
      </c>
      <c r="AF913" s="350"/>
      <c r="AG913" s="350"/>
      <c r="AH913" s="350"/>
      <c r="AI913" s="350"/>
      <c r="AJ913" s="350"/>
      <c r="AK913" s="350"/>
      <c r="AL913" s="351"/>
      <c r="AM913" s="157">
        <v>5.1754574493619794</v>
      </c>
      <c r="AN913" s="216">
        <v>-0.45545744936197963</v>
      </c>
      <c r="AO913"/>
      <c r="AP913"/>
      <c r="AQ913"/>
      <c r="AR913"/>
      <c r="AS913"/>
      <c r="AT913"/>
    </row>
    <row r="914" spans="1:46" s="157" customFormat="1" ht="15" x14ac:dyDescent="0.25">
      <c r="A914"/>
      <c r="C914" s="217"/>
      <c r="D914" s="139"/>
      <c r="E914" s="139"/>
      <c r="F914" s="139"/>
      <c r="G914" s="218">
        <v>0.45833333333333331</v>
      </c>
      <c r="H914" s="250"/>
      <c r="I914" s="220"/>
      <c r="J914" s="220"/>
      <c r="K914" s="220"/>
      <c r="L914" s="220" t="s">
        <v>32</v>
      </c>
      <c r="M914" s="235"/>
      <c r="N914" s="221"/>
      <c r="O914" s="221"/>
      <c r="P914" s="221"/>
      <c r="Q914" s="221"/>
      <c r="R914" s="221"/>
      <c r="S914" s="221"/>
      <c r="T914" s="221"/>
      <c r="U914" s="221"/>
      <c r="V914" s="221"/>
      <c r="W914" s="221"/>
      <c r="X914" s="221"/>
      <c r="Y914" s="221"/>
      <c r="Z914" s="222"/>
      <c r="AA914" s="353"/>
      <c r="AB914" s="353"/>
      <c r="AC914" s="372">
        <v>1.1000000000000001</v>
      </c>
      <c r="AD914" s="175"/>
      <c r="AE914" s="186">
        <v>1</v>
      </c>
      <c r="AF914" s="187">
        <v>0</v>
      </c>
      <c r="AG914" s="187">
        <v>0</v>
      </c>
      <c r="AH914" s="187">
        <v>0</v>
      </c>
      <c r="AI914" s="187">
        <v>0</v>
      </c>
      <c r="AJ914" s="187">
        <v>0</v>
      </c>
      <c r="AK914" s="187">
        <v>0</v>
      </c>
      <c r="AL914" s="188">
        <v>0</v>
      </c>
      <c r="AN914" s="216"/>
      <c r="AO914"/>
      <c r="AP914"/>
      <c r="AQ914"/>
      <c r="AR914"/>
      <c r="AS914"/>
      <c r="AT914"/>
    </row>
    <row r="915" spans="1:46" s="157" customFormat="1" ht="15" x14ac:dyDescent="0.25">
      <c r="A915"/>
      <c r="C915" s="223" t="s">
        <v>33</v>
      </c>
      <c r="D915" s="373"/>
      <c r="E915" s="225"/>
      <c r="F915" s="225"/>
      <c r="G915" s="226"/>
      <c r="H915" s="249"/>
      <c r="I915" s="228"/>
      <c r="J915" s="228"/>
      <c r="K915" s="228"/>
      <c r="L915" s="228"/>
      <c r="M915" s="374"/>
      <c r="N915" s="374"/>
      <c r="O915" s="375"/>
      <c r="P915" s="375"/>
      <c r="Q915" s="375"/>
      <c r="R915" s="376" t="s">
        <v>34</v>
      </c>
      <c r="S915" s="396">
        <v>0</v>
      </c>
      <c r="T915" s="233"/>
      <c r="U915" s="233"/>
      <c r="V915" s="233"/>
      <c r="W915" s="233"/>
      <c r="X915" s="233"/>
      <c r="Y915" s="233"/>
      <c r="Z915" s="234"/>
      <c r="AA915" s="378"/>
      <c r="AB915" s="378"/>
      <c r="AC915" s="379"/>
      <c r="AD915" s="175"/>
      <c r="AE915" s="175"/>
      <c r="AF915" s="175"/>
      <c r="AG915" s="175"/>
      <c r="AH915" s="175"/>
      <c r="AI915" s="175"/>
      <c r="AJ915" s="175"/>
      <c r="AK915" s="175"/>
      <c r="AL915" s="175"/>
      <c r="AN915" s="216"/>
      <c r="AO915"/>
      <c r="AP915"/>
      <c r="AQ915"/>
      <c r="AR915"/>
      <c r="AS915"/>
      <c r="AT915"/>
    </row>
    <row r="916" spans="1:46" s="157" customFormat="1" ht="15" x14ac:dyDescent="0.25">
      <c r="A916"/>
      <c r="B916" s="380">
        <v>869</v>
      </c>
      <c r="C916" s="365" t="s">
        <v>334</v>
      </c>
      <c r="D916" s="366" t="s">
        <v>30</v>
      </c>
      <c r="E916" s="366" t="s">
        <v>532</v>
      </c>
      <c r="F916" s="367"/>
      <c r="G916" s="411">
        <v>43496</v>
      </c>
      <c r="H916" s="412">
        <v>5.97</v>
      </c>
      <c r="I916" s="342">
        <v>1</v>
      </c>
      <c r="J916" s="368">
        <v>0</v>
      </c>
      <c r="K916" s="369">
        <v>0</v>
      </c>
      <c r="L916" s="370">
        <v>5.97</v>
      </c>
      <c r="M916" s="370">
        <v>5.9701089929083526</v>
      </c>
      <c r="N916" s="370">
        <v>5.9702179878065627</v>
      </c>
      <c r="O916" s="370">
        <v>5.970326984694668</v>
      </c>
      <c r="P916" s="370">
        <v>5.9704359835727052</v>
      </c>
      <c r="Q916" s="370">
        <v>5.9705449844407088</v>
      </c>
      <c r="R916" s="370">
        <v>5.9706539872987161</v>
      </c>
      <c r="S916" s="370">
        <v>5.9707629921467635</v>
      </c>
      <c r="T916" s="370">
        <v>5.9708719989848875</v>
      </c>
      <c r="U916" s="370">
        <v>5.9709810078131236</v>
      </c>
      <c r="V916" s="370">
        <v>5.971090018631509</v>
      </c>
      <c r="W916" s="370">
        <v>5.9711990314400785</v>
      </c>
      <c r="X916" s="370">
        <v>5.9713080462388728</v>
      </c>
      <c r="Y916" s="370">
        <v>5.9714170630279222</v>
      </c>
      <c r="Z916" s="371"/>
      <c r="AA916" s="347">
        <v>0</v>
      </c>
      <c r="AB916" s="347">
        <v>0</v>
      </c>
      <c r="AC916" s="348">
        <v>0.12227805695142378</v>
      </c>
      <c r="AD916" s="175"/>
      <c r="AE916" s="349">
        <v>83625</v>
      </c>
      <c r="AF916" s="350"/>
      <c r="AG916" s="350"/>
      <c r="AH916" s="350"/>
      <c r="AI916" s="350"/>
      <c r="AJ916" s="350"/>
      <c r="AK916" s="350"/>
      <c r="AL916" s="351"/>
      <c r="AM916" s="157">
        <v>6.1889079919268433</v>
      </c>
      <c r="AN916" s="216">
        <v>-0.21890799192684351</v>
      </c>
      <c r="AO916"/>
      <c r="AP916"/>
      <c r="AQ916"/>
      <c r="AR916"/>
      <c r="AS916"/>
      <c r="AT916"/>
    </row>
    <row r="917" spans="1:46" s="157" customFormat="1" ht="15" x14ac:dyDescent="0.25">
      <c r="A917"/>
      <c r="C917" s="217"/>
      <c r="D917" s="139"/>
      <c r="E917" s="139"/>
      <c r="F917" s="139"/>
      <c r="G917" s="137">
        <v>0.72916666666666663</v>
      </c>
      <c r="H917" s="250"/>
      <c r="I917" s="220"/>
      <c r="J917" s="220"/>
      <c r="K917" s="220"/>
      <c r="L917" s="220" t="s">
        <v>32</v>
      </c>
      <c r="M917" s="235"/>
      <c r="N917" s="221"/>
      <c r="O917" s="221"/>
      <c r="P917" s="221"/>
      <c r="Q917" s="221"/>
      <c r="R917" s="221"/>
      <c r="S917" s="221"/>
      <c r="T917" s="221"/>
      <c r="U917" s="221"/>
      <c r="V917" s="221"/>
      <c r="W917" s="221"/>
      <c r="X917" s="221"/>
      <c r="Y917" s="221"/>
      <c r="Z917" s="222"/>
      <c r="AA917" s="353"/>
      <c r="AB917" s="353"/>
      <c r="AC917" s="372">
        <v>0.73</v>
      </c>
      <c r="AD917" s="175"/>
      <c r="AE917" s="186">
        <v>1</v>
      </c>
      <c r="AF917" s="187">
        <v>0</v>
      </c>
      <c r="AG917" s="187">
        <v>0</v>
      </c>
      <c r="AH917" s="187">
        <v>0</v>
      </c>
      <c r="AI917" s="187">
        <v>0</v>
      </c>
      <c r="AJ917" s="187">
        <v>0</v>
      </c>
      <c r="AK917" s="187">
        <v>0</v>
      </c>
      <c r="AL917" s="188">
        <v>0</v>
      </c>
      <c r="AN917" s="216"/>
      <c r="AO917"/>
      <c r="AP917"/>
      <c r="AQ917"/>
      <c r="AR917"/>
      <c r="AS917"/>
      <c r="AT917"/>
    </row>
    <row r="918" spans="1:46" s="157" customFormat="1" ht="15" x14ac:dyDescent="0.25">
      <c r="A918"/>
      <c r="C918" s="223" t="s">
        <v>33</v>
      </c>
      <c r="D918" s="373"/>
      <c r="E918" s="225"/>
      <c r="F918" s="225"/>
      <c r="G918" s="226"/>
      <c r="H918" s="249"/>
      <c r="I918" s="228"/>
      <c r="J918" s="228"/>
      <c r="K918" s="228"/>
      <c r="L918" s="228"/>
      <c r="M918" s="374"/>
      <c r="N918" s="374"/>
      <c r="O918" s="375"/>
      <c r="P918" s="375"/>
      <c r="Q918" s="375"/>
      <c r="R918" s="376" t="s">
        <v>34</v>
      </c>
      <c r="S918" s="396">
        <v>0</v>
      </c>
      <c r="T918" s="233"/>
      <c r="U918" s="233"/>
      <c r="V918" s="233"/>
      <c r="W918" s="233"/>
      <c r="X918" s="233"/>
      <c r="Y918" s="233"/>
      <c r="Z918" s="234"/>
      <c r="AA918" s="378"/>
      <c r="AB918" s="378"/>
      <c r="AC918" s="379"/>
      <c r="AD918" s="175"/>
      <c r="AE918" s="175"/>
      <c r="AF918" s="175"/>
      <c r="AG918" s="175"/>
      <c r="AH918" s="175"/>
      <c r="AI918" s="175"/>
      <c r="AJ918" s="175"/>
      <c r="AK918" s="175"/>
      <c r="AL918" s="175"/>
      <c r="AN918" s="216"/>
      <c r="AO918"/>
      <c r="AP918"/>
      <c r="AQ918"/>
      <c r="AR918"/>
      <c r="AS918"/>
      <c r="AT918"/>
    </row>
    <row r="919" spans="1:46" s="157" customFormat="1" ht="15" x14ac:dyDescent="0.25">
      <c r="A919"/>
      <c r="B919" s="380">
        <v>871</v>
      </c>
      <c r="C919" s="365" t="s">
        <v>335</v>
      </c>
      <c r="D919" s="366" t="s">
        <v>30</v>
      </c>
      <c r="E919" s="366" t="s">
        <v>565</v>
      </c>
      <c r="F919" s="367"/>
      <c r="G919" s="411">
        <v>43496</v>
      </c>
      <c r="H919" s="412">
        <v>6.23</v>
      </c>
      <c r="I919" s="342">
        <v>1</v>
      </c>
      <c r="J919" s="368">
        <v>0</v>
      </c>
      <c r="K919" s="369">
        <v>0</v>
      </c>
      <c r="L919" s="370">
        <v>6.23</v>
      </c>
      <c r="M919" s="370">
        <v>6.2301137396681803</v>
      </c>
      <c r="N919" s="370">
        <v>6.2302274814128795</v>
      </c>
      <c r="O919" s="370">
        <v>6.2303412252341346</v>
      </c>
      <c r="P919" s="370">
        <v>6.2304549711319863</v>
      </c>
      <c r="Q919" s="370">
        <v>6.2305687191064694</v>
      </c>
      <c r="R919" s="370">
        <v>6.2306824691576219</v>
      </c>
      <c r="S919" s="370">
        <v>6.2307962212854839</v>
      </c>
      <c r="T919" s="370">
        <v>6.2309099754900927</v>
      </c>
      <c r="U919" s="370">
        <v>6.2310237317714847</v>
      </c>
      <c r="V919" s="370">
        <v>6.2311374901296999</v>
      </c>
      <c r="W919" s="370">
        <v>6.2312512505647728</v>
      </c>
      <c r="X919" s="370">
        <v>6.2313650130767471</v>
      </c>
      <c r="Y919" s="370">
        <v>6.2314787776656546</v>
      </c>
      <c r="Z919" s="381"/>
      <c r="AA919" s="347">
        <v>0</v>
      </c>
      <c r="AB919" s="347">
        <v>0</v>
      </c>
      <c r="AC919" s="348">
        <v>5.2969502407704656E-2</v>
      </c>
      <c r="AD919" s="175"/>
      <c r="AE919" s="349">
        <v>83630</v>
      </c>
      <c r="AF919" s="350"/>
      <c r="AG919" s="350"/>
      <c r="AH919" s="350"/>
      <c r="AI919" s="350"/>
      <c r="AJ919" s="350"/>
      <c r="AK919" s="350"/>
      <c r="AL919" s="351"/>
      <c r="AM919" s="157">
        <v>6.4554748996302109</v>
      </c>
      <c r="AN919" s="216">
        <v>-0.2254748996302105</v>
      </c>
      <c r="AO919"/>
      <c r="AP919"/>
      <c r="AQ919"/>
      <c r="AR919"/>
      <c r="AS919"/>
      <c r="AT919"/>
    </row>
    <row r="920" spans="1:46" s="157" customFormat="1" ht="15" x14ac:dyDescent="0.25">
      <c r="A920"/>
      <c r="C920" s="217"/>
      <c r="D920" s="139"/>
      <c r="E920" s="139"/>
      <c r="F920" s="139"/>
      <c r="G920" s="137">
        <v>0.85416666666666663</v>
      </c>
      <c r="H920" s="250"/>
      <c r="I920" s="220"/>
      <c r="J920" s="220"/>
      <c r="K920" s="220"/>
      <c r="L920" s="220" t="s">
        <v>32</v>
      </c>
      <c r="M920" s="235"/>
      <c r="N920" s="221"/>
      <c r="O920" s="221"/>
      <c r="P920" s="221"/>
      <c r="Q920" s="221"/>
      <c r="R920" s="221"/>
      <c r="S920" s="221"/>
      <c r="T920" s="221"/>
      <c r="U920" s="221"/>
      <c r="V920" s="221"/>
      <c r="W920" s="221"/>
      <c r="X920" s="221"/>
      <c r="Y920" s="221"/>
      <c r="Z920" s="222"/>
      <c r="AA920" s="353"/>
      <c r="AB920" s="353"/>
      <c r="AC920" s="372">
        <v>0.33</v>
      </c>
      <c r="AD920" s="175"/>
      <c r="AE920" s="186">
        <v>1</v>
      </c>
      <c r="AF920" s="187">
        <v>0</v>
      </c>
      <c r="AG920" s="187">
        <v>0</v>
      </c>
      <c r="AH920" s="187">
        <v>0</v>
      </c>
      <c r="AI920" s="187">
        <v>0</v>
      </c>
      <c r="AJ920" s="187">
        <v>0</v>
      </c>
      <c r="AK920" s="187">
        <v>0</v>
      </c>
      <c r="AL920" s="188">
        <v>0</v>
      </c>
      <c r="AN920" s="216"/>
      <c r="AO920"/>
      <c r="AP920"/>
      <c r="AQ920"/>
      <c r="AR920"/>
      <c r="AS920"/>
      <c r="AT920"/>
    </row>
    <row r="921" spans="1:46" s="157" customFormat="1" ht="15" x14ac:dyDescent="0.25">
      <c r="A921"/>
      <c r="C921" s="223" t="s">
        <v>33</v>
      </c>
      <c r="D921" s="373"/>
      <c r="E921" s="225"/>
      <c r="F921" s="225"/>
      <c r="G921" s="226"/>
      <c r="H921" s="249"/>
      <c r="I921" s="228"/>
      <c r="J921" s="228"/>
      <c r="K921" s="228"/>
      <c r="L921" s="228"/>
      <c r="M921" s="374"/>
      <c r="N921" s="374"/>
      <c r="O921" s="375"/>
      <c r="P921" s="375"/>
      <c r="Q921" s="375"/>
      <c r="R921" s="376" t="s">
        <v>34</v>
      </c>
      <c r="S921" s="396">
        <v>0</v>
      </c>
      <c r="T921" s="233"/>
      <c r="U921" s="233"/>
      <c r="V921" s="233"/>
      <c r="W921" s="233"/>
      <c r="X921" s="233"/>
      <c r="Y921" s="233"/>
      <c r="Z921" s="234"/>
      <c r="AA921" s="378"/>
      <c r="AB921" s="378"/>
      <c r="AC921" s="379"/>
      <c r="AD921" s="175"/>
      <c r="AE921" s="175"/>
      <c r="AF921" s="175"/>
      <c r="AG921" s="175"/>
      <c r="AH921" s="175"/>
      <c r="AI921" s="175"/>
      <c r="AJ921" s="175"/>
      <c r="AK921" s="175"/>
      <c r="AL921" s="175"/>
      <c r="AN921" s="216"/>
      <c r="AO921"/>
      <c r="AP921"/>
      <c r="AQ921"/>
      <c r="AR921"/>
      <c r="AS921"/>
      <c r="AT921"/>
    </row>
    <row r="922" spans="1:46" s="157" customFormat="1" ht="15" x14ac:dyDescent="0.25">
      <c r="A922"/>
      <c r="B922" s="380">
        <v>464</v>
      </c>
      <c r="C922" s="365" t="s">
        <v>331</v>
      </c>
      <c r="D922" s="366" t="s">
        <v>30</v>
      </c>
      <c r="E922" s="366" t="s">
        <v>532</v>
      </c>
      <c r="F922" s="367"/>
      <c r="G922" s="411">
        <v>43444</v>
      </c>
      <c r="H922" s="412">
        <v>6.74</v>
      </c>
      <c r="I922" s="342">
        <v>1</v>
      </c>
      <c r="J922" s="368" t="s">
        <v>31</v>
      </c>
      <c r="K922" s="369" t="s">
        <v>31</v>
      </c>
      <c r="L922" s="370">
        <v>6.74</v>
      </c>
      <c r="M922" s="370">
        <v>6.777351663424473</v>
      </c>
      <c r="N922" s="370">
        <v>6.8149103219172806</v>
      </c>
      <c r="O922" s="370">
        <v>6.8526771226015848</v>
      </c>
      <c r="P922" s="370">
        <v>6.8906532189576684</v>
      </c>
      <c r="Q922" s="370">
        <v>6.9288397708581524</v>
      </c>
      <c r="R922" s="370">
        <v>6.9672379446034345</v>
      </c>
      <c r="S922" s="370">
        <v>7.0058489129572967</v>
      </c>
      <c r="T922" s="370">
        <v>7.044673855182741</v>
      </c>
      <c r="U922" s="370">
        <v>7.0837139570779879</v>
      </c>
      <c r="V922" s="370">
        <v>7.1229704110127097</v>
      </c>
      <c r="W922" s="370">
        <v>7.1624444159644334</v>
      </c>
      <c r="X922" s="370">
        <v>7.2021371775551764</v>
      </c>
      <c r="Y922" s="370">
        <v>7.2420499080882497</v>
      </c>
      <c r="Z922" s="383"/>
      <c r="AA922" s="347">
        <v>0</v>
      </c>
      <c r="AB922" s="347">
        <v>0</v>
      </c>
      <c r="AC922" s="348">
        <v>9.3471810089020765E-2</v>
      </c>
      <c r="AD922" s="175"/>
      <c r="AE922" s="349">
        <v>83602</v>
      </c>
      <c r="AF922" s="350"/>
      <c r="AG922" s="350"/>
      <c r="AH922" s="350"/>
      <c r="AI922" s="350"/>
      <c r="AJ922" s="350"/>
      <c r="AK922" s="350"/>
      <c r="AL922" s="351"/>
      <c r="AM922" s="157">
        <v>6.75</v>
      </c>
      <c r="AN922" s="216">
        <v>-9.9999999999997868E-3</v>
      </c>
      <c r="AO922"/>
      <c r="AP922"/>
      <c r="AQ922"/>
      <c r="AR922"/>
      <c r="AS922"/>
      <c r="AT922"/>
    </row>
    <row r="923" spans="1:46" s="157" customFormat="1" ht="15" x14ac:dyDescent="0.25">
      <c r="A923"/>
      <c r="C923" s="217"/>
      <c r="D923" s="139"/>
      <c r="E923" s="139"/>
      <c r="F923" s="139"/>
      <c r="G923" s="137">
        <v>0.72916666666666663</v>
      </c>
      <c r="H923" s="250"/>
      <c r="I923" s="220"/>
      <c r="J923" s="220"/>
      <c r="K923" s="220"/>
      <c r="L923" s="220" t="s">
        <v>32</v>
      </c>
      <c r="M923" s="235"/>
      <c r="N923" s="221"/>
      <c r="O923" s="221"/>
      <c r="P923" s="221"/>
      <c r="Q923" s="221"/>
      <c r="R923" s="221"/>
      <c r="S923" s="221"/>
      <c r="T923" s="221"/>
      <c r="U923" s="221"/>
      <c r="V923" s="221"/>
      <c r="W923" s="221"/>
      <c r="X923" s="221"/>
      <c r="Y923" s="221"/>
      <c r="Z923" s="222"/>
      <c r="AA923" s="353"/>
      <c r="AB923" s="353"/>
      <c r="AC923" s="372">
        <v>0.63</v>
      </c>
      <c r="AD923" s="175"/>
      <c r="AE923" s="186">
        <v>1</v>
      </c>
      <c r="AF923" s="187">
        <v>0</v>
      </c>
      <c r="AG923" s="187">
        <v>0</v>
      </c>
      <c r="AH923" s="187">
        <v>0</v>
      </c>
      <c r="AI923" s="187">
        <v>0</v>
      </c>
      <c r="AJ923" s="187">
        <v>0</v>
      </c>
      <c r="AK923" s="187">
        <v>0</v>
      </c>
      <c r="AL923" s="188">
        <v>0</v>
      </c>
      <c r="AN923" s="216"/>
      <c r="AO923"/>
      <c r="AP923"/>
      <c r="AQ923"/>
      <c r="AR923"/>
      <c r="AS923"/>
      <c r="AT923"/>
    </row>
    <row r="924" spans="1:46" s="157" customFormat="1" ht="15" x14ac:dyDescent="0.25">
      <c r="A924"/>
      <c r="C924" s="223" t="s">
        <v>33</v>
      </c>
      <c r="D924" s="373"/>
      <c r="E924" s="225"/>
      <c r="F924" s="225"/>
      <c r="G924" s="226"/>
      <c r="H924" s="249"/>
      <c r="I924" s="228"/>
      <c r="J924" s="228"/>
      <c r="K924" s="228"/>
      <c r="L924" s="228"/>
      <c r="M924" s="374"/>
      <c r="N924" s="374"/>
      <c r="O924" s="375"/>
      <c r="P924" s="375"/>
      <c r="Q924" s="375"/>
      <c r="R924" s="376" t="s">
        <v>34</v>
      </c>
      <c r="S924" s="396">
        <v>0</v>
      </c>
      <c r="T924" s="233"/>
      <c r="U924" s="233"/>
      <c r="V924" s="233"/>
      <c r="W924" s="233"/>
      <c r="X924" s="233"/>
      <c r="Y924" s="233"/>
      <c r="Z924" s="239"/>
      <c r="AA924" s="378"/>
      <c r="AB924" s="378"/>
      <c r="AC924" s="379"/>
      <c r="AD924" s="175"/>
      <c r="AE924" s="175"/>
      <c r="AF924" s="175"/>
      <c r="AG924" s="175"/>
      <c r="AH924" s="175"/>
      <c r="AI924" s="175"/>
      <c r="AJ924" s="175"/>
      <c r="AK924" s="175"/>
      <c r="AL924" s="175"/>
      <c r="AN924" s="216"/>
      <c r="AO924"/>
      <c r="AP924"/>
      <c r="AQ924"/>
      <c r="AR924"/>
      <c r="AS924"/>
      <c r="AT924"/>
    </row>
    <row r="925" spans="1:46" s="157" customFormat="1" ht="15" x14ac:dyDescent="0.25">
      <c r="A925"/>
      <c r="B925" s="380">
        <v>465</v>
      </c>
      <c r="C925" s="365" t="s">
        <v>332</v>
      </c>
      <c r="D925" s="366" t="s">
        <v>30</v>
      </c>
      <c r="E925" s="366" t="s">
        <v>530</v>
      </c>
      <c r="F925" s="367"/>
      <c r="G925" s="411">
        <v>43403</v>
      </c>
      <c r="H925" s="412">
        <v>1.39</v>
      </c>
      <c r="I925" s="342">
        <v>1</v>
      </c>
      <c r="J925" s="368">
        <v>0</v>
      </c>
      <c r="K925" s="369">
        <v>0</v>
      </c>
      <c r="L925" s="370">
        <v>1.39</v>
      </c>
      <c r="M925" s="370">
        <v>1.3900253769083097</v>
      </c>
      <c r="N925" s="370">
        <v>1.3900507542799201</v>
      </c>
      <c r="O925" s="370">
        <v>1.3900761321148389</v>
      </c>
      <c r="P925" s="370">
        <v>1.3901015104130754</v>
      </c>
      <c r="Q925" s="370">
        <v>1.3901268891746374</v>
      </c>
      <c r="R925" s="370">
        <v>1.3901522683995335</v>
      </c>
      <c r="S925" s="370">
        <v>1.3901776480877723</v>
      </c>
      <c r="T925" s="370">
        <v>1.3902030282393625</v>
      </c>
      <c r="U925" s="370">
        <v>1.3902284088543118</v>
      </c>
      <c r="V925" s="370">
        <v>1.3902537899326295</v>
      </c>
      <c r="W925" s="370">
        <v>1.390279171474323</v>
      </c>
      <c r="X925" s="370">
        <v>1.3903045534794025</v>
      </c>
      <c r="Y925" s="370">
        <v>1.3903299359478745</v>
      </c>
      <c r="Z925" s="371"/>
      <c r="AA925" s="347">
        <v>0</v>
      </c>
      <c r="AB925" s="347">
        <v>0</v>
      </c>
      <c r="AC925" s="348">
        <v>2.8776978417266189E-2</v>
      </c>
      <c r="AD925" s="175"/>
      <c r="AE925" s="349">
        <v>83651</v>
      </c>
      <c r="AF925" s="350"/>
      <c r="AG925" s="350"/>
      <c r="AH925" s="350"/>
      <c r="AI925" s="350"/>
      <c r="AJ925" s="350"/>
      <c r="AK925" s="350"/>
      <c r="AL925" s="351"/>
      <c r="AM925" s="157">
        <v>1.44</v>
      </c>
      <c r="AN925" s="216">
        <v>-5.0000000000000044E-2</v>
      </c>
      <c r="AO925"/>
      <c r="AP925"/>
      <c r="AQ925"/>
      <c r="AR925"/>
      <c r="AS925"/>
      <c r="AT925"/>
    </row>
    <row r="926" spans="1:46" s="157" customFormat="1" ht="15" x14ac:dyDescent="0.25">
      <c r="A926"/>
      <c r="C926" s="217"/>
      <c r="D926" s="139"/>
      <c r="E926" s="139"/>
      <c r="F926" s="139"/>
      <c r="G926" s="137">
        <v>0.79166666666666663</v>
      </c>
      <c r="H926" s="250"/>
      <c r="I926" s="220"/>
      <c r="J926" s="220"/>
      <c r="K926" s="220"/>
      <c r="L926" s="220" t="s">
        <v>32</v>
      </c>
      <c r="M926" s="235"/>
      <c r="N926" s="221"/>
      <c r="O926" s="221"/>
      <c r="P926" s="221"/>
      <c r="Q926" s="221"/>
      <c r="R926" s="221"/>
      <c r="S926" s="221"/>
      <c r="T926" s="221"/>
      <c r="U926" s="221"/>
      <c r="V926" s="221"/>
      <c r="W926" s="221"/>
      <c r="X926" s="221"/>
      <c r="Y926" s="221"/>
      <c r="Z926" s="222"/>
      <c r="AA926" s="353"/>
      <c r="AB926" s="353"/>
      <c r="AC926" s="372">
        <v>0.04</v>
      </c>
      <c r="AD926" s="175"/>
      <c r="AE926" s="186">
        <v>1</v>
      </c>
      <c r="AF926" s="187">
        <v>0</v>
      </c>
      <c r="AG926" s="187">
        <v>0</v>
      </c>
      <c r="AH926" s="187">
        <v>0</v>
      </c>
      <c r="AI926" s="187">
        <v>0</v>
      </c>
      <c r="AJ926" s="187">
        <v>0</v>
      </c>
      <c r="AK926" s="187">
        <v>0</v>
      </c>
      <c r="AL926" s="188">
        <v>0</v>
      </c>
      <c r="AN926" s="216"/>
      <c r="AO926"/>
      <c r="AP926"/>
      <c r="AQ926"/>
      <c r="AR926"/>
      <c r="AS926"/>
      <c r="AT926"/>
    </row>
    <row r="927" spans="1:46" s="157" customFormat="1" ht="15" x14ac:dyDescent="0.25">
      <c r="A927"/>
      <c r="C927" s="223" t="s">
        <v>33</v>
      </c>
      <c r="D927" s="373"/>
      <c r="E927" s="225"/>
      <c r="F927" s="225"/>
      <c r="G927" s="226"/>
      <c r="H927" s="249"/>
      <c r="I927" s="228"/>
      <c r="J927" s="228"/>
      <c r="K927" s="228"/>
      <c r="L927" s="228"/>
      <c r="M927" s="374"/>
      <c r="N927" s="374"/>
      <c r="O927" s="375"/>
      <c r="P927" s="375"/>
      <c r="Q927" s="375"/>
      <c r="R927" s="376" t="s">
        <v>34</v>
      </c>
      <c r="S927" s="396">
        <v>0</v>
      </c>
      <c r="T927" s="387"/>
      <c r="U927" s="387"/>
      <c r="V927" s="387"/>
      <c r="W927" s="387"/>
      <c r="X927" s="387"/>
      <c r="Y927" s="387"/>
      <c r="Z927" s="234"/>
      <c r="AA927" s="378"/>
      <c r="AB927" s="378"/>
      <c r="AC927" s="379"/>
      <c r="AD927" s="175"/>
      <c r="AE927" s="175"/>
      <c r="AF927" s="175"/>
      <c r="AG927" s="175"/>
      <c r="AH927" s="175"/>
      <c r="AI927" s="175"/>
      <c r="AJ927" s="175"/>
      <c r="AK927" s="175"/>
      <c r="AL927" s="175"/>
      <c r="AN927" s="216"/>
      <c r="AO927"/>
      <c r="AP927"/>
      <c r="AQ927"/>
      <c r="AR927"/>
      <c r="AS927"/>
      <c r="AT927"/>
    </row>
    <row r="928" spans="1:46" s="157" customFormat="1" ht="15" x14ac:dyDescent="0.25">
      <c r="A928"/>
      <c r="B928" s="380">
        <v>401</v>
      </c>
      <c r="C928" s="365" t="s">
        <v>322</v>
      </c>
      <c r="D928" s="366" t="s">
        <v>30</v>
      </c>
      <c r="E928" s="366" t="s">
        <v>531</v>
      </c>
      <c r="F928" s="367"/>
      <c r="G928" s="411">
        <v>43499</v>
      </c>
      <c r="H928" s="412">
        <v>2.7908509380000002</v>
      </c>
      <c r="I928" s="342">
        <v>1</v>
      </c>
      <c r="J928" s="368" t="s">
        <v>31</v>
      </c>
      <c r="K928" s="369" t="s">
        <v>31</v>
      </c>
      <c r="L928" s="370">
        <v>2.7908509380000002</v>
      </c>
      <c r="M928" s="370">
        <v>2.8063172473329452</v>
      </c>
      <c r="N928" s="370">
        <v>2.8218692677015911</v>
      </c>
      <c r="O928" s="370">
        <v>2.8375074740984831</v>
      </c>
      <c r="P928" s="370">
        <v>2.8532323441484762</v>
      </c>
      <c r="Q928" s="370">
        <v>2.8690443581233205</v>
      </c>
      <c r="R928" s="370">
        <v>2.8849439989563335</v>
      </c>
      <c r="S928" s="370">
        <v>2.9009317522571441</v>
      </c>
      <c r="T928" s="370">
        <v>2.9170081063265325</v>
      </c>
      <c r="U928" s="370">
        <v>2.9331735521713345</v>
      </c>
      <c r="V928" s="370">
        <v>2.9494285835194463</v>
      </c>
      <c r="W928" s="370">
        <v>2.9657736968348964</v>
      </c>
      <c r="X928" s="370">
        <v>2.9822093913330172</v>
      </c>
      <c r="Y928" s="370">
        <v>2.9987361689956833</v>
      </c>
      <c r="Z928" s="371"/>
      <c r="AA928" s="347">
        <v>0</v>
      </c>
      <c r="AB928" s="347">
        <v>0</v>
      </c>
      <c r="AC928" s="348">
        <v>0.13850499599846419</v>
      </c>
      <c r="AD928" s="175"/>
      <c r="AE928" s="349">
        <v>83653</v>
      </c>
      <c r="AF928" s="350"/>
      <c r="AG928" s="350"/>
      <c r="AH928" s="350"/>
      <c r="AI928" s="350"/>
      <c r="AJ928" s="350"/>
      <c r="AK928" s="350"/>
      <c r="AL928" s="351"/>
      <c r="AM928" s="157">
        <v>3.8120734848796047</v>
      </c>
      <c r="AN928" s="240">
        <v>-1.0212225468796046</v>
      </c>
      <c r="AO928"/>
      <c r="AP928"/>
      <c r="AQ928"/>
      <c r="AR928"/>
      <c r="AS928"/>
      <c r="AT928"/>
    </row>
    <row r="929" spans="1:46" s="157" customFormat="1" ht="15" x14ac:dyDescent="0.25">
      <c r="C929" s="242"/>
      <c r="D929" s="139"/>
      <c r="E929" s="366" t="s">
        <v>543</v>
      </c>
      <c r="F929" s="139"/>
      <c r="G929" s="137">
        <v>0.83333333333333337</v>
      </c>
      <c r="H929" s="250"/>
      <c r="I929" s="220"/>
      <c r="J929" s="220"/>
      <c r="K929" s="220"/>
      <c r="L929" s="220" t="s">
        <v>32</v>
      </c>
      <c r="M929" s="235"/>
      <c r="N929" s="221"/>
      <c r="O929" s="221"/>
      <c r="P929" s="221"/>
      <c r="Q929" s="221"/>
      <c r="R929" s="221"/>
      <c r="S929" s="221"/>
      <c r="T929" s="221"/>
      <c r="U929" s="221"/>
      <c r="V929" s="221"/>
      <c r="W929" s="221"/>
      <c r="X929" s="221"/>
      <c r="Y929" s="221"/>
      <c r="Z929" s="222"/>
      <c r="AA929" s="353"/>
      <c r="AB929" s="353"/>
      <c r="AC929" s="372">
        <v>0.38654679800000002</v>
      </c>
      <c r="AD929" s="175"/>
      <c r="AE929" s="186">
        <v>1</v>
      </c>
      <c r="AF929" s="187">
        <v>0</v>
      </c>
      <c r="AG929" s="187">
        <v>0</v>
      </c>
      <c r="AH929" s="187">
        <v>0</v>
      </c>
      <c r="AI929" s="187">
        <v>0</v>
      </c>
      <c r="AJ929" s="187">
        <v>0</v>
      </c>
      <c r="AK929" s="187">
        <v>0</v>
      </c>
      <c r="AL929" s="188">
        <v>0</v>
      </c>
      <c r="AN929" s="216"/>
      <c r="AO929"/>
      <c r="AP929"/>
      <c r="AQ929"/>
      <c r="AR929"/>
      <c r="AS929"/>
      <c r="AT929"/>
    </row>
    <row r="930" spans="1:46" s="157" customFormat="1" ht="15" x14ac:dyDescent="0.25">
      <c r="C930" s="223" t="s">
        <v>33</v>
      </c>
      <c r="D930" s="373"/>
      <c r="E930" s="225"/>
      <c r="F930" s="225"/>
      <c r="G930" s="226"/>
      <c r="H930" s="249"/>
      <c r="I930" s="228"/>
      <c r="J930" s="228"/>
      <c r="K930" s="228"/>
      <c r="L930" s="228"/>
      <c r="M930" s="374"/>
      <c r="N930" s="374"/>
      <c r="O930" s="375"/>
      <c r="P930" s="375"/>
      <c r="Q930" s="375"/>
      <c r="R930" s="376" t="s">
        <v>34</v>
      </c>
      <c r="S930" s="396">
        <v>0</v>
      </c>
      <c r="T930" s="233"/>
      <c r="U930" s="233"/>
      <c r="V930" s="233"/>
      <c r="W930" s="233"/>
      <c r="X930" s="233"/>
      <c r="Y930" s="233"/>
      <c r="Z930" s="234"/>
      <c r="AA930" s="378"/>
      <c r="AB930" s="378"/>
      <c r="AC930" s="379"/>
      <c r="AD930" s="175"/>
      <c r="AE930" s="175"/>
      <c r="AF930" s="175"/>
      <c r="AG930" s="175"/>
      <c r="AH930" s="175"/>
      <c r="AI930" s="175"/>
      <c r="AJ930" s="175"/>
      <c r="AK930" s="175"/>
      <c r="AL930" s="175"/>
      <c r="AN930" s="216"/>
      <c r="AO930"/>
      <c r="AP930"/>
      <c r="AQ930"/>
      <c r="AR930"/>
      <c r="AS930"/>
      <c r="AT930"/>
    </row>
    <row r="931" spans="1:46" s="157" customFormat="1" ht="15" x14ac:dyDescent="0.25">
      <c r="B931" s="380">
        <v>459</v>
      </c>
      <c r="C931" s="365" t="s">
        <v>326</v>
      </c>
      <c r="D931" s="366" t="s">
        <v>30</v>
      </c>
      <c r="E931" s="366" t="s">
        <v>533</v>
      </c>
      <c r="F931" s="367"/>
      <c r="G931" s="411">
        <v>43489</v>
      </c>
      <c r="H931" s="412">
        <v>4.0920400619506836</v>
      </c>
      <c r="I931" s="342">
        <v>1</v>
      </c>
      <c r="J931" s="368">
        <v>0</v>
      </c>
      <c r="K931" s="369">
        <v>0</v>
      </c>
      <c r="L931" s="370">
        <v>4.0920400619506836</v>
      </c>
      <c r="M931" s="370">
        <v>4.0921147693790667</v>
      </c>
      <c r="N931" s="370">
        <v>4.0921894781713659</v>
      </c>
      <c r="O931" s="370">
        <v>4.0922641883276061</v>
      </c>
      <c r="P931" s="370">
        <v>4.092338899847813</v>
      </c>
      <c r="Q931" s="370">
        <v>4.0924136127320105</v>
      </c>
      <c r="R931" s="370">
        <v>4.0924883269802237</v>
      </c>
      <c r="S931" s="370">
        <v>4.0925630425924773</v>
      </c>
      <c r="T931" s="370">
        <v>4.0926377595687979</v>
      </c>
      <c r="U931" s="370">
        <v>4.0927124779092079</v>
      </c>
      <c r="V931" s="370">
        <v>4.0927871976137338</v>
      </c>
      <c r="W931" s="370">
        <v>4.0928619186823987</v>
      </c>
      <c r="X931" s="370">
        <v>4.0929366411152319</v>
      </c>
      <c r="Y931" s="370">
        <v>4.0930113649122521</v>
      </c>
      <c r="Z931" s="371"/>
      <c r="AA931" s="347">
        <v>0</v>
      </c>
      <c r="AB931" s="347">
        <v>0</v>
      </c>
      <c r="AC931" s="348">
        <v>0.35532398949849853</v>
      </c>
      <c r="AD931" s="175"/>
      <c r="AE931" s="349">
        <v>83605</v>
      </c>
      <c r="AF931" s="350"/>
      <c r="AG931" s="350"/>
      <c r="AH931" s="350"/>
      <c r="AI931" s="350"/>
      <c r="AJ931" s="350"/>
      <c r="AK931" s="350"/>
      <c r="AL931" s="351"/>
      <c r="AM931" s="157">
        <v>4.5781812022585617</v>
      </c>
      <c r="AN931" s="216">
        <v>-0.48614114030787814</v>
      </c>
      <c r="AO931"/>
      <c r="AP931"/>
      <c r="AQ931"/>
      <c r="AR931"/>
      <c r="AS931"/>
      <c r="AT931"/>
    </row>
    <row r="932" spans="1:46" s="157" customFormat="1" ht="15" x14ac:dyDescent="0.25">
      <c r="C932" s="217"/>
      <c r="D932" s="139"/>
      <c r="E932" s="139"/>
      <c r="F932" s="139"/>
      <c r="G932" s="137">
        <v>0.45833333333333331</v>
      </c>
      <c r="H932" s="250"/>
      <c r="I932" s="220"/>
      <c r="J932" s="220"/>
      <c r="K932" s="220"/>
      <c r="L932" s="220" t="s">
        <v>32</v>
      </c>
      <c r="M932" s="235"/>
      <c r="N932" s="221"/>
      <c r="O932" s="221"/>
      <c r="P932" s="221"/>
      <c r="Q932" s="221"/>
      <c r="R932" s="221"/>
      <c r="S932" s="221"/>
      <c r="T932" s="221"/>
      <c r="U932" s="221"/>
      <c r="V932" s="221"/>
      <c r="W932" s="221"/>
      <c r="X932" s="221"/>
      <c r="Y932" s="221"/>
      <c r="Z932" s="222"/>
      <c r="AA932" s="353"/>
      <c r="AB932" s="353"/>
      <c r="AC932" s="372">
        <v>1.454</v>
      </c>
      <c r="AD932" s="175"/>
      <c r="AE932" s="186">
        <v>1</v>
      </c>
      <c r="AF932" s="187">
        <v>0</v>
      </c>
      <c r="AG932" s="187">
        <v>0</v>
      </c>
      <c r="AH932" s="187">
        <v>0</v>
      </c>
      <c r="AI932" s="187">
        <v>0</v>
      </c>
      <c r="AJ932" s="187">
        <v>0</v>
      </c>
      <c r="AK932" s="187">
        <v>0</v>
      </c>
      <c r="AL932" s="188">
        <v>0</v>
      </c>
      <c r="AN932" s="216"/>
      <c r="AO932"/>
      <c r="AP932"/>
      <c r="AQ932"/>
      <c r="AR932"/>
      <c r="AS932"/>
      <c r="AT932"/>
    </row>
    <row r="933" spans="1:46" s="157" customFormat="1" ht="15" x14ac:dyDescent="0.25">
      <c r="C933" s="223" t="s">
        <v>33</v>
      </c>
      <c r="D933" s="373"/>
      <c r="E933" s="225"/>
      <c r="F933" s="225"/>
      <c r="G933" s="226"/>
      <c r="H933" s="249"/>
      <c r="I933" s="228"/>
      <c r="J933" s="228"/>
      <c r="K933" s="228"/>
      <c r="L933" s="228"/>
      <c r="M933" s="374"/>
      <c r="N933" s="374"/>
      <c r="O933" s="375"/>
      <c r="P933" s="375"/>
      <c r="Q933" s="375"/>
      <c r="R933" s="376" t="s">
        <v>34</v>
      </c>
      <c r="S933" s="396">
        <v>0</v>
      </c>
      <c r="T933" s="387"/>
      <c r="U933" s="387"/>
      <c r="V933" s="387"/>
      <c r="W933" s="387"/>
      <c r="X933" s="387"/>
      <c r="Y933" s="387"/>
      <c r="Z933" s="234"/>
      <c r="AA933" s="378"/>
      <c r="AB933" s="378"/>
      <c r="AC933" s="379"/>
      <c r="AD933" s="175"/>
      <c r="AE933" s="175"/>
      <c r="AF933" s="175"/>
      <c r="AG933" s="175"/>
      <c r="AH933" s="175"/>
      <c r="AI933" s="175"/>
      <c r="AJ933" s="175"/>
      <c r="AK933" s="175"/>
      <c r="AL933" s="175"/>
      <c r="AN933" s="216"/>
      <c r="AO933"/>
      <c r="AP933"/>
      <c r="AQ933"/>
      <c r="AR933"/>
      <c r="AS933"/>
      <c r="AT933"/>
    </row>
    <row r="934" spans="1:46" s="157" customFormat="1" ht="15" x14ac:dyDescent="0.25">
      <c r="A934" s="246"/>
      <c r="B934" s="246"/>
      <c r="C934" s="246"/>
      <c r="D934" s="246"/>
      <c r="E934" s="246"/>
      <c r="F934" s="246"/>
      <c r="G934" s="246"/>
      <c r="H934" s="246"/>
      <c r="I934" s="246"/>
      <c r="J934" s="246"/>
      <c r="K934" s="246"/>
      <c r="L934" s="246"/>
      <c r="M934" s="246"/>
      <c r="N934" s="246"/>
      <c r="O934" s="246"/>
      <c r="P934" s="246"/>
      <c r="Q934" s="246"/>
      <c r="R934" s="246"/>
      <c r="S934" s="246"/>
      <c r="T934" s="246"/>
      <c r="U934" s="246"/>
      <c r="V934" s="246"/>
      <c r="W934" s="246"/>
      <c r="X934" s="246"/>
      <c r="Y934" s="246"/>
      <c r="Z934" s="246"/>
      <c r="AA934" s="246"/>
      <c r="AB934" s="246"/>
      <c r="AC934" s="246"/>
      <c r="AD934" s="246"/>
      <c r="AE934" s="246"/>
      <c r="AF934" s="246"/>
      <c r="AG934" s="246"/>
      <c r="AH934" s="246"/>
      <c r="AI934" s="246"/>
      <c r="AJ934" s="246"/>
      <c r="AK934" s="246"/>
      <c r="AL934" s="246"/>
      <c r="AN934" s="216"/>
      <c r="AO934"/>
      <c r="AP934"/>
      <c r="AQ934"/>
      <c r="AR934"/>
      <c r="AS934"/>
      <c r="AT934"/>
    </row>
    <row r="935" spans="1:46" s="157" customFormat="1" ht="15" x14ac:dyDescent="0.25">
      <c r="A935" s="152"/>
      <c r="B935" s="25"/>
      <c r="C935" s="158"/>
      <c r="D935" s="152"/>
      <c r="E935" s="152"/>
      <c r="F935" s="152"/>
      <c r="G935" s="152"/>
      <c r="H935" s="152"/>
      <c r="I935" s="152"/>
      <c r="J935" s="152"/>
      <c r="K935" s="152"/>
      <c r="L935" s="7" t="s">
        <v>0</v>
      </c>
      <c r="M935" s="159"/>
      <c r="N935" s="159"/>
      <c r="O935" s="159"/>
      <c r="P935" s="159"/>
      <c r="Q935" s="159"/>
      <c r="R935" s="159"/>
      <c r="S935" s="159"/>
      <c r="T935" s="159"/>
      <c r="U935" s="159"/>
      <c r="V935" s="159"/>
      <c r="W935" s="159"/>
      <c r="X935" s="159"/>
      <c r="Y935" s="159"/>
      <c r="Z935" s="156"/>
      <c r="AA935" s="152"/>
      <c r="AB935" s="152"/>
      <c r="AC935" s="152"/>
      <c r="AD935" s="152"/>
      <c r="AE935" s="152"/>
      <c r="AF935" s="152"/>
      <c r="AG935" s="152"/>
      <c r="AH935" s="152"/>
      <c r="AI935" s="152"/>
      <c r="AJ935" s="152"/>
      <c r="AK935" s="152"/>
      <c r="AL935" s="152"/>
      <c r="AN935" s="216"/>
      <c r="AO935"/>
      <c r="AP935"/>
      <c r="AQ935"/>
      <c r="AR935"/>
      <c r="AS935"/>
      <c r="AT935"/>
    </row>
    <row r="936" spans="1:46" s="157" customFormat="1" ht="61.5" x14ac:dyDescent="0.25">
      <c r="A936" s="20" t="s">
        <v>39</v>
      </c>
      <c r="B936" s="21" t="s">
        <v>657</v>
      </c>
      <c r="C936" s="20" t="s">
        <v>2</v>
      </c>
      <c r="D936" s="18" t="s">
        <v>3</v>
      </c>
      <c r="E936" s="18" t="s">
        <v>4</v>
      </c>
      <c r="F936" s="18" t="s">
        <v>5</v>
      </c>
      <c r="G936" s="22" t="s">
        <v>6</v>
      </c>
      <c r="H936" s="22" t="s">
        <v>826</v>
      </c>
      <c r="I936" s="16" t="s">
        <v>7</v>
      </c>
      <c r="J936" s="24" t="s">
        <v>8</v>
      </c>
      <c r="K936" s="17" t="s">
        <v>9</v>
      </c>
      <c r="L936" s="22" t="s">
        <v>10</v>
      </c>
      <c r="M936" s="22" t="s">
        <v>658</v>
      </c>
      <c r="N936" s="22" t="s">
        <v>659</v>
      </c>
      <c r="O936" s="22" t="s">
        <v>660</v>
      </c>
      <c r="P936" s="22" t="s">
        <v>661</v>
      </c>
      <c r="Q936" s="22" t="s">
        <v>662</v>
      </c>
      <c r="R936" s="22" t="s">
        <v>663</v>
      </c>
      <c r="S936" s="22" t="s">
        <v>664</v>
      </c>
      <c r="T936" s="22" t="s">
        <v>665</v>
      </c>
      <c r="U936" s="22" t="s">
        <v>666</v>
      </c>
      <c r="V936" s="22" t="s">
        <v>667</v>
      </c>
      <c r="W936" s="22" t="s">
        <v>665</v>
      </c>
      <c r="X936" s="22" t="s">
        <v>666</v>
      </c>
      <c r="Y936" s="22" t="s">
        <v>667</v>
      </c>
      <c r="Z936" s="23" t="s">
        <v>11</v>
      </c>
      <c r="AA936" s="19" t="s">
        <v>12</v>
      </c>
      <c r="AB936" s="19" t="s">
        <v>13</v>
      </c>
      <c r="AC936" s="19" t="s">
        <v>14</v>
      </c>
      <c r="AD936" s="160"/>
      <c r="AE936" s="19" t="s">
        <v>15</v>
      </c>
      <c r="AF936" s="19" t="s">
        <v>16</v>
      </c>
      <c r="AG936" s="19" t="s">
        <v>17</v>
      </c>
      <c r="AH936" s="19" t="s">
        <v>18</v>
      </c>
      <c r="AI936" s="19" t="s">
        <v>19</v>
      </c>
      <c r="AJ936" s="19" t="s">
        <v>20</v>
      </c>
      <c r="AK936" s="19" t="s">
        <v>21</v>
      </c>
      <c r="AL936" s="19" t="s">
        <v>22</v>
      </c>
      <c r="AN936" s="216"/>
      <c r="AO936"/>
      <c r="AP936"/>
      <c r="AQ936"/>
      <c r="AR936"/>
      <c r="AS936"/>
      <c r="AT936"/>
    </row>
    <row r="937" spans="1:46" s="157" customFormat="1" ht="15" x14ac:dyDescent="0.25">
      <c r="A937" s="6"/>
      <c r="B937" s="161"/>
      <c r="C937" s="162"/>
      <c r="D937" s="161"/>
      <c r="E937" s="161"/>
      <c r="F937" s="161"/>
      <c r="G937" s="163"/>
      <c r="H937" s="161"/>
      <c r="I937" s="164"/>
      <c r="J937" s="165"/>
      <c r="K937" s="161"/>
      <c r="L937" s="161"/>
      <c r="M937" s="161"/>
      <c r="N937" s="161"/>
      <c r="O937" s="161"/>
      <c r="P937" s="161"/>
      <c r="Q937" s="161"/>
      <c r="R937" s="161"/>
      <c r="S937" s="161"/>
      <c r="T937" s="161"/>
      <c r="U937" s="161"/>
      <c r="V937" s="161"/>
      <c r="W937" s="161"/>
      <c r="X937" s="161"/>
      <c r="Y937" s="161"/>
      <c r="Z937" s="160"/>
      <c r="AA937" s="160"/>
      <c r="AB937" s="160"/>
      <c r="AC937" s="160"/>
      <c r="AD937" s="160"/>
      <c r="AE937" s="160"/>
      <c r="AF937" s="160"/>
      <c r="AG937" s="160"/>
      <c r="AH937" s="160"/>
      <c r="AI937" s="160"/>
      <c r="AJ937" s="160"/>
      <c r="AK937" s="160"/>
      <c r="AL937" s="160"/>
      <c r="AN937" s="216"/>
      <c r="AO937"/>
      <c r="AP937"/>
      <c r="AQ937"/>
      <c r="AR937"/>
      <c r="AS937"/>
      <c r="AT937"/>
    </row>
    <row r="938" spans="1:46" s="157" customFormat="1" ht="15" x14ac:dyDescent="0.25">
      <c r="A938" s="334" t="s">
        <v>607</v>
      </c>
      <c r="B938" s="335">
        <v>214</v>
      </c>
      <c r="C938" s="336"/>
      <c r="D938" s="337" t="s">
        <v>23</v>
      </c>
      <c r="E938" s="338" t="s">
        <v>841</v>
      </c>
      <c r="F938" s="339"/>
      <c r="G938" s="408"/>
      <c r="H938" s="409">
        <v>4</v>
      </c>
      <c r="I938" s="342">
        <v>1</v>
      </c>
      <c r="J938" s="343"/>
      <c r="K938" s="344" t="s">
        <v>24</v>
      </c>
      <c r="L938" s="345">
        <v>4</v>
      </c>
      <c r="M938" s="345">
        <v>4.0760118119153281</v>
      </c>
      <c r="N938" s="345">
        <v>4.1537935485071706</v>
      </c>
      <c r="O938" s="345">
        <v>4.2333890022619132</v>
      </c>
      <c r="P938" s="345">
        <v>4.3148430895144658</v>
      </c>
      <c r="Q938" s="345">
        <v>4.3982018798833682</v>
      </c>
      <c r="R938" s="345">
        <v>4.4835126264852709</v>
      </c>
      <c r="S938" s="345">
        <v>4.5708237969495489</v>
      </c>
      <c r="T938" s="345">
        <v>4.660185105254353</v>
      </c>
      <c r="U938" s="345">
        <v>4.7516475444059685</v>
      </c>
      <c r="V938" s="345">
        <v>4.8452634199839633</v>
      </c>
      <c r="W938" s="345">
        <v>4.9410863845751569</v>
      </c>
      <c r="X938" s="345">
        <v>5.039171473120116</v>
      </c>
      <c r="Y938" s="345">
        <v>5.1395751391964684</v>
      </c>
      <c r="Z938" s="346" t="s">
        <v>1617</v>
      </c>
      <c r="AA938" s="347">
        <v>0</v>
      </c>
      <c r="AB938" s="347">
        <v>0</v>
      </c>
      <c r="AC938" s="348">
        <v>0.06</v>
      </c>
      <c r="AD938" s="175"/>
      <c r="AE938" s="349">
        <v>15630</v>
      </c>
      <c r="AF938" s="350"/>
      <c r="AG938" s="350"/>
      <c r="AH938" s="350"/>
      <c r="AI938" s="350"/>
      <c r="AJ938" s="350"/>
      <c r="AK938" s="350"/>
      <c r="AL938" s="351"/>
      <c r="AN938" s="216"/>
      <c r="AO938"/>
      <c r="AP938"/>
      <c r="AQ938"/>
      <c r="AR938"/>
      <c r="AS938"/>
      <c r="AT938"/>
    </row>
    <row r="939" spans="1:46" s="157" customFormat="1" ht="15" x14ac:dyDescent="0.25">
      <c r="A939" s="11"/>
      <c r="B939" s="176"/>
      <c r="C939" s="177"/>
      <c r="D939" s="178"/>
      <c r="E939" s="178"/>
      <c r="F939" s="178"/>
      <c r="G939" s="179"/>
      <c r="H939" s="180"/>
      <c r="I939" s="181"/>
      <c r="J939" s="182"/>
      <c r="K939" s="183" t="s">
        <v>25</v>
      </c>
      <c r="L939" s="352">
        <v>3.2630144030075057</v>
      </c>
      <c r="M939" s="352">
        <v>3.3250213122771086</v>
      </c>
      <c r="N939" s="352">
        <v>3.3884720439746383</v>
      </c>
      <c r="O939" s="352">
        <v>3.4534023219785492</v>
      </c>
      <c r="P939" s="352">
        <v>3.5198487869507762</v>
      </c>
      <c r="Q939" s="352">
        <v>3.5878490203485294</v>
      </c>
      <c r="R939" s="352">
        <v>3.6574415690718625</v>
      </c>
      <c r="S939" s="352">
        <v>3.7286659707639584</v>
      </c>
      <c r="T939" s="352">
        <v>3.8015627797815008</v>
      </c>
      <c r="U939" s="352">
        <v>3.8761735938529807</v>
      </c>
      <c r="V939" s="352">
        <v>3.9525410814432691</v>
      </c>
      <c r="W939" s="352">
        <v>4.030709009843255</v>
      </c>
      <c r="X939" s="352">
        <v>4.110722274003872</v>
      </c>
      <c r="Y939" s="352">
        <v>4.1926269261343458</v>
      </c>
      <c r="Z939" s="184"/>
      <c r="AA939" s="353"/>
      <c r="AB939" s="353"/>
      <c r="AC939" s="354">
        <v>0.24</v>
      </c>
      <c r="AD939" s="175"/>
      <c r="AE939" s="186">
        <v>1</v>
      </c>
      <c r="AF939" s="187">
        <v>0</v>
      </c>
      <c r="AG939" s="187">
        <v>0</v>
      </c>
      <c r="AH939" s="187">
        <v>0</v>
      </c>
      <c r="AI939" s="187">
        <v>0</v>
      </c>
      <c r="AJ939" s="187">
        <v>0</v>
      </c>
      <c r="AK939" s="187">
        <v>0</v>
      </c>
      <c r="AL939" s="188">
        <v>0</v>
      </c>
      <c r="AN939" s="216"/>
      <c r="AO939"/>
      <c r="AP939"/>
      <c r="AQ939"/>
      <c r="AR939"/>
      <c r="AS939"/>
      <c r="AT939"/>
    </row>
    <row r="940" spans="1:46" s="157" customFormat="1" ht="15" x14ac:dyDescent="0.25">
      <c r="A940" s="11"/>
      <c r="B940" s="176"/>
      <c r="C940" s="189"/>
      <c r="D940" s="190" t="s">
        <v>26</v>
      </c>
      <c r="E940" s="355"/>
      <c r="F940" s="356"/>
      <c r="G940" s="357"/>
      <c r="H940" s="358"/>
      <c r="I940" s="359"/>
      <c r="J940" s="359"/>
      <c r="K940" s="359"/>
      <c r="L940" s="359"/>
      <c r="M940" s="359"/>
      <c r="N940" s="360"/>
      <c r="O940" s="360"/>
      <c r="P940" s="360"/>
      <c r="Q940" s="360"/>
      <c r="R940" s="361" t="s">
        <v>27</v>
      </c>
      <c r="S940" s="392">
        <v>0</v>
      </c>
      <c r="T940" s="353"/>
      <c r="U940" s="353"/>
      <c r="V940" s="353"/>
      <c r="W940" s="353"/>
      <c r="X940" s="353"/>
      <c r="Y940" s="353"/>
      <c r="Z940" s="184"/>
      <c r="AA940" s="362"/>
      <c r="AB940" s="362"/>
      <c r="AC940" s="363"/>
      <c r="AD940" s="175"/>
      <c r="AE940" s="175"/>
      <c r="AF940" s="175"/>
      <c r="AG940" s="175"/>
      <c r="AH940" s="175"/>
      <c r="AI940" s="175"/>
      <c r="AJ940" s="175"/>
      <c r="AK940" s="175"/>
      <c r="AL940" s="175"/>
      <c r="AN940" s="216"/>
      <c r="AO940"/>
      <c r="AP940"/>
      <c r="AQ940"/>
      <c r="AR940"/>
      <c r="AS940"/>
      <c r="AT940"/>
    </row>
    <row r="941" spans="1:46" s="157" customFormat="1" ht="15" x14ac:dyDescent="0.25">
      <c r="A941" s="14"/>
      <c r="B941" s="197"/>
      <c r="C941" s="198"/>
      <c r="D941" s="198"/>
      <c r="E941" s="198"/>
      <c r="F941" s="199"/>
      <c r="G941" s="200" t="s">
        <v>28</v>
      </c>
      <c r="H941" s="201">
        <v>0.99199999999999999</v>
      </c>
      <c r="I941" s="197"/>
      <c r="J941" s="202"/>
      <c r="K941" s="203" t="s">
        <v>29</v>
      </c>
      <c r="L941" s="78">
        <v>3.968</v>
      </c>
      <c r="M941" s="78">
        <v>4.0434037174200057</v>
      </c>
      <c r="N941" s="78">
        <v>4.120563200119113</v>
      </c>
      <c r="O941" s="78">
        <v>4.1995218902438181</v>
      </c>
      <c r="P941" s="78">
        <v>4.2803243447983501</v>
      </c>
      <c r="Q941" s="78">
        <v>4.3630162648443012</v>
      </c>
      <c r="R941" s="78">
        <v>4.4476445254733887</v>
      </c>
      <c r="S941" s="78">
        <v>4.5342572065739528</v>
      </c>
      <c r="T941" s="78">
        <v>4.6229036244123183</v>
      </c>
      <c r="U941" s="78">
        <v>4.713634364050721</v>
      </c>
      <c r="V941" s="78">
        <v>4.8065013126240919</v>
      </c>
      <c r="W941" s="78">
        <v>4.9015576934985559</v>
      </c>
      <c r="X941" s="78">
        <v>4.9988581013351547</v>
      </c>
      <c r="Y941" s="78">
        <v>5.0984585380828964</v>
      </c>
      <c r="Z941" s="204"/>
      <c r="AA941" s="205"/>
      <c r="AB941" s="198"/>
      <c r="AC941" s="206"/>
      <c r="AD941" s="175"/>
      <c r="AE941" s="175"/>
      <c r="AF941" s="175"/>
      <c r="AG941" s="175"/>
      <c r="AH941" s="175"/>
      <c r="AI941" s="175"/>
      <c r="AJ941" s="175"/>
      <c r="AK941" s="175"/>
      <c r="AL941" s="175"/>
      <c r="AN941" s="216"/>
      <c r="AO941"/>
      <c r="AP941"/>
      <c r="AQ941"/>
      <c r="AR941"/>
      <c r="AS941"/>
      <c r="AT941"/>
    </row>
    <row r="942" spans="1:46" s="157" customFormat="1" ht="15" x14ac:dyDescent="0.25">
      <c r="A942" s="2"/>
      <c r="C942" s="207"/>
      <c r="D942" s="208"/>
      <c r="E942" s="208"/>
      <c r="F942" s="208"/>
      <c r="G942" s="209"/>
      <c r="H942" s="241"/>
      <c r="I942" s="211"/>
      <c r="J942" s="212"/>
      <c r="K942" s="208"/>
      <c r="Z942" s="175"/>
      <c r="AA942" s="175"/>
      <c r="AB942" s="175"/>
      <c r="AC942" s="175"/>
      <c r="AD942" s="175"/>
      <c r="AE942" s="175"/>
      <c r="AF942" s="175"/>
      <c r="AG942" s="175"/>
      <c r="AH942" s="175"/>
      <c r="AI942" s="175"/>
      <c r="AJ942" s="175"/>
      <c r="AK942" s="175"/>
      <c r="AL942" s="175"/>
      <c r="AN942" s="216"/>
      <c r="AO942"/>
      <c r="AP942"/>
      <c r="AQ942"/>
      <c r="AR942"/>
      <c r="AS942"/>
      <c r="AT942"/>
    </row>
    <row r="943" spans="1:46" s="157" customFormat="1" ht="15" x14ac:dyDescent="0.25">
      <c r="A943" s="152"/>
      <c r="B943" s="388">
        <v>269</v>
      </c>
      <c r="C943" s="365" t="s">
        <v>341</v>
      </c>
      <c r="D943" s="366" t="s">
        <v>30</v>
      </c>
      <c r="E943" s="366" t="s">
        <v>564</v>
      </c>
      <c r="F943" s="367"/>
      <c r="G943" s="411"/>
      <c r="H943" s="413">
        <v>0.20508680773184895</v>
      </c>
      <c r="I943" s="342">
        <v>1</v>
      </c>
      <c r="J943" s="368">
        <v>0</v>
      </c>
      <c r="K943" s="369">
        <v>0</v>
      </c>
      <c r="L943" s="370">
        <v>0.20508680773184895</v>
      </c>
      <c r="M943" s="370">
        <v>0.20509055195423412</v>
      </c>
      <c r="N943" s="370">
        <v>0.20509429624497669</v>
      </c>
      <c r="O943" s="370">
        <v>0.20509804060407788</v>
      </c>
      <c r="P943" s="370">
        <v>0.20510178503153903</v>
      </c>
      <c r="Q943" s="370">
        <v>0.20510552952736127</v>
      </c>
      <c r="R943" s="370">
        <v>0.20510927409154592</v>
      </c>
      <c r="S943" s="370">
        <v>0.20511301872409421</v>
      </c>
      <c r="T943" s="370">
        <v>0.20511676342500743</v>
      </c>
      <c r="U943" s="370">
        <v>0.20512050819428673</v>
      </c>
      <c r="V943" s="370">
        <v>0.20512425303193346</v>
      </c>
      <c r="W943" s="370">
        <v>0.20512799793794875</v>
      </c>
      <c r="X943" s="370">
        <v>0.20513174291233405</v>
      </c>
      <c r="Y943" s="370">
        <v>0.20513548795509037</v>
      </c>
      <c r="Z943" s="381"/>
      <c r="AA943" s="347">
        <v>0</v>
      </c>
      <c r="AB943" s="347">
        <v>0</v>
      </c>
      <c r="AC943" s="348">
        <v>0</v>
      </c>
      <c r="AD943" s="175"/>
      <c r="AE943" s="349">
        <v>83724</v>
      </c>
      <c r="AF943" s="350"/>
      <c r="AG943" s="350"/>
      <c r="AH943" s="350"/>
      <c r="AI943" s="350"/>
      <c r="AJ943" s="350"/>
      <c r="AK943" s="350"/>
      <c r="AL943" s="351"/>
      <c r="AM943" s="157">
        <v>0.33</v>
      </c>
      <c r="AN943" s="216">
        <v>-0.12491319226815106</v>
      </c>
      <c r="AO943"/>
      <c r="AP943"/>
      <c r="AQ943"/>
      <c r="AR943"/>
      <c r="AS943"/>
      <c r="AT943"/>
    </row>
    <row r="944" spans="1:46" s="157" customFormat="1" ht="15" x14ac:dyDescent="0.25">
      <c r="A944" s="152"/>
      <c r="C944" s="238" t="s">
        <v>672</v>
      </c>
      <c r="D944" s="139"/>
      <c r="E944" s="139"/>
      <c r="F944" s="139"/>
      <c r="G944" s="218"/>
      <c r="H944" s="248"/>
      <c r="I944" s="220"/>
      <c r="J944" s="220"/>
      <c r="K944" s="220"/>
      <c r="L944" s="220" t="s">
        <v>32</v>
      </c>
      <c r="M944" s="235"/>
      <c r="N944" s="221"/>
      <c r="O944" s="221"/>
      <c r="P944" s="221"/>
      <c r="Q944" s="221"/>
      <c r="R944" s="221"/>
      <c r="S944" s="221"/>
      <c r="T944" s="221"/>
      <c r="U944" s="221"/>
      <c r="V944" s="221"/>
      <c r="W944" s="221"/>
      <c r="X944" s="221"/>
      <c r="Y944" s="221"/>
      <c r="Z944" s="222"/>
      <c r="AA944" s="353"/>
      <c r="AB944" s="353"/>
      <c r="AC944" s="382"/>
      <c r="AD944" s="175"/>
      <c r="AE944" s="186">
        <v>1</v>
      </c>
      <c r="AF944" s="187">
        <v>0</v>
      </c>
      <c r="AG944" s="187">
        <v>0</v>
      </c>
      <c r="AH944" s="187">
        <v>0</v>
      </c>
      <c r="AI944" s="187">
        <v>0</v>
      </c>
      <c r="AJ944" s="187">
        <v>0</v>
      </c>
      <c r="AK944" s="187">
        <v>0</v>
      </c>
      <c r="AL944" s="188">
        <v>0</v>
      </c>
      <c r="AN944" s="216"/>
      <c r="AO944"/>
      <c r="AP944"/>
      <c r="AQ944"/>
      <c r="AR944"/>
      <c r="AS944"/>
      <c r="AT944"/>
    </row>
    <row r="945" spans="1:46" s="157" customFormat="1" ht="15" x14ac:dyDescent="0.25">
      <c r="A945" s="152"/>
      <c r="C945" s="223" t="s">
        <v>33</v>
      </c>
      <c r="D945" s="373"/>
      <c r="E945" s="225"/>
      <c r="F945" s="225"/>
      <c r="G945" s="226"/>
      <c r="H945" s="249"/>
      <c r="I945" s="228"/>
      <c r="J945" s="228"/>
      <c r="K945" s="228"/>
      <c r="L945" s="228"/>
      <c r="M945" s="374"/>
      <c r="N945" s="374"/>
      <c r="O945" s="375"/>
      <c r="P945" s="375"/>
      <c r="Q945" s="375"/>
      <c r="R945" s="376" t="s">
        <v>34</v>
      </c>
      <c r="S945" s="396">
        <v>0</v>
      </c>
      <c r="T945" s="233"/>
      <c r="U945" s="233"/>
      <c r="V945" s="233"/>
      <c r="W945" s="233"/>
      <c r="X945" s="233"/>
      <c r="Y945" s="233"/>
      <c r="Z945" s="234"/>
      <c r="AA945" s="378"/>
      <c r="AB945" s="378"/>
      <c r="AC945" s="379"/>
      <c r="AD945" s="175"/>
      <c r="AE945" s="175"/>
      <c r="AF945" s="175"/>
      <c r="AG945" s="175"/>
      <c r="AH945" s="175"/>
      <c r="AI945" s="175"/>
      <c r="AJ945" s="175"/>
      <c r="AK945" s="175"/>
      <c r="AL945" s="175"/>
      <c r="AN945" s="216"/>
      <c r="AO945"/>
      <c r="AP945"/>
      <c r="AQ945"/>
      <c r="AR945"/>
      <c r="AS945"/>
      <c r="AT945"/>
    </row>
    <row r="946" spans="1:46" s="157" customFormat="1" ht="15" x14ac:dyDescent="0.25">
      <c r="A946" s="152"/>
      <c r="B946" s="364">
        <v>140</v>
      </c>
      <c r="C946" s="365" t="s">
        <v>608</v>
      </c>
      <c r="D946" s="366" t="s">
        <v>30</v>
      </c>
      <c r="E946" s="366" t="s">
        <v>538</v>
      </c>
      <c r="F946" s="367"/>
      <c r="G946" s="411">
        <v>43450</v>
      </c>
      <c r="H946" s="412">
        <v>0.12826173699999999</v>
      </c>
      <c r="I946" s="342">
        <v>1</v>
      </c>
      <c r="J946" s="368" t="s">
        <v>1589</v>
      </c>
      <c r="K946" s="369">
        <v>0</v>
      </c>
      <c r="L946" s="345">
        <v>0.12826173699999999</v>
      </c>
      <c r="M946" s="345">
        <v>0.12826407864484857</v>
      </c>
      <c r="N946" s="345">
        <v>0.12826642033244801</v>
      </c>
      <c r="O946" s="345">
        <v>0.12826876206279908</v>
      </c>
      <c r="P946" s="345">
        <v>0.12827110383590262</v>
      </c>
      <c r="Q946" s="345">
        <v>0.12827344565175933</v>
      </c>
      <c r="R946" s="345">
        <v>0.12827578751037005</v>
      </c>
      <c r="S946" s="345">
        <v>0.12827812941173555</v>
      </c>
      <c r="T946" s="345">
        <v>0.1282804713558566</v>
      </c>
      <c r="U946" s="345">
        <v>0.12828281334273395</v>
      </c>
      <c r="V946" s="345">
        <v>0.12828515537236845</v>
      </c>
      <c r="W946" s="345">
        <v>0.12828749744476081</v>
      </c>
      <c r="X946" s="345">
        <v>0.12828983955991191</v>
      </c>
      <c r="Y946" s="345">
        <v>0.12829218171782239</v>
      </c>
      <c r="Z946" s="371"/>
      <c r="AA946" s="347">
        <v>0</v>
      </c>
      <c r="AB946" s="347">
        <v>0</v>
      </c>
      <c r="AC946" s="348">
        <v>1.9899231522180307E-5</v>
      </c>
      <c r="AD946" s="175"/>
      <c r="AE946" s="349">
        <v>83751</v>
      </c>
      <c r="AF946" s="350"/>
      <c r="AG946" s="350"/>
      <c r="AH946" s="350"/>
      <c r="AI946" s="350"/>
      <c r="AJ946" s="350"/>
      <c r="AK946" s="350"/>
      <c r="AL946" s="351"/>
      <c r="AM946" s="157">
        <v>0.1</v>
      </c>
      <c r="AN946" s="210">
        <v>2.8261736999999981E-2</v>
      </c>
      <c r="AO946"/>
      <c r="AP946"/>
      <c r="AQ946"/>
      <c r="AR946"/>
      <c r="AS946"/>
      <c r="AT946"/>
    </row>
    <row r="947" spans="1:46" s="157" customFormat="1" ht="15" x14ac:dyDescent="0.25">
      <c r="A947" s="152"/>
      <c r="C947" s="217"/>
      <c r="D947" s="139"/>
      <c r="E947" s="139"/>
      <c r="F947" s="139"/>
      <c r="G947" s="218">
        <v>0.52083333333333337</v>
      </c>
      <c r="H947" s="250"/>
      <c r="I947" s="220"/>
      <c r="J947" s="220"/>
      <c r="K947" s="220"/>
      <c r="L947" s="220" t="s">
        <v>32</v>
      </c>
      <c r="M947" s="221"/>
      <c r="N947" s="221"/>
      <c r="O947" s="221"/>
      <c r="P947" s="221"/>
      <c r="Q947" s="221"/>
      <c r="R947" s="221"/>
      <c r="S947" s="221"/>
      <c r="T947" s="221"/>
      <c r="U947" s="221"/>
      <c r="V947" s="221"/>
      <c r="W947" s="221"/>
      <c r="X947" s="221"/>
      <c r="Y947" s="221"/>
      <c r="Z947" s="222"/>
      <c r="AA947" s="353"/>
      <c r="AB947" s="353"/>
      <c r="AC947" s="372">
        <v>2.55231E-6</v>
      </c>
      <c r="AD947" s="175"/>
      <c r="AE947" s="186">
        <v>1</v>
      </c>
      <c r="AF947" s="187">
        <v>0</v>
      </c>
      <c r="AG947" s="187">
        <v>0</v>
      </c>
      <c r="AH947" s="187">
        <v>0</v>
      </c>
      <c r="AI947" s="187">
        <v>0</v>
      </c>
      <c r="AJ947" s="187">
        <v>0</v>
      </c>
      <c r="AK947" s="187">
        <v>0</v>
      </c>
      <c r="AL947" s="188">
        <v>0</v>
      </c>
      <c r="AN947" s="216"/>
      <c r="AO947"/>
      <c r="AP947"/>
      <c r="AQ947"/>
      <c r="AR947"/>
      <c r="AS947"/>
      <c r="AT947"/>
    </row>
    <row r="948" spans="1:46" s="157" customFormat="1" ht="15" x14ac:dyDescent="0.25">
      <c r="A948" s="152"/>
      <c r="C948" s="223" t="s">
        <v>33</v>
      </c>
      <c r="D948" s="373"/>
      <c r="E948" s="225"/>
      <c r="F948" s="225"/>
      <c r="G948" s="226"/>
      <c r="H948" s="249"/>
      <c r="I948" s="228"/>
      <c r="J948" s="228"/>
      <c r="K948" s="228"/>
      <c r="L948" s="228"/>
      <c r="M948" s="374"/>
      <c r="N948" s="374"/>
      <c r="O948" s="375"/>
      <c r="P948" s="375"/>
      <c r="Q948" s="375"/>
      <c r="R948" s="376" t="s">
        <v>34</v>
      </c>
      <c r="S948" s="396">
        <v>0</v>
      </c>
      <c r="T948" s="233"/>
      <c r="U948" s="233"/>
      <c r="V948" s="233"/>
      <c r="W948" s="233"/>
      <c r="X948" s="233"/>
      <c r="Y948" s="233"/>
      <c r="Z948" s="234"/>
      <c r="AA948" s="378"/>
      <c r="AB948" s="378"/>
      <c r="AC948" s="379"/>
      <c r="AD948" s="175"/>
      <c r="AE948" s="175"/>
      <c r="AF948" s="175"/>
      <c r="AG948" s="175"/>
      <c r="AH948" s="175"/>
      <c r="AI948" s="175"/>
      <c r="AJ948" s="175"/>
      <c r="AK948" s="175"/>
      <c r="AL948" s="175"/>
      <c r="AN948" s="216"/>
      <c r="AO948"/>
      <c r="AP948"/>
      <c r="AQ948"/>
      <c r="AR948"/>
      <c r="AS948"/>
      <c r="AT948"/>
    </row>
    <row r="949" spans="1:46" s="157" customFormat="1" ht="15" x14ac:dyDescent="0.25">
      <c r="B949" s="364">
        <v>219</v>
      </c>
      <c r="C949" s="365" t="s">
        <v>339</v>
      </c>
      <c r="D949" s="366" t="s">
        <v>30</v>
      </c>
      <c r="E949" s="366" t="s">
        <v>530</v>
      </c>
      <c r="F949" s="367"/>
      <c r="G949" s="411">
        <v>43497</v>
      </c>
      <c r="H949" s="412">
        <v>1.21</v>
      </c>
      <c r="I949" s="342">
        <v>1</v>
      </c>
      <c r="J949" s="368" t="s">
        <v>35</v>
      </c>
      <c r="K949" s="369" t="s">
        <v>35</v>
      </c>
      <c r="L949" s="370">
        <v>1.21</v>
      </c>
      <c r="M949" s="370">
        <v>1.2264618665800699</v>
      </c>
      <c r="N949" s="370">
        <v>1.2431476943595612</v>
      </c>
      <c r="O949" s="370">
        <v>1.2600605302966426</v>
      </c>
      <c r="P949" s="370">
        <v>1.2772034628028868</v>
      </c>
      <c r="Q949" s="370">
        <v>1.2945796223072374</v>
      </c>
      <c r="R949" s="370">
        <v>1.3121921818276501</v>
      </c>
      <c r="S949" s="370">
        <v>1.3300443575505074</v>
      </c>
      <c r="T949" s="370">
        <v>1.3481394094179218</v>
      </c>
      <c r="U949" s="370">
        <v>1.3664806417230226</v>
      </c>
      <c r="V949" s="370">
        <v>1.3850714037133471</v>
      </c>
      <c r="W949" s="370">
        <v>1.4039150902024373</v>
      </c>
      <c r="X949" s="370">
        <v>1.423015142189759</v>
      </c>
      <c r="Y949" s="370">
        <v>1.442375047489054</v>
      </c>
      <c r="Z949" s="371"/>
      <c r="AA949" s="347">
        <v>0</v>
      </c>
      <c r="AB949" s="347">
        <v>0</v>
      </c>
      <c r="AC949" s="348">
        <v>5.7851239669421496E-2</v>
      </c>
      <c r="AD949" s="175"/>
      <c r="AE949" s="349">
        <v>83715</v>
      </c>
      <c r="AF949" s="350"/>
      <c r="AG949" s="350"/>
      <c r="AH949" s="350"/>
      <c r="AI949" s="350"/>
      <c r="AJ949" s="350"/>
      <c r="AK949" s="350"/>
      <c r="AL949" s="351"/>
      <c r="AM949" s="157">
        <v>1.26</v>
      </c>
      <c r="AN949" s="216">
        <v>-5.0000000000000044E-2</v>
      </c>
      <c r="AO949"/>
      <c r="AP949"/>
      <c r="AQ949"/>
      <c r="AR949"/>
      <c r="AS949"/>
      <c r="AT949"/>
    </row>
    <row r="950" spans="1:46" s="157" customFormat="1" ht="15" x14ac:dyDescent="0.25">
      <c r="C950" s="217"/>
      <c r="D950" s="139"/>
      <c r="E950" s="139"/>
      <c r="F950" s="139"/>
      <c r="G950" s="218">
        <v>0.125</v>
      </c>
      <c r="H950" s="250"/>
      <c r="I950" s="220"/>
      <c r="J950" s="220"/>
      <c r="K950" s="220"/>
      <c r="L950" s="220" t="s">
        <v>32</v>
      </c>
      <c r="M950" s="235"/>
      <c r="N950" s="221"/>
      <c r="O950" s="221"/>
      <c r="P950" s="221"/>
      <c r="Q950" s="221"/>
      <c r="R950" s="221"/>
      <c r="S950" s="221"/>
      <c r="T950" s="221"/>
      <c r="U950" s="221"/>
      <c r="V950" s="221"/>
      <c r="W950" s="221"/>
      <c r="X950" s="221"/>
      <c r="Y950" s="221"/>
      <c r="Z950" s="222"/>
      <c r="AA950" s="353"/>
      <c r="AB950" s="353"/>
      <c r="AC950" s="372">
        <v>7.0000000000000007E-2</v>
      </c>
      <c r="AD950" s="175"/>
      <c r="AE950" s="186">
        <v>1</v>
      </c>
      <c r="AF950" s="187">
        <v>0</v>
      </c>
      <c r="AG950" s="187">
        <v>0</v>
      </c>
      <c r="AH950" s="187">
        <v>0</v>
      </c>
      <c r="AI950" s="187">
        <v>0</v>
      </c>
      <c r="AJ950" s="187">
        <v>0</v>
      </c>
      <c r="AK950" s="187">
        <v>0</v>
      </c>
      <c r="AL950" s="188">
        <v>0</v>
      </c>
      <c r="AN950" s="216"/>
      <c r="AO950"/>
      <c r="AP950"/>
      <c r="AQ950"/>
      <c r="AR950"/>
      <c r="AS950"/>
      <c r="AT950"/>
    </row>
    <row r="951" spans="1:46" s="157" customFormat="1" ht="15" x14ac:dyDescent="0.25">
      <c r="C951" s="223" t="s">
        <v>33</v>
      </c>
      <c r="D951" s="373"/>
      <c r="E951" s="225"/>
      <c r="F951" s="225"/>
      <c r="G951" s="226"/>
      <c r="H951" s="249"/>
      <c r="I951" s="228"/>
      <c r="J951" s="228"/>
      <c r="K951" s="228"/>
      <c r="L951" s="228"/>
      <c r="M951" s="374"/>
      <c r="N951" s="374"/>
      <c r="O951" s="375"/>
      <c r="P951" s="375"/>
      <c r="Q951" s="375"/>
      <c r="R951" s="376" t="s">
        <v>34</v>
      </c>
      <c r="S951" s="396">
        <v>0</v>
      </c>
      <c r="T951" s="233"/>
      <c r="U951" s="233"/>
      <c r="V951" s="233"/>
      <c r="W951" s="233"/>
      <c r="X951" s="233"/>
      <c r="Y951" s="233"/>
      <c r="Z951" s="234"/>
      <c r="AA951" s="378"/>
      <c r="AB951" s="378"/>
      <c r="AC951" s="379"/>
      <c r="AD951" s="175"/>
      <c r="AE951" s="175"/>
      <c r="AF951" s="175"/>
      <c r="AG951" s="175"/>
      <c r="AH951" s="175"/>
      <c r="AI951" s="175"/>
      <c r="AJ951" s="175"/>
      <c r="AK951" s="175"/>
      <c r="AL951" s="175"/>
      <c r="AN951" s="216"/>
      <c r="AO951"/>
      <c r="AP951"/>
      <c r="AQ951"/>
      <c r="AR951"/>
      <c r="AS951"/>
      <c r="AT951"/>
    </row>
    <row r="952" spans="1:46" s="157" customFormat="1" ht="15" x14ac:dyDescent="0.25">
      <c r="B952" s="380">
        <v>221</v>
      </c>
      <c r="C952" s="365" t="s">
        <v>340</v>
      </c>
      <c r="D952" s="366" t="s">
        <v>30</v>
      </c>
      <c r="E952" s="366" t="s">
        <v>598</v>
      </c>
      <c r="F952" s="367"/>
      <c r="G952" s="411"/>
      <c r="H952" s="413">
        <v>1.9665858275656749E-2</v>
      </c>
      <c r="I952" s="342">
        <v>1</v>
      </c>
      <c r="J952" s="368">
        <v>0</v>
      </c>
      <c r="K952" s="369">
        <v>0</v>
      </c>
      <c r="L952" s="370">
        <v>1.9665858275656749E-2</v>
      </c>
      <c r="M952" s="370">
        <v>1.9666217310679985E-2</v>
      </c>
      <c r="N952" s="370">
        <v>1.9666576352258037E-2</v>
      </c>
      <c r="O952" s="370">
        <v>1.9666935400391029E-2</v>
      </c>
      <c r="P952" s="370">
        <v>1.9667294455079084E-2</v>
      </c>
      <c r="Q952" s="370">
        <v>1.9667653516322315E-2</v>
      </c>
      <c r="R952" s="370">
        <v>1.9668012584120841E-2</v>
      </c>
      <c r="S952" s="370">
        <v>1.9668371658474789E-2</v>
      </c>
      <c r="T952" s="370">
        <v>1.9668730739384275E-2</v>
      </c>
      <c r="U952" s="370">
        <v>1.9669089826849413E-2</v>
      </c>
      <c r="V952" s="370">
        <v>1.966944892087033E-2</v>
      </c>
      <c r="W952" s="370">
        <v>1.966980802144714E-2</v>
      </c>
      <c r="X952" s="370">
        <v>1.9670167128579979E-2</v>
      </c>
      <c r="Y952" s="370">
        <v>1.9670526242268942E-2</v>
      </c>
      <c r="Z952" s="381"/>
      <c r="AA952" s="347">
        <v>0</v>
      </c>
      <c r="AB952" s="347">
        <v>0</v>
      </c>
      <c r="AC952" s="348">
        <v>0</v>
      </c>
      <c r="AD952" s="175"/>
      <c r="AE952" s="349">
        <v>83706</v>
      </c>
      <c r="AF952" s="350"/>
      <c r="AG952" s="350"/>
      <c r="AH952" s="350"/>
      <c r="AI952" s="350"/>
      <c r="AJ952" s="350"/>
      <c r="AK952" s="350"/>
      <c r="AL952" s="351"/>
      <c r="AM952" s="157">
        <v>0.03</v>
      </c>
      <c r="AN952" s="216">
        <v>-1.033414172434325E-2</v>
      </c>
      <c r="AO952"/>
      <c r="AP952"/>
      <c r="AQ952"/>
      <c r="AR952"/>
      <c r="AS952"/>
      <c r="AT952"/>
    </row>
    <row r="953" spans="1:46" s="157" customFormat="1" ht="15" x14ac:dyDescent="0.25">
      <c r="C953" s="238" t="s">
        <v>672</v>
      </c>
      <c r="D953" s="139"/>
      <c r="E953" s="139"/>
      <c r="F953" s="139"/>
      <c r="G953" s="137"/>
      <c r="H953" s="250"/>
      <c r="I953" s="220"/>
      <c r="J953" s="220"/>
      <c r="K953" s="220"/>
      <c r="L953" s="220" t="s">
        <v>32</v>
      </c>
      <c r="M953" s="235"/>
      <c r="N953" s="221"/>
      <c r="O953" s="221"/>
      <c r="P953" s="221"/>
      <c r="Q953" s="221"/>
      <c r="R953" s="221"/>
      <c r="S953" s="221"/>
      <c r="T953" s="221"/>
      <c r="U953" s="221"/>
      <c r="V953" s="221"/>
      <c r="W953" s="221"/>
      <c r="X953" s="221"/>
      <c r="Y953" s="221"/>
      <c r="Z953" s="222"/>
      <c r="AA953" s="353"/>
      <c r="AB953" s="353"/>
      <c r="AC953" s="382"/>
      <c r="AD953" s="175"/>
      <c r="AE953" s="186">
        <v>1</v>
      </c>
      <c r="AF953" s="187">
        <v>0</v>
      </c>
      <c r="AG953" s="187">
        <v>0</v>
      </c>
      <c r="AH953" s="187">
        <v>0</v>
      </c>
      <c r="AI953" s="187">
        <v>0</v>
      </c>
      <c r="AJ953" s="187">
        <v>0</v>
      </c>
      <c r="AK953" s="187">
        <v>0</v>
      </c>
      <c r="AL953" s="188">
        <v>0</v>
      </c>
      <c r="AN953" s="216"/>
      <c r="AO953"/>
      <c r="AP953"/>
      <c r="AQ953"/>
      <c r="AR953"/>
      <c r="AS953"/>
      <c r="AT953"/>
    </row>
    <row r="954" spans="1:46" s="157" customFormat="1" ht="15" x14ac:dyDescent="0.25">
      <c r="C954" s="223" t="s">
        <v>33</v>
      </c>
      <c r="D954" s="373"/>
      <c r="E954" s="225"/>
      <c r="F954" s="225"/>
      <c r="G954" s="226"/>
      <c r="H954" s="249"/>
      <c r="I954" s="228"/>
      <c r="J954" s="228"/>
      <c r="K954" s="228"/>
      <c r="L954" s="228"/>
      <c r="M954" s="374"/>
      <c r="N954" s="374"/>
      <c r="O954" s="375"/>
      <c r="P954" s="375"/>
      <c r="Q954" s="375"/>
      <c r="R954" s="376" t="s">
        <v>34</v>
      </c>
      <c r="S954" s="396">
        <v>0</v>
      </c>
      <c r="T954" s="233"/>
      <c r="U954" s="233"/>
      <c r="V954" s="233"/>
      <c r="W954" s="233"/>
      <c r="X954" s="233"/>
      <c r="Y954" s="233"/>
      <c r="Z954" s="234"/>
      <c r="AA954" s="378"/>
      <c r="AB954" s="378"/>
      <c r="AC954" s="379"/>
      <c r="AD954" s="175"/>
      <c r="AE954" s="175"/>
      <c r="AF954" s="175"/>
      <c r="AG954" s="175"/>
      <c r="AH954" s="175"/>
      <c r="AI954" s="175"/>
      <c r="AJ954" s="175"/>
      <c r="AK954" s="175"/>
      <c r="AL954" s="175"/>
      <c r="AN954" s="216"/>
      <c r="AO954"/>
      <c r="AP954"/>
      <c r="AQ954"/>
      <c r="AR954"/>
      <c r="AS954"/>
      <c r="AT954"/>
    </row>
    <row r="955" spans="1:46" s="157" customFormat="1" ht="15" x14ac:dyDescent="0.25">
      <c r="B955" s="380">
        <v>217</v>
      </c>
      <c r="C955" s="365" t="s">
        <v>338</v>
      </c>
      <c r="D955" s="366" t="s">
        <v>30</v>
      </c>
      <c r="E955" s="366" t="s">
        <v>538</v>
      </c>
      <c r="F955" s="367"/>
      <c r="G955" s="411">
        <v>43364</v>
      </c>
      <c r="H955" s="412">
        <v>1.7</v>
      </c>
      <c r="I955" s="342">
        <v>1</v>
      </c>
      <c r="J955" s="368" t="s">
        <v>829</v>
      </c>
      <c r="K955" s="369" t="s">
        <v>829</v>
      </c>
      <c r="L955" s="370">
        <v>1.7</v>
      </c>
      <c r="M955" s="370">
        <v>1.7455385977872762</v>
      </c>
      <c r="N955" s="370">
        <v>1.7922970566853942</v>
      </c>
      <c r="O955" s="370">
        <v>1.8403080536146386</v>
      </c>
      <c r="P955" s="370">
        <v>1.8896051408253689</v>
      </c>
      <c r="Q955" s="370">
        <v>1.9402227693458489</v>
      </c>
      <c r="R955" s="370">
        <v>1.9921963130581755</v>
      </c>
      <c r="S955" s="370">
        <v>2.0455620934191465</v>
      </c>
      <c r="T955" s="370">
        <v>2.1003574048433307</v>
      </c>
      <c r="U955" s="370">
        <v>2.1566205407660881</v>
      </c>
      <c r="V955" s="370">
        <v>2.2143908204047498</v>
      </c>
      <c r="W955" s="370">
        <v>2.2737086162366609</v>
      </c>
      <c r="X955" s="370">
        <v>2.3346153822132871</v>
      </c>
      <c r="Y955" s="370">
        <v>2.3971536827301101</v>
      </c>
      <c r="Z955" s="383"/>
      <c r="AA955" s="347">
        <v>0</v>
      </c>
      <c r="AB955" s="347">
        <v>0</v>
      </c>
      <c r="AC955" s="348">
        <v>0</v>
      </c>
      <c r="AD955" s="175"/>
      <c r="AE955" s="349">
        <v>83712</v>
      </c>
      <c r="AF955" s="350"/>
      <c r="AG955" s="350"/>
      <c r="AH955" s="350"/>
      <c r="AI955" s="350"/>
      <c r="AJ955" s="350"/>
      <c r="AK955" s="350"/>
      <c r="AL955" s="351"/>
      <c r="AM955" s="157">
        <v>1.66</v>
      </c>
      <c r="AN955" s="216">
        <v>4.0000000000000036E-2</v>
      </c>
      <c r="AO955"/>
      <c r="AP955"/>
      <c r="AQ955"/>
      <c r="AR955"/>
      <c r="AS955"/>
      <c r="AT955"/>
    </row>
    <row r="956" spans="1:46" s="157" customFormat="1" ht="15" x14ac:dyDescent="0.25">
      <c r="C956" s="217"/>
      <c r="D956" s="139"/>
      <c r="E956" s="139"/>
      <c r="F956" s="139"/>
      <c r="G956" s="137">
        <v>8.3333333333333329E-2</v>
      </c>
      <c r="H956" s="250"/>
      <c r="I956" s="220"/>
      <c r="J956" s="220"/>
      <c r="K956" s="220"/>
      <c r="L956" s="220" t="s">
        <v>32</v>
      </c>
      <c r="M956" s="235"/>
      <c r="N956" s="221"/>
      <c r="O956" s="221"/>
      <c r="P956" s="221"/>
      <c r="Q956" s="221"/>
      <c r="R956" s="221"/>
      <c r="S956" s="221"/>
      <c r="T956" s="221"/>
      <c r="U956" s="221"/>
      <c r="V956" s="221"/>
      <c r="W956" s="221"/>
      <c r="X956" s="221"/>
      <c r="Y956" s="221"/>
      <c r="Z956" s="222"/>
      <c r="AA956" s="353"/>
      <c r="AB956" s="353"/>
      <c r="AC956" s="372">
        <v>0</v>
      </c>
      <c r="AD956" s="175"/>
      <c r="AE956" s="186">
        <v>1</v>
      </c>
      <c r="AF956" s="187">
        <v>0</v>
      </c>
      <c r="AG956" s="187">
        <v>0</v>
      </c>
      <c r="AH956" s="187">
        <v>0</v>
      </c>
      <c r="AI956" s="187">
        <v>0</v>
      </c>
      <c r="AJ956" s="187">
        <v>0</v>
      </c>
      <c r="AK956" s="187">
        <v>0</v>
      </c>
      <c r="AL956" s="188">
        <v>0</v>
      </c>
      <c r="AN956" s="216"/>
      <c r="AO956"/>
      <c r="AP956"/>
      <c r="AQ956"/>
      <c r="AR956"/>
      <c r="AS956"/>
      <c r="AT956"/>
    </row>
    <row r="957" spans="1:46" s="157" customFormat="1" ht="15" x14ac:dyDescent="0.25">
      <c r="C957" s="223" t="s">
        <v>33</v>
      </c>
      <c r="D957" s="373"/>
      <c r="E957" s="225"/>
      <c r="F957" s="225"/>
      <c r="G957" s="226"/>
      <c r="H957" s="249"/>
      <c r="I957" s="228"/>
      <c r="J957" s="228"/>
      <c r="K957" s="228"/>
      <c r="L957" s="228"/>
      <c r="M957" s="374"/>
      <c r="N957" s="374"/>
      <c r="O957" s="375"/>
      <c r="P957" s="375"/>
      <c r="Q957" s="375"/>
      <c r="R957" s="376" t="s">
        <v>34</v>
      </c>
      <c r="S957" s="396">
        <v>0</v>
      </c>
      <c r="T957" s="233"/>
      <c r="U957" s="233"/>
      <c r="V957" s="233"/>
      <c r="W957" s="233"/>
      <c r="X957" s="233"/>
      <c r="Y957" s="233"/>
      <c r="Z957" s="239"/>
      <c r="AA957" s="378"/>
      <c r="AB957" s="378"/>
      <c r="AC957" s="379"/>
      <c r="AD957" s="175"/>
      <c r="AE957" s="175"/>
      <c r="AF957" s="175"/>
      <c r="AG957" s="175"/>
      <c r="AH957" s="175"/>
      <c r="AI957" s="175"/>
      <c r="AJ957" s="175"/>
      <c r="AK957" s="175"/>
      <c r="AL957" s="175"/>
      <c r="AN957" s="216"/>
      <c r="AO957"/>
      <c r="AP957"/>
      <c r="AQ957"/>
      <c r="AR957"/>
      <c r="AS957"/>
      <c r="AT957"/>
    </row>
    <row r="958" spans="1:46" s="157" customFormat="1" ht="15" x14ac:dyDescent="0.25">
      <c r="A958" s="246"/>
      <c r="B958" s="246"/>
      <c r="C958" s="246"/>
      <c r="D958" s="246"/>
      <c r="E958" s="246"/>
      <c r="F958" s="246"/>
      <c r="G958" s="246"/>
      <c r="H958" s="246"/>
      <c r="I958" s="246"/>
      <c r="J958" s="246"/>
      <c r="K958" s="246"/>
      <c r="L958" s="246"/>
      <c r="M958" s="246"/>
      <c r="N958" s="246"/>
      <c r="O958" s="246"/>
      <c r="P958" s="246"/>
      <c r="Q958" s="246"/>
      <c r="R958" s="246"/>
      <c r="S958" s="246"/>
      <c r="T958" s="246"/>
      <c r="U958" s="246"/>
      <c r="V958" s="246"/>
      <c r="W958" s="246"/>
      <c r="X958" s="246"/>
      <c r="Y958" s="246"/>
      <c r="Z958" s="246"/>
      <c r="AA958" s="246"/>
      <c r="AB958" s="246"/>
      <c r="AC958" s="246"/>
      <c r="AD958" s="246"/>
      <c r="AE958" s="246"/>
      <c r="AF958" s="246"/>
      <c r="AG958" s="246"/>
      <c r="AH958" s="246"/>
      <c r="AI958" s="246"/>
      <c r="AJ958" s="246"/>
      <c r="AK958" s="246"/>
      <c r="AL958" s="246"/>
      <c r="AN958" s="216"/>
      <c r="AO958"/>
      <c r="AP958"/>
      <c r="AQ958"/>
      <c r="AR958"/>
      <c r="AS958"/>
      <c r="AT958"/>
    </row>
    <row r="959" spans="1:46" s="157" customFormat="1" ht="15" x14ac:dyDescent="0.25">
      <c r="A959" s="152"/>
      <c r="B959" s="25"/>
      <c r="C959" s="158"/>
      <c r="D959" s="152"/>
      <c r="E959" s="152"/>
      <c r="F959" s="152"/>
      <c r="G959" s="152"/>
      <c r="H959" s="152"/>
      <c r="I959" s="152"/>
      <c r="J959" s="152"/>
      <c r="K959" s="152"/>
      <c r="L959" s="7" t="s">
        <v>0</v>
      </c>
      <c r="M959" s="159"/>
      <c r="N959" s="159"/>
      <c r="O959" s="159"/>
      <c r="P959" s="159"/>
      <c r="Q959" s="159"/>
      <c r="R959" s="159"/>
      <c r="S959" s="159"/>
      <c r="T959" s="159"/>
      <c r="U959" s="159"/>
      <c r="V959" s="159"/>
      <c r="W959" s="159"/>
      <c r="X959" s="159"/>
      <c r="Y959" s="159"/>
      <c r="Z959" s="156"/>
      <c r="AA959" s="152"/>
      <c r="AB959" s="152"/>
      <c r="AC959" s="152"/>
      <c r="AD959" s="152"/>
      <c r="AE959" s="152"/>
      <c r="AF959" s="152"/>
      <c r="AG959" s="152"/>
      <c r="AH959" s="152"/>
      <c r="AI959" s="152"/>
      <c r="AJ959" s="152"/>
      <c r="AK959" s="152"/>
      <c r="AL959" s="152"/>
      <c r="AN959" s="216"/>
      <c r="AO959"/>
      <c r="AP959"/>
      <c r="AQ959"/>
      <c r="AR959"/>
      <c r="AS959"/>
      <c r="AT959"/>
    </row>
    <row r="960" spans="1:46" s="157" customFormat="1" ht="61.5" x14ac:dyDescent="0.25">
      <c r="A960" s="20" t="s">
        <v>39</v>
      </c>
      <c r="B960" s="21" t="s">
        <v>657</v>
      </c>
      <c r="C960" s="20" t="s">
        <v>2</v>
      </c>
      <c r="D960" s="18" t="s">
        <v>3</v>
      </c>
      <c r="E960" s="18" t="s">
        <v>4</v>
      </c>
      <c r="F960" s="18" t="s">
        <v>5</v>
      </c>
      <c r="G960" s="22" t="s">
        <v>6</v>
      </c>
      <c r="H960" s="22" t="s">
        <v>826</v>
      </c>
      <c r="I960" s="16" t="s">
        <v>7</v>
      </c>
      <c r="J960" s="24" t="s">
        <v>8</v>
      </c>
      <c r="K960" s="17" t="s">
        <v>9</v>
      </c>
      <c r="L960" s="22" t="s">
        <v>10</v>
      </c>
      <c r="M960" s="22" t="s">
        <v>658</v>
      </c>
      <c r="N960" s="22" t="s">
        <v>659</v>
      </c>
      <c r="O960" s="22" t="s">
        <v>660</v>
      </c>
      <c r="P960" s="22" t="s">
        <v>661</v>
      </c>
      <c r="Q960" s="22" t="s">
        <v>662</v>
      </c>
      <c r="R960" s="22" t="s">
        <v>663</v>
      </c>
      <c r="S960" s="22" t="s">
        <v>664</v>
      </c>
      <c r="T960" s="22" t="s">
        <v>665</v>
      </c>
      <c r="U960" s="22" t="s">
        <v>666</v>
      </c>
      <c r="V960" s="22" t="s">
        <v>667</v>
      </c>
      <c r="W960" s="22" t="s">
        <v>665</v>
      </c>
      <c r="X960" s="22" t="s">
        <v>666</v>
      </c>
      <c r="Y960" s="22" t="s">
        <v>667</v>
      </c>
      <c r="Z960" s="23" t="s">
        <v>11</v>
      </c>
      <c r="AA960" s="19" t="s">
        <v>12</v>
      </c>
      <c r="AB960" s="19" t="s">
        <v>13</v>
      </c>
      <c r="AC960" s="19" t="s">
        <v>14</v>
      </c>
      <c r="AD960" s="160"/>
      <c r="AE960" s="19" t="s">
        <v>15</v>
      </c>
      <c r="AF960" s="19" t="s">
        <v>16</v>
      </c>
      <c r="AG960" s="19" t="s">
        <v>17</v>
      </c>
      <c r="AH960" s="19" t="s">
        <v>18</v>
      </c>
      <c r="AI960" s="19" t="s">
        <v>19</v>
      </c>
      <c r="AJ960" s="19" t="s">
        <v>20</v>
      </c>
      <c r="AK960" s="19" t="s">
        <v>21</v>
      </c>
      <c r="AL960" s="19" t="s">
        <v>22</v>
      </c>
      <c r="AN960" s="216"/>
      <c r="AO960"/>
      <c r="AP960"/>
      <c r="AQ960"/>
      <c r="AR960"/>
      <c r="AS960"/>
      <c r="AT960"/>
    </row>
    <row r="961" spans="1:46" s="157" customFormat="1" ht="15" x14ac:dyDescent="0.25">
      <c r="A961" s="6"/>
      <c r="B961" s="161"/>
      <c r="C961" s="162"/>
      <c r="D961" s="161"/>
      <c r="E961" s="161"/>
      <c r="F961" s="161"/>
      <c r="G961" s="163"/>
      <c r="H961" s="161"/>
      <c r="I961" s="164"/>
      <c r="J961" s="165"/>
      <c r="K961" s="161"/>
      <c r="L961" s="161"/>
      <c r="M961" s="161"/>
      <c r="N961" s="161"/>
      <c r="O961" s="161"/>
      <c r="P961" s="161"/>
      <c r="Q961" s="161"/>
      <c r="R961" s="161"/>
      <c r="S961" s="161"/>
      <c r="T961" s="161"/>
      <c r="U961" s="161"/>
      <c r="V961" s="161"/>
      <c r="W961" s="161"/>
      <c r="X961" s="161"/>
      <c r="Y961" s="161"/>
      <c r="Z961" s="160"/>
      <c r="AA961" s="160"/>
      <c r="AB961" s="160"/>
      <c r="AC961" s="160"/>
      <c r="AD961" s="160"/>
      <c r="AE961" s="160"/>
      <c r="AF961" s="160"/>
      <c r="AG961" s="160"/>
      <c r="AH961" s="160"/>
      <c r="AI961" s="160"/>
      <c r="AJ961" s="160"/>
      <c r="AK961" s="160"/>
      <c r="AL961" s="160"/>
      <c r="AN961" s="216"/>
      <c r="AO961"/>
      <c r="AP961"/>
      <c r="AQ961"/>
      <c r="AR961"/>
      <c r="AS961"/>
      <c r="AT961"/>
    </row>
    <row r="962" spans="1:46" s="157" customFormat="1" ht="15" x14ac:dyDescent="0.25">
      <c r="A962" s="334" t="s">
        <v>343</v>
      </c>
      <c r="B962" s="335">
        <v>729</v>
      </c>
      <c r="C962" s="336"/>
      <c r="D962" s="337" t="s">
        <v>23</v>
      </c>
      <c r="E962" s="338" t="s">
        <v>849</v>
      </c>
      <c r="F962" s="339"/>
      <c r="G962" s="408"/>
      <c r="H962" s="409">
        <v>3.4</v>
      </c>
      <c r="I962" s="342">
        <v>1</v>
      </c>
      <c r="J962" s="343"/>
      <c r="K962" s="344" t="s">
        <v>24</v>
      </c>
      <c r="L962" s="345">
        <v>3.4</v>
      </c>
      <c r="M962" s="345">
        <v>3.4000620730131326</v>
      </c>
      <c r="N962" s="345">
        <v>3.4001241471595165</v>
      </c>
      <c r="O962" s="345">
        <v>3.4001862224391748</v>
      </c>
      <c r="P962" s="345">
        <v>3.4002482988521274</v>
      </c>
      <c r="Q962" s="345">
        <v>3.4003103763983935</v>
      </c>
      <c r="R962" s="345">
        <v>3.4003724550779961</v>
      </c>
      <c r="S962" s="345">
        <v>3.4004345348909544</v>
      </c>
      <c r="T962" s="345">
        <v>3.4004966158372896</v>
      </c>
      <c r="U962" s="345">
        <v>3.4005586979170221</v>
      </c>
      <c r="V962" s="345">
        <v>3.400620781130173</v>
      </c>
      <c r="W962" s="345">
        <v>3.400682865476762</v>
      </c>
      <c r="X962" s="345">
        <v>3.400744950956812</v>
      </c>
      <c r="Y962" s="345">
        <v>3.4008070375703414</v>
      </c>
      <c r="Z962" s="346" t="s">
        <v>1618</v>
      </c>
      <c r="AA962" s="347">
        <v>0</v>
      </c>
      <c r="AB962" s="347">
        <v>0</v>
      </c>
      <c r="AC962" s="348">
        <v>0.35294117647058826</v>
      </c>
      <c r="AD962" s="175"/>
      <c r="AE962" s="349">
        <v>21630</v>
      </c>
      <c r="AF962" s="350"/>
      <c r="AG962" s="350"/>
      <c r="AH962" s="350"/>
      <c r="AI962" s="350"/>
      <c r="AJ962" s="350"/>
      <c r="AK962" s="350"/>
      <c r="AL962" s="351"/>
      <c r="AN962" s="216"/>
      <c r="AO962"/>
      <c r="AP962"/>
      <c r="AQ962"/>
      <c r="AR962"/>
      <c r="AS962"/>
      <c r="AT962"/>
    </row>
    <row r="963" spans="1:46" s="157" customFormat="1" ht="15" x14ac:dyDescent="0.25">
      <c r="A963" s="11"/>
      <c r="B963" s="176"/>
      <c r="C963" s="177"/>
      <c r="D963" s="178"/>
      <c r="E963" s="178"/>
      <c r="F963" s="178"/>
      <c r="G963" s="179"/>
      <c r="H963" s="180"/>
      <c r="I963" s="181"/>
      <c r="J963" s="182"/>
      <c r="K963" s="183" t="s">
        <v>25</v>
      </c>
      <c r="L963" s="352">
        <v>3.42</v>
      </c>
      <c r="M963" s="352">
        <v>3.4200624381485039</v>
      </c>
      <c r="N963" s="352">
        <v>3.4201248774369253</v>
      </c>
      <c r="O963" s="352">
        <v>3.4201873178652873</v>
      </c>
      <c r="P963" s="352">
        <v>3.4202497594336103</v>
      </c>
      <c r="Q963" s="352">
        <v>3.4203122021419134</v>
      </c>
      <c r="R963" s="352">
        <v>3.4203746459902193</v>
      </c>
      <c r="S963" s="352">
        <v>3.420437090978548</v>
      </c>
      <c r="T963" s="352">
        <v>3.4204995371069207</v>
      </c>
      <c r="U963" s="352">
        <v>3.4205619843753574</v>
      </c>
      <c r="V963" s="352">
        <v>3.42062443278388</v>
      </c>
      <c r="W963" s="352">
        <v>3.4206868823325074</v>
      </c>
      <c r="X963" s="352">
        <v>3.4207493330212637</v>
      </c>
      <c r="Y963" s="352">
        <v>3.4208117848501667</v>
      </c>
      <c r="Z963" s="184"/>
      <c r="AA963" s="353"/>
      <c r="AB963" s="353"/>
      <c r="AC963" s="354">
        <v>1.2</v>
      </c>
      <c r="AD963" s="175"/>
      <c r="AE963" s="186">
        <v>1</v>
      </c>
      <c r="AF963" s="187">
        <v>0</v>
      </c>
      <c r="AG963" s="187">
        <v>0</v>
      </c>
      <c r="AH963" s="187">
        <v>0</v>
      </c>
      <c r="AI963" s="187">
        <v>0</v>
      </c>
      <c r="AJ963" s="187">
        <v>0</v>
      </c>
      <c r="AK963" s="187">
        <v>0</v>
      </c>
      <c r="AL963" s="188">
        <v>0</v>
      </c>
      <c r="AN963" s="216"/>
      <c r="AO963"/>
      <c r="AP963"/>
      <c r="AQ963"/>
      <c r="AR963"/>
      <c r="AS963"/>
      <c r="AT963"/>
    </row>
    <row r="964" spans="1:46" s="157" customFormat="1" ht="15" x14ac:dyDescent="0.25">
      <c r="A964" s="11"/>
      <c r="B964" s="176"/>
      <c r="C964" s="189"/>
      <c r="D964" s="190" t="s">
        <v>26</v>
      </c>
      <c r="E964" s="355"/>
      <c r="F964" s="356"/>
      <c r="G964" s="357"/>
      <c r="H964" s="358"/>
      <c r="I964" s="359"/>
      <c r="J964" s="359"/>
      <c r="K964" s="359"/>
      <c r="L964" s="359"/>
      <c r="M964" s="359"/>
      <c r="N964" s="360"/>
      <c r="O964" s="360"/>
      <c r="P964" s="360"/>
      <c r="Q964" s="360"/>
      <c r="R964" s="361" t="s">
        <v>27</v>
      </c>
      <c r="S964" s="392">
        <v>0</v>
      </c>
      <c r="T964" s="353"/>
      <c r="U964" s="353"/>
      <c r="V964" s="353"/>
      <c r="W964" s="353"/>
      <c r="X964" s="353"/>
      <c r="Y964" s="353"/>
      <c r="Z964" s="184"/>
      <c r="AA964" s="362"/>
      <c r="AB964" s="362"/>
      <c r="AC964" s="363"/>
      <c r="AD964" s="175"/>
      <c r="AE964" s="175"/>
      <c r="AF964" s="175"/>
      <c r="AG964" s="175"/>
      <c r="AH964" s="175"/>
      <c r="AI964" s="175"/>
      <c r="AJ964" s="175"/>
      <c r="AK964" s="175"/>
      <c r="AL964" s="175"/>
      <c r="AN964" s="216"/>
      <c r="AO964"/>
      <c r="AP964"/>
      <c r="AQ964"/>
      <c r="AR964"/>
      <c r="AS964"/>
      <c r="AT964"/>
    </row>
    <row r="965" spans="1:46" s="157" customFormat="1" ht="15" x14ac:dyDescent="0.25">
      <c r="A965" s="14"/>
      <c r="B965" s="197"/>
      <c r="C965" s="198"/>
      <c r="D965" s="198"/>
      <c r="E965" s="198"/>
      <c r="F965" s="199"/>
      <c r="G965" s="200" t="s">
        <v>28</v>
      </c>
      <c r="H965" s="201">
        <v>0.99199999999999999</v>
      </c>
      <c r="I965" s="197"/>
      <c r="J965" s="202"/>
      <c r="K965" s="203" t="s">
        <v>29</v>
      </c>
      <c r="L965" s="78">
        <v>3.3727999999999998</v>
      </c>
      <c r="M965" s="78">
        <v>3.3728615764290275</v>
      </c>
      <c r="N965" s="78">
        <v>3.3729231539822404</v>
      </c>
      <c r="O965" s="78">
        <v>3.3729847326596611</v>
      </c>
      <c r="P965" s="78">
        <v>3.3730463124613106</v>
      </c>
      <c r="Q965" s="78">
        <v>3.3731078933872065</v>
      </c>
      <c r="R965" s="78">
        <v>3.373169475437372</v>
      </c>
      <c r="S965" s="78">
        <v>3.3732310586118266</v>
      </c>
      <c r="T965" s="78">
        <v>3.3732926429105912</v>
      </c>
      <c r="U965" s="78">
        <v>3.3733542283336861</v>
      </c>
      <c r="V965" s="78">
        <v>3.3734158148811315</v>
      </c>
      <c r="W965" s="78">
        <v>3.3734774025529477</v>
      </c>
      <c r="X965" s="78">
        <v>3.3735389913491574</v>
      </c>
      <c r="Y965" s="78">
        <v>3.3736005812697787</v>
      </c>
      <c r="Z965" s="204"/>
      <c r="AA965" s="205"/>
      <c r="AB965" s="198"/>
      <c r="AC965" s="206"/>
      <c r="AD965" s="175"/>
      <c r="AE965" s="175"/>
      <c r="AF965" s="175"/>
      <c r="AG965" s="175"/>
      <c r="AH965" s="175"/>
      <c r="AI965" s="175"/>
      <c r="AJ965" s="175"/>
      <c r="AK965" s="175"/>
      <c r="AL965" s="175"/>
      <c r="AN965" s="216"/>
      <c r="AO965"/>
      <c r="AP965"/>
      <c r="AQ965"/>
      <c r="AR965"/>
      <c r="AS965"/>
      <c r="AT965"/>
    </row>
    <row r="966" spans="1:46" s="157" customFormat="1" ht="15" x14ac:dyDescent="0.25">
      <c r="A966" s="2"/>
      <c r="C966" s="207"/>
      <c r="D966" s="208"/>
      <c r="E966" s="208"/>
      <c r="F966" s="208"/>
      <c r="G966" s="209"/>
      <c r="H966" s="241"/>
      <c r="I966" s="211"/>
      <c r="J966" s="212"/>
      <c r="K966" s="208"/>
      <c r="Z966" s="175"/>
      <c r="AA966" s="175"/>
      <c r="AB966" s="175"/>
      <c r="AC966" s="175"/>
      <c r="AD966" s="175"/>
      <c r="AE966" s="175"/>
      <c r="AF966" s="175"/>
      <c r="AG966" s="175"/>
      <c r="AH966" s="175"/>
      <c r="AI966" s="175"/>
      <c r="AJ966" s="175"/>
      <c r="AK966" s="175"/>
      <c r="AL966" s="175"/>
      <c r="AN966" s="216"/>
      <c r="AO966"/>
      <c r="AP966"/>
      <c r="AQ966"/>
      <c r="AR966"/>
      <c r="AS966"/>
      <c r="AT966"/>
    </row>
    <row r="967" spans="1:46" s="157" customFormat="1" ht="15" x14ac:dyDescent="0.25">
      <c r="A967" s="152"/>
      <c r="B967" s="364">
        <v>330</v>
      </c>
      <c r="C967" s="365" t="s">
        <v>342</v>
      </c>
      <c r="D967" s="366" t="s">
        <v>30</v>
      </c>
      <c r="E967" s="366" t="s">
        <v>609</v>
      </c>
      <c r="F967" s="367"/>
      <c r="G967" s="411">
        <v>43498</v>
      </c>
      <c r="H967" s="412">
        <v>2.11</v>
      </c>
      <c r="I967" s="342">
        <v>1</v>
      </c>
      <c r="J967" s="368">
        <v>0</v>
      </c>
      <c r="K967" s="369">
        <v>0</v>
      </c>
      <c r="L967" s="370">
        <v>2.11</v>
      </c>
      <c r="M967" s="370">
        <v>2.1100385217816791</v>
      </c>
      <c r="N967" s="370">
        <v>2.110077044266641</v>
      </c>
      <c r="O967" s="370">
        <v>2.1101155674548995</v>
      </c>
      <c r="P967" s="370">
        <v>2.1101540913464669</v>
      </c>
      <c r="Q967" s="370">
        <v>2.1101926159413558</v>
      </c>
      <c r="R967" s="370">
        <v>2.1102311412395798</v>
      </c>
      <c r="S967" s="370">
        <v>2.1102696672411509</v>
      </c>
      <c r="T967" s="370">
        <v>2.1103081939460826</v>
      </c>
      <c r="U967" s="370">
        <v>2.1103467213543872</v>
      </c>
      <c r="V967" s="370">
        <v>2.110385249466078</v>
      </c>
      <c r="W967" s="370">
        <v>2.1104237782811666</v>
      </c>
      <c r="X967" s="370">
        <v>2.1104623077996685</v>
      </c>
      <c r="Y967" s="370">
        <v>2.1105008380215939</v>
      </c>
      <c r="Z967" s="371"/>
      <c r="AA967" s="347">
        <v>0</v>
      </c>
      <c r="AB967" s="347">
        <v>0</v>
      </c>
      <c r="AC967" s="348">
        <v>0.25592417061611378</v>
      </c>
      <c r="AD967" s="175"/>
      <c r="AE967" s="349">
        <v>86607</v>
      </c>
      <c r="AF967" s="350"/>
      <c r="AG967" s="350"/>
      <c r="AH967" s="350"/>
      <c r="AI967" s="350"/>
      <c r="AJ967" s="350"/>
      <c r="AK967" s="350"/>
      <c r="AL967" s="351"/>
      <c r="AM967" s="157">
        <v>2.077405971753036</v>
      </c>
      <c r="AN967" s="216">
        <v>3.2594028246963891E-2</v>
      </c>
      <c r="AO967"/>
      <c r="AP967"/>
      <c r="AQ967"/>
      <c r="AR967"/>
      <c r="AS967"/>
      <c r="AT967"/>
    </row>
    <row r="968" spans="1:46" s="157" customFormat="1" ht="15" x14ac:dyDescent="0.25">
      <c r="A968" s="152"/>
      <c r="C968" s="217"/>
      <c r="D968" s="139"/>
      <c r="E968" s="139"/>
      <c r="F968" s="139"/>
      <c r="G968" s="218">
        <v>0.77083333333333337</v>
      </c>
      <c r="H968" s="250"/>
      <c r="I968" s="220"/>
      <c r="J968" s="220"/>
      <c r="K968" s="220"/>
      <c r="L968" s="220" t="s">
        <v>32</v>
      </c>
      <c r="M968" s="221"/>
      <c r="N968" s="221"/>
      <c r="O968" s="221"/>
      <c r="P968" s="221"/>
      <c r="Q968" s="221"/>
      <c r="R968" s="221"/>
      <c r="S968" s="221"/>
      <c r="T968" s="221"/>
      <c r="U968" s="221"/>
      <c r="V968" s="221"/>
      <c r="W968" s="221"/>
      <c r="X968" s="221"/>
      <c r="Y968" s="221"/>
      <c r="Z968" s="222"/>
      <c r="AA968" s="353"/>
      <c r="AB968" s="353"/>
      <c r="AC968" s="372">
        <v>0.54</v>
      </c>
      <c r="AD968" s="175"/>
      <c r="AE968" s="186">
        <v>1</v>
      </c>
      <c r="AF968" s="187">
        <v>0</v>
      </c>
      <c r="AG968" s="187">
        <v>0</v>
      </c>
      <c r="AH968" s="187">
        <v>0</v>
      </c>
      <c r="AI968" s="187">
        <v>0</v>
      </c>
      <c r="AJ968" s="187">
        <v>0</v>
      </c>
      <c r="AK968" s="187">
        <v>0</v>
      </c>
      <c r="AL968" s="188">
        <v>0</v>
      </c>
      <c r="AN968" s="216"/>
      <c r="AO968"/>
      <c r="AP968"/>
      <c r="AQ968"/>
      <c r="AR968"/>
      <c r="AS968"/>
      <c r="AT968"/>
    </row>
    <row r="969" spans="1:46" s="157" customFormat="1" ht="15" x14ac:dyDescent="0.25">
      <c r="A969" s="152"/>
      <c r="C969" s="223" t="s">
        <v>33</v>
      </c>
      <c r="D969" s="373"/>
      <c r="E969" s="225"/>
      <c r="F969" s="225"/>
      <c r="G969" s="226"/>
      <c r="H969" s="249"/>
      <c r="I969" s="228"/>
      <c r="J969" s="228"/>
      <c r="K969" s="228"/>
      <c r="L969" s="228"/>
      <c r="M969" s="374"/>
      <c r="N969" s="374"/>
      <c r="O969" s="375"/>
      <c r="P969" s="375"/>
      <c r="Q969" s="375"/>
      <c r="R969" s="376" t="s">
        <v>34</v>
      </c>
      <c r="S969" s="396">
        <v>0</v>
      </c>
      <c r="T969" s="233"/>
      <c r="U969" s="233"/>
      <c r="V969" s="233"/>
      <c r="W969" s="233"/>
      <c r="X969" s="233"/>
      <c r="Y969" s="233"/>
      <c r="Z969" s="234"/>
      <c r="AA969" s="378"/>
      <c r="AB969" s="378"/>
      <c r="AC969" s="379"/>
      <c r="AD969" s="175"/>
      <c r="AE969" s="175"/>
      <c r="AF969" s="175"/>
      <c r="AG969" s="175"/>
      <c r="AH969" s="175"/>
      <c r="AI969" s="175"/>
      <c r="AJ969" s="175"/>
      <c r="AK969" s="175"/>
      <c r="AL969" s="175"/>
      <c r="AN969" s="216"/>
      <c r="AO969"/>
      <c r="AP969"/>
      <c r="AQ969"/>
      <c r="AR969"/>
      <c r="AS969"/>
      <c r="AT969"/>
    </row>
    <row r="970" spans="1:46" s="157" customFormat="1" ht="15" x14ac:dyDescent="0.25">
      <c r="A970" s="152"/>
      <c r="B970" s="364">
        <v>729</v>
      </c>
      <c r="C970" s="385" t="s">
        <v>343</v>
      </c>
      <c r="D970" s="366" t="s">
        <v>30</v>
      </c>
      <c r="E970" s="366" t="s">
        <v>542</v>
      </c>
      <c r="F970" s="367"/>
      <c r="G970" s="411">
        <v>43497</v>
      </c>
      <c r="H970" s="412">
        <v>1.31</v>
      </c>
      <c r="I970" s="342">
        <v>1</v>
      </c>
      <c r="J970" s="368">
        <v>0</v>
      </c>
      <c r="K970" s="369">
        <v>0</v>
      </c>
      <c r="L970" s="370">
        <v>1.31</v>
      </c>
      <c r="M970" s="370">
        <v>1.3100239163668246</v>
      </c>
      <c r="N970" s="370">
        <v>1.3100478331702845</v>
      </c>
      <c r="O970" s="370">
        <v>1.3100717504103878</v>
      </c>
      <c r="P970" s="370">
        <v>1.3100956680871432</v>
      </c>
      <c r="Q970" s="370">
        <v>1.3101195862005577</v>
      </c>
      <c r="R970" s="370">
        <v>1.3101435047506396</v>
      </c>
      <c r="S970" s="370">
        <v>1.310167423737397</v>
      </c>
      <c r="T970" s="370">
        <v>1.3101913431608381</v>
      </c>
      <c r="U970" s="370">
        <v>1.3102152630209702</v>
      </c>
      <c r="V970" s="370">
        <v>1.310239183317802</v>
      </c>
      <c r="W970" s="370">
        <v>1.3102631040513406</v>
      </c>
      <c r="X970" s="370">
        <v>1.3102870252215952</v>
      </c>
      <c r="Y970" s="370">
        <v>1.3103109468285725</v>
      </c>
      <c r="Z970" s="371"/>
      <c r="AA970" s="347">
        <v>0</v>
      </c>
      <c r="AB970" s="347">
        <v>0</v>
      </c>
      <c r="AC970" s="348">
        <v>0.19847328244274809</v>
      </c>
      <c r="AD970" s="175"/>
      <c r="AE970" s="349">
        <v>86601</v>
      </c>
      <c r="AF970" s="350">
        <v>86602</v>
      </c>
      <c r="AG970" s="350"/>
      <c r="AH970" s="350"/>
      <c r="AI970" s="350"/>
      <c r="AJ970" s="350"/>
      <c r="AK970" s="350"/>
      <c r="AL970" s="351"/>
      <c r="AM970" s="157">
        <v>1.46</v>
      </c>
      <c r="AN970" s="216">
        <v>-0.14999999999999991</v>
      </c>
      <c r="AO970"/>
      <c r="AP970"/>
      <c r="AQ970"/>
      <c r="AR970"/>
      <c r="AS970"/>
      <c r="AT970"/>
    </row>
    <row r="971" spans="1:46" s="157" customFormat="1" ht="15" x14ac:dyDescent="0.25">
      <c r="C971" s="217"/>
      <c r="D971" s="139"/>
      <c r="E971" s="139"/>
      <c r="F971" s="139"/>
      <c r="G971" s="218">
        <v>0.125</v>
      </c>
      <c r="H971" s="250"/>
      <c r="I971" s="220"/>
      <c r="J971" s="220"/>
      <c r="K971" s="220"/>
      <c r="L971" s="220" t="s">
        <v>32</v>
      </c>
      <c r="M971" s="235"/>
      <c r="N971" s="221"/>
      <c r="O971" s="221"/>
      <c r="P971" s="221"/>
      <c r="Q971" s="221"/>
      <c r="R971" s="221"/>
      <c r="S971" s="221"/>
      <c r="T971" s="221"/>
      <c r="U971" s="221"/>
      <c r="V971" s="221"/>
      <c r="W971" s="221"/>
      <c r="X971" s="221"/>
      <c r="Y971" s="221"/>
      <c r="Z971" s="222"/>
      <c r="AA971" s="353"/>
      <c r="AB971" s="353"/>
      <c r="AC971" s="372">
        <v>0.26</v>
      </c>
      <c r="AD971" s="175"/>
      <c r="AE971" s="186">
        <v>0.66600000000000004</v>
      </c>
      <c r="AF971" s="187">
        <v>0.33300000000000002</v>
      </c>
      <c r="AG971" s="187">
        <v>0</v>
      </c>
      <c r="AH971" s="187">
        <v>0</v>
      </c>
      <c r="AI971" s="187">
        <v>0</v>
      </c>
      <c r="AJ971" s="187">
        <v>0</v>
      </c>
      <c r="AK971" s="187">
        <v>0</v>
      </c>
      <c r="AL971" s="188">
        <v>0</v>
      </c>
      <c r="AN971" s="216"/>
      <c r="AO971"/>
      <c r="AP971"/>
      <c r="AQ971"/>
      <c r="AR971"/>
      <c r="AS971"/>
      <c r="AT971"/>
    </row>
    <row r="972" spans="1:46" s="157" customFormat="1" ht="15" x14ac:dyDescent="0.25">
      <c r="C972" s="223" t="s">
        <v>33</v>
      </c>
      <c r="D972" s="373"/>
      <c r="E972" s="225"/>
      <c r="F972" s="225"/>
      <c r="G972" s="226"/>
      <c r="H972" s="249"/>
      <c r="I972" s="228"/>
      <c r="J972" s="228"/>
      <c r="K972" s="228"/>
      <c r="L972" s="228"/>
      <c r="M972" s="374"/>
      <c r="N972" s="374"/>
      <c r="O972" s="375"/>
      <c r="P972" s="375"/>
      <c r="Q972" s="375"/>
      <c r="R972" s="376" t="s">
        <v>34</v>
      </c>
      <c r="S972" s="396">
        <v>0</v>
      </c>
      <c r="T972" s="233"/>
      <c r="U972" s="233"/>
      <c r="V972" s="233"/>
      <c r="W972" s="233"/>
      <c r="X972" s="233"/>
      <c r="Y972" s="233"/>
      <c r="Z972" s="234"/>
      <c r="AA972" s="378"/>
      <c r="AB972" s="378"/>
      <c r="AC972" s="379"/>
      <c r="AD972" s="175"/>
      <c r="AE972" s="175"/>
      <c r="AF972" s="175"/>
      <c r="AG972" s="175"/>
      <c r="AH972" s="175"/>
      <c r="AI972" s="175"/>
      <c r="AJ972" s="175"/>
      <c r="AK972" s="175"/>
      <c r="AL972" s="175"/>
      <c r="AN972" s="216"/>
      <c r="AO972"/>
      <c r="AP972"/>
      <c r="AQ972"/>
      <c r="AR972"/>
      <c r="AS972"/>
      <c r="AT972"/>
    </row>
    <row r="973" spans="1:46" s="157" customFormat="1" ht="15" x14ac:dyDescent="0.25">
      <c r="A973" s="246"/>
      <c r="B973" s="246"/>
      <c r="C973" s="246"/>
      <c r="D973" s="246"/>
      <c r="E973" s="246"/>
      <c r="F973" s="246"/>
      <c r="G973" s="246"/>
      <c r="H973" s="246"/>
      <c r="I973" s="246"/>
      <c r="J973" s="246"/>
      <c r="K973" s="246"/>
      <c r="L973" s="246"/>
      <c r="M973" s="246"/>
      <c r="N973" s="246"/>
      <c r="O973" s="246"/>
      <c r="P973" s="246"/>
      <c r="Q973" s="246"/>
      <c r="R973" s="246"/>
      <c r="S973" s="246"/>
      <c r="T973" s="246"/>
      <c r="U973" s="246"/>
      <c r="V973" s="246"/>
      <c r="W973" s="246"/>
      <c r="X973" s="246"/>
      <c r="Y973" s="246"/>
      <c r="Z973" s="246"/>
      <c r="AA973" s="246"/>
      <c r="AB973" s="246"/>
      <c r="AC973" s="246"/>
      <c r="AD973" s="246"/>
      <c r="AE973" s="246"/>
      <c r="AF973" s="246"/>
      <c r="AG973" s="246"/>
      <c r="AH973" s="246"/>
      <c r="AI973" s="246"/>
      <c r="AJ973" s="246"/>
      <c r="AK973" s="246"/>
      <c r="AL973" s="246"/>
      <c r="AN973" s="216"/>
      <c r="AO973"/>
      <c r="AP973"/>
      <c r="AQ973"/>
      <c r="AR973"/>
      <c r="AS973"/>
      <c r="AT973"/>
    </row>
    <row r="974" spans="1:46" s="157" customFormat="1" ht="15" x14ac:dyDescent="0.25">
      <c r="A974" s="152"/>
      <c r="B974" s="25"/>
      <c r="C974" s="158"/>
      <c r="D974" s="152"/>
      <c r="E974" s="152"/>
      <c r="F974" s="152"/>
      <c r="G974" s="152"/>
      <c r="H974" s="152"/>
      <c r="I974" s="152"/>
      <c r="J974" s="152"/>
      <c r="K974" s="152"/>
      <c r="L974" s="7" t="s">
        <v>0</v>
      </c>
      <c r="M974" s="159"/>
      <c r="N974" s="159"/>
      <c r="O974" s="159"/>
      <c r="P974" s="159"/>
      <c r="Q974" s="159"/>
      <c r="R974" s="159"/>
      <c r="S974" s="159"/>
      <c r="T974" s="159"/>
      <c r="U974" s="159"/>
      <c r="V974" s="159"/>
      <c r="W974" s="159"/>
      <c r="X974" s="159"/>
      <c r="Y974" s="159"/>
      <c r="Z974" s="156"/>
      <c r="AA974" s="152"/>
      <c r="AB974" s="152"/>
      <c r="AC974" s="152"/>
      <c r="AD974" s="152"/>
      <c r="AE974" s="152"/>
      <c r="AF974" s="152"/>
      <c r="AG974" s="152"/>
      <c r="AH974" s="152"/>
      <c r="AI974" s="152"/>
      <c r="AJ974" s="152"/>
      <c r="AK974" s="152"/>
      <c r="AL974" s="152"/>
      <c r="AN974" s="216"/>
      <c r="AO974"/>
      <c r="AP974"/>
      <c r="AQ974"/>
      <c r="AR974"/>
      <c r="AS974"/>
      <c r="AT974"/>
    </row>
    <row r="975" spans="1:46" s="157" customFormat="1" ht="61.5" x14ac:dyDescent="0.25">
      <c r="A975" s="20" t="s">
        <v>39</v>
      </c>
      <c r="B975" s="21" t="s">
        <v>657</v>
      </c>
      <c r="C975" s="20" t="s">
        <v>2</v>
      </c>
      <c r="D975" s="18" t="s">
        <v>3</v>
      </c>
      <c r="E975" s="18" t="s">
        <v>4</v>
      </c>
      <c r="F975" s="18" t="s">
        <v>5</v>
      </c>
      <c r="G975" s="22" t="s">
        <v>6</v>
      </c>
      <c r="H975" s="22" t="s">
        <v>826</v>
      </c>
      <c r="I975" s="16" t="s">
        <v>7</v>
      </c>
      <c r="J975" s="24" t="s">
        <v>8</v>
      </c>
      <c r="K975" s="17" t="s">
        <v>9</v>
      </c>
      <c r="L975" s="22" t="s">
        <v>10</v>
      </c>
      <c r="M975" s="22" t="s">
        <v>658</v>
      </c>
      <c r="N975" s="22" t="s">
        <v>659</v>
      </c>
      <c r="O975" s="22" t="s">
        <v>660</v>
      </c>
      <c r="P975" s="22" t="s">
        <v>661</v>
      </c>
      <c r="Q975" s="22" t="s">
        <v>662</v>
      </c>
      <c r="R975" s="22" t="s">
        <v>663</v>
      </c>
      <c r="S975" s="22" t="s">
        <v>664</v>
      </c>
      <c r="T975" s="22" t="s">
        <v>665</v>
      </c>
      <c r="U975" s="22" t="s">
        <v>666</v>
      </c>
      <c r="V975" s="22" t="s">
        <v>667</v>
      </c>
      <c r="W975" s="22" t="s">
        <v>665</v>
      </c>
      <c r="X975" s="22" t="s">
        <v>666</v>
      </c>
      <c r="Y975" s="22" t="s">
        <v>667</v>
      </c>
      <c r="Z975" s="23" t="s">
        <v>11</v>
      </c>
      <c r="AA975" s="19" t="s">
        <v>12</v>
      </c>
      <c r="AB975" s="19" t="s">
        <v>13</v>
      </c>
      <c r="AC975" s="19" t="s">
        <v>14</v>
      </c>
      <c r="AD975" s="160"/>
      <c r="AE975" s="19" t="s">
        <v>15</v>
      </c>
      <c r="AF975" s="19" t="s">
        <v>16</v>
      </c>
      <c r="AG975" s="19" t="s">
        <v>17</v>
      </c>
      <c r="AH975" s="19" t="s">
        <v>18</v>
      </c>
      <c r="AI975" s="19" t="s">
        <v>19</v>
      </c>
      <c r="AJ975" s="19" t="s">
        <v>20</v>
      </c>
      <c r="AK975" s="19" t="s">
        <v>21</v>
      </c>
      <c r="AL975" s="19" t="s">
        <v>22</v>
      </c>
      <c r="AN975" s="216"/>
      <c r="AO975"/>
      <c r="AP975"/>
      <c r="AQ975"/>
      <c r="AR975"/>
      <c r="AS975"/>
      <c r="AT975"/>
    </row>
    <row r="976" spans="1:46" s="157" customFormat="1" ht="15" x14ac:dyDescent="0.25">
      <c r="A976" s="6"/>
      <c r="B976" s="161"/>
      <c r="C976" s="162"/>
      <c r="D976" s="161"/>
      <c r="E976" s="161"/>
      <c r="F976" s="161"/>
      <c r="G976" s="163"/>
      <c r="H976" s="161"/>
      <c r="I976" s="164"/>
      <c r="J976" s="165"/>
      <c r="K976" s="161"/>
      <c r="L976" s="161"/>
      <c r="M976" s="161"/>
      <c r="N976" s="161"/>
      <c r="O976" s="161"/>
      <c r="P976" s="161"/>
      <c r="Q976" s="161"/>
      <c r="R976" s="161"/>
      <c r="S976" s="161"/>
      <c r="T976" s="161"/>
      <c r="U976" s="161"/>
      <c r="V976" s="161"/>
      <c r="W976" s="161"/>
      <c r="X976" s="161"/>
      <c r="Y976" s="161"/>
      <c r="Z976" s="160"/>
      <c r="AA976" s="160"/>
      <c r="AB976" s="160"/>
      <c r="AC976" s="160"/>
      <c r="AD976" s="160"/>
      <c r="AE976" s="160"/>
      <c r="AF976" s="160"/>
      <c r="AG976" s="160"/>
      <c r="AH976" s="160"/>
      <c r="AI976" s="160"/>
      <c r="AJ976" s="160"/>
      <c r="AK976" s="160"/>
      <c r="AL976" s="160"/>
      <c r="AN976" s="216"/>
      <c r="AO976"/>
      <c r="AP976"/>
      <c r="AQ976"/>
      <c r="AR976"/>
      <c r="AS976"/>
      <c r="AT976"/>
    </row>
    <row r="977" spans="1:46" s="157" customFormat="1" ht="15" x14ac:dyDescent="0.25">
      <c r="A977" s="334" t="s">
        <v>610</v>
      </c>
      <c r="B977" s="335">
        <v>887</v>
      </c>
      <c r="C977" s="336"/>
      <c r="D977" s="337" t="s">
        <v>23</v>
      </c>
      <c r="E977" s="338" t="s">
        <v>839</v>
      </c>
      <c r="F977" s="339"/>
      <c r="G977" s="408"/>
      <c r="H977" s="409">
        <v>67.2</v>
      </c>
      <c r="I977" s="342">
        <v>1</v>
      </c>
      <c r="J977" s="343"/>
      <c r="K977" s="344" t="s">
        <v>24</v>
      </c>
      <c r="L977" s="345">
        <v>67.2</v>
      </c>
      <c r="M977" s="345">
        <v>67.636145979780508</v>
      </c>
      <c r="N977" s="345">
        <v>67.651299352678663</v>
      </c>
      <c r="O977" s="345">
        <v>67.666530178539119</v>
      </c>
      <c r="P977" s="345">
        <v>67.681838886470857</v>
      </c>
      <c r="Q977" s="345">
        <v>67.697225907960757</v>
      </c>
      <c r="R977" s="345">
        <v>67.712691676887047</v>
      </c>
      <c r="S977" s="345">
        <v>67.728236629532347</v>
      </c>
      <c r="T977" s="345">
        <v>67.743861204597081</v>
      </c>
      <c r="U977" s="345">
        <v>67.759565843212826</v>
      </c>
      <c r="V977" s="345">
        <v>67.77535098895585</v>
      </c>
      <c r="W977" s="345">
        <v>67.791217087860574</v>
      </c>
      <c r="X977" s="345">
        <v>67.807164588433366</v>
      </c>
      <c r="Y977" s="345">
        <v>67.823193941665977</v>
      </c>
      <c r="Z977" s="346" t="s">
        <v>1619</v>
      </c>
      <c r="AA977" s="347">
        <v>0</v>
      </c>
      <c r="AB977" s="347">
        <v>0</v>
      </c>
      <c r="AC977" s="348">
        <v>0.23214285714285712</v>
      </c>
      <c r="AD977" s="175"/>
      <c r="AE977" s="349">
        <v>15830</v>
      </c>
      <c r="AF977" s="350"/>
      <c r="AG977" s="350"/>
      <c r="AH977" s="350"/>
      <c r="AI977" s="350"/>
      <c r="AJ977" s="350"/>
      <c r="AK977" s="350"/>
      <c r="AL977" s="351"/>
      <c r="AN977" s="216"/>
      <c r="AO977"/>
      <c r="AP977"/>
      <c r="AQ977"/>
      <c r="AR977"/>
      <c r="AS977"/>
      <c r="AT977"/>
    </row>
    <row r="978" spans="1:46" s="157" customFormat="1" ht="15" x14ac:dyDescent="0.25">
      <c r="A978" s="11"/>
      <c r="B978" s="176"/>
      <c r="C978" s="177"/>
      <c r="D978" s="178"/>
      <c r="E978" s="256" t="s">
        <v>838</v>
      </c>
      <c r="F978" s="178"/>
      <c r="G978" s="179"/>
      <c r="H978" s="180"/>
      <c r="I978" s="181"/>
      <c r="J978" s="182"/>
      <c r="K978" s="183" t="s">
        <v>25</v>
      </c>
      <c r="L978" s="352">
        <v>63.459945120999997</v>
      </c>
      <c r="M978" s="352">
        <v>63.87181714394071</v>
      </c>
      <c r="N978" s="352">
        <v>63.886127147103139</v>
      </c>
      <c r="O978" s="352">
        <v>63.900510292538435</v>
      </c>
      <c r="P978" s="352">
        <v>63.914966985473271</v>
      </c>
      <c r="Q978" s="352">
        <v>63.929497633379896</v>
      </c>
      <c r="R978" s="352">
        <v>63.944102645988771</v>
      </c>
      <c r="S978" s="352">
        <v>63.958782435300961</v>
      </c>
      <c r="T978" s="352">
        <v>63.973537415600767</v>
      </c>
      <c r="U978" s="352">
        <v>63.988368003468324</v>
      </c>
      <c r="V978" s="352">
        <v>64.003274617792428</v>
      </c>
      <c r="W978" s="352">
        <v>64.018257679783176</v>
      </c>
      <c r="X978" s="352">
        <v>64.033317612985059</v>
      </c>
      <c r="Y978" s="352">
        <v>64.048454843289619</v>
      </c>
      <c r="Z978" s="184"/>
      <c r="AA978" s="353"/>
      <c r="AB978" s="353"/>
      <c r="AC978" s="354">
        <v>15.6</v>
      </c>
      <c r="AD978" s="175"/>
      <c r="AE978" s="186">
        <v>1</v>
      </c>
      <c r="AF978" s="187">
        <v>0</v>
      </c>
      <c r="AG978" s="187">
        <v>0</v>
      </c>
      <c r="AH978" s="187">
        <v>0</v>
      </c>
      <c r="AI978" s="187">
        <v>0</v>
      </c>
      <c r="AJ978" s="187">
        <v>0</v>
      </c>
      <c r="AK978" s="187">
        <v>0</v>
      </c>
      <c r="AL978" s="188">
        <v>0</v>
      </c>
      <c r="AN978" s="216"/>
      <c r="AO978"/>
      <c r="AP978"/>
      <c r="AQ978"/>
      <c r="AR978"/>
      <c r="AS978"/>
      <c r="AT978"/>
    </row>
    <row r="979" spans="1:46" s="157" customFormat="1" ht="15" x14ac:dyDescent="0.25">
      <c r="A979" s="11"/>
      <c r="B979" s="176"/>
      <c r="C979" s="189"/>
      <c r="D979" s="190" t="s">
        <v>26</v>
      </c>
      <c r="E979" s="355"/>
      <c r="F979" s="356"/>
      <c r="G979" s="357"/>
      <c r="H979" s="358"/>
      <c r="I979" s="359"/>
      <c r="J979" s="359"/>
      <c r="K979" s="359"/>
      <c r="L979" s="359"/>
      <c r="M979" s="359"/>
      <c r="N979" s="360"/>
      <c r="O979" s="360"/>
      <c r="P979" s="360"/>
      <c r="Q979" s="360"/>
      <c r="R979" s="361" t="s">
        <v>27</v>
      </c>
      <c r="S979" s="392">
        <v>0</v>
      </c>
      <c r="T979" s="353"/>
      <c r="U979" s="353"/>
      <c r="V979" s="353"/>
      <c r="W979" s="353"/>
      <c r="X979" s="353"/>
      <c r="Y979" s="353"/>
      <c r="Z979" s="184"/>
      <c r="AA979" s="362"/>
      <c r="AB979" s="362"/>
      <c r="AC979" s="363"/>
      <c r="AD979" s="175"/>
      <c r="AE979" s="175"/>
      <c r="AF979" s="175"/>
      <c r="AG979" s="175"/>
      <c r="AH979" s="175"/>
      <c r="AI979" s="175"/>
      <c r="AJ979" s="175"/>
      <c r="AK979" s="175"/>
      <c r="AL979" s="175"/>
      <c r="AN979" s="216"/>
      <c r="AO979"/>
      <c r="AP979"/>
      <c r="AQ979"/>
      <c r="AR979"/>
      <c r="AS979"/>
      <c r="AT979"/>
    </row>
    <row r="980" spans="1:46" s="157" customFormat="1" ht="15" x14ac:dyDescent="0.25">
      <c r="A980" s="14"/>
      <c r="B980" s="197"/>
      <c r="C980" s="198"/>
      <c r="D980" s="198"/>
      <c r="E980" s="198"/>
      <c r="F980" s="199"/>
      <c r="G980" s="200" t="s">
        <v>28</v>
      </c>
      <c r="H980" s="201">
        <v>0.99199999999999999</v>
      </c>
      <c r="I980" s="197"/>
      <c r="J980" s="202"/>
      <c r="K980" s="203" t="s">
        <v>29</v>
      </c>
      <c r="L980" s="78">
        <v>66.662400000000005</v>
      </c>
      <c r="M980" s="78">
        <v>67.095056811942257</v>
      </c>
      <c r="N980" s="78">
        <v>67.110088957857229</v>
      </c>
      <c r="O980" s="78">
        <v>67.125197937110812</v>
      </c>
      <c r="P980" s="78">
        <v>67.140384175379083</v>
      </c>
      <c r="Q980" s="78">
        <v>67.155648100697064</v>
      </c>
      <c r="R980" s="78">
        <v>67.170990143471954</v>
      </c>
      <c r="S980" s="78">
        <v>67.186410736496086</v>
      </c>
      <c r="T980" s="78">
        <v>67.201910314960301</v>
      </c>
      <c r="U980" s="78">
        <v>67.217489316467123</v>
      </c>
      <c r="V980" s="78">
        <v>67.2331481810442</v>
      </c>
      <c r="W980" s="78">
        <v>67.248887351157691</v>
      </c>
      <c r="X980" s="78">
        <v>67.264707271725896</v>
      </c>
      <c r="Y980" s="78">
        <v>67.280608390132642</v>
      </c>
      <c r="Z980" s="204"/>
      <c r="AA980" s="205"/>
      <c r="AB980" s="198"/>
      <c r="AC980" s="206"/>
      <c r="AD980" s="175"/>
      <c r="AE980" s="175"/>
      <c r="AF980" s="175"/>
      <c r="AG980" s="175"/>
      <c r="AH980" s="175"/>
      <c r="AI980" s="175"/>
      <c r="AJ980" s="175"/>
      <c r="AK980" s="175"/>
      <c r="AL980" s="175"/>
      <c r="AN980" s="216"/>
      <c r="AO980"/>
      <c r="AP980"/>
      <c r="AQ980"/>
      <c r="AR980"/>
      <c r="AS980"/>
      <c r="AT980"/>
    </row>
    <row r="981" spans="1:46" s="157" customFormat="1" ht="15" x14ac:dyDescent="0.25">
      <c r="A981" s="2"/>
      <c r="C981" s="207"/>
      <c r="D981" s="208"/>
      <c r="E981" s="208"/>
      <c r="F981" s="208"/>
      <c r="G981" s="209"/>
      <c r="H981" s="241"/>
      <c r="I981" s="211"/>
      <c r="J981" s="212"/>
      <c r="K981" s="208"/>
      <c r="Z981" s="175"/>
      <c r="AA981" s="175"/>
      <c r="AB981" s="175"/>
      <c r="AC981" s="175"/>
      <c r="AD981" s="175"/>
      <c r="AE981" s="175"/>
      <c r="AF981" s="175"/>
      <c r="AG981" s="175"/>
      <c r="AH981" s="175"/>
      <c r="AI981" s="175"/>
      <c r="AJ981" s="175"/>
      <c r="AK981" s="175"/>
      <c r="AL981" s="175"/>
      <c r="AN981" s="216"/>
      <c r="AO981"/>
      <c r="AP981"/>
      <c r="AQ981"/>
      <c r="AR981"/>
      <c r="AS981"/>
      <c r="AT981"/>
    </row>
    <row r="982" spans="1:46" s="157" customFormat="1" ht="15" x14ac:dyDescent="0.25">
      <c r="A982" s="152"/>
      <c r="B982" s="388">
        <v>810</v>
      </c>
      <c r="C982" s="365" t="s">
        <v>344</v>
      </c>
      <c r="D982" s="366" t="s">
        <v>30</v>
      </c>
      <c r="E982" s="366" t="s">
        <v>612</v>
      </c>
      <c r="F982" s="367"/>
      <c r="G982" s="411">
        <v>43489</v>
      </c>
      <c r="H982" s="412">
        <v>9.44</v>
      </c>
      <c r="I982" s="342">
        <v>1</v>
      </c>
      <c r="J982" s="368">
        <v>0</v>
      </c>
      <c r="K982" s="369">
        <v>0</v>
      </c>
      <c r="L982" s="370">
        <v>9.44</v>
      </c>
      <c r="M982" s="370">
        <v>9.4401723438952843</v>
      </c>
      <c r="N982" s="370">
        <v>9.4403446909370103</v>
      </c>
      <c r="O982" s="370">
        <v>9.4405170411252364</v>
      </c>
      <c r="P982" s="370">
        <v>9.4406893944600228</v>
      </c>
      <c r="Q982" s="370">
        <v>9.4408617509414228</v>
      </c>
      <c r="R982" s="370">
        <v>9.4410341105694933</v>
      </c>
      <c r="S982" s="370">
        <v>9.4412064733442964</v>
      </c>
      <c r="T982" s="370">
        <v>9.4413788392658855</v>
      </c>
      <c r="U982" s="370">
        <v>9.4415512083343192</v>
      </c>
      <c r="V982" s="370">
        <v>9.441723580549656</v>
      </c>
      <c r="W982" s="370">
        <v>9.4418959559119493</v>
      </c>
      <c r="X982" s="370">
        <v>9.4420683344212666</v>
      </c>
      <c r="Y982" s="370">
        <v>9.4422407160776523</v>
      </c>
      <c r="Z982" s="381"/>
      <c r="AA982" s="347">
        <v>0</v>
      </c>
      <c r="AB982" s="347">
        <v>0</v>
      </c>
      <c r="AC982" s="348">
        <v>0.2510593220338983</v>
      </c>
      <c r="AD982" s="175"/>
      <c r="AE982" s="349">
        <v>83818</v>
      </c>
      <c r="AF982" s="350"/>
      <c r="AG982" s="350"/>
      <c r="AH982" s="350"/>
      <c r="AI982" s="350"/>
      <c r="AJ982" s="350"/>
      <c r="AK982" s="350"/>
      <c r="AL982" s="351"/>
      <c r="AM982" s="157">
        <v>10.648020431917562</v>
      </c>
      <c r="AN982" s="240">
        <v>-1.2080204319175625</v>
      </c>
      <c r="AO982"/>
      <c r="AP982"/>
      <c r="AQ982"/>
      <c r="AR982"/>
      <c r="AS982"/>
      <c r="AT982"/>
    </row>
    <row r="983" spans="1:46" s="157" customFormat="1" ht="15" x14ac:dyDescent="0.25">
      <c r="A983" s="152"/>
      <c r="C983" s="217"/>
      <c r="D983" s="139"/>
      <c r="E983" s="139"/>
      <c r="F983" s="139"/>
      <c r="G983" s="218">
        <v>0.72916666666666663</v>
      </c>
      <c r="H983" s="248"/>
      <c r="I983" s="220"/>
      <c r="J983" s="220"/>
      <c r="K983" s="220"/>
      <c r="L983" s="220" t="s">
        <v>32</v>
      </c>
      <c r="M983" s="235"/>
      <c r="N983" s="221"/>
      <c r="O983" s="221"/>
      <c r="P983" s="221"/>
      <c r="Q983" s="221"/>
      <c r="R983" s="221"/>
      <c r="S983" s="221"/>
      <c r="T983" s="221"/>
      <c r="U983" s="221"/>
      <c r="V983" s="221"/>
      <c r="W983" s="221"/>
      <c r="X983" s="221"/>
      <c r="Y983" s="221"/>
      <c r="Z983" s="222"/>
      <c r="AA983" s="353"/>
      <c r="AB983" s="353"/>
      <c r="AC983" s="372">
        <v>2.37</v>
      </c>
      <c r="AD983" s="175"/>
      <c r="AE983" s="186">
        <v>1</v>
      </c>
      <c r="AF983" s="187">
        <v>0</v>
      </c>
      <c r="AG983" s="187">
        <v>0</v>
      </c>
      <c r="AH983" s="187">
        <v>0</v>
      </c>
      <c r="AI983" s="187">
        <v>0</v>
      </c>
      <c r="AJ983" s="187">
        <v>0</v>
      </c>
      <c r="AK983" s="187">
        <v>0</v>
      </c>
      <c r="AL983" s="188">
        <v>0</v>
      </c>
      <c r="AN983" s="216"/>
      <c r="AO983"/>
      <c r="AP983"/>
      <c r="AQ983"/>
      <c r="AR983"/>
      <c r="AS983"/>
      <c r="AT983"/>
    </row>
    <row r="984" spans="1:46" s="157" customFormat="1" ht="15" x14ac:dyDescent="0.25">
      <c r="A984" s="152"/>
      <c r="C984" s="223" t="s">
        <v>33</v>
      </c>
      <c r="D984" s="373"/>
      <c r="E984" s="225"/>
      <c r="F984" s="225"/>
      <c r="G984" s="226"/>
      <c r="H984" s="249"/>
      <c r="I984" s="228"/>
      <c r="J984" s="228"/>
      <c r="K984" s="228"/>
      <c r="L984" s="228"/>
      <c r="M984" s="374"/>
      <c r="N984" s="374"/>
      <c r="O984" s="375"/>
      <c r="P984" s="375"/>
      <c r="Q984" s="375"/>
      <c r="R984" s="376" t="s">
        <v>34</v>
      </c>
      <c r="S984" s="396">
        <v>0</v>
      </c>
      <c r="T984" s="233"/>
      <c r="U984" s="233"/>
      <c r="V984" s="233"/>
      <c r="W984" s="233"/>
      <c r="X984" s="233"/>
      <c r="Y984" s="233"/>
      <c r="Z984" s="234"/>
      <c r="AA984" s="378"/>
      <c r="AB984" s="378"/>
      <c r="AC984" s="379"/>
      <c r="AD984" s="175"/>
      <c r="AE984" s="175"/>
      <c r="AF984" s="175"/>
      <c r="AG984" s="175"/>
      <c r="AH984" s="175"/>
      <c r="AI984" s="175"/>
      <c r="AJ984" s="175"/>
      <c r="AK984" s="175"/>
      <c r="AL984" s="175"/>
      <c r="AN984" s="216"/>
      <c r="AO984"/>
      <c r="AP984"/>
      <c r="AQ984"/>
      <c r="AR984"/>
      <c r="AS984"/>
      <c r="AT984"/>
    </row>
    <row r="985" spans="1:46" s="157" customFormat="1" ht="15" x14ac:dyDescent="0.25">
      <c r="A985" s="152"/>
      <c r="B985" s="364">
        <v>856</v>
      </c>
      <c r="C985" s="365" t="s">
        <v>345</v>
      </c>
      <c r="D985" s="366" t="s">
        <v>30</v>
      </c>
      <c r="E985" s="366" t="s">
        <v>543</v>
      </c>
      <c r="F985" s="367"/>
      <c r="G985" s="411">
        <v>43499</v>
      </c>
      <c r="H985" s="412">
        <v>3.9</v>
      </c>
      <c r="I985" s="342">
        <v>1</v>
      </c>
      <c r="J985" s="368">
        <v>0</v>
      </c>
      <c r="K985" s="369">
        <v>0</v>
      </c>
      <c r="L985" s="370">
        <v>3.9</v>
      </c>
      <c r="M985" s="370">
        <v>3.9000712013974161</v>
      </c>
      <c r="N985" s="370">
        <v>3.9001424040947397</v>
      </c>
      <c r="O985" s="370">
        <v>3.9002136080919945</v>
      </c>
      <c r="P985" s="370">
        <v>3.9002848133892045</v>
      </c>
      <c r="Q985" s="370">
        <v>3.9003560199863929</v>
      </c>
      <c r="R985" s="370">
        <v>3.9004272278835836</v>
      </c>
      <c r="S985" s="370">
        <v>3.9004984370808002</v>
      </c>
      <c r="T985" s="370">
        <v>3.9005696475780676</v>
      </c>
      <c r="U985" s="370">
        <v>3.9006408593754074</v>
      </c>
      <c r="V985" s="370">
        <v>3.9007120724728455</v>
      </c>
      <c r="W985" s="370">
        <v>3.9007832868704031</v>
      </c>
      <c r="X985" s="370">
        <v>3.9008545025681078</v>
      </c>
      <c r="Y985" s="370">
        <v>3.9009257195659792</v>
      </c>
      <c r="Z985" s="371"/>
      <c r="AA985" s="347">
        <v>0</v>
      </c>
      <c r="AB985" s="347">
        <v>0</v>
      </c>
      <c r="AC985" s="348">
        <v>0.11794871794871796</v>
      </c>
      <c r="AD985" s="175"/>
      <c r="AE985" s="349">
        <v>83852</v>
      </c>
      <c r="AF985" s="350"/>
      <c r="AG985" s="350"/>
      <c r="AH985" s="350"/>
      <c r="AI985" s="350"/>
      <c r="AJ985" s="350"/>
      <c r="AK985" s="350"/>
      <c r="AL985" s="351"/>
      <c r="AM985" s="157">
        <v>3.9736390010600271</v>
      </c>
      <c r="AN985" s="216">
        <v>-7.3639001060027187E-2</v>
      </c>
      <c r="AO985"/>
      <c r="AP985"/>
      <c r="AQ985"/>
      <c r="AR985"/>
      <c r="AS985"/>
      <c r="AT985"/>
    </row>
    <row r="986" spans="1:46" s="157" customFormat="1" ht="15" x14ac:dyDescent="0.25">
      <c r="A986" s="152"/>
      <c r="C986" s="217"/>
      <c r="D986" s="139"/>
      <c r="E986" s="139" t="s">
        <v>534</v>
      </c>
      <c r="F986" s="139"/>
      <c r="G986" s="218">
        <v>0.72916666666666663</v>
      </c>
      <c r="H986" s="250"/>
      <c r="I986" s="220"/>
      <c r="J986" s="220"/>
      <c r="K986" s="220"/>
      <c r="L986" s="220" t="s">
        <v>32</v>
      </c>
      <c r="M986" s="221"/>
      <c r="N986" s="221"/>
      <c r="O986" s="221"/>
      <c r="P986" s="221"/>
      <c r="Q986" s="221"/>
      <c r="R986" s="221"/>
      <c r="S986" s="221"/>
      <c r="T986" s="221"/>
      <c r="U986" s="221"/>
      <c r="V986" s="221"/>
      <c r="W986" s="221"/>
      <c r="X986" s="221"/>
      <c r="Y986" s="221"/>
      <c r="Z986" s="222"/>
      <c r="AA986" s="353"/>
      <c r="AB986" s="353"/>
      <c r="AC986" s="372">
        <v>0.46</v>
      </c>
      <c r="AD986" s="175"/>
      <c r="AE986" s="186">
        <v>1</v>
      </c>
      <c r="AF986" s="187">
        <v>0</v>
      </c>
      <c r="AG986" s="187">
        <v>0</v>
      </c>
      <c r="AH986" s="187">
        <v>0</v>
      </c>
      <c r="AI986" s="187">
        <v>0</v>
      </c>
      <c r="AJ986" s="187">
        <v>0</v>
      </c>
      <c r="AK986" s="187">
        <v>0</v>
      </c>
      <c r="AL986" s="188">
        <v>0</v>
      </c>
      <c r="AN986" s="216"/>
      <c r="AO986"/>
      <c r="AP986"/>
      <c r="AQ986"/>
      <c r="AR986"/>
      <c r="AS986"/>
      <c r="AT986"/>
    </row>
    <row r="987" spans="1:46" s="157" customFormat="1" ht="15" x14ac:dyDescent="0.25">
      <c r="A987" s="152"/>
      <c r="C987" s="223" t="s">
        <v>33</v>
      </c>
      <c r="D987" s="373"/>
      <c r="E987" s="225"/>
      <c r="F987" s="225"/>
      <c r="G987" s="226"/>
      <c r="H987" s="249"/>
      <c r="I987" s="228"/>
      <c r="J987" s="228"/>
      <c r="K987" s="228"/>
      <c r="L987" s="228"/>
      <c r="M987" s="374"/>
      <c r="N987" s="374"/>
      <c r="O987" s="375"/>
      <c r="P987" s="375"/>
      <c r="Q987" s="375"/>
      <c r="R987" s="376" t="s">
        <v>34</v>
      </c>
      <c r="S987" s="396">
        <v>0</v>
      </c>
      <c r="T987" s="233"/>
      <c r="U987" s="233"/>
      <c r="V987" s="233"/>
      <c r="W987" s="233"/>
      <c r="X987" s="233"/>
      <c r="Y987" s="233"/>
      <c r="Z987" s="234"/>
      <c r="AA987" s="378"/>
      <c r="AB987" s="378"/>
      <c r="AC987" s="379"/>
      <c r="AD987" s="175"/>
      <c r="AE987" s="175"/>
      <c r="AF987" s="175"/>
      <c r="AG987" s="175"/>
      <c r="AH987" s="175"/>
      <c r="AI987" s="175"/>
      <c r="AJ987" s="175"/>
      <c r="AK987" s="175"/>
      <c r="AL987" s="175"/>
      <c r="AN987" s="216"/>
      <c r="AO987"/>
      <c r="AP987"/>
      <c r="AQ987"/>
      <c r="AR987"/>
      <c r="AS987"/>
      <c r="AT987"/>
    </row>
    <row r="988" spans="1:46" s="157" customFormat="1" ht="15" x14ac:dyDescent="0.25">
      <c r="A988" s="152"/>
      <c r="B988" s="364">
        <v>875</v>
      </c>
      <c r="C988" s="365" t="s">
        <v>346</v>
      </c>
      <c r="D988" s="366" t="s">
        <v>30</v>
      </c>
      <c r="E988" s="366" t="s">
        <v>532</v>
      </c>
      <c r="F988" s="367"/>
      <c r="G988" s="411">
        <v>43439</v>
      </c>
      <c r="H988" s="412">
        <v>13.77</v>
      </c>
      <c r="I988" s="342">
        <v>1</v>
      </c>
      <c r="J988" s="368">
        <v>0</v>
      </c>
      <c r="K988" s="369">
        <v>0</v>
      </c>
      <c r="L988" s="370">
        <v>13.77</v>
      </c>
      <c r="M988" s="370">
        <v>13.770251395703184</v>
      </c>
      <c r="N988" s="370">
        <v>13.770502795996043</v>
      </c>
      <c r="O988" s="370">
        <v>13.770754200878656</v>
      </c>
      <c r="P988" s="370">
        <v>13.771005610351114</v>
      </c>
      <c r="Q988" s="370">
        <v>13.771257024413494</v>
      </c>
      <c r="R988" s="370">
        <v>13.771508443065883</v>
      </c>
      <c r="S988" s="370">
        <v>13.771759866308363</v>
      </c>
      <c r="T988" s="370">
        <v>13.772011294141022</v>
      </c>
      <c r="U988" s="370">
        <v>13.772262726563939</v>
      </c>
      <c r="V988" s="370">
        <v>13.772514163577201</v>
      </c>
      <c r="W988" s="370">
        <v>13.772765605180885</v>
      </c>
      <c r="X988" s="370">
        <v>13.773017051375088</v>
      </c>
      <c r="Y988" s="370">
        <v>13.77326850215988</v>
      </c>
      <c r="Z988" s="371"/>
      <c r="AA988" s="347">
        <v>0</v>
      </c>
      <c r="AB988" s="347">
        <v>0</v>
      </c>
      <c r="AC988" s="348">
        <v>0.1757443718228032</v>
      </c>
      <c r="AD988" s="175"/>
      <c r="AE988" s="349">
        <v>83837</v>
      </c>
      <c r="AF988" s="350"/>
      <c r="AG988" s="350"/>
      <c r="AH988" s="350"/>
      <c r="AI988" s="350"/>
      <c r="AJ988" s="350"/>
      <c r="AK988" s="350"/>
      <c r="AL988" s="351"/>
      <c r="AM988" s="157">
        <v>14.018268879066646</v>
      </c>
      <c r="AN988" s="216">
        <v>-0.24826887906664652</v>
      </c>
      <c r="AO988"/>
      <c r="AP988"/>
      <c r="AQ988"/>
      <c r="AR988"/>
      <c r="AS988"/>
      <c r="AT988"/>
    </row>
    <row r="989" spans="1:46" s="157" customFormat="1" ht="15" x14ac:dyDescent="0.25">
      <c r="C989" s="217"/>
      <c r="D989" s="139"/>
      <c r="E989" s="139" t="s">
        <v>682</v>
      </c>
      <c r="F989" s="139"/>
      <c r="G989" s="218">
        <v>0.6875</v>
      </c>
      <c r="H989" s="250"/>
      <c r="I989" s="220"/>
      <c r="J989" s="220"/>
      <c r="K989" s="220"/>
      <c r="L989" s="220" t="s">
        <v>32</v>
      </c>
      <c r="M989" s="235"/>
      <c r="N989" s="221"/>
      <c r="O989" s="221"/>
      <c r="P989" s="221"/>
      <c r="Q989" s="221"/>
      <c r="R989" s="221"/>
      <c r="S989" s="221"/>
      <c r="T989" s="221"/>
      <c r="U989" s="221"/>
      <c r="V989" s="221"/>
      <c r="W989" s="221"/>
      <c r="X989" s="221"/>
      <c r="Y989" s="221"/>
      <c r="Z989" s="222"/>
      <c r="AA989" s="353"/>
      <c r="AB989" s="353"/>
      <c r="AC989" s="372">
        <v>2.42</v>
      </c>
      <c r="AD989" s="175"/>
      <c r="AE989" s="186">
        <v>1</v>
      </c>
      <c r="AF989" s="187">
        <v>0</v>
      </c>
      <c r="AG989" s="187">
        <v>0</v>
      </c>
      <c r="AH989" s="187">
        <v>0</v>
      </c>
      <c r="AI989" s="187">
        <v>0</v>
      </c>
      <c r="AJ989" s="187">
        <v>0</v>
      </c>
      <c r="AK989" s="187">
        <v>0</v>
      </c>
      <c r="AL989" s="188">
        <v>0</v>
      </c>
      <c r="AN989" s="216"/>
      <c r="AO989"/>
      <c r="AP989"/>
      <c r="AQ989"/>
      <c r="AR989"/>
      <c r="AS989"/>
      <c r="AT989"/>
    </row>
    <row r="990" spans="1:46" s="157" customFormat="1" ht="15" x14ac:dyDescent="0.25">
      <c r="C990" s="223" t="s">
        <v>33</v>
      </c>
      <c r="D990" s="373"/>
      <c r="E990" s="225"/>
      <c r="F990" s="225"/>
      <c r="G990" s="226"/>
      <c r="H990" s="249"/>
      <c r="I990" s="228"/>
      <c r="J990" s="228"/>
      <c r="K990" s="228"/>
      <c r="L990" s="228"/>
      <c r="M990" s="374"/>
      <c r="N990" s="374"/>
      <c r="O990" s="375"/>
      <c r="P990" s="375"/>
      <c r="Q990" s="375"/>
      <c r="R990" s="376" t="s">
        <v>34</v>
      </c>
      <c r="S990" s="396">
        <v>0</v>
      </c>
      <c r="T990" s="233"/>
      <c r="U990" s="233"/>
      <c r="V990" s="233"/>
      <c r="W990" s="233"/>
      <c r="X990" s="233"/>
      <c r="Y990" s="233"/>
      <c r="Z990" s="234"/>
      <c r="AA990" s="378"/>
      <c r="AB990" s="378"/>
      <c r="AC990" s="379"/>
      <c r="AD990" s="175"/>
      <c r="AE990" s="175"/>
      <c r="AF990" s="175"/>
      <c r="AG990" s="175"/>
      <c r="AH990" s="175"/>
      <c r="AI990" s="175"/>
      <c r="AJ990" s="175"/>
      <c r="AK990" s="175"/>
      <c r="AL990" s="175"/>
      <c r="AN990" s="216"/>
      <c r="AO990"/>
      <c r="AP990"/>
      <c r="AQ990"/>
      <c r="AR990"/>
      <c r="AS990"/>
      <c r="AT990"/>
    </row>
    <row r="991" spans="1:46" s="157" customFormat="1" ht="15" x14ac:dyDescent="0.25">
      <c r="B991" s="364">
        <v>881</v>
      </c>
      <c r="C991" s="365" t="s">
        <v>347</v>
      </c>
      <c r="D991" s="366" t="s">
        <v>30</v>
      </c>
      <c r="E991" s="366" t="s">
        <v>532</v>
      </c>
      <c r="F991" s="367"/>
      <c r="G991" s="411">
        <v>43459</v>
      </c>
      <c r="H991" s="412">
        <v>2.12</v>
      </c>
      <c r="I991" s="342">
        <v>1</v>
      </c>
      <c r="J991" s="368">
        <v>0</v>
      </c>
      <c r="K991" s="369">
        <v>0</v>
      </c>
      <c r="L991" s="370">
        <v>2.12</v>
      </c>
      <c r="M991" s="370">
        <v>2.1200387043493647</v>
      </c>
      <c r="N991" s="370">
        <v>2.1200774094053458</v>
      </c>
      <c r="O991" s="370">
        <v>2.120116115167956</v>
      </c>
      <c r="P991" s="370">
        <v>2.1201548216372088</v>
      </c>
      <c r="Q991" s="370">
        <v>2.1201935288131164</v>
      </c>
      <c r="R991" s="370">
        <v>2.1202322366956916</v>
      </c>
      <c r="S991" s="370">
        <v>2.1202709452849482</v>
      </c>
      <c r="T991" s="370">
        <v>2.1203096545808982</v>
      </c>
      <c r="U991" s="370">
        <v>2.1203483645835548</v>
      </c>
      <c r="V991" s="370">
        <v>2.1203870752929315</v>
      </c>
      <c r="W991" s="370">
        <v>2.1204257867090397</v>
      </c>
      <c r="X991" s="370">
        <v>2.1204644988318946</v>
      </c>
      <c r="Y991" s="370">
        <v>2.1205032116615068</v>
      </c>
      <c r="Z991" s="371"/>
      <c r="AA991" s="347">
        <v>0</v>
      </c>
      <c r="AB991" s="347">
        <v>0</v>
      </c>
      <c r="AC991" s="348">
        <v>0.19339622641509432</v>
      </c>
      <c r="AD991" s="175"/>
      <c r="AE991" s="349">
        <v>83830</v>
      </c>
      <c r="AF991" s="350"/>
      <c r="AG991" s="350"/>
      <c r="AH991" s="350"/>
      <c r="AI991" s="350"/>
      <c r="AJ991" s="350"/>
      <c r="AK991" s="350"/>
      <c r="AL991" s="351"/>
      <c r="AM991" s="157">
        <v>2.33</v>
      </c>
      <c r="AN991" s="216">
        <v>-0.20999999999999996</v>
      </c>
      <c r="AO991"/>
      <c r="AP991"/>
      <c r="AQ991"/>
      <c r="AR991"/>
      <c r="AS991"/>
      <c r="AT991"/>
    </row>
    <row r="992" spans="1:46" s="157" customFormat="1" ht="15" x14ac:dyDescent="0.25">
      <c r="C992" s="217"/>
      <c r="D992" s="139"/>
      <c r="E992" s="139"/>
      <c r="F992" s="139"/>
      <c r="G992" s="218">
        <v>0.5625</v>
      </c>
      <c r="H992" s="250"/>
      <c r="I992" s="220"/>
      <c r="J992" s="220"/>
      <c r="K992" s="220"/>
      <c r="L992" s="220" t="s">
        <v>32</v>
      </c>
      <c r="M992" s="235"/>
      <c r="N992" s="221"/>
      <c r="O992" s="221"/>
      <c r="P992" s="221"/>
      <c r="Q992" s="221"/>
      <c r="R992" s="221"/>
      <c r="S992" s="221"/>
      <c r="T992" s="221"/>
      <c r="U992" s="221"/>
      <c r="V992" s="221"/>
      <c r="W992" s="221"/>
      <c r="X992" s="221"/>
      <c r="Y992" s="221"/>
      <c r="Z992" s="222"/>
      <c r="AA992" s="353"/>
      <c r="AB992" s="353"/>
      <c r="AC992" s="372">
        <v>0.41</v>
      </c>
      <c r="AD992" s="175"/>
      <c r="AE992" s="186">
        <v>1</v>
      </c>
      <c r="AF992" s="187">
        <v>0</v>
      </c>
      <c r="AG992" s="187">
        <v>0</v>
      </c>
      <c r="AH992" s="187">
        <v>0</v>
      </c>
      <c r="AI992" s="187">
        <v>0</v>
      </c>
      <c r="AJ992" s="187">
        <v>0</v>
      </c>
      <c r="AK992" s="187">
        <v>0</v>
      </c>
      <c r="AL992" s="188">
        <v>0</v>
      </c>
      <c r="AN992" s="216"/>
      <c r="AO992"/>
      <c r="AP992"/>
      <c r="AQ992"/>
      <c r="AR992"/>
      <c r="AS992"/>
      <c r="AT992"/>
    </row>
    <row r="993" spans="1:46" s="157" customFormat="1" ht="15" x14ac:dyDescent="0.25">
      <c r="A993"/>
      <c r="C993" s="223" t="s">
        <v>33</v>
      </c>
      <c r="D993" s="373"/>
      <c r="E993" s="225"/>
      <c r="F993" s="225"/>
      <c r="G993" s="226"/>
      <c r="H993" s="249"/>
      <c r="I993" s="228"/>
      <c r="J993" s="228"/>
      <c r="K993" s="228"/>
      <c r="L993" s="228"/>
      <c r="M993" s="374"/>
      <c r="N993" s="374"/>
      <c r="O993" s="375"/>
      <c r="P993" s="375"/>
      <c r="Q993" s="375"/>
      <c r="R993" s="376" t="s">
        <v>34</v>
      </c>
      <c r="S993" s="396">
        <v>0</v>
      </c>
      <c r="T993" s="233"/>
      <c r="U993" s="233"/>
      <c r="V993" s="233"/>
      <c r="W993" s="233"/>
      <c r="X993" s="233"/>
      <c r="Y993" s="233"/>
      <c r="Z993" s="234"/>
      <c r="AA993" s="378"/>
      <c r="AB993" s="378"/>
      <c r="AC993" s="379"/>
      <c r="AD993" s="175"/>
      <c r="AE993" s="175"/>
      <c r="AF993" s="175"/>
      <c r="AG993" s="175"/>
      <c r="AH993" s="175"/>
      <c r="AI993" s="175"/>
      <c r="AJ993" s="175"/>
      <c r="AK993" s="175"/>
      <c r="AL993" s="175"/>
      <c r="AN993" s="216"/>
      <c r="AO993"/>
      <c r="AP993"/>
      <c r="AQ993"/>
      <c r="AR993"/>
      <c r="AS993"/>
      <c r="AT993"/>
    </row>
    <row r="994" spans="1:46" s="157" customFormat="1" ht="15" x14ac:dyDescent="0.25">
      <c r="A994"/>
      <c r="B994" s="380">
        <v>903</v>
      </c>
      <c r="C994" s="365" t="s">
        <v>350</v>
      </c>
      <c r="D994" s="366" t="s">
        <v>30</v>
      </c>
      <c r="E994" s="366" t="s">
        <v>531</v>
      </c>
      <c r="F994" s="367"/>
      <c r="G994" s="411">
        <v>43496</v>
      </c>
      <c r="H994" s="412">
        <v>1.907030158</v>
      </c>
      <c r="I994" s="342">
        <v>1</v>
      </c>
      <c r="J994" s="368">
        <v>0</v>
      </c>
      <c r="K994" s="369">
        <v>0</v>
      </c>
      <c r="L994" s="370">
        <v>1.907030158</v>
      </c>
      <c r="M994" s="370">
        <v>2.3046997332660757</v>
      </c>
      <c r="N994" s="370">
        <v>2.3047345501099543</v>
      </c>
      <c r="O994" s="370">
        <v>2.304769367589476</v>
      </c>
      <c r="P994" s="370">
        <v>2.3048041857046528</v>
      </c>
      <c r="Q994" s="370">
        <v>2.3048390044554954</v>
      </c>
      <c r="R994" s="370">
        <v>2.3048738238420161</v>
      </c>
      <c r="S994" s="370">
        <v>2.3049086438642261</v>
      </c>
      <c r="T994" s="370">
        <v>2.3049434645221374</v>
      </c>
      <c r="U994" s="370">
        <v>2.3049782858157615</v>
      </c>
      <c r="V994" s="370">
        <v>2.3050131077451099</v>
      </c>
      <c r="W994" s="370">
        <v>2.3050479303101934</v>
      </c>
      <c r="X994" s="370">
        <v>2.3050827535110257</v>
      </c>
      <c r="Y994" s="370">
        <v>2.305117577347616</v>
      </c>
      <c r="Z994" s="381"/>
      <c r="AA994" s="347">
        <v>0</v>
      </c>
      <c r="AB994" s="347">
        <v>0</v>
      </c>
      <c r="AC994" s="348">
        <v>0.11876585068666753</v>
      </c>
      <c r="AD994" s="175"/>
      <c r="AE994" s="349">
        <v>83849</v>
      </c>
      <c r="AF994" s="350"/>
      <c r="AG994" s="350"/>
      <c r="AH994" s="350"/>
      <c r="AI994" s="350"/>
      <c r="AJ994" s="350"/>
      <c r="AK994" s="350"/>
      <c r="AL994" s="351"/>
      <c r="AM994" s="157">
        <v>2.69</v>
      </c>
      <c r="AN994" s="216">
        <v>-0.78296984199999997</v>
      </c>
      <c r="AO994"/>
      <c r="AP994"/>
      <c r="AQ994"/>
      <c r="AR994"/>
      <c r="AS994"/>
      <c r="AT994"/>
    </row>
    <row r="995" spans="1:46" s="157" customFormat="1" ht="15" x14ac:dyDescent="0.25">
      <c r="A995"/>
      <c r="C995" s="242"/>
      <c r="D995" s="139"/>
      <c r="E995" s="139" t="s">
        <v>580</v>
      </c>
      <c r="F995" s="139"/>
      <c r="G995" s="137">
        <v>0.83333333333333337</v>
      </c>
      <c r="H995" s="250"/>
      <c r="I995" s="220"/>
      <c r="J995" s="220"/>
      <c r="K995" s="220"/>
      <c r="L995" s="220" t="s">
        <v>32</v>
      </c>
      <c r="M995" s="235">
        <v>0.42499999999999999</v>
      </c>
      <c r="N995" s="221"/>
      <c r="O995" s="221"/>
      <c r="P995" s="221"/>
      <c r="Q995" s="221"/>
      <c r="R995" s="221"/>
      <c r="S995" s="221"/>
      <c r="T995" s="221"/>
      <c r="U995" s="221"/>
      <c r="V995" s="221"/>
      <c r="W995" s="221"/>
      <c r="X995" s="221"/>
      <c r="Y995" s="221"/>
      <c r="Z995" s="222"/>
      <c r="AA995" s="353"/>
      <c r="AB995" s="353"/>
      <c r="AC995" s="372">
        <v>0.22649005899999999</v>
      </c>
      <c r="AD995" s="175"/>
      <c r="AE995" s="186">
        <v>1</v>
      </c>
      <c r="AF995" s="187">
        <v>0</v>
      </c>
      <c r="AG995" s="187">
        <v>0</v>
      </c>
      <c r="AH995" s="187">
        <v>0</v>
      </c>
      <c r="AI995" s="187">
        <v>0</v>
      </c>
      <c r="AJ995" s="187">
        <v>0</v>
      </c>
      <c r="AK995" s="187">
        <v>0</v>
      </c>
      <c r="AL995" s="188">
        <v>0</v>
      </c>
      <c r="AN995" s="216"/>
      <c r="AO995"/>
      <c r="AP995"/>
      <c r="AQ995"/>
      <c r="AR995"/>
      <c r="AS995"/>
      <c r="AT995"/>
    </row>
    <row r="996" spans="1:46" s="157" customFormat="1" ht="15" x14ac:dyDescent="0.25">
      <c r="A996"/>
      <c r="C996" s="223" t="s">
        <v>33</v>
      </c>
      <c r="D996" s="373"/>
      <c r="E996" s="225"/>
      <c r="F996" s="225"/>
      <c r="G996" s="226"/>
      <c r="H996" s="249"/>
      <c r="I996" s="228"/>
      <c r="J996" s="228"/>
      <c r="K996" s="228"/>
      <c r="L996" s="228"/>
      <c r="M996" s="374"/>
      <c r="N996" s="374"/>
      <c r="O996" s="375"/>
      <c r="P996" s="375"/>
      <c r="Q996" s="375"/>
      <c r="R996" s="376" t="s">
        <v>34</v>
      </c>
      <c r="S996" s="396">
        <v>0</v>
      </c>
      <c r="T996" s="233"/>
      <c r="U996" s="233"/>
      <c r="V996" s="233"/>
      <c r="W996" s="233"/>
      <c r="X996" s="233"/>
      <c r="Y996" s="233"/>
      <c r="Z996" s="234"/>
      <c r="AA996" s="378"/>
      <c r="AB996" s="378"/>
      <c r="AC996" s="379"/>
      <c r="AD996" s="175"/>
      <c r="AE996" s="175"/>
      <c r="AF996" s="175"/>
      <c r="AG996" s="175"/>
      <c r="AH996" s="175"/>
      <c r="AI996" s="175"/>
      <c r="AJ996" s="175"/>
      <c r="AK996" s="175"/>
      <c r="AL996" s="175"/>
      <c r="AN996" s="216"/>
      <c r="AO996"/>
      <c r="AP996"/>
      <c r="AQ996"/>
      <c r="AR996"/>
      <c r="AS996"/>
      <c r="AT996"/>
    </row>
    <row r="997" spans="1:46" s="157" customFormat="1" ht="15" x14ac:dyDescent="0.25">
      <c r="A997"/>
      <c r="B997" s="380">
        <v>907</v>
      </c>
      <c r="C997" s="365" t="s">
        <v>351</v>
      </c>
      <c r="D997" s="366" t="s">
        <v>30</v>
      </c>
      <c r="E997" s="366" t="s">
        <v>531</v>
      </c>
      <c r="F997" s="367"/>
      <c r="G997" s="411">
        <v>43496</v>
      </c>
      <c r="H997" s="412">
        <v>2.5990697890000001</v>
      </c>
      <c r="I997" s="342">
        <v>1</v>
      </c>
      <c r="J997" s="368">
        <v>0</v>
      </c>
      <c r="K997" s="369">
        <v>0</v>
      </c>
      <c r="L997" s="370">
        <v>2.5990697890000001</v>
      </c>
      <c r="M997" s="370">
        <v>2.5991172396156306</v>
      </c>
      <c r="N997" s="370">
        <v>2.5991646910975561</v>
      </c>
      <c r="O997" s="370">
        <v>2.5992121434457918</v>
      </c>
      <c r="P997" s="370">
        <v>2.5992595966603553</v>
      </c>
      <c r="Q997" s="370">
        <v>2.5993070507412601</v>
      </c>
      <c r="R997" s="370">
        <v>2.5993545056885234</v>
      </c>
      <c r="S997" s="370">
        <v>2.5994019615021604</v>
      </c>
      <c r="T997" s="370">
        <v>2.5994494181821879</v>
      </c>
      <c r="U997" s="370">
        <v>2.5994968757286205</v>
      </c>
      <c r="V997" s="370">
        <v>2.5995443341414748</v>
      </c>
      <c r="W997" s="370">
        <v>2.5995917934207653</v>
      </c>
      <c r="X997" s="370">
        <v>2.5996392535665107</v>
      </c>
      <c r="Y997" s="370">
        <v>2.5996867145787239</v>
      </c>
      <c r="Z997" s="383"/>
      <c r="AA997" s="347">
        <v>0</v>
      </c>
      <c r="AB997" s="347">
        <v>0</v>
      </c>
      <c r="AC997" s="348">
        <v>2.053596645457372E-3</v>
      </c>
      <c r="AD997" s="175"/>
      <c r="AE997" s="349">
        <v>83825</v>
      </c>
      <c r="AF997" s="350"/>
      <c r="AG997" s="350"/>
      <c r="AH997" s="350"/>
      <c r="AI997" s="350"/>
      <c r="AJ997" s="350"/>
      <c r="AK997" s="350"/>
      <c r="AL997" s="351"/>
      <c r="AM997" s="157">
        <v>2.7045481607202899</v>
      </c>
      <c r="AN997" s="216">
        <v>-0.10547837172028984</v>
      </c>
      <c r="AO997"/>
      <c r="AP997"/>
      <c r="AQ997"/>
      <c r="AR997"/>
      <c r="AS997"/>
      <c r="AT997"/>
    </row>
    <row r="998" spans="1:46" s="157" customFormat="1" ht="15" x14ac:dyDescent="0.25">
      <c r="A998"/>
      <c r="C998" s="217"/>
      <c r="D998" s="139"/>
      <c r="E998" s="139"/>
      <c r="F998" s="139"/>
      <c r="G998" s="137">
        <v>0.83333333333333337</v>
      </c>
      <c r="H998" s="250"/>
      <c r="I998" s="220"/>
      <c r="J998" s="220"/>
      <c r="K998" s="220"/>
      <c r="L998" s="220" t="s">
        <v>32</v>
      </c>
      <c r="M998" s="235"/>
      <c r="N998" s="221"/>
      <c r="O998" s="221"/>
      <c r="P998" s="221"/>
      <c r="Q998" s="221"/>
      <c r="R998" s="221"/>
      <c r="S998" s="221"/>
      <c r="T998" s="221"/>
      <c r="U998" s="221"/>
      <c r="V998" s="221"/>
      <c r="W998" s="221"/>
      <c r="X998" s="221"/>
      <c r="Y998" s="221"/>
      <c r="Z998" s="222"/>
      <c r="AA998" s="353"/>
      <c r="AB998" s="353"/>
      <c r="AC998" s="372">
        <v>5.3374410000000001E-3</v>
      </c>
      <c r="AD998" s="175"/>
      <c r="AE998" s="186">
        <v>1</v>
      </c>
      <c r="AF998" s="187">
        <v>0</v>
      </c>
      <c r="AG998" s="187">
        <v>0</v>
      </c>
      <c r="AH998" s="187">
        <v>0</v>
      </c>
      <c r="AI998" s="187">
        <v>0</v>
      </c>
      <c r="AJ998" s="187">
        <v>0</v>
      </c>
      <c r="AK998" s="187">
        <v>0</v>
      </c>
      <c r="AL998" s="188">
        <v>0</v>
      </c>
      <c r="AN998" s="216"/>
      <c r="AO998"/>
      <c r="AP998"/>
      <c r="AQ998"/>
      <c r="AR998"/>
      <c r="AS998"/>
      <c r="AT998"/>
    </row>
    <row r="999" spans="1:46" s="157" customFormat="1" ht="15" x14ac:dyDescent="0.25">
      <c r="A999"/>
      <c r="C999" s="223" t="s">
        <v>33</v>
      </c>
      <c r="D999" s="373"/>
      <c r="E999" s="225"/>
      <c r="F999" s="225"/>
      <c r="G999" s="226"/>
      <c r="H999" s="249"/>
      <c r="I999" s="228"/>
      <c r="J999" s="228"/>
      <c r="K999" s="228"/>
      <c r="L999" s="228"/>
      <c r="M999" s="374"/>
      <c r="N999" s="374"/>
      <c r="O999" s="375"/>
      <c r="P999" s="375"/>
      <c r="Q999" s="375"/>
      <c r="R999" s="376" t="s">
        <v>34</v>
      </c>
      <c r="S999" s="396">
        <v>0</v>
      </c>
      <c r="T999" s="233"/>
      <c r="U999" s="233"/>
      <c r="V999" s="233"/>
      <c r="W999" s="233"/>
      <c r="X999" s="233"/>
      <c r="Y999" s="233"/>
      <c r="Z999" s="239"/>
      <c r="AA999" s="378"/>
      <c r="AB999" s="378"/>
      <c r="AC999" s="379"/>
      <c r="AD999" s="175"/>
      <c r="AE999" s="175"/>
      <c r="AF999" s="175"/>
      <c r="AG999" s="175"/>
      <c r="AH999" s="175"/>
      <c r="AI999" s="175"/>
      <c r="AJ999" s="175"/>
      <c r="AK999" s="175"/>
      <c r="AL999" s="175"/>
      <c r="AN999" s="216"/>
      <c r="AO999"/>
      <c r="AP999"/>
      <c r="AQ999"/>
      <c r="AR999"/>
      <c r="AS999"/>
      <c r="AT999"/>
    </row>
    <row r="1000" spans="1:46" s="157" customFormat="1" ht="15" x14ac:dyDescent="0.25">
      <c r="A1000"/>
      <c r="B1000" s="380">
        <v>921</v>
      </c>
      <c r="C1000" s="365" t="s">
        <v>352</v>
      </c>
      <c r="D1000" s="366" t="s">
        <v>30</v>
      </c>
      <c r="E1000" s="366" t="s">
        <v>562</v>
      </c>
      <c r="F1000" s="367"/>
      <c r="G1000" s="411">
        <v>43439</v>
      </c>
      <c r="H1000" s="412">
        <v>4.5160327220000003</v>
      </c>
      <c r="I1000" s="342">
        <v>1</v>
      </c>
      <c r="J1000" s="368">
        <v>0</v>
      </c>
      <c r="K1000" s="369">
        <v>0</v>
      </c>
      <c r="L1000" s="370">
        <v>4.5160327220000003</v>
      </c>
      <c r="M1000" s="370">
        <v>4.5161151701642526</v>
      </c>
      <c r="N1000" s="370">
        <v>4.5161976198337417</v>
      </c>
      <c r="O1000" s="370">
        <v>4.5162800710084952</v>
      </c>
      <c r="P1000" s="370">
        <v>4.5163625236885423</v>
      </c>
      <c r="Q1000" s="370">
        <v>4.5164449778739071</v>
      </c>
      <c r="R1000" s="370">
        <v>4.5165274335646188</v>
      </c>
      <c r="S1000" s="370">
        <v>4.516609890760706</v>
      </c>
      <c r="T1000" s="370">
        <v>4.5166923494621951</v>
      </c>
      <c r="U1000" s="370">
        <v>4.5167748096691129</v>
      </c>
      <c r="V1000" s="370">
        <v>4.5168572713814887</v>
      </c>
      <c r="W1000" s="370">
        <v>4.5169397345993474</v>
      </c>
      <c r="X1000" s="370">
        <v>4.51702219932272</v>
      </c>
      <c r="Y1000" s="370">
        <v>4.5171046655516305</v>
      </c>
      <c r="Z1000" s="371"/>
      <c r="AA1000" s="347">
        <v>0</v>
      </c>
      <c r="AB1000" s="347">
        <v>0</v>
      </c>
      <c r="AC1000" s="348">
        <v>3.6292916834184084E-2</v>
      </c>
      <c r="AD1000" s="175"/>
      <c r="AE1000" s="349">
        <v>83845</v>
      </c>
      <c r="AF1000" s="350"/>
      <c r="AG1000" s="350"/>
      <c r="AH1000" s="350"/>
      <c r="AI1000" s="350"/>
      <c r="AJ1000" s="350"/>
      <c r="AK1000" s="350"/>
      <c r="AL1000" s="351"/>
      <c r="AM1000" s="157">
        <v>4.4956361467631236</v>
      </c>
      <c r="AN1000" s="216">
        <v>2.0396575236876657E-2</v>
      </c>
      <c r="AO1000"/>
      <c r="AP1000"/>
      <c r="AQ1000"/>
      <c r="AR1000"/>
      <c r="AS1000"/>
      <c r="AT1000"/>
    </row>
    <row r="1001" spans="1:46" s="157" customFormat="1" ht="15" x14ac:dyDescent="0.25">
      <c r="A1001"/>
      <c r="C1001" s="217"/>
      <c r="D1001" s="139"/>
      <c r="E1001" s="139"/>
      <c r="F1001" s="139"/>
      <c r="G1001" s="137">
        <v>0.72916666666666663</v>
      </c>
      <c r="H1001" s="250"/>
      <c r="I1001" s="220"/>
      <c r="J1001" s="220"/>
      <c r="K1001" s="220"/>
      <c r="L1001" s="220" t="s">
        <v>32</v>
      </c>
      <c r="M1001" s="235"/>
      <c r="N1001" s="221"/>
      <c r="O1001" s="221"/>
      <c r="P1001" s="221"/>
      <c r="Q1001" s="221"/>
      <c r="R1001" s="221"/>
      <c r="S1001" s="221"/>
      <c r="T1001" s="221"/>
      <c r="U1001" s="221"/>
      <c r="V1001" s="221"/>
      <c r="W1001" s="221"/>
      <c r="X1001" s="221"/>
      <c r="Y1001" s="221"/>
      <c r="Z1001" s="222"/>
      <c r="AA1001" s="353"/>
      <c r="AB1001" s="353"/>
      <c r="AC1001" s="372">
        <v>0.16389999999999999</v>
      </c>
      <c r="AD1001" s="175"/>
      <c r="AE1001" s="186">
        <v>1</v>
      </c>
      <c r="AF1001" s="187">
        <v>0</v>
      </c>
      <c r="AG1001" s="187">
        <v>0</v>
      </c>
      <c r="AH1001" s="187">
        <v>0</v>
      </c>
      <c r="AI1001" s="187">
        <v>0</v>
      </c>
      <c r="AJ1001" s="187">
        <v>0</v>
      </c>
      <c r="AK1001" s="187">
        <v>0</v>
      </c>
      <c r="AL1001" s="188">
        <v>0</v>
      </c>
      <c r="AN1001" s="216"/>
      <c r="AO1001"/>
      <c r="AP1001"/>
      <c r="AQ1001"/>
      <c r="AR1001"/>
      <c r="AS1001"/>
      <c r="AT1001"/>
    </row>
    <row r="1002" spans="1:46" s="157" customFormat="1" ht="15" x14ac:dyDescent="0.25">
      <c r="A1002"/>
      <c r="C1002" s="223" t="s">
        <v>33</v>
      </c>
      <c r="D1002" s="373"/>
      <c r="E1002" s="225"/>
      <c r="F1002" s="225"/>
      <c r="G1002" s="226"/>
      <c r="H1002" s="249"/>
      <c r="I1002" s="228"/>
      <c r="J1002" s="228"/>
      <c r="K1002" s="228"/>
      <c r="L1002" s="228"/>
      <c r="M1002" s="374"/>
      <c r="N1002" s="374"/>
      <c r="O1002" s="375"/>
      <c r="P1002" s="375"/>
      <c r="Q1002" s="375"/>
      <c r="R1002" s="376" t="s">
        <v>34</v>
      </c>
      <c r="S1002" s="396">
        <v>0</v>
      </c>
      <c r="T1002" s="233"/>
      <c r="U1002" s="233"/>
      <c r="V1002" s="233"/>
      <c r="W1002" s="233"/>
      <c r="X1002" s="233"/>
      <c r="Y1002" s="233"/>
      <c r="Z1002" s="234"/>
      <c r="AA1002" s="378"/>
      <c r="AB1002" s="378"/>
      <c r="AC1002" s="379"/>
      <c r="AD1002" s="175"/>
      <c r="AE1002" s="175"/>
      <c r="AF1002" s="175"/>
      <c r="AG1002" s="175"/>
      <c r="AH1002" s="175"/>
      <c r="AI1002" s="175"/>
      <c r="AJ1002" s="175"/>
      <c r="AK1002" s="175"/>
      <c r="AL1002" s="175"/>
      <c r="AN1002" s="216"/>
      <c r="AO1002"/>
      <c r="AP1002"/>
      <c r="AQ1002"/>
      <c r="AR1002"/>
      <c r="AS1002"/>
      <c r="AT1002"/>
    </row>
    <row r="1003" spans="1:46" s="157" customFormat="1" ht="15" x14ac:dyDescent="0.25">
      <c r="A1003"/>
      <c r="B1003" s="380">
        <v>923</v>
      </c>
      <c r="C1003" s="365" t="s">
        <v>353</v>
      </c>
      <c r="D1003" s="366" t="s">
        <v>30</v>
      </c>
      <c r="E1003" s="366" t="s">
        <v>543</v>
      </c>
      <c r="F1003" s="367"/>
      <c r="G1003" s="411">
        <v>43482</v>
      </c>
      <c r="H1003" s="412">
        <v>2.3678124519999999</v>
      </c>
      <c r="I1003" s="342">
        <v>1</v>
      </c>
      <c r="J1003" s="368" t="s">
        <v>31</v>
      </c>
      <c r="K1003" s="369" t="s">
        <v>31</v>
      </c>
      <c r="L1003" s="370">
        <v>2.3678124519999999</v>
      </c>
      <c r="M1003" s="370">
        <v>2.3809343709553974</v>
      </c>
      <c r="N1003" s="370">
        <v>2.3941290088277545</v>
      </c>
      <c r="O1003" s="370">
        <v>2.4073967686100239</v>
      </c>
      <c r="P1003" s="370">
        <v>2.4207380555284641</v>
      </c>
      <c r="Q1003" s="370">
        <v>2.4341532770550089</v>
      </c>
      <c r="R1003" s="370">
        <v>2.4476428429197177</v>
      </c>
      <c r="S1003" s="370">
        <v>2.4612071651232865</v>
      </c>
      <c r="T1003" s="370">
        <v>2.4748466579496347</v>
      </c>
      <c r="U1003" s="370">
        <v>2.4885617379785536</v>
      </c>
      <c r="V1003" s="370">
        <v>2.502352824098435</v>
      </c>
      <c r="W1003" s="370">
        <v>2.5162203375190582</v>
      </c>
      <c r="X1003" s="370">
        <v>2.5301647017844626</v>
      </c>
      <c r="Y1003" s="370">
        <v>2.5441863427858769</v>
      </c>
      <c r="Z1003" s="371"/>
      <c r="AA1003" s="347">
        <v>0</v>
      </c>
      <c r="AB1003" s="347">
        <v>0</v>
      </c>
      <c r="AC1003" s="348">
        <v>0.20947605017494014</v>
      </c>
      <c r="AD1003" s="175"/>
      <c r="AE1003" s="349">
        <v>85103</v>
      </c>
      <c r="AF1003" s="350"/>
      <c r="AG1003" s="350"/>
      <c r="AH1003" s="350"/>
      <c r="AI1003" s="350"/>
      <c r="AJ1003" s="350"/>
      <c r="AK1003" s="350"/>
      <c r="AL1003" s="351"/>
      <c r="AM1003" s="157">
        <v>2.42</v>
      </c>
      <c r="AN1003" s="216">
        <v>-5.2187548000000028E-2</v>
      </c>
      <c r="AO1003"/>
      <c r="AP1003"/>
      <c r="AQ1003"/>
      <c r="AR1003"/>
      <c r="AS1003"/>
      <c r="AT1003"/>
    </row>
    <row r="1004" spans="1:46" s="157" customFormat="1" ht="15" x14ac:dyDescent="0.25">
      <c r="A1004"/>
      <c r="C1004" s="217"/>
      <c r="D1004" s="139"/>
      <c r="E1004" s="139"/>
      <c r="F1004" s="139"/>
      <c r="G1004" s="137">
        <v>0.35416666666666669</v>
      </c>
      <c r="H1004" s="250"/>
      <c r="I1004" s="220"/>
      <c r="J1004" s="220"/>
      <c r="K1004" s="220"/>
      <c r="L1004" s="220" t="s">
        <v>32</v>
      </c>
      <c r="M1004" s="235"/>
      <c r="N1004" s="221"/>
      <c r="O1004" s="221"/>
      <c r="P1004" s="221"/>
      <c r="Q1004" s="221"/>
      <c r="R1004" s="221"/>
      <c r="S1004" s="221"/>
      <c r="T1004" s="221"/>
      <c r="U1004" s="221"/>
      <c r="V1004" s="221"/>
      <c r="W1004" s="221"/>
      <c r="X1004" s="221"/>
      <c r="Y1004" s="221"/>
      <c r="Z1004" s="222"/>
      <c r="AA1004" s="353"/>
      <c r="AB1004" s="353"/>
      <c r="AC1004" s="372">
        <v>0.496</v>
      </c>
      <c r="AD1004" s="175"/>
      <c r="AE1004" s="186">
        <v>1</v>
      </c>
      <c r="AF1004" s="187">
        <v>0</v>
      </c>
      <c r="AG1004" s="187">
        <v>0</v>
      </c>
      <c r="AH1004" s="187">
        <v>0</v>
      </c>
      <c r="AI1004" s="187">
        <v>0</v>
      </c>
      <c r="AJ1004" s="187">
        <v>0</v>
      </c>
      <c r="AK1004" s="187">
        <v>0</v>
      </c>
      <c r="AL1004" s="188">
        <v>0</v>
      </c>
      <c r="AN1004" s="216"/>
      <c r="AO1004"/>
      <c r="AP1004"/>
      <c r="AQ1004"/>
      <c r="AR1004"/>
      <c r="AS1004"/>
      <c r="AT1004"/>
    </row>
    <row r="1005" spans="1:46" s="157" customFormat="1" ht="15" x14ac:dyDescent="0.25">
      <c r="A1005"/>
      <c r="C1005" s="223" t="s">
        <v>33</v>
      </c>
      <c r="D1005" s="373"/>
      <c r="E1005" s="225"/>
      <c r="F1005" s="225"/>
      <c r="G1005" s="226"/>
      <c r="H1005" s="249"/>
      <c r="I1005" s="228"/>
      <c r="J1005" s="228"/>
      <c r="K1005" s="228"/>
      <c r="L1005" s="228"/>
      <c r="M1005" s="374"/>
      <c r="N1005" s="374"/>
      <c r="O1005" s="375"/>
      <c r="P1005" s="375"/>
      <c r="Q1005" s="375"/>
      <c r="R1005" s="376" t="s">
        <v>34</v>
      </c>
      <c r="S1005" s="396">
        <v>0</v>
      </c>
      <c r="T1005" s="387"/>
      <c r="U1005" s="387"/>
      <c r="V1005" s="387"/>
      <c r="W1005" s="387"/>
      <c r="X1005" s="387"/>
      <c r="Y1005" s="387"/>
      <c r="Z1005" s="234"/>
      <c r="AA1005" s="378"/>
      <c r="AB1005" s="378"/>
      <c r="AC1005" s="379"/>
      <c r="AD1005" s="175"/>
      <c r="AE1005" s="175"/>
      <c r="AF1005" s="175"/>
      <c r="AG1005" s="175"/>
      <c r="AH1005" s="175"/>
      <c r="AI1005" s="175"/>
      <c r="AJ1005" s="175"/>
      <c r="AK1005" s="175"/>
      <c r="AL1005" s="175"/>
      <c r="AN1005" s="216"/>
      <c r="AO1005"/>
      <c r="AP1005"/>
      <c r="AQ1005"/>
      <c r="AR1005"/>
      <c r="AS1005"/>
      <c r="AT1005"/>
    </row>
    <row r="1006" spans="1:46" s="157" customFormat="1" ht="15" x14ac:dyDescent="0.25">
      <c r="A1006"/>
      <c r="B1006" s="380">
        <v>941</v>
      </c>
      <c r="C1006" s="365" t="s">
        <v>354</v>
      </c>
      <c r="D1006" s="366" t="s">
        <v>30</v>
      </c>
      <c r="E1006" s="366" t="s">
        <v>611</v>
      </c>
      <c r="F1006" s="367"/>
      <c r="G1006" s="411">
        <v>43496</v>
      </c>
      <c r="H1006" s="412">
        <v>13.77</v>
      </c>
      <c r="I1006" s="342">
        <v>1</v>
      </c>
      <c r="J1006" s="368">
        <v>0</v>
      </c>
      <c r="K1006" s="369">
        <v>0</v>
      </c>
      <c r="L1006" s="370">
        <v>13.77</v>
      </c>
      <c r="M1006" s="370">
        <v>13.770251395703184</v>
      </c>
      <c r="N1006" s="370">
        <v>13.770502795996043</v>
      </c>
      <c r="O1006" s="370">
        <v>13.770754200878656</v>
      </c>
      <c r="P1006" s="370">
        <v>13.771005610351114</v>
      </c>
      <c r="Q1006" s="370">
        <v>13.771257024413494</v>
      </c>
      <c r="R1006" s="370">
        <v>13.771508443065883</v>
      </c>
      <c r="S1006" s="370">
        <v>13.771759866308363</v>
      </c>
      <c r="T1006" s="370">
        <v>13.772011294141022</v>
      </c>
      <c r="U1006" s="370">
        <v>13.772262726563939</v>
      </c>
      <c r="V1006" s="370">
        <v>13.772514163577201</v>
      </c>
      <c r="W1006" s="370">
        <v>13.772765605180885</v>
      </c>
      <c r="X1006" s="370">
        <v>13.773017051375088</v>
      </c>
      <c r="Y1006" s="370">
        <v>13.77326850215988</v>
      </c>
      <c r="Z1006" s="371"/>
      <c r="AA1006" s="347">
        <v>0</v>
      </c>
      <c r="AB1006" s="347">
        <v>0</v>
      </c>
      <c r="AC1006" s="348">
        <v>0.23456790123456792</v>
      </c>
      <c r="AD1006" s="175"/>
      <c r="AE1006" s="349">
        <v>83836</v>
      </c>
      <c r="AF1006" s="350"/>
      <c r="AG1006" s="350"/>
      <c r="AH1006" s="350"/>
      <c r="AI1006" s="350"/>
      <c r="AJ1006" s="350"/>
      <c r="AK1006" s="350"/>
      <c r="AL1006" s="351"/>
      <c r="AM1006" s="157">
        <v>13.58</v>
      </c>
      <c r="AN1006" s="216">
        <v>0.1899999999999995</v>
      </c>
      <c r="AO1006"/>
      <c r="AP1006"/>
      <c r="AQ1006"/>
      <c r="AR1006"/>
      <c r="AS1006"/>
      <c r="AT1006"/>
    </row>
    <row r="1007" spans="1:46" s="157" customFormat="1" ht="15" x14ac:dyDescent="0.25">
      <c r="A1007"/>
      <c r="C1007" s="217"/>
      <c r="D1007" s="139"/>
      <c r="E1007" s="139"/>
      <c r="F1007" s="139"/>
      <c r="G1007" s="137">
        <v>0.33333333333333331</v>
      </c>
      <c r="H1007" s="250"/>
      <c r="I1007" s="220"/>
      <c r="J1007" s="220"/>
      <c r="K1007" s="220"/>
      <c r="L1007" s="220" t="s">
        <v>32</v>
      </c>
      <c r="M1007" s="235"/>
      <c r="N1007" s="221"/>
      <c r="O1007" s="221"/>
      <c r="P1007" s="221"/>
      <c r="Q1007" s="221"/>
      <c r="R1007" s="221"/>
      <c r="S1007" s="221"/>
      <c r="T1007" s="221"/>
      <c r="U1007" s="221"/>
      <c r="V1007" s="221"/>
      <c r="W1007" s="221"/>
      <c r="X1007" s="221"/>
      <c r="Y1007" s="221"/>
      <c r="Z1007" s="222"/>
      <c r="AA1007" s="353"/>
      <c r="AB1007" s="353"/>
      <c r="AC1007" s="372">
        <v>3.23</v>
      </c>
      <c r="AD1007" s="175"/>
      <c r="AE1007" s="186">
        <v>1</v>
      </c>
      <c r="AF1007" s="187">
        <v>0</v>
      </c>
      <c r="AG1007" s="187">
        <v>0</v>
      </c>
      <c r="AH1007" s="187">
        <v>0</v>
      </c>
      <c r="AI1007" s="187">
        <v>0</v>
      </c>
      <c r="AJ1007" s="187">
        <v>0</v>
      </c>
      <c r="AK1007" s="187">
        <v>0</v>
      </c>
      <c r="AL1007" s="188">
        <v>0</v>
      </c>
      <c r="AN1007" s="216"/>
      <c r="AO1007"/>
      <c r="AP1007"/>
      <c r="AQ1007"/>
      <c r="AR1007"/>
      <c r="AS1007"/>
      <c r="AT1007"/>
    </row>
    <row r="1008" spans="1:46" s="157" customFormat="1" ht="15" x14ac:dyDescent="0.25">
      <c r="A1008"/>
      <c r="C1008" s="223" t="s">
        <v>33</v>
      </c>
      <c r="D1008" s="373"/>
      <c r="E1008" s="225"/>
      <c r="F1008" s="225"/>
      <c r="G1008" s="226"/>
      <c r="H1008" s="249"/>
      <c r="I1008" s="228"/>
      <c r="J1008" s="228"/>
      <c r="K1008" s="228"/>
      <c r="L1008" s="228"/>
      <c r="M1008" s="374"/>
      <c r="N1008" s="374"/>
      <c r="O1008" s="375"/>
      <c r="P1008" s="375"/>
      <c r="Q1008" s="375"/>
      <c r="R1008" s="376" t="s">
        <v>34</v>
      </c>
      <c r="S1008" s="396">
        <v>0</v>
      </c>
      <c r="T1008" s="233"/>
      <c r="U1008" s="233"/>
      <c r="V1008" s="233"/>
      <c r="W1008" s="233"/>
      <c r="X1008" s="233"/>
      <c r="Y1008" s="233"/>
      <c r="Z1008" s="234"/>
      <c r="AA1008" s="378"/>
      <c r="AB1008" s="378"/>
      <c r="AC1008" s="379"/>
      <c r="AD1008" s="175"/>
      <c r="AE1008" s="175"/>
      <c r="AF1008" s="175"/>
      <c r="AG1008" s="175"/>
      <c r="AH1008" s="175"/>
      <c r="AI1008" s="175"/>
      <c r="AJ1008" s="175"/>
      <c r="AK1008" s="175"/>
      <c r="AL1008" s="175"/>
      <c r="AN1008" s="216"/>
      <c r="AO1008"/>
      <c r="AP1008"/>
      <c r="AQ1008"/>
      <c r="AR1008"/>
      <c r="AS1008"/>
      <c r="AT1008"/>
    </row>
    <row r="1009" spans="1:46" s="157" customFormat="1" ht="15" x14ac:dyDescent="0.25">
      <c r="B1009" s="380">
        <v>962</v>
      </c>
      <c r="C1009" s="365" t="s">
        <v>355</v>
      </c>
      <c r="D1009" s="366" t="s">
        <v>30</v>
      </c>
      <c r="E1009" s="366" t="s">
        <v>545</v>
      </c>
      <c r="F1009" s="367"/>
      <c r="G1009" s="411">
        <v>43444</v>
      </c>
      <c r="H1009" s="412">
        <v>9.07</v>
      </c>
      <c r="I1009" s="342">
        <v>1</v>
      </c>
      <c r="J1009" s="368">
        <v>0</v>
      </c>
      <c r="K1009" s="369">
        <v>0</v>
      </c>
      <c r="L1009" s="370">
        <v>9.07</v>
      </c>
      <c r="M1009" s="370">
        <v>9.0701655888909141</v>
      </c>
      <c r="N1009" s="370">
        <v>9.0703311808049474</v>
      </c>
      <c r="O1009" s="370">
        <v>9.0704967757421517</v>
      </c>
      <c r="P1009" s="370">
        <v>9.0706623737025875</v>
      </c>
      <c r="Q1009" s="370">
        <v>9.0708279746863028</v>
      </c>
      <c r="R1009" s="370">
        <v>9.0709935786933595</v>
      </c>
      <c r="S1009" s="370">
        <v>9.0711591857238112</v>
      </c>
      <c r="T1009" s="370">
        <v>9.071324795777711</v>
      </c>
      <c r="U1009" s="370">
        <v>9.071490408855114</v>
      </c>
      <c r="V1009" s="370">
        <v>9.0716560249560789</v>
      </c>
      <c r="W1009" s="370">
        <v>9.0718216440806554</v>
      </c>
      <c r="X1009" s="370">
        <v>9.0719872662289074</v>
      </c>
      <c r="Y1009" s="370">
        <v>9.0721528914008793</v>
      </c>
      <c r="Z1009" s="371"/>
      <c r="AA1009" s="347">
        <v>0</v>
      </c>
      <c r="AB1009" s="347">
        <v>0</v>
      </c>
      <c r="AC1009" s="348">
        <v>0.2105843439911797</v>
      </c>
      <c r="AD1009" s="175"/>
      <c r="AE1009" s="349">
        <v>83801</v>
      </c>
      <c r="AF1009" s="350">
        <v>83807</v>
      </c>
      <c r="AG1009" s="350"/>
      <c r="AH1009" s="350"/>
      <c r="AI1009" s="350"/>
      <c r="AJ1009" s="350"/>
      <c r="AK1009" s="350"/>
      <c r="AL1009" s="351"/>
      <c r="AM1009" s="157">
        <v>9.483549613118976</v>
      </c>
      <c r="AN1009" s="216">
        <v>-0.41354961311897576</v>
      </c>
      <c r="AO1009"/>
      <c r="AP1009"/>
      <c r="AQ1009"/>
      <c r="AR1009"/>
      <c r="AS1009"/>
      <c r="AT1009"/>
    </row>
    <row r="1010" spans="1:46" s="157" customFormat="1" ht="15" x14ac:dyDescent="0.25">
      <c r="C1010" s="217"/>
      <c r="D1010" s="139"/>
      <c r="E1010" s="139"/>
      <c r="F1010" s="139"/>
      <c r="G1010" s="137">
        <v>0.72916666666666663</v>
      </c>
      <c r="H1010" s="250"/>
      <c r="I1010" s="220"/>
      <c r="J1010" s="220"/>
      <c r="K1010" s="220"/>
      <c r="L1010" s="220" t="s">
        <v>32</v>
      </c>
      <c r="M1010" s="235"/>
      <c r="N1010" s="221"/>
      <c r="O1010" s="221"/>
      <c r="P1010" s="221"/>
      <c r="Q1010" s="221"/>
      <c r="R1010" s="221"/>
      <c r="S1010" s="221"/>
      <c r="T1010" s="221"/>
      <c r="U1010" s="221"/>
      <c r="V1010" s="221"/>
      <c r="W1010" s="221"/>
      <c r="X1010" s="221"/>
      <c r="Y1010" s="221"/>
      <c r="Z1010" s="222"/>
      <c r="AA1010" s="353"/>
      <c r="AB1010" s="353"/>
      <c r="AC1010" s="372">
        <v>1.91</v>
      </c>
      <c r="AD1010" s="175"/>
      <c r="AE1010" s="186">
        <v>0.5</v>
      </c>
      <c r="AF1010" s="187">
        <v>0.5</v>
      </c>
      <c r="AG1010" s="187">
        <v>0</v>
      </c>
      <c r="AH1010" s="187">
        <v>0</v>
      </c>
      <c r="AI1010" s="187">
        <v>0</v>
      </c>
      <c r="AJ1010" s="187">
        <v>0</v>
      </c>
      <c r="AK1010" s="187">
        <v>0</v>
      </c>
      <c r="AL1010" s="188">
        <v>0</v>
      </c>
      <c r="AN1010" s="216"/>
      <c r="AO1010"/>
      <c r="AP1010"/>
      <c r="AQ1010"/>
      <c r="AR1010"/>
      <c r="AS1010"/>
      <c r="AT1010"/>
    </row>
    <row r="1011" spans="1:46" s="157" customFormat="1" ht="15" x14ac:dyDescent="0.25">
      <c r="C1011" s="223" t="s">
        <v>33</v>
      </c>
      <c r="D1011" s="373"/>
      <c r="E1011" s="225"/>
      <c r="F1011" s="225"/>
      <c r="G1011" s="226"/>
      <c r="H1011" s="249"/>
      <c r="I1011" s="228"/>
      <c r="J1011" s="228"/>
      <c r="K1011" s="228"/>
      <c r="L1011" s="228"/>
      <c r="M1011" s="374"/>
      <c r="N1011" s="374"/>
      <c r="O1011" s="375"/>
      <c r="P1011" s="375"/>
      <c r="Q1011" s="375"/>
      <c r="R1011" s="376" t="s">
        <v>34</v>
      </c>
      <c r="S1011" s="396">
        <v>0</v>
      </c>
      <c r="T1011" s="387"/>
      <c r="U1011" s="387"/>
      <c r="V1011" s="387"/>
      <c r="W1011" s="387"/>
      <c r="X1011" s="387"/>
      <c r="Y1011" s="387"/>
      <c r="Z1011" s="234"/>
      <c r="AA1011" s="378"/>
      <c r="AB1011" s="378"/>
      <c r="AC1011" s="379"/>
      <c r="AD1011" s="175"/>
      <c r="AE1011" s="175"/>
      <c r="AF1011" s="175"/>
      <c r="AG1011" s="175"/>
      <c r="AH1011" s="175"/>
      <c r="AI1011" s="175"/>
      <c r="AJ1011" s="175"/>
      <c r="AK1011" s="175"/>
      <c r="AL1011" s="175"/>
      <c r="AN1011" s="216"/>
      <c r="AO1011"/>
      <c r="AP1011"/>
      <c r="AQ1011"/>
      <c r="AR1011"/>
      <c r="AS1011"/>
      <c r="AT1011"/>
    </row>
    <row r="1012" spans="1:46" s="157" customFormat="1" ht="15" x14ac:dyDescent="0.25">
      <c r="A1012" s="246"/>
      <c r="B1012" s="246"/>
      <c r="C1012" s="246"/>
      <c r="D1012" s="246"/>
      <c r="E1012" s="246"/>
      <c r="F1012" s="246"/>
      <c r="G1012" s="246"/>
      <c r="H1012" s="246"/>
      <c r="I1012" s="246"/>
      <c r="J1012" s="246"/>
      <c r="K1012" s="246"/>
      <c r="L1012" s="246"/>
      <c r="M1012" s="246"/>
      <c r="N1012" s="246"/>
      <c r="O1012" s="246"/>
      <c r="P1012" s="246"/>
      <c r="Q1012" s="246"/>
      <c r="R1012" s="246"/>
      <c r="S1012" s="246"/>
      <c r="T1012" s="246"/>
      <c r="U1012" s="246"/>
      <c r="V1012" s="246"/>
      <c r="W1012" s="246"/>
      <c r="X1012" s="246"/>
      <c r="Y1012" s="246"/>
      <c r="Z1012" s="246"/>
      <c r="AA1012" s="246"/>
      <c r="AB1012" s="246"/>
      <c r="AC1012" s="246"/>
      <c r="AD1012" s="246"/>
      <c r="AE1012" s="246"/>
      <c r="AF1012" s="246"/>
      <c r="AG1012" s="246"/>
      <c r="AH1012" s="246"/>
      <c r="AI1012" s="246"/>
      <c r="AJ1012" s="246"/>
      <c r="AK1012" s="246"/>
      <c r="AL1012" s="246"/>
      <c r="AN1012" s="216"/>
      <c r="AO1012"/>
      <c r="AP1012"/>
      <c r="AQ1012"/>
      <c r="AR1012"/>
      <c r="AS1012"/>
      <c r="AT1012"/>
    </row>
    <row r="1013" spans="1:46" s="157" customFormat="1" ht="15" x14ac:dyDescent="0.25">
      <c r="A1013" s="152"/>
      <c r="B1013" s="25"/>
      <c r="C1013" s="158"/>
      <c r="D1013" s="152"/>
      <c r="E1013" s="152"/>
      <c r="F1013" s="152"/>
      <c r="G1013" s="152"/>
      <c r="H1013" s="152"/>
      <c r="I1013" s="152"/>
      <c r="J1013" s="152"/>
      <c r="K1013" s="152"/>
      <c r="L1013" s="7" t="s">
        <v>0</v>
      </c>
      <c r="M1013" s="159"/>
      <c r="N1013" s="159"/>
      <c r="O1013" s="159"/>
      <c r="P1013" s="159"/>
      <c r="Q1013" s="159"/>
      <c r="R1013" s="159"/>
      <c r="S1013" s="159"/>
      <c r="T1013" s="159"/>
      <c r="U1013" s="159"/>
      <c r="V1013" s="159"/>
      <c r="W1013" s="159"/>
      <c r="X1013" s="159"/>
      <c r="Y1013" s="159"/>
      <c r="Z1013" s="156"/>
      <c r="AA1013" s="152"/>
      <c r="AB1013" s="152"/>
      <c r="AC1013" s="152"/>
      <c r="AD1013" s="152"/>
      <c r="AE1013" s="152"/>
      <c r="AF1013" s="152"/>
      <c r="AG1013" s="152"/>
      <c r="AH1013" s="152"/>
      <c r="AI1013" s="152"/>
      <c r="AJ1013" s="152"/>
      <c r="AK1013" s="152"/>
      <c r="AL1013" s="152"/>
      <c r="AN1013" s="216"/>
      <c r="AO1013"/>
      <c r="AP1013"/>
      <c r="AQ1013"/>
      <c r="AR1013"/>
      <c r="AS1013"/>
      <c r="AT1013"/>
    </row>
    <row r="1014" spans="1:46" s="157" customFormat="1" ht="61.5" x14ac:dyDescent="0.25">
      <c r="A1014" s="20" t="s">
        <v>39</v>
      </c>
      <c r="B1014" s="21" t="s">
        <v>657</v>
      </c>
      <c r="C1014" s="20" t="s">
        <v>2</v>
      </c>
      <c r="D1014" s="18" t="s">
        <v>3</v>
      </c>
      <c r="E1014" s="18" t="s">
        <v>4</v>
      </c>
      <c r="F1014" s="18" t="s">
        <v>5</v>
      </c>
      <c r="G1014" s="22" t="s">
        <v>6</v>
      </c>
      <c r="H1014" s="22" t="s">
        <v>826</v>
      </c>
      <c r="I1014" s="16" t="s">
        <v>7</v>
      </c>
      <c r="J1014" s="24" t="s">
        <v>8</v>
      </c>
      <c r="K1014" s="17" t="s">
        <v>9</v>
      </c>
      <c r="L1014" s="22" t="s">
        <v>10</v>
      </c>
      <c r="M1014" s="22" t="s">
        <v>658</v>
      </c>
      <c r="N1014" s="22" t="s">
        <v>659</v>
      </c>
      <c r="O1014" s="22" t="s">
        <v>660</v>
      </c>
      <c r="P1014" s="22" t="s">
        <v>661</v>
      </c>
      <c r="Q1014" s="22" t="s">
        <v>662</v>
      </c>
      <c r="R1014" s="22" t="s">
        <v>663</v>
      </c>
      <c r="S1014" s="22" t="s">
        <v>664</v>
      </c>
      <c r="T1014" s="22" t="s">
        <v>665</v>
      </c>
      <c r="U1014" s="22" t="s">
        <v>666</v>
      </c>
      <c r="V1014" s="22" t="s">
        <v>667</v>
      </c>
      <c r="W1014" s="22" t="s">
        <v>665</v>
      </c>
      <c r="X1014" s="22" t="s">
        <v>666</v>
      </c>
      <c r="Y1014" s="22" t="s">
        <v>667</v>
      </c>
      <c r="Z1014" s="23" t="s">
        <v>11</v>
      </c>
      <c r="AA1014" s="19" t="s">
        <v>12</v>
      </c>
      <c r="AB1014" s="19" t="s">
        <v>13</v>
      </c>
      <c r="AC1014" s="19" t="s">
        <v>14</v>
      </c>
      <c r="AD1014" s="160"/>
      <c r="AE1014" s="19" t="s">
        <v>15</v>
      </c>
      <c r="AF1014" s="19" t="s">
        <v>16</v>
      </c>
      <c r="AG1014" s="19" t="s">
        <v>17</v>
      </c>
      <c r="AH1014" s="19" t="s">
        <v>18</v>
      </c>
      <c r="AI1014" s="19" t="s">
        <v>19</v>
      </c>
      <c r="AJ1014" s="19" t="s">
        <v>20</v>
      </c>
      <c r="AK1014" s="19" t="s">
        <v>21</v>
      </c>
      <c r="AL1014" s="19" t="s">
        <v>22</v>
      </c>
      <c r="AN1014" s="216"/>
      <c r="AO1014"/>
      <c r="AP1014"/>
      <c r="AQ1014"/>
      <c r="AR1014"/>
      <c r="AS1014"/>
      <c r="AT1014"/>
    </row>
    <row r="1015" spans="1:46" s="157" customFormat="1" ht="15" x14ac:dyDescent="0.25">
      <c r="A1015" s="6"/>
      <c r="B1015" s="161"/>
      <c r="C1015" s="162"/>
      <c r="D1015" s="161"/>
      <c r="E1015" s="161"/>
      <c r="F1015" s="161"/>
      <c r="G1015" s="163"/>
      <c r="H1015" s="161"/>
      <c r="I1015" s="164"/>
      <c r="J1015" s="165"/>
      <c r="K1015" s="161"/>
      <c r="L1015" s="161"/>
      <c r="M1015" s="161"/>
      <c r="N1015" s="161"/>
      <c r="O1015" s="161"/>
      <c r="P1015" s="161"/>
      <c r="Q1015" s="161"/>
      <c r="R1015" s="161"/>
      <c r="S1015" s="161"/>
      <c r="T1015" s="161"/>
      <c r="U1015" s="161"/>
      <c r="V1015" s="161"/>
      <c r="W1015" s="161"/>
      <c r="X1015" s="161"/>
      <c r="Y1015" s="161"/>
      <c r="Z1015" s="160"/>
      <c r="AA1015" s="160"/>
      <c r="AB1015" s="160"/>
      <c r="AC1015" s="160"/>
      <c r="AD1015" s="160"/>
      <c r="AE1015" s="160"/>
      <c r="AF1015" s="160"/>
      <c r="AG1015" s="160"/>
      <c r="AH1015" s="160"/>
      <c r="AI1015" s="160"/>
      <c r="AJ1015" s="160"/>
      <c r="AK1015" s="160"/>
      <c r="AL1015" s="160"/>
      <c r="AN1015" s="216"/>
      <c r="AO1015"/>
      <c r="AP1015"/>
      <c r="AQ1015"/>
      <c r="AR1015"/>
      <c r="AS1015"/>
      <c r="AT1015"/>
    </row>
    <row r="1016" spans="1:46" s="157" customFormat="1" ht="15" x14ac:dyDescent="0.25">
      <c r="A1016" s="334" t="s">
        <v>613</v>
      </c>
      <c r="B1016" s="335">
        <v>534</v>
      </c>
      <c r="C1016" s="336"/>
      <c r="D1016" s="337" t="s">
        <v>23</v>
      </c>
      <c r="E1016" s="338" t="s">
        <v>838</v>
      </c>
      <c r="F1016" s="339"/>
      <c r="G1016" s="408"/>
      <c r="H1016" s="409">
        <v>1.9</v>
      </c>
      <c r="I1016" s="342">
        <v>1</v>
      </c>
      <c r="J1016" s="343"/>
      <c r="K1016" s="344" t="s">
        <v>24</v>
      </c>
      <c r="L1016" s="345">
        <v>1.9</v>
      </c>
      <c r="M1016" s="345">
        <v>1.9000346878602796</v>
      </c>
      <c r="N1016" s="345">
        <v>1.9000693763538476</v>
      </c>
      <c r="O1016" s="345">
        <v>1.9001040654807151</v>
      </c>
      <c r="P1016" s="345">
        <v>1.9001387552408948</v>
      </c>
      <c r="Q1016" s="345">
        <v>1.9001734456343962</v>
      </c>
      <c r="R1016" s="345">
        <v>1.9002081366612329</v>
      </c>
      <c r="S1016" s="345">
        <v>1.9002428283214154</v>
      </c>
      <c r="T1016" s="345">
        <v>1.900277520614956</v>
      </c>
      <c r="U1016" s="345">
        <v>1.9003122135418651</v>
      </c>
      <c r="V1016" s="345">
        <v>1.9003469071021553</v>
      </c>
      <c r="W1016" s="345">
        <v>1.9003816012958372</v>
      </c>
      <c r="X1016" s="345">
        <v>1.9004162961229243</v>
      </c>
      <c r="Y1016" s="345">
        <v>1.9004509915834258</v>
      </c>
      <c r="Z1016" s="346" t="s">
        <v>1620</v>
      </c>
      <c r="AA1016" s="347">
        <v>0</v>
      </c>
      <c r="AB1016" s="347">
        <v>0</v>
      </c>
      <c r="AC1016" s="348">
        <v>0.26315789473684209</v>
      </c>
      <c r="AD1016" s="175"/>
      <c r="AE1016" s="349">
        <v>16230</v>
      </c>
      <c r="AF1016" s="350"/>
      <c r="AG1016" s="350"/>
      <c r="AH1016" s="350"/>
      <c r="AI1016" s="350"/>
      <c r="AJ1016" s="350"/>
      <c r="AK1016" s="350"/>
      <c r="AL1016" s="351"/>
      <c r="AN1016" s="216"/>
      <c r="AO1016"/>
      <c r="AP1016"/>
      <c r="AQ1016"/>
      <c r="AR1016"/>
      <c r="AS1016"/>
      <c r="AT1016"/>
    </row>
    <row r="1017" spans="1:46" s="157" customFormat="1" ht="15" x14ac:dyDescent="0.25">
      <c r="A1017" s="11"/>
      <c r="B1017" s="176"/>
      <c r="C1017" s="177"/>
      <c r="D1017" s="178"/>
      <c r="E1017" s="178"/>
      <c r="F1017" s="178"/>
      <c r="G1017" s="179"/>
      <c r="H1017" s="180"/>
      <c r="I1017" s="181"/>
      <c r="J1017" s="182"/>
      <c r="K1017" s="183" t="s">
        <v>25</v>
      </c>
      <c r="L1017" s="352">
        <v>1.8323520812734553</v>
      </c>
      <c r="M1017" s="352">
        <v>1.8323855341013386</v>
      </c>
      <c r="N1017" s="352">
        <v>1.8324189875399626</v>
      </c>
      <c r="O1017" s="352">
        <v>1.832452441589338</v>
      </c>
      <c r="P1017" s="352">
        <v>1.832485896249477</v>
      </c>
      <c r="Q1017" s="352">
        <v>1.8325193515203888</v>
      </c>
      <c r="R1017" s="352">
        <v>1.8325528074020865</v>
      </c>
      <c r="S1017" s="352">
        <v>1.8325862638945805</v>
      </c>
      <c r="T1017" s="352">
        <v>1.8326197209978821</v>
      </c>
      <c r="U1017" s="352">
        <v>1.8326531787120017</v>
      </c>
      <c r="V1017" s="352">
        <v>1.8326866370369514</v>
      </c>
      <c r="W1017" s="352">
        <v>1.8327200959727417</v>
      </c>
      <c r="X1017" s="352">
        <v>1.832753555519385</v>
      </c>
      <c r="Y1017" s="352">
        <v>1.8327870156768906</v>
      </c>
      <c r="Z1017" s="184"/>
      <c r="AA1017" s="353"/>
      <c r="AB1017" s="353"/>
      <c r="AC1017" s="354">
        <v>0.5</v>
      </c>
      <c r="AD1017" s="175"/>
      <c r="AE1017" s="186">
        <v>1</v>
      </c>
      <c r="AF1017" s="187">
        <v>0</v>
      </c>
      <c r="AG1017" s="187">
        <v>0</v>
      </c>
      <c r="AH1017" s="187">
        <v>0</v>
      </c>
      <c r="AI1017" s="187">
        <v>0</v>
      </c>
      <c r="AJ1017" s="187">
        <v>0</v>
      </c>
      <c r="AK1017" s="187">
        <v>0</v>
      </c>
      <c r="AL1017" s="188">
        <v>0</v>
      </c>
      <c r="AN1017" s="216"/>
      <c r="AO1017"/>
      <c r="AP1017"/>
      <c r="AQ1017"/>
      <c r="AR1017"/>
      <c r="AS1017"/>
      <c r="AT1017"/>
    </row>
    <row r="1018" spans="1:46" s="157" customFormat="1" ht="15" x14ac:dyDescent="0.25">
      <c r="A1018" s="11"/>
      <c r="B1018" s="176"/>
      <c r="C1018" s="189"/>
      <c r="D1018" s="190" t="s">
        <v>26</v>
      </c>
      <c r="E1018" s="355"/>
      <c r="F1018" s="356"/>
      <c r="G1018" s="357"/>
      <c r="H1018" s="358"/>
      <c r="I1018" s="359"/>
      <c r="J1018" s="359"/>
      <c r="K1018" s="359"/>
      <c r="L1018" s="359"/>
      <c r="M1018" s="359"/>
      <c r="N1018" s="360"/>
      <c r="O1018" s="360"/>
      <c r="P1018" s="360"/>
      <c r="Q1018" s="360"/>
      <c r="R1018" s="361" t="s">
        <v>27</v>
      </c>
      <c r="S1018" s="392">
        <v>0</v>
      </c>
      <c r="T1018" s="353"/>
      <c r="U1018" s="353"/>
      <c r="V1018" s="353"/>
      <c r="W1018" s="353"/>
      <c r="X1018" s="353"/>
      <c r="Y1018" s="353"/>
      <c r="Z1018" s="184"/>
      <c r="AA1018" s="362"/>
      <c r="AB1018" s="362"/>
      <c r="AC1018" s="363"/>
      <c r="AD1018" s="175"/>
      <c r="AE1018" s="175"/>
      <c r="AF1018" s="175"/>
      <c r="AG1018" s="175"/>
      <c r="AH1018" s="175"/>
      <c r="AI1018" s="175"/>
      <c r="AJ1018" s="175"/>
      <c r="AK1018" s="175"/>
      <c r="AL1018" s="175"/>
      <c r="AN1018" s="216"/>
      <c r="AO1018"/>
      <c r="AP1018"/>
      <c r="AQ1018"/>
      <c r="AR1018"/>
      <c r="AS1018"/>
      <c r="AT1018"/>
    </row>
    <row r="1019" spans="1:46" s="157" customFormat="1" ht="15" x14ac:dyDescent="0.25">
      <c r="A1019" s="14"/>
      <c r="B1019" s="197"/>
      <c r="C1019" s="198"/>
      <c r="D1019" s="198"/>
      <c r="E1019" s="198"/>
      <c r="F1019" s="199"/>
      <c r="G1019" s="200" t="s">
        <v>28</v>
      </c>
      <c r="H1019" s="201">
        <v>0.99199999999999999</v>
      </c>
      <c r="I1019" s="197"/>
      <c r="J1019" s="202"/>
      <c r="K1019" s="203" t="s">
        <v>29</v>
      </c>
      <c r="L1019" s="78">
        <v>1.8847999999999998</v>
      </c>
      <c r="M1019" s="78">
        <v>1.8848344103573973</v>
      </c>
      <c r="N1019" s="78">
        <v>1.8848688213430169</v>
      </c>
      <c r="O1019" s="78">
        <v>1.8849032329568693</v>
      </c>
      <c r="P1019" s="78">
        <v>1.8849376451989677</v>
      </c>
      <c r="Q1019" s="78">
        <v>1.884972058069321</v>
      </c>
      <c r="R1019" s="78">
        <v>1.8850064715679431</v>
      </c>
      <c r="S1019" s="78">
        <v>1.8850408856948442</v>
      </c>
      <c r="T1019" s="78">
        <v>1.8850753004500365</v>
      </c>
      <c r="U1019" s="78">
        <v>1.8851097158335302</v>
      </c>
      <c r="V1019" s="78">
        <v>1.8851441318453379</v>
      </c>
      <c r="W1019" s="78">
        <v>1.8851785484854706</v>
      </c>
      <c r="X1019" s="78">
        <v>1.8852129657539409</v>
      </c>
      <c r="Y1019" s="78">
        <v>1.8852473836507584</v>
      </c>
      <c r="Z1019" s="204"/>
      <c r="AA1019" s="205"/>
      <c r="AB1019" s="198"/>
      <c r="AC1019" s="206"/>
      <c r="AD1019" s="175"/>
      <c r="AE1019" s="175"/>
      <c r="AF1019" s="175"/>
      <c r="AG1019" s="175"/>
      <c r="AH1019" s="175"/>
      <c r="AI1019" s="175"/>
      <c r="AJ1019" s="175"/>
      <c r="AK1019" s="175"/>
      <c r="AL1019" s="175"/>
      <c r="AN1019" s="216"/>
      <c r="AO1019"/>
      <c r="AP1019"/>
      <c r="AQ1019"/>
      <c r="AR1019"/>
      <c r="AS1019"/>
      <c r="AT1019"/>
    </row>
    <row r="1020" spans="1:46" s="157" customFormat="1" ht="15" x14ac:dyDescent="0.25">
      <c r="A1020" s="2"/>
      <c r="C1020" s="207"/>
      <c r="D1020" s="208"/>
      <c r="E1020" s="208"/>
      <c r="F1020" s="208"/>
      <c r="G1020" s="209"/>
      <c r="H1020" s="241"/>
      <c r="I1020" s="211"/>
      <c r="J1020" s="212"/>
      <c r="K1020" s="208"/>
      <c r="Z1020" s="175"/>
      <c r="AA1020" s="175"/>
      <c r="AB1020" s="175"/>
      <c r="AC1020" s="175"/>
      <c r="AD1020" s="175"/>
      <c r="AE1020" s="175"/>
      <c r="AF1020" s="175"/>
      <c r="AG1020" s="175"/>
      <c r="AH1020" s="175"/>
      <c r="AI1020" s="175"/>
      <c r="AJ1020" s="175"/>
      <c r="AK1020" s="175"/>
      <c r="AL1020" s="175"/>
      <c r="AN1020" s="216"/>
      <c r="AO1020"/>
      <c r="AP1020"/>
      <c r="AQ1020"/>
      <c r="AR1020"/>
      <c r="AS1020"/>
      <c r="AT1020"/>
    </row>
    <row r="1021" spans="1:46" s="157" customFormat="1" ht="15" x14ac:dyDescent="0.25">
      <c r="A1021" s="152"/>
      <c r="B1021" s="388">
        <v>534</v>
      </c>
      <c r="C1021" s="365" t="s">
        <v>613</v>
      </c>
      <c r="D1021" s="366" t="s">
        <v>30</v>
      </c>
      <c r="E1021" s="366" t="s">
        <v>530</v>
      </c>
      <c r="F1021" s="367"/>
      <c r="G1021" s="411">
        <v>43499</v>
      </c>
      <c r="H1021" s="412">
        <v>1.1299999999999999</v>
      </c>
      <c r="I1021" s="342">
        <v>1</v>
      </c>
      <c r="J1021" s="368" t="s">
        <v>1589</v>
      </c>
      <c r="K1021" s="369">
        <v>0</v>
      </c>
      <c r="L1021" s="345">
        <v>1.1299999999999999</v>
      </c>
      <c r="M1021" s="345">
        <v>1.1300206301484821</v>
      </c>
      <c r="N1021" s="345">
        <v>1.1300412606736041</v>
      </c>
      <c r="O1021" s="345">
        <v>1.1300618915753726</v>
      </c>
      <c r="P1021" s="345">
        <v>1.1300825228537952</v>
      </c>
      <c r="Q1021" s="345">
        <v>1.1301031545088778</v>
      </c>
      <c r="R1021" s="345">
        <v>1.130123786540628</v>
      </c>
      <c r="S1021" s="345">
        <v>1.1301444189490524</v>
      </c>
      <c r="T1021" s="345">
        <v>1.1301650517341579</v>
      </c>
      <c r="U1021" s="345">
        <v>1.1301856848959513</v>
      </c>
      <c r="V1021" s="345">
        <v>1.1302063184344397</v>
      </c>
      <c r="W1021" s="345">
        <v>1.1302269523496296</v>
      </c>
      <c r="X1021" s="345">
        <v>1.1302475866415287</v>
      </c>
      <c r="Y1021" s="345">
        <v>1.1302682213101425</v>
      </c>
      <c r="Z1021" s="381"/>
      <c r="AA1021" s="347">
        <v>0</v>
      </c>
      <c r="AB1021" s="347">
        <v>0</v>
      </c>
      <c r="AC1021" s="348">
        <v>0.15044247787610621</v>
      </c>
      <c r="AD1021" s="175"/>
      <c r="AE1021" s="349">
        <v>83909</v>
      </c>
      <c r="AF1021" s="350"/>
      <c r="AG1021" s="350"/>
      <c r="AH1021" s="350"/>
      <c r="AI1021" s="350"/>
      <c r="AJ1021" s="350"/>
      <c r="AK1021" s="350"/>
      <c r="AL1021" s="351"/>
      <c r="AN1021" s="216"/>
      <c r="AO1021"/>
      <c r="AP1021"/>
      <c r="AQ1021"/>
      <c r="AR1021"/>
      <c r="AS1021"/>
      <c r="AT1021"/>
    </row>
    <row r="1022" spans="1:46" s="157" customFormat="1" ht="15" x14ac:dyDescent="0.25">
      <c r="A1022" s="152"/>
      <c r="C1022" s="217"/>
      <c r="D1022" s="139"/>
      <c r="E1022" s="139"/>
      <c r="F1022" s="139"/>
      <c r="G1022" s="218">
        <v>0.47916666666666669</v>
      </c>
      <c r="H1022" s="248"/>
      <c r="I1022" s="220"/>
      <c r="J1022" s="220"/>
      <c r="K1022" s="220"/>
      <c r="L1022" s="220" t="s">
        <v>32</v>
      </c>
      <c r="M1022" s="235"/>
      <c r="N1022" s="221"/>
      <c r="O1022" s="221"/>
      <c r="P1022" s="221"/>
      <c r="Q1022" s="221"/>
      <c r="R1022" s="221"/>
      <c r="S1022" s="221"/>
      <c r="T1022" s="221"/>
      <c r="U1022" s="221"/>
      <c r="V1022" s="221"/>
      <c r="W1022" s="221"/>
      <c r="X1022" s="221"/>
      <c r="Y1022" s="221"/>
      <c r="Z1022" s="222"/>
      <c r="AA1022" s="353"/>
      <c r="AB1022" s="353"/>
      <c r="AC1022" s="372">
        <v>0.17</v>
      </c>
      <c r="AD1022" s="175"/>
      <c r="AE1022" s="186">
        <v>1</v>
      </c>
      <c r="AF1022" s="187">
        <v>0</v>
      </c>
      <c r="AG1022" s="187">
        <v>0</v>
      </c>
      <c r="AH1022" s="187">
        <v>0</v>
      </c>
      <c r="AI1022" s="187">
        <v>0</v>
      </c>
      <c r="AJ1022" s="187">
        <v>0</v>
      </c>
      <c r="AK1022" s="187">
        <v>0</v>
      </c>
      <c r="AL1022" s="188">
        <v>0</v>
      </c>
      <c r="AN1022" s="216"/>
      <c r="AO1022"/>
      <c r="AP1022"/>
      <c r="AQ1022"/>
      <c r="AR1022"/>
      <c r="AS1022"/>
      <c r="AT1022"/>
    </row>
    <row r="1023" spans="1:46" s="157" customFormat="1" ht="15" x14ac:dyDescent="0.25">
      <c r="A1023" s="152"/>
      <c r="C1023" s="223" t="s">
        <v>33</v>
      </c>
      <c r="D1023" s="373"/>
      <c r="E1023" s="225"/>
      <c r="F1023" s="225"/>
      <c r="G1023" s="226"/>
      <c r="H1023" s="249"/>
      <c r="I1023" s="228"/>
      <c r="J1023" s="228"/>
      <c r="K1023" s="228"/>
      <c r="L1023" s="228"/>
      <c r="M1023" s="374"/>
      <c r="N1023" s="374"/>
      <c r="O1023" s="375"/>
      <c r="P1023" s="375"/>
      <c r="Q1023" s="375"/>
      <c r="R1023" s="376" t="s">
        <v>34</v>
      </c>
      <c r="S1023" s="396">
        <v>0</v>
      </c>
      <c r="T1023" s="233"/>
      <c r="U1023" s="233"/>
      <c r="V1023" s="233"/>
      <c r="W1023" s="233"/>
      <c r="X1023" s="233"/>
      <c r="Y1023" s="233"/>
      <c r="Z1023" s="234"/>
      <c r="AA1023" s="378"/>
      <c r="AB1023" s="378"/>
      <c r="AC1023" s="379"/>
      <c r="AD1023" s="175"/>
      <c r="AE1023" s="175"/>
      <c r="AF1023" s="175"/>
      <c r="AG1023" s="175"/>
      <c r="AH1023" s="175"/>
      <c r="AI1023" s="175"/>
      <c r="AJ1023" s="175"/>
      <c r="AK1023" s="175"/>
      <c r="AL1023" s="175"/>
      <c r="AN1023" s="216"/>
      <c r="AO1023"/>
      <c r="AP1023"/>
      <c r="AQ1023"/>
      <c r="AR1023"/>
      <c r="AS1023"/>
      <c r="AT1023"/>
    </row>
    <row r="1024" spans="1:46" s="157" customFormat="1" ht="15" x14ac:dyDescent="0.25">
      <c r="A1024" s="152"/>
      <c r="B1024" s="364">
        <v>540</v>
      </c>
      <c r="C1024" s="365" t="s">
        <v>357</v>
      </c>
      <c r="D1024" s="366" t="s">
        <v>30</v>
      </c>
      <c r="E1024" s="366" t="s">
        <v>541</v>
      </c>
      <c r="F1024" s="367"/>
      <c r="G1024" s="411"/>
      <c r="H1024" s="413">
        <v>1.6856449950562926E-2</v>
      </c>
      <c r="I1024" s="342">
        <v>1</v>
      </c>
      <c r="J1024" s="368">
        <v>0</v>
      </c>
      <c r="K1024" s="369">
        <v>0</v>
      </c>
      <c r="L1024" s="370">
        <v>1.6856449950562926E-2</v>
      </c>
      <c r="M1024" s="370">
        <v>1.6856757694868555E-2</v>
      </c>
      <c r="N1024" s="370">
        <v>1.6857065444792603E-2</v>
      </c>
      <c r="O1024" s="370">
        <v>1.6857373200335167E-2</v>
      </c>
      <c r="P1024" s="370">
        <v>1.6857680961496358E-2</v>
      </c>
      <c r="Q1024" s="370">
        <v>1.6857988728276267E-2</v>
      </c>
      <c r="R1024" s="370">
        <v>1.6858296500675007E-2</v>
      </c>
      <c r="S1024" s="370">
        <v>1.6858604278692672E-2</v>
      </c>
      <c r="T1024" s="370">
        <v>1.6858912062329375E-2</v>
      </c>
      <c r="U1024" s="370">
        <v>1.685921985158521E-2</v>
      </c>
      <c r="V1024" s="370">
        <v>1.6859527646460284E-2</v>
      </c>
      <c r="W1024" s="370">
        <v>1.6859835446954692E-2</v>
      </c>
      <c r="X1024" s="370">
        <v>1.686014325306855E-2</v>
      </c>
      <c r="Y1024" s="370">
        <v>1.6860451064801947E-2</v>
      </c>
      <c r="Z1024" s="371"/>
      <c r="AA1024" s="347">
        <v>0</v>
      </c>
      <c r="AB1024" s="347">
        <v>0</v>
      </c>
      <c r="AC1024" s="348">
        <v>0</v>
      </c>
      <c r="AD1024" s="175"/>
      <c r="AE1024" s="349">
        <v>83902</v>
      </c>
      <c r="AF1024" s="350"/>
      <c r="AG1024" s="350"/>
      <c r="AH1024" s="350"/>
      <c r="AI1024" s="350"/>
      <c r="AJ1024" s="350"/>
      <c r="AK1024" s="350"/>
      <c r="AL1024" s="351"/>
      <c r="AM1024" s="157">
        <v>0.02</v>
      </c>
      <c r="AN1024" s="216">
        <v>-3.1435500494370744E-3</v>
      </c>
      <c r="AO1024"/>
      <c r="AP1024"/>
      <c r="AQ1024"/>
      <c r="AR1024"/>
      <c r="AS1024"/>
      <c r="AT1024"/>
    </row>
    <row r="1025" spans="1:46" s="157" customFormat="1" ht="15" x14ac:dyDescent="0.25">
      <c r="C1025" s="238" t="s">
        <v>672</v>
      </c>
      <c r="D1025" s="139"/>
      <c r="E1025" s="139"/>
      <c r="F1025" s="139"/>
      <c r="G1025" s="218"/>
      <c r="H1025" s="250"/>
      <c r="I1025" s="220"/>
      <c r="J1025" s="220"/>
      <c r="K1025" s="220"/>
      <c r="L1025" s="220" t="s">
        <v>32</v>
      </c>
      <c r="M1025" s="235"/>
      <c r="N1025" s="221"/>
      <c r="O1025" s="221"/>
      <c r="P1025" s="221"/>
      <c r="Q1025" s="221"/>
      <c r="R1025" s="221"/>
      <c r="S1025" s="221"/>
      <c r="T1025" s="221"/>
      <c r="U1025" s="221"/>
      <c r="V1025" s="221"/>
      <c r="W1025" s="221"/>
      <c r="X1025" s="221"/>
      <c r="Y1025" s="221"/>
      <c r="Z1025" s="222"/>
      <c r="AA1025" s="353"/>
      <c r="AB1025" s="353"/>
      <c r="AC1025" s="382"/>
      <c r="AD1025" s="175"/>
      <c r="AE1025" s="186">
        <v>1</v>
      </c>
      <c r="AF1025" s="187">
        <v>0</v>
      </c>
      <c r="AG1025" s="187">
        <v>0</v>
      </c>
      <c r="AH1025" s="187">
        <v>0</v>
      </c>
      <c r="AI1025" s="187">
        <v>0</v>
      </c>
      <c r="AJ1025" s="187">
        <v>0</v>
      </c>
      <c r="AK1025" s="187">
        <v>0</v>
      </c>
      <c r="AL1025" s="188">
        <v>0</v>
      </c>
      <c r="AN1025" s="216"/>
      <c r="AO1025"/>
      <c r="AP1025"/>
      <c r="AQ1025"/>
      <c r="AR1025"/>
      <c r="AS1025"/>
      <c r="AT1025"/>
    </row>
    <row r="1026" spans="1:46" s="157" customFormat="1" ht="15" x14ac:dyDescent="0.25">
      <c r="C1026" s="223" t="s">
        <v>33</v>
      </c>
      <c r="D1026" s="373"/>
      <c r="E1026" s="225"/>
      <c r="F1026" s="225"/>
      <c r="G1026" s="226"/>
      <c r="H1026" s="249"/>
      <c r="I1026" s="228"/>
      <c r="J1026" s="228"/>
      <c r="K1026" s="228"/>
      <c r="L1026" s="228"/>
      <c r="M1026" s="374"/>
      <c r="N1026" s="374"/>
      <c r="O1026" s="375"/>
      <c r="P1026" s="375"/>
      <c r="Q1026" s="375"/>
      <c r="R1026" s="376" t="s">
        <v>34</v>
      </c>
      <c r="S1026" s="396">
        <v>0</v>
      </c>
      <c r="T1026" s="233"/>
      <c r="U1026" s="233"/>
      <c r="V1026" s="233"/>
      <c r="W1026" s="233"/>
      <c r="X1026" s="233"/>
      <c r="Y1026" s="233"/>
      <c r="Z1026" s="234"/>
      <c r="AA1026" s="378"/>
      <c r="AB1026" s="378"/>
      <c r="AC1026" s="379"/>
      <c r="AD1026" s="175"/>
      <c r="AE1026" s="175"/>
      <c r="AF1026" s="175"/>
      <c r="AG1026" s="175"/>
      <c r="AH1026" s="175"/>
      <c r="AI1026" s="175"/>
      <c r="AJ1026" s="175"/>
      <c r="AK1026" s="175"/>
      <c r="AL1026" s="175"/>
      <c r="AN1026" s="216"/>
      <c r="AO1026"/>
      <c r="AP1026"/>
      <c r="AQ1026"/>
      <c r="AR1026"/>
      <c r="AS1026"/>
      <c r="AT1026"/>
    </row>
    <row r="1027" spans="1:46" s="157" customFormat="1" ht="15" x14ac:dyDescent="0.25">
      <c r="B1027" s="364">
        <v>548</v>
      </c>
      <c r="C1027" s="365" t="s">
        <v>834</v>
      </c>
      <c r="D1027" s="366" t="s">
        <v>30</v>
      </c>
      <c r="E1027" s="366" t="s">
        <v>540</v>
      </c>
      <c r="F1027" s="367"/>
      <c r="G1027" s="411"/>
      <c r="H1027" s="413">
        <v>0.68549563132289237</v>
      </c>
      <c r="I1027" s="342">
        <v>1</v>
      </c>
      <c r="J1027" s="368">
        <v>0</v>
      </c>
      <c r="K1027" s="369">
        <v>0</v>
      </c>
      <c r="L1027" s="370">
        <v>0.68549563132289237</v>
      </c>
      <c r="M1027" s="370">
        <v>0.68550814625798795</v>
      </c>
      <c r="N1027" s="370">
        <v>0.68552066142156587</v>
      </c>
      <c r="O1027" s="370">
        <v>0.68553317681363013</v>
      </c>
      <c r="P1027" s="370">
        <v>0.68554569243418528</v>
      </c>
      <c r="Q1027" s="370">
        <v>0.68555820828323488</v>
      </c>
      <c r="R1027" s="370">
        <v>0.68557072436078359</v>
      </c>
      <c r="S1027" s="370">
        <v>0.6855832406668354</v>
      </c>
      <c r="T1027" s="370">
        <v>0.68559575720139465</v>
      </c>
      <c r="U1027" s="370">
        <v>0.68560827396446522</v>
      </c>
      <c r="V1027" s="370">
        <v>0.68562079095605155</v>
      </c>
      <c r="W1027" s="370">
        <v>0.68563330817615742</v>
      </c>
      <c r="X1027" s="370">
        <v>0.68564582562478782</v>
      </c>
      <c r="Y1027" s="370">
        <v>0.68565834330194597</v>
      </c>
      <c r="Z1027" s="371"/>
      <c r="AA1027" s="347">
        <v>0</v>
      </c>
      <c r="AB1027" s="347">
        <v>0</v>
      </c>
      <c r="AC1027" s="348">
        <v>0</v>
      </c>
      <c r="AD1027" s="175"/>
      <c r="AE1027" s="349">
        <v>83905</v>
      </c>
      <c r="AF1027" s="350"/>
      <c r="AG1027" s="350"/>
      <c r="AH1027" s="350"/>
      <c r="AI1027" s="350"/>
      <c r="AJ1027" s="350"/>
      <c r="AK1027" s="350"/>
      <c r="AL1027" s="351"/>
      <c r="AM1027" s="157">
        <v>0.71</v>
      </c>
      <c r="AN1027" s="216">
        <v>-2.4504368677107591E-2</v>
      </c>
      <c r="AO1027"/>
      <c r="AP1027"/>
      <c r="AQ1027"/>
      <c r="AR1027"/>
      <c r="AS1027"/>
      <c r="AT1027"/>
    </row>
    <row r="1028" spans="1:46" s="157" customFormat="1" ht="15" x14ac:dyDescent="0.25">
      <c r="C1028" s="238" t="s">
        <v>672</v>
      </c>
      <c r="D1028" s="139"/>
      <c r="E1028" s="139"/>
      <c r="F1028" s="139"/>
      <c r="G1028" s="218"/>
      <c r="H1028" s="250"/>
      <c r="I1028" s="220"/>
      <c r="J1028" s="220"/>
      <c r="K1028" s="220"/>
      <c r="L1028" s="220" t="s">
        <v>32</v>
      </c>
      <c r="M1028" s="235"/>
      <c r="N1028" s="221"/>
      <c r="O1028" s="221"/>
      <c r="P1028" s="221"/>
      <c r="Q1028" s="221"/>
      <c r="R1028" s="221"/>
      <c r="S1028" s="221"/>
      <c r="T1028" s="221"/>
      <c r="U1028" s="221"/>
      <c r="V1028" s="221"/>
      <c r="W1028" s="221"/>
      <c r="X1028" s="221"/>
      <c r="Y1028" s="221"/>
      <c r="Z1028" s="222"/>
      <c r="AA1028" s="353"/>
      <c r="AB1028" s="353"/>
      <c r="AC1028" s="382"/>
      <c r="AD1028" s="175"/>
      <c r="AE1028" s="186">
        <v>1</v>
      </c>
      <c r="AF1028" s="187">
        <v>0</v>
      </c>
      <c r="AG1028" s="187">
        <v>0</v>
      </c>
      <c r="AH1028" s="187">
        <v>0</v>
      </c>
      <c r="AI1028" s="187">
        <v>0</v>
      </c>
      <c r="AJ1028" s="187">
        <v>0</v>
      </c>
      <c r="AK1028" s="187">
        <v>0</v>
      </c>
      <c r="AL1028" s="188">
        <v>0</v>
      </c>
      <c r="AN1028" s="216"/>
      <c r="AO1028"/>
      <c r="AP1028"/>
      <c r="AQ1028"/>
      <c r="AR1028"/>
      <c r="AS1028"/>
      <c r="AT1028"/>
    </row>
    <row r="1029" spans="1:46" s="157" customFormat="1" ht="15" x14ac:dyDescent="0.25">
      <c r="C1029" s="223" t="s">
        <v>33</v>
      </c>
      <c r="D1029" s="373"/>
      <c r="E1029" s="225"/>
      <c r="F1029" s="225"/>
      <c r="G1029" s="226"/>
      <c r="H1029" s="249"/>
      <c r="I1029" s="228"/>
      <c r="J1029" s="228"/>
      <c r="K1029" s="228"/>
      <c r="L1029" s="228"/>
      <c r="M1029" s="374"/>
      <c r="N1029" s="374"/>
      <c r="O1029" s="375"/>
      <c r="P1029" s="375"/>
      <c r="Q1029" s="375"/>
      <c r="R1029" s="376" t="s">
        <v>34</v>
      </c>
      <c r="S1029" s="396">
        <v>0</v>
      </c>
      <c r="T1029" s="233"/>
      <c r="U1029" s="233"/>
      <c r="V1029" s="233"/>
      <c r="W1029" s="233"/>
      <c r="X1029" s="233"/>
      <c r="Y1029" s="233"/>
      <c r="Z1029" s="234"/>
      <c r="AA1029" s="378"/>
      <c r="AB1029" s="378"/>
      <c r="AC1029" s="379"/>
      <c r="AD1029" s="175"/>
      <c r="AE1029" s="175"/>
      <c r="AF1029" s="175"/>
      <c r="AG1029" s="175"/>
      <c r="AH1029" s="175"/>
      <c r="AI1029" s="175"/>
      <c r="AJ1029" s="175"/>
      <c r="AK1029" s="175"/>
      <c r="AL1029" s="175"/>
      <c r="AN1029" s="216"/>
      <c r="AO1029"/>
      <c r="AP1029"/>
      <c r="AQ1029"/>
      <c r="AR1029"/>
      <c r="AS1029"/>
      <c r="AT1029"/>
    </row>
    <row r="1030" spans="1:46" s="157" customFormat="1" ht="15" x14ac:dyDescent="0.25">
      <c r="A1030" s="246"/>
      <c r="B1030" s="246"/>
      <c r="C1030" s="246"/>
      <c r="D1030" s="246"/>
      <c r="E1030" s="246"/>
      <c r="F1030" s="246"/>
      <c r="G1030" s="246"/>
      <c r="H1030" s="246"/>
      <c r="I1030" s="246"/>
      <c r="J1030" s="246"/>
      <c r="K1030" s="246"/>
      <c r="L1030" s="246"/>
      <c r="M1030" s="246"/>
      <c r="N1030" s="246"/>
      <c r="O1030" s="246"/>
      <c r="P1030" s="246"/>
      <c r="Q1030" s="246"/>
      <c r="R1030" s="246"/>
      <c r="S1030" s="246"/>
      <c r="T1030" s="246"/>
      <c r="U1030" s="246"/>
      <c r="V1030" s="246"/>
      <c r="W1030" s="246"/>
      <c r="X1030" s="246"/>
      <c r="Y1030" s="246"/>
      <c r="Z1030" s="246"/>
      <c r="AA1030" s="246"/>
      <c r="AB1030" s="246"/>
      <c r="AC1030" s="246"/>
      <c r="AD1030" s="246"/>
      <c r="AE1030" s="246"/>
      <c r="AF1030" s="246"/>
      <c r="AG1030" s="246"/>
      <c r="AH1030" s="246"/>
      <c r="AI1030" s="246"/>
      <c r="AJ1030" s="246"/>
      <c r="AK1030" s="246"/>
      <c r="AL1030" s="246"/>
      <c r="AN1030" s="216"/>
      <c r="AO1030"/>
      <c r="AP1030"/>
      <c r="AQ1030"/>
      <c r="AR1030"/>
      <c r="AS1030"/>
      <c r="AT1030"/>
    </row>
    <row r="1031" spans="1:46" s="157" customFormat="1" ht="15" x14ac:dyDescent="0.25">
      <c r="A1031" s="152"/>
      <c r="B1031" s="25"/>
      <c r="C1031" s="158"/>
      <c r="D1031" s="152"/>
      <c r="E1031" s="152"/>
      <c r="F1031" s="152"/>
      <c r="G1031" s="152"/>
      <c r="H1031" s="152"/>
      <c r="I1031" s="152"/>
      <c r="J1031" s="152"/>
      <c r="K1031" s="152"/>
      <c r="L1031" s="7" t="s">
        <v>0</v>
      </c>
      <c r="M1031" s="159"/>
      <c r="N1031" s="159"/>
      <c r="O1031" s="159"/>
      <c r="P1031" s="159"/>
      <c r="Q1031" s="159"/>
      <c r="R1031" s="159"/>
      <c r="S1031" s="159"/>
      <c r="T1031" s="159"/>
      <c r="U1031" s="159"/>
      <c r="V1031" s="159"/>
      <c r="W1031" s="159"/>
      <c r="X1031" s="159"/>
      <c r="Y1031" s="159"/>
      <c r="Z1031" s="156"/>
      <c r="AA1031" s="152"/>
      <c r="AB1031" s="152"/>
      <c r="AC1031" s="152"/>
      <c r="AD1031" s="152"/>
      <c r="AE1031" s="152"/>
      <c r="AF1031" s="152"/>
      <c r="AG1031" s="152"/>
      <c r="AH1031" s="152"/>
      <c r="AI1031" s="152"/>
      <c r="AJ1031" s="152"/>
      <c r="AK1031" s="152"/>
      <c r="AL1031" s="152"/>
      <c r="AN1031" s="216"/>
      <c r="AO1031"/>
      <c r="AP1031"/>
      <c r="AQ1031"/>
      <c r="AR1031"/>
      <c r="AS1031"/>
      <c r="AT1031"/>
    </row>
    <row r="1032" spans="1:46" s="157" customFormat="1" ht="61.5" x14ac:dyDescent="0.25">
      <c r="A1032" s="20" t="s">
        <v>39</v>
      </c>
      <c r="B1032" s="21" t="s">
        <v>657</v>
      </c>
      <c r="C1032" s="20" t="s">
        <v>2</v>
      </c>
      <c r="D1032" s="18" t="s">
        <v>3</v>
      </c>
      <c r="E1032" s="18" t="s">
        <v>4</v>
      </c>
      <c r="F1032" s="18" t="s">
        <v>5</v>
      </c>
      <c r="G1032" s="22" t="s">
        <v>6</v>
      </c>
      <c r="H1032" s="22" t="s">
        <v>826</v>
      </c>
      <c r="I1032" s="16" t="s">
        <v>7</v>
      </c>
      <c r="J1032" s="24" t="s">
        <v>8</v>
      </c>
      <c r="K1032" s="17" t="s">
        <v>9</v>
      </c>
      <c r="L1032" s="22" t="s">
        <v>10</v>
      </c>
      <c r="M1032" s="22" t="s">
        <v>658</v>
      </c>
      <c r="N1032" s="22" t="s">
        <v>659</v>
      </c>
      <c r="O1032" s="22" t="s">
        <v>660</v>
      </c>
      <c r="P1032" s="22" t="s">
        <v>661</v>
      </c>
      <c r="Q1032" s="22" t="s">
        <v>662</v>
      </c>
      <c r="R1032" s="22" t="s">
        <v>663</v>
      </c>
      <c r="S1032" s="22" t="s">
        <v>664</v>
      </c>
      <c r="T1032" s="22" t="s">
        <v>665</v>
      </c>
      <c r="U1032" s="22" t="s">
        <v>666</v>
      </c>
      <c r="V1032" s="22" t="s">
        <v>667</v>
      </c>
      <c r="W1032" s="22" t="s">
        <v>665</v>
      </c>
      <c r="X1032" s="22" t="s">
        <v>666</v>
      </c>
      <c r="Y1032" s="22" t="s">
        <v>667</v>
      </c>
      <c r="Z1032" s="23" t="s">
        <v>11</v>
      </c>
      <c r="AA1032" s="19" t="s">
        <v>12</v>
      </c>
      <c r="AB1032" s="19" t="s">
        <v>13</v>
      </c>
      <c r="AC1032" s="19" t="s">
        <v>14</v>
      </c>
      <c r="AD1032" s="160"/>
      <c r="AE1032" s="19" t="s">
        <v>15</v>
      </c>
      <c r="AF1032" s="19" t="s">
        <v>16</v>
      </c>
      <c r="AG1032" s="19" t="s">
        <v>17</v>
      </c>
      <c r="AH1032" s="19" t="s">
        <v>18</v>
      </c>
      <c r="AI1032" s="19" t="s">
        <v>19</v>
      </c>
      <c r="AJ1032" s="19" t="s">
        <v>20</v>
      </c>
      <c r="AK1032" s="19" t="s">
        <v>21</v>
      </c>
      <c r="AL1032" s="19" t="s">
        <v>22</v>
      </c>
      <c r="AN1032" s="216"/>
      <c r="AO1032"/>
      <c r="AP1032"/>
      <c r="AQ1032"/>
      <c r="AR1032"/>
      <c r="AS1032"/>
      <c r="AT1032"/>
    </row>
    <row r="1033" spans="1:46" s="157" customFormat="1" ht="15" x14ac:dyDescent="0.25">
      <c r="A1033" s="6"/>
      <c r="B1033" s="161"/>
      <c r="C1033" s="162"/>
      <c r="D1033" s="161"/>
      <c r="E1033" s="161"/>
      <c r="F1033" s="161"/>
      <c r="G1033" s="163"/>
      <c r="H1033" s="161"/>
      <c r="I1033" s="164"/>
      <c r="J1033" s="165"/>
      <c r="K1033" s="161"/>
      <c r="L1033" s="161"/>
      <c r="M1033" s="161"/>
      <c r="N1033" s="161"/>
      <c r="O1033" s="161"/>
      <c r="P1033" s="161"/>
      <c r="Q1033" s="161"/>
      <c r="R1033" s="161"/>
      <c r="S1033" s="161"/>
      <c r="T1033" s="161"/>
      <c r="U1033" s="161"/>
      <c r="V1033" s="161"/>
      <c r="W1033" s="161"/>
      <c r="X1033" s="161"/>
      <c r="Y1033" s="161"/>
      <c r="Z1033" s="160"/>
      <c r="AA1033" s="160"/>
      <c r="AB1033" s="160"/>
      <c r="AC1033" s="160"/>
      <c r="AD1033" s="160"/>
      <c r="AE1033" s="160"/>
      <c r="AF1033" s="160"/>
      <c r="AG1033" s="160"/>
      <c r="AH1033" s="160"/>
      <c r="AI1033" s="160"/>
      <c r="AJ1033" s="160"/>
      <c r="AK1033" s="160"/>
      <c r="AL1033" s="160"/>
      <c r="AN1033" s="216"/>
      <c r="AO1033"/>
      <c r="AP1033"/>
      <c r="AQ1033"/>
      <c r="AR1033"/>
      <c r="AS1033"/>
      <c r="AT1033"/>
    </row>
    <row r="1034" spans="1:46" s="157" customFormat="1" ht="15" x14ac:dyDescent="0.25">
      <c r="A1034" s="334" t="s">
        <v>90</v>
      </c>
      <c r="B1034" s="335">
        <v>665</v>
      </c>
      <c r="C1034" s="336"/>
      <c r="D1034" s="337">
        <v>33</v>
      </c>
      <c r="E1034" s="338"/>
      <c r="F1034" s="339"/>
      <c r="G1034" s="408"/>
      <c r="H1034" s="409">
        <v>6.87</v>
      </c>
      <c r="I1034" s="342">
        <v>1</v>
      </c>
      <c r="J1034" s="343"/>
      <c r="K1034" s="344" t="s">
        <v>24</v>
      </c>
      <c r="L1034" s="345">
        <v>6.87</v>
      </c>
      <c r="M1034" s="345">
        <v>6.8795877557152618</v>
      </c>
      <c r="N1034" s="345">
        <v>6.8892281247255855</v>
      </c>
      <c r="O1034" s="345">
        <v>6.8989213985933029</v>
      </c>
      <c r="P1034" s="345">
        <v>6.9086678704965179</v>
      </c>
      <c r="Q1034" s="345">
        <v>6.9184678352380686</v>
      </c>
      <c r="R1034" s="345">
        <v>6.9283215892545265</v>
      </c>
      <c r="S1034" s="345">
        <v>6.9382294306252552</v>
      </c>
      <c r="T1034" s="345">
        <v>6.948191659081508</v>
      </c>
      <c r="U1034" s="345">
        <v>6.9582085760155881</v>
      </c>
      <c r="V1034" s="345">
        <v>6.9682804844900481</v>
      </c>
      <c r="W1034" s="345">
        <v>6.9784076892469518</v>
      </c>
      <c r="X1034" s="345">
        <v>6.9885904967171832</v>
      </c>
      <c r="Y1034" s="345">
        <v>6.9988292150297911</v>
      </c>
      <c r="Z1034" s="346" t="s">
        <v>1621</v>
      </c>
      <c r="AA1034" s="347">
        <v>0</v>
      </c>
      <c r="AB1034" s="347">
        <v>0</v>
      </c>
      <c r="AC1034" s="348">
        <v>0</v>
      </c>
      <c r="AD1034" s="175"/>
      <c r="AE1034" s="349">
        <v>84001</v>
      </c>
      <c r="AF1034" s="350"/>
      <c r="AG1034" s="350"/>
      <c r="AH1034" s="350"/>
      <c r="AI1034" s="350"/>
      <c r="AJ1034" s="350"/>
      <c r="AK1034" s="350"/>
      <c r="AL1034" s="351"/>
      <c r="AN1034" s="216"/>
      <c r="AO1034"/>
      <c r="AP1034"/>
      <c r="AQ1034"/>
      <c r="AR1034"/>
      <c r="AS1034"/>
      <c r="AT1034"/>
    </row>
    <row r="1035" spans="1:46" s="157" customFormat="1" ht="15" x14ac:dyDescent="0.25">
      <c r="A1035" s="11"/>
      <c r="B1035" s="176"/>
      <c r="C1035" s="177"/>
      <c r="D1035" s="178"/>
      <c r="E1035" s="178"/>
      <c r="F1035" s="178"/>
      <c r="G1035" s="179"/>
      <c r="H1035" s="180"/>
      <c r="I1035" s="181"/>
      <c r="J1035" s="182"/>
      <c r="K1035" s="183" t="s">
        <v>25</v>
      </c>
      <c r="L1035" s="352">
        <v>8.6622213431917938</v>
      </c>
      <c r="M1035" s="352">
        <v>8.6743103187653094</v>
      </c>
      <c r="N1035" s="352">
        <v>8.6864656332045342</v>
      </c>
      <c r="O1035" s="352">
        <v>8.6986876541335505</v>
      </c>
      <c r="P1035" s="352">
        <v>8.7109767512137317</v>
      </c>
      <c r="Q1035" s="352">
        <v>8.7233332961550403</v>
      </c>
      <c r="R1035" s="352">
        <v>8.735757662727373</v>
      </c>
      <c r="S1035" s="352">
        <v>8.7482502267719848</v>
      </c>
      <c r="T1035" s="352">
        <v>8.7608113662129607</v>
      </c>
      <c r="U1035" s="352">
        <v>8.7734414610687637</v>
      </c>
      <c r="V1035" s="352">
        <v>8.7861408934638359</v>
      </c>
      <c r="W1035" s="352">
        <v>8.7989100476402733</v>
      </c>
      <c r="X1035" s="352">
        <v>8.8117493099695672</v>
      </c>
      <c r="Y1035" s="352">
        <v>8.8246590689643849</v>
      </c>
      <c r="Z1035" s="184"/>
      <c r="AA1035" s="353"/>
      <c r="AB1035" s="353"/>
      <c r="AC1035" s="382"/>
      <c r="AD1035" s="175"/>
      <c r="AE1035" s="186">
        <v>1</v>
      </c>
      <c r="AF1035" s="187">
        <v>0</v>
      </c>
      <c r="AG1035" s="187">
        <v>0</v>
      </c>
      <c r="AH1035" s="187">
        <v>0</v>
      </c>
      <c r="AI1035" s="187">
        <v>0</v>
      </c>
      <c r="AJ1035" s="187">
        <v>0</v>
      </c>
      <c r="AK1035" s="187">
        <v>0</v>
      </c>
      <c r="AL1035" s="188">
        <v>0</v>
      </c>
      <c r="AN1035" s="216"/>
      <c r="AO1035"/>
      <c r="AP1035"/>
      <c r="AQ1035"/>
      <c r="AR1035"/>
      <c r="AS1035"/>
      <c r="AT1035"/>
    </row>
    <row r="1036" spans="1:46" s="157" customFormat="1" ht="15" x14ac:dyDescent="0.25">
      <c r="A1036" s="11"/>
      <c r="B1036" s="176"/>
      <c r="C1036" s="189"/>
      <c r="D1036" s="190" t="s">
        <v>26</v>
      </c>
      <c r="E1036" s="355"/>
      <c r="F1036" s="356"/>
      <c r="G1036" s="357"/>
      <c r="H1036" s="358"/>
      <c r="I1036" s="359"/>
      <c r="J1036" s="359"/>
      <c r="K1036" s="359"/>
      <c r="L1036" s="359"/>
      <c r="M1036" s="359"/>
      <c r="N1036" s="360"/>
      <c r="O1036" s="360"/>
      <c r="P1036" s="360"/>
      <c r="Q1036" s="360"/>
      <c r="R1036" s="361" t="s">
        <v>27</v>
      </c>
      <c r="S1036" s="392">
        <v>0</v>
      </c>
      <c r="T1036" s="353"/>
      <c r="U1036" s="353"/>
      <c r="V1036" s="353"/>
      <c r="W1036" s="353"/>
      <c r="X1036" s="353"/>
      <c r="Y1036" s="353"/>
      <c r="Z1036" s="184"/>
      <c r="AA1036" s="362"/>
      <c r="AB1036" s="362"/>
      <c r="AC1036" s="363"/>
      <c r="AD1036" s="175"/>
      <c r="AE1036" s="175"/>
      <c r="AF1036" s="175"/>
      <c r="AG1036" s="175"/>
      <c r="AH1036" s="175"/>
      <c r="AI1036" s="175"/>
      <c r="AJ1036" s="175"/>
      <c r="AK1036" s="175"/>
      <c r="AL1036" s="175"/>
      <c r="AN1036" s="216"/>
      <c r="AO1036"/>
      <c r="AP1036"/>
      <c r="AQ1036"/>
      <c r="AR1036"/>
      <c r="AS1036"/>
      <c r="AT1036"/>
    </row>
    <row r="1037" spans="1:46" s="157" customFormat="1" ht="15" x14ac:dyDescent="0.25">
      <c r="A1037" s="14"/>
      <c r="B1037" s="197"/>
      <c r="C1037" s="198"/>
      <c r="D1037" s="198"/>
      <c r="E1037" s="198"/>
      <c r="F1037" s="199"/>
      <c r="G1037" s="200" t="s">
        <v>28</v>
      </c>
      <c r="H1037" s="201">
        <v>0.99199999999999999</v>
      </c>
      <c r="I1037" s="197"/>
      <c r="J1037" s="202"/>
      <c r="K1037" s="203" t="s">
        <v>29</v>
      </c>
      <c r="L1037" s="78">
        <v>6.8150399999999998</v>
      </c>
      <c r="M1037" s="78">
        <v>6.8245510536695395</v>
      </c>
      <c r="N1037" s="78">
        <v>6.8341142997277808</v>
      </c>
      <c r="O1037" s="78">
        <v>6.8437300274045567</v>
      </c>
      <c r="P1037" s="78">
        <v>6.853398527532546</v>
      </c>
      <c r="Q1037" s="78">
        <v>6.863120092556164</v>
      </c>
      <c r="R1037" s="78">
        <v>6.8728950165404905</v>
      </c>
      <c r="S1037" s="78">
        <v>6.882723595180253</v>
      </c>
      <c r="T1037" s="78">
        <v>6.8926061258088556</v>
      </c>
      <c r="U1037" s="78">
        <v>6.9025429074074633</v>
      </c>
      <c r="V1037" s="78">
        <v>6.9125342406141277</v>
      </c>
      <c r="W1037" s="78">
        <v>6.9225804277329761</v>
      </c>
      <c r="X1037" s="78">
        <v>6.9326817727434458</v>
      </c>
      <c r="Y1037" s="78">
        <v>6.9428385813095526</v>
      </c>
      <c r="Z1037" s="204"/>
      <c r="AA1037" s="205"/>
      <c r="AB1037" s="198"/>
      <c r="AC1037" s="206"/>
      <c r="AD1037" s="175"/>
      <c r="AE1037" s="175"/>
      <c r="AF1037" s="175"/>
      <c r="AG1037" s="175"/>
      <c r="AH1037" s="175"/>
      <c r="AI1037" s="175"/>
      <c r="AJ1037" s="175"/>
      <c r="AK1037" s="175"/>
      <c r="AL1037" s="175"/>
      <c r="AN1037" s="216"/>
      <c r="AO1037"/>
      <c r="AP1037"/>
      <c r="AQ1037"/>
      <c r="AR1037"/>
      <c r="AS1037"/>
      <c r="AT1037"/>
    </row>
    <row r="1038" spans="1:46" s="157" customFormat="1" ht="15" x14ac:dyDescent="0.25">
      <c r="A1038" s="2"/>
      <c r="C1038" s="207"/>
      <c r="D1038" s="208"/>
      <c r="E1038" s="208"/>
      <c r="F1038" s="208"/>
      <c r="G1038" s="209"/>
      <c r="H1038" s="241"/>
      <c r="I1038" s="211"/>
      <c r="J1038" s="212"/>
      <c r="K1038" s="208"/>
      <c r="Z1038" s="175"/>
      <c r="AA1038" s="175"/>
      <c r="AB1038" s="175"/>
      <c r="AC1038" s="175"/>
      <c r="AD1038" s="175"/>
      <c r="AE1038" s="175"/>
      <c r="AF1038" s="175"/>
      <c r="AG1038" s="175"/>
      <c r="AH1038" s="175"/>
      <c r="AI1038" s="175"/>
      <c r="AJ1038" s="175"/>
      <c r="AK1038" s="175"/>
      <c r="AL1038" s="175"/>
      <c r="AN1038" s="216"/>
      <c r="AO1038"/>
      <c r="AP1038"/>
      <c r="AQ1038"/>
      <c r="AR1038"/>
      <c r="AS1038"/>
      <c r="AT1038"/>
    </row>
    <row r="1039" spans="1:46" s="157" customFormat="1" ht="15" x14ac:dyDescent="0.25">
      <c r="A1039" s="152"/>
      <c r="B1039" s="388">
        <v>671</v>
      </c>
      <c r="C1039" s="365" t="s">
        <v>95</v>
      </c>
      <c r="D1039" s="366" t="s">
        <v>30</v>
      </c>
      <c r="E1039" s="366" t="s">
        <v>562</v>
      </c>
      <c r="F1039" s="367"/>
      <c r="G1039" s="411">
        <v>43494</v>
      </c>
      <c r="H1039" s="412">
        <v>2.58</v>
      </c>
      <c r="I1039" s="342">
        <v>1</v>
      </c>
      <c r="J1039" s="368">
        <v>0</v>
      </c>
      <c r="K1039" s="369">
        <v>0</v>
      </c>
      <c r="L1039" s="370">
        <v>2.58</v>
      </c>
      <c r="M1039" s="370">
        <v>2.5800471024629061</v>
      </c>
      <c r="N1039" s="370">
        <v>2.580094205785751</v>
      </c>
      <c r="O1039" s="370">
        <v>2.5801413099685502</v>
      </c>
      <c r="P1039" s="370">
        <v>2.5801884150113201</v>
      </c>
      <c r="Q1039" s="370">
        <v>2.5802355209140755</v>
      </c>
      <c r="R1039" s="370">
        <v>2.5802826276768323</v>
      </c>
      <c r="S1039" s="370">
        <v>2.5803297352996064</v>
      </c>
      <c r="T1039" s="370">
        <v>2.5803768437824139</v>
      </c>
      <c r="U1039" s="370">
        <v>2.5804239531252695</v>
      </c>
      <c r="V1039" s="370">
        <v>2.58047106332819</v>
      </c>
      <c r="W1039" s="370">
        <v>2.5805181743911896</v>
      </c>
      <c r="X1039" s="370">
        <v>2.5805652863142869</v>
      </c>
      <c r="Y1039" s="370">
        <v>2.5806123990974941</v>
      </c>
      <c r="Z1039" s="381"/>
      <c r="AA1039" s="347">
        <v>0</v>
      </c>
      <c r="AB1039" s="347">
        <v>0</v>
      </c>
      <c r="AC1039" s="348">
        <v>0.27131782945736432</v>
      </c>
      <c r="AD1039" s="175"/>
      <c r="AE1039" s="349">
        <v>84009</v>
      </c>
      <c r="AF1039" s="350">
        <v>84010</v>
      </c>
      <c r="AG1039" s="350"/>
      <c r="AH1039" s="350"/>
      <c r="AI1039" s="350"/>
      <c r="AJ1039" s="350"/>
      <c r="AK1039" s="350"/>
      <c r="AL1039" s="351"/>
      <c r="AM1039" s="157">
        <v>2.92</v>
      </c>
      <c r="AN1039" s="216">
        <v>-0.33999999999999986</v>
      </c>
      <c r="AO1039"/>
      <c r="AP1039"/>
      <c r="AQ1039"/>
      <c r="AR1039"/>
      <c r="AS1039"/>
      <c r="AT1039"/>
    </row>
    <row r="1040" spans="1:46" s="157" customFormat="1" ht="15" x14ac:dyDescent="0.25">
      <c r="A1040" s="152"/>
      <c r="C1040" s="217"/>
      <c r="D1040" s="139"/>
      <c r="E1040" s="139"/>
      <c r="F1040" s="139"/>
      <c r="G1040" s="218">
        <v>0.77083333333333337</v>
      </c>
      <c r="H1040" s="248"/>
      <c r="I1040" s="220"/>
      <c r="J1040" s="220"/>
      <c r="K1040" s="220"/>
      <c r="L1040" s="220" t="s">
        <v>32</v>
      </c>
      <c r="M1040" s="235"/>
      <c r="N1040" s="221"/>
      <c r="O1040" s="221"/>
      <c r="P1040" s="221"/>
      <c r="Q1040" s="221"/>
      <c r="R1040" s="221"/>
      <c r="S1040" s="221"/>
      <c r="T1040" s="221"/>
      <c r="U1040" s="221"/>
      <c r="V1040" s="221"/>
      <c r="W1040" s="221"/>
      <c r="X1040" s="221"/>
      <c r="Y1040" s="221"/>
      <c r="Z1040" s="222"/>
      <c r="AA1040" s="353"/>
      <c r="AB1040" s="353"/>
      <c r="AC1040" s="372">
        <v>0.7</v>
      </c>
      <c r="AD1040" s="175"/>
      <c r="AE1040" s="186">
        <v>0.5</v>
      </c>
      <c r="AF1040" s="187">
        <v>0.5</v>
      </c>
      <c r="AG1040" s="187">
        <v>0</v>
      </c>
      <c r="AH1040" s="187">
        <v>0</v>
      </c>
      <c r="AI1040" s="187">
        <v>0</v>
      </c>
      <c r="AJ1040" s="187">
        <v>0</v>
      </c>
      <c r="AK1040" s="187">
        <v>0</v>
      </c>
      <c r="AL1040" s="188">
        <v>0</v>
      </c>
      <c r="AN1040" s="216"/>
      <c r="AO1040"/>
      <c r="AP1040"/>
      <c r="AQ1040"/>
      <c r="AR1040"/>
      <c r="AS1040"/>
      <c r="AT1040"/>
    </row>
    <row r="1041" spans="1:46" s="157" customFormat="1" ht="15" x14ac:dyDescent="0.25">
      <c r="A1041" s="152"/>
      <c r="C1041" s="223" t="s">
        <v>33</v>
      </c>
      <c r="D1041" s="373"/>
      <c r="E1041" s="225"/>
      <c r="F1041" s="225"/>
      <c r="G1041" s="226"/>
      <c r="H1041" s="249"/>
      <c r="I1041" s="228"/>
      <c r="J1041" s="228"/>
      <c r="K1041" s="228"/>
      <c r="L1041" s="228"/>
      <c r="M1041" s="374"/>
      <c r="N1041" s="374"/>
      <c r="O1041" s="375"/>
      <c r="P1041" s="375"/>
      <c r="Q1041" s="375"/>
      <c r="R1041" s="376" t="s">
        <v>34</v>
      </c>
      <c r="S1041" s="396">
        <v>0</v>
      </c>
      <c r="T1041" s="233"/>
      <c r="U1041" s="233"/>
      <c r="V1041" s="233"/>
      <c r="W1041" s="233"/>
      <c r="X1041" s="233"/>
      <c r="Y1041" s="233"/>
      <c r="Z1041" s="234"/>
      <c r="AA1041" s="378"/>
      <c r="AB1041" s="378"/>
      <c r="AC1041" s="379"/>
      <c r="AD1041" s="175"/>
      <c r="AE1041" s="175"/>
      <c r="AF1041" s="175"/>
      <c r="AG1041" s="175"/>
      <c r="AH1041" s="175"/>
      <c r="AI1041" s="175"/>
      <c r="AJ1041" s="175"/>
      <c r="AK1041" s="175"/>
      <c r="AL1041" s="175"/>
      <c r="AN1041" s="216"/>
      <c r="AO1041"/>
      <c r="AP1041"/>
      <c r="AQ1041"/>
      <c r="AR1041"/>
      <c r="AS1041"/>
      <c r="AT1041"/>
    </row>
    <row r="1042" spans="1:46" s="157" customFormat="1" ht="15" x14ac:dyDescent="0.25">
      <c r="A1042" s="152"/>
      <c r="B1042" s="364">
        <v>653</v>
      </c>
      <c r="C1042" s="365" t="s">
        <v>82</v>
      </c>
      <c r="D1042" s="366" t="s">
        <v>30</v>
      </c>
      <c r="E1042" s="366" t="s">
        <v>530</v>
      </c>
      <c r="F1042" s="367"/>
      <c r="G1042" s="411">
        <v>43487</v>
      </c>
      <c r="H1042" s="412">
        <v>2.16</v>
      </c>
      <c r="I1042" s="342">
        <v>1</v>
      </c>
      <c r="J1042" s="368" t="s">
        <v>31</v>
      </c>
      <c r="K1042" s="369" t="s">
        <v>31</v>
      </c>
      <c r="L1042" s="370">
        <v>2.16</v>
      </c>
      <c r="M1042" s="370">
        <v>2.1719702660232731</v>
      </c>
      <c r="N1042" s="370">
        <v>2.184006868745004</v>
      </c>
      <c r="O1042" s="370">
        <v>2.1961101757892321</v>
      </c>
      <c r="P1042" s="370">
        <v>2.2082805568172943</v>
      </c>
      <c r="Q1042" s="370">
        <v>2.2205183835391114</v>
      </c>
      <c r="R1042" s="370">
        <v>2.2328240297245432</v>
      </c>
      <c r="S1042" s="370">
        <v>2.2451978712148013</v>
      </c>
      <c r="T1042" s="370">
        <v>2.2576402859339351</v>
      </c>
      <c r="U1042" s="370">
        <v>2.2701516539003643</v>
      </c>
      <c r="V1042" s="370">
        <v>2.2827323572384945</v>
      </c>
      <c r="W1042" s="370">
        <v>2.2953827801903821</v>
      </c>
      <c r="X1042" s="370">
        <v>2.3081033091274747</v>
      </c>
      <c r="Y1042" s="370">
        <v>2.3208943325624065</v>
      </c>
      <c r="Z1042" s="371"/>
      <c r="AA1042" s="347">
        <v>0</v>
      </c>
      <c r="AB1042" s="347">
        <v>0</v>
      </c>
      <c r="AC1042" s="348">
        <v>0.25462962962962965</v>
      </c>
      <c r="AD1042" s="175"/>
      <c r="AE1042" s="349">
        <v>84013</v>
      </c>
      <c r="AF1042" s="350"/>
      <c r="AG1042" s="350"/>
      <c r="AH1042" s="350"/>
      <c r="AI1042" s="350"/>
      <c r="AJ1042" s="350"/>
      <c r="AK1042" s="350"/>
      <c r="AL1042" s="351"/>
      <c r="AM1042" s="157">
        <v>1.98</v>
      </c>
      <c r="AN1042" s="216">
        <v>0.18000000000000016</v>
      </c>
      <c r="AO1042"/>
      <c r="AP1042"/>
      <c r="AQ1042"/>
      <c r="AR1042"/>
      <c r="AS1042"/>
      <c r="AT1042"/>
    </row>
    <row r="1043" spans="1:46" s="157" customFormat="1" ht="15" x14ac:dyDescent="0.25">
      <c r="A1043" s="152"/>
      <c r="C1043" s="217"/>
      <c r="D1043" s="139"/>
      <c r="E1043" s="139"/>
      <c r="F1043" s="139"/>
      <c r="G1043" s="218">
        <v>0.79166666666666663</v>
      </c>
      <c r="H1043" s="250"/>
      <c r="I1043" s="220"/>
      <c r="J1043" s="220"/>
      <c r="K1043" s="220"/>
      <c r="L1043" s="220" t="s">
        <v>32</v>
      </c>
      <c r="M1043" s="221"/>
      <c r="N1043" s="221"/>
      <c r="O1043" s="221"/>
      <c r="P1043" s="221"/>
      <c r="Q1043" s="221"/>
      <c r="R1043" s="221"/>
      <c r="S1043" s="221"/>
      <c r="T1043" s="221"/>
      <c r="U1043" s="221"/>
      <c r="V1043" s="221"/>
      <c r="W1043" s="221"/>
      <c r="X1043" s="221"/>
      <c r="Y1043" s="221"/>
      <c r="Z1043" s="222"/>
      <c r="AA1043" s="353"/>
      <c r="AB1043" s="353"/>
      <c r="AC1043" s="372">
        <v>0.55000000000000004</v>
      </c>
      <c r="AD1043" s="175"/>
      <c r="AE1043" s="186">
        <v>1</v>
      </c>
      <c r="AF1043" s="187">
        <v>0</v>
      </c>
      <c r="AG1043" s="187">
        <v>0</v>
      </c>
      <c r="AH1043" s="187">
        <v>0</v>
      </c>
      <c r="AI1043" s="187">
        <v>0</v>
      </c>
      <c r="AJ1043" s="187">
        <v>0</v>
      </c>
      <c r="AK1043" s="187">
        <v>0</v>
      </c>
      <c r="AL1043" s="188">
        <v>0</v>
      </c>
      <c r="AN1043" s="216"/>
      <c r="AO1043"/>
      <c r="AP1043"/>
      <c r="AQ1043"/>
      <c r="AR1043"/>
      <c r="AS1043"/>
      <c r="AT1043"/>
    </row>
    <row r="1044" spans="1:46" s="157" customFormat="1" ht="15" x14ac:dyDescent="0.25">
      <c r="A1044" s="152"/>
      <c r="C1044" s="223" t="s">
        <v>33</v>
      </c>
      <c r="D1044" s="373"/>
      <c r="E1044" s="225"/>
      <c r="F1044" s="225"/>
      <c r="G1044" s="226"/>
      <c r="H1044" s="249"/>
      <c r="I1044" s="228"/>
      <c r="J1044" s="228"/>
      <c r="K1044" s="228"/>
      <c r="L1044" s="228"/>
      <c r="M1044" s="374"/>
      <c r="N1044" s="374"/>
      <c r="O1044" s="375"/>
      <c r="P1044" s="375"/>
      <c r="Q1044" s="375"/>
      <c r="R1044" s="376" t="s">
        <v>34</v>
      </c>
      <c r="S1044" s="396">
        <v>0</v>
      </c>
      <c r="T1044" s="233"/>
      <c r="U1044" s="233"/>
      <c r="V1044" s="233"/>
      <c r="W1044" s="233"/>
      <c r="X1044" s="233"/>
      <c r="Y1044" s="233"/>
      <c r="Z1044" s="234"/>
      <c r="AA1044" s="378"/>
      <c r="AB1044" s="378"/>
      <c r="AC1044" s="379"/>
      <c r="AD1044" s="175"/>
      <c r="AE1044" s="175"/>
      <c r="AF1044" s="175"/>
      <c r="AG1044" s="175"/>
      <c r="AH1044" s="175"/>
      <c r="AI1044" s="175"/>
      <c r="AJ1044" s="175"/>
      <c r="AK1044" s="175"/>
      <c r="AL1044" s="175"/>
      <c r="AN1044" s="216"/>
      <c r="AO1044"/>
      <c r="AP1044"/>
      <c r="AQ1044"/>
      <c r="AR1044"/>
      <c r="AS1044"/>
      <c r="AT1044"/>
    </row>
    <row r="1045" spans="1:46" s="157" customFormat="1" ht="15" x14ac:dyDescent="0.25">
      <c r="A1045" s="152"/>
      <c r="B1045" s="364">
        <v>644</v>
      </c>
      <c r="C1045" s="365" t="s">
        <v>75</v>
      </c>
      <c r="D1045" s="366" t="s">
        <v>30</v>
      </c>
      <c r="E1045" s="366" t="s">
        <v>530</v>
      </c>
      <c r="F1045" s="367"/>
      <c r="G1045" s="411">
        <v>43495</v>
      </c>
      <c r="H1045" s="412">
        <v>1.07</v>
      </c>
      <c r="I1045" s="342">
        <v>1</v>
      </c>
      <c r="J1045" s="368">
        <v>0</v>
      </c>
      <c r="K1045" s="369">
        <v>0</v>
      </c>
      <c r="L1045" s="370">
        <v>1.07</v>
      </c>
      <c r="M1045" s="370">
        <v>1.070019534742368</v>
      </c>
      <c r="N1045" s="370">
        <v>1.0700390698413773</v>
      </c>
      <c r="O1045" s="370">
        <v>1.0700586052970344</v>
      </c>
      <c r="P1045" s="370">
        <v>1.0700781411093461</v>
      </c>
      <c r="Q1045" s="370">
        <v>1.0700976772783182</v>
      </c>
      <c r="R1045" s="370">
        <v>1.0701172138039576</v>
      </c>
      <c r="S1045" s="370">
        <v>1.0701367506862709</v>
      </c>
      <c r="T1045" s="370">
        <v>1.0701562879252646</v>
      </c>
      <c r="U1045" s="370">
        <v>1.0701758255209453</v>
      </c>
      <c r="V1045" s="370">
        <v>1.0701953634733192</v>
      </c>
      <c r="W1045" s="370">
        <v>1.0702149017823928</v>
      </c>
      <c r="X1045" s="370">
        <v>1.0702344404481732</v>
      </c>
      <c r="Y1045" s="370">
        <v>1.0702539794706663</v>
      </c>
      <c r="Z1045" s="371"/>
      <c r="AA1045" s="347">
        <v>0</v>
      </c>
      <c r="AB1045" s="347">
        <v>0</v>
      </c>
      <c r="AC1045" s="348">
        <v>4.6728971962616821E-2</v>
      </c>
      <c r="AD1045" s="175"/>
      <c r="AE1045" s="349">
        <v>84005</v>
      </c>
      <c r="AF1045" s="350"/>
      <c r="AG1045" s="350"/>
      <c r="AH1045" s="350"/>
      <c r="AI1045" s="350"/>
      <c r="AJ1045" s="350"/>
      <c r="AK1045" s="350"/>
      <c r="AL1045" s="351"/>
      <c r="AM1045" s="157">
        <v>1.0976754865562761</v>
      </c>
      <c r="AN1045" s="216">
        <v>-2.7675486556276052E-2</v>
      </c>
      <c r="AO1045"/>
      <c r="AP1045"/>
      <c r="AQ1045"/>
      <c r="AR1045"/>
      <c r="AS1045"/>
      <c r="AT1045"/>
    </row>
    <row r="1046" spans="1:46" s="157" customFormat="1" ht="15" x14ac:dyDescent="0.25">
      <c r="C1046" s="217"/>
      <c r="D1046" s="139"/>
      <c r="E1046" s="139"/>
      <c r="F1046" s="139"/>
      <c r="G1046" s="218">
        <v>0.875</v>
      </c>
      <c r="H1046" s="250"/>
      <c r="I1046" s="220"/>
      <c r="J1046" s="220"/>
      <c r="K1046" s="220"/>
      <c r="L1046" s="220" t="s">
        <v>32</v>
      </c>
      <c r="M1046" s="235"/>
      <c r="N1046" s="221"/>
      <c r="O1046" s="221"/>
      <c r="P1046" s="221"/>
      <c r="Q1046" s="221"/>
      <c r="R1046" s="221"/>
      <c r="S1046" s="221"/>
      <c r="T1046" s="221"/>
      <c r="U1046" s="221"/>
      <c r="V1046" s="221"/>
      <c r="W1046" s="221"/>
      <c r="X1046" s="221"/>
      <c r="Y1046" s="221"/>
      <c r="Z1046" s="222"/>
      <c r="AA1046" s="353"/>
      <c r="AB1046" s="353"/>
      <c r="AC1046" s="372">
        <v>0.05</v>
      </c>
      <c r="AD1046" s="175"/>
      <c r="AE1046" s="186">
        <v>1</v>
      </c>
      <c r="AF1046" s="187">
        <v>0</v>
      </c>
      <c r="AG1046" s="187">
        <v>0</v>
      </c>
      <c r="AH1046" s="187">
        <v>0</v>
      </c>
      <c r="AI1046" s="187">
        <v>0</v>
      </c>
      <c r="AJ1046" s="187">
        <v>0</v>
      </c>
      <c r="AK1046" s="187">
        <v>0</v>
      </c>
      <c r="AL1046" s="188">
        <v>0</v>
      </c>
      <c r="AN1046" s="216"/>
      <c r="AO1046"/>
      <c r="AP1046"/>
      <c r="AQ1046"/>
      <c r="AR1046"/>
      <c r="AS1046"/>
      <c r="AT1046"/>
    </row>
    <row r="1047" spans="1:46" s="157" customFormat="1" ht="15" x14ac:dyDescent="0.25">
      <c r="C1047" s="223" t="s">
        <v>33</v>
      </c>
      <c r="D1047" s="373"/>
      <c r="E1047" s="225"/>
      <c r="F1047" s="225"/>
      <c r="G1047" s="226"/>
      <c r="H1047" s="249"/>
      <c r="I1047" s="228"/>
      <c r="J1047" s="228"/>
      <c r="K1047" s="228"/>
      <c r="L1047" s="228"/>
      <c r="M1047" s="374"/>
      <c r="N1047" s="374"/>
      <c r="O1047" s="375"/>
      <c r="P1047" s="375"/>
      <c r="Q1047" s="375"/>
      <c r="R1047" s="376" t="s">
        <v>34</v>
      </c>
      <c r="S1047" s="396">
        <v>0</v>
      </c>
      <c r="T1047" s="233"/>
      <c r="U1047" s="233"/>
      <c r="V1047" s="233"/>
      <c r="W1047" s="233"/>
      <c r="X1047" s="233"/>
      <c r="Y1047" s="233"/>
      <c r="Z1047" s="234"/>
      <c r="AA1047" s="378"/>
      <c r="AB1047" s="378"/>
      <c r="AC1047" s="379"/>
      <c r="AD1047" s="175"/>
      <c r="AE1047" s="175"/>
      <c r="AF1047" s="175"/>
      <c r="AG1047" s="175"/>
      <c r="AH1047" s="175"/>
      <c r="AI1047" s="175"/>
      <c r="AJ1047" s="175"/>
      <c r="AK1047" s="175"/>
      <c r="AL1047" s="175"/>
      <c r="AN1047" s="216"/>
      <c r="AO1047"/>
      <c r="AP1047"/>
      <c r="AQ1047"/>
      <c r="AR1047"/>
      <c r="AS1047"/>
      <c r="AT1047"/>
    </row>
    <row r="1048" spans="1:46" s="157" customFormat="1" ht="15" x14ac:dyDescent="0.25">
      <c r="B1048" s="364">
        <v>665</v>
      </c>
      <c r="C1048" s="365" t="s">
        <v>90</v>
      </c>
      <c r="D1048" s="366" t="s">
        <v>30</v>
      </c>
      <c r="E1048" s="366" t="s">
        <v>614</v>
      </c>
      <c r="F1048" s="367"/>
      <c r="G1048" s="411"/>
      <c r="H1048" s="413">
        <v>0.50288409019179392</v>
      </c>
      <c r="I1048" s="342">
        <v>1</v>
      </c>
      <c r="J1048" s="368">
        <v>0</v>
      </c>
      <c r="K1048" s="369">
        <v>0</v>
      </c>
      <c r="L1048" s="370">
        <v>0.50288409019179392</v>
      </c>
      <c r="M1048" s="370">
        <v>0.50289327123024519</v>
      </c>
      <c r="N1048" s="370">
        <v>0.5029024524363126</v>
      </c>
      <c r="O1048" s="370">
        <v>0.50291163380999915</v>
      </c>
      <c r="P1048" s="370">
        <v>0.50292081535130795</v>
      </c>
      <c r="Q1048" s="370">
        <v>0.50292999706024188</v>
      </c>
      <c r="R1048" s="370">
        <v>0.50293917893680429</v>
      </c>
      <c r="S1048" s="370">
        <v>0.50294836098099804</v>
      </c>
      <c r="T1048" s="370">
        <v>0.50295754319282637</v>
      </c>
      <c r="U1048" s="370">
        <v>0.50296672557229205</v>
      </c>
      <c r="V1048" s="370">
        <v>0.50297590811939841</v>
      </c>
      <c r="W1048" s="370">
        <v>0.50298509083414822</v>
      </c>
      <c r="X1048" s="370">
        <v>0.50299427371654504</v>
      </c>
      <c r="Y1048" s="370">
        <v>0.50300345676659142</v>
      </c>
      <c r="Z1048" s="371"/>
      <c r="AA1048" s="347">
        <v>0</v>
      </c>
      <c r="AB1048" s="347">
        <v>0</v>
      </c>
      <c r="AC1048" s="348">
        <v>0</v>
      </c>
      <c r="AD1048" s="175"/>
      <c r="AE1048" s="349">
        <v>84018</v>
      </c>
      <c r="AF1048" s="350"/>
      <c r="AG1048" s="350"/>
      <c r="AH1048" s="350"/>
      <c r="AI1048" s="350"/>
      <c r="AJ1048" s="350"/>
      <c r="AK1048" s="350"/>
      <c r="AL1048" s="351"/>
      <c r="AM1048" s="157">
        <v>0.51</v>
      </c>
      <c r="AN1048" s="216">
        <v>-7.115909808206089E-3</v>
      </c>
      <c r="AO1048"/>
      <c r="AP1048"/>
      <c r="AQ1048"/>
      <c r="AR1048"/>
      <c r="AS1048"/>
      <c r="AT1048"/>
    </row>
    <row r="1049" spans="1:46" s="157" customFormat="1" ht="15" x14ac:dyDescent="0.25">
      <c r="C1049" s="238" t="s">
        <v>672</v>
      </c>
      <c r="D1049" s="139"/>
      <c r="E1049" s="139"/>
      <c r="F1049" s="139"/>
      <c r="G1049" s="218"/>
      <c r="H1049" s="250"/>
      <c r="I1049" s="220"/>
      <c r="J1049" s="220"/>
      <c r="K1049" s="220"/>
      <c r="L1049" s="220" t="s">
        <v>32</v>
      </c>
      <c r="M1049" s="235"/>
      <c r="N1049" s="221"/>
      <c r="O1049" s="221"/>
      <c r="P1049" s="221"/>
      <c r="Q1049" s="221"/>
      <c r="R1049" s="221"/>
      <c r="S1049" s="221"/>
      <c r="T1049" s="221"/>
      <c r="U1049" s="221"/>
      <c r="V1049" s="221"/>
      <c r="W1049" s="221"/>
      <c r="X1049" s="221"/>
      <c r="Y1049" s="221"/>
      <c r="Z1049" s="222"/>
      <c r="AA1049" s="353"/>
      <c r="AB1049" s="353"/>
      <c r="AC1049" s="382"/>
      <c r="AD1049" s="175"/>
      <c r="AE1049" s="186">
        <v>1</v>
      </c>
      <c r="AF1049" s="187">
        <v>0</v>
      </c>
      <c r="AG1049" s="187">
        <v>0</v>
      </c>
      <c r="AH1049" s="187">
        <v>0</v>
      </c>
      <c r="AI1049" s="187">
        <v>0</v>
      </c>
      <c r="AJ1049" s="187">
        <v>0</v>
      </c>
      <c r="AK1049" s="187">
        <v>0</v>
      </c>
      <c r="AL1049" s="188">
        <v>0</v>
      </c>
      <c r="AN1049" s="216"/>
      <c r="AO1049"/>
      <c r="AP1049"/>
      <c r="AQ1049"/>
      <c r="AR1049"/>
      <c r="AS1049"/>
      <c r="AT1049"/>
    </row>
    <row r="1050" spans="1:46" s="157" customFormat="1" ht="15" x14ac:dyDescent="0.25">
      <c r="C1050" s="223" t="s">
        <v>33</v>
      </c>
      <c r="D1050" s="373"/>
      <c r="E1050" s="225"/>
      <c r="F1050" s="225"/>
      <c r="G1050" s="226"/>
      <c r="H1050" s="249"/>
      <c r="I1050" s="228"/>
      <c r="J1050" s="228"/>
      <c r="K1050" s="228"/>
      <c r="L1050" s="228"/>
      <c r="M1050" s="374"/>
      <c r="N1050" s="374"/>
      <c r="O1050" s="375"/>
      <c r="P1050" s="375"/>
      <c r="Q1050" s="375"/>
      <c r="R1050" s="376" t="s">
        <v>34</v>
      </c>
      <c r="S1050" s="396">
        <v>0</v>
      </c>
      <c r="T1050" s="233"/>
      <c r="U1050" s="233"/>
      <c r="V1050" s="233"/>
      <c r="W1050" s="233"/>
      <c r="X1050" s="233"/>
      <c r="Y1050" s="233"/>
      <c r="Z1050" s="234"/>
      <c r="AA1050" s="378"/>
      <c r="AB1050" s="378"/>
      <c r="AC1050" s="379"/>
      <c r="AD1050" s="175"/>
      <c r="AE1050" s="175"/>
      <c r="AF1050" s="175"/>
      <c r="AG1050" s="175"/>
      <c r="AH1050" s="175"/>
      <c r="AI1050" s="175"/>
      <c r="AJ1050" s="175"/>
      <c r="AK1050" s="175"/>
      <c r="AL1050" s="175"/>
      <c r="AN1050" s="216"/>
      <c r="AO1050"/>
      <c r="AP1050"/>
      <c r="AQ1050"/>
      <c r="AR1050"/>
      <c r="AS1050"/>
      <c r="AT1050"/>
    </row>
    <row r="1051" spans="1:46" s="157" customFormat="1" ht="15" x14ac:dyDescent="0.25">
      <c r="B1051" s="380">
        <v>660</v>
      </c>
      <c r="C1051" s="365" t="s">
        <v>86</v>
      </c>
      <c r="D1051" s="366" t="s">
        <v>30</v>
      </c>
      <c r="E1051" s="366" t="s">
        <v>683</v>
      </c>
      <c r="F1051" s="367"/>
      <c r="G1051" s="411">
        <v>43486</v>
      </c>
      <c r="H1051" s="412">
        <v>2.3493372529999998</v>
      </c>
      <c r="I1051" s="342">
        <v>1</v>
      </c>
      <c r="J1051" s="368">
        <v>0</v>
      </c>
      <c r="K1051" s="369">
        <v>0</v>
      </c>
      <c r="L1051" s="370">
        <v>2.3493372529999998</v>
      </c>
      <c r="M1051" s="370">
        <v>2.3493801443065165</v>
      </c>
      <c r="N1051" s="370">
        <v>2.34942303639609</v>
      </c>
      <c r="O1051" s="370">
        <v>2.3494659292687343</v>
      </c>
      <c r="P1051" s="370">
        <v>2.3495088229244643</v>
      </c>
      <c r="Q1051" s="370">
        <v>2.3495517173632936</v>
      </c>
      <c r="R1051" s="370">
        <v>2.3495946125852365</v>
      </c>
      <c r="S1051" s="370">
        <v>2.3496375085903076</v>
      </c>
      <c r="T1051" s="370">
        <v>2.3496804053785216</v>
      </c>
      <c r="U1051" s="370">
        <v>2.3497233029498918</v>
      </c>
      <c r="V1051" s="370">
        <v>2.3497662013044338</v>
      </c>
      <c r="W1051" s="370">
        <v>2.34980910044216</v>
      </c>
      <c r="X1051" s="370">
        <v>2.3498520003630872</v>
      </c>
      <c r="Y1051" s="370">
        <v>2.349894901067227</v>
      </c>
      <c r="Z1051" s="371"/>
      <c r="AA1051" s="347">
        <v>0</v>
      </c>
      <c r="AB1051" s="347">
        <v>0</v>
      </c>
      <c r="AC1051" s="348">
        <v>0.10738606033588485</v>
      </c>
      <c r="AD1051" s="175"/>
      <c r="AE1051" s="349">
        <v>84017</v>
      </c>
      <c r="AF1051" s="350"/>
      <c r="AG1051" s="350"/>
      <c r="AH1051" s="350"/>
      <c r="AI1051" s="350"/>
      <c r="AJ1051" s="350"/>
      <c r="AK1051" s="350"/>
      <c r="AL1051" s="351"/>
      <c r="AM1051" s="157">
        <v>1.9171421285342491</v>
      </c>
      <c r="AN1051" s="216">
        <v>0.4321951244657507</v>
      </c>
      <c r="AO1051"/>
      <c r="AP1051"/>
      <c r="AQ1051"/>
      <c r="AR1051"/>
      <c r="AS1051"/>
      <c r="AT1051"/>
    </row>
    <row r="1052" spans="1:46" ht="15" x14ac:dyDescent="0.25">
      <c r="C1052" s="217"/>
      <c r="D1052" s="139"/>
      <c r="E1052" s="139"/>
      <c r="F1052" s="139"/>
      <c r="G1052" s="137">
        <v>0.52083333333333337</v>
      </c>
      <c r="H1052" s="250"/>
      <c r="I1052" s="220"/>
      <c r="J1052" s="220"/>
      <c r="K1052" s="220"/>
      <c r="L1052" s="220" t="s">
        <v>32</v>
      </c>
      <c r="M1052" s="235"/>
      <c r="N1052" s="221"/>
      <c r="O1052" s="221"/>
      <c r="P1052" s="221"/>
      <c r="Q1052" s="221"/>
      <c r="R1052" s="221"/>
      <c r="S1052" s="221"/>
      <c r="T1052" s="221"/>
      <c r="U1052" s="221"/>
      <c r="V1052" s="221"/>
      <c r="W1052" s="221"/>
      <c r="X1052" s="221"/>
      <c r="Y1052" s="221"/>
      <c r="Z1052" s="222"/>
      <c r="AA1052" s="353"/>
      <c r="AB1052" s="353"/>
      <c r="AC1052" s="372">
        <v>0.25228607199999997</v>
      </c>
      <c r="AD1052" s="175"/>
      <c r="AE1052" s="186">
        <v>1</v>
      </c>
      <c r="AF1052" s="187">
        <v>0</v>
      </c>
      <c r="AG1052" s="187">
        <v>0</v>
      </c>
      <c r="AH1052" s="187">
        <v>0</v>
      </c>
      <c r="AI1052" s="187">
        <v>0</v>
      </c>
      <c r="AJ1052" s="187">
        <v>0</v>
      </c>
      <c r="AK1052" s="187">
        <v>0</v>
      </c>
      <c r="AL1052" s="188">
        <v>0</v>
      </c>
      <c r="AM1052" s="157"/>
      <c r="AN1052" s="216"/>
      <c r="AO1052"/>
      <c r="AP1052"/>
      <c r="AQ1052"/>
      <c r="AR1052"/>
      <c r="AS1052"/>
      <c r="AT1052"/>
    </row>
    <row r="1053" spans="1:46" ht="15" x14ac:dyDescent="0.25">
      <c r="C1053" s="223" t="s">
        <v>33</v>
      </c>
      <c r="D1053" s="373"/>
      <c r="E1053" s="225"/>
      <c r="F1053" s="225"/>
      <c r="G1053" s="226"/>
      <c r="H1053" s="249"/>
      <c r="I1053" s="228"/>
      <c r="J1053" s="228"/>
      <c r="K1053" s="228"/>
      <c r="L1053" s="228"/>
      <c r="M1053" s="374"/>
      <c r="N1053" s="374"/>
      <c r="O1053" s="375"/>
      <c r="P1053" s="375"/>
      <c r="Q1053" s="375"/>
      <c r="R1053" s="376" t="s">
        <v>34</v>
      </c>
      <c r="S1053" s="396">
        <v>0</v>
      </c>
      <c r="T1053" s="233"/>
      <c r="U1053" s="233"/>
      <c r="V1053" s="233"/>
      <c r="W1053" s="233"/>
      <c r="X1053" s="233"/>
      <c r="Y1053" s="233"/>
      <c r="Z1053" s="234"/>
      <c r="AA1053" s="378"/>
      <c r="AB1053" s="378"/>
      <c r="AC1053" s="379"/>
      <c r="AD1053" s="175"/>
      <c r="AE1053" s="175"/>
      <c r="AF1053" s="175"/>
      <c r="AG1053" s="175"/>
      <c r="AH1053" s="175"/>
      <c r="AI1053" s="175"/>
      <c r="AJ1053" s="175"/>
      <c r="AK1053" s="175"/>
      <c r="AL1053" s="175"/>
      <c r="AM1053" s="157"/>
      <c r="AN1053" s="216"/>
      <c r="AO1053"/>
      <c r="AP1053"/>
      <c r="AQ1053"/>
      <c r="AR1053"/>
      <c r="AS1053"/>
      <c r="AT1053"/>
    </row>
    <row r="1054" spans="1:46" ht="15" x14ac:dyDescent="0.25">
      <c r="A1054" s="246"/>
      <c r="B1054" s="246"/>
      <c r="C1054" s="246"/>
      <c r="D1054" s="246"/>
      <c r="E1054" s="246"/>
      <c r="F1054" s="246"/>
      <c r="G1054" s="246"/>
      <c r="H1054" s="246"/>
      <c r="I1054" s="246"/>
      <c r="J1054" s="246"/>
      <c r="K1054" s="246"/>
      <c r="L1054" s="246"/>
      <c r="M1054" s="246"/>
      <c r="N1054" s="246"/>
      <c r="O1054" s="246"/>
      <c r="P1054" s="246"/>
      <c r="Q1054" s="246"/>
      <c r="R1054" s="246"/>
      <c r="S1054" s="246"/>
      <c r="T1054" s="246"/>
      <c r="U1054" s="246"/>
      <c r="V1054" s="246"/>
      <c r="W1054" s="246"/>
      <c r="X1054" s="246"/>
      <c r="Y1054" s="246"/>
      <c r="Z1054" s="246"/>
      <c r="AA1054" s="246"/>
      <c r="AB1054" s="246"/>
      <c r="AC1054" s="246"/>
      <c r="AD1054" s="246"/>
      <c r="AE1054" s="246"/>
      <c r="AF1054" s="246"/>
      <c r="AG1054" s="246"/>
      <c r="AH1054" s="246"/>
      <c r="AI1054" s="246"/>
      <c r="AJ1054" s="246"/>
      <c r="AK1054" s="246"/>
      <c r="AL1054" s="246"/>
      <c r="AM1054" s="157"/>
      <c r="AN1054" s="216"/>
      <c r="AO1054"/>
      <c r="AP1054"/>
      <c r="AQ1054"/>
      <c r="AR1054"/>
      <c r="AS1054"/>
      <c r="AT1054"/>
    </row>
    <row r="1055" spans="1:46" ht="15" x14ac:dyDescent="0.25">
      <c r="A1055" s="152"/>
      <c r="B1055" s="25"/>
      <c r="C1055" s="158"/>
      <c r="D1055" s="152"/>
      <c r="E1055" s="152"/>
      <c r="F1055" s="152"/>
      <c r="G1055" s="152"/>
      <c r="H1055" s="152"/>
      <c r="I1055" s="152"/>
      <c r="J1055" s="152"/>
      <c r="K1055" s="152"/>
      <c r="L1055" s="7" t="s">
        <v>0</v>
      </c>
      <c r="M1055" s="159"/>
      <c r="N1055" s="159"/>
      <c r="O1055" s="159"/>
      <c r="P1055" s="159"/>
      <c r="Q1055" s="159"/>
      <c r="R1055" s="159"/>
      <c r="S1055" s="159"/>
      <c r="T1055" s="159"/>
      <c r="U1055" s="159"/>
      <c r="V1055" s="159"/>
      <c r="W1055" s="159"/>
      <c r="X1055" s="159"/>
      <c r="Y1055" s="159"/>
      <c r="Z1055" s="156"/>
      <c r="AA1055" s="152"/>
      <c r="AB1055" s="152"/>
      <c r="AC1055" s="152"/>
      <c r="AD1055" s="152"/>
      <c r="AE1055" s="152"/>
      <c r="AF1055" s="152"/>
      <c r="AG1055" s="152"/>
      <c r="AH1055" s="152"/>
      <c r="AI1055" s="152"/>
      <c r="AJ1055" s="152"/>
      <c r="AK1055" s="152"/>
      <c r="AL1055" s="152"/>
      <c r="AM1055" s="157"/>
      <c r="AN1055" s="216"/>
      <c r="AO1055"/>
      <c r="AP1055"/>
      <c r="AQ1055"/>
      <c r="AR1055"/>
      <c r="AS1055"/>
      <c r="AT1055"/>
    </row>
    <row r="1056" spans="1:46" ht="61.5" x14ac:dyDescent="0.25">
      <c r="A1056" s="20" t="s">
        <v>39</v>
      </c>
      <c r="B1056" s="21" t="s">
        <v>657</v>
      </c>
      <c r="C1056" s="20" t="s">
        <v>2</v>
      </c>
      <c r="D1056" s="18" t="s">
        <v>3</v>
      </c>
      <c r="E1056" s="18" t="s">
        <v>4</v>
      </c>
      <c r="F1056" s="18" t="s">
        <v>5</v>
      </c>
      <c r="G1056" s="22" t="s">
        <v>6</v>
      </c>
      <c r="H1056" s="22" t="s">
        <v>826</v>
      </c>
      <c r="I1056" s="16" t="s">
        <v>7</v>
      </c>
      <c r="J1056" s="24" t="s">
        <v>8</v>
      </c>
      <c r="K1056" s="17" t="s">
        <v>9</v>
      </c>
      <c r="L1056" s="22" t="s">
        <v>10</v>
      </c>
      <c r="M1056" s="22" t="s">
        <v>658</v>
      </c>
      <c r="N1056" s="22" t="s">
        <v>659</v>
      </c>
      <c r="O1056" s="22" t="s">
        <v>660</v>
      </c>
      <c r="P1056" s="22" t="s">
        <v>661</v>
      </c>
      <c r="Q1056" s="22" t="s">
        <v>662</v>
      </c>
      <c r="R1056" s="22" t="s">
        <v>663</v>
      </c>
      <c r="S1056" s="22" t="s">
        <v>664</v>
      </c>
      <c r="T1056" s="22" t="s">
        <v>665</v>
      </c>
      <c r="U1056" s="22" t="s">
        <v>666</v>
      </c>
      <c r="V1056" s="22" t="s">
        <v>667</v>
      </c>
      <c r="W1056" s="22" t="s">
        <v>665</v>
      </c>
      <c r="X1056" s="22" t="s">
        <v>666</v>
      </c>
      <c r="Y1056" s="22" t="s">
        <v>667</v>
      </c>
      <c r="Z1056" s="23" t="s">
        <v>11</v>
      </c>
      <c r="AA1056" s="19" t="s">
        <v>12</v>
      </c>
      <c r="AB1056" s="19" t="s">
        <v>13</v>
      </c>
      <c r="AC1056" s="19" t="s">
        <v>14</v>
      </c>
      <c r="AD1056" s="160"/>
      <c r="AE1056" s="19" t="s">
        <v>15</v>
      </c>
      <c r="AF1056" s="19" t="s">
        <v>16</v>
      </c>
      <c r="AG1056" s="19" t="s">
        <v>17</v>
      </c>
      <c r="AH1056" s="19" t="s">
        <v>18</v>
      </c>
      <c r="AI1056" s="19" t="s">
        <v>19</v>
      </c>
      <c r="AJ1056" s="19" t="s">
        <v>20</v>
      </c>
      <c r="AK1056" s="19" t="s">
        <v>21</v>
      </c>
      <c r="AL1056" s="19" t="s">
        <v>22</v>
      </c>
      <c r="AM1056" s="157"/>
      <c r="AN1056" s="216"/>
      <c r="AO1056"/>
      <c r="AP1056"/>
      <c r="AQ1056"/>
      <c r="AR1056"/>
      <c r="AS1056"/>
      <c r="AT1056"/>
    </row>
    <row r="1057" spans="1:46" ht="15" x14ac:dyDescent="0.25">
      <c r="A1057" s="6"/>
      <c r="B1057" s="161"/>
      <c r="C1057" s="162"/>
      <c r="D1057" s="161"/>
      <c r="E1057" s="161"/>
      <c r="F1057" s="161"/>
      <c r="G1057" s="163"/>
      <c r="H1057" s="161"/>
      <c r="I1057" s="164"/>
      <c r="J1057" s="165"/>
      <c r="K1057" s="161"/>
      <c r="L1057" s="161"/>
      <c r="M1057" s="161"/>
      <c r="N1057" s="161"/>
      <c r="O1057" s="161"/>
      <c r="P1057" s="161"/>
      <c r="Q1057" s="161"/>
      <c r="R1057" s="161"/>
      <c r="S1057" s="161"/>
      <c r="T1057" s="161"/>
      <c r="U1057" s="161"/>
      <c r="V1057" s="161"/>
      <c r="W1057" s="161"/>
      <c r="X1057" s="161"/>
      <c r="Y1057" s="161"/>
      <c r="Z1057" s="160"/>
      <c r="AA1057" s="160"/>
      <c r="AB1057" s="160"/>
      <c r="AC1057" s="160"/>
      <c r="AD1057" s="160"/>
      <c r="AE1057" s="160"/>
      <c r="AF1057" s="160"/>
      <c r="AG1057" s="160"/>
      <c r="AH1057" s="160"/>
      <c r="AI1057" s="160"/>
      <c r="AJ1057" s="160"/>
      <c r="AK1057" s="160"/>
      <c r="AL1057" s="160"/>
      <c r="AM1057" s="157"/>
      <c r="AN1057" s="216"/>
      <c r="AO1057"/>
      <c r="AP1057"/>
      <c r="AQ1057"/>
      <c r="AR1057"/>
      <c r="AS1057"/>
      <c r="AT1057"/>
    </row>
    <row r="1058" spans="1:46" ht="15" x14ac:dyDescent="0.25">
      <c r="A1058" s="334" t="s">
        <v>360</v>
      </c>
      <c r="B1058" s="335">
        <v>81</v>
      </c>
      <c r="C1058" s="336"/>
      <c r="D1058" s="337" t="s">
        <v>23</v>
      </c>
      <c r="E1058" s="338" t="s">
        <v>838</v>
      </c>
      <c r="F1058" s="339"/>
      <c r="G1058" s="408"/>
      <c r="H1058" s="409">
        <v>62.2</v>
      </c>
      <c r="I1058" s="342">
        <v>1</v>
      </c>
      <c r="J1058" s="343"/>
      <c r="K1058" s="344" t="s">
        <v>24</v>
      </c>
      <c r="L1058" s="345">
        <v>62.2</v>
      </c>
      <c r="M1058" s="345">
        <v>62.424558516398548</v>
      </c>
      <c r="N1058" s="345">
        <v>62.655106054655079</v>
      </c>
      <c r="O1058" s="345">
        <v>62.891803044675889</v>
      </c>
      <c r="P1058" s="345">
        <v>63.134814213868985</v>
      </c>
      <c r="Q1058" s="345">
        <v>63.384308702263091</v>
      </c>
      <c r="R1058" s="345">
        <v>63.640460180710249</v>
      </c>
      <c r="S1058" s="345">
        <v>63.90344697225494</v>
      </c>
      <c r="T1058" s="345">
        <v>64.173452176754196</v>
      </c>
      <c r="U1058" s="345">
        <v>64.450663798836061</v>
      </c>
      <c r="V1058" s="345">
        <v>64.73527487928574</v>
      </c>
      <c r="W1058" s="345">
        <v>65.027483629951149</v>
      </c>
      <c r="X1058" s="345">
        <v>65.327493572262355</v>
      </c>
      <c r="Y1058" s="345">
        <v>65.635513679461454</v>
      </c>
      <c r="Z1058" s="346" t="s">
        <v>1622</v>
      </c>
      <c r="AA1058" s="347">
        <v>0</v>
      </c>
      <c r="AB1058" s="347">
        <v>0</v>
      </c>
      <c r="AC1058" s="348">
        <v>0.13504823151125403</v>
      </c>
      <c r="AD1058" s="175"/>
      <c r="AE1058" s="349">
        <v>17130</v>
      </c>
      <c r="AF1058" s="350"/>
      <c r="AG1058" s="350"/>
      <c r="AH1058" s="350"/>
      <c r="AI1058" s="350"/>
      <c r="AJ1058" s="350"/>
      <c r="AK1058" s="350"/>
      <c r="AL1058" s="351"/>
      <c r="AM1058" s="157"/>
      <c r="AN1058" s="216"/>
      <c r="AO1058"/>
      <c r="AP1058"/>
      <c r="AQ1058"/>
      <c r="AR1058"/>
      <c r="AS1058"/>
      <c r="AT1058"/>
    </row>
    <row r="1059" spans="1:46" ht="15" x14ac:dyDescent="0.25">
      <c r="A1059" s="11"/>
      <c r="B1059" s="176"/>
      <c r="C1059" s="177"/>
      <c r="D1059" s="178"/>
      <c r="E1059" s="256" t="s">
        <v>848</v>
      </c>
      <c r="F1059" s="178"/>
      <c r="G1059" s="179"/>
      <c r="H1059" s="180"/>
      <c r="I1059" s="181"/>
      <c r="J1059" s="182"/>
      <c r="K1059" s="183" t="s">
        <v>25</v>
      </c>
      <c r="L1059" s="352">
        <v>32.812999999999995</v>
      </c>
      <c r="M1059" s="352">
        <v>32.93146364306407</v>
      </c>
      <c r="N1059" s="352">
        <v>33.053086735874544</v>
      </c>
      <c r="O1059" s="352">
        <v>33.177953911655138</v>
      </c>
      <c r="P1059" s="352">
        <v>33.306152070734449</v>
      </c>
      <c r="Q1059" s="352">
        <v>33.437770441275859</v>
      </c>
      <c r="R1059" s="352">
        <v>33.572900641634163</v>
      </c>
      <c r="S1059" s="352">
        <v>33.711636744382652</v>
      </c>
      <c r="T1059" s="352">
        <v>33.854075342055225</v>
      </c>
      <c r="U1059" s="352">
        <v>34.000315614649637</v>
      </c>
      <c r="V1059" s="352">
        <v>34.150459398938949</v>
      </c>
      <c r="W1059" s="352">
        <v>34.304611259639657</v>
      </c>
      <c r="X1059" s="352">
        <v>34.462878562486246</v>
      </c>
      <c r="Y1059" s="352">
        <v>34.625371549263157</v>
      </c>
      <c r="Z1059" s="184"/>
      <c r="AA1059" s="353"/>
      <c r="AB1059" s="353"/>
      <c r="AC1059" s="354">
        <v>8.4</v>
      </c>
      <c r="AD1059" s="175"/>
      <c r="AE1059" s="186">
        <v>1</v>
      </c>
      <c r="AF1059" s="187">
        <v>0</v>
      </c>
      <c r="AG1059" s="187">
        <v>0</v>
      </c>
      <c r="AH1059" s="187">
        <v>0</v>
      </c>
      <c r="AI1059" s="187">
        <v>0</v>
      </c>
      <c r="AJ1059" s="187">
        <v>0</v>
      </c>
      <c r="AK1059" s="187">
        <v>0</v>
      </c>
      <c r="AL1059" s="188">
        <v>0</v>
      </c>
      <c r="AM1059" s="157"/>
      <c r="AN1059" s="216"/>
      <c r="AO1059"/>
      <c r="AP1059"/>
      <c r="AQ1059"/>
      <c r="AR1059"/>
      <c r="AS1059"/>
      <c r="AT1059"/>
    </row>
    <row r="1060" spans="1:46" ht="15" x14ac:dyDescent="0.25">
      <c r="A1060" s="11"/>
      <c r="B1060" s="176"/>
      <c r="C1060" s="189"/>
      <c r="D1060" s="190" t="s">
        <v>26</v>
      </c>
      <c r="E1060" s="355"/>
      <c r="F1060" s="356"/>
      <c r="G1060" s="357"/>
      <c r="H1060" s="358"/>
      <c r="I1060" s="359"/>
      <c r="J1060" s="359"/>
      <c r="K1060" s="359"/>
      <c r="L1060" s="359"/>
      <c r="M1060" s="359"/>
      <c r="N1060" s="360"/>
      <c r="O1060" s="360"/>
      <c r="P1060" s="360"/>
      <c r="Q1060" s="360"/>
      <c r="R1060" s="361" t="s">
        <v>27</v>
      </c>
      <c r="S1060" s="392">
        <v>0</v>
      </c>
      <c r="T1060" s="353"/>
      <c r="U1060" s="353"/>
      <c r="V1060" s="353"/>
      <c r="W1060" s="353"/>
      <c r="X1060" s="353"/>
      <c r="Y1060" s="353"/>
      <c r="Z1060" s="184"/>
      <c r="AA1060" s="362"/>
      <c r="AB1060" s="362"/>
      <c r="AC1060" s="363"/>
      <c r="AD1060" s="175"/>
      <c r="AE1060" s="175"/>
      <c r="AF1060" s="175"/>
      <c r="AG1060" s="175"/>
      <c r="AH1060" s="175"/>
      <c r="AI1060" s="175"/>
      <c r="AJ1060" s="175"/>
      <c r="AK1060" s="175"/>
      <c r="AL1060" s="175"/>
      <c r="AM1060" s="157"/>
      <c r="AN1060" s="216"/>
      <c r="AO1060"/>
      <c r="AP1060"/>
      <c r="AQ1060"/>
      <c r="AR1060"/>
      <c r="AS1060"/>
      <c r="AT1060"/>
    </row>
    <row r="1061" spans="1:46" ht="15" x14ac:dyDescent="0.25">
      <c r="A1061" s="14"/>
      <c r="B1061" s="197"/>
      <c r="C1061" s="198"/>
      <c r="D1061" s="198"/>
      <c r="E1061" s="198"/>
      <c r="F1061" s="199"/>
      <c r="G1061" s="200" t="s">
        <v>28</v>
      </c>
      <c r="H1061" s="201">
        <v>0.99199999999999999</v>
      </c>
      <c r="I1061" s="197"/>
      <c r="J1061" s="202"/>
      <c r="K1061" s="203" t="s">
        <v>29</v>
      </c>
      <c r="L1061" s="78">
        <v>61.702400000000004</v>
      </c>
      <c r="M1061" s="78">
        <v>61.92516204826736</v>
      </c>
      <c r="N1061" s="78">
        <v>62.153865206217837</v>
      </c>
      <c r="O1061" s="78">
        <v>62.388668620318484</v>
      </c>
      <c r="P1061" s="78">
        <v>62.629735700158029</v>
      </c>
      <c r="Q1061" s="78">
        <v>62.877234232644987</v>
      </c>
      <c r="R1061" s="78">
        <v>63.13133649926457</v>
      </c>
      <c r="S1061" s="78">
        <v>63.392219396476904</v>
      </c>
      <c r="T1061" s="78">
        <v>63.660064559340164</v>
      </c>
      <c r="U1061" s="78">
        <v>63.935058488445371</v>
      </c>
      <c r="V1061" s="78">
        <v>64.21739268025145</v>
      </c>
      <c r="W1061" s="78">
        <v>64.507263760911542</v>
      </c>
      <c r="X1061" s="78">
        <v>64.804873623684259</v>
      </c>
      <c r="Y1061" s="78">
        <v>65.110429570025758</v>
      </c>
      <c r="Z1061" s="204"/>
      <c r="AA1061" s="205"/>
      <c r="AB1061" s="198"/>
      <c r="AC1061" s="206"/>
      <c r="AD1061" s="175"/>
      <c r="AE1061" s="175"/>
      <c r="AF1061" s="175"/>
      <c r="AG1061" s="175"/>
      <c r="AH1061" s="175"/>
      <c r="AI1061" s="175"/>
      <c r="AJ1061" s="175"/>
      <c r="AK1061" s="175"/>
      <c r="AL1061" s="175"/>
      <c r="AM1061" s="157"/>
      <c r="AN1061" s="216"/>
      <c r="AO1061"/>
      <c r="AP1061"/>
      <c r="AQ1061"/>
      <c r="AR1061"/>
      <c r="AS1061"/>
      <c r="AT1061"/>
    </row>
    <row r="1062" spans="1:46" ht="15" x14ac:dyDescent="0.25">
      <c r="A1062" s="2"/>
      <c r="C1062" s="207"/>
      <c r="D1062" s="208"/>
      <c r="E1062" s="208"/>
      <c r="F1062" s="208"/>
      <c r="G1062" s="209"/>
      <c r="H1062" s="241"/>
      <c r="I1062" s="211"/>
      <c r="J1062" s="212"/>
      <c r="K1062" s="208"/>
      <c r="Z1062" s="175"/>
      <c r="AA1062" s="175"/>
      <c r="AB1062" s="175"/>
      <c r="AC1062" s="175"/>
      <c r="AD1062" s="175"/>
      <c r="AE1062" s="175"/>
      <c r="AF1062" s="175"/>
      <c r="AG1062" s="175"/>
      <c r="AH1062" s="175"/>
      <c r="AI1062" s="175"/>
      <c r="AJ1062" s="175"/>
      <c r="AK1062" s="175"/>
      <c r="AL1062" s="175"/>
      <c r="AM1062" s="157"/>
      <c r="AN1062" s="216"/>
      <c r="AO1062"/>
      <c r="AP1062"/>
      <c r="AQ1062"/>
      <c r="AR1062"/>
      <c r="AS1062"/>
      <c r="AT1062"/>
    </row>
    <row r="1063" spans="1:46" ht="15" x14ac:dyDescent="0.25">
      <c r="A1063" s="152"/>
      <c r="B1063" s="388">
        <v>89</v>
      </c>
      <c r="C1063" s="365" t="s">
        <v>364</v>
      </c>
      <c r="D1063" s="366" t="s">
        <v>30</v>
      </c>
      <c r="E1063" s="366" t="s">
        <v>531</v>
      </c>
      <c r="F1063" s="367"/>
      <c r="G1063" s="411">
        <v>43439</v>
      </c>
      <c r="H1063" s="412">
        <v>4.4029999999999996</v>
      </c>
      <c r="I1063" s="342">
        <v>1</v>
      </c>
      <c r="J1063" s="368" t="s">
        <v>829</v>
      </c>
      <c r="K1063" s="369" t="s">
        <v>829</v>
      </c>
      <c r="L1063" s="370">
        <v>4.4029999999999996</v>
      </c>
      <c r="M1063" s="370">
        <v>4.5209449682690446</v>
      </c>
      <c r="N1063" s="370">
        <v>4.6420493768151703</v>
      </c>
      <c r="O1063" s="370">
        <v>4.7663978588619136</v>
      </c>
      <c r="P1063" s="370">
        <v>4.8940773147377055</v>
      </c>
      <c r="Q1063" s="370">
        <v>5.025176972605748</v>
      </c>
      <c r="R1063" s="370">
        <v>5.1597884508206739</v>
      </c>
      <c r="S1063" s="370">
        <v>5.2980058219555897</v>
      </c>
      <c r="T1063" s="370">
        <v>5.4399256785442258</v>
      </c>
      <c r="U1063" s="370">
        <v>5.5856472005841686</v>
      </c>
      <c r="V1063" s="370">
        <v>5.7352722248483019</v>
      </c>
      <c r="W1063" s="370">
        <v>5.8889053160529512</v>
      </c>
      <c r="X1063" s="370">
        <v>6.0466538399324135</v>
      </c>
      <c r="Y1063" s="370">
        <v>6.2086280382709846</v>
      </c>
      <c r="Z1063" s="381"/>
      <c r="AA1063" s="347">
        <v>0</v>
      </c>
      <c r="AB1063" s="347">
        <v>0</v>
      </c>
      <c r="AC1063" s="348">
        <v>0.1294571882807177</v>
      </c>
      <c r="AD1063" s="175"/>
      <c r="AE1063" s="349">
        <v>84113</v>
      </c>
      <c r="AF1063" s="350"/>
      <c r="AG1063" s="350"/>
      <c r="AH1063" s="350"/>
      <c r="AI1063" s="350"/>
      <c r="AJ1063" s="350"/>
      <c r="AK1063" s="350"/>
      <c r="AL1063" s="351"/>
      <c r="AM1063" s="157">
        <v>4.57236788327371</v>
      </c>
      <c r="AN1063" s="210">
        <v>-0.16936788327371044</v>
      </c>
      <c r="AO1063"/>
      <c r="AP1063"/>
      <c r="AQ1063"/>
      <c r="AR1063"/>
      <c r="AS1063"/>
      <c r="AT1063"/>
    </row>
    <row r="1064" spans="1:46" ht="15" x14ac:dyDescent="0.25">
      <c r="A1064" s="152"/>
      <c r="C1064" s="217"/>
      <c r="D1064" s="139"/>
      <c r="E1064" s="139"/>
      <c r="F1064" s="139"/>
      <c r="G1064" s="218">
        <v>0.33333333333333331</v>
      </c>
      <c r="H1064" s="248"/>
      <c r="I1064" s="220"/>
      <c r="J1064" s="220"/>
      <c r="K1064" s="220"/>
      <c r="L1064" s="220" t="s">
        <v>32</v>
      </c>
      <c r="M1064" s="235"/>
      <c r="N1064" s="221"/>
      <c r="O1064" s="221"/>
      <c r="P1064" s="221"/>
      <c r="Q1064" s="221"/>
      <c r="R1064" s="221"/>
      <c r="S1064" s="221"/>
      <c r="T1064" s="221"/>
      <c r="U1064" s="221"/>
      <c r="V1064" s="221"/>
      <c r="W1064" s="221"/>
      <c r="X1064" s="221"/>
      <c r="Y1064" s="221"/>
      <c r="Z1064" s="222"/>
      <c r="AA1064" s="353"/>
      <c r="AB1064" s="353"/>
      <c r="AC1064" s="372">
        <v>0.56999999999999995</v>
      </c>
      <c r="AD1064" s="175"/>
      <c r="AE1064" s="186">
        <v>1</v>
      </c>
      <c r="AF1064" s="187">
        <v>0</v>
      </c>
      <c r="AG1064" s="187">
        <v>0</v>
      </c>
      <c r="AH1064" s="187">
        <v>0</v>
      </c>
      <c r="AI1064" s="187">
        <v>0</v>
      </c>
      <c r="AJ1064" s="187">
        <v>0</v>
      </c>
      <c r="AK1064" s="187">
        <v>0</v>
      </c>
      <c r="AL1064" s="188">
        <v>0</v>
      </c>
      <c r="AM1064" s="157"/>
      <c r="AN1064" s="216"/>
      <c r="AO1064"/>
      <c r="AP1064"/>
      <c r="AQ1064"/>
      <c r="AR1064"/>
      <c r="AS1064"/>
      <c r="AT1064"/>
    </row>
    <row r="1065" spans="1:46" ht="15" x14ac:dyDescent="0.25">
      <c r="A1065" s="152"/>
      <c r="C1065" s="223" t="s">
        <v>33</v>
      </c>
      <c r="D1065" s="373"/>
      <c r="E1065" s="225"/>
      <c r="F1065" s="225"/>
      <c r="G1065" s="226"/>
      <c r="H1065" s="249"/>
      <c r="I1065" s="228"/>
      <c r="J1065" s="228"/>
      <c r="K1065" s="228"/>
      <c r="L1065" s="228"/>
      <c r="M1065" s="374"/>
      <c r="N1065" s="374"/>
      <c r="O1065" s="375"/>
      <c r="P1065" s="375"/>
      <c r="Q1065" s="375"/>
      <c r="R1065" s="376" t="s">
        <v>34</v>
      </c>
      <c r="S1065" s="396">
        <v>0</v>
      </c>
      <c r="T1065" s="233"/>
      <c r="U1065" s="233"/>
      <c r="V1065" s="233"/>
      <c r="W1065" s="233"/>
      <c r="X1065" s="233"/>
      <c r="Y1065" s="233"/>
      <c r="Z1065" s="234"/>
      <c r="AA1065" s="378"/>
      <c r="AB1065" s="378"/>
      <c r="AC1065" s="379"/>
      <c r="AD1065" s="175"/>
      <c r="AE1065" s="175"/>
      <c r="AF1065" s="175"/>
      <c r="AG1065" s="175"/>
      <c r="AH1065" s="175"/>
      <c r="AI1065" s="175"/>
      <c r="AJ1065" s="175"/>
      <c r="AK1065" s="175"/>
      <c r="AL1065" s="175"/>
      <c r="AM1065" s="157"/>
      <c r="AN1065" s="216"/>
      <c r="AO1065"/>
      <c r="AP1065"/>
      <c r="AQ1065"/>
      <c r="AR1065"/>
      <c r="AS1065"/>
      <c r="AT1065"/>
    </row>
    <row r="1066" spans="1:46" ht="15" x14ac:dyDescent="0.25">
      <c r="A1066" s="152"/>
      <c r="B1066" s="364">
        <v>87</v>
      </c>
      <c r="C1066" s="365" t="s">
        <v>363</v>
      </c>
      <c r="D1066" s="366" t="s">
        <v>30</v>
      </c>
      <c r="E1066" s="366" t="s">
        <v>530</v>
      </c>
      <c r="F1066" s="367"/>
      <c r="G1066" s="411">
        <v>43488</v>
      </c>
      <c r="H1066" s="412">
        <v>0.65</v>
      </c>
      <c r="I1066" s="342">
        <v>1</v>
      </c>
      <c r="J1066" s="368">
        <v>0</v>
      </c>
      <c r="K1066" s="369">
        <v>0</v>
      </c>
      <c r="L1066" s="370">
        <v>0.65</v>
      </c>
      <c r="M1066" s="370">
        <v>0.65001186689956936</v>
      </c>
      <c r="N1066" s="370">
        <v>0.65002373401578994</v>
      </c>
      <c r="O1066" s="370">
        <v>0.65003560134866578</v>
      </c>
      <c r="P1066" s="370">
        <v>0.65004746889820086</v>
      </c>
      <c r="Q1066" s="370">
        <v>0.65005933666439886</v>
      </c>
      <c r="R1066" s="370">
        <v>0.65007120464726398</v>
      </c>
      <c r="S1066" s="370">
        <v>0.65008307284680011</v>
      </c>
      <c r="T1066" s="370">
        <v>0.65009494126301126</v>
      </c>
      <c r="U1066" s="370">
        <v>0.65010680989590131</v>
      </c>
      <c r="V1066" s="370">
        <v>0.65011867874547424</v>
      </c>
      <c r="W1066" s="370">
        <v>0.65013054781173385</v>
      </c>
      <c r="X1066" s="370">
        <v>0.65014241709468468</v>
      </c>
      <c r="Y1066" s="370">
        <v>0.65015428659432994</v>
      </c>
      <c r="Z1066" s="371"/>
      <c r="AA1066" s="347">
        <v>0</v>
      </c>
      <c r="AB1066" s="347">
        <v>0</v>
      </c>
      <c r="AC1066" s="348">
        <v>0</v>
      </c>
      <c r="AD1066" s="175"/>
      <c r="AE1066" s="349">
        <v>84112</v>
      </c>
      <c r="AF1066" s="350"/>
      <c r="AG1066" s="350"/>
      <c r="AH1066" s="350"/>
      <c r="AI1066" s="350"/>
      <c r="AJ1066" s="350"/>
      <c r="AK1066" s="350"/>
      <c r="AL1066" s="351"/>
      <c r="AM1066" s="157">
        <v>0.62612222433728326</v>
      </c>
      <c r="AN1066" s="216">
        <v>2.387777566271676E-2</v>
      </c>
      <c r="AO1066"/>
      <c r="AP1066"/>
      <c r="AQ1066"/>
      <c r="AR1066"/>
      <c r="AS1066"/>
      <c r="AT1066"/>
    </row>
    <row r="1067" spans="1:46" ht="15" x14ac:dyDescent="0.25">
      <c r="A1067" s="152"/>
      <c r="C1067" s="217"/>
      <c r="D1067" s="139"/>
      <c r="E1067" s="139"/>
      <c r="F1067" s="139"/>
      <c r="G1067" s="218">
        <v>0.375</v>
      </c>
      <c r="H1067" s="250"/>
      <c r="I1067" s="220"/>
      <c r="J1067" s="220"/>
      <c r="K1067" s="220"/>
      <c r="L1067" s="220" t="s">
        <v>32</v>
      </c>
      <c r="M1067" s="221"/>
      <c r="N1067" s="221"/>
      <c r="O1067" s="221"/>
      <c r="P1067" s="221"/>
      <c r="Q1067" s="221"/>
      <c r="R1067" s="221"/>
      <c r="S1067" s="221"/>
      <c r="T1067" s="221"/>
      <c r="U1067" s="221"/>
      <c r="V1067" s="221"/>
      <c r="W1067" s="221"/>
      <c r="X1067" s="221"/>
      <c r="Y1067" s="221"/>
      <c r="Z1067" s="222"/>
      <c r="AA1067" s="353"/>
      <c r="AB1067" s="353"/>
      <c r="AC1067" s="372">
        <v>0</v>
      </c>
      <c r="AD1067" s="175"/>
      <c r="AE1067" s="186">
        <v>1</v>
      </c>
      <c r="AF1067" s="187">
        <v>0</v>
      </c>
      <c r="AG1067" s="187">
        <v>0</v>
      </c>
      <c r="AH1067" s="187">
        <v>0</v>
      </c>
      <c r="AI1067" s="187">
        <v>0</v>
      </c>
      <c r="AJ1067" s="187">
        <v>0</v>
      </c>
      <c r="AK1067" s="187">
        <v>0</v>
      </c>
      <c r="AL1067" s="188">
        <v>0</v>
      </c>
      <c r="AM1067" s="157"/>
      <c r="AN1067" s="216"/>
      <c r="AO1067"/>
      <c r="AP1067"/>
      <c r="AQ1067"/>
      <c r="AR1067"/>
      <c r="AS1067"/>
      <c r="AT1067"/>
    </row>
    <row r="1068" spans="1:46" ht="15" x14ac:dyDescent="0.25">
      <c r="A1068" s="152"/>
      <c r="C1068" s="223" t="s">
        <v>33</v>
      </c>
      <c r="D1068" s="373"/>
      <c r="E1068" s="225"/>
      <c r="F1068" s="225"/>
      <c r="G1068" s="226"/>
      <c r="H1068" s="249"/>
      <c r="I1068" s="228"/>
      <c r="J1068" s="228"/>
      <c r="K1068" s="228"/>
      <c r="L1068" s="228"/>
      <c r="M1068" s="374"/>
      <c r="N1068" s="374"/>
      <c r="O1068" s="375"/>
      <c r="P1068" s="375"/>
      <c r="Q1068" s="375"/>
      <c r="R1068" s="376" t="s">
        <v>34</v>
      </c>
      <c r="S1068" s="396">
        <v>0</v>
      </c>
      <c r="T1068" s="233"/>
      <c r="U1068" s="233"/>
      <c r="V1068" s="233"/>
      <c r="W1068" s="233"/>
      <c r="X1068" s="233"/>
      <c r="Y1068" s="233"/>
      <c r="Z1068" s="234"/>
      <c r="AA1068" s="378"/>
      <c r="AB1068" s="378"/>
      <c r="AC1068" s="379"/>
      <c r="AD1068" s="175"/>
      <c r="AE1068" s="175"/>
      <c r="AF1068" s="175"/>
      <c r="AG1068" s="175"/>
      <c r="AH1068" s="175"/>
      <c r="AI1068" s="175"/>
      <c r="AJ1068" s="175"/>
      <c r="AK1068" s="175"/>
      <c r="AL1068" s="175"/>
      <c r="AM1068" s="157"/>
      <c r="AN1068" s="216"/>
      <c r="AO1068"/>
      <c r="AP1068"/>
      <c r="AQ1068"/>
      <c r="AR1068"/>
      <c r="AS1068"/>
      <c r="AT1068"/>
    </row>
    <row r="1069" spans="1:46" ht="15" x14ac:dyDescent="0.25">
      <c r="A1069" s="152"/>
      <c r="B1069" s="364">
        <v>83</v>
      </c>
      <c r="C1069" s="365" t="s">
        <v>361</v>
      </c>
      <c r="D1069" s="366" t="s">
        <v>30</v>
      </c>
      <c r="E1069" s="366" t="s">
        <v>545</v>
      </c>
      <c r="F1069" s="367"/>
      <c r="G1069" s="411">
        <v>43494</v>
      </c>
      <c r="H1069" s="412">
        <v>14.24</v>
      </c>
      <c r="I1069" s="342">
        <v>1</v>
      </c>
      <c r="J1069" s="368">
        <v>0</v>
      </c>
      <c r="K1069" s="369">
        <v>0</v>
      </c>
      <c r="L1069" s="370">
        <v>14.24</v>
      </c>
      <c r="M1069" s="370">
        <v>14.240259976384412</v>
      </c>
      <c r="N1069" s="370">
        <v>14.240519957515152</v>
      </c>
      <c r="O1069" s="370">
        <v>14.240779943392308</v>
      </c>
      <c r="P1069" s="370">
        <v>14.241039934015969</v>
      </c>
      <c r="Q1069" s="370">
        <v>14.241299929386214</v>
      </c>
      <c r="R1069" s="370">
        <v>14.241559929503136</v>
      </c>
      <c r="S1069" s="370">
        <v>14.24181993436682</v>
      </c>
      <c r="T1069" s="370">
        <v>14.242079943977354</v>
      </c>
      <c r="U1069" s="370">
        <v>14.242339958334821</v>
      </c>
      <c r="V1069" s="370">
        <v>14.242599977439314</v>
      </c>
      <c r="W1069" s="370">
        <v>14.242860001290907</v>
      </c>
      <c r="X1069" s="370">
        <v>14.243120029889708</v>
      </c>
      <c r="Y1069" s="370">
        <v>14.243380063235781</v>
      </c>
      <c r="Z1069" s="371"/>
      <c r="AA1069" s="347">
        <v>0</v>
      </c>
      <c r="AB1069" s="347">
        <v>0</v>
      </c>
      <c r="AC1069" s="348">
        <v>0.43202247191011234</v>
      </c>
      <c r="AD1069" s="175"/>
      <c r="AE1069" s="349">
        <v>84105</v>
      </c>
      <c r="AF1069" s="350"/>
      <c r="AG1069" s="350"/>
      <c r="AH1069" s="350"/>
      <c r="AI1069" s="350"/>
      <c r="AJ1069" s="350"/>
      <c r="AK1069" s="350"/>
      <c r="AL1069" s="351"/>
      <c r="AM1069" s="157">
        <v>14.227819491711509</v>
      </c>
      <c r="AN1069" s="216">
        <v>1.2180508288491154E-2</v>
      </c>
      <c r="AO1069"/>
      <c r="AP1069"/>
      <c r="AQ1069"/>
      <c r="AR1069"/>
      <c r="AS1069"/>
      <c r="AT1069"/>
    </row>
    <row r="1070" spans="1:46" ht="15" x14ac:dyDescent="0.25">
      <c r="C1070" s="217"/>
      <c r="D1070" s="139"/>
      <c r="E1070" s="139"/>
      <c r="F1070" s="139"/>
      <c r="G1070" s="218">
        <v>0.6875</v>
      </c>
      <c r="H1070" s="250"/>
      <c r="I1070" s="220"/>
      <c r="J1070" s="220"/>
      <c r="K1070" s="220"/>
      <c r="L1070" s="220" t="s">
        <v>32</v>
      </c>
      <c r="M1070" s="235"/>
      <c r="N1070" s="221"/>
      <c r="O1070" s="221"/>
      <c r="P1070" s="221"/>
      <c r="Q1070" s="221"/>
      <c r="R1070" s="221"/>
      <c r="S1070" s="221"/>
      <c r="T1070" s="221"/>
      <c r="U1070" s="221"/>
      <c r="V1070" s="221"/>
      <c r="W1070" s="221"/>
      <c r="X1070" s="221"/>
      <c r="Y1070" s="221"/>
      <c r="Z1070" s="222"/>
      <c r="AA1070" s="353"/>
      <c r="AB1070" s="353"/>
      <c r="AC1070" s="372">
        <v>6.1520000000000001</v>
      </c>
      <c r="AD1070" s="175"/>
      <c r="AE1070" s="186">
        <v>1</v>
      </c>
      <c r="AF1070" s="187">
        <v>0</v>
      </c>
      <c r="AG1070" s="187">
        <v>0</v>
      </c>
      <c r="AH1070" s="187">
        <v>0</v>
      </c>
      <c r="AI1070" s="187">
        <v>0</v>
      </c>
      <c r="AJ1070" s="187">
        <v>0</v>
      </c>
      <c r="AK1070" s="187">
        <v>0</v>
      </c>
      <c r="AL1070" s="188">
        <v>0</v>
      </c>
      <c r="AM1070" s="157"/>
      <c r="AN1070" s="216"/>
      <c r="AO1070"/>
      <c r="AP1070"/>
      <c r="AQ1070"/>
      <c r="AR1070"/>
      <c r="AS1070"/>
      <c r="AT1070"/>
    </row>
    <row r="1071" spans="1:46" ht="15" x14ac:dyDescent="0.25">
      <c r="C1071" s="223" t="s">
        <v>33</v>
      </c>
      <c r="D1071" s="373"/>
      <c r="E1071" s="225"/>
      <c r="F1071" s="225"/>
      <c r="G1071" s="226"/>
      <c r="H1071" s="249"/>
      <c r="I1071" s="228"/>
      <c r="J1071" s="228"/>
      <c r="K1071" s="228"/>
      <c r="L1071" s="228"/>
      <c r="M1071" s="374"/>
      <c r="N1071" s="374"/>
      <c r="O1071" s="375"/>
      <c r="P1071" s="375"/>
      <c r="Q1071" s="375"/>
      <c r="R1071" s="376" t="s">
        <v>34</v>
      </c>
      <c r="S1071" s="396">
        <v>0</v>
      </c>
      <c r="T1071" s="233"/>
      <c r="U1071" s="233"/>
      <c r="V1071" s="233"/>
      <c r="W1071" s="233"/>
      <c r="X1071" s="233"/>
      <c r="Y1071" s="233"/>
      <c r="Z1071" s="234"/>
      <c r="AA1071" s="378"/>
      <c r="AB1071" s="378"/>
      <c r="AC1071" s="379"/>
      <c r="AD1071" s="175"/>
      <c r="AE1071" s="175"/>
      <c r="AF1071" s="175"/>
      <c r="AG1071" s="175"/>
      <c r="AH1071" s="175"/>
      <c r="AI1071" s="175"/>
      <c r="AJ1071" s="175"/>
      <c r="AK1071" s="175"/>
      <c r="AL1071" s="175"/>
      <c r="AM1071" s="157"/>
      <c r="AN1071" s="216"/>
      <c r="AO1071"/>
      <c r="AP1071"/>
      <c r="AQ1071"/>
      <c r="AR1071"/>
      <c r="AS1071"/>
      <c r="AT1071"/>
    </row>
    <row r="1072" spans="1:46" ht="15" x14ac:dyDescent="0.25">
      <c r="B1072" s="364">
        <v>82</v>
      </c>
      <c r="C1072" s="365" t="s">
        <v>360</v>
      </c>
      <c r="D1072" s="366" t="s">
        <v>30</v>
      </c>
      <c r="E1072" s="366" t="s">
        <v>532</v>
      </c>
      <c r="F1072" s="367"/>
      <c r="G1072" s="411">
        <v>43439</v>
      </c>
      <c r="H1072" s="412">
        <v>7.22</v>
      </c>
      <c r="I1072" s="342">
        <v>1</v>
      </c>
      <c r="J1072" s="368">
        <v>0</v>
      </c>
      <c r="K1072" s="369">
        <v>0</v>
      </c>
      <c r="L1072" s="370">
        <v>7.22</v>
      </c>
      <c r="M1072" s="370">
        <v>7.2201318138690622</v>
      </c>
      <c r="N1072" s="370">
        <v>7.220263630144621</v>
      </c>
      <c r="O1072" s="370">
        <v>7.2203954488267179</v>
      </c>
      <c r="P1072" s="370">
        <v>7.2205272699153991</v>
      </c>
      <c r="Q1072" s="370">
        <v>7.2206590934107062</v>
      </c>
      <c r="R1072" s="370">
        <v>7.2207909193126856</v>
      </c>
      <c r="S1072" s="370">
        <v>7.2209227476213789</v>
      </c>
      <c r="T1072" s="370">
        <v>7.2210545783368323</v>
      </c>
      <c r="U1072" s="370">
        <v>7.2211864114590876</v>
      </c>
      <c r="V1072" s="370">
        <v>7.2213182469881909</v>
      </c>
      <c r="W1072" s="370">
        <v>7.2214500849241814</v>
      </c>
      <c r="X1072" s="370">
        <v>7.2215819252671123</v>
      </c>
      <c r="Y1072" s="370">
        <v>7.2217137680170174</v>
      </c>
      <c r="Z1072" s="371"/>
      <c r="AA1072" s="347">
        <v>0</v>
      </c>
      <c r="AB1072" s="347">
        <v>0</v>
      </c>
      <c r="AC1072" s="348">
        <v>7.4792243767313027E-2</v>
      </c>
      <c r="AD1072" s="175"/>
      <c r="AE1072" s="349">
        <v>84101</v>
      </c>
      <c r="AF1072" s="350"/>
      <c r="AG1072" s="350"/>
      <c r="AH1072" s="350"/>
      <c r="AI1072" s="350"/>
      <c r="AJ1072" s="350"/>
      <c r="AK1072" s="350"/>
      <c r="AL1072" s="351"/>
      <c r="AM1072" s="157">
        <v>6.9852120751426341</v>
      </c>
      <c r="AN1072" s="216">
        <v>0.23478792485736566</v>
      </c>
      <c r="AO1072"/>
      <c r="AP1072"/>
      <c r="AQ1072"/>
      <c r="AR1072"/>
      <c r="AS1072"/>
      <c r="AT1072"/>
    </row>
    <row r="1073" spans="1:46" ht="15" x14ac:dyDescent="0.25">
      <c r="C1073" s="217"/>
      <c r="D1073" s="139"/>
      <c r="E1073" s="139"/>
      <c r="F1073" s="139"/>
      <c r="G1073" s="218">
        <v>0.35416666666666669</v>
      </c>
      <c r="H1073" s="250"/>
      <c r="I1073" s="220"/>
      <c r="J1073" s="220"/>
      <c r="K1073" s="220"/>
      <c r="L1073" s="220" t="s">
        <v>32</v>
      </c>
      <c r="M1073" s="235"/>
      <c r="N1073" s="221"/>
      <c r="O1073" s="221"/>
      <c r="P1073" s="221"/>
      <c r="Q1073" s="221"/>
      <c r="R1073" s="221"/>
      <c r="S1073" s="221"/>
      <c r="T1073" s="221"/>
      <c r="U1073" s="221"/>
      <c r="V1073" s="221"/>
      <c r="W1073" s="221"/>
      <c r="X1073" s="221"/>
      <c r="Y1073" s="221"/>
      <c r="Z1073" s="222"/>
      <c r="AA1073" s="353"/>
      <c r="AB1073" s="353"/>
      <c r="AC1073" s="372">
        <v>0.54</v>
      </c>
      <c r="AD1073" s="175"/>
      <c r="AE1073" s="186">
        <v>1</v>
      </c>
      <c r="AF1073" s="187">
        <v>0</v>
      </c>
      <c r="AG1073" s="187">
        <v>0</v>
      </c>
      <c r="AH1073" s="187">
        <v>0</v>
      </c>
      <c r="AI1073" s="187">
        <v>0</v>
      </c>
      <c r="AJ1073" s="187">
        <v>0</v>
      </c>
      <c r="AK1073" s="187">
        <v>0</v>
      </c>
      <c r="AL1073" s="188">
        <v>0</v>
      </c>
      <c r="AM1073" s="157"/>
      <c r="AN1073" s="216"/>
      <c r="AO1073"/>
      <c r="AP1073"/>
      <c r="AQ1073"/>
      <c r="AR1073"/>
      <c r="AS1073"/>
      <c r="AT1073"/>
    </row>
    <row r="1074" spans="1:46" ht="15" x14ac:dyDescent="0.25">
      <c r="C1074" s="223" t="s">
        <v>33</v>
      </c>
      <c r="D1074" s="373"/>
      <c r="E1074" s="225"/>
      <c r="F1074" s="225"/>
      <c r="G1074" s="226"/>
      <c r="H1074" s="249"/>
      <c r="I1074" s="228"/>
      <c r="J1074" s="228"/>
      <c r="K1074" s="228"/>
      <c r="L1074" s="228"/>
      <c r="M1074" s="374"/>
      <c r="N1074" s="374"/>
      <c r="O1074" s="375"/>
      <c r="P1074" s="375"/>
      <c r="Q1074" s="375"/>
      <c r="R1074" s="376" t="s">
        <v>34</v>
      </c>
      <c r="S1074" s="396">
        <v>0</v>
      </c>
      <c r="T1074" s="233"/>
      <c r="U1074" s="233"/>
      <c r="V1074" s="233"/>
      <c r="W1074" s="233"/>
      <c r="X1074" s="233"/>
      <c r="Y1074" s="233"/>
      <c r="Z1074" s="234"/>
      <c r="AA1074" s="378"/>
      <c r="AB1074" s="378"/>
      <c r="AC1074" s="379"/>
      <c r="AD1074" s="175"/>
      <c r="AE1074" s="175"/>
      <c r="AF1074" s="175"/>
      <c r="AG1074" s="175"/>
      <c r="AH1074" s="175"/>
      <c r="AI1074" s="175"/>
      <c r="AJ1074" s="175"/>
      <c r="AK1074" s="175"/>
      <c r="AL1074" s="175"/>
      <c r="AM1074" s="157"/>
      <c r="AN1074" s="216"/>
      <c r="AO1074"/>
      <c r="AP1074"/>
      <c r="AQ1074"/>
      <c r="AR1074"/>
      <c r="AS1074"/>
      <c r="AT1074"/>
    </row>
    <row r="1075" spans="1:46" ht="15" x14ac:dyDescent="0.25">
      <c r="B1075" s="380">
        <v>84</v>
      </c>
      <c r="C1075" s="365" t="s">
        <v>362</v>
      </c>
      <c r="D1075" s="366" t="s">
        <v>30</v>
      </c>
      <c r="E1075" s="366" t="s">
        <v>532</v>
      </c>
      <c r="F1075" s="367"/>
      <c r="G1075" s="411">
        <v>43496</v>
      </c>
      <c r="H1075" s="412">
        <v>6.3</v>
      </c>
      <c r="I1075" s="342">
        <v>1</v>
      </c>
      <c r="J1075" s="368">
        <v>0</v>
      </c>
      <c r="K1075" s="369">
        <v>0</v>
      </c>
      <c r="L1075" s="370">
        <v>6.3</v>
      </c>
      <c r="M1075" s="370">
        <v>6.3001150176419802</v>
      </c>
      <c r="N1075" s="370">
        <v>6.3002300373838107</v>
      </c>
      <c r="O1075" s="370">
        <v>6.3003450592255295</v>
      </c>
      <c r="P1075" s="370">
        <v>6.3004600831671764</v>
      </c>
      <c r="Q1075" s="370">
        <v>6.300575109208788</v>
      </c>
      <c r="R1075" s="370">
        <v>6.3006901373504043</v>
      </c>
      <c r="S1075" s="370">
        <v>6.3008051675920616</v>
      </c>
      <c r="T1075" s="370">
        <v>6.3009201999338016</v>
      </c>
      <c r="U1075" s="370">
        <v>6.3010352343756582</v>
      </c>
      <c r="V1075" s="370">
        <v>6.301150270917673</v>
      </c>
      <c r="W1075" s="370">
        <v>6.3012653095598816</v>
      </c>
      <c r="X1075" s="370">
        <v>6.3013803503023276</v>
      </c>
      <c r="Y1075" s="370">
        <v>6.3014953931450428</v>
      </c>
      <c r="Z1075" s="371"/>
      <c r="AA1075" s="347">
        <v>0</v>
      </c>
      <c r="AB1075" s="347">
        <v>0</v>
      </c>
      <c r="AC1075" s="348">
        <v>0.14603174603174604</v>
      </c>
      <c r="AD1075" s="175"/>
      <c r="AE1075" s="349">
        <v>84109</v>
      </c>
      <c r="AF1075" s="350"/>
      <c r="AG1075" s="350"/>
      <c r="AH1075" s="350"/>
      <c r="AI1075" s="350"/>
      <c r="AJ1075" s="350"/>
      <c r="AK1075" s="350"/>
      <c r="AL1075" s="351"/>
      <c r="AM1075" s="157">
        <v>6.981835856754957</v>
      </c>
      <c r="AN1075" s="216">
        <v>-0.68183585675495717</v>
      </c>
      <c r="AO1075"/>
      <c r="AP1075"/>
      <c r="AQ1075"/>
      <c r="AR1075"/>
      <c r="AS1075"/>
      <c r="AT1075"/>
    </row>
    <row r="1076" spans="1:46" ht="15" x14ac:dyDescent="0.25">
      <c r="C1076" s="217"/>
      <c r="D1076" s="139"/>
      <c r="E1076" s="139"/>
      <c r="F1076" s="139"/>
      <c r="G1076" s="137">
        <v>0.70833333333333337</v>
      </c>
      <c r="H1076" s="250"/>
      <c r="I1076" s="220"/>
      <c r="J1076" s="220"/>
      <c r="K1076" s="220"/>
      <c r="L1076" s="220" t="s">
        <v>32</v>
      </c>
      <c r="M1076" s="235"/>
      <c r="N1076" s="221"/>
      <c r="O1076" s="221"/>
      <c r="P1076" s="221"/>
      <c r="Q1076" s="221"/>
      <c r="R1076" s="221"/>
      <c r="S1076" s="221"/>
      <c r="T1076" s="221"/>
      <c r="U1076" s="221"/>
      <c r="V1076" s="221"/>
      <c r="W1076" s="221"/>
      <c r="X1076" s="221"/>
      <c r="Y1076" s="221"/>
      <c r="Z1076" s="222"/>
      <c r="AA1076" s="353"/>
      <c r="AB1076" s="353"/>
      <c r="AC1076" s="372">
        <v>0.92</v>
      </c>
      <c r="AD1076" s="175"/>
      <c r="AE1076" s="186">
        <v>1</v>
      </c>
      <c r="AF1076" s="187">
        <v>0</v>
      </c>
      <c r="AG1076" s="187">
        <v>0</v>
      </c>
      <c r="AH1076" s="187">
        <v>0</v>
      </c>
      <c r="AI1076" s="187">
        <v>0</v>
      </c>
      <c r="AJ1076" s="187">
        <v>0</v>
      </c>
      <c r="AK1076" s="187">
        <v>0</v>
      </c>
      <c r="AL1076" s="188">
        <v>0</v>
      </c>
      <c r="AM1076" s="157"/>
      <c r="AN1076" s="216"/>
      <c r="AO1076"/>
      <c r="AP1076"/>
      <c r="AQ1076"/>
      <c r="AR1076"/>
      <c r="AS1076"/>
      <c r="AT1076"/>
    </row>
    <row r="1077" spans="1:46" ht="15" x14ac:dyDescent="0.25">
      <c r="C1077" s="223" t="s">
        <v>33</v>
      </c>
      <c r="D1077" s="373"/>
      <c r="E1077" s="225"/>
      <c r="F1077" s="225"/>
      <c r="G1077" s="226"/>
      <c r="H1077" s="249"/>
      <c r="I1077" s="228"/>
      <c r="J1077" s="228"/>
      <c r="K1077" s="228"/>
      <c r="L1077" s="228"/>
      <c r="M1077" s="374"/>
      <c r="N1077" s="374"/>
      <c r="O1077" s="375"/>
      <c r="P1077" s="375"/>
      <c r="Q1077" s="375"/>
      <c r="R1077" s="376" t="s">
        <v>34</v>
      </c>
      <c r="S1077" s="396">
        <v>0</v>
      </c>
      <c r="T1077" s="233"/>
      <c r="U1077" s="233"/>
      <c r="V1077" s="233"/>
      <c r="W1077" s="233"/>
      <c r="X1077" s="233"/>
      <c r="Y1077" s="233"/>
      <c r="Z1077" s="234"/>
      <c r="AA1077" s="378"/>
      <c r="AB1077" s="378"/>
      <c r="AC1077" s="379"/>
      <c r="AD1077" s="175"/>
      <c r="AE1077" s="175"/>
      <c r="AF1077" s="175"/>
      <c r="AG1077" s="175"/>
      <c r="AH1077" s="175"/>
      <c r="AI1077" s="175"/>
      <c r="AJ1077" s="175"/>
      <c r="AK1077" s="175"/>
      <c r="AL1077" s="175"/>
      <c r="AM1077" s="157"/>
      <c r="AN1077" s="216"/>
      <c r="AO1077"/>
      <c r="AP1077"/>
      <c r="AQ1077"/>
      <c r="AR1077"/>
      <c r="AS1077"/>
      <c r="AT1077"/>
    </row>
    <row r="1078" spans="1:46" ht="15" x14ac:dyDescent="0.25">
      <c r="A1078" s="246"/>
      <c r="B1078" s="246"/>
      <c r="C1078" s="246"/>
      <c r="D1078" s="246"/>
      <c r="E1078" s="246"/>
      <c r="F1078" s="246"/>
      <c r="G1078" s="246"/>
      <c r="H1078" s="246"/>
      <c r="I1078" s="246"/>
      <c r="J1078" s="246"/>
      <c r="K1078" s="246"/>
      <c r="L1078" s="246"/>
      <c r="M1078" s="246"/>
      <c r="N1078" s="246"/>
      <c r="O1078" s="246"/>
      <c r="P1078" s="246"/>
      <c r="Q1078" s="246"/>
      <c r="R1078" s="246"/>
      <c r="S1078" s="246"/>
      <c r="T1078" s="246"/>
      <c r="U1078" s="246"/>
      <c r="V1078" s="246"/>
      <c r="W1078" s="246"/>
      <c r="X1078" s="246"/>
      <c r="Y1078" s="246"/>
      <c r="Z1078" s="246"/>
      <c r="AA1078" s="246"/>
      <c r="AB1078" s="246"/>
      <c r="AC1078" s="246"/>
      <c r="AD1078" s="246"/>
      <c r="AE1078" s="246"/>
      <c r="AF1078" s="246"/>
      <c r="AG1078" s="246"/>
      <c r="AH1078" s="246"/>
      <c r="AI1078" s="246"/>
      <c r="AJ1078" s="246"/>
      <c r="AK1078" s="246"/>
      <c r="AL1078" s="246"/>
      <c r="AM1078" s="157"/>
      <c r="AN1078" s="216"/>
      <c r="AO1078"/>
      <c r="AP1078"/>
      <c r="AQ1078"/>
      <c r="AR1078"/>
      <c r="AS1078"/>
      <c r="AT1078"/>
    </row>
    <row r="1079" spans="1:46" ht="15" x14ac:dyDescent="0.25">
      <c r="A1079" s="152"/>
      <c r="B1079" s="25"/>
      <c r="C1079" s="158"/>
      <c r="D1079" s="152"/>
      <c r="E1079" s="152"/>
      <c r="F1079" s="152"/>
      <c r="G1079" s="152"/>
      <c r="H1079" s="152"/>
      <c r="I1079" s="152"/>
      <c r="J1079" s="152"/>
      <c r="K1079" s="152"/>
      <c r="L1079" s="7" t="s">
        <v>0</v>
      </c>
      <c r="M1079" s="159"/>
      <c r="N1079" s="159"/>
      <c r="O1079" s="159"/>
      <c r="P1079" s="159"/>
      <c r="Q1079" s="159"/>
      <c r="R1079" s="159"/>
      <c r="S1079" s="159"/>
      <c r="T1079" s="159"/>
      <c r="U1079" s="159"/>
      <c r="V1079" s="159"/>
      <c r="W1079" s="159"/>
      <c r="X1079" s="159"/>
      <c r="Y1079" s="159"/>
      <c r="Z1079" s="156"/>
      <c r="AA1079" s="152"/>
      <c r="AB1079" s="152"/>
      <c r="AC1079" s="152"/>
      <c r="AD1079" s="152"/>
      <c r="AE1079" s="152"/>
      <c r="AF1079" s="152"/>
      <c r="AG1079" s="152"/>
      <c r="AH1079" s="152"/>
      <c r="AI1079" s="152"/>
      <c r="AJ1079" s="152"/>
      <c r="AK1079" s="152"/>
      <c r="AL1079" s="152"/>
      <c r="AM1079" s="157"/>
      <c r="AN1079" s="216"/>
      <c r="AO1079"/>
      <c r="AP1079"/>
      <c r="AQ1079"/>
      <c r="AR1079"/>
      <c r="AS1079"/>
      <c r="AT1079"/>
    </row>
    <row r="1080" spans="1:46" ht="61.5" x14ac:dyDescent="0.25">
      <c r="A1080" s="20" t="s">
        <v>39</v>
      </c>
      <c r="B1080" s="21" t="s">
        <v>657</v>
      </c>
      <c r="C1080" s="20" t="s">
        <v>2</v>
      </c>
      <c r="D1080" s="18" t="s">
        <v>3</v>
      </c>
      <c r="E1080" s="18" t="s">
        <v>4</v>
      </c>
      <c r="F1080" s="18" t="s">
        <v>5</v>
      </c>
      <c r="G1080" s="22" t="s">
        <v>6</v>
      </c>
      <c r="H1080" s="22" t="s">
        <v>826</v>
      </c>
      <c r="I1080" s="16" t="s">
        <v>7</v>
      </c>
      <c r="J1080" s="24" t="s">
        <v>8</v>
      </c>
      <c r="K1080" s="17" t="s">
        <v>9</v>
      </c>
      <c r="L1080" s="22" t="s">
        <v>10</v>
      </c>
      <c r="M1080" s="22" t="s">
        <v>658</v>
      </c>
      <c r="N1080" s="22" t="s">
        <v>659</v>
      </c>
      <c r="O1080" s="22" t="s">
        <v>660</v>
      </c>
      <c r="P1080" s="22" t="s">
        <v>661</v>
      </c>
      <c r="Q1080" s="22" t="s">
        <v>662</v>
      </c>
      <c r="R1080" s="22" t="s">
        <v>663</v>
      </c>
      <c r="S1080" s="22" t="s">
        <v>664</v>
      </c>
      <c r="T1080" s="22" t="s">
        <v>665</v>
      </c>
      <c r="U1080" s="22" t="s">
        <v>666</v>
      </c>
      <c r="V1080" s="22" t="s">
        <v>667</v>
      </c>
      <c r="W1080" s="22" t="s">
        <v>665</v>
      </c>
      <c r="X1080" s="22" t="s">
        <v>666</v>
      </c>
      <c r="Y1080" s="22" t="s">
        <v>667</v>
      </c>
      <c r="Z1080" s="23" t="s">
        <v>11</v>
      </c>
      <c r="AA1080" s="19" t="s">
        <v>12</v>
      </c>
      <c r="AB1080" s="19" t="s">
        <v>13</v>
      </c>
      <c r="AC1080" s="19" t="s">
        <v>14</v>
      </c>
      <c r="AD1080" s="160"/>
      <c r="AE1080" s="19" t="s">
        <v>15</v>
      </c>
      <c r="AF1080" s="19" t="s">
        <v>16</v>
      </c>
      <c r="AG1080" s="19" t="s">
        <v>17</v>
      </c>
      <c r="AH1080" s="19" t="s">
        <v>18</v>
      </c>
      <c r="AI1080" s="19" t="s">
        <v>19</v>
      </c>
      <c r="AJ1080" s="19" t="s">
        <v>20</v>
      </c>
      <c r="AK1080" s="19" t="s">
        <v>21</v>
      </c>
      <c r="AL1080" s="19" t="s">
        <v>22</v>
      </c>
      <c r="AM1080" s="157"/>
      <c r="AN1080" s="216"/>
      <c r="AO1080"/>
      <c r="AP1080"/>
      <c r="AQ1080"/>
      <c r="AR1080"/>
      <c r="AS1080"/>
      <c r="AT1080"/>
    </row>
    <row r="1081" spans="1:46" ht="15" x14ac:dyDescent="0.25">
      <c r="A1081" s="6"/>
      <c r="B1081" s="161"/>
      <c r="C1081" s="162"/>
      <c r="D1081" s="161"/>
      <c r="E1081" s="161"/>
      <c r="F1081" s="161"/>
      <c r="G1081" s="163"/>
      <c r="H1081" s="161"/>
      <c r="I1081" s="164"/>
      <c r="J1081" s="165"/>
      <c r="K1081" s="161"/>
      <c r="L1081" s="161"/>
      <c r="M1081" s="161"/>
      <c r="N1081" s="161"/>
      <c r="O1081" s="161"/>
      <c r="P1081" s="161"/>
      <c r="Q1081" s="161"/>
      <c r="R1081" s="161"/>
      <c r="S1081" s="161"/>
      <c r="T1081" s="161"/>
      <c r="U1081" s="161"/>
      <c r="V1081" s="161"/>
      <c r="W1081" s="161"/>
      <c r="X1081" s="161"/>
      <c r="Y1081" s="161"/>
      <c r="Z1081" s="160"/>
      <c r="AA1081" s="160"/>
      <c r="AB1081" s="160"/>
      <c r="AC1081" s="160"/>
      <c r="AD1081" s="160"/>
      <c r="AE1081" s="160"/>
      <c r="AF1081" s="160"/>
      <c r="AG1081" s="160"/>
      <c r="AH1081" s="160"/>
      <c r="AI1081" s="160"/>
      <c r="AJ1081" s="160"/>
      <c r="AK1081" s="160"/>
      <c r="AL1081" s="160"/>
      <c r="AM1081" s="157"/>
      <c r="AN1081" s="216"/>
      <c r="AO1081"/>
      <c r="AP1081"/>
      <c r="AQ1081"/>
      <c r="AR1081"/>
      <c r="AS1081"/>
      <c r="AT1081"/>
    </row>
    <row r="1082" spans="1:46" ht="15" x14ac:dyDescent="0.25">
      <c r="A1082" s="334" t="s">
        <v>366</v>
      </c>
      <c r="B1082" s="335">
        <v>11</v>
      </c>
      <c r="C1082" s="336"/>
      <c r="D1082" s="337" t="s">
        <v>23</v>
      </c>
      <c r="E1082" s="338" t="s">
        <v>839</v>
      </c>
      <c r="F1082" s="339"/>
      <c r="G1082" s="408"/>
      <c r="H1082" s="409">
        <v>25</v>
      </c>
      <c r="I1082" s="342">
        <v>1</v>
      </c>
      <c r="J1082" s="343"/>
      <c r="K1082" s="344" t="s">
        <v>24</v>
      </c>
      <c r="L1082" s="345">
        <v>25</v>
      </c>
      <c r="M1082" s="345">
        <v>25.000456419214203</v>
      </c>
      <c r="N1082" s="345">
        <v>25.00091284676115</v>
      </c>
      <c r="O1082" s="345">
        <v>25.001369282640983</v>
      </c>
      <c r="P1082" s="345">
        <v>25.001825726853873</v>
      </c>
      <c r="Q1082" s="345">
        <v>25.002282179399952</v>
      </c>
      <c r="R1082" s="345">
        <v>25.002738640279379</v>
      </c>
      <c r="S1082" s="345">
        <v>25.003195109492307</v>
      </c>
      <c r="T1082" s="345">
        <v>25.003651587038892</v>
      </c>
      <c r="U1082" s="345">
        <v>25.004108072919276</v>
      </c>
      <c r="V1082" s="345">
        <v>25.004564567133624</v>
      </c>
      <c r="W1082" s="345">
        <v>25.005021069682069</v>
      </c>
      <c r="X1082" s="345">
        <v>25.005477580564794</v>
      </c>
      <c r="Y1082" s="345">
        <v>25.005934099781914</v>
      </c>
      <c r="Z1082" s="346" t="s">
        <v>1605</v>
      </c>
      <c r="AA1082" s="347">
        <v>0</v>
      </c>
      <c r="AB1082" s="347">
        <v>0</v>
      </c>
      <c r="AC1082" s="348">
        <v>0.27200000000000002</v>
      </c>
      <c r="AD1082" s="175"/>
      <c r="AE1082" s="349">
        <v>17230</v>
      </c>
      <c r="AF1082" s="350"/>
      <c r="AG1082" s="350"/>
      <c r="AH1082" s="350"/>
      <c r="AI1082" s="350"/>
      <c r="AJ1082" s="350"/>
      <c r="AK1082" s="350"/>
      <c r="AL1082" s="351"/>
      <c r="AM1082" s="157"/>
      <c r="AN1082" s="216"/>
      <c r="AO1082"/>
      <c r="AP1082"/>
      <c r="AQ1082"/>
      <c r="AR1082"/>
      <c r="AS1082"/>
      <c r="AT1082"/>
    </row>
    <row r="1083" spans="1:46" ht="15" x14ac:dyDescent="0.25">
      <c r="A1083" s="11"/>
      <c r="B1083" s="176"/>
      <c r="C1083" s="177"/>
      <c r="D1083" s="178"/>
      <c r="E1083" s="178"/>
      <c r="F1083" s="178"/>
      <c r="G1083" s="179"/>
      <c r="H1083" s="180"/>
      <c r="I1083" s="181"/>
      <c r="J1083" s="182"/>
      <c r="K1083" s="183" t="s">
        <v>25</v>
      </c>
      <c r="L1083" s="352">
        <v>25.28</v>
      </c>
      <c r="M1083" s="352">
        <v>25.280461531109403</v>
      </c>
      <c r="N1083" s="352">
        <v>25.280923070644878</v>
      </c>
      <c r="O1083" s="352">
        <v>25.281384618606566</v>
      </c>
      <c r="P1083" s="352">
        <v>25.281846174994641</v>
      </c>
      <c r="Q1083" s="352">
        <v>25.282307739809234</v>
      </c>
      <c r="R1083" s="352">
        <v>25.282769313050512</v>
      </c>
      <c r="S1083" s="352">
        <v>25.283230894718624</v>
      </c>
      <c r="T1083" s="352">
        <v>25.283692484813731</v>
      </c>
      <c r="U1083" s="352">
        <v>25.284154083335974</v>
      </c>
      <c r="V1083" s="352">
        <v>25.284615690285523</v>
      </c>
      <c r="W1083" s="352">
        <v>25.285077305662512</v>
      </c>
      <c r="X1083" s="352">
        <v>25.285538929467123</v>
      </c>
      <c r="Y1083" s="352">
        <v>25.286000561699474</v>
      </c>
      <c r="Z1083" s="184"/>
      <c r="AA1083" s="353"/>
      <c r="AB1083" s="353"/>
      <c r="AC1083" s="354">
        <v>6.8</v>
      </c>
      <c r="AD1083" s="175"/>
      <c r="AE1083" s="186">
        <v>1</v>
      </c>
      <c r="AF1083" s="187">
        <v>0</v>
      </c>
      <c r="AG1083" s="187">
        <v>0</v>
      </c>
      <c r="AH1083" s="187">
        <v>0</v>
      </c>
      <c r="AI1083" s="187">
        <v>0</v>
      </c>
      <c r="AJ1083" s="187">
        <v>0</v>
      </c>
      <c r="AK1083" s="187">
        <v>0</v>
      </c>
      <c r="AL1083" s="188">
        <v>0</v>
      </c>
      <c r="AM1083" s="157"/>
      <c r="AN1083" s="216"/>
      <c r="AO1083"/>
      <c r="AP1083"/>
      <c r="AQ1083"/>
      <c r="AR1083"/>
      <c r="AS1083"/>
      <c r="AT1083"/>
    </row>
    <row r="1084" spans="1:46" ht="15" x14ac:dyDescent="0.25">
      <c r="A1084" s="11"/>
      <c r="B1084" s="176"/>
      <c r="C1084" s="189"/>
      <c r="D1084" s="190" t="s">
        <v>26</v>
      </c>
      <c r="E1084" s="355"/>
      <c r="F1084" s="356"/>
      <c r="G1084" s="357"/>
      <c r="H1084" s="358"/>
      <c r="I1084" s="359"/>
      <c r="J1084" s="359"/>
      <c r="K1084" s="359"/>
      <c r="L1084" s="359"/>
      <c r="M1084" s="359"/>
      <c r="N1084" s="360"/>
      <c r="O1084" s="360"/>
      <c r="P1084" s="360"/>
      <c r="Q1084" s="360"/>
      <c r="R1084" s="361" t="s">
        <v>27</v>
      </c>
      <c r="S1084" s="392">
        <v>0</v>
      </c>
      <c r="T1084" s="353"/>
      <c r="U1084" s="353"/>
      <c r="V1084" s="353"/>
      <c r="W1084" s="353"/>
      <c r="X1084" s="353"/>
      <c r="Y1084" s="353"/>
      <c r="Z1084" s="184"/>
      <c r="AA1084" s="362"/>
      <c r="AB1084" s="362"/>
      <c r="AC1084" s="363"/>
      <c r="AD1084" s="175"/>
      <c r="AE1084" s="175"/>
      <c r="AF1084" s="175"/>
      <c r="AG1084" s="175"/>
      <c r="AH1084" s="175"/>
      <c r="AI1084" s="175"/>
      <c r="AJ1084" s="175"/>
      <c r="AK1084" s="175"/>
      <c r="AL1084" s="175"/>
      <c r="AM1084" s="157"/>
      <c r="AN1084" s="216"/>
      <c r="AO1084"/>
      <c r="AP1084"/>
      <c r="AQ1084"/>
      <c r="AR1084"/>
      <c r="AS1084"/>
      <c r="AT1084"/>
    </row>
    <row r="1085" spans="1:46" ht="15" x14ac:dyDescent="0.25">
      <c r="A1085" s="14"/>
      <c r="B1085" s="197"/>
      <c r="C1085" s="198"/>
      <c r="D1085" s="198"/>
      <c r="E1085" s="198"/>
      <c r="F1085" s="199"/>
      <c r="G1085" s="200" t="s">
        <v>28</v>
      </c>
      <c r="H1085" s="201">
        <v>0.99199999999999999</v>
      </c>
      <c r="I1085" s="197"/>
      <c r="J1085" s="202"/>
      <c r="K1085" s="203" t="s">
        <v>29</v>
      </c>
      <c r="L1085" s="78">
        <v>24.8</v>
      </c>
      <c r="M1085" s="78">
        <v>24.800452767860488</v>
      </c>
      <c r="N1085" s="78">
        <v>24.80090554398706</v>
      </c>
      <c r="O1085" s="78">
        <v>24.801358328379855</v>
      </c>
      <c r="P1085" s="78">
        <v>24.801811121039041</v>
      </c>
      <c r="Q1085" s="78">
        <v>24.802263921964752</v>
      </c>
      <c r="R1085" s="78">
        <v>24.802716731157144</v>
      </c>
      <c r="S1085" s="78">
        <v>24.803169548616367</v>
      </c>
      <c r="T1085" s="78">
        <v>24.803622374342581</v>
      </c>
      <c r="U1085" s="78">
        <v>24.804075208335924</v>
      </c>
      <c r="V1085" s="78">
        <v>24.804528050596556</v>
      </c>
      <c r="W1085" s="78">
        <v>24.804980901124612</v>
      </c>
      <c r="X1085" s="78">
        <v>24.805433759920277</v>
      </c>
      <c r="Y1085" s="78">
        <v>24.805886626983657</v>
      </c>
      <c r="Z1085" s="204"/>
      <c r="AA1085" s="205"/>
      <c r="AB1085" s="198"/>
      <c r="AC1085" s="206"/>
      <c r="AD1085" s="175"/>
      <c r="AE1085" s="175"/>
      <c r="AF1085" s="175"/>
      <c r="AG1085" s="175"/>
      <c r="AH1085" s="175"/>
      <c r="AI1085" s="175"/>
      <c r="AJ1085" s="175"/>
      <c r="AK1085" s="175"/>
      <c r="AL1085" s="175"/>
      <c r="AM1085" s="157"/>
      <c r="AN1085" s="216"/>
      <c r="AO1085"/>
      <c r="AP1085"/>
      <c r="AQ1085"/>
      <c r="AR1085"/>
      <c r="AS1085"/>
      <c r="AT1085"/>
    </row>
    <row r="1086" spans="1:46" ht="15" x14ac:dyDescent="0.25">
      <c r="A1086" s="2"/>
      <c r="C1086" s="207"/>
      <c r="D1086" s="208"/>
      <c r="E1086" s="208"/>
      <c r="F1086" s="208"/>
      <c r="G1086" s="209"/>
      <c r="H1086" s="241"/>
      <c r="I1086" s="211"/>
      <c r="J1086" s="212"/>
      <c r="K1086" s="208"/>
      <c r="Z1086" s="175"/>
      <c r="AA1086" s="175"/>
      <c r="AB1086" s="175"/>
      <c r="AC1086" s="175"/>
      <c r="AD1086" s="175"/>
      <c r="AE1086" s="175"/>
      <c r="AF1086" s="175"/>
      <c r="AG1086" s="175"/>
      <c r="AH1086" s="175"/>
      <c r="AI1086" s="175"/>
      <c r="AJ1086" s="175"/>
      <c r="AK1086" s="175"/>
      <c r="AL1086" s="175"/>
      <c r="AM1086" s="157"/>
      <c r="AN1086" s="216"/>
      <c r="AO1086"/>
      <c r="AP1086"/>
      <c r="AQ1086"/>
      <c r="AR1086"/>
      <c r="AS1086"/>
      <c r="AT1086"/>
    </row>
    <row r="1087" spans="1:46" ht="15" x14ac:dyDescent="0.25">
      <c r="A1087" s="152"/>
      <c r="B1087" s="388">
        <v>13</v>
      </c>
      <c r="C1087" s="365" t="s">
        <v>367</v>
      </c>
      <c r="D1087" s="366" t="s">
        <v>30</v>
      </c>
      <c r="E1087" s="366" t="s">
        <v>582</v>
      </c>
      <c r="F1087" s="367"/>
      <c r="G1087" s="411">
        <v>43448</v>
      </c>
      <c r="H1087" s="412">
        <v>5.36</v>
      </c>
      <c r="I1087" s="342">
        <v>1</v>
      </c>
      <c r="J1087" s="368">
        <v>0</v>
      </c>
      <c r="K1087" s="369">
        <v>0</v>
      </c>
      <c r="L1087" s="370">
        <v>5.36</v>
      </c>
      <c r="M1087" s="370">
        <v>5.3600978562795261</v>
      </c>
      <c r="N1087" s="370">
        <v>5.3601957143455916</v>
      </c>
      <c r="O1087" s="370">
        <v>5.3602935741982281</v>
      </c>
      <c r="P1087" s="370">
        <v>5.3603914358374718</v>
      </c>
      <c r="Q1087" s="370">
        <v>5.3604892992633504</v>
      </c>
      <c r="R1087" s="370">
        <v>5.3605871644758993</v>
      </c>
      <c r="S1087" s="370">
        <v>5.3606850314751515</v>
      </c>
      <c r="T1087" s="370">
        <v>5.3607829002611389</v>
      </c>
      <c r="U1087" s="370">
        <v>5.3608807708338935</v>
      </c>
      <c r="V1087" s="370">
        <v>5.3609786431934499</v>
      </c>
      <c r="W1087" s="370">
        <v>5.3610765173398365</v>
      </c>
      <c r="X1087" s="370">
        <v>5.3611743932730924</v>
      </c>
      <c r="Y1087" s="370">
        <v>5.3612722709932434</v>
      </c>
      <c r="Z1087" s="381"/>
      <c r="AA1087" s="347">
        <v>0</v>
      </c>
      <c r="AB1087" s="347">
        <v>0</v>
      </c>
      <c r="AC1087" s="348">
        <v>0.25559701492537312</v>
      </c>
      <c r="AD1087" s="175"/>
      <c r="AE1087" s="349">
        <v>84218</v>
      </c>
      <c r="AF1087" s="350"/>
      <c r="AG1087" s="350"/>
      <c r="AH1087" s="350"/>
      <c r="AI1087" s="350"/>
      <c r="AJ1087" s="350"/>
      <c r="AK1087" s="350"/>
      <c r="AL1087" s="351"/>
      <c r="AM1087" s="157">
        <v>5.97</v>
      </c>
      <c r="AN1087" s="216">
        <v>-0.60999999999999943</v>
      </c>
      <c r="AO1087"/>
      <c r="AP1087"/>
      <c r="AQ1087"/>
      <c r="AR1087"/>
      <c r="AS1087"/>
      <c r="AT1087"/>
    </row>
    <row r="1088" spans="1:46" ht="15" x14ac:dyDescent="0.25">
      <c r="A1088" s="152"/>
      <c r="C1088" s="217"/>
      <c r="D1088" s="139"/>
      <c r="E1088" s="139"/>
      <c r="F1088" s="139"/>
      <c r="G1088" s="218">
        <v>0.5</v>
      </c>
      <c r="H1088" s="248"/>
      <c r="I1088" s="220"/>
      <c r="J1088" s="220"/>
      <c r="K1088" s="220"/>
      <c r="L1088" s="220" t="s">
        <v>32</v>
      </c>
      <c r="M1088" s="235"/>
      <c r="N1088" s="221"/>
      <c r="O1088" s="221"/>
      <c r="P1088" s="221"/>
      <c r="Q1088" s="221"/>
      <c r="R1088" s="221"/>
      <c r="S1088" s="221"/>
      <c r="T1088" s="221"/>
      <c r="U1088" s="221"/>
      <c r="V1088" s="221"/>
      <c r="W1088" s="221"/>
      <c r="X1088" s="221"/>
      <c r="Y1088" s="221"/>
      <c r="Z1088" s="222"/>
      <c r="AA1088" s="353"/>
      <c r="AB1088" s="353"/>
      <c r="AC1088" s="372">
        <v>1.37</v>
      </c>
      <c r="AD1088" s="175"/>
      <c r="AE1088" s="186">
        <v>1</v>
      </c>
      <c r="AF1088" s="187">
        <v>0</v>
      </c>
      <c r="AG1088" s="187">
        <v>0</v>
      </c>
      <c r="AH1088" s="187">
        <v>0</v>
      </c>
      <c r="AI1088" s="187">
        <v>0</v>
      </c>
      <c r="AJ1088" s="187">
        <v>0</v>
      </c>
      <c r="AK1088" s="187">
        <v>0</v>
      </c>
      <c r="AL1088" s="188">
        <v>0</v>
      </c>
      <c r="AM1088" s="157"/>
      <c r="AN1088" s="216"/>
      <c r="AO1088"/>
      <c r="AP1088"/>
      <c r="AQ1088"/>
      <c r="AR1088"/>
      <c r="AS1088"/>
      <c r="AT1088"/>
    </row>
    <row r="1089" spans="1:46" ht="15" x14ac:dyDescent="0.25">
      <c r="A1089" s="152"/>
      <c r="C1089" s="223" t="s">
        <v>33</v>
      </c>
      <c r="D1089" s="373"/>
      <c r="E1089" s="225"/>
      <c r="F1089" s="225"/>
      <c r="G1089" s="226"/>
      <c r="H1089" s="249"/>
      <c r="I1089" s="228"/>
      <c r="J1089" s="228"/>
      <c r="K1089" s="228"/>
      <c r="L1089" s="228"/>
      <c r="M1089" s="374"/>
      <c r="N1089" s="374"/>
      <c r="O1089" s="375"/>
      <c r="P1089" s="375"/>
      <c r="Q1089" s="375"/>
      <c r="R1089" s="376" t="s">
        <v>34</v>
      </c>
      <c r="S1089" s="396">
        <v>0</v>
      </c>
      <c r="T1089" s="233"/>
      <c r="U1089" s="233"/>
      <c r="V1089" s="233"/>
      <c r="W1089" s="233"/>
      <c r="X1089" s="233"/>
      <c r="Y1089" s="233"/>
      <c r="Z1089" s="234"/>
      <c r="AA1089" s="378"/>
      <c r="AB1089" s="378"/>
      <c r="AC1089" s="379"/>
      <c r="AD1089" s="175"/>
      <c r="AE1089" s="175"/>
      <c r="AF1089" s="175"/>
      <c r="AG1089" s="175"/>
      <c r="AH1089" s="175"/>
      <c r="AI1089" s="175"/>
      <c r="AJ1089" s="175"/>
      <c r="AK1089" s="175"/>
      <c r="AL1089" s="175"/>
      <c r="AM1089" s="157"/>
      <c r="AN1089" s="216"/>
      <c r="AO1089"/>
      <c r="AP1089"/>
      <c r="AQ1089"/>
      <c r="AR1089"/>
      <c r="AS1089"/>
      <c r="AT1089"/>
    </row>
    <row r="1090" spans="1:46" ht="15" x14ac:dyDescent="0.25">
      <c r="A1090" s="152"/>
      <c r="B1090" s="364">
        <v>12</v>
      </c>
      <c r="C1090" s="365" t="s">
        <v>366</v>
      </c>
      <c r="D1090" s="366" t="s">
        <v>30</v>
      </c>
      <c r="E1090" s="366" t="s">
        <v>37</v>
      </c>
      <c r="F1090" s="367"/>
      <c r="G1090" s="411">
        <v>43486</v>
      </c>
      <c r="H1090" s="412">
        <v>5.27</v>
      </c>
      <c r="I1090" s="342">
        <v>1</v>
      </c>
      <c r="J1090" s="368">
        <v>0</v>
      </c>
      <c r="K1090" s="369">
        <v>0</v>
      </c>
      <c r="L1090" s="370">
        <v>5.27</v>
      </c>
      <c r="M1090" s="370">
        <v>5.2700962131703539</v>
      </c>
      <c r="N1090" s="370">
        <v>5.2701924280972507</v>
      </c>
      <c r="O1090" s="370">
        <v>5.2702886447807202</v>
      </c>
      <c r="P1090" s="370">
        <v>5.270384863220797</v>
      </c>
      <c r="Q1090" s="370">
        <v>5.2704810834175095</v>
      </c>
      <c r="R1090" s="370">
        <v>5.2705773053708933</v>
      </c>
      <c r="S1090" s="370">
        <v>5.2706735290809785</v>
      </c>
      <c r="T1090" s="370">
        <v>5.2707697545477981</v>
      </c>
      <c r="U1090" s="370">
        <v>5.2708659817713839</v>
      </c>
      <c r="V1090" s="370">
        <v>5.270962210751768</v>
      </c>
      <c r="W1090" s="370">
        <v>5.2710584414889805</v>
      </c>
      <c r="X1090" s="370">
        <v>5.2711546739830579</v>
      </c>
      <c r="Y1090" s="370">
        <v>5.2712509082340278</v>
      </c>
      <c r="Z1090" s="371"/>
      <c r="AA1090" s="347">
        <v>0</v>
      </c>
      <c r="AB1090" s="347">
        <v>0</v>
      </c>
      <c r="AC1090" s="348">
        <v>0.27893738140417457</v>
      </c>
      <c r="AD1090" s="175"/>
      <c r="AE1090" s="349">
        <v>84203</v>
      </c>
      <c r="AF1090" s="350"/>
      <c r="AG1090" s="350"/>
      <c r="AH1090" s="350"/>
      <c r="AI1090" s="350"/>
      <c r="AJ1090" s="350"/>
      <c r="AK1090" s="350"/>
      <c r="AL1090" s="351"/>
      <c r="AM1090" s="157">
        <v>5.6449543313668213</v>
      </c>
      <c r="AN1090" s="216">
        <v>-0.37495433136682177</v>
      </c>
      <c r="AO1090"/>
      <c r="AP1090"/>
      <c r="AQ1090"/>
      <c r="AR1090"/>
      <c r="AS1090"/>
      <c r="AT1090"/>
    </row>
    <row r="1091" spans="1:46" ht="15" x14ac:dyDescent="0.25">
      <c r="A1091" s="152"/>
      <c r="C1091" s="217"/>
      <c r="D1091" s="139"/>
      <c r="E1091" s="139"/>
      <c r="F1091" s="139"/>
      <c r="G1091" s="218">
        <v>0.54166666666666663</v>
      </c>
      <c r="H1091" s="250"/>
      <c r="I1091" s="220"/>
      <c r="J1091" s="220"/>
      <c r="K1091" s="220"/>
      <c r="L1091" s="220" t="s">
        <v>32</v>
      </c>
      <c r="M1091" s="221"/>
      <c r="N1091" s="221"/>
      <c r="O1091" s="221"/>
      <c r="P1091" s="221"/>
      <c r="Q1091" s="221"/>
      <c r="R1091" s="221"/>
      <c r="S1091" s="221"/>
      <c r="T1091" s="221"/>
      <c r="U1091" s="221"/>
      <c r="V1091" s="221"/>
      <c r="W1091" s="221"/>
      <c r="X1091" s="221"/>
      <c r="Y1091" s="221"/>
      <c r="Z1091" s="222"/>
      <c r="AA1091" s="353"/>
      <c r="AB1091" s="353"/>
      <c r="AC1091" s="372">
        <v>1.47</v>
      </c>
      <c r="AD1091" s="175"/>
      <c r="AE1091" s="186">
        <v>1</v>
      </c>
      <c r="AF1091" s="187">
        <v>0</v>
      </c>
      <c r="AG1091" s="187">
        <v>0</v>
      </c>
      <c r="AH1091" s="187">
        <v>0</v>
      </c>
      <c r="AI1091" s="187">
        <v>0</v>
      </c>
      <c r="AJ1091" s="187">
        <v>0</v>
      </c>
      <c r="AK1091" s="187">
        <v>0</v>
      </c>
      <c r="AL1091" s="188">
        <v>0</v>
      </c>
      <c r="AM1091" s="157"/>
      <c r="AN1091" s="216"/>
      <c r="AO1091"/>
      <c r="AP1091"/>
      <c r="AQ1091"/>
      <c r="AR1091"/>
      <c r="AS1091"/>
      <c r="AT1091"/>
    </row>
    <row r="1092" spans="1:46" ht="15" x14ac:dyDescent="0.25">
      <c r="A1092" s="152"/>
      <c r="C1092" s="223" t="s">
        <v>33</v>
      </c>
      <c r="D1092" s="373"/>
      <c r="E1092" s="225"/>
      <c r="F1092" s="225"/>
      <c r="G1092" s="226"/>
      <c r="H1092" s="249"/>
      <c r="I1092" s="228"/>
      <c r="J1092" s="228"/>
      <c r="K1092" s="228"/>
      <c r="L1092" s="228"/>
      <c r="M1092" s="374"/>
      <c r="N1092" s="374"/>
      <c r="O1092" s="375"/>
      <c r="P1092" s="375"/>
      <c r="Q1092" s="375"/>
      <c r="R1092" s="376" t="s">
        <v>34</v>
      </c>
      <c r="S1092" s="396">
        <v>0</v>
      </c>
      <c r="T1092" s="233"/>
      <c r="U1092" s="233"/>
      <c r="V1092" s="233"/>
      <c r="W1092" s="233"/>
      <c r="X1092" s="233"/>
      <c r="Y1092" s="233"/>
      <c r="Z1092" s="234"/>
      <c r="AA1092" s="378"/>
      <c r="AB1092" s="378"/>
      <c r="AC1092" s="379"/>
      <c r="AD1092" s="175"/>
      <c r="AE1092" s="175"/>
      <c r="AF1092" s="175"/>
      <c r="AG1092" s="175"/>
      <c r="AH1092" s="175"/>
      <c r="AI1092" s="175"/>
      <c r="AJ1092" s="175"/>
      <c r="AK1092" s="175"/>
      <c r="AL1092" s="175"/>
      <c r="AM1092" s="157"/>
      <c r="AN1092" s="216"/>
      <c r="AO1092"/>
      <c r="AP1092"/>
      <c r="AQ1092"/>
      <c r="AR1092"/>
      <c r="AS1092"/>
      <c r="AT1092"/>
    </row>
    <row r="1093" spans="1:46" ht="15" x14ac:dyDescent="0.25">
      <c r="A1093" s="152"/>
      <c r="B1093" s="364">
        <v>14</v>
      </c>
      <c r="C1093" s="365" t="s">
        <v>368</v>
      </c>
      <c r="D1093" s="366" t="s">
        <v>30</v>
      </c>
      <c r="E1093" s="366" t="s">
        <v>615</v>
      </c>
      <c r="F1093" s="367"/>
      <c r="G1093" s="411">
        <v>43486</v>
      </c>
      <c r="H1093" s="412">
        <v>7.19</v>
      </c>
      <c r="I1093" s="342">
        <v>1</v>
      </c>
      <c r="J1093" s="368">
        <v>0</v>
      </c>
      <c r="K1093" s="369">
        <v>0</v>
      </c>
      <c r="L1093" s="370">
        <v>7.19</v>
      </c>
      <c r="M1093" s="370">
        <v>7.1901312661660057</v>
      </c>
      <c r="N1093" s="370">
        <v>7.1902625347285083</v>
      </c>
      <c r="O1093" s="370">
        <v>7.1903938056875489</v>
      </c>
      <c r="P1093" s="370">
        <v>7.1905250790431756</v>
      </c>
      <c r="Q1093" s="370">
        <v>7.1906563547954274</v>
      </c>
      <c r="R1093" s="370">
        <v>7.1907876329443505</v>
      </c>
      <c r="S1093" s="370">
        <v>7.1909189134899885</v>
      </c>
      <c r="T1093" s="370">
        <v>7.1910501964323865</v>
      </c>
      <c r="U1093" s="370">
        <v>7.1911814817715847</v>
      </c>
      <c r="V1093" s="370">
        <v>7.1913127695076309</v>
      </c>
      <c r="W1093" s="370">
        <v>7.1914440596405642</v>
      </c>
      <c r="X1093" s="370">
        <v>7.1915753521704353</v>
      </c>
      <c r="Y1093" s="370">
        <v>7.1917066470972797</v>
      </c>
      <c r="Z1093" s="371"/>
      <c r="AA1093" s="347">
        <v>0</v>
      </c>
      <c r="AB1093" s="347">
        <v>0</v>
      </c>
      <c r="AC1093" s="348">
        <v>0.20027816411682892</v>
      </c>
      <c r="AD1093" s="175"/>
      <c r="AE1093" s="349">
        <v>84207</v>
      </c>
      <c r="AF1093" s="350"/>
      <c r="AG1093" s="350"/>
      <c r="AH1093" s="350"/>
      <c r="AI1093" s="350"/>
      <c r="AJ1093" s="350"/>
      <c r="AK1093" s="350"/>
      <c r="AL1093" s="351"/>
      <c r="AM1093" s="157">
        <v>7.6292202905697675</v>
      </c>
      <c r="AN1093" s="216">
        <v>-0.43922029056976708</v>
      </c>
      <c r="AO1093"/>
      <c r="AP1093"/>
      <c r="AQ1093"/>
      <c r="AR1093"/>
      <c r="AS1093"/>
      <c r="AT1093"/>
    </row>
    <row r="1094" spans="1:46" ht="15" x14ac:dyDescent="0.25">
      <c r="C1094" s="217"/>
      <c r="D1094" s="139"/>
      <c r="E1094" s="139"/>
      <c r="F1094" s="139"/>
      <c r="G1094" s="218">
        <v>0.70833333333333337</v>
      </c>
      <c r="H1094" s="250"/>
      <c r="I1094" s="220"/>
      <c r="J1094" s="220"/>
      <c r="K1094" s="220"/>
      <c r="L1094" s="220" t="s">
        <v>32</v>
      </c>
      <c r="M1094" s="235"/>
      <c r="N1094" s="221"/>
      <c r="O1094" s="221"/>
      <c r="P1094" s="221"/>
      <c r="Q1094" s="221"/>
      <c r="R1094" s="221"/>
      <c r="S1094" s="221"/>
      <c r="T1094" s="221"/>
      <c r="U1094" s="221"/>
      <c r="V1094" s="221"/>
      <c r="W1094" s="221"/>
      <c r="X1094" s="221"/>
      <c r="Y1094" s="221"/>
      <c r="Z1094" s="222"/>
      <c r="AA1094" s="353"/>
      <c r="AB1094" s="353"/>
      <c r="AC1094" s="372">
        <v>1.44</v>
      </c>
      <c r="AD1094" s="175"/>
      <c r="AE1094" s="186">
        <v>1</v>
      </c>
      <c r="AF1094" s="187">
        <v>0</v>
      </c>
      <c r="AG1094" s="187">
        <v>0</v>
      </c>
      <c r="AH1094" s="187">
        <v>0</v>
      </c>
      <c r="AI1094" s="187">
        <v>0</v>
      </c>
      <c r="AJ1094" s="187">
        <v>0</v>
      </c>
      <c r="AK1094" s="187">
        <v>0</v>
      </c>
      <c r="AL1094" s="188">
        <v>0</v>
      </c>
      <c r="AM1094" s="157"/>
      <c r="AN1094" s="216"/>
      <c r="AO1094"/>
      <c r="AP1094"/>
      <c r="AQ1094"/>
      <c r="AR1094"/>
      <c r="AS1094"/>
      <c r="AT1094"/>
    </row>
    <row r="1095" spans="1:46" ht="15" x14ac:dyDescent="0.25">
      <c r="C1095" s="223" t="s">
        <v>33</v>
      </c>
      <c r="D1095" s="373"/>
      <c r="E1095" s="225"/>
      <c r="F1095" s="225"/>
      <c r="G1095" s="226"/>
      <c r="H1095" s="249"/>
      <c r="I1095" s="228"/>
      <c r="J1095" s="228"/>
      <c r="K1095" s="228"/>
      <c r="L1095" s="228"/>
      <c r="M1095" s="374"/>
      <c r="N1095" s="374"/>
      <c r="O1095" s="375"/>
      <c r="P1095" s="375"/>
      <c r="Q1095" s="375"/>
      <c r="R1095" s="376" t="s">
        <v>34</v>
      </c>
      <c r="S1095" s="396">
        <v>0</v>
      </c>
      <c r="T1095" s="233"/>
      <c r="U1095" s="233"/>
      <c r="V1095" s="233"/>
      <c r="W1095" s="233"/>
      <c r="X1095" s="233"/>
      <c r="Y1095" s="233"/>
      <c r="Z1095" s="234"/>
      <c r="AA1095" s="378"/>
      <c r="AB1095" s="378"/>
      <c r="AC1095" s="379"/>
      <c r="AD1095" s="175"/>
      <c r="AE1095" s="175"/>
      <c r="AF1095" s="175"/>
      <c r="AG1095" s="175"/>
      <c r="AH1095" s="175"/>
      <c r="AI1095" s="175"/>
      <c r="AJ1095" s="175"/>
      <c r="AK1095" s="175"/>
      <c r="AL1095" s="175"/>
      <c r="AM1095" s="157"/>
      <c r="AN1095" s="216"/>
      <c r="AO1095"/>
      <c r="AP1095"/>
      <c r="AQ1095"/>
      <c r="AR1095"/>
      <c r="AS1095"/>
      <c r="AT1095"/>
    </row>
    <row r="1096" spans="1:46" ht="15" x14ac:dyDescent="0.25">
      <c r="B1096" s="364">
        <v>15</v>
      </c>
      <c r="C1096" s="365" t="s">
        <v>369</v>
      </c>
      <c r="D1096" s="366" t="s">
        <v>30</v>
      </c>
      <c r="E1096" s="366" t="s">
        <v>582</v>
      </c>
      <c r="F1096" s="367"/>
      <c r="G1096" s="411">
        <v>43468</v>
      </c>
      <c r="H1096" s="412">
        <v>7.46</v>
      </c>
      <c r="I1096" s="342">
        <v>1</v>
      </c>
      <c r="J1096" s="368">
        <v>0</v>
      </c>
      <c r="K1096" s="369">
        <v>0</v>
      </c>
      <c r="L1096" s="370">
        <v>7.46</v>
      </c>
      <c r="M1096" s="370">
        <v>7.4601361954935195</v>
      </c>
      <c r="N1096" s="370">
        <v>7.4602723934735282</v>
      </c>
      <c r="O1096" s="370">
        <v>7.4604085939400715</v>
      </c>
      <c r="P1096" s="370">
        <v>7.4605447968931964</v>
      </c>
      <c r="Q1096" s="370">
        <v>7.4606810023329464</v>
      </c>
      <c r="R1096" s="370">
        <v>7.4608172102593677</v>
      </c>
      <c r="S1096" s="370">
        <v>7.4609534206725057</v>
      </c>
      <c r="T1096" s="370">
        <v>7.4610896335724064</v>
      </c>
      <c r="U1096" s="370">
        <v>7.4612258489591126</v>
      </c>
      <c r="V1096" s="370">
        <v>7.4613620668326739</v>
      </c>
      <c r="W1096" s="370">
        <v>7.4614982871931295</v>
      </c>
      <c r="X1096" s="370">
        <v>7.4616345100405344</v>
      </c>
      <c r="Y1096" s="370">
        <v>7.4617707353749241</v>
      </c>
      <c r="Z1096" s="371"/>
      <c r="AA1096" s="347">
        <v>0</v>
      </c>
      <c r="AB1096" s="347">
        <v>0</v>
      </c>
      <c r="AC1096" s="348">
        <v>0.24664879356568367</v>
      </c>
      <c r="AD1096" s="175"/>
      <c r="AE1096" s="349">
        <v>84214</v>
      </c>
      <c r="AF1096" s="350"/>
      <c r="AG1096" s="350"/>
      <c r="AH1096" s="350"/>
      <c r="AI1096" s="350"/>
      <c r="AJ1096" s="350"/>
      <c r="AK1096" s="350"/>
      <c r="AL1096" s="351"/>
      <c r="AM1096" s="157">
        <v>9.2362432591149553</v>
      </c>
      <c r="AN1096" s="240">
        <v>-1.7762432591149553</v>
      </c>
      <c r="AO1096"/>
      <c r="AP1096"/>
      <c r="AQ1096"/>
      <c r="AR1096"/>
      <c r="AS1096"/>
      <c r="AT1096"/>
    </row>
    <row r="1097" spans="1:46" ht="15" x14ac:dyDescent="0.25">
      <c r="C1097" s="217"/>
      <c r="D1097" s="139"/>
      <c r="E1097" s="139"/>
      <c r="F1097" s="139"/>
      <c r="G1097" s="218">
        <v>0.70833333333333337</v>
      </c>
      <c r="H1097" s="250"/>
      <c r="I1097" s="220"/>
      <c r="J1097" s="220"/>
      <c r="K1097" s="220"/>
      <c r="L1097" s="220" t="s">
        <v>32</v>
      </c>
      <c r="M1097" s="235"/>
      <c r="N1097" s="221"/>
      <c r="O1097" s="221"/>
      <c r="P1097" s="221"/>
      <c r="Q1097" s="221"/>
      <c r="R1097" s="221"/>
      <c r="S1097" s="221"/>
      <c r="T1097" s="221"/>
      <c r="U1097" s="221"/>
      <c r="V1097" s="221"/>
      <c r="W1097" s="221"/>
      <c r="X1097" s="221"/>
      <c r="Y1097" s="221"/>
      <c r="Z1097" s="222"/>
      <c r="AA1097" s="353"/>
      <c r="AB1097" s="353"/>
      <c r="AC1097" s="372">
        <v>1.84</v>
      </c>
      <c r="AD1097" s="175"/>
      <c r="AE1097" s="186">
        <v>1</v>
      </c>
      <c r="AF1097" s="187">
        <v>0</v>
      </c>
      <c r="AG1097" s="187">
        <v>0</v>
      </c>
      <c r="AH1097" s="187">
        <v>0</v>
      </c>
      <c r="AI1097" s="187">
        <v>0</v>
      </c>
      <c r="AJ1097" s="187">
        <v>0</v>
      </c>
      <c r="AK1097" s="187">
        <v>0</v>
      </c>
      <c r="AL1097" s="188">
        <v>0</v>
      </c>
      <c r="AM1097" s="157"/>
      <c r="AN1097" s="216"/>
      <c r="AO1097"/>
      <c r="AP1097"/>
      <c r="AQ1097"/>
      <c r="AR1097"/>
      <c r="AS1097"/>
      <c r="AT1097"/>
    </row>
    <row r="1098" spans="1:46" ht="15" x14ac:dyDescent="0.25">
      <c r="C1098" s="223" t="s">
        <v>33</v>
      </c>
      <c r="D1098" s="373"/>
      <c r="E1098" s="225"/>
      <c r="F1098" s="225"/>
      <c r="G1098" s="226"/>
      <c r="H1098" s="249"/>
      <c r="I1098" s="228"/>
      <c r="J1098" s="228"/>
      <c r="K1098" s="228"/>
      <c r="L1098" s="228"/>
      <c r="M1098" s="374"/>
      <c r="N1098" s="374"/>
      <c r="O1098" s="375"/>
      <c r="P1098" s="375"/>
      <c r="Q1098" s="375"/>
      <c r="R1098" s="376" t="s">
        <v>34</v>
      </c>
      <c r="S1098" s="396">
        <v>0</v>
      </c>
      <c r="T1098" s="233"/>
      <c r="U1098" s="233"/>
      <c r="V1098" s="233"/>
      <c r="W1098" s="233"/>
      <c r="X1098" s="233"/>
      <c r="Y1098" s="233"/>
      <c r="Z1098" s="234"/>
      <c r="AA1098" s="378"/>
      <c r="AB1098" s="378"/>
      <c r="AC1098" s="379"/>
      <c r="AD1098" s="175"/>
      <c r="AE1098" s="175"/>
      <c r="AF1098" s="175"/>
      <c r="AG1098" s="175"/>
      <c r="AH1098" s="175"/>
      <c r="AI1098" s="175"/>
      <c r="AJ1098" s="175"/>
      <c r="AK1098" s="175"/>
      <c r="AL1098" s="175"/>
      <c r="AM1098" s="157"/>
      <c r="AN1098" s="216"/>
      <c r="AO1098"/>
      <c r="AP1098"/>
      <c r="AQ1098"/>
      <c r="AR1098"/>
      <c r="AS1098"/>
      <c r="AT1098"/>
    </row>
    <row r="1099" spans="1:46" ht="15" x14ac:dyDescent="0.25">
      <c r="A1099" s="246"/>
      <c r="B1099" s="246"/>
      <c r="C1099" s="246"/>
      <c r="D1099" s="246"/>
      <c r="E1099" s="246"/>
      <c r="F1099" s="246"/>
      <c r="G1099" s="246"/>
      <c r="H1099" s="246"/>
      <c r="I1099" s="246"/>
      <c r="J1099" s="246"/>
      <c r="K1099" s="246"/>
      <c r="L1099" s="246"/>
      <c r="M1099" s="246"/>
      <c r="N1099" s="246"/>
      <c r="O1099" s="246"/>
      <c r="P1099" s="246"/>
      <c r="Q1099" s="246"/>
      <c r="R1099" s="246"/>
      <c r="S1099" s="246"/>
      <c r="T1099" s="246"/>
      <c r="U1099" s="246"/>
      <c r="V1099" s="246"/>
      <c r="W1099" s="246"/>
      <c r="X1099" s="246"/>
      <c r="Y1099" s="246"/>
      <c r="Z1099" s="246"/>
      <c r="AA1099" s="246"/>
      <c r="AB1099" s="246"/>
      <c r="AC1099" s="246"/>
      <c r="AD1099" s="246"/>
      <c r="AE1099" s="246"/>
      <c r="AF1099" s="246"/>
      <c r="AG1099" s="246"/>
      <c r="AH1099" s="246"/>
      <c r="AI1099" s="246"/>
      <c r="AJ1099" s="246"/>
      <c r="AK1099" s="246"/>
      <c r="AL1099" s="246"/>
      <c r="AM1099" s="157"/>
      <c r="AN1099" s="216"/>
      <c r="AO1099"/>
      <c r="AP1099"/>
      <c r="AQ1099"/>
      <c r="AR1099"/>
      <c r="AS1099"/>
      <c r="AT1099"/>
    </row>
    <row r="1100" spans="1:46" ht="15" x14ac:dyDescent="0.25">
      <c r="A1100" s="152"/>
      <c r="B1100" s="25"/>
      <c r="C1100" s="158"/>
      <c r="D1100" s="152"/>
      <c r="E1100" s="152"/>
      <c r="F1100" s="152"/>
      <c r="G1100" s="152"/>
      <c r="H1100" s="152"/>
      <c r="I1100" s="152"/>
      <c r="J1100" s="152"/>
      <c r="K1100" s="152"/>
      <c r="L1100" s="7" t="s">
        <v>0</v>
      </c>
      <c r="M1100" s="159"/>
      <c r="N1100" s="159"/>
      <c r="O1100" s="159"/>
      <c r="P1100" s="159"/>
      <c r="Q1100" s="159"/>
      <c r="R1100" s="159"/>
      <c r="S1100" s="159"/>
      <c r="T1100" s="159"/>
      <c r="U1100" s="159"/>
      <c r="V1100" s="159"/>
      <c r="W1100" s="159"/>
      <c r="X1100" s="159"/>
      <c r="Y1100" s="159"/>
      <c r="Z1100" s="156"/>
      <c r="AA1100" s="152"/>
      <c r="AB1100" s="152"/>
      <c r="AC1100" s="152"/>
      <c r="AD1100" s="152"/>
      <c r="AE1100" s="152"/>
      <c r="AF1100" s="152"/>
      <c r="AG1100" s="152"/>
      <c r="AH1100" s="152"/>
      <c r="AI1100" s="152"/>
      <c r="AJ1100" s="152"/>
      <c r="AK1100" s="152"/>
      <c r="AL1100" s="152"/>
      <c r="AM1100" s="157"/>
      <c r="AN1100" s="216"/>
      <c r="AO1100"/>
      <c r="AP1100"/>
      <c r="AQ1100"/>
      <c r="AR1100"/>
      <c r="AS1100"/>
      <c r="AT1100"/>
    </row>
    <row r="1101" spans="1:46" ht="61.5" x14ac:dyDescent="0.25">
      <c r="A1101" s="20" t="s">
        <v>39</v>
      </c>
      <c r="B1101" s="21" t="s">
        <v>657</v>
      </c>
      <c r="C1101" s="20" t="s">
        <v>2</v>
      </c>
      <c r="D1101" s="18" t="s">
        <v>3</v>
      </c>
      <c r="E1101" s="18" t="s">
        <v>4</v>
      </c>
      <c r="F1101" s="18" t="s">
        <v>5</v>
      </c>
      <c r="G1101" s="22" t="s">
        <v>6</v>
      </c>
      <c r="H1101" s="22" t="s">
        <v>826</v>
      </c>
      <c r="I1101" s="16" t="s">
        <v>7</v>
      </c>
      <c r="J1101" s="24" t="s">
        <v>8</v>
      </c>
      <c r="K1101" s="17" t="s">
        <v>9</v>
      </c>
      <c r="L1101" s="22" t="s">
        <v>10</v>
      </c>
      <c r="M1101" s="22" t="s">
        <v>658</v>
      </c>
      <c r="N1101" s="22" t="s">
        <v>659</v>
      </c>
      <c r="O1101" s="22" t="s">
        <v>660</v>
      </c>
      <c r="P1101" s="22" t="s">
        <v>661</v>
      </c>
      <c r="Q1101" s="22" t="s">
        <v>662</v>
      </c>
      <c r="R1101" s="22" t="s">
        <v>663</v>
      </c>
      <c r="S1101" s="22" t="s">
        <v>664</v>
      </c>
      <c r="T1101" s="22" t="s">
        <v>665</v>
      </c>
      <c r="U1101" s="22" t="s">
        <v>666</v>
      </c>
      <c r="V1101" s="22" t="s">
        <v>667</v>
      </c>
      <c r="W1101" s="22" t="s">
        <v>665</v>
      </c>
      <c r="X1101" s="22" t="s">
        <v>666</v>
      </c>
      <c r="Y1101" s="22" t="s">
        <v>667</v>
      </c>
      <c r="Z1101" s="23" t="s">
        <v>11</v>
      </c>
      <c r="AA1101" s="19" t="s">
        <v>12</v>
      </c>
      <c r="AB1101" s="19" t="s">
        <v>13</v>
      </c>
      <c r="AC1101" s="19" t="s">
        <v>14</v>
      </c>
      <c r="AD1101" s="160"/>
      <c r="AE1101" s="19" t="s">
        <v>15</v>
      </c>
      <c r="AF1101" s="19" t="s">
        <v>16</v>
      </c>
      <c r="AG1101" s="19" t="s">
        <v>17</v>
      </c>
      <c r="AH1101" s="19" t="s">
        <v>18</v>
      </c>
      <c r="AI1101" s="19" t="s">
        <v>19</v>
      </c>
      <c r="AJ1101" s="19" t="s">
        <v>20</v>
      </c>
      <c r="AK1101" s="19" t="s">
        <v>21</v>
      </c>
      <c r="AL1101" s="19" t="s">
        <v>22</v>
      </c>
      <c r="AM1101" s="157"/>
      <c r="AN1101" s="216"/>
      <c r="AO1101"/>
      <c r="AP1101"/>
      <c r="AQ1101"/>
      <c r="AR1101"/>
      <c r="AS1101"/>
      <c r="AT1101"/>
    </row>
    <row r="1102" spans="1:46" ht="15" x14ac:dyDescent="0.25">
      <c r="A1102" s="6"/>
      <c r="B1102" s="161"/>
      <c r="C1102" s="162"/>
      <c r="D1102" s="161"/>
      <c r="E1102" s="161"/>
      <c r="F1102" s="161"/>
      <c r="G1102" s="163"/>
      <c r="H1102" s="161"/>
      <c r="I1102" s="164"/>
      <c r="J1102" s="165"/>
      <c r="K1102" s="161"/>
      <c r="L1102" s="161"/>
      <c r="M1102" s="161"/>
      <c r="N1102" s="161"/>
      <c r="O1102" s="161"/>
      <c r="P1102" s="161"/>
      <c r="Q1102" s="161"/>
      <c r="R1102" s="161"/>
      <c r="S1102" s="161"/>
      <c r="T1102" s="161"/>
      <c r="U1102" s="161"/>
      <c r="V1102" s="161"/>
      <c r="W1102" s="161"/>
      <c r="X1102" s="161"/>
      <c r="Y1102" s="161"/>
      <c r="Z1102" s="160"/>
      <c r="AA1102" s="160"/>
      <c r="AB1102" s="160"/>
      <c r="AC1102" s="160"/>
      <c r="AD1102" s="160"/>
      <c r="AE1102" s="160"/>
      <c r="AF1102" s="160"/>
      <c r="AG1102" s="160"/>
      <c r="AH1102" s="160"/>
      <c r="AI1102" s="160"/>
      <c r="AJ1102" s="160"/>
      <c r="AK1102" s="160"/>
      <c r="AL1102" s="160"/>
      <c r="AM1102" s="157"/>
      <c r="AN1102" s="216"/>
      <c r="AO1102"/>
      <c r="AP1102"/>
      <c r="AQ1102"/>
      <c r="AR1102"/>
      <c r="AS1102"/>
      <c r="AT1102"/>
    </row>
    <row r="1103" spans="1:46" ht="15" x14ac:dyDescent="0.25">
      <c r="A1103" s="334" t="s">
        <v>324</v>
      </c>
      <c r="B1103" s="335">
        <v>405</v>
      </c>
      <c r="C1103" s="336"/>
      <c r="D1103" s="337" t="s">
        <v>23</v>
      </c>
      <c r="E1103" s="338" t="s">
        <v>840</v>
      </c>
      <c r="F1103" s="339"/>
      <c r="G1103" s="408"/>
      <c r="H1103" s="409">
        <v>21.8</v>
      </c>
      <c r="I1103" s="342">
        <v>1</v>
      </c>
      <c r="J1103" s="343"/>
      <c r="K1103" s="344" t="s">
        <v>24</v>
      </c>
      <c r="L1103" s="345">
        <v>21.8</v>
      </c>
      <c r="M1103" s="345">
        <v>22.156119522642179</v>
      </c>
      <c r="N1103" s="345">
        <v>22.521774405379137</v>
      </c>
      <c r="O1103" s="345">
        <v>22.897220075739714</v>
      </c>
      <c r="P1103" s="345">
        <v>23.282718803494785</v>
      </c>
      <c r="Q1103" s="345">
        <v>23.678539883943248</v>
      </c>
      <c r="R1103" s="345">
        <v>24.084959826107696</v>
      </c>
      <c r="S1103" s="345">
        <v>24.502262545971409</v>
      </c>
      <c r="T1103" s="345">
        <v>24.930739564891642</v>
      </c>
      <c r="U1103" s="345">
        <v>25.370690213327912</v>
      </c>
      <c r="V1103" s="345">
        <v>25.822421840027612</v>
      </c>
      <c r="W1103" s="345">
        <v>26.286250026815189</v>
      </c>
      <c r="X1103" s="345">
        <v>26.76249880913495</v>
      </c>
      <c r="Y1103" s="345">
        <v>27.251500902501654</v>
      </c>
      <c r="Z1103" s="346" t="s">
        <v>1623</v>
      </c>
      <c r="AA1103" s="347">
        <v>0</v>
      </c>
      <c r="AB1103" s="347">
        <v>0</v>
      </c>
      <c r="AC1103" s="348">
        <v>0.16513761467889909</v>
      </c>
      <c r="AD1103" s="175"/>
      <c r="AE1103" s="349">
        <v>17330</v>
      </c>
      <c r="AF1103" s="350"/>
      <c r="AG1103" s="350"/>
      <c r="AH1103" s="350"/>
      <c r="AI1103" s="350"/>
      <c r="AJ1103" s="350"/>
      <c r="AK1103" s="350"/>
      <c r="AL1103" s="351"/>
      <c r="AM1103" s="157"/>
      <c r="AN1103" s="216"/>
      <c r="AO1103"/>
      <c r="AP1103"/>
      <c r="AQ1103"/>
      <c r="AR1103"/>
      <c r="AS1103"/>
      <c r="AT1103"/>
    </row>
    <row r="1104" spans="1:46" ht="15" x14ac:dyDescent="0.25">
      <c r="A1104" s="11"/>
      <c r="B1104" s="176"/>
      <c r="C1104" s="177"/>
      <c r="D1104" s="178"/>
      <c r="E1104" s="178"/>
      <c r="F1104" s="178"/>
      <c r="G1104" s="179"/>
      <c r="H1104" s="180"/>
      <c r="I1104" s="181"/>
      <c r="J1104" s="182"/>
      <c r="K1104" s="183" t="s">
        <v>25</v>
      </c>
      <c r="L1104" s="352">
        <v>25.663589456</v>
      </c>
      <c r="M1104" s="352">
        <v>26.082823640695207</v>
      </c>
      <c r="N1104" s="352">
        <v>26.513283126619204</v>
      </c>
      <c r="O1104" s="352">
        <v>26.955268610434182</v>
      </c>
      <c r="P1104" s="352">
        <v>27.409088843687229</v>
      </c>
      <c r="Q1104" s="352">
        <v>27.875060848579878</v>
      </c>
      <c r="R1104" s="352">
        <v>28.353510139517475</v>
      </c>
      <c r="S1104" s="352">
        <v>28.844770950593372</v>
      </c>
      <c r="T1104" s="352">
        <v>29.349186469166746</v>
      </c>
      <c r="U1104" s="352">
        <v>29.867109075697456</v>
      </c>
      <c r="V1104" s="352">
        <v>30.398900590005354</v>
      </c>
      <c r="W1104" s="352">
        <v>30.944932524126326</v>
      </c>
      <c r="X1104" s="352">
        <v>31.505586341941662</v>
      </c>
      <c r="Y1104" s="352">
        <v>32.081253725762195</v>
      </c>
      <c r="Z1104" s="184"/>
      <c r="AA1104" s="353"/>
      <c r="AB1104" s="353"/>
      <c r="AC1104" s="354">
        <v>3.6</v>
      </c>
      <c r="AD1104" s="175"/>
      <c r="AE1104" s="186">
        <v>1</v>
      </c>
      <c r="AF1104" s="187">
        <v>0</v>
      </c>
      <c r="AG1104" s="187">
        <v>0</v>
      </c>
      <c r="AH1104" s="187">
        <v>0</v>
      </c>
      <c r="AI1104" s="187">
        <v>0</v>
      </c>
      <c r="AJ1104" s="187">
        <v>0</v>
      </c>
      <c r="AK1104" s="187">
        <v>0</v>
      </c>
      <c r="AL1104" s="188">
        <v>0</v>
      </c>
      <c r="AM1104" s="157"/>
      <c r="AN1104" s="216"/>
      <c r="AO1104"/>
      <c r="AP1104"/>
      <c r="AQ1104"/>
      <c r="AR1104"/>
      <c r="AS1104"/>
      <c r="AT1104"/>
    </row>
    <row r="1105" spans="1:46" ht="15" x14ac:dyDescent="0.25">
      <c r="A1105" s="11"/>
      <c r="B1105" s="176"/>
      <c r="C1105" s="189"/>
      <c r="D1105" s="190" t="s">
        <v>26</v>
      </c>
      <c r="E1105" s="355"/>
      <c r="F1105" s="356"/>
      <c r="G1105" s="357"/>
      <c r="H1105" s="358"/>
      <c r="I1105" s="359"/>
      <c r="J1105" s="359"/>
      <c r="K1105" s="359"/>
      <c r="L1105" s="359"/>
      <c r="M1105" s="359"/>
      <c r="N1105" s="360"/>
      <c r="O1105" s="360"/>
      <c r="P1105" s="360"/>
      <c r="Q1105" s="360"/>
      <c r="R1105" s="361" t="s">
        <v>27</v>
      </c>
      <c r="S1105" s="392">
        <v>0</v>
      </c>
      <c r="T1105" s="353"/>
      <c r="U1105" s="353"/>
      <c r="V1105" s="353"/>
      <c r="W1105" s="353"/>
      <c r="X1105" s="353"/>
      <c r="Y1105" s="353"/>
      <c r="Z1105" s="184"/>
      <c r="AA1105" s="362"/>
      <c r="AB1105" s="362"/>
      <c r="AC1105" s="363"/>
      <c r="AD1105" s="175"/>
      <c r="AE1105" s="175"/>
      <c r="AF1105" s="175"/>
      <c r="AG1105" s="175"/>
      <c r="AH1105" s="175"/>
      <c r="AI1105" s="175"/>
      <c r="AJ1105" s="175"/>
      <c r="AK1105" s="175"/>
      <c r="AL1105" s="175"/>
      <c r="AM1105" s="157"/>
      <c r="AN1105" s="216"/>
      <c r="AO1105"/>
      <c r="AP1105"/>
      <c r="AQ1105"/>
      <c r="AR1105"/>
      <c r="AS1105"/>
      <c r="AT1105"/>
    </row>
    <row r="1106" spans="1:46" ht="15" x14ac:dyDescent="0.25">
      <c r="A1106" s="14"/>
      <c r="B1106" s="197"/>
      <c r="C1106" s="198"/>
      <c r="D1106" s="198"/>
      <c r="E1106" s="198"/>
      <c r="F1106" s="199"/>
      <c r="G1106" s="200" t="s">
        <v>28</v>
      </c>
      <c r="H1106" s="201">
        <v>0.99199999999999999</v>
      </c>
      <c r="I1106" s="197"/>
      <c r="J1106" s="202"/>
      <c r="K1106" s="203" t="s">
        <v>29</v>
      </c>
      <c r="L1106" s="78">
        <v>21.625600000000002</v>
      </c>
      <c r="M1106" s="78">
        <v>21.97887056646104</v>
      </c>
      <c r="N1106" s="78">
        <v>22.341600210136104</v>
      </c>
      <c r="O1106" s="78">
        <v>22.714042315133796</v>
      </c>
      <c r="P1106" s="78">
        <v>23.096457053066825</v>
      </c>
      <c r="Q1106" s="78">
        <v>23.489111564871703</v>
      </c>
      <c r="R1106" s="78">
        <v>23.892280147498834</v>
      </c>
      <c r="S1106" s="78">
        <v>24.306244445603639</v>
      </c>
      <c r="T1106" s="78">
        <v>24.73129364837251</v>
      </c>
      <c r="U1106" s="78">
        <v>25.167724691621288</v>
      </c>
      <c r="V1106" s="78">
        <v>25.615842465307392</v>
      </c>
      <c r="W1106" s="78">
        <v>26.075960026600669</v>
      </c>
      <c r="X1106" s="78">
        <v>26.54839881866187</v>
      </c>
      <c r="Y1106" s="78">
        <v>27.033488895281639</v>
      </c>
      <c r="Z1106" s="204"/>
      <c r="AA1106" s="205"/>
      <c r="AB1106" s="198"/>
      <c r="AC1106" s="206"/>
      <c r="AD1106" s="175"/>
      <c r="AE1106" s="175"/>
      <c r="AF1106" s="175"/>
      <c r="AG1106" s="175"/>
      <c r="AH1106" s="175"/>
      <c r="AI1106" s="175"/>
      <c r="AJ1106" s="175"/>
      <c r="AK1106" s="175"/>
      <c r="AL1106" s="175"/>
      <c r="AM1106" s="157"/>
      <c r="AN1106" s="216"/>
      <c r="AO1106"/>
      <c r="AP1106"/>
      <c r="AQ1106"/>
      <c r="AR1106"/>
      <c r="AS1106"/>
      <c r="AT1106"/>
    </row>
    <row r="1107" spans="1:46" ht="15" x14ac:dyDescent="0.25">
      <c r="A1107" s="2"/>
      <c r="C1107" s="207"/>
      <c r="D1107" s="208"/>
      <c r="E1107" s="208"/>
      <c r="F1107" s="208"/>
      <c r="G1107" s="209"/>
      <c r="H1107" s="241"/>
      <c r="I1107" s="211"/>
      <c r="J1107" s="212"/>
      <c r="K1107" s="208"/>
      <c r="Z1107" s="175"/>
      <c r="AA1107" s="175"/>
      <c r="AB1107" s="175"/>
      <c r="AC1107" s="175"/>
      <c r="AD1107" s="175"/>
      <c r="AE1107" s="175"/>
      <c r="AF1107" s="175"/>
      <c r="AG1107" s="175"/>
      <c r="AH1107" s="175"/>
      <c r="AI1107" s="175"/>
      <c r="AJ1107" s="175"/>
      <c r="AK1107" s="175"/>
      <c r="AL1107" s="175"/>
      <c r="AM1107" s="157"/>
      <c r="AN1107" s="216"/>
      <c r="AO1107"/>
      <c r="AP1107"/>
      <c r="AQ1107"/>
      <c r="AR1107"/>
      <c r="AS1107"/>
      <c r="AT1107"/>
    </row>
    <row r="1108" spans="1:46" ht="15" x14ac:dyDescent="0.25">
      <c r="A1108" s="152"/>
      <c r="B1108" s="388">
        <v>406</v>
      </c>
      <c r="C1108" s="365" t="s">
        <v>324</v>
      </c>
      <c r="D1108" s="366" t="s">
        <v>30</v>
      </c>
      <c r="E1108" s="366" t="s">
        <v>567</v>
      </c>
      <c r="F1108" s="367"/>
      <c r="G1108" s="411">
        <v>43488</v>
      </c>
      <c r="H1108" s="412">
        <v>13.064</v>
      </c>
      <c r="I1108" s="342">
        <v>1</v>
      </c>
      <c r="J1108" s="368" t="s">
        <v>829</v>
      </c>
      <c r="K1108" s="369" t="s">
        <v>829</v>
      </c>
      <c r="L1108" s="370">
        <v>13.064</v>
      </c>
      <c r="M1108" s="370">
        <v>13.413950730289987</v>
      </c>
      <c r="N1108" s="370">
        <v>13.773275734434112</v>
      </c>
      <c r="O1108" s="370">
        <v>14.142226124953904</v>
      </c>
      <c r="P1108" s="370">
        <v>14.52105974102507</v>
      </c>
      <c r="Q1108" s="370">
        <v>14.910041328667159</v>
      </c>
      <c r="R1108" s="370">
        <v>15.309442725760004</v>
      </c>
      <c r="S1108" s="370">
        <v>15.719543052016315</v>
      </c>
      <c r="T1108" s="370">
        <v>16.140628904043101</v>
      </c>
      <c r="U1108" s="370">
        <v>16.572994555628341</v>
      </c>
      <c r="V1108" s="370">
        <v>17.016942163392738</v>
      </c>
      <c r="W1108" s="370">
        <v>17.472781977950433</v>
      </c>
      <c r="X1108" s="370">
        <v>17.940832560726111</v>
      </c>
      <c r="Y1108" s="370">
        <v>18.421421006580093</v>
      </c>
      <c r="Z1108" s="381"/>
      <c r="AA1108" s="347">
        <v>0</v>
      </c>
      <c r="AB1108" s="347">
        <v>0</v>
      </c>
      <c r="AC1108" s="348">
        <v>0</v>
      </c>
      <c r="AD1108" s="175"/>
      <c r="AE1108" s="349">
        <v>83207</v>
      </c>
      <c r="AF1108" s="350"/>
      <c r="AG1108" s="350"/>
      <c r="AH1108" s="350"/>
      <c r="AI1108" s="350"/>
      <c r="AJ1108" s="350"/>
      <c r="AK1108" s="350"/>
      <c r="AL1108" s="351"/>
      <c r="AM1108" s="157">
        <v>13.811497153419706</v>
      </c>
      <c r="AN1108" s="216">
        <v>-0.74749715341970635</v>
      </c>
      <c r="AO1108"/>
      <c r="AP1108"/>
      <c r="AQ1108"/>
      <c r="AR1108"/>
      <c r="AS1108"/>
      <c r="AT1108"/>
    </row>
    <row r="1109" spans="1:46" ht="15" x14ac:dyDescent="0.25">
      <c r="A1109" s="152"/>
      <c r="C1109" s="217"/>
      <c r="D1109" s="139"/>
      <c r="E1109" s="139"/>
      <c r="F1109" s="139"/>
      <c r="G1109" s="218">
        <v>0.72916666666666663</v>
      </c>
      <c r="H1109" s="248"/>
      <c r="I1109" s="220"/>
      <c r="J1109" s="220"/>
      <c r="K1109" s="220"/>
      <c r="L1109" s="220" t="s">
        <v>32</v>
      </c>
      <c r="M1109" s="235"/>
      <c r="N1109" s="221"/>
      <c r="O1109" s="221"/>
      <c r="P1109" s="221"/>
      <c r="Q1109" s="221"/>
      <c r="R1109" s="221"/>
      <c r="S1109" s="221"/>
      <c r="T1109" s="221"/>
      <c r="U1109" s="221"/>
      <c r="V1109" s="221"/>
      <c r="W1109" s="221"/>
      <c r="X1109" s="221"/>
      <c r="Y1109" s="221"/>
      <c r="Z1109" s="222"/>
      <c r="AA1109" s="353"/>
      <c r="AB1109" s="353"/>
      <c r="AC1109" s="372">
        <v>0</v>
      </c>
      <c r="AD1109" s="175"/>
      <c r="AE1109" s="186">
        <v>1</v>
      </c>
      <c r="AF1109" s="187">
        <v>0</v>
      </c>
      <c r="AG1109" s="187">
        <v>0</v>
      </c>
      <c r="AH1109" s="187">
        <v>0</v>
      </c>
      <c r="AI1109" s="187">
        <v>0</v>
      </c>
      <c r="AJ1109" s="187">
        <v>0</v>
      </c>
      <c r="AK1109" s="187">
        <v>0</v>
      </c>
      <c r="AL1109" s="188">
        <v>0</v>
      </c>
      <c r="AM1109" s="157"/>
      <c r="AN1109" s="216"/>
      <c r="AO1109"/>
      <c r="AP1109"/>
      <c r="AQ1109"/>
      <c r="AR1109"/>
      <c r="AS1109"/>
      <c r="AT1109"/>
    </row>
    <row r="1110" spans="1:46" ht="15" x14ac:dyDescent="0.25">
      <c r="A1110" s="152"/>
      <c r="C1110" s="223" t="s">
        <v>33</v>
      </c>
      <c r="D1110" s="373"/>
      <c r="E1110" s="225"/>
      <c r="F1110" s="225"/>
      <c r="G1110" s="226"/>
      <c r="H1110" s="249"/>
      <c r="I1110" s="228"/>
      <c r="J1110" s="228"/>
      <c r="K1110" s="228"/>
      <c r="L1110" s="228"/>
      <c r="M1110" s="374"/>
      <c r="N1110" s="374"/>
      <c r="O1110" s="375"/>
      <c r="P1110" s="375"/>
      <c r="Q1110" s="375"/>
      <c r="R1110" s="376" t="s">
        <v>34</v>
      </c>
      <c r="S1110" s="396">
        <v>0</v>
      </c>
      <c r="T1110" s="233"/>
      <c r="U1110" s="233"/>
      <c r="V1110" s="233"/>
      <c r="W1110" s="233"/>
      <c r="X1110" s="233"/>
      <c r="Y1110" s="233"/>
      <c r="Z1110" s="234"/>
      <c r="AA1110" s="378"/>
      <c r="AB1110" s="378"/>
      <c r="AC1110" s="379"/>
      <c r="AD1110" s="175"/>
      <c r="AE1110" s="175"/>
      <c r="AF1110" s="175"/>
      <c r="AG1110" s="175"/>
      <c r="AH1110" s="175"/>
      <c r="AI1110" s="175"/>
      <c r="AJ1110" s="175"/>
      <c r="AK1110" s="175"/>
      <c r="AL1110" s="175"/>
      <c r="AM1110" s="157"/>
      <c r="AN1110" s="216"/>
      <c r="AO1110"/>
      <c r="AP1110"/>
      <c r="AQ1110"/>
      <c r="AR1110"/>
      <c r="AS1110"/>
      <c r="AT1110"/>
    </row>
    <row r="1111" spans="1:46" ht="15" x14ac:dyDescent="0.25">
      <c r="A1111" s="152"/>
      <c r="B1111" s="364">
        <v>435</v>
      </c>
      <c r="C1111" s="365" t="s">
        <v>325</v>
      </c>
      <c r="D1111" s="366" t="s">
        <v>30</v>
      </c>
      <c r="E1111" s="366" t="s">
        <v>531</v>
      </c>
      <c r="F1111" s="367"/>
      <c r="G1111" s="411">
        <v>43439</v>
      </c>
      <c r="H1111" s="412">
        <v>2.5795894559999999</v>
      </c>
      <c r="I1111" s="342">
        <v>1</v>
      </c>
      <c r="J1111" s="368" t="s">
        <v>829</v>
      </c>
      <c r="K1111" s="369" t="s">
        <v>829</v>
      </c>
      <c r="L1111" s="370">
        <v>2.5795894559999999</v>
      </c>
      <c r="M1111" s="370">
        <v>2.6486899775841661</v>
      </c>
      <c r="N1111" s="370">
        <v>2.7196415232032218</v>
      </c>
      <c r="O1111" s="370">
        <v>2.7924936769977671</v>
      </c>
      <c r="P1111" s="370">
        <v>2.8672973513391273</v>
      </c>
      <c r="Q1111" s="370">
        <v>2.9441048224092188</v>
      </c>
      <c r="R1111" s="370">
        <v>3.0229697667334969</v>
      </c>
      <c r="S1111" s="370">
        <v>3.1039472986925398</v>
      </c>
      <c r="T1111" s="370">
        <v>3.1870940090384585</v>
      </c>
      <c r="U1111" s="370">
        <v>3.2724680044430703</v>
      </c>
      <c r="V1111" s="370">
        <v>3.3601289481054599</v>
      </c>
      <c r="W1111" s="370">
        <v>3.450138101447318</v>
      </c>
      <c r="X1111" s="370">
        <v>3.5425583669251797</v>
      </c>
      <c r="Y1111" s="370">
        <v>3.637454331989507</v>
      </c>
      <c r="Z1111" s="371"/>
      <c r="AA1111" s="347">
        <v>0</v>
      </c>
      <c r="AB1111" s="347">
        <v>0</v>
      </c>
      <c r="AC1111" s="348">
        <v>8.9355303986015364E-2</v>
      </c>
      <c r="AD1111" s="175"/>
      <c r="AE1111" s="349">
        <v>83211</v>
      </c>
      <c r="AF1111" s="350"/>
      <c r="AG1111" s="350"/>
      <c r="AH1111" s="350"/>
      <c r="AI1111" s="350"/>
      <c r="AJ1111" s="350"/>
      <c r="AK1111" s="350"/>
      <c r="AL1111" s="351"/>
      <c r="AM1111" s="157">
        <v>2.32376141218593</v>
      </c>
      <c r="AN1111" s="216">
        <v>0.25582804381406987</v>
      </c>
      <c r="AO1111"/>
      <c r="AP1111"/>
      <c r="AQ1111"/>
      <c r="AR1111"/>
      <c r="AS1111"/>
      <c r="AT1111"/>
    </row>
    <row r="1112" spans="1:46" ht="15" x14ac:dyDescent="0.25">
      <c r="A1112" s="152"/>
      <c r="C1112" s="217"/>
      <c r="D1112" s="139"/>
      <c r="E1112" s="139"/>
      <c r="F1112" s="139"/>
      <c r="G1112" s="218">
        <v>0.3125</v>
      </c>
      <c r="H1112" s="250"/>
      <c r="I1112" s="220"/>
      <c r="J1112" s="220"/>
      <c r="K1112" s="220"/>
      <c r="L1112" s="220" t="s">
        <v>32</v>
      </c>
      <c r="M1112" s="221"/>
      <c r="N1112" s="221"/>
      <c r="O1112" s="221"/>
      <c r="P1112" s="221"/>
      <c r="Q1112" s="221"/>
      <c r="R1112" s="221"/>
      <c r="S1112" s="221"/>
      <c r="T1112" s="221"/>
      <c r="U1112" s="221"/>
      <c r="V1112" s="221"/>
      <c r="W1112" s="221"/>
      <c r="X1112" s="221"/>
      <c r="Y1112" s="221"/>
      <c r="Z1112" s="222"/>
      <c r="AA1112" s="353"/>
      <c r="AB1112" s="353"/>
      <c r="AC1112" s="372">
        <v>0.23050000000000001</v>
      </c>
      <c r="AD1112" s="175"/>
      <c r="AE1112" s="186">
        <v>1</v>
      </c>
      <c r="AF1112" s="187">
        <v>0</v>
      </c>
      <c r="AG1112" s="187">
        <v>0</v>
      </c>
      <c r="AH1112" s="187">
        <v>0</v>
      </c>
      <c r="AI1112" s="187">
        <v>0</v>
      </c>
      <c r="AJ1112" s="187">
        <v>0</v>
      </c>
      <c r="AK1112" s="187">
        <v>0</v>
      </c>
      <c r="AL1112" s="188">
        <v>0</v>
      </c>
      <c r="AM1112" s="157"/>
      <c r="AN1112" s="216"/>
      <c r="AO1112"/>
      <c r="AP1112"/>
      <c r="AQ1112"/>
      <c r="AR1112"/>
      <c r="AS1112"/>
      <c r="AT1112"/>
    </row>
    <row r="1113" spans="1:46" ht="15" x14ac:dyDescent="0.25">
      <c r="A1113" s="152"/>
      <c r="C1113" s="223" t="s">
        <v>33</v>
      </c>
      <c r="D1113" s="373"/>
      <c r="E1113" s="225"/>
      <c r="F1113" s="225"/>
      <c r="G1113" s="226"/>
      <c r="H1113" s="249"/>
      <c r="I1113" s="228"/>
      <c r="J1113" s="228"/>
      <c r="K1113" s="228"/>
      <c r="L1113" s="228"/>
      <c r="M1113" s="374"/>
      <c r="N1113" s="374"/>
      <c r="O1113" s="375"/>
      <c r="P1113" s="375"/>
      <c r="Q1113" s="375"/>
      <c r="R1113" s="376" t="s">
        <v>34</v>
      </c>
      <c r="S1113" s="396">
        <v>0</v>
      </c>
      <c r="T1113" s="233"/>
      <c r="U1113" s="233"/>
      <c r="V1113" s="233"/>
      <c r="W1113" s="233"/>
      <c r="X1113" s="233"/>
      <c r="Y1113" s="233"/>
      <c r="Z1113" s="234"/>
      <c r="AA1113" s="378"/>
      <c r="AB1113" s="378"/>
      <c r="AC1113" s="379"/>
      <c r="AD1113" s="175"/>
      <c r="AE1113" s="175"/>
      <c r="AF1113" s="175"/>
      <c r="AG1113" s="175"/>
      <c r="AH1113" s="175"/>
      <c r="AI1113" s="175"/>
      <c r="AJ1113" s="175"/>
      <c r="AK1113" s="175"/>
      <c r="AL1113" s="175"/>
      <c r="AM1113" s="157"/>
      <c r="AN1113" s="216"/>
      <c r="AO1113"/>
      <c r="AP1113"/>
      <c r="AQ1113"/>
      <c r="AR1113"/>
      <c r="AS1113"/>
      <c r="AT1113"/>
    </row>
    <row r="1114" spans="1:46" ht="15" x14ac:dyDescent="0.25">
      <c r="A1114" s="152"/>
      <c r="B1114" s="364">
        <v>964</v>
      </c>
      <c r="C1114" s="365" t="s">
        <v>336</v>
      </c>
      <c r="D1114" s="366" t="s">
        <v>30</v>
      </c>
      <c r="E1114" s="366" t="s">
        <v>532</v>
      </c>
      <c r="F1114" s="367"/>
      <c r="G1114" s="411">
        <v>43430</v>
      </c>
      <c r="H1114" s="412">
        <v>10.02</v>
      </c>
      <c r="I1114" s="342">
        <v>1</v>
      </c>
      <c r="J1114" s="368">
        <v>0</v>
      </c>
      <c r="K1114" s="369">
        <v>0</v>
      </c>
      <c r="L1114" s="370">
        <v>10.02</v>
      </c>
      <c r="M1114" s="370">
        <v>10.020182932821054</v>
      </c>
      <c r="N1114" s="370">
        <v>10.02036586898187</v>
      </c>
      <c r="O1114" s="370">
        <v>10.020548808482507</v>
      </c>
      <c r="P1114" s="370">
        <v>10.020731751323034</v>
      </c>
      <c r="Q1114" s="370">
        <v>10.020914697503502</v>
      </c>
      <c r="R1114" s="370">
        <v>10.021097647023975</v>
      </c>
      <c r="S1114" s="370">
        <v>10.021280599884518</v>
      </c>
      <c r="T1114" s="370">
        <v>10.021463556085189</v>
      </c>
      <c r="U1114" s="370">
        <v>10.021646515626047</v>
      </c>
      <c r="V1114" s="370">
        <v>10.021829478507156</v>
      </c>
      <c r="W1114" s="370">
        <v>10.022012444728574</v>
      </c>
      <c r="X1114" s="370">
        <v>10.022195414290369</v>
      </c>
      <c r="Y1114" s="370">
        <v>10.022378387192592</v>
      </c>
      <c r="Z1114" s="371"/>
      <c r="AA1114" s="347">
        <v>0</v>
      </c>
      <c r="AB1114" s="347">
        <v>0</v>
      </c>
      <c r="AC1114" s="348">
        <v>0</v>
      </c>
      <c r="AD1114" s="175"/>
      <c r="AE1114" s="349">
        <v>83214</v>
      </c>
      <c r="AF1114" s="350"/>
      <c r="AG1114" s="350"/>
      <c r="AH1114" s="350"/>
      <c r="AI1114" s="350"/>
      <c r="AJ1114" s="350"/>
      <c r="AK1114" s="350"/>
      <c r="AL1114" s="351"/>
      <c r="AM1114" s="157">
        <v>9.3044820758415412</v>
      </c>
      <c r="AN1114" s="216">
        <v>0.71551792415845838</v>
      </c>
      <c r="AO1114"/>
      <c r="AP1114"/>
      <c r="AQ1114"/>
      <c r="AR1114"/>
      <c r="AS1114"/>
      <c r="AT1114"/>
    </row>
    <row r="1115" spans="1:46" ht="15" x14ac:dyDescent="0.25">
      <c r="C1115" s="217"/>
      <c r="D1115" s="139"/>
      <c r="E1115" s="139"/>
      <c r="F1115" s="139"/>
      <c r="G1115" s="218">
        <v>0.6875</v>
      </c>
      <c r="H1115" s="250"/>
      <c r="I1115" s="220"/>
      <c r="J1115" s="220"/>
      <c r="K1115" s="220"/>
      <c r="L1115" s="220" t="s">
        <v>32</v>
      </c>
      <c r="M1115" s="235"/>
      <c r="N1115" s="221"/>
      <c r="O1115" s="221"/>
      <c r="P1115" s="221"/>
      <c r="Q1115" s="221"/>
      <c r="R1115" s="221"/>
      <c r="S1115" s="221"/>
      <c r="T1115" s="221"/>
      <c r="U1115" s="221"/>
      <c r="V1115" s="221"/>
      <c r="W1115" s="221"/>
      <c r="X1115" s="221"/>
      <c r="Y1115" s="221"/>
      <c r="Z1115" s="222"/>
      <c r="AA1115" s="353"/>
      <c r="AB1115" s="353"/>
      <c r="AC1115" s="372">
        <v>0</v>
      </c>
      <c r="AD1115" s="175"/>
      <c r="AE1115" s="186">
        <v>1</v>
      </c>
      <c r="AF1115" s="187">
        <v>0</v>
      </c>
      <c r="AG1115" s="187">
        <v>0</v>
      </c>
      <c r="AH1115" s="187">
        <v>0</v>
      </c>
      <c r="AI1115" s="187">
        <v>0</v>
      </c>
      <c r="AJ1115" s="187">
        <v>0</v>
      </c>
      <c r="AK1115" s="187">
        <v>0</v>
      </c>
      <c r="AL1115" s="188">
        <v>0</v>
      </c>
      <c r="AM1115" s="157"/>
      <c r="AN1115" s="216"/>
      <c r="AO1115"/>
      <c r="AP1115"/>
      <c r="AQ1115"/>
      <c r="AR1115"/>
      <c r="AS1115"/>
      <c r="AT1115"/>
    </row>
    <row r="1116" spans="1:46" ht="15" x14ac:dyDescent="0.25">
      <c r="C1116" s="223" t="s">
        <v>33</v>
      </c>
      <c r="D1116" s="373"/>
      <c r="E1116" s="225"/>
      <c r="F1116" s="225"/>
      <c r="G1116" s="226"/>
      <c r="H1116" s="249"/>
      <c r="I1116" s="228"/>
      <c r="J1116" s="228"/>
      <c r="K1116" s="228"/>
      <c r="L1116" s="228"/>
      <c r="M1116" s="374"/>
      <c r="N1116" s="374"/>
      <c r="O1116" s="375"/>
      <c r="P1116" s="375"/>
      <c r="Q1116" s="375"/>
      <c r="R1116" s="376" t="s">
        <v>34</v>
      </c>
      <c r="S1116" s="396">
        <v>0</v>
      </c>
      <c r="T1116" s="233"/>
      <c r="U1116" s="233"/>
      <c r="V1116" s="233"/>
      <c r="W1116" s="233"/>
      <c r="X1116" s="233"/>
      <c r="Y1116" s="233"/>
      <c r="Z1116" s="234"/>
      <c r="AA1116" s="378"/>
      <c r="AB1116" s="378"/>
      <c r="AC1116" s="379"/>
      <c r="AD1116" s="175"/>
      <c r="AE1116" s="175"/>
      <c r="AF1116" s="175"/>
      <c r="AG1116" s="175"/>
      <c r="AH1116" s="175"/>
      <c r="AI1116" s="175"/>
      <c r="AJ1116" s="175"/>
      <c r="AK1116" s="175"/>
      <c r="AL1116" s="175"/>
      <c r="AM1116" s="157"/>
      <c r="AN1116" s="216"/>
      <c r="AO1116"/>
      <c r="AP1116"/>
      <c r="AQ1116"/>
      <c r="AR1116"/>
      <c r="AS1116"/>
      <c r="AT1116"/>
    </row>
    <row r="1117" spans="1:46" ht="15" x14ac:dyDescent="0.25">
      <c r="A1117" s="246"/>
      <c r="B1117" s="246"/>
      <c r="C1117" s="246"/>
      <c r="D1117" s="246"/>
      <c r="E1117" s="246"/>
      <c r="F1117" s="246"/>
      <c r="G1117" s="246"/>
      <c r="H1117" s="246"/>
      <c r="I1117" s="246"/>
      <c r="J1117" s="246"/>
      <c r="K1117" s="246"/>
      <c r="L1117" s="246"/>
      <c r="M1117" s="246"/>
      <c r="N1117" s="246"/>
      <c r="O1117" s="246"/>
      <c r="P1117" s="246"/>
      <c r="Q1117" s="246"/>
      <c r="R1117" s="246"/>
      <c r="S1117" s="246"/>
      <c r="T1117" s="246"/>
      <c r="U1117" s="246"/>
      <c r="V1117" s="246"/>
      <c r="W1117" s="246"/>
      <c r="X1117" s="246"/>
      <c r="Y1117" s="246"/>
      <c r="Z1117" s="246"/>
      <c r="AA1117" s="246"/>
      <c r="AB1117" s="246"/>
      <c r="AC1117" s="246"/>
      <c r="AD1117" s="246"/>
      <c r="AE1117" s="246"/>
      <c r="AF1117" s="246"/>
      <c r="AG1117" s="246"/>
      <c r="AH1117" s="246"/>
      <c r="AI1117" s="246"/>
      <c r="AJ1117" s="246"/>
      <c r="AK1117" s="246"/>
      <c r="AL1117" s="246"/>
      <c r="AM1117" s="157"/>
      <c r="AN1117" s="216"/>
      <c r="AO1117"/>
      <c r="AP1117"/>
      <c r="AQ1117"/>
      <c r="AR1117"/>
      <c r="AS1117"/>
      <c r="AT1117"/>
    </row>
    <row r="1118" spans="1:46" ht="15" x14ac:dyDescent="0.25">
      <c r="A1118" s="152"/>
      <c r="B1118" s="25"/>
      <c r="C1118" s="158"/>
      <c r="D1118" s="152"/>
      <c r="E1118" s="152"/>
      <c r="F1118" s="152"/>
      <c r="G1118" s="152"/>
      <c r="H1118" s="152"/>
      <c r="I1118" s="152"/>
      <c r="J1118" s="152"/>
      <c r="K1118" s="152"/>
      <c r="L1118" s="7" t="s">
        <v>0</v>
      </c>
      <c r="M1118" s="159"/>
      <c r="N1118" s="159"/>
      <c r="O1118" s="159"/>
      <c r="P1118" s="159"/>
      <c r="Q1118" s="159"/>
      <c r="R1118" s="159"/>
      <c r="S1118" s="159"/>
      <c r="T1118" s="159"/>
      <c r="U1118" s="159"/>
      <c r="V1118" s="159"/>
      <c r="W1118" s="159"/>
      <c r="X1118" s="159"/>
      <c r="Y1118" s="159"/>
      <c r="Z1118" s="156"/>
      <c r="AA1118" s="152"/>
      <c r="AB1118" s="152"/>
      <c r="AC1118" s="152"/>
      <c r="AD1118" s="152"/>
      <c r="AE1118" s="152"/>
      <c r="AF1118" s="152"/>
      <c r="AG1118" s="152"/>
      <c r="AH1118" s="152"/>
      <c r="AI1118" s="152"/>
      <c r="AJ1118" s="152"/>
      <c r="AK1118" s="152"/>
      <c r="AL1118" s="152"/>
      <c r="AM1118" s="157"/>
      <c r="AN1118" s="216"/>
      <c r="AO1118"/>
      <c r="AP1118"/>
      <c r="AQ1118"/>
      <c r="AR1118"/>
      <c r="AS1118"/>
      <c r="AT1118"/>
    </row>
    <row r="1119" spans="1:46" ht="61.5" x14ac:dyDescent="0.25">
      <c r="A1119" s="20" t="s">
        <v>39</v>
      </c>
      <c r="B1119" s="21" t="s">
        <v>657</v>
      </c>
      <c r="C1119" s="20" t="s">
        <v>2</v>
      </c>
      <c r="D1119" s="18" t="s">
        <v>3</v>
      </c>
      <c r="E1119" s="18" t="s">
        <v>4</v>
      </c>
      <c r="F1119" s="18" t="s">
        <v>5</v>
      </c>
      <c r="G1119" s="22" t="s">
        <v>6</v>
      </c>
      <c r="H1119" s="22" t="s">
        <v>826</v>
      </c>
      <c r="I1119" s="16" t="s">
        <v>7</v>
      </c>
      <c r="J1119" s="24" t="s">
        <v>8</v>
      </c>
      <c r="K1119" s="17" t="s">
        <v>9</v>
      </c>
      <c r="L1119" s="22" t="s">
        <v>10</v>
      </c>
      <c r="M1119" s="22" t="s">
        <v>658</v>
      </c>
      <c r="N1119" s="22" t="s">
        <v>659</v>
      </c>
      <c r="O1119" s="22" t="s">
        <v>660</v>
      </c>
      <c r="P1119" s="22" t="s">
        <v>661</v>
      </c>
      <c r="Q1119" s="22" t="s">
        <v>662</v>
      </c>
      <c r="R1119" s="22" t="s">
        <v>663</v>
      </c>
      <c r="S1119" s="22" t="s">
        <v>664</v>
      </c>
      <c r="T1119" s="22" t="s">
        <v>665</v>
      </c>
      <c r="U1119" s="22" t="s">
        <v>666</v>
      </c>
      <c r="V1119" s="22" t="s">
        <v>667</v>
      </c>
      <c r="W1119" s="22" t="s">
        <v>665</v>
      </c>
      <c r="X1119" s="22" t="s">
        <v>666</v>
      </c>
      <c r="Y1119" s="22" t="s">
        <v>667</v>
      </c>
      <c r="Z1119" s="23" t="s">
        <v>11</v>
      </c>
      <c r="AA1119" s="19" t="s">
        <v>12</v>
      </c>
      <c r="AB1119" s="19" t="s">
        <v>13</v>
      </c>
      <c r="AC1119" s="19" t="s">
        <v>14</v>
      </c>
      <c r="AD1119" s="160"/>
      <c r="AE1119" s="19" t="s">
        <v>15</v>
      </c>
      <c r="AF1119" s="19" t="s">
        <v>16</v>
      </c>
      <c r="AG1119" s="19" t="s">
        <v>17</v>
      </c>
      <c r="AH1119" s="19" t="s">
        <v>18</v>
      </c>
      <c r="AI1119" s="19" t="s">
        <v>19</v>
      </c>
      <c r="AJ1119" s="19" t="s">
        <v>20</v>
      </c>
      <c r="AK1119" s="19" t="s">
        <v>21</v>
      </c>
      <c r="AL1119" s="19" t="s">
        <v>22</v>
      </c>
      <c r="AM1119" s="157"/>
      <c r="AN1119" s="216"/>
      <c r="AO1119"/>
      <c r="AP1119"/>
      <c r="AQ1119"/>
      <c r="AR1119"/>
      <c r="AS1119"/>
      <c r="AT1119"/>
    </row>
    <row r="1120" spans="1:46" ht="15" x14ac:dyDescent="0.25">
      <c r="A1120" s="6"/>
      <c r="B1120" s="161"/>
      <c r="C1120" s="162"/>
      <c r="D1120" s="161"/>
      <c r="E1120" s="161"/>
      <c r="F1120" s="161"/>
      <c r="G1120" s="163"/>
      <c r="H1120" s="161"/>
      <c r="I1120" s="164"/>
      <c r="J1120" s="165"/>
      <c r="K1120" s="161"/>
      <c r="L1120" s="161"/>
      <c r="M1120" s="161"/>
      <c r="N1120" s="161"/>
      <c r="O1120" s="161"/>
      <c r="P1120" s="161"/>
      <c r="Q1120" s="161"/>
      <c r="R1120" s="161"/>
      <c r="S1120" s="161"/>
      <c r="T1120" s="161"/>
      <c r="U1120" s="161"/>
      <c r="V1120" s="161"/>
      <c r="W1120" s="161"/>
      <c r="X1120" s="161"/>
      <c r="Y1120" s="161"/>
      <c r="Z1120" s="160"/>
      <c r="AA1120" s="160"/>
      <c r="AB1120" s="160"/>
      <c r="AC1120" s="160"/>
      <c r="AD1120" s="160"/>
      <c r="AE1120" s="160"/>
      <c r="AF1120" s="160"/>
      <c r="AG1120" s="160"/>
      <c r="AH1120" s="160"/>
      <c r="AI1120" s="160"/>
      <c r="AJ1120" s="160"/>
      <c r="AK1120" s="160"/>
      <c r="AL1120" s="160"/>
      <c r="AM1120" s="157"/>
      <c r="AN1120" s="216"/>
      <c r="AO1120"/>
      <c r="AP1120"/>
      <c r="AQ1120"/>
      <c r="AR1120"/>
      <c r="AS1120"/>
      <c r="AT1120"/>
    </row>
    <row r="1121" spans="1:46" ht="15" x14ac:dyDescent="0.25">
      <c r="A1121" s="334" t="s">
        <v>372</v>
      </c>
      <c r="B1121" s="335">
        <v>51</v>
      </c>
      <c r="C1121" s="336"/>
      <c r="D1121" s="337" t="s">
        <v>23</v>
      </c>
      <c r="E1121" s="338" t="s">
        <v>839</v>
      </c>
      <c r="F1121" s="339"/>
      <c r="G1121" s="408"/>
      <c r="H1121" s="409">
        <v>47.9</v>
      </c>
      <c r="I1121" s="342">
        <v>1</v>
      </c>
      <c r="J1121" s="343"/>
      <c r="K1121" s="344" t="s">
        <v>24</v>
      </c>
      <c r="L1121" s="345">
        <v>47.9</v>
      </c>
      <c r="M1121" s="345">
        <v>47.900874499214424</v>
      </c>
      <c r="N1121" s="345">
        <v>47.901749014394369</v>
      </c>
      <c r="O1121" s="345">
        <v>47.902623545540131</v>
      </c>
      <c r="P1121" s="345">
        <v>47.903498092652022</v>
      </c>
      <c r="Q1121" s="345">
        <v>47.904372655730313</v>
      </c>
      <c r="R1121" s="345">
        <v>47.905247234775302</v>
      </c>
      <c r="S1121" s="345">
        <v>47.906121829787267</v>
      </c>
      <c r="T1121" s="345">
        <v>47.906996440766527</v>
      </c>
      <c r="U1121" s="345">
        <v>47.907871067713344</v>
      </c>
      <c r="V1121" s="345">
        <v>47.908745710628018</v>
      </c>
      <c r="W1121" s="345">
        <v>47.909620369510847</v>
      </c>
      <c r="X1121" s="345">
        <v>47.910495044362136</v>
      </c>
      <c r="Y1121" s="345">
        <v>47.911369735182149</v>
      </c>
      <c r="Z1121" s="346" t="s">
        <v>1624</v>
      </c>
      <c r="AA1121" s="347">
        <v>0</v>
      </c>
      <c r="AB1121" s="347">
        <v>0</v>
      </c>
      <c r="AC1121" s="348">
        <v>0.28392484342379959</v>
      </c>
      <c r="AD1121" s="175"/>
      <c r="AE1121" s="349">
        <v>17430</v>
      </c>
      <c r="AF1121" s="350"/>
      <c r="AG1121" s="350"/>
      <c r="AH1121" s="350"/>
      <c r="AI1121" s="350"/>
      <c r="AJ1121" s="350"/>
      <c r="AK1121" s="350"/>
      <c r="AL1121" s="351"/>
      <c r="AM1121" s="157"/>
      <c r="AN1121" s="216"/>
      <c r="AO1121"/>
      <c r="AP1121"/>
      <c r="AQ1121"/>
      <c r="AR1121"/>
      <c r="AS1121"/>
      <c r="AT1121"/>
    </row>
    <row r="1122" spans="1:46" ht="15" x14ac:dyDescent="0.25">
      <c r="A1122" s="11"/>
      <c r="B1122" s="176"/>
      <c r="C1122" s="177"/>
      <c r="D1122" s="178"/>
      <c r="E1122" s="178"/>
      <c r="F1122" s="178"/>
      <c r="G1122" s="179"/>
      <c r="H1122" s="180"/>
      <c r="I1122" s="181"/>
      <c r="J1122" s="182"/>
      <c r="K1122" s="183" t="s">
        <v>25</v>
      </c>
      <c r="L1122" s="352">
        <v>53.593880841999997</v>
      </c>
      <c r="M1122" s="352">
        <v>53.59485929307921</v>
      </c>
      <c r="N1122" s="352">
        <v>53.595837762021773</v>
      </c>
      <c r="O1122" s="352">
        <v>53.596816248828006</v>
      </c>
      <c r="P1122" s="352">
        <v>53.597794753498263</v>
      </c>
      <c r="Q1122" s="352">
        <v>53.598773276032851</v>
      </c>
      <c r="R1122" s="352">
        <v>53.599751816432097</v>
      </c>
      <c r="S1122" s="352">
        <v>53.600730374696326</v>
      </c>
      <c r="T1122" s="352">
        <v>53.601708950825874</v>
      </c>
      <c r="U1122" s="352">
        <v>53.602687544821052</v>
      </c>
      <c r="V1122" s="352">
        <v>53.603666156682188</v>
      </c>
      <c r="W1122" s="352">
        <v>53.604644786409615</v>
      </c>
      <c r="X1122" s="352">
        <v>53.605623434003675</v>
      </c>
      <c r="Y1122" s="352">
        <v>53.606602099464659</v>
      </c>
      <c r="Z1122" s="184"/>
      <c r="AA1122" s="353"/>
      <c r="AB1122" s="353"/>
      <c r="AC1122" s="354">
        <v>13.6</v>
      </c>
      <c r="AD1122" s="175"/>
      <c r="AE1122" s="186">
        <v>1</v>
      </c>
      <c r="AF1122" s="187">
        <v>0</v>
      </c>
      <c r="AG1122" s="187">
        <v>0</v>
      </c>
      <c r="AH1122" s="187">
        <v>0</v>
      </c>
      <c r="AI1122" s="187">
        <v>0</v>
      </c>
      <c r="AJ1122" s="187">
        <v>0</v>
      </c>
      <c r="AK1122" s="187">
        <v>0</v>
      </c>
      <c r="AL1122" s="188">
        <v>0</v>
      </c>
      <c r="AM1122" s="157"/>
      <c r="AN1122" s="216"/>
      <c r="AO1122"/>
      <c r="AP1122"/>
      <c r="AQ1122"/>
      <c r="AR1122"/>
      <c r="AS1122"/>
      <c r="AT1122"/>
    </row>
    <row r="1123" spans="1:46" ht="15" x14ac:dyDescent="0.25">
      <c r="A1123" s="11"/>
      <c r="B1123" s="176"/>
      <c r="C1123" s="189"/>
      <c r="D1123" s="190" t="s">
        <v>26</v>
      </c>
      <c r="E1123" s="355"/>
      <c r="F1123" s="356"/>
      <c r="G1123" s="357"/>
      <c r="H1123" s="358"/>
      <c r="I1123" s="359"/>
      <c r="J1123" s="359"/>
      <c r="K1123" s="359"/>
      <c r="L1123" s="359"/>
      <c r="M1123" s="359"/>
      <c r="N1123" s="360"/>
      <c r="O1123" s="360"/>
      <c r="P1123" s="360"/>
      <c r="Q1123" s="360"/>
      <c r="R1123" s="361" t="s">
        <v>27</v>
      </c>
      <c r="S1123" s="392">
        <v>0</v>
      </c>
      <c r="T1123" s="353"/>
      <c r="U1123" s="353"/>
      <c r="V1123" s="353"/>
      <c r="W1123" s="353"/>
      <c r="X1123" s="353"/>
      <c r="Y1123" s="353"/>
      <c r="Z1123" s="184"/>
      <c r="AA1123" s="362"/>
      <c r="AB1123" s="362"/>
      <c r="AC1123" s="363"/>
      <c r="AD1123" s="175"/>
      <c r="AE1123" s="175"/>
      <c r="AF1123" s="175"/>
      <c r="AG1123" s="175"/>
      <c r="AH1123" s="175"/>
      <c r="AI1123" s="175"/>
      <c r="AJ1123" s="175"/>
      <c r="AK1123" s="175"/>
      <c r="AL1123" s="175"/>
      <c r="AM1123" s="157"/>
      <c r="AN1123" s="216"/>
      <c r="AO1123"/>
      <c r="AP1123"/>
      <c r="AQ1123"/>
      <c r="AR1123"/>
      <c r="AS1123"/>
      <c r="AT1123"/>
    </row>
    <row r="1124" spans="1:46" ht="15" x14ac:dyDescent="0.25">
      <c r="A1124" s="14"/>
      <c r="B1124" s="197"/>
      <c r="C1124" s="198"/>
      <c r="D1124" s="198"/>
      <c r="E1124" s="198"/>
      <c r="F1124" s="199"/>
      <c r="G1124" s="200" t="s">
        <v>28</v>
      </c>
      <c r="H1124" s="201">
        <v>0.99199999999999999</v>
      </c>
      <c r="I1124" s="197"/>
      <c r="J1124" s="202"/>
      <c r="K1124" s="203" t="s">
        <v>29</v>
      </c>
      <c r="L1124" s="78">
        <v>47.516799999999996</v>
      </c>
      <c r="M1124" s="78">
        <v>47.517667503220707</v>
      </c>
      <c r="N1124" s="78">
        <v>47.518535022279217</v>
      </c>
      <c r="O1124" s="78">
        <v>47.519402557175809</v>
      </c>
      <c r="P1124" s="78">
        <v>47.520270107910804</v>
      </c>
      <c r="Q1124" s="78">
        <v>47.521137674484471</v>
      </c>
      <c r="R1124" s="78">
        <v>47.522005256897103</v>
      </c>
      <c r="S1124" s="78">
        <v>47.522872855148968</v>
      </c>
      <c r="T1124" s="78">
        <v>47.523740469240394</v>
      </c>
      <c r="U1124" s="78">
        <v>47.524608099171637</v>
      </c>
      <c r="V1124" s="78">
        <v>47.525475744942995</v>
      </c>
      <c r="W1124" s="78">
        <v>47.526343406554759</v>
      </c>
      <c r="X1124" s="78">
        <v>47.527211084007241</v>
      </c>
      <c r="Y1124" s="78">
        <v>47.528078777300692</v>
      </c>
      <c r="Z1124" s="204"/>
      <c r="AA1124" s="205"/>
      <c r="AB1124" s="198"/>
      <c r="AC1124" s="206"/>
      <c r="AD1124" s="175"/>
      <c r="AE1124" s="175"/>
      <c r="AF1124" s="175"/>
      <c r="AG1124" s="175"/>
      <c r="AH1124" s="175"/>
      <c r="AI1124" s="175"/>
      <c r="AJ1124" s="175"/>
      <c r="AK1124" s="175"/>
      <c r="AL1124" s="175"/>
      <c r="AM1124" s="157"/>
      <c r="AN1124" s="216"/>
      <c r="AO1124"/>
      <c r="AP1124"/>
      <c r="AQ1124"/>
      <c r="AR1124"/>
      <c r="AS1124"/>
      <c r="AT1124"/>
    </row>
    <row r="1125" spans="1:46" ht="15" x14ac:dyDescent="0.25">
      <c r="A1125" s="2"/>
      <c r="C1125" s="207"/>
      <c r="D1125" s="208"/>
      <c r="E1125" s="208"/>
      <c r="F1125" s="208"/>
      <c r="G1125" s="209"/>
      <c r="H1125" s="241"/>
      <c r="I1125" s="211"/>
      <c r="J1125" s="212"/>
      <c r="K1125" s="208"/>
      <c r="Z1125" s="175"/>
      <c r="AA1125" s="175"/>
      <c r="AB1125" s="175"/>
      <c r="AC1125" s="175"/>
      <c r="AD1125" s="175"/>
      <c r="AE1125" s="175"/>
      <c r="AF1125" s="175"/>
      <c r="AG1125" s="175"/>
      <c r="AH1125" s="175"/>
      <c r="AI1125" s="175"/>
      <c r="AJ1125" s="175"/>
      <c r="AK1125" s="175"/>
      <c r="AL1125" s="175"/>
      <c r="AM1125" s="157"/>
      <c r="AN1125" s="216"/>
      <c r="AO1125"/>
      <c r="AP1125"/>
      <c r="AQ1125"/>
      <c r="AR1125"/>
      <c r="AS1125"/>
      <c r="AT1125"/>
    </row>
    <row r="1126" spans="1:46" ht="15" x14ac:dyDescent="0.25">
      <c r="A1126" s="152"/>
      <c r="B1126" s="388">
        <v>55</v>
      </c>
      <c r="C1126" s="365" t="s">
        <v>375</v>
      </c>
      <c r="D1126" s="366" t="s">
        <v>30</v>
      </c>
      <c r="E1126" s="366" t="s">
        <v>37</v>
      </c>
      <c r="F1126" s="367"/>
      <c r="G1126" s="411">
        <v>43492</v>
      </c>
      <c r="H1126" s="412">
        <v>9.1199999999999992</v>
      </c>
      <c r="I1126" s="342">
        <v>1</v>
      </c>
      <c r="J1126" s="368">
        <v>0</v>
      </c>
      <c r="K1126" s="369">
        <v>0</v>
      </c>
      <c r="L1126" s="370">
        <v>9.1199999999999992</v>
      </c>
      <c r="M1126" s="370">
        <v>9.1201665017293418</v>
      </c>
      <c r="N1126" s="370">
        <v>9.120333006498468</v>
      </c>
      <c r="O1126" s="370">
        <v>9.1204995143074328</v>
      </c>
      <c r="P1126" s="370">
        <v>9.120666025156293</v>
      </c>
      <c r="Q1126" s="370">
        <v>9.1208325390451019</v>
      </c>
      <c r="R1126" s="370">
        <v>9.1209990559739182</v>
      </c>
      <c r="S1126" s="370">
        <v>9.1211655759427934</v>
      </c>
      <c r="T1126" s="370">
        <v>9.1213320989517879</v>
      </c>
      <c r="U1126" s="370">
        <v>9.1214986250009513</v>
      </c>
      <c r="V1126" s="370">
        <v>9.121665154090346</v>
      </c>
      <c r="W1126" s="370">
        <v>9.1218316862200179</v>
      </c>
      <c r="X1126" s="370">
        <v>9.1219982213900366</v>
      </c>
      <c r="Y1126" s="370">
        <v>9.1221647596004427</v>
      </c>
      <c r="Z1126" s="381"/>
      <c r="AA1126" s="347">
        <v>0</v>
      </c>
      <c r="AB1126" s="347">
        <v>0</v>
      </c>
      <c r="AC1126" s="348">
        <v>0.22368421052631582</v>
      </c>
      <c r="AD1126" s="175"/>
      <c r="AE1126" s="349">
        <v>84331</v>
      </c>
      <c r="AF1126" s="350"/>
      <c r="AG1126" s="350"/>
      <c r="AH1126" s="350"/>
      <c r="AI1126" s="350"/>
      <c r="AJ1126" s="350"/>
      <c r="AK1126" s="350"/>
      <c r="AL1126" s="351"/>
      <c r="AM1126" s="157">
        <v>9.8113435784622958</v>
      </c>
      <c r="AN1126" s="216">
        <v>-0.69134357846229655</v>
      </c>
      <c r="AO1126"/>
      <c r="AP1126"/>
      <c r="AQ1126"/>
      <c r="AR1126"/>
      <c r="AS1126"/>
      <c r="AT1126"/>
    </row>
    <row r="1127" spans="1:46" ht="15" x14ac:dyDescent="0.25">
      <c r="A1127" s="152"/>
      <c r="C1127" s="217"/>
      <c r="D1127" s="139"/>
      <c r="E1127" s="139"/>
      <c r="F1127" s="139"/>
      <c r="G1127" s="218">
        <v>0.72916666666666663</v>
      </c>
      <c r="H1127" s="248"/>
      <c r="I1127" s="220"/>
      <c r="J1127" s="220"/>
      <c r="K1127" s="220"/>
      <c r="L1127" s="220" t="s">
        <v>32</v>
      </c>
      <c r="M1127" s="235"/>
      <c r="N1127" s="221"/>
      <c r="O1127" s="221"/>
      <c r="P1127" s="221"/>
      <c r="Q1127" s="221"/>
      <c r="R1127" s="221"/>
      <c r="S1127" s="221"/>
      <c r="T1127" s="221"/>
      <c r="U1127" s="221"/>
      <c r="V1127" s="221"/>
      <c r="W1127" s="221"/>
      <c r="X1127" s="221"/>
      <c r="Y1127" s="221"/>
      <c r="Z1127" s="222"/>
      <c r="AA1127" s="353"/>
      <c r="AB1127" s="353"/>
      <c r="AC1127" s="372">
        <v>2.04</v>
      </c>
      <c r="AD1127" s="175"/>
      <c r="AE1127" s="186">
        <v>1</v>
      </c>
      <c r="AF1127" s="187">
        <v>0</v>
      </c>
      <c r="AG1127" s="187">
        <v>0</v>
      </c>
      <c r="AH1127" s="187">
        <v>0</v>
      </c>
      <c r="AI1127" s="187">
        <v>0</v>
      </c>
      <c r="AJ1127" s="187">
        <v>0</v>
      </c>
      <c r="AK1127" s="187">
        <v>0</v>
      </c>
      <c r="AL1127" s="188">
        <v>0</v>
      </c>
      <c r="AM1127" s="157"/>
      <c r="AN1127" s="216"/>
      <c r="AO1127"/>
      <c r="AP1127"/>
      <c r="AQ1127"/>
      <c r="AR1127"/>
      <c r="AS1127"/>
      <c r="AT1127"/>
    </row>
    <row r="1128" spans="1:46" ht="15" x14ac:dyDescent="0.25">
      <c r="A1128" s="152"/>
      <c r="C1128" s="223" t="s">
        <v>33</v>
      </c>
      <c r="D1128" s="373"/>
      <c r="E1128" s="225"/>
      <c r="F1128" s="225"/>
      <c r="G1128" s="226"/>
      <c r="H1128" s="249"/>
      <c r="I1128" s="228"/>
      <c r="J1128" s="228"/>
      <c r="K1128" s="228"/>
      <c r="L1128" s="228"/>
      <c r="M1128" s="374"/>
      <c r="N1128" s="374"/>
      <c r="O1128" s="375"/>
      <c r="P1128" s="375"/>
      <c r="Q1128" s="375"/>
      <c r="R1128" s="376" t="s">
        <v>34</v>
      </c>
      <c r="S1128" s="396">
        <v>0</v>
      </c>
      <c r="T1128" s="233"/>
      <c r="U1128" s="233"/>
      <c r="V1128" s="233"/>
      <c r="W1128" s="233"/>
      <c r="X1128" s="233"/>
      <c r="Y1128" s="233"/>
      <c r="Z1128" s="234"/>
      <c r="AA1128" s="378"/>
      <c r="AB1128" s="378"/>
      <c r="AC1128" s="379"/>
      <c r="AD1128" s="175"/>
      <c r="AE1128" s="175"/>
      <c r="AF1128" s="175"/>
      <c r="AG1128" s="175"/>
      <c r="AH1128" s="175"/>
      <c r="AI1128" s="175"/>
      <c r="AJ1128" s="175"/>
      <c r="AK1128" s="175"/>
      <c r="AL1128" s="175"/>
      <c r="AM1128" s="157"/>
      <c r="AN1128" s="216"/>
      <c r="AO1128"/>
      <c r="AP1128"/>
      <c r="AQ1128"/>
      <c r="AR1128"/>
      <c r="AS1128"/>
      <c r="AT1128"/>
    </row>
    <row r="1129" spans="1:46" ht="15" x14ac:dyDescent="0.25">
      <c r="A1129" s="152"/>
      <c r="B1129" s="364">
        <v>56</v>
      </c>
      <c r="C1129" s="365" t="s">
        <v>376</v>
      </c>
      <c r="D1129" s="366" t="s">
        <v>30</v>
      </c>
      <c r="E1129" s="366" t="s">
        <v>545</v>
      </c>
      <c r="F1129" s="367"/>
      <c r="G1129" s="411">
        <v>43487</v>
      </c>
      <c r="H1129" s="412">
        <v>11.98</v>
      </c>
      <c r="I1129" s="342">
        <v>1</v>
      </c>
      <c r="J1129" s="368">
        <v>0</v>
      </c>
      <c r="K1129" s="369">
        <v>0</v>
      </c>
      <c r="L1129" s="370">
        <v>11.98</v>
      </c>
      <c r="M1129" s="370">
        <v>11.980218716087448</v>
      </c>
      <c r="N1129" s="370">
        <v>11.980437436167945</v>
      </c>
      <c r="O1129" s="370">
        <v>11.980656160241562</v>
      </c>
      <c r="P1129" s="370">
        <v>11.980874888308378</v>
      </c>
      <c r="Q1129" s="370">
        <v>11.981093620368458</v>
      </c>
      <c r="R1129" s="370">
        <v>11.98131235642188</v>
      </c>
      <c r="S1129" s="370">
        <v>11.981531096468716</v>
      </c>
      <c r="T1129" s="370">
        <v>11.981749840509039</v>
      </c>
      <c r="U1129" s="370">
        <v>11.981968588542919</v>
      </c>
      <c r="V1129" s="370">
        <v>11.982187340570434</v>
      </c>
      <c r="W1129" s="370">
        <v>11.982406096591649</v>
      </c>
      <c r="X1129" s="370">
        <v>11.98262485660665</v>
      </c>
      <c r="Y1129" s="370">
        <v>11.982843620615496</v>
      </c>
      <c r="Z1129" s="371"/>
      <c r="AA1129" s="347">
        <v>0</v>
      </c>
      <c r="AB1129" s="347">
        <v>0</v>
      </c>
      <c r="AC1129" s="348">
        <v>0.13772954924874789</v>
      </c>
      <c r="AD1129" s="175"/>
      <c r="AE1129" s="349">
        <v>84318</v>
      </c>
      <c r="AF1129" s="350"/>
      <c r="AG1129" s="350"/>
      <c r="AH1129" s="350"/>
      <c r="AI1129" s="350"/>
      <c r="AJ1129" s="350"/>
      <c r="AK1129" s="350"/>
      <c r="AL1129" s="351"/>
      <c r="AM1129" s="157">
        <v>12.524785995417327</v>
      </c>
      <c r="AN1129" s="216">
        <v>-0.54478599541732642</v>
      </c>
      <c r="AO1129"/>
      <c r="AP1129"/>
      <c r="AQ1129"/>
      <c r="AR1129"/>
      <c r="AS1129"/>
      <c r="AT1129"/>
    </row>
    <row r="1130" spans="1:46" ht="15" x14ac:dyDescent="0.25">
      <c r="A1130" s="152"/>
      <c r="C1130" s="217"/>
      <c r="D1130" s="139"/>
      <c r="E1130" s="139"/>
      <c r="F1130" s="139"/>
      <c r="G1130" s="218">
        <v>0.72916666666666663</v>
      </c>
      <c r="H1130" s="250"/>
      <c r="I1130" s="220"/>
      <c r="J1130" s="220"/>
      <c r="K1130" s="220"/>
      <c r="L1130" s="220" t="s">
        <v>32</v>
      </c>
      <c r="M1130" s="221"/>
      <c r="N1130" s="221"/>
      <c r="O1130" s="221"/>
      <c r="P1130" s="221"/>
      <c r="Q1130" s="221"/>
      <c r="R1130" s="221"/>
      <c r="S1130" s="221"/>
      <c r="T1130" s="221"/>
      <c r="U1130" s="221"/>
      <c r="V1130" s="221"/>
      <c r="W1130" s="221"/>
      <c r="X1130" s="221"/>
      <c r="Y1130" s="221"/>
      <c r="Z1130" s="222"/>
      <c r="AA1130" s="353"/>
      <c r="AB1130" s="353"/>
      <c r="AC1130" s="372">
        <v>1.65</v>
      </c>
      <c r="AD1130" s="175"/>
      <c r="AE1130" s="186">
        <v>1</v>
      </c>
      <c r="AF1130" s="187">
        <v>0</v>
      </c>
      <c r="AG1130" s="187">
        <v>0</v>
      </c>
      <c r="AH1130" s="187">
        <v>0</v>
      </c>
      <c r="AI1130" s="187">
        <v>0</v>
      </c>
      <c r="AJ1130" s="187">
        <v>0</v>
      </c>
      <c r="AK1130" s="187">
        <v>0</v>
      </c>
      <c r="AL1130" s="188">
        <v>0</v>
      </c>
      <c r="AM1130" s="157"/>
      <c r="AN1130" s="216"/>
      <c r="AO1130"/>
      <c r="AP1130"/>
      <c r="AQ1130"/>
      <c r="AR1130"/>
      <c r="AS1130"/>
      <c r="AT1130"/>
    </row>
    <row r="1131" spans="1:46" ht="15" x14ac:dyDescent="0.25">
      <c r="A1131" s="152"/>
      <c r="C1131" s="223" t="s">
        <v>33</v>
      </c>
      <c r="D1131" s="373"/>
      <c r="E1131" s="225"/>
      <c r="F1131" s="225"/>
      <c r="G1131" s="226"/>
      <c r="H1131" s="249"/>
      <c r="I1131" s="228"/>
      <c r="J1131" s="228"/>
      <c r="K1131" s="228"/>
      <c r="L1131" s="228"/>
      <c r="M1131" s="374"/>
      <c r="N1131" s="374"/>
      <c r="O1131" s="375"/>
      <c r="P1131" s="375"/>
      <c r="Q1131" s="375"/>
      <c r="R1131" s="376" t="s">
        <v>34</v>
      </c>
      <c r="S1131" s="396">
        <v>0</v>
      </c>
      <c r="T1131" s="233"/>
      <c r="U1131" s="233"/>
      <c r="V1131" s="233"/>
      <c r="W1131" s="233"/>
      <c r="X1131" s="233"/>
      <c r="Y1131" s="233"/>
      <c r="Z1131" s="234"/>
      <c r="AA1131" s="378"/>
      <c r="AB1131" s="378"/>
      <c r="AC1131" s="379"/>
      <c r="AD1131" s="175"/>
      <c r="AE1131" s="175"/>
      <c r="AF1131" s="175"/>
      <c r="AG1131" s="175"/>
      <c r="AH1131" s="175"/>
      <c r="AI1131" s="175"/>
      <c r="AJ1131" s="175"/>
      <c r="AK1131" s="175"/>
      <c r="AL1131" s="175"/>
      <c r="AM1131" s="157"/>
      <c r="AN1131" s="216"/>
      <c r="AO1131"/>
      <c r="AP1131"/>
      <c r="AQ1131"/>
      <c r="AR1131"/>
      <c r="AS1131"/>
      <c r="AT1131"/>
    </row>
    <row r="1132" spans="1:46" ht="15" x14ac:dyDescent="0.25">
      <c r="A1132" s="152"/>
      <c r="B1132" s="364">
        <v>57</v>
      </c>
      <c r="C1132" s="365" t="s">
        <v>377</v>
      </c>
      <c r="D1132" s="366" t="s">
        <v>30</v>
      </c>
      <c r="E1132" s="366" t="s">
        <v>37</v>
      </c>
      <c r="F1132" s="367"/>
      <c r="G1132" s="411">
        <v>43520</v>
      </c>
      <c r="H1132" s="412">
        <v>7.16</v>
      </c>
      <c r="I1132" s="342">
        <v>1</v>
      </c>
      <c r="J1132" s="368">
        <v>0</v>
      </c>
      <c r="K1132" s="369">
        <v>0</v>
      </c>
      <c r="L1132" s="370">
        <v>7.16</v>
      </c>
      <c r="M1132" s="370">
        <v>7.1601307184629492</v>
      </c>
      <c r="N1132" s="370">
        <v>7.1602614393123947</v>
      </c>
      <c r="O1132" s="370">
        <v>7.16039216254838</v>
      </c>
      <c r="P1132" s="370">
        <v>7.1605228881709504</v>
      </c>
      <c r="Q1132" s="370">
        <v>7.1606536161801468</v>
      </c>
      <c r="R1132" s="370">
        <v>7.1607843465760155</v>
      </c>
      <c r="S1132" s="370">
        <v>7.1609150793585981</v>
      </c>
      <c r="T1132" s="370">
        <v>7.1610458145279399</v>
      </c>
      <c r="U1132" s="370">
        <v>7.1611765520840818</v>
      </c>
      <c r="V1132" s="370">
        <v>7.1613072920270699</v>
      </c>
      <c r="W1132" s="370">
        <v>7.1614380343569453</v>
      </c>
      <c r="X1132" s="370">
        <v>7.1615687790737574</v>
      </c>
      <c r="Y1132" s="370">
        <v>7.1616995261775411</v>
      </c>
      <c r="Z1132" s="371"/>
      <c r="AA1132" s="347">
        <v>0</v>
      </c>
      <c r="AB1132" s="347">
        <v>0</v>
      </c>
      <c r="AC1132" s="348">
        <v>0.21787709497206703</v>
      </c>
      <c r="AD1132" s="175"/>
      <c r="AE1132" s="349">
        <v>84327</v>
      </c>
      <c r="AF1132" s="350"/>
      <c r="AG1132" s="350"/>
      <c r="AH1132" s="350"/>
      <c r="AI1132" s="350"/>
      <c r="AJ1132" s="350"/>
      <c r="AK1132" s="350"/>
      <c r="AL1132" s="351"/>
      <c r="AM1132" s="157">
        <v>8.5299999999999994</v>
      </c>
      <c r="AN1132" s="240">
        <v>-1.3699999999999992</v>
      </c>
      <c r="AO1132"/>
      <c r="AP1132"/>
      <c r="AQ1132"/>
      <c r="AR1132"/>
      <c r="AS1132"/>
      <c r="AT1132"/>
    </row>
    <row r="1133" spans="1:46" ht="15" x14ac:dyDescent="0.25">
      <c r="C1133" s="217"/>
      <c r="D1133" s="139"/>
      <c r="E1133" s="139"/>
      <c r="F1133" s="139"/>
      <c r="G1133" s="218">
        <v>0.75</v>
      </c>
      <c r="H1133" s="250"/>
      <c r="I1133" s="220"/>
      <c r="J1133" s="220"/>
      <c r="K1133" s="220"/>
      <c r="L1133" s="220" t="s">
        <v>32</v>
      </c>
      <c r="M1133" s="235"/>
      <c r="N1133" s="221"/>
      <c r="O1133" s="221"/>
      <c r="P1133" s="221"/>
      <c r="Q1133" s="221"/>
      <c r="R1133" s="221"/>
      <c r="S1133" s="221"/>
      <c r="T1133" s="221"/>
      <c r="U1133" s="221"/>
      <c r="V1133" s="221"/>
      <c r="W1133" s="221"/>
      <c r="X1133" s="221"/>
      <c r="Y1133" s="221"/>
      <c r="Z1133" s="222"/>
      <c r="AA1133" s="353"/>
      <c r="AB1133" s="353"/>
      <c r="AC1133" s="372">
        <v>1.56</v>
      </c>
      <c r="AD1133" s="175"/>
      <c r="AE1133" s="186">
        <v>1</v>
      </c>
      <c r="AF1133" s="187">
        <v>0</v>
      </c>
      <c r="AG1133" s="187">
        <v>0</v>
      </c>
      <c r="AH1133" s="187">
        <v>0</v>
      </c>
      <c r="AI1133" s="187">
        <v>0</v>
      </c>
      <c r="AJ1133" s="187">
        <v>0</v>
      </c>
      <c r="AK1133" s="187">
        <v>0</v>
      </c>
      <c r="AL1133" s="188">
        <v>0</v>
      </c>
      <c r="AM1133" s="157"/>
      <c r="AN1133" s="216"/>
      <c r="AO1133"/>
      <c r="AP1133"/>
      <c r="AQ1133"/>
      <c r="AR1133"/>
      <c r="AS1133"/>
      <c r="AT1133"/>
    </row>
    <row r="1134" spans="1:46" ht="15" x14ac:dyDescent="0.25">
      <c r="C1134" s="223" t="s">
        <v>33</v>
      </c>
      <c r="D1134" s="373"/>
      <c r="E1134" s="225"/>
      <c r="F1134" s="225"/>
      <c r="G1134" s="226"/>
      <c r="H1134" s="249"/>
      <c r="I1134" s="228"/>
      <c r="J1134" s="228"/>
      <c r="K1134" s="228"/>
      <c r="L1134" s="228"/>
      <c r="M1134" s="374"/>
      <c r="N1134" s="374"/>
      <c r="O1134" s="375"/>
      <c r="P1134" s="375"/>
      <c r="Q1134" s="375"/>
      <c r="R1134" s="376" t="s">
        <v>34</v>
      </c>
      <c r="S1134" s="396">
        <v>0</v>
      </c>
      <c r="T1134" s="233"/>
      <c r="U1134" s="233"/>
      <c r="V1134" s="233"/>
      <c r="W1134" s="233"/>
      <c r="X1134" s="233"/>
      <c r="Y1134" s="233"/>
      <c r="Z1134" s="234"/>
      <c r="AA1134" s="378"/>
      <c r="AB1134" s="378"/>
      <c r="AC1134" s="379"/>
      <c r="AD1134" s="175"/>
      <c r="AE1134" s="175"/>
      <c r="AF1134" s="175"/>
      <c r="AG1134" s="175"/>
      <c r="AH1134" s="175"/>
      <c r="AI1134" s="175"/>
      <c r="AJ1134" s="175"/>
      <c r="AK1134" s="175"/>
      <c r="AL1134" s="175"/>
      <c r="AM1134" s="157"/>
      <c r="AN1134" s="216"/>
      <c r="AO1134"/>
      <c r="AP1134"/>
      <c r="AQ1134"/>
      <c r="AR1134"/>
      <c r="AS1134"/>
      <c r="AT1134"/>
    </row>
    <row r="1135" spans="1:46" ht="15" x14ac:dyDescent="0.25">
      <c r="B1135" s="364">
        <v>58</v>
      </c>
      <c r="C1135" s="365" t="s">
        <v>378</v>
      </c>
      <c r="D1135" s="366" t="s">
        <v>30</v>
      </c>
      <c r="E1135" s="366" t="s">
        <v>570</v>
      </c>
      <c r="F1135" s="367"/>
      <c r="G1135" s="411">
        <v>43485</v>
      </c>
      <c r="H1135" s="412">
        <v>2.86</v>
      </c>
      <c r="I1135" s="342">
        <v>1</v>
      </c>
      <c r="J1135" s="368">
        <v>0</v>
      </c>
      <c r="K1135" s="369">
        <v>0</v>
      </c>
      <c r="L1135" s="370">
        <v>2.86</v>
      </c>
      <c r="M1135" s="370">
        <v>2.8600522143581051</v>
      </c>
      <c r="N1135" s="370">
        <v>2.8601044296694758</v>
      </c>
      <c r="O1135" s="370">
        <v>2.8601566459341292</v>
      </c>
      <c r="P1135" s="370">
        <v>2.8602088631520832</v>
      </c>
      <c r="Q1135" s="370">
        <v>2.8602610813233547</v>
      </c>
      <c r="R1135" s="370">
        <v>2.8603133004479613</v>
      </c>
      <c r="S1135" s="370">
        <v>2.86036552052592</v>
      </c>
      <c r="T1135" s="370">
        <v>2.8604177415572494</v>
      </c>
      <c r="U1135" s="370">
        <v>2.8604699635419655</v>
      </c>
      <c r="V1135" s="370">
        <v>2.8605221864800865</v>
      </c>
      <c r="W1135" s="370">
        <v>2.8605744103716289</v>
      </c>
      <c r="X1135" s="370">
        <v>2.8606266352166125</v>
      </c>
      <c r="Y1135" s="370">
        <v>2.8606788610150513</v>
      </c>
      <c r="Z1135" s="371"/>
      <c r="AA1135" s="347">
        <v>0</v>
      </c>
      <c r="AB1135" s="347">
        <v>0</v>
      </c>
      <c r="AC1135" s="348">
        <v>0.15734265734265734</v>
      </c>
      <c r="AD1135" s="175"/>
      <c r="AE1135" s="349">
        <v>84322</v>
      </c>
      <c r="AF1135" s="350"/>
      <c r="AG1135" s="350"/>
      <c r="AH1135" s="350"/>
      <c r="AI1135" s="350"/>
      <c r="AJ1135" s="350"/>
      <c r="AK1135" s="350"/>
      <c r="AL1135" s="351"/>
      <c r="AM1135" s="157">
        <v>2.9714913902896445</v>
      </c>
      <c r="AN1135" s="216">
        <v>-0.11149139028964461</v>
      </c>
      <c r="AO1135"/>
      <c r="AP1135"/>
      <c r="AQ1135"/>
      <c r="AR1135"/>
      <c r="AS1135"/>
      <c r="AT1135"/>
    </row>
    <row r="1136" spans="1:46" ht="15" x14ac:dyDescent="0.25">
      <c r="C1136" s="217"/>
      <c r="D1136" s="139"/>
      <c r="E1136" s="139"/>
      <c r="F1136" s="139"/>
      <c r="G1136" s="218">
        <v>0.70833333333333337</v>
      </c>
      <c r="H1136" s="250"/>
      <c r="I1136" s="220"/>
      <c r="J1136" s="220"/>
      <c r="K1136" s="220"/>
      <c r="L1136" s="220" t="s">
        <v>32</v>
      </c>
      <c r="M1136" s="235"/>
      <c r="N1136" s="221"/>
      <c r="O1136" s="221"/>
      <c r="P1136" s="221"/>
      <c r="Q1136" s="221"/>
      <c r="R1136" s="221"/>
      <c r="S1136" s="221"/>
      <c r="T1136" s="221"/>
      <c r="U1136" s="221"/>
      <c r="V1136" s="221"/>
      <c r="W1136" s="221"/>
      <c r="X1136" s="221"/>
      <c r="Y1136" s="221"/>
      <c r="Z1136" s="222"/>
      <c r="AA1136" s="353"/>
      <c r="AB1136" s="353"/>
      <c r="AC1136" s="372">
        <v>0.45</v>
      </c>
      <c r="AD1136" s="175"/>
      <c r="AE1136" s="186">
        <v>1</v>
      </c>
      <c r="AF1136" s="187">
        <v>0</v>
      </c>
      <c r="AG1136" s="187">
        <v>0</v>
      </c>
      <c r="AH1136" s="187">
        <v>0</v>
      </c>
      <c r="AI1136" s="187">
        <v>0</v>
      </c>
      <c r="AJ1136" s="187">
        <v>0</v>
      </c>
      <c r="AK1136" s="187">
        <v>0</v>
      </c>
      <c r="AL1136" s="188">
        <v>0</v>
      </c>
      <c r="AM1136" s="157"/>
      <c r="AN1136" s="216"/>
      <c r="AO1136"/>
      <c r="AP1136"/>
      <c r="AQ1136"/>
      <c r="AR1136"/>
      <c r="AS1136"/>
      <c r="AT1136"/>
    </row>
    <row r="1137" spans="1:46" ht="15" x14ac:dyDescent="0.25">
      <c r="C1137" s="223" t="s">
        <v>33</v>
      </c>
      <c r="D1137" s="373"/>
      <c r="E1137" s="225"/>
      <c r="F1137" s="225"/>
      <c r="G1137" s="226"/>
      <c r="H1137" s="249"/>
      <c r="I1137" s="228"/>
      <c r="J1137" s="228"/>
      <c r="K1137" s="228"/>
      <c r="L1137" s="228"/>
      <c r="M1137" s="374"/>
      <c r="N1137" s="374"/>
      <c r="O1137" s="375"/>
      <c r="P1137" s="375"/>
      <c r="Q1137" s="375"/>
      <c r="R1137" s="376" t="s">
        <v>34</v>
      </c>
      <c r="S1137" s="396">
        <v>0</v>
      </c>
      <c r="T1137" s="233"/>
      <c r="U1137" s="233"/>
      <c r="V1137" s="233"/>
      <c r="W1137" s="233"/>
      <c r="X1137" s="233"/>
      <c r="Y1137" s="233"/>
      <c r="Z1137" s="234"/>
      <c r="AA1137" s="378"/>
      <c r="AB1137" s="378"/>
      <c r="AC1137" s="379"/>
      <c r="AD1137" s="175"/>
      <c r="AE1137" s="175"/>
      <c r="AF1137" s="175"/>
      <c r="AG1137" s="175"/>
      <c r="AH1137" s="175"/>
      <c r="AI1137" s="175"/>
      <c r="AJ1137" s="175"/>
      <c r="AK1137" s="175"/>
      <c r="AL1137" s="175"/>
      <c r="AM1137" s="157"/>
      <c r="AN1137" s="216"/>
      <c r="AO1137"/>
      <c r="AP1137"/>
      <c r="AQ1137"/>
      <c r="AR1137"/>
      <c r="AS1137"/>
      <c r="AT1137"/>
    </row>
    <row r="1138" spans="1:46" ht="15" x14ac:dyDescent="0.25">
      <c r="B1138" s="380">
        <v>54</v>
      </c>
      <c r="C1138" s="365" t="s">
        <v>374</v>
      </c>
      <c r="D1138" s="366" t="s">
        <v>30</v>
      </c>
      <c r="E1138" s="366" t="s">
        <v>582</v>
      </c>
      <c r="F1138" s="367"/>
      <c r="G1138" s="411">
        <v>43489</v>
      </c>
      <c r="H1138" s="412">
        <v>8.34</v>
      </c>
      <c r="I1138" s="342">
        <v>1</v>
      </c>
      <c r="J1138" s="368">
        <v>0</v>
      </c>
      <c r="K1138" s="369">
        <v>0</v>
      </c>
      <c r="L1138" s="370">
        <v>8.34</v>
      </c>
      <c r="M1138" s="370">
        <v>8.3401522614498589</v>
      </c>
      <c r="N1138" s="370">
        <v>8.340304525679521</v>
      </c>
      <c r="O1138" s="370">
        <v>8.3404567926890341</v>
      </c>
      <c r="P1138" s="370">
        <v>8.3406090624784532</v>
      </c>
      <c r="Q1138" s="370">
        <v>8.3407613350478247</v>
      </c>
      <c r="R1138" s="370">
        <v>8.3409136103972017</v>
      </c>
      <c r="S1138" s="370">
        <v>8.341065888526634</v>
      </c>
      <c r="T1138" s="370">
        <v>8.3412181694361749</v>
      </c>
      <c r="U1138" s="370">
        <v>8.3413704531258706</v>
      </c>
      <c r="V1138" s="370">
        <v>8.3415227395957778</v>
      </c>
      <c r="W1138" s="370">
        <v>8.3416750288459394</v>
      </c>
      <c r="X1138" s="370">
        <v>8.3418273208764155</v>
      </c>
      <c r="Y1138" s="370">
        <v>8.3419796156872472</v>
      </c>
      <c r="Z1138" s="371"/>
      <c r="AA1138" s="347">
        <v>0</v>
      </c>
      <c r="AB1138" s="347">
        <v>0</v>
      </c>
      <c r="AC1138" s="348">
        <v>0.24700239808153479</v>
      </c>
      <c r="AD1138" s="175"/>
      <c r="AE1138" s="349">
        <v>84304</v>
      </c>
      <c r="AF1138" s="350"/>
      <c r="AG1138" s="350"/>
      <c r="AH1138" s="350"/>
      <c r="AI1138" s="350"/>
      <c r="AJ1138" s="350"/>
      <c r="AK1138" s="350"/>
      <c r="AL1138" s="351"/>
      <c r="AM1138" s="157">
        <v>8.8518623164114985</v>
      </c>
      <c r="AN1138" s="216">
        <v>-0.5118623164114986</v>
      </c>
      <c r="AO1138"/>
      <c r="AP1138"/>
      <c r="AQ1138"/>
      <c r="AR1138"/>
      <c r="AS1138"/>
      <c r="AT1138"/>
    </row>
    <row r="1139" spans="1:46" ht="15" x14ac:dyDescent="0.25">
      <c r="C1139" s="217"/>
      <c r="D1139" s="139"/>
      <c r="E1139" s="139"/>
      <c r="F1139" s="139"/>
      <c r="G1139" s="137">
        <v>0.72916666666666663</v>
      </c>
      <c r="H1139" s="250"/>
      <c r="I1139" s="220"/>
      <c r="J1139" s="220"/>
      <c r="K1139" s="220"/>
      <c r="L1139" s="220" t="s">
        <v>32</v>
      </c>
      <c r="M1139" s="235"/>
      <c r="N1139" s="221"/>
      <c r="O1139" s="221"/>
      <c r="P1139" s="221"/>
      <c r="Q1139" s="221"/>
      <c r="R1139" s="221"/>
      <c r="S1139" s="221"/>
      <c r="T1139" s="221"/>
      <c r="U1139" s="221"/>
      <c r="V1139" s="221"/>
      <c r="W1139" s="221"/>
      <c r="X1139" s="221"/>
      <c r="Y1139" s="221"/>
      <c r="Z1139" s="222"/>
      <c r="AA1139" s="353"/>
      <c r="AB1139" s="353"/>
      <c r="AC1139" s="372">
        <v>2.06</v>
      </c>
      <c r="AD1139" s="175"/>
      <c r="AE1139" s="186">
        <v>1</v>
      </c>
      <c r="AF1139" s="187">
        <v>0</v>
      </c>
      <c r="AG1139" s="187">
        <v>0</v>
      </c>
      <c r="AH1139" s="187">
        <v>0</v>
      </c>
      <c r="AI1139" s="187">
        <v>0</v>
      </c>
      <c r="AJ1139" s="187">
        <v>0</v>
      </c>
      <c r="AK1139" s="187">
        <v>0</v>
      </c>
      <c r="AL1139" s="188">
        <v>0</v>
      </c>
      <c r="AM1139" s="157"/>
      <c r="AN1139" s="216"/>
      <c r="AO1139"/>
      <c r="AP1139"/>
      <c r="AQ1139"/>
      <c r="AR1139"/>
      <c r="AS1139"/>
      <c r="AT1139"/>
    </row>
    <row r="1140" spans="1:46" ht="15" x14ac:dyDescent="0.25">
      <c r="C1140" s="223" t="s">
        <v>33</v>
      </c>
      <c r="D1140" s="373"/>
      <c r="E1140" s="225"/>
      <c r="F1140" s="225"/>
      <c r="G1140" s="226"/>
      <c r="H1140" s="249"/>
      <c r="I1140" s="228"/>
      <c r="J1140" s="228"/>
      <c r="K1140" s="228"/>
      <c r="L1140" s="228"/>
      <c r="M1140" s="374"/>
      <c r="N1140" s="374"/>
      <c r="O1140" s="375"/>
      <c r="P1140" s="375"/>
      <c r="Q1140" s="375"/>
      <c r="R1140" s="376" t="s">
        <v>34</v>
      </c>
      <c r="S1140" s="396">
        <v>0</v>
      </c>
      <c r="T1140" s="233"/>
      <c r="U1140" s="233"/>
      <c r="V1140" s="233"/>
      <c r="W1140" s="233"/>
      <c r="X1140" s="233"/>
      <c r="Y1140" s="233"/>
      <c r="Z1140" s="234"/>
      <c r="AA1140" s="378"/>
      <c r="AB1140" s="378"/>
      <c r="AC1140" s="379"/>
      <c r="AD1140" s="175"/>
      <c r="AE1140" s="175"/>
      <c r="AF1140" s="175"/>
      <c r="AG1140" s="175"/>
      <c r="AH1140" s="175"/>
      <c r="AI1140" s="175"/>
      <c r="AJ1140" s="175"/>
      <c r="AK1140" s="175"/>
      <c r="AL1140" s="175"/>
      <c r="AM1140" s="157"/>
      <c r="AN1140" s="216"/>
      <c r="AO1140"/>
      <c r="AP1140"/>
      <c r="AQ1140"/>
      <c r="AR1140"/>
      <c r="AS1140"/>
      <c r="AT1140"/>
    </row>
    <row r="1141" spans="1:46" ht="15" x14ac:dyDescent="0.25">
      <c r="B1141" s="380">
        <v>52</v>
      </c>
      <c r="C1141" s="365" t="s">
        <v>372</v>
      </c>
      <c r="D1141" s="366" t="s">
        <v>30</v>
      </c>
      <c r="E1141" s="366" t="s">
        <v>594</v>
      </c>
      <c r="F1141" s="367"/>
      <c r="G1141" s="411">
        <v>43495</v>
      </c>
      <c r="H1141" s="412">
        <v>7.8600950010000004</v>
      </c>
      <c r="I1141" s="342">
        <v>1</v>
      </c>
      <c r="J1141" s="368">
        <v>0</v>
      </c>
      <c r="K1141" s="369">
        <v>0</v>
      </c>
      <c r="L1141" s="370">
        <v>7.8600950010000004</v>
      </c>
      <c r="M1141" s="370">
        <v>7.8602385009353579</v>
      </c>
      <c r="N1141" s="370">
        <v>7.8603820034905612</v>
      </c>
      <c r="O1141" s="370">
        <v>7.8605255086656562</v>
      </c>
      <c r="P1141" s="370">
        <v>7.8606690164606947</v>
      </c>
      <c r="Q1141" s="370">
        <v>7.8608125268757192</v>
      </c>
      <c r="R1141" s="370">
        <v>7.8609560399107803</v>
      </c>
      <c r="S1141" s="370">
        <v>7.8610995555659269</v>
      </c>
      <c r="T1141" s="370">
        <v>7.8612430738412051</v>
      </c>
      <c r="U1141" s="370">
        <v>7.861386594736663</v>
      </c>
      <c r="V1141" s="370">
        <v>7.8615301182523494</v>
      </c>
      <c r="W1141" s="370">
        <v>7.8616736443883086</v>
      </c>
      <c r="X1141" s="370">
        <v>7.8618171731445967</v>
      </c>
      <c r="Y1141" s="370">
        <v>7.8619607045212518</v>
      </c>
      <c r="Z1141" s="381"/>
      <c r="AA1141" s="347">
        <v>0</v>
      </c>
      <c r="AB1141" s="347">
        <v>0</v>
      </c>
      <c r="AC1141" s="348">
        <v>0.21245987342233649</v>
      </c>
      <c r="AD1141" s="175"/>
      <c r="AE1141" s="349">
        <v>84314</v>
      </c>
      <c r="AF1141" s="350"/>
      <c r="AG1141" s="350"/>
      <c r="AH1141" s="350"/>
      <c r="AI1141" s="350"/>
      <c r="AJ1141" s="350"/>
      <c r="AK1141" s="350"/>
      <c r="AL1141" s="351"/>
      <c r="AM1141" s="157">
        <v>8.7791844360392766</v>
      </c>
      <c r="AN1141" s="216">
        <v>-0.9190894350392762</v>
      </c>
      <c r="AO1141"/>
      <c r="AP1141"/>
      <c r="AQ1141"/>
      <c r="AR1141"/>
      <c r="AS1141"/>
      <c r="AT1141"/>
    </row>
    <row r="1142" spans="1:46" ht="15" x14ac:dyDescent="0.25">
      <c r="C1142" s="217"/>
      <c r="D1142" s="139"/>
      <c r="E1142" s="139" t="s">
        <v>539</v>
      </c>
      <c r="F1142" s="139"/>
      <c r="G1142" s="137">
        <v>0.5</v>
      </c>
      <c r="H1142" s="250"/>
      <c r="I1142" s="220"/>
      <c r="J1142" s="220"/>
      <c r="K1142" s="220"/>
      <c r="L1142" s="220" t="s">
        <v>32</v>
      </c>
      <c r="M1142" s="235"/>
      <c r="N1142" s="221"/>
      <c r="O1142" s="221"/>
      <c r="P1142" s="221"/>
      <c r="Q1142" s="221"/>
      <c r="R1142" s="221"/>
      <c r="S1142" s="221"/>
      <c r="T1142" s="221"/>
      <c r="U1142" s="221"/>
      <c r="V1142" s="221"/>
      <c r="W1142" s="221"/>
      <c r="X1142" s="221"/>
      <c r="Y1142" s="221"/>
      <c r="Z1142" s="222"/>
      <c r="AA1142" s="353"/>
      <c r="AB1142" s="353"/>
      <c r="AC1142" s="372">
        <v>1.6699547889999999</v>
      </c>
      <c r="AD1142" s="175"/>
      <c r="AE1142" s="186">
        <v>1</v>
      </c>
      <c r="AF1142" s="187">
        <v>0</v>
      </c>
      <c r="AG1142" s="187">
        <v>0</v>
      </c>
      <c r="AH1142" s="187">
        <v>0</v>
      </c>
      <c r="AI1142" s="187">
        <v>0</v>
      </c>
      <c r="AJ1142" s="187">
        <v>0</v>
      </c>
      <c r="AK1142" s="187">
        <v>0</v>
      </c>
      <c r="AL1142" s="188">
        <v>0</v>
      </c>
      <c r="AM1142" s="157"/>
      <c r="AN1142" s="216"/>
      <c r="AO1142"/>
      <c r="AP1142"/>
      <c r="AQ1142"/>
      <c r="AR1142"/>
      <c r="AS1142"/>
      <c r="AT1142"/>
    </row>
    <row r="1143" spans="1:46" ht="15" x14ac:dyDescent="0.25">
      <c r="C1143" s="223" t="s">
        <v>33</v>
      </c>
      <c r="D1143" s="373"/>
      <c r="E1143" s="225"/>
      <c r="F1143" s="225"/>
      <c r="G1143" s="226"/>
      <c r="H1143" s="249"/>
      <c r="I1143" s="228"/>
      <c r="J1143" s="228"/>
      <c r="K1143" s="228"/>
      <c r="L1143" s="228"/>
      <c r="M1143" s="374"/>
      <c r="N1143" s="374"/>
      <c r="O1143" s="375"/>
      <c r="P1143" s="375"/>
      <c r="Q1143" s="375"/>
      <c r="R1143" s="376" t="s">
        <v>34</v>
      </c>
      <c r="S1143" s="396">
        <v>0</v>
      </c>
      <c r="T1143" s="233"/>
      <c r="U1143" s="233"/>
      <c r="V1143" s="233"/>
      <c r="W1143" s="233"/>
      <c r="X1143" s="233"/>
      <c r="Y1143" s="233"/>
      <c r="Z1143" s="234"/>
      <c r="AA1143" s="378"/>
      <c r="AB1143" s="378"/>
      <c r="AC1143" s="379"/>
      <c r="AD1143" s="175"/>
      <c r="AE1143" s="175"/>
      <c r="AF1143" s="175"/>
      <c r="AG1143" s="175"/>
      <c r="AH1143" s="175"/>
      <c r="AI1143" s="175"/>
      <c r="AJ1143" s="175"/>
      <c r="AK1143" s="175"/>
      <c r="AL1143" s="175"/>
      <c r="AM1143" s="157"/>
      <c r="AN1143" s="216"/>
      <c r="AO1143"/>
      <c r="AP1143"/>
      <c r="AQ1143"/>
      <c r="AR1143"/>
      <c r="AS1143"/>
      <c r="AT1143"/>
    </row>
    <row r="1144" spans="1:46" ht="15" x14ac:dyDescent="0.25">
      <c r="B1144" s="380">
        <v>53</v>
      </c>
      <c r="C1144" s="365" t="s">
        <v>373</v>
      </c>
      <c r="D1144" s="366" t="s">
        <v>30</v>
      </c>
      <c r="E1144" s="366" t="s">
        <v>37</v>
      </c>
      <c r="F1144" s="367"/>
      <c r="G1144" s="411">
        <v>43488</v>
      </c>
      <c r="H1144" s="412">
        <v>6.2737858409999996</v>
      </c>
      <c r="I1144" s="342">
        <v>1</v>
      </c>
      <c r="J1144" s="368">
        <v>0</v>
      </c>
      <c r="K1144" s="369">
        <v>0</v>
      </c>
      <c r="L1144" s="370">
        <v>6.2737858409999996</v>
      </c>
      <c r="M1144" s="370">
        <v>6.2739003800561459</v>
      </c>
      <c r="N1144" s="370">
        <v>6.2740149212034044</v>
      </c>
      <c r="O1144" s="370">
        <v>6.2741294644418142</v>
      </c>
      <c r="P1144" s="370">
        <v>6.2742440097714152</v>
      </c>
      <c r="Q1144" s="370">
        <v>6.274358557192242</v>
      </c>
      <c r="R1144" s="370">
        <v>6.2744731067043347</v>
      </c>
      <c r="S1144" s="370">
        <v>6.2745876583077314</v>
      </c>
      <c r="T1144" s="370">
        <v>6.2747022120024711</v>
      </c>
      <c r="U1144" s="370">
        <v>6.2748167677885904</v>
      </c>
      <c r="V1144" s="370">
        <v>6.2749313256661283</v>
      </c>
      <c r="W1144" s="370">
        <v>6.2750458856351212</v>
      </c>
      <c r="X1144" s="370">
        <v>6.2751604476956135</v>
      </c>
      <c r="Y1144" s="370">
        <v>6.2752750118476346</v>
      </c>
      <c r="Z1144" s="383"/>
      <c r="AA1144" s="347">
        <v>0</v>
      </c>
      <c r="AB1144" s="347">
        <v>0</v>
      </c>
      <c r="AC1144" s="348">
        <v>0.23137134814417393</v>
      </c>
      <c r="AD1144" s="175"/>
      <c r="AE1144" s="349">
        <v>84310</v>
      </c>
      <c r="AF1144" s="350"/>
      <c r="AG1144" s="350"/>
      <c r="AH1144" s="350"/>
      <c r="AI1144" s="350"/>
      <c r="AJ1144" s="350"/>
      <c r="AK1144" s="350"/>
      <c r="AL1144" s="351"/>
      <c r="AM1144" s="157">
        <v>6.262981453828119</v>
      </c>
      <c r="AN1144" s="216">
        <v>1.0804387171880592E-2</v>
      </c>
      <c r="AO1144"/>
      <c r="AP1144"/>
      <c r="AQ1144"/>
      <c r="AR1144"/>
      <c r="AS1144"/>
      <c r="AT1144"/>
    </row>
    <row r="1145" spans="1:46" ht="15" x14ac:dyDescent="0.25">
      <c r="C1145" s="217"/>
      <c r="D1145" s="139"/>
      <c r="E1145" s="139"/>
      <c r="F1145" s="139"/>
      <c r="G1145" s="137">
        <v>0.72916666666666663</v>
      </c>
      <c r="H1145" s="250"/>
      <c r="I1145" s="220"/>
      <c r="J1145" s="220"/>
      <c r="K1145" s="220"/>
      <c r="L1145" s="220" t="s">
        <v>32</v>
      </c>
      <c r="M1145" s="235"/>
      <c r="N1145" s="221"/>
      <c r="O1145" s="221"/>
      <c r="P1145" s="221"/>
      <c r="Q1145" s="221"/>
      <c r="R1145" s="221"/>
      <c r="S1145" s="221"/>
      <c r="T1145" s="221"/>
      <c r="U1145" s="221"/>
      <c r="V1145" s="221"/>
      <c r="W1145" s="221"/>
      <c r="X1145" s="221"/>
      <c r="Y1145" s="221"/>
      <c r="Z1145" s="222"/>
      <c r="AA1145" s="353"/>
      <c r="AB1145" s="353"/>
      <c r="AC1145" s="372">
        <v>1.451574288</v>
      </c>
      <c r="AD1145" s="175"/>
      <c r="AE1145" s="186">
        <v>1</v>
      </c>
      <c r="AF1145" s="187">
        <v>0</v>
      </c>
      <c r="AG1145" s="187">
        <v>0</v>
      </c>
      <c r="AH1145" s="187">
        <v>0</v>
      </c>
      <c r="AI1145" s="187">
        <v>0</v>
      </c>
      <c r="AJ1145" s="187">
        <v>0</v>
      </c>
      <c r="AK1145" s="187">
        <v>0</v>
      </c>
      <c r="AL1145" s="188">
        <v>0</v>
      </c>
      <c r="AM1145" s="157"/>
      <c r="AN1145" s="216"/>
      <c r="AO1145"/>
      <c r="AP1145"/>
      <c r="AQ1145"/>
      <c r="AR1145"/>
      <c r="AS1145"/>
      <c r="AT1145"/>
    </row>
    <row r="1146" spans="1:46" ht="15" x14ac:dyDescent="0.25">
      <c r="C1146" s="223" t="s">
        <v>33</v>
      </c>
      <c r="D1146" s="373"/>
      <c r="E1146" s="225"/>
      <c r="F1146" s="225"/>
      <c r="G1146" s="226"/>
      <c r="H1146" s="249"/>
      <c r="I1146" s="228"/>
      <c r="J1146" s="228"/>
      <c r="K1146" s="228"/>
      <c r="L1146" s="228"/>
      <c r="M1146" s="374"/>
      <c r="N1146" s="374"/>
      <c r="O1146" s="375"/>
      <c r="P1146" s="375"/>
      <c r="Q1146" s="375"/>
      <c r="R1146" s="376" t="s">
        <v>34</v>
      </c>
      <c r="S1146" s="396">
        <v>0</v>
      </c>
      <c r="T1146" s="233"/>
      <c r="U1146" s="233"/>
      <c r="V1146" s="233"/>
      <c r="W1146" s="233"/>
      <c r="X1146" s="233"/>
      <c r="Y1146" s="233"/>
      <c r="Z1146" s="239"/>
      <c r="AA1146" s="378"/>
      <c r="AB1146" s="378"/>
      <c r="AC1146" s="379"/>
      <c r="AD1146" s="175"/>
      <c r="AE1146" s="175"/>
      <c r="AF1146" s="175"/>
      <c r="AG1146" s="175"/>
      <c r="AH1146" s="175"/>
      <c r="AI1146" s="175"/>
      <c r="AJ1146" s="175"/>
      <c r="AK1146" s="175"/>
      <c r="AL1146" s="175"/>
      <c r="AM1146" s="157"/>
      <c r="AN1146" s="216"/>
      <c r="AO1146"/>
      <c r="AP1146"/>
      <c r="AQ1146"/>
      <c r="AR1146"/>
      <c r="AS1146"/>
      <c r="AT1146"/>
    </row>
    <row r="1147" spans="1:46" ht="15" x14ac:dyDescent="0.25">
      <c r="A1147" s="246"/>
      <c r="B1147" s="246"/>
      <c r="C1147" s="246"/>
      <c r="D1147" s="246"/>
      <c r="E1147" s="246"/>
      <c r="F1147" s="246"/>
      <c r="G1147" s="246"/>
      <c r="H1147" s="246"/>
      <c r="I1147" s="246"/>
      <c r="J1147" s="246"/>
      <c r="K1147" s="246"/>
      <c r="L1147" s="246"/>
      <c r="M1147" s="246"/>
      <c r="N1147" s="246"/>
      <c r="O1147" s="246"/>
      <c r="P1147" s="246"/>
      <c r="Q1147" s="246"/>
      <c r="R1147" s="246"/>
      <c r="S1147" s="246"/>
      <c r="T1147" s="246"/>
      <c r="U1147" s="246"/>
      <c r="V1147" s="246"/>
      <c r="W1147" s="246"/>
      <c r="X1147" s="246"/>
      <c r="Y1147" s="246"/>
      <c r="Z1147" s="246"/>
      <c r="AA1147" s="246"/>
      <c r="AB1147" s="246"/>
      <c r="AC1147" s="246"/>
      <c r="AD1147" s="246"/>
      <c r="AE1147" s="246"/>
      <c r="AF1147" s="246"/>
      <c r="AG1147" s="246"/>
      <c r="AH1147" s="246"/>
      <c r="AI1147" s="246"/>
      <c r="AJ1147" s="246"/>
      <c r="AK1147" s="246"/>
      <c r="AL1147" s="246"/>
      <c r="AM1147" s="157"/>
      <c r="AN1147" s="216"/>
      <c r="AO1147"/>
      <c r="AP1147"/>
      <c r="AQ1147"/>
      <c r="AR1147"/>
      <c r="AS1147"/>
      <c r="AT1147"/>
    </row>
    <row r="1148" spans="1:46" ht="15" x14ac:dyDescent="0.25">
      <c r="A1148" s="152"/>
      <c r="B1148" s="25"/>
      <c r="C1148" s="158"/>
      <c r="D1148" s="152"/>
      <c r="E1148" s="152"/>
      <c r="F1148" s="152"/>
      <c r="G1148" s="152"/>
      <c r="H1148" s="152"/>
      <c r="I1148" s="152"/>
      <c r="J1148" s="152"/>
      <c r="K1148" s="152"/>
      <c r="L1148" s="7" t="s">
        <v>0</v>
      </c>
      <c r="M1148" s="159"/>
      <c r="N1148" s="159"/>
      <c r="O1148" s="159"/>
      <c r="P1148" s="159"/>
      <c r="Q1148" s="159"/>
      <c r="R1148" s="159"/>
      <c r="S1148" s="159"/>
      <c r="T1148" s="159"/>
      <c r="U1148" s="159"/>
      <c r="V1148" s="159"/>
      <c r="W1148" s="159"/>
      <c r="X1148" s="159"/>
      <c r="Y1148" s="159"/>
      <c r="Z1148" s="156"/>
      <c r="AA1148" s="152"/>
      <c r="AB1148" s="152"/>
      <c r="AC1148" s="152"/>
      <c r="AD1148" s="152"/>
      <c r="AE1148" s="152"/>
      <c r="AF1148" s="152"/>
      <c r="AG1148" s="152"/>
      <c r="AH1148" s="152"/>
      <c r="AI1148" s="152"/>
      <c r="AJ1148" s="152"/>
      <c r="AK1148" s="152"/>
      <c r="AL1148" s="152"/>
      <c r="AM1148" s="157"/>
      <c r="AN1148" s="216"/>
      <c r="AO1148"/>
      <c r="AP1148"/>
      <c r="AQ1148"/>
      <c r="AR1148"/>
      <c r="AS1148"/>
      <c r="AT1148"/>
    </row>
    <row r="1149" spans="1:46" ht="61.5" x14ac:dyDescent="0.25">
      <c r="A1149" s="20" t="s">
        <v>39</v>
      </c>
      <c r="B1149" s="21" t="s">
        <v>657</v>
      </c>
      <c r="C1149" s="20" t="s">
        <v>2</v>
      </c>
      <c r="D1149" s="18" t="s">
        <v>3</v>
      </c>
      <c r="E1149" s="18" t="s">
        <v>4</v>
      </c>
      <c r="F1149" s="18" t="s">
        <v>5</v>
      </c>
      <c r="G1149" s="22" t="s">
        <v>6</v>
      </c>
      <c r="H1149" s="22" t="s">
        <v>826</v>
      </c>
      <c r="I1149" s="16" t="s">
        <v>7</v>
      </c>
      <c r="J1149" s="24" t="s">
        <v>8</v>
      </c>
      <c r="K1149" s="17" t="s">
        <v>9</v>
      </c>
      <c r="L1149" s="22" t="s">
        <v>10</v>
      </c>
      <c r="M1149" s="22" t="s">
        <v>658</v>
      </c>
      <c r="N1149" s="22" t="s">
        <v>659</v>
      </c>
      <c r="O1149" s="22" t="s">
        <v>660</v>
      </c>
      <c r="P1149" s="22" t="s">
        <v>661</v>
      </c>
      <c r="Q1149" s="22" t="s">
        <v>662</v>
      </c>
      <c r="R1149" s="22" t="s">
        <v>663</v>
      </c>
      <c r="S1149" s="22" t="s">
        <v>664</v>
      </c>
      <c r="T1149" s="22" t="s">
        <v>665</v>
      </c>
      <c r="U1149" s="22" t="s">
        <v>666</v>
      </c>
      <c r="V1149" s="22" t="s">
        <v>667</v>
      </c>
      <c r="W1149" s="22" t="s">
        <v>665</v>
      </c>
      <c r="X1149" s="22" t="s">
        <v>666</v>
      </c>
      <c r="Y1149" s="22" t="s">
        <v>667</v>
      </c>
      <c r="Z1149" s="23" t="s">
        <v>11</v>
      </c>
      <c r="AA1149" s="19" t="s">
        <v>12</v>
      </c>
      <c r="AB1149" s="19" t="s">
        <v>13</v>
      </c>
      <c r="AC1149" s="19" t="s">
        <v>14</v>
      </c>
      <c r="AD1149" s="160"/>
      <c r="AE1149" s="19" t="s">
        <v>15</v>
      </c>
      <c r="AF1149" s="19" t="s">
        <v>16</v>
      </c>
      <c r="AG1149" s="19" t="s">
        <v>17</v>
      </c>
      <c r="AH1149" s="19" t="s">
        <v>18</v>
      </c>
      <c r="AI1149" s="19" t="s">
        <v>19</v>
      </c>
      <c r="AJ1149" s="19" t="s">
        <v>20</v>
      </c>
      <c r="AK1149" s="19" t="s">
        <v>21</v>
      </c>
      <c r="AL1149" s="19" t="s">
        <v>22</v>
      </c>
      <c r="AM1149" s="157"/>
      <c r="AN1149" s="216"/>
      <c r="AO1149"/>
      <c r="AP1149"/>
      <c r="AQ1149"/>
      <c r="AR1149"/>
      <c r="AS1149"/>
      <c r="AT1149"/>
    </row>
    <row r="1150" spans="1:46" ht="15" x14ac:dyDescent="0.25">
      <c r="A1150" s="6"/>
      <c r="B1150" s="161"/>
      <c r="C1150" s="162"/>
      <c r="D1150" s="161"/>
      <c r="E1150" s="161"/>
      <c r="F1150" s="161"/>
      <c r="G1150" s="163"/>
      <c r="H1150" s="161"/>
      <c r="I1150" s="164"/>
      <c r="J1150" s="165"/>
      <c r="K1150" s="161"/>
      <c r="L1150" s="161"/>
      <c r="M1150" s="161"/>
      <c r="N1150" s="161"/>
      <c r="O1150" s="161"/>
      <c r="P1150" s="161"/>
      <c r="Q1150" s="161"/>
      <c r="R1150" s="161"/>
      <c r="S1150" s="161"/>
      <c r="T1150" s="161"/>
      <c r="U1150" s="161"/>
      <c r="V1150" s="161"/>
      <c r="W1150" s="161"/>
      <c r="X1150" s="161"/>
      <c r="Y1150" s="161"/>
      <c r="Z1150" s="160"/>
      <c r="AA1150" s="160"/>
      <c r="AB1150" s="160"/>
      <c r="AC1150" s="160"/>
      <c r="AD1150" s="160"/>
      <c r="AE1150" s="160"/>
      <c r="AF1150" s="160"/>
      <c r="AG1150" s="160"/>
      <c r="AH1150" s="160"/>
      <c r="AI1150" s="160"/>
      <c r="AJ1150" s="160"/>
      <c r="AK1150" s="160"/>
      <c r="AL1150" s="160"/>
      <c r="AM1150" s="157"/>
      <c r="AN1150" s="216"/>
      <c r="AO1150"/>
      <c r="AP1150"/>
      <c r="AQ1150"/>
      <c r="AR1150"/>
      <c r="AS1150"/>
      <c r="AT1150"/>
    </row>
    <row r="1151" spans="1:46" ht="15" x14ac:dyDescent="0.25">
      <c r="A1151" s="334" t="s">
        <v>616</v>
      </c>
      <c r="B1151" s="335">
        <v>586</v>
      </c>
      <c r="C1151" s="336"/>
      <c r="D1151" s="337" t="s">
        <v>23</v>
      </c>
      <c r="E1151" s="338" t="s">
        <v>845</v>
      </c>
      <c r="F1151" s="339"/>
      <c r="G1151" s="408"/>
      <c r="H1151" s="409">
        <v>10.3</v>
      </c>
      <c r="I1151" s="342">
        <v>1</v>
      </c>
      <c r="J1151" s="343"/>
      <c r="K1151" s="344" t="s">
        <v>24</v>
      </c>
      <c r="L1151" s="345">
        <v>10.3</v>
      </c>
      <c r="M1151" s="345">
        <v>10.300188044716256</v>
      </c>
      <c r="N1151" s="345">
        <v>10.300376092865596</v>
      </c>
      <c r="O1151" s="345">
        <v>10.300564144448089</v>
      </c>
      <c r="P1151" s="345">
        <v>10.300752199463799</v>
      </c>
      <c r="Q1151" s="345">
        <v>10.300940257912782</v>
      </c>
      <c r="R1151" s="345">
        <v>10.301128319795106</v>
      </c>
      <c r="S1151" s="345">
        <v>10.301316385110836</v>
      </c>
      <c r="T1151" s="345">
        <v>10.301504453860026</v>
      </c>
      <c r="U1151" s="345">
        <v>10.301692526042746</v>
      </c>
      <c r="V1151" s="345">
        <v>10.301880601659056</v>
      </c>
      <c r="W1151" s="345">
        <v>10.302068680709015</v>
      </c>
      <c r="X1151" s="345">
        <v>10.302256763192696</v>
      </c>
      <c r="Y1151" s="345">
        <v>10.302444849110152</v>
      </c>
      <c r="Z1151" s="346" t="s">
        <v>1625</v>
      </c>
      <c r="AA1151" s="347">
        <v>0</v>
      </c>
      <c r="AB1151" s="347">
        <v>0</v>
      </c>
      <c r="AC1151" s="348">
        <v>0.29126213592233008</v>
      </c>
      <c r="AD1151" s="175"/>
      <c r="AE1151" s="349">
        <v>17830</v>
      </c>
      <c r="AF1151" s="350"/>
      <c r="AG1151" s="350"/>
      <c r="AH1151" s="350"/>
      <c r="AI1151" s="350"/>
      <c r="AJ1151" s="350"/>
      <c r="AK1151" s="350"/>
      <c r="AL1151" s="351"/>
      <c r="AM1151" s="157"/>
      <c r="AN1151" s="216"/>
      <c r="AO1151"/>
      <c r="AP1151"/>
      <c r="AQ1151"/>
      <c r="AR1151"/>
      <c r="AS1151"/>
      <c r="AT1151"/>
    </row>
    <row r="1152" spans="1:46" ht="15" x14ac:dyDescent="0.25">
      <c r="A1152" s="11"/>
      <c r="B1152" s="176"/>
      <c r="C1152" s="177"/>
      <c r="D1152" s="178"/>
      <c r="E1152" s="256" t="s">
        <v>845</v>
      </c>
      <c r="F1152" s="178"/>
      <c r="G1152" s="179"/>
      <c r="H1152" s="180"/>
      <c r="I1152" s="181"/>
      <c r="J1152" s="182"/>
      <c r="K1152" s="183" t="s">
        <v>25</v>
      </c>
      <c r="L1152" s="352">
        <v>10.399999999999999</v>
      </c>
      <c r="M1152" s="352">
        <v>10.40018987039311</v>
      </c>
      <c r="N1152" s="352">
        <v>10.400379744252639</v>
      </c>
      <c r="O1152" s="352">
        <v>10.400569621578651</v>
      </c>
      <c r="P1152" s="352">
        <v>10.400759502371212</v>
      </c>
      <c r="Q1152" s="352">
        <v>10.40094938663038</v>
      </c>
      <c r="R1152" s="352">
        <v>10.401139274356222</v>
      </c>
      <c r="S1152" s="352">
        <v>10.401329165548802</v>
      </c>
      <c r="T1152" s="352">
        <v>10.40151906020818</v>
      </c>
      <c r="U1152" s="352">
        <v>10.401708958334421</v>
      </c>
      <c r="V1152" s="352">
        <v>10.401898859927588</v>
      </c>
      <c r="W1152" s="352">
        <v>10.40208876498774</v>
      </c>
      <c r="X1152" s="352">
        <v>10.402278673514953</v>
      </c>
      <c r="Y1152" s="352">
        <v>10.402468585509277</v>
      </c>
      <c r="Z1152" s="184"/>
      <c r="AA1152" s="353"/>
      <c r="AB1152" s="353"/>
      <c r="AC1152" s="354">
        <v>3</v>
      </c>
      <c r="AD1152" s="175"/>
      <c r="AE1152" s="186">
        <v>1</v>
      </c>
      <c r="AF1152" s="187">
        <v>0</v>
      </c>
      <c r="AG1152" s="187">
        <v>0</v>
      </c>
      <c r="AH1152" s="187">
        <v>0</v>
      </c>
      <c r="AI1152" s="187">
        <v>0</v>
      </c>
      <c r="AJ1152" s="187">
        <v>0</v>
      </c>
      <c r="AK1152" s="187">
        <v>0</v>
      </c>
      <c r="AL1152" s="188">
        <v>0</v>
      </c>
      <c r="AM1152" s="157"/>
      <c r="AN1152" s="216"/>
      <c r="AO1152"/>
      <c r="AP1152"/>
      <c r="AQ1152"/>
      <c r="AR1152"/>
      <c r="AS1152"/>
      <c r="AT1152"/>
    </row>
    <row r="1153" spans="1:46" ht="15" x14ac:dyDescent="0.25">
      <c r="A1153" s="11"/>
      <c r="B1153" s="176"/>
      <c r="C1153" s="189"/>
      <c r="D1153" s="190" t="s">
        <v>26</v>
      </c>
      <c r="E1153" s="355"/>
      <c r="F1153" s="356"/>
      <c r="G1153" s="357"/>
      <c r="H1153" s="358"/>
      <c r="I1153" s="359"/>
      <c r="J1153" s="359"/>
      <c r="K1153" s="359"/>
      <c r="L1153" s="359"/>
      <c r="M1153" s="359"/>
      <c r="N1153" s="360"/>
      <c r="O1153" s="360"/>
      <c r="P1153" s="360"/>
      <c r="Q1153" s="360"/>
      <c r="R1153" s="361" t="s">
        <v>27</v>
      </c>
      <c r="S1153" s="392">
        <v>0</v>
      </c>
      <c r="T1153" s="353"/>
      <c r="U1153" s="353"/>
      <c r="V1153" s="353"/>
      <c r="W1153" s="353"/>
      <c r="X1153" s="353"/>
      <c r="Y1153" s="353"/>
      <c r="Z1153" s="184"/>
      <c r="AA1153" s="362"/>
      <c r="AB1153" s="362"/>
      <c r="AC1153" s="363"/>
      <c r="AD1153" s="175"/>
      <c r="AE1153" s="175"/>
      <c r="AF1153" s="175"/>
      <c r="AG1153" s="175"/>
      <c r="AH1153" s="175"/>
      <c r="AI1153" s="175"/>
      <c r="AJ1153" s="175"/>
      <c r="AK1153" s="175"/>
      <c r="AL1153" s="175"/>
      <c r="AM1153" s="157"/>
      <c r="AN1153" s="216"/>
      <c r="AO1153"/>
      <c r="AP1153"/>
      <c r="AQ1153"/>
      <c r="AR1153"/>
      <c r="AS1153"/>
      <c r="AT1153"/>
    </row>
    <row r="1154" spans="1:46" ht="15" x14ac:dyDescent="0.25">
      <c r="A1154" s="14"/>
      <c r="B1154" s="197"/>
      <c r="C1154" s="198"/>
      <c r="D1154" s="198"/>
      <c r="E1154" s="198"/>
      <c r="F1154" s="199"/>
      <c r="G1154" s="200" t="s">
        <v>28</v>
      </c>
      <c r="H1154" s="201">
        <v>0.99199999999999999</v>
      </c>
      <c r="I1154" s="197"/>
      <c r="J1154" s="202"/>
      <c r="K1154" s="203" t="s">
        <v>29</v>
      </c>
      <c r="L1154" s="78">
        <v>10.217600000000001</v>
      </c>
      <c r="M1154" s="78">
        <v>10.217786540358526</v>
      </c>
      <c r="N1154" s="78">
        <v>10.21797308412267</v>
      </c>
      <c r="O1154" s="78">
        <v>10.218159631292504</v>
      </c>
      <c r="P1154" s="78">
        <v>10.218346181868089</v>
      </c>
      <c r="Q1154" s="78">
        <v>10.218532735849479</v>
      </c>
      <c r="R1154" s="78">
        <v>10.218719293236745</v>
      </c>
      <c r="S1154" s="78">
        <v>10.218905854029948</v>
      </c>
      <c r="T1154" s="78">
        <v>10.219092418229145</v>
      </c>
      <c r="U1154" s="78">
        <v>10.219278985834404</v>
      </c>
      <c r="V1154" s="78">
        <v>10.219465556845783</v>
      </c>
      <c r="W1154" s="78">
        <v>10.219652131263343</v>
      </c>
      <c r="X1154" s="78">
        <v>10.219838709087155</v>
      </c>
      <c r="Y1154" s="78">
        <v>10.22002529031727</v>
      </c>
      <c r="Z1154" s="204"/>
      <c r="AA1154" s="205"/>
      <c r="AB1154" s="198"/>
      <c r="AC1154" s="206"/>
      <c r="AD1154" s="175"/>
      <c r="AE1154" s="175"/>
      <c r="AF1154" s="175"/>
      <c r="AG1154" s="175"/>
      <c r="AH1154" s="175"/>
      <c r="AI1154" s="175"/>
      <c r="AJ1154" s="175"/>
      <c r="AK1154" s="175"/>
      <c r="AL1154" s="175"/>
      <c r="AM1154" s="157"/>
      <c r="AN1154" s="216"/>
      <c r="AO1154"/>
      <c r="AP1154"/>
      <c r="AQ1154"/>
      <c r="AR1154"/>
      <c r="AS1154"/>
      <c r="AT1154"/>
    </row>
    <row r="1155" spans="1:46" ht="15" x14ac:dyDescent="0.25">
      <c r="A1155" s="2"/>
      <c r="C1155" s="207"/>
      <c r="D1155" s="208"/>
      <c r="E1155" s="208"/>
      <c r="F1155" s="208"/>
      <c r="G1155" s="209"/>
      <c r="H1155" s="241"/>
      <c r="I1155" s="211"/>
      <c r="J1155" s="212"/>
      <c r="K1155" s="208"/>
      <c r="Z1155" s="175"/>
      <c r="AA1155" s="175"/>
      <c r="AB1155" s="175"/>
      <c r="AC1155" s="175"/>
      <c r="AD1155" s="175"/>
      <c r="AE1155" s="175"/>
      <c r="AF1155" s="175"/>
      <c r="AG1155" s="175"/>
      <c r="AH1155" s="175"/>
      <c r="AI1155" s="175"/>
      <c r="AJ1155" s="175"/>
      <c r="AK1155" s="175"/>
      <c r="AL1155" s="175"/>
      <c r="AM1155" s="157"/>
      <c r="AN1155" s="216"/>
      <c r="AO1155"/>
      <c r="AP1155"/>
      <c r="AQ1155"/>
      <c r="AR1155"/>
      <c r="AS1155"/>
      <c r="AT1155"/>
    </row>
    <row r="1156" spans="1:46" ht="15" x14ac:dyDescent="0.25">
      <c r="A1156" s="152"/>
      <c r="B1156" s="388">
        <v>584</v>
      </c>
      <c r="C1156" s="365" t="s">
        <v>382</v>
      </c>
      <c r="D1156" s="366" t="s">
        <v>30</v>
      </c>
      <c r="E1156" s="366" t="s">
        <v>538</v>
      </c>
      <c r="F1156" s="367"/>
      <c r="G1156" s="411">
        <v>43459</v>
      </c>
      <c r="H1156" s="412">
        <v>1.96</v>
      </c>
      <c r="I1156" s="342">
        <v>1</v>
      </c>
      <c r="J1156" s="368">
        <v>0</v>
      </c>
      <c r="K1156" s="369">
        <v>0</v>
      </c>
      <c r="L1156" s="370">
        <v>1.96</v>
      </c>
      <c r="M1156" s="370">
        <v>1.9600357832663937</v>
      </c>
      <c r="N1156" s="370">
        <v>1.9600715671860744</v>
      </c>
      <c r="O1156" s="370">
        <v>1.9601073517590535</v>
      </c>
      <c r="P1156" s="370">
        <v>1.9601431369853439</v>
      </c>
      <c r="Q1156" s="370">
        <v>1.9601789228649564</v>
      </c>
      <c r="R1156" s="370">
        <v>1.9602147093979034</v>
      </c>
      <c r="S1156" s="370">
        <v>1.9602504965841971</v>
      </c>
      <c r="T1156" s="370">
        <v>1.9602862844238493</v>
      </c>
      <c r="U1156" s="370">
        <v>1.9603220729168713</v>
      </c>
      <c r="V1156" s="370">
        <v>1.9603578620632762</v>
      </c>
      <c r="W1156" s="370">
        <v>1.9603936518630742</v>
      </c>
      <c r="X1156" s="370">
        <v>1.9604294423162798</v>
      </c>
      <c r="Y1156" s="370">
        <v>1.9604652334229022</v>
      </c>
      <c r="Z1156" s="381"/>
      <c r="AA1156" s="347">
        <v>0</v>
      </c>
      <c r="AB1156" s="347">
        <v>0</v>
      </c>
      <c r="AC1156" s="348">
        <v>0.11224489795918367</v>
      </c>
      <c r="AD1156" s="175"/>
      <c r="AE1156" s="349">
        <v>84427</v>
      </c>
      <c r="AF1156" s="350"/>
      <c r="AG1156" s="350"/>
      <c r="AH1156" s="350"/>
      <c r="AI1156" s="350"/>
      <c r="AJ1156" s="350"/>
      <c r="AK1156" s="350"/>
      <c r="AL1156" s="351"/>
      <c r="AM1156" s="157">
        <v>1.81</v>
      </c>
      <c r="AN1156" s="216">
        <v>0.14999999999999991</v>
      </c>
      <c r="AO1156"/>
      <c r="AP1156"/>
      <c r="AQ1156"/>
      <c r="AR1156"/>
      <c r="AS1156"/>
      <c r="AT1156"/>
    </row>
    <row r="1157" spans="1:46" ht="15" x14ac:dyDescent="0.25">
      <c r="A1157" s="152"/>
      <c r="C1157" s="217"/>
      <c r="D1157" s="139"/>
      <c r="E1157" s="139"/>
      <c r="F1157" s="139"/>
      <c r="G1157" s="218">
        <v>0.45833333333333331</v>
      </c>
      <c r="H1157" s="248"/>
      <c r="I1157" s="220"/>
      <c r="J1157" s="220"/>
      <c r="K1157" s="220"/>
      <c r="L1157" s="220" t="s">
        <v>32</v>
      </c>
      <c r="M1157" s="235"/>
      <c r="N1157" s="221"/>
      <c r="O1157" s="221"/>
      <c r="P1157" s="221"/>
      <c r="Q1157" s="221"/>
      <c r="R1157" s="221"/>
      <c r="S1157" s="221"/>
      <c r="T1157" s="221"/>
      <c r="U1157" s="221"/>
      <c r="V1157" s="221"/>
      <c r="W1157" s="221"/>
      <c r="X1157" s="221"/>
      <c r="Y1157" s="221"/>
      <c r="Z1157" s="222"/>
      <c r="AA1157" s="353"/>
      <c r="AB1157" s="353"/>
      <c r="AC1157" s="372">
        <v>0.22</v>
      </c>
      <c r="AD1157" s="175"/>
      <c r="AE1157" s="186">
        <v>1</v>
      </c>
      <c r="AF1157" s="187">
        <v>0</v>
      </c>
      <c r="AG1157" s="187">
        <v>0</v>
      </c>
      <c r="AH1157" s="187">
        <v>0</v>
      </c>
      <c r="AI1157" s="187">
        <v>0</v>
      </c>
      <c r="AJ1157" s="187">
        <v>0</v>
      </c>
      <c r="AK1157" s="187">
        <v>0</v>
      </c>
      <c r="AL1157" s="188">
        <v>0</v>
      </c>
      <c r="AM1157" s="157"/>
      <c r="AN1157" s="216"/>
      <c r="AO1157"/>
      <c r="AP1157"/>
      <c r="AQ1157"/>
      <c r="AR1157"/>
      <c r="AS1157"/>
      <c r="AT1157"/>
    </row>
    <row r="1158" spans="1:46" ht="15" x14ac:dyDescent="0.25">
      <c r="A1158" s="152"/>
      <c r="C1158" s="223" t="s">
        <v>33</v>
      </c>
      <c r="D1158" s="373"/>
      <c r="E1158" s="225"/>
      <c r="F1158" s="225"/>
      <c r="G1158" s="226"/>
      <c r="H1158" s="249"/>
      <c r="I1158" s="228"/>
      <c r="J1158" s="228"/>
      <c r="K1158" s="228"/>
      <c r="L1158" s="228"/>
      <c r="M1158" s="374"/>
      <c r="N1158" s="374"/>
      <c r="O1158" s="375"/>
      <c r="P1158" s="375"/>
      <c r="Q1158" s="375"/>
      <c r="R1158" s="376" t="s">
        <v>34</v>
      </c>
      <c r="S1158" s="396">
        <v>0</v>
      </c>
      <c r="T1158" s="233"/>
      <c r="U1158" s="233"/>
      <c r="V1158" s="233"/>
      <c r="W1158" s="233"/>
      <c r="X1158" s="233"/>
      <c r="Y1158" s="233"/>
      <c r="Z1158" s="234"/>
      <c r="AA1158" s="378"/>
      <c r="AB1158" s="378"/>
      <c r="AC1158" s="379"/>
      <c r="AD1158" s="175"/>
      <c r="AE1158" s="175"/>
      <c r="AF1158" s="175"/>
      <c r="AG1158" s="175"/>
      <c r="AH1158" s="175"/>
      <c r="AI1158" s="175"/>
      <c r="AJ1158" s="175"/>
      <c r="AK1158" s="175"/>
      <c r="AL1158" s="175"/>
      <c r="AM1158" s="157"/>
      <c r="AN1158" s="216"/>
      <c r="AO1158"/>
      <c r="AP1158"/>
      <c r="AQ1158"/>
      <c r="AR1158"/>
      <c r="AS1158"/>
      <c r="AT1158"/>
    </row>
    <row r="1159" spans="1:46" ht="15" x14ac:dyDescent="0.25">
      <c r="A1159" s="152"/>
      <c r="B1159" s="364">
        <v>594</v>
      </c>
      <c r="C1159" s="365" t="s">
        <v>386</v>
      </c>
      <c r="D1159" s="366" t="s">
        <v>30</v>
      </c>
      <c r="E1159" s="366" t="s">
        <v>545</v>
      </c>
      <c r="F1159" s="367"/>
      <c r="G1159" s="411">
        <v>43473</v>
      </c>
      <c r="H1159" s="412">
        <v>8.44</v>
      </c>
      <c r="I1159" s="342">
        <v>1</v>
      </c>
      <c r="J1159" s="368">
        <v>0</v>
      </c>
      <c r="K1159" s="369">
        <v>0</v>
      </c>
      <c r="L1159" s="370">
        <v>8.44</v>
      </c>
      <c r="M1159" s="370">
        <v>8.4401540871267162</v>
      </c>
      <c r="N1159" s="370">
        <v>8.440308177066564</v>
      </c>
      <c r="O1159" s="370">
        <v>8.4404622698195979</v>
      </c>
      <c r="P1159" s="370">
        <v>8.4406163653858677</v>
      </c>
      <c r="Q1159" s="370">
        <v>8.4407704637654231</v>
      </c>
      <c r="R1159" s="370">
        <v>8.4409245649583191</v>
      </c>
      <c r="S1159" s="370">
        <v>8.4410786689646038</v>
      </c>
      <c r="T1159" s="370">
        <v>8.4412327757843304</v>
      </c>
      <c r="U1159" s="370">
        <v>8.4413868854175487</v>
      </c>
      <c r="V1159" s="370">
        <v>8.4415409978643119</v>
      </c>
      <c r="W1159" s="370">
        <v>8.4416951131246662</v>
      </c>
      <c r="X1159" s="370">
        <v>8.4418492311986739</v>
      </c>
      <c r="Y1159" s="370">
        <v>8.4420033520863758</v>
      </c>
      <c r="Z1159" s="371"/>
      <c r="AA1159" s="347">
        <v>0</v>
      </c>
      <c r="AB1159" s="347">
        <v>0</v>
      </c>
      <c r="AC1159" s="348">
        <v>0.27488151658767773</v>
      </c>
      <c r="AD1159" s="175"/>
      <c r="AE1159" s="349">
        <v>84401</v>
      </c>
      <c r="AF1159" s="350"/>
      <c r="AG1159" s="350"/>
      <c r="AH1159" s="350"/>
      <c r="AI1159" s="350"/>
      <c r="AJ1159" s="350"/>
      <c r="AK1159" s="350"/>
      <c r="AL1159" s="351"/>
      <c r="AM1159" s="157">
        <v>9.1682446712640591</v>
      </c>
      <c r="AN1159" s="216">
        <v>-0.72824467126405956</v>
      </c>
      <c r="AO1159"/>
      <c r="AP1159"/>
      <c r="AQ1159"/>
      <c r="AR1159"/>
      <c r="AS1159"/>
      <c r="AT1159"/>
    </row>
    <row r="1160" spans="1:46" ht="15" x14ac:dyDescent="0.25">
      <c r="C1160" s="217"/>
      <c r="D1160" s="139"/>
      <c r="E1160" s="139"/>
      <c r="F1160" s="139"/>
      <c r="G1160" s="218">
        <v>0.70833333333333337</v>
      </c>
      <c r="H1160" s="250"/>
      <c r="I1160" s="220"/>
      <c r="J1160" s="220"/>
      <c r="K1160" s="220"/>
      <c r="L1160" s="220" t="s">
        <v>32</v>
      </c>
      <c r="M1160" s="235"/>
      <c r="N1160" s="221"/>
      <c r="O1160" s="221"/>
      <c r="P1160" s="221"/>
      <c r="Q1160" s="221"/>
      <c r="R1160" s="221"/>
      <c r="S1160" s="221"/>
      <c r="T1160" s="221"/>
      <c r="U1160" s="221"/>
      <c r="V1160" s="221"/>
      <c r="W1160" s="221"/>
      <c r="X1160" s="221"/>
      <c r="Y1160" s="221"/>
      <c r="Z1160" s="222"/>
      <c r="AA1160" s="353"/>
      <c r="AB1160" s="353"/>
      <c r="AC1160" s="372">
        <v>2.3199999999999998</v>
      </c>
      <c r="AD1160" s="175"/>
      <c r="AE1160" s="186">
        <v>1</v>
      </c>
      <c r="AF1160" s="187">
        <v>0</v>
      </c>
      <c r="AG1160" s="187">
        <v>0</v>
      </c>
      <c r="AH1160" s="187">
        <v>0</v>
      </c>
      <c r="AI1160" s="187">
        <v>0</v>
      </c>
      <c r="AJ1160" s="187">
        <v>0</v>
      </c>
      <c r="AK1160" s="187">
        <v>0</v>
      </c>
      <c r="AL1160" s="188">
        <v>0</v>
      </c>
      <c r="AM1160" s="157"/>
      <c r="AN1160" s="216"/>
      <c r="AO1160"/>
      <c r="AP1160"/>
      <c r="AQ1160"/>
      <c r="AR1160"/>
      <c r="AS1160"/>
      <c r="AT1160"/>
    </row>
    <row r="1161" spans="1:46" ht="15" x14ac:dyDescent="0.25">
      <c r="C1161" s="223" t="s">
        <v>33</v>
      </c>
      <c r="D1161" s="373"/>
      <c r="E1161" s="225"/>
      <c r="F1161" s="225"/>
      <c r="G1161" s="226"/>
      <c r="H1161" s="249"/>
      <c r="I1161" s="228"/>
      <c r="J1161" s="228"/>
      <c r="K1161" s="228"/>
      <c r="L1161" s="228"/>
      <c r="M1161" s="374"/>
      <c r="N1161" s="374"/>
      <c r="O1161" s="375"/>
      <c r="P1161" s="375"/>
      <c r="Q1161" s="375"/>
      <c r="R1161" s="376" t="s">
        <v>34</v>
      </c>
      <c r="S1161" s="396">
        <v>0</v>
      </c>
      <c r="T1161" s="233"/>
      <c r="U1161" s="233"/>
      <c r="V1161" s="233"/>
      <c r="W1161" s="233"/>
      <c r="X1161" s="233"/>
      <c r="Y1161" s="233"/>
      <c r="Z1161" s="234"/>
      <c r="AA1161" s="378"/>
      <c r="AB1161" s="378"/>
      <c r="AC1161" s="379"/>
      <c r="AD1161" s="175"/>
      <c r="AE1161" s="175"/>
      <c r="AF1161" s="175"/>
      <c r="AG1161" s="175"/>
      <c r="AH1161" s="175"/>
      <c r="AI1161" s="175"/>
      <c r="AJ1161" s="175"/>
      <c r="AK1161" s="175"/>
      <c r="AL1161" s="175"/>
      <c r="AM1161" s="157"/>
      <c r="AN1161" s="216"/>
      <c r="AO1161"/>
      <c r="AP1161"/>
      <c r="AQ1161"/>
      <c r="AR1161"/>
      <c r="AS1161"/>
      <c r="AT1161"/>
    </row>
    <row r="1162" spans="1:46" ht="15" x14ac:dyDescent="0.25">
      <c r="A1162" s="246"/>
      <c r="B1162" s="246"/>
      <c r="C1162" s="246"/>
      <c r="D1162" s="246"/>
      <c r="E1162" s="246"/>
      <c r="F1162" s="246"/>
      <c r="G1162" s="246"/>
      <c r="H1162" s="246"/>
      <c r="I1162" s="246"/>
      <c r="J1162" s="246"/>
      <c r="K1162" s="246"/>
      <c r="L1162" s="246"/>
      <c r="M1162" s="246"/>
      <c r="N1162" s="246"/>
      <c r="O1162" s="246"/>
      <c r="P1162" s="246"/>
      <c r="Q1162" s="246"/>
      <c r="R1162" s="246"/>
      <c r="S1162" s="246"/>
      <c r="T1162" s="246"/>
      <c r="U1162" s="246"/>
      <c r="V1162" s="246"/>
      <c r="W1162" s="246"/>
      <c r="X1162" s="246"/>
      <c r="Y1162" s="246"/>
      <c r="Z1162" s="246"/>
      <c r="AA1162" s="246"/>
      <c r="AB1162" s="246"/>
      <c r="AC1162" s="246"/>
      <c r="AD1162" s="246"/>
      <c r="AE1162" s="246"/>
      <c r="AF1162" s="246"/>
      <c r="AG1162" s="246"/>
      <c r="AH1162" s="246"/>
      <c r="AI1162" s="246"/>
      <c r="AJ1162" s="246"/>
      <c r="AK1162" s="246"/>
      <c r="AL1162" s="246"/>
      <c r="AM1162" s="157"/>
      <c r="AN1162" s="216"/>
      <c r="AO1162"/>
      <c r="AP1162"/>
      <c r="AQ1162"/>
      <c r="AR1162"/>
      <c r="AS1162"/>
      <c r="AT1162"/>
    </row>
    <row r="1163" spans="1:46" ht="15" x14ac:dyDescent="0.25">
      <c r="A1163" s="152"/>
      <c r="B1163" s="25"/>
      <c r="C1163" s="158"/>
      <c r="D1163" s="152"/>
      <c r="E1163" s="152"/>
      <c r="F1163" s="152"/>
      <c r="G1163" s="152"/>
      <c r="H1163" s="152"/>
      <c r="I1163" s="152"/>
      <c r="J1163" s="152"/>
      <c r="K1163" s="152"/>
      <c r="L1163" s="7" t="s">
        <v>0</v>
      </c>
      <c r="M1163" s="159"/>
      <c r="N1163" s="159"/>
      <c r="O1163" s="159"/>
      <c r="P1163" s="159"/>
      <c r="Q1163" s="159"/>
      <c r="R1163" s="159"/>
      <c r="S1163" s="159"/>
      <c r="T1163" s="159"/>
      <c r="U1163" s="159"/>
      <c r="V1163" s="159"/>
      <c r="W1163" s="159"/>
      <c r="X1163" s="159"/>
      <c r="Y1163" s="159"/>
      <c r="Z1163" s="156"/>
      <c r="AA1163" s="152"/>
      <c r="AB1163" s="152"/>
      <c r="AC1163" s="152"/>
      <c r="AD1163" s="152"/>
      <c r="AE1163" s="152"/>
      <c r="AF1163" s="152"/>
      <c r="AG1163" s="152"/>
      <c r="AH1163" s="152"/>
      <c r="AI1163" s="152"/>
      <c r="AJ1163" s="152"/>
      <c r="AK1163" s="152"/>
      <c r="AL1163" s="152"/>
      <c r="AM1163" s="157"/>
      <c r="AN1163" s="216"/>
      <c r="AO1163"/>
      <c r="AP1163"/>
      <c r="AQ1163"/>
      <c r="AR1163"/>
      <c r="AS1163"/>
      <c r="AT1163"/>
    </row>
    <row r="1164" spans="1:46" ht="61.5" x14ac:dyDescent="0.25">
      <c r="A1164" s="20" t="s">
        <v>39</v>
      </c>
      <c r="B1164" s="21" t="s">
        <v>657</v>
      </c>
      <c r="C1164" s="20" t="s">
        <v>2</v>
      </c>
      <c r="D1164" s="18" t="s">
        <v>3</v>
      </c>
      <c r="E1164" s="18" t="s">
        <v>4</v>
      </c>
      <c r="F1164" s="18" t="s">
        <v>5</v>
      </c>
      <c r="G1164" s="22" t="s">
        <v>6</v>
      </c>
      <c r="H1164" s="22" t="s">
        <v>826</v>
      </c>
      <c r="I1164" s="16" t="s">
        <v>7</v>
      </c>
      <c r="J1164" s="24" t="s">
        <v>8</v>
      </c>
      <c r="K1164" s="17" t="s">
        <v>9</v>
      </c>
      <c r="L1164" s="22" t="s">
        <v>10</v>
      </c>
      <c r="M1164" s="22" t="s">
        <v>658</v>
      </c>
      <c r="N1164" s="22" t="s">
        <v>659</v>
      </c>
      <c r="O1164" s="22" t="s">
        <v>660</v>
      </c>
      <c r="P1164" s="22" t="s">
        <v>661</v>
      </c>
      <c r="Q1164" s="22" t="s">
        <v>662</v>
      </c>
      <c r="R1164" s="22" t="s">
        <v>663</v>
      </c>
      <c r="S1164" s="22" t="s">
        <v>664</v>
      </c>
      <c r="T1164" s="22" t="s">
        <v>665</v>
      </c>
      <c r="U1164" s="22" t="s">
        <v>666</v>
      </c>
      <c r="V1164" s="22" t="s">
        <v>667</v>
      </c>
      <c r="W1164" s="22" t="s">
        <v>665</v>
      </c>
      <c r="X1164" s="22" t="s">
        <v>666</v>
      </c>
      <c r="Y1164" s="22" t="s">
        <v>667</v>
      </c>
      <c r="Z1164" s="23" t="s">
        <v>11</v>
      </c>
      <c r="AA1164" s="19" t="s">
        <v>12</v>
      </c>
      <c r="AB1164" s="19" t="s">
        <v>13</v>
      </c>
      <c r="AC1164" s="19" t="s">
        <v>14</v>
      </c>
      <c r="AD1164" s="160"/>
      <c r="AE1164" s="19" t="s">
        <v>15</v>
      </c>
      <c r="AF1164" s="19" t="s">
        <v>16</v>
      </c>
      <c r="AG1164" s="19" t="s">
        <v>17</v>
      </c>
      <c r="AH1164" s="19" t="s">
        <v>18</v>
      </c>
      <c r="AI1164" s="19" t="s">
        <v>19</v>
      </c>
      <c r="AJ1164" s="19" t="s">
        <v>20</v>
      </c>
      <c r="AK1164" s="19" t="s">
        <v>21</v>
      </c>
      <c r="AL1164" s="19" t="s">
        <v>22</v>
      </c>
      <c r="AM1164" s="157"/>
      <c r="AN1164" s="216"/>
      <c r="AO1164"/>
      <c r="AP1164"/>
      <c r="AQ1164"/>
      <c r="AR1164"/>
      <c r="AS1164"/>
      <c r="AT1164"/>
    </row>
    <row r="1165" spans="1:46" ht="15" x14ac:dyDescent="0.25">
      <c r="A1165" s="6"/>
      <c r="B1165" s="161"/>
      <c r="C1165" s="162"/>
      <c r="D1165" s="161"/>
      <c r="E1165" s="161"/>
      <c r="F1165" s="161"/>
      <c r="G1165" s="163"/>
      <c r="H1165" s="161"/>
      <c r="I1165" s="164"/>
      <c r="J1165" s="165"/>
      <c r="K1165" s="161"/>
      <c r="L1165" s="161"/>
      <c r="M1165" s="161"/>
      <c r="N1165" s="161"/>
      <c r="O1165" s="161"/>
      <c r="P1165" s="161"/>
      <c r="Q1165" s="161"/>
      <c r="R1165" s="161"/>
      <c r="S1165" s="161"/>
      <c r="T1165" s="161"/>
      <c r="U1165" s="161"/>
      <c r="V1165" s="161"/>
      <c r="W1165" s="161"/>
      <c r="X1165" s="161"/>
      <c r="Y1165" s="161"/>
      <c r="Z1165" s="160"/>
      <c r="AA1165" s="160"/>
      <c r="AB1165" s="160"/>
      <c r="AC1165" s="160"/>
      <c r="AD1165" s="160"/>
      <c r="AE1165" s="160"/>
      <c r="AF1165" s="160"/>
      <c r="AG1165" s="160"/>
      <c r="AH1165" s="160"/>
      <c r="AI1165" s="160"/>
      <c r="AJ1165" s="160"/>
      <c r="AK1165" s="160"/>
      <c r="AL1165" s="160"/>
      <c r="AM1165" s="157"/>
      <c r="AN1165" s="216"/>
      <c r="AO1165"/>
      <c r="AP1165"/>
      <c r="AQ1165"/>
      <c r="AR1165"/>
      <c r="AS1165"/>
      <c r="AT1165"/>
    </row>
    <row r="1166" spans="1:46" ht="15" x14ac:dyDescent="0.25">
      <c r="A1166" s="334" t="s">
        <v>617</v>
      </c>
      <c r="B1166" s="335">
        <v>733</v>
      </c>
      <c r="C1166" s="336"/>
      <c r="D1166" s="337" t="s">
        <v>23</v>
      </c>
      <c r="E1166" s="338" t="s">
        <v>839</v>
      </c>
      <c r="F1166" s="339"/>
      <c r="G1166" s="408"/>
      <c r="H1166" s="409">
        <v>31.3</v>
      </c>
      <c r="I1166" s="342">
        <v>1</v>
      </c>
      <c r="J1166" s="343"/>
      <c r="K1166" s="344" t="s">
        <v>24</v>
      </c>
      <c r="L1166" s="345">
        <v>31.3</v>
      </c>
      <c r="M1166" s="345">
        <v>31.376092218605429</v>
      </c>
      <c r="N1166" s="345">
        <v>31.452777025068798</v>
      </c>
      <c r="O1166" s="345">
        <v>31.530060055770473</v>
      </c>
      <c r="P1166" s="345">
        <v>31.6079470103308</v>
      </c>
      <c r="Q1166" s="345">
        <v>31.686443652395901</v>
      </c>
      <c r="R1166" s="345">
        <v>31.765555810433892</v>
      </c>
      <c r="S1166" s="345">
        <v>31.845289378541455</v>
      </c>
      <c r="T1166" s="345">
        <v>31.925650317260956</v>
      </c>
      <c r="U1166" s="345">
        <v>32.006644654408227</v>
      </c>
      <c r="V1166" s="345">
        <v>32.088278485911317</v>
      </c>
      <c r="W1166" s="345">
        <v>32.170557976660035</v>
      </c>
      <c r="X1166" s="345">
        <v>32.253489361366874</v>
      </c>
      <c r="Y1166" s="345">
        <v>32.337078945438911</v>
      </c>
      <c r="Z1166" s="346" t="s">
        <v>1616</v>
      </c>
      <c r="AA1166" s="347">
        <v>0</v>
      </c>
      <c r="AB1166" s="347">
        <v>0</v>
      </c>
      <c r="AC1166" s="348">
        <v>0.28115015974440899</v>
      </c>
      <c r="AD1166" s="175"/>
      <c r="AE1166" s="349"/>
      <c r="AF1166" s="350"/>
      <c r="AG1166" s="350"/>
      <c r="AH1166" s="350"/>
      <c r="AI1166" s="350"/>
      <c r="AJ1166" s="350"/>
      <c r="AK1166" s="350"/>
      <c r="AL1166" s="351"/>
      <c r="AM1166" s="157"/>
      <c r="AN1166" s="216"/>
      <c r="AO1166"/>
      <c r="AP1166"/>
      <c r="AQ1166"/>
      <c r="AR1166"/>
      <c r="AS1166"/>
      <c r="AT1166"/>
    </row>
    <row r="1167" spans="1:46" ht="15" x14ac:dyDescent="0.25">
      <c r="A1167" s="11"/>
      <c r="B1167" s="176"/>
      <c r="C1167" s="177"/>
      <c r="D1167" s="178"/>
      <c r="E1167" s="178"/>
      <c r="F1167" s="178"/>
      <c r="G1167" s="179"/>
      <c r="H1167" s="180"/>
      <c r="I1167" s="181"/>
      <c r="J1167" s="182"/>
      <c r="K1167" s="183" t="s">
        <v>25</v>
      </c>
      <c r="L1167" s="352">
        <v>30.58</v>
      </c>
      <c r="M1167" s="352">
        <v>30.654341854471369</v>
      </c>
      <c r="N1167" s="352">
        <v>30.729262665386699</v>
      </c>
      <c r="O1167" s="352">
        <v>30.804767939471596</v>
      </c>
      <c r="P1167" s="352">
        <v>30.880863245236924</v>
      </c>
      <c r="Q1167" s="352">
        <v>30.957554213746533</v>
      </c>
      <c r="R1167" s="352">
        <v>31.034846539395154</v>
      </c>
      <c r="S1167" s="352">
        <v>31.11274598069641</v>
      </c>
      <c r="T1167" s="352">
        <v>31.191258361081147</v>
      </c>
      <c r="U1167" s="352">
        <v>31.270389569706182</v>
      </c>
      <c r="V1167" s="352">
        <v>31.350145562273735</v>
      </c>
      <c r="W1167" s="352">
        <v>31.430532361861463</v>
      </c>
      <c r="X1167" s="352">
        <v>31.511556059763542</v>
      </c>
      <c r="Y1167" s="352">
        <v>31.593222816342546</v>
      </c>
      <c r="Z1167" s="184"/>
      <c r="AA1167" s="353"/>
      <c r="AB1167" s="353"/>
      <c r="AC1167" s="354">
        <v>8.8000000000000007</v>
      </c>
      <c r="AD1167" s="175"/>
      <c r="AE1167" s="186">
        <v>1</v>
      </c>
      <c r="AF1167" s="187">
        <v>0</v>
      </c>
      <c r="AG1167" s="187">
        <v>0</v>
      </c>
      <c r="AH1167" s="187">
        <v>0</v>
      </c>
      <c r="AI1167" s="187">
        <v>0</v>
      </c>
      <c r="AJ1167" s="187">
        <v>0</v>
      </c>
      <c r="AK1167" s="187">
        <v>0</v>
      </c>
      <c r="AL1167" s="188">
        <v>0</v>
      </c>
      <c r="AM1167" s="157"/>
      <c r="AN1167" s="216"/>
      <c r="AO1167"/>
      <c r="AP1167"/>
      <c r="AQ1167"/>
      <c r="AR1167"/>
      <c r="AS1167"/>
      <c r="AT1167"/>
    </row>
    <row r="1168" spans="1:46" ht="15" x14ac:dyDescent="0.25">
      <c r="A1168" s="11"/>
      <c r="B1168" s="176"/>
      <c r="C1168" s="189"/>
      <c r="D1168" s="190" t="s">
        <v>26</v>
      </c>
      <c r="E1168" s="355"/>
      <c r="F1168" s="356"/>
      <c r="G1168" s="357"/>
      <c r="H1168" s="358"/>
      <c r="I1168" s="359"/>
      <c r="J1168" s="359"/>
      <c r="K1168" s="359"/>
      <c r="L1168" s="359"/>
      <c r="M1168" s="359"/>
      <c r="N1168" s="360"/>
      <c r="O1168" s="360"/>
      <c r="P1168" s="360"/>
      <c r="Q1168" s="360"/>
      <c r="R1168" s="361" t="s">
        <v>27</v>
      </c>
      <c r="S1168" s="392">
        <v>0</v>
      </c>
      <c r="T1168" s="353"/>
      <c r="U1168" s="353"/>
      <c r="V1168" s="353"/>
      <c r="W1168" s="353"/>
      <c r="X1168" s="353"/>
      <c r="Y1168" s="353"/>
      <c r="Z1168" s="184"/>
      <c r="AA1168" s="362"/>
      <c r="AB1168" s="362"/>
      <c r="AC1168" s="363"/>
      <c r="AD1168" s="175"/>
      <c r="AE1168" s="175"/>
      <c r="AF1168" s="175"/>
      <c r="AG1168" s="175"/>
      <c r="AH1168" s="175"/>
      <c r="AI1168" s="175"/>
      <c r="AJ1168" s="175"/>
      <c r="AK1168" s="175"/>
      <c r="AL1168" s="175"/>
      <c r="AM1168" s="157"/>
      <c r="AN1168" s="216"/>
      <c r="AO1168"/>
      <c r="AP1168"/>
      <c r="AQ1168"/>
      <c r="AR1168"/>
      <c r="AS1168"/>
      <c r="AT1168"/>
    </row>
    <row r="1169" spans="1:46" ht="15" x14ac:dyDescent="0.25">
      <c r="A1169" s="14"/>
      <c r="B1169" s="197"/>
      <c r="C1169" s="198"/>
      <c r="D1169" s="198"/>
      <c r="E1169" s="198"/>
      <c r="F1169" s="199"/>
      <c r="G1169" s="200" t="s">
        <v>28</v>
      </c>
      <c r="H1169" s="201">
        <v>0.99199999999999999</v>
      </c>
      <c r="I1169" s="197"/>
      <c r="J1169" s="202"/>
      <c r="K1169" s="203" t="s">
        <v>29</v>
      </c>
      <c r="L1169" s="78">
        <v>31.049600000000002</v>
      </c>
      <c r="M1169" s="78">
        <v>31.125083480856585</v>
      </c>
      <c r="N1169" s="78">
        <v>31.201154808868246</v>
      </c>
      <c r="O1169" s="78">
        <v>31.277819575324308</v>
      </c>
      <c r="P1169" s="78">
        <v>31.355083434248154</v>
      </c>
      <c r="Q1169" s="78">
        <v>31.432952103176735</v>
      </c>
      <c r="R1169" s="78">
        <v>31.511431363950422</v>
      </c>
      <c r="S1169" s="78">
        <v>31.590527063513122</v>
      </c>
      <c r="T1169" s="78">
        <v>31.670245114722867</v>
      </c>
      <c r="U1169" s="78">
        <v>31.750591497172962</v>
      </c>
      <c r="V1169" s="78">
        <v>31.831572258024025</v>
      </c>
      <c r="W1169" s="78">
        <v>31.913193512846753</v>
      </c>
      <c r="X1169" s="78">
        <v>31.995461446475939</v>
      </c>
      <c r="Y1169" s="78">
        <v>32.078382313875402</v>
      </c>
      <c r="Z1169" s="204"/>
      <c r="AA1169" s="205"/>
      <c r="AB1169" s="198"/>
      <c r="AC1169" s="206"/>
      <c r="AD1169" s="175"/>
      <c r="AE1169" s="175"/>
      <c r="AF1169" s="175"/>
      <c r="AG1169" s="175"/>
      <c r="AH1169" s="175"/>
      <c r="AI1169" s="175"/>
      <c r="AJ1169" s="175"/>
      <c r="AK1169" s="175"/>
      <c r="AL1169" s="175"/>
      <c r="AM1169" s="157"/>
      <c r="AN1169" s="216"/>
      <c r="AO1169"/>
      <c r="AP1169"/>
      <c r="AQ1169"/>
      <c r="AR1169"/>
      <c r="AS1169"/>
      <c r="AT1169"/>
    </row>
    <row r="1170" spans="1:46" ht="15" x14ac:dyDescent="0.25">
      <c r="A1170" s="2"/>
      <c r="C1170" s="207"/>
      <c r="D1170" s="208"/>
      <c r="E1170" s="208"/>
      <c r="F1170" s="208"/>
      <c r="G1170" s="209"/>
      <c r="H1170" s="241"/>
      <c r="I1170" s="211"/>
      <c r="J1170" s="212"/>
      <c r="K1170" s="208"/>
      <c r="Z1170" s="175"/>
      <c r="AA1170" s="175"/>
      <c r="AB1170" s="175"/>
      <c r="AC1170" s="175"/>
      <c r="AD1170" s="175"/>
      <c r="AE1170" s="175"/>
      <c r="AF1170" s="175"/>
      <c r="AG1170" s="175"/>
      <c r="AH1170" s="175"/>
      <c r="AI1170" s="175"/>
      <c r="AJ1170" s="175"/>
      <c r="AK1170" s="175"/>
      <c r="AL1170" s="175"/>
      <c r="AM1170" s="157"/>
      <c r="AN1170" s="216"/>
      <c r="AO1170"/>
      <c r="AP1170"/>
      <c r="AQ1170"/>
      <c r="AR1170"/>
      <c r="AS1170"/>
      <c r="AT1170"/>
    </row>
    <row r="1171" spans="1:46" ht="15" x14ac:dyDescent="0.25">
      <c r="A1171" s="152"/>
      <c r="B1171" s="388">
        <v>779</v>
      </c>
      <c r="C1171" s="365" t="s">
        <v>392</v>
      </c>
      <c r="D1171" s="366" t="s">
        <v>30</v>
      </c>
      <c r="E1171" s="366" t="s">
        <v>533</v>
      </c>
      <c r="F1171" s="367"/>
      <c r="G1171" s="411">
        <v>43451</v>
      </c>
      <c r="H1171" s="412">
        <v>2.2000000000000002</v>
      </c>
      <c r="I1171" s="342">
        <v>1</v>
      </c>
      <c r="J1171" s="368">
        <v>0</v>
      </c>
      <c r="K1171" s="369">
        <v>0</v>
      </c>
      <c r="L1171" s="370">
        <v>2.2000000000000002</v>
      </c>
      <c r="M1171" s="370">
        <v>2.2000401648908503</v>
      </c>
      <c r="N1171" s="370">
        <v>2.2000803305149814</v>
      </c>
      <c r="O1171" s="370">
        <v>2.2001204968724073</v>
      </c>
      <c r="P1171" s="370">
        <v>2.2001606639631412</v>
      </c>
      <c r="Q1171" s="370">
        <v>2.2002008317871962</v>
      </c>
      <c r="R1171" s="370">
        <v>2.2002410003445858</v>
      </c>
      <c r="S1171" s="370">
        <v>2.2002811696353235</v>
      </c>
      <c r="T1171" s="370">
        <v>2.200321339659423</v>
      </c>
      <c r="U1171" s="370">
        <v>2.2003615104168968</v>
      </c>
      <c r="V1171" s="370">
        <v>2.200401681907759</v>
      </c>
      <c r="W1171" s="370">
        <v>2.2004418541320225</v>
      </c>
      <c r="X1171" s="370">
        <v>2.2004820270897021</v>
      </c>
      <c r="Y1171" s="370">
        <v>2.2005222007808092</v>
      </c>
      <c r="Z1171" s="381"/>
      <c r="AA1171" s="347">
        <v>0</v>
      </c>
      <c r="AB1171" s="347">
        <v>0</v>
      </c>
      <c r="AC1171" s="348">
        <v>0.18181818181818182</v>
      </c>
      <c r="AD1171" s="175"/>
      <c r="AE1171" s="349">
        <v>84526</v>
      </c>
      <c r="AF1171" s="350"/>
      <c r="AG1171" s="350"/>
      <c r="AH1171" s="350"/>
      <c r="AI1171" s="350"/>
      <c r="AJ1171" s="350"/>
      <c r="AK1171" s="350"/>
      <c r="AL1171" s="351"/>
      <c r="AM1171" s="157">
        <v>2.4015661236507406</v>
      </c>
      <c r="AN1171" s="216">
        <v>-0.20156612365074045</v>
      </c>
      <c r="AO1171"/>
      <c r="AP1171"/>
      <c r="AQ1171"/>
      <c r="AR1171"/>
      <c r="AS1171"/>
      <c r="AT1171"/>
    </row>
    <row r="1172" spans="1:46" ht="15" x14ac:dyDescent="0.25">
      <c r="A1172" s="152"/>
      <c r="C1172" s="217"/>
      <c r="D1172" s="139"/>
      <c r="E1172" s="139"/>
      <c r="F1172" s="139"/>
      <c r="G1172" s="218">
        <v>0.29166666666666669</v>
      </c>
      <c r="H1172" s="248"/>
      <c r="I1172" s="220"/>
      <c r="J1172" s="220"/>
      <c r="K1172" s="220"/>
      <c r="L1172" s="220" t="s">
        <v>32</v>
      </c>
      <c r="M1172" s="235"/>
      <c r="N1172" s="221"/>
      <c r="O1172" s="221"/>
      <c r="P1172" s="221"/>
      <c r="Q1172" s="221"/>
      <c r="R1172" s="221"/>
      <c r="S1172" s="221"/>
      <c r="T1172" s="221"/>
      <c r="U1172" s="221"/>
      <c r="V1172" s="221"/>
      <c r="W1172" s="221"/>
      <c r="X1172" s="221"/>
      <c r="Y1172" s="221"/>
      <c r="Z1172" s="222"/>
      <c r="AA1172" s="353"/>
      <c r="AB1172" s="353"/>
      <c r="AC1172" s="372">
        <v>0.4</v>
      </c>
      <c r="AD1172" s="175"/>
      <c r="AE1172" s="186">
        <v>1</v>
      </c>
      <c r="AF1172" s="187">
        <v>0</v>
      </c>
      <c r="AG1172" s="187">
        <v>0</v>
      </c>
      <c r="AH1172" s="187">
        <v>0</v>
      </c>
      <c r="AI1172" s="187">
        <v>0</v>
      </c>
      <c r="AJ1172" s="187">
        <v>0</v>
      </c>
      <c r="AK1172" s="187">
        <v>0</v>
      </c>
      <c r="AL1172" s="188">
        <v>0</v>
      </c>
      <c r="AM1172" s="157"/>
      <c r="AN1172" s="216"/>
      <c r="AO1172"/>
      <c r="AP1172"/>
      <c r="AQ1172"/>
      <c r="AR1172"/>
      <c r="AS1172"/>
      <c r="AT1172"/>
    </row>
    <row r="1173" spans="1:46" ht="15" x14ac:dyDescent="0.25">
      <c r="A1173" s="152"/>
      <c r="C1173" s="223" t="s">
        <v>33</v>
      </c>
      <c r="D1173" s="373"/>
      <c r="E1173" s="225"/>
      <c r="F1173" s="225"/>
      <c r="G1173" s="226"/>
      <c r="H1173" s="249"/>
      <c r="I1173" s="228"/>
      <c r="J1173" s="228"/>
      <c r="K1173" s="228"/>
      <c r="L1173" s="228"/>
      <c r="M1173" s="374"/>
      <c r="N1173" s="374"/>
      <c r="O1173" s="375"/>
      <c r="P1173" s="375"/>
      <c r="Q1173" s="375"/>
      <c r="R1173" s="376" t="s">
        <v>34</v>
      </c>
      <c r="S1173" s="396">
        <v>0</v>
      </c>
      <c r="T1173" s="233"/>
      <c r="U1173" s="233"/>
      <c r="V1173" s="233"/>
      <c r="W1173" s="233"/>
      <c r="X1173" s="233"/>
      <c r="Y1173" s="233"/>
      <c r="Z1173" s="234"/>
      <c r="AA1173" s="378"/>
      <c r="AB1173" s="378"/>
      <c r="AC1173" s="379"/>
      <c r="AD1173" s="175"/>
      <c r="AE1173" s="175"/>
      <c r="AF1173" s="175"/>
      <c r="AG1173" s="175"/>
      <c r="AH1173" s="175"/>
      <c r="AI1173" s="175"/>
      <c r="AJ1173" s="175"/>
      <c r="AK1173" s="175"/>
      <c r="AL1173" s="175"/>
      <c r="AM1173" s="157"/>
      <c r="AN1173" s="216"/>
      <c r="AO1173"/>
      <c r="AP1173"/>
      <c r="AQ1173"/>
      <c r="AR1173"/>
      <c r="AS1173"/>
      <c r="AT1173"/>
    </row>
    <row r="1174" spans="1:46" ht="15" x14ac:dyDescent="0.25">
      <c r="A1174" s="152"/>
      <c r="B1174" s="364">
        <v>752</v>
      </c>
      <c r="C1174" s="365" t="s">
        <v>391</v>
      </c>
      <c r="D1174" s="366" t="s">
        <v>30</v>
      </c>
      <c r="E1174" s="366" t="s">
        <v>532</v>
      </c>
      <c r="F1174" s="367"/>
      <c r="G1174" s="411">
        <v>43222</v>
      </c>
      <c r="H1174" s="412">
        <v>7.77</v>
      </c>
      <c r="I1174" s="342">
        <v>1</v>
      </c>
      <c r="J1174" s="368">
        <v>0</v>
      </c>
      <c r="K1174" s="369">
        <v>0</v>
      </c>
      <c r="L1174" s="370">
        <v>7.77</v>
      </c>
      <c r="M1174" s="370">
        <v>7.7701418550917749</v>
      </c>
      <c r="N1174" s="370">
        <v>7.7702837127733657</v>
      </c>
      <c r="O1174" s="370">
        <v>7.7704255730448191</v>
      </c>
      <c r="P1174" s="370">
        <v>7.7705674359061847</v>
      </c>
      <c r="Q1174" s="370">
        <v>7.7707093013575053</v>
      </c>
      <c r="R1174" s="370">
        <v>7.7708511693988314</v>
      </c>
      <c r="S1174" s="370">
        <v>7.7709930400302092</v>
      </c>
      <c r="T1174" s="370">
        <v>7.7711349132516876</v>
      </c>
      <c r="U1174" s="370">
        <v>7.7712767890633119</v>
      </c>
      <c r="V1174" s="370">
        <v>7.77141866746513</v>
      </c>
      <c r="W1174" s="370">
        <v>7.7715605484571872</v>
      </c>
      <c r="X1174" s="370">
        <v>7.7717024320395378</v>
      </c>
      <c r="Y1174" s="370">
        <v>7.7718443182122199</v>
      </c>
      <c r="Z1174" s="371"/>
      <c r="AA1174" s="347">
        <v>0</v>
      </c>
      <c r="AB1174" s="347">
        <v>0</v>
      </c>
      <c r="AC1174" s="348">
        <v>0</v>
      </c>
      <c r="AD1174" s="175"/>
      <c r="AE1174" s="349">
        <v>84530</v>
      </c>
      <c r="AF1174" s="350"/>
      <c r="AG1174" s="350"/>
      <c r="AH1174" s="350"/>
      <c r="AI1174" s="350"/>
      <c r="AJ1174" s="350"/>
      <c r="AK1174" s="350"/>
      <c r="AL1174" s="351"/>
      <c r="AM1174" s="157">
        <v>8.3320000000000007</v>
      </c>
      <c r="AN1174" s="216">
        <v>-0.56200000000000117</v>
      </c>
      <c r="AO1174"/>
      <c r="AP1174"/>
      <c r="AQ1174"/>
      <c r="AR1174"/>
      <c r="AS1174"/>
      <c r="AT1174"/>
    </row>
    <row r="1175" spans="1:46" ht="15" x14ac:dyDescent="0.25">
      <c r="A1175" s="152"/>
      <c r="C1175" s="217"/>
      <c r="D1175" s="139"/>
      <c r="E1175" s="139"/>
      <c r="F1175" s="139"/>
      <c r="G1175" s="218">
        <v>0.6875</v>
      </c>
      <c r="H1175" s="250"/>
      <c r="I1175" s="220"/>
      <c r="J1175" s="220"/>
      <c r="K1175" s="220"/>
      <c r="L1175" s="220" t="s">
        <v>32</v>
      </c>
      <c r="M1175" s="221"/>
      <c r="N1175" s="221"/>
      <c r="O1175" s="221"/>
      <c r="P1175" s="221"/>
      <c r="Q1175" s="221"/>
      <c r="R1175" s="221"/>
      <c r="S1175" s="221"/>
      <c r="T1175" s="221"/>
      <c r="U1175" s="221"/>
      <c r="V1175" s="221"/>
      <c r="W1175" s="221"/>
      <c r="X1175" s="221"/>
      <c r="Y1175" s="221"/>
      <c r="Z1175" s="222"/>
      <c r="AA1175" s="353"/>
      <c r="AB1175" s="353"/>
      <c r="AC1175" s="372">
        <v>0</v>
      </c>
      <c r="AD1175" s="175"/>
      <c r="AE1175" s="186">
        <v>1</v>
      </c>
      <c r="AF1175" s="187">
        <v>0</v>
      </c>
      <c r="AG1175" s="187">
        <v>0</v>
      </c>
      <c r="AH1175" s="187">
        <v>0</v>
      </c>
      <c r="AI1175" s="187">
        <v>0</v>
      </c>
      <c r="AJ1175" s="187">
        <v>0</v>
      </c>
      <c r="AK1175" s="187">
        <v>0</v>
      </c>
      <c r="AL1175" s="188">
        <v>0</v>
      </c>
      <c r="AM1175" s="157"/>
      <c r="AN1175" s="216"/>
      <c r="AO1175"/>
      <c r="AP1175"/>
      <c r="AQ1175"/>
      <c r="AR1175"/>
      <c r="AS1175"/>
      <c r="AT1175"/>
    </row>
    <row r="1176" spans="1:46" ht="15" x14ac:dyDescent="0.25">
      <c r="A1176" s="152"/>
      <c r="C1176" s="223" t="s">
        <v>33</v>
      </c>
      <c r="D1176" s="373"/>
      <c r="E1176" s="225"/>
      <c r="F1176" s="225"/>
      <c r="G1176" s="226"/>
      <c r="H1176" s="249"/>
      <c r="I1176" s="228"/>
      <c r="J1176" s="228"/>
      <c r="K1176" s="228"/>
      <c r="L1176" s="228"/>
      <c r="M1176" s="374"/>
      <c r="N1176" s="374"/>
      <c r="O1176" s="375"/>
      <c r="P1176" s="375"/>
      <c r="Q1176" s="375"/>
      <c r="R1176" s="376" t="s">
        <v>34</v>
      </c>
      <c r="S1176" s="396">
        <v>0</v>
      </c>
      <c r="T1176" s="233"/>
      <c r="U1176" s="233"/>
      <c r="V1176" s="233"/>
      <c r="W1176" s="233"/>
      <c r="X1176" s="233"/>
      <c r="Y1176" s="233"/>
      <c r="Z1176" s="234"/>
      <c r="AA1176" s="378"/>
      <c r="AB1176" s="378"/>
      <c r="AC1176" s="379"/>
      <c r="AD1176" s="175"/>
      <c r="AE1176" s="175"/>
      <c r="AF1176" s="175"/>
      <c r="AG1176" s="175"/>
      <c r="AH1176" s="175"/>
      <c r="AI1176" s="175"/>
      <c r="AJ1176" s="175"/>
      <c r="AK1176" s="175"/>
      <c r="AL1176" s="175"/>
      <c r="AM1176" s="157"/>
      <c r="AN1176" s="216"/>
      <c r="AO1176"/>
      <c r="AP1176"/>
      <c r="AQ1176"/>
      <c r="AR1176"/>
      <c r="AS1176"/>
      <c r="AT1176"/>
    </row>
    <row r="1177" spans="1:46" ht="15" x14ac:dyDescent="0.25">
      <c r="A1177" s="152"/>
      <c r="B1177" s="364">
        <v>452</v>
      </c>
      <c r="C1177" s="365" t="s">
        <v>387</v>
      </c>
      <c r="D1177" s="366" t="s">
        <v>30</v>
      </c>
      <c r="E1177" s="366" t="s">
        <v>532</v>
      </c>
      <c r="F1177" s="367"/>
      <c r="G1177" s="411">
        <v>43488</v>
      </c>
      <c r="H1177" s="412">
        <v>9.57</v>
      </c>
      <c r="I1177" s="342">
        <v>1</v>
      </c>
      <c r="J1177" s="368" t="s">
        <v>31</v>
      </c>
      <c r="K1177" s="369" t="s">
        <v>31</v>
      </c>
      <c r="L1177" s="370">
        <v>9.57</v>
      </c>
      <c r="M1177" s="370">
        <v>9.6230349286308901</v>
      </c>
      <c r="N1177" s="370">
        <v>9.6763637656896702</v>
      </c>
      <c r="O1177" s="370">
        <v>9.7299881399550703</v>
      </c>
      <c r="P1177" s="370">
        <v>9.7839096892321784</v>
      </c>
      <c r="Q1177" s="370">
        <v>9.8381300604024506</v>
      </c>
      <c r="R1177" s="370">
        <v>9.8926509094740158</v>
      </c>
      <c r="S1177" s="370">
        <v>9.9474739016322449</v>
      </c>
      <c r="T1177" s="370">
        <v>10.002600711290627</v>
      </c>
      <c r="U1177" s="370">
        <v>10.05803302214189</v>
      </c>
      <c r="V1177" s="370">
        <v>10.113772527209441</v>
      </c>
      <c r="W1177" s="370">
        <v>10.169820928899055</v>
      </c>
      <c r="X1177" s="370">
        <v>10.226179939050896</v>
      </c>
      <c r="Y1177" s="370">
        <v>10.282851278991773</v>
      </c>
      <c r="Z1177" s="371"/>
      <c r="AA1177" s="347">
        <v>0</v>
      </c>
      <c r="AB1177" s="347">
        <v>0</v>
      </c>
      <c r="AC1177" s="348">
        <v>0.16300940438871472</v>
      </c>
      <c r="AD1177" s="175"/>
      <c r="AE1177" s="349">
        <v>84504</v>
      </c>
      <c r="AF1177" s="350"/>
      <c r="AG1177" s="350"/>
      <c r="AH1177" s="350"/>
      <c r="AI1177" s="350"/>
      <c r="AJ1177" s="350"/>
      <c r="AK1177" s="350"/>
      <c r="AL1177" s="351"/>
      <c r="AM1177" s="157">
        <v>9.2029260191093467</v>
      </c>
      <c r="AN1177" s="216">
        <v>0.36707398089065357</v>
      </c>
      <c r="AO1177"/>
      <c r="AP1177"/>
      <c r="AQ1177"/>
      <c r="AR1177"/>
      <c r="AS1177"/>
      <c r="AT1177"/>
    </row>
    <row r="1178" spans="1:46" ht="15" x14ac:dyDescent="0.25">
      <c r="C1178" s="217"/>
      <c r="D1178" s="139"/>
      <c r="E1178" s="139"/>
      <c r="F1178" s="139"/>
      <c r="G1178" s="218">
        <v>0.75</v>
      </c>
      <c r="H1178" s="250"/>
      <c r="I1178" s="220"/>
      <c r="J1178" s="220"/>
      <c r="K1178" s="220"/>
      <c r="L1178" s="220" t="s">
        <v>32</v>
      </c>
      <c r="M1178" s="235"/>
      <c r="N1178" s="221"/>
      <c r="O1178" s="221"/>
      <c r="P1178" s="221"/>
      <c r="Q1178" s="221"/>
      <c r="R1178" s="221"/>
      <c r="S1178" s="221"/>
      <c r="T1178" s="221"/>
      <c r="U1178" s="221"/>
      <c r="V1178" s="221"/>
      <c r="W1178" s="221"/>
      <c r="X1178" s="221"/>
      <c r="Y1178" s="221"/>
      <c r="Z1178" s="222"/>
      <c r="AA1178" s="353"/>
      <c r="AB1178" s="353"/>
      <c r="AC1178" s="372">
        <v>1.56</v>
      </c>
      <c r="AD1178" s="175"/>
      <c r="AE1178" s="186">
        <v>1</v>
      </c>
      <c r="AF1178" s="187">
        <v>0</v>
      </c>
      <c r="AG1178" s="187">
        <v>0</v>
      </c>
      <c r="AH1178" s="187">
        <v>0</v>
      </c>
      <c r="AI1178" s="187">
        <v>0</v>
      </c>
      <c r="AJ1178" s="187">
        <v>0</v>
      </c>
      <c r="AK1178" s="187">
        <v>0</v>
      </c>
      <c r="AL1178" s="188">
        <v>0</v>
      </c>
      <c r="AM1178" s="157"/>
      <c r="AN1178" s="216"/>
      <c r="AO1178"/>
      <c r="AP1178"/>
      <c r="AQ1178"/>
      <c r="AR1178"/>
      <c r="AS1178"/>
      <c r="AT1178"/>
    </row>
    <row r="1179" spans="1:46" ht="15" x14ac:dyDescent="0.25">
      <c r="C1179" s="223" t="s">
        <v>33</v>
      </c>
      <c r="D1179" s="373"/>
      <c r="E1179" s="225"/>
      <c r="F1179" s="225"/>
      <c r="G1179" s="226"/>
      <c r="H1179" s="249"/>
      <c r="I1179" s="228"/>
      <c r="J1179" s="228"/>
      <c r="K1179" s="228"/>
      <c r="L1179" s="228"/>
      <c r="M1179" s="374"/>
      <c r="N1179" s="374"/>
      <c r="O1179" s="375"/>
      <c r="P1179" s="375"/>
      <c r="Q1179" s="375"/>
      <c r="R1179" s="376" t="s">
        <v>34</v>
      </c>
      <c r="S1179" s="396">
        <v>0</v>
      </c>
      <c r="T1179" s="233"/>
      <c r="U1179" s="233"/>
      <c r="V1179" s="233"/>
      <c r="W1179" s="233"/>
      <c r="X1179" s="233"/>
      <c r="Y1179" s="233"/>
      <c r="Z1179" s="234"/>
      <c r="AA1179" s="378"/>
      <c r="AB1179" s="378"/>
      <c r="AC1179" s="379"/>
      <c r="AD1179" s="175"/>
      <c r="AE1179" s="175"/>
      <c r="AF1179" s="175"/>
      <c r="AG1179" s="175"/>
      <c r="AH1179" s="175"/>
      <c r="AI1179" s="175"/>
      <c r="AJ1179" s="175"/>
      <c r="AK1179" s="175"/>
      <c r="AL1179" s="175"/>
      <c r="AM1179" s="157"/>
      <c r="AN1179" s="216"/>
      <c r="AO1179"/>
      <c r="AP1179"/>
      <c r="AQ1179"/>
      <c r="AR1179"/>
      <c r="AS1179"/>
      <c r="AT1179"/>
    </row>
    <row r="1180" spans="1:46" ht="15" x14ac:dyDescent="0.25">
      <c r="B1180" s="364">
        <v>703</v>
      </c>
      <c r="C1180" s="365" t="s">
        <v>388</v>
      </c>
      <c r="D1180" s="366" t="s">
        <v>30</v>
      </c>
      <c r="E1180" s="366" t="s">
        <v>530</v>
      </c>
      <c r="F1180" s="367"/>
      <c r="G1180" s="411">
        <v>43404</v>
      </c>
      <c r="H1180" s="412">
        <v>1.54</v>
      </c>
      <c r="I1180" s="342">
        <v>1</v>
      </c>
      <c r="J1180" s="368" t="s">
        <v>35</v>
      </c>
      <c r="K1180" s="369" t="s">
        <v>35</v>
      </c>
      <c r="L1180" s="370">
        <v>1.54</v>
      </c>
      <c r="M1180" s="370">
        <v>1.5609514665564526</v>
      </c>
      <c r="N1180" s="370">
        <v>1.5821879746394416</v>
      </c>
      <c r="O1180" s="370">
        <v>1.6037134021957271</v>
      </c>
      <c r="P1180" s="370">
        <v>1.6255316799309469</v>
      </c>
      <c r="Q1180" s="370">
        <v>1.6476467920273932</v>
      </c>
      <c r="R1180" s="370">
        <v>1.6700627768715548</v>
      </c>
      <c r="S1180" s="370">
        <v>1.6927837277915549</v>
      </c>
      <c r="T1180" s="370">
        <v>1.7158137938046276</v>
      </c>
      <c r="U1180" s="370">
        <v>1.7391571803747561</v>
      </c>
      <c r="V1180" s="370">
        <v>1.7628181501806237</v>
      </c>
      <c r="W1180" s="370">
        <v>1.7868010238940113</v>
      </c>
      <c r="X1180" s="370">
        <v>1.8111101809687844</v>
      </c>
      <c r="Y1180" s="370">
        <v>1.8357500604406143</v>
      </c>
      <c r="Z1180" s="371"/>
      <c r="AA1180" s="347">
        <v>0</v>
      </c>
      <c r="AB1180" s="347">
        <v>0</v>
      </c>
      <c r="AC1180" s="348">
        <v>0.2207792207792208</v>
      </c>
      <c r="AD1180" s="175"/>
      <c r="AE1180" s="349">
        <v>84502</v>
      </c>
      <c r="AF1180" s="350"/>
      <c r="AG1180" s="350"/>
      <c r="AH1180" s="350"/>
      <c r="AI1180" s="350"/>
      <c r="AJ1180" s="350"/>
      <c r="AK1180" s="350"/>
      <c r="AL1180" s="351"/>
      <c r="AM1180" s="157">
        <v>1.97</v>
      </c>
      <c r="AN1180" s="216">
        <v>-0.42999999999999994</v>
      </c>
      <c r="AO1180"/>
      <c r="AP1180"/>
      <c r="AQ1180"/>
      <c r="AR1180"/>
      <c r="AS1180"/>
      <c r="AT1180"/>
    </row>
    <row r="1181" spans="1:46" ht="15" x14ac:dyDescent="0.25">
      <c r="C1181" s="217"/>
      <c r="D1181" s="139"/>
      <c r="E1181" s="139"/>
      <c r="F1181" s="139"/>
      <c r="G1181" s="218">
        <v>0.75</v>
      </c>
      <c r="H1181" s="250"/>
      <c r="I1181" s="220"/>
      <c r="J1181" s="220"/>
      <c r="K1181" s="220"/>
      <c r="L1181" s="220" t="s">
        <v>32</v>
      </c>
      <c r="M1181" s="235"/>
      <c r="N1181" s="221"/>
      <c r="O1181" s="221"/>
      <c r="P1181" s="221"/>
      <c r="Q1181" s="221"/>
      <c r="R1181" s="221"/>
      <c r="S1181" s="221"/>
      <c r="T1181" s="221"/>
      <c r="U1181" s="221"/>
      <c r="V1181" s="221"/>
      <c r="W1181" s="221"/>
      <c r="X1181" s="221"/>
      <c r="Y1181" s="221"/>
      <c r="Z1181" s="222"/>
      <c r="AA1181" s="353"/>
      <c r="AB1181" s="353"/>
      <c r="AC1181" s="372">
        <v>0.34</v>
      </c>
      <c r="AD1181" s="175"/>
      <c r="AE1181" s="186">
        <v>1</v>
      </c>
      <c r="AF1181" s="187">
        <v>0</v>
      </c>
      <c r="AG1181" s="187">
        <v>0</v>
      </c>
      <c r="AH1181" s="187">
        <v>0</v>
      </c>
      <c r="AI1181" s="187">
        <v>0</v>
      </c>
      <c r="AJ1181" s="187">
        <v>0</v>
      </c>
      <c r="AK1181" s="187">
        <v>0</v>
      </c>
      <c r="AL1181" s="188">
        <v>0</v>
      </c>
      <c r="AM1181" s="157"/>
      <c r="AN1181" s="216"/>
      <c r="AO1181"/>
      <c r="AP1181"/>
      <c r="AQ1181"/>
      <c r="AR1181"/>
      <c r="AS1181"/>
      <c r="AT1181"/>
    </row>
    <row r="1182" spans="1:46" ht="15" x14ac:dyDescent="0.25">
      <c r="C1182" s="223" t="s">
        <v>33</v>
      </c>
      <c r="D1182" s="373"/>
      <c r="E1182" s="225"/>
      <c r="F1182" s="225"/>
      <c r="G1182" s="226"/>
      <c r="H1182" s="249"/>
      <c r="I1182" s="228"/>
      <c r="J1182" s="228"/>
      <c r="K1182" s="228"/>
      <c r="L1182" s="228"/>
      <c r="M1182" s="374"/>
      <c r="N1182" s="374"/>
      <c r="O1182" s="375"/>
      <c r="P1182" s="375"/>
      <c r="Q1182" s="375"/>
      <c r="R1182" s="376" t="s">
        <v>34</v>
      </c>
      <c r="S1182" s="396">
        <v>0</v>
      </c>
      <c r="T1182" s="233"/>
      <c r="U1182" s="233"/>
      <c r="V1182" s="233"/>
      <c r="W1182" s="233"/>
      <c r="X1182" s="233"/>
      <c r="Y1182" s="233"/>
      <c r="Z1182" s="234"/>
      <c r="AA1182" s="378"/>
      <c r="AB1182" s="378"/>
      <c r="AC1182" s="379"/>
      <c r="AD1182" s="175"/>
      <c r="AE1182" s="175"/>
      <c r="AF1182" s="175"/>
      <c r="AG1182" s="175"/>
      <c r="AH1182" s="175"/>
      <c r="AI1182" s="175"/>
      <c r="AJ1182" s="175"/>
      <c r="AK1182" s="175"/>
      <c r="AL1182" s="175"/>
      <c r="AM1182" s="157"/>
      <c r="AN1182" s="216"/>
      <c r="AO1182"/>
      <c r="AP1182"/>
      <c r="AQ1182"/>
      <c r="AR1182"/>
      <c r="AS1182"/>
      <c r="AT1182"/>
    </row>
    <row r="1183" spans="1:46" ht="15" x14ac:dyDescent="0.25">
      <c r="B1183" s="380">
        <v>723</v>
      </c>
      <c r="C1183" s="365" t="s">
        <v>389</v>
      </c>
      <c r="D1183" s="366" t="s">
        <v>30</v>
      </c>
      <c r="E1183" s="366" t="s">
        <v>532</v>
      </c>
      <c r="F1183" s="367"/>
      <c r="G1183" s="411">
        <v>43486</v>
      </c>
      <c r="H1183" s="412">
        <v>9.5</v>
      </c>
      <c r="I1183" s="342">
        <v>1</v>
      </c>
      <c r="J1183" s="368">
        <v>0</v>
      </c>
      <c r="K1183" s="369">
        <v>0</v>
      </c>
      <c r="L1183" s="370">
        <v>9.5</v>
      </c>
      <c r="M1183" s="370">
        <v>9.500173439301399</v>
      </c>
      <c r="N1183" s="370">
        <v>9.5003468817692376</v>
      </c>
      <c r="O1183" s="370">
        <v>9.5005203274035761</v>
      </c>
      <c r="P1183" s="370">
        <v>9.5006937762044732</v>
      </c>
      <c r="Q1183" s="370">
        <v>9.5008672281719821</v>
      </c>
      <c r="R1183" s="370">
        <v>9.5010406833061651</v>
      </c>
      <c r="S1183" s="370">
        <v>9.5012141416070772</v>
      </c>
      <c r="T1183" s="370">
        <v>9.5013876030747806</v>
      </c>
      <c r="U1183" s="370">
        <v>9.5015610677093267</v>
      </c>
      <c r="V1183" s="370">
        <v>9.5017345355107778</v>
      </c>
      <c r="W1183" s="370">
        <v>9.5019080064791872</v>
      </c>
      <c r="X1183" s="370">
        <v>9.5020814806146223</v>
      </c>
      <c r="Y1183" s="370">
        <v>9.5022549579171294</v>
      </c>
      <c r="Z1183" s="383"/>
      <c r="AA1183" s="347">
        <v>0</v>
      </c>
      <c r="AB1183" s="347">
        <v>0</v>
      </c>
      <c r="AC1183" s="348">
        <v>0.2314736842105263</v>
      </c>
      <c r="AD1183" s="175"/>
      <c r="AE1183" s="349">
        <v>84516</v>
      </c>
      <c r="AF1183" s="350"/>
      <c r="AG1183" s="350"/>
      <c r="AH1183" s="350"/>
      <c r="AI1183" s="350"/>
      <c r="AJ1183" s="350"/>
      <c r="AK1183" s="350"/>
      <c r="AL1183" s="351"/>
      <c r="AM1183" s="157">
        <v>9.2982291806849666</v>
      </c>
      <c r="AN1183" s="216">
        <v>0.20177081931503338</v>
      </c>
      <c r="AO1183"/>
      <c r="AP1183"/>
      <c r="AQ1183"/>
      <c r="AR1183"/>
      <c r="AS1183"/>
      <c r="AT1183"/>
    </row>
    <row r="1184" spans="1:46" ht="15" x14ac:dyDescent="0.25">
      <c r="C1184" s="217"/>
      <c r="D1184" s="139"/>
      <c r="E1184" s="139"/>
      <c r="F1184" s="139"/>
      <c r="G1184" s="137">
        <v>0.6875</v>
      </c>
      <c r="H1184" s="250"/>
      <c r="I1184" s="220"/>
      <c r="J1184" s="220"/>
      <c r="K1184" s="220"/>
      <c r="L1184" s="220" t="s">
        <v>32</v>
      </c>
      <c r="M1184" s="235"/>
      <c r="N1184" s="221"/>
      <c r="O1184" s="221"/>
      <c r="P1184" s="221"/>
      <c r="Q1184" s="221"/>
      <c r="R1184" s="221"/>
      <c r="S1184" s="221"/>
      <c r="T1184" s="221"/>
      <c r="U1184" s="221"/>
      <c r="V1184" s="221"/>
      <c r="W1184" s="221"/>
      <c r="X1184" s="221"/>
      <c r="Y1184" s="221"/>
      <c r="Z1184" s="222"/>
      <c r="AA1184" s="353"/>
      <c r="AB1184" s="353"/>
      <c r="AC1184" s="372">
        <v>2.1989999999999998</v>
      </c>
      <c r="AD1184" s="175"/>
      <c r="AE1184" s="186">
        <v>1</v>
      </c>
      <c r="AF1184" s="187">
        <v>0</v>
      </c>
      <c r="AG1184" s="187">
        <v>0</v>
      </c>
      <c r="AH1184" s="187">
        <v>0</v>
      </c>
      <c r="AI1184" s="187">
        <v>0</v>
      </c>
      <c r="AJ1184" s="187">
        <v>0</v>
      </c>
      <c r="AK1184" s="187">
        <v>0</v>
      </c>
      <c r="AL1184" s="188">
        <v>0</v>
      </c>
      <c r="AM1184" s="157"/>
      <c r="AN1184" s="216"/>
      <c r="AO1184"/>
      <c r="AP1184"/>
      <c r="AQ1184"/>
      <c r="AR1184"/>
      <c r="AS1184"/>
      <c r="AT1184"/>
    </row>
    <row r="1185" spans="1:46" ht="15" x14ac:dyDescent="0.25">
      <c r="C1185" s="223" t="s">
        <v>33</v>
      </c>
      <c r="D1185" s="373"/>
      <c r="E1185" s="225"/>
      <c r="F1185" s="225"/>
      <c r="G1185" s="226"/>
      <c r="H1185" s="249"/>
      <c r="I1185" s="228"/>
      <c r="J1185" s="228"/>
      <c r="K1185" s="228"/>
      <c r="L1185" s="228"/>
      <c r="M1185" s="374"/>
      <c r="N1185" s="374"/>
      <c r="O1185" s="375"/>
      <c r="P1185" s="375"/>
      <c r="Q1185" s="375"/>
      <c r="R1185" s="376" t="s">
        <v>34</v>
      </c>
      <c r="S1185" s="396">
        <v>0</v>
      </c>
      <c r="T1185" s="233"/>
      <c r="U1185" s="233"/>
      <c r="V1185" s="233"/>
      <c r="W1185" s="233"/>
      <c r="X1185" s="233"/>
      <c r="Y1185" s="233"/>
      <c r="Z1185" s="239"/>
      <c r="AA1185" s="378"/>
      <c r="AB1185" s="378"/>
      <c r="AC1185" s="379"/>
      <c r="AD1185" s="175"/>
      <c r="AE1185" s="175"/>
      <c r="AF1185" s="175"/>
      <c r="AG1185" s="175"/>
      <c r="AH1185" s="175"/>
      <c r="AI1185" s="175"/>
      <c r="AJ1185" s="175"/>
      <c r="AK1185" s="175"/>
      <c r="AL1185" s="175"/>
      <c r="AM1185" s="157"/>
      <c r="AN1185" s="216"/>
      <c r="AO1185"/>
      <c r="AP1185"/>
      <c r="AQ1185"/>
      <c r="AR1185"/>
      <c r="AS1185"/>
      <c r="AT1185"/>
    </row>
    <row r="1186" spans="1:46" ht="15" x14ac:dyDescent="0.25">
      <c r="A1186" s="246"/>
      <c r="B1186" s="246"/>
      <c r="C1186" s="246"/>
      <c r="D1186" s="246"/>
      <c r="E1186" s="246"/>
      <c r="F1186" s="246"/>
      <c r="G1186" s="246"/>
      <c r="H1186" s="246"/>
      <c r="I1186" s="246"/>
      <c r="J1186" s="246"/>
      <c r="K1186" s="246"/>
      <c r="L1186" s="246"/>
      <c r="M1186" s="246"/>
      <c r="N1186" s="246"/>
      <c r="O1186" s="246"/>
      <c r="P1186" s="246"/>
      <c r="Q1186" s="246"/>
      <c r="R1186" s="246"/>
      <c r="S1186" s="246"/>
      <c r="T1186" s="246"/>
      <c r="U1186" s="246"/>
      <c r="V1186" s="246"/>
      <c r="W1186" s="246"/>
      <c r="X1186" s="246"/>
      <c r="Y1186" s="246"/>
      <c r="Z1186" s="246"/>
      <c r="AA1186" s="246"/>
      <c r="AB1186" s="246"/>
      <c r="AC1186" s="246"/>
      <c r="AD1186" s="246"/>
      <c r="AE1186" s="246"/>
      <c r="AF1186" s="246"/>
      <c r="AG1186" s="246"/>
      <c r="AH1186" s="246"/>
      <c r="AI1186" s="246"/>
      <c r="AJ1186" s="246"/>
      <c r="AK1186" s="246"/>
      <c r="AL1186" s="246"/>
      <c r="AM1186" s="157"/>
      <c r="AN1186" s="216"/>
      <c r="AO1186"/>
      <c r="AP1186"/>
      <c r="AQ1186"/>
      <c r="AR1186"/>
      <c r="AS1186"/>
      <c r="AT1186"/>
    </row>
    <row r="1187" spans="1:46" ht="15" x14ac:dyDescent="0.25">
      <c r="A1187" s="152"/>
      <c r="B1187" s="25"/>
      <c r="C1187" s="158"/>
      <c r="D1187" s="152"/>
      <c r="E1187" s="152"/>
      <c r="F1187" s="152"/>
      <c r="G1187" s="152"/>
      <c r="H1187" s="152"/>
      <c r="I1187" s="152"/>
      <c r="J1187" s="152"/>
      <c r="K1187" s="152"/>
      <c r="L1187" s="7" t="s">
        <v>0</v>
      </c>
      <c r="M1187" s="159"/>
      <c r="N1187" s="159"/>
      <c r="O1187" s="159"/>
      <c r="P1187" s="159"/>
      <c r="Q1187" s="159"/>
      <c r="R1187" s="159"/>
      <c r="S1187" s="159"/>
      <c r="T1187" s="159"/>
      <c r="U1187" s="159"/>
      <c r="V1187" s="159"/>
      <c r="W1187" s="159"/>
      <c r="X1187" s="159"/>
      <c r="Y1187" s="159"/>
      <c r="Z1187" s="156"/>
      <c r="AA1187" s="152"/>
      <c r="AB1187" s="152"/>
      <c r="AC1187" s="152"/>
      <c r="AD1187" s="152"/>
      <c r="AE1187" s="152"/>
      <c r="AF1187" s="152"/>
      <c r="AG1187" s="152"/>
      <c r="AH1187" s="152"/>
      <c r="AI1187" s="152"/>
      <c r="AJ1187" s="152"/>
      <c r="AK1187" s="152"/>
      <c r="AL1187" s="152"/>
      <c r="AM1187" s="157"/>
      <c r="AN1187" s="216"/>
      <c r="AO1187"/>
      <c r="AP1187"/>
      <c r="AQ1187"/>
      <c r="AR1187"/>
      <c r="AS1187"/>
      <c r="AT1187"/>
    </row>
    <row r="1188" spans="1:46" ht="61.5" x14ac:dyDescent="0.25">
      <c r="A1188" s="20" t="s">
        <v>39</v>
      </c>
      <c r="B1188" s="21" t="s">
        <v>657</v>
      </c>
      <c r="C1188" s="20" t="s">
        <v>2</v>
      </c>
      <c r="D1188" s="18" t="s">
        <v>3</v>
      </c>
      <c r="E1188" s="18" t="s">
        <v>4</v>
      </c>
      <c r="F1188" s="18" t="s">
        <v>5</v>
      </c>
      <c r="G1188" s="22" t="s">
        <v>6</v>
      </c>
      <c r="H1188" s="22" t="s">
        <v>826</v>
      </c>
      <c r="I1188" s="16" t="s">
        <v>7</v>
      </c>
      <c r="J1188" s="24" t="s">
        <v>8</v>
      </c>
      <c r="K1188" s="17" t="s">
        <v>9</v>
      </c>
      <c r="L1188" s="22" t="s">
        <v>10</v>
      </c>
      <c r="M1188" s="22" t="s">
        <v>658</v>
      </c>
      <c r="N1188" s="22" t="s">
        <v>659</v>
      </c>
      <c r="O1188" s="22" t="s">
        <v>660</v>
      </c>
      <c r="P1188" s="22" t="s">
        <v>661</v>
      </c>
      <c r="Q1188" s="22" t="s">
        <v>662</v>
      </c>
      <c r="R1188" s="22" t="s">
        <v>663</v>
      </c>
      <c r="S1188" s="22" t="s">
        <v>664</v>
      </c>
      <c r="T1188" s="22" t="s">
        <v>665</v>
      </c>
      <c r="U1188" s="22" t="s">
        <v>666</v>
      </c>
      <c r="V1188" s="22" t="s">
        <v>667</v>
      </c>
      <c r="W1188" s="22" t="s">
        <v>665</v>
      </c>
      <c r="X1188" s="22" t="s">
        <v>666</v>
      </c>
      <c r="Y1188" s="22" t="s">
        <v>667</v>
      </c>
      <c r="Z1188" s="23" t="s">
        <v>11</v>
      </c>
      <c r="AA1188" s="19" t="s">
        <v>12</v>
      </c>
      <c r="AB1188" s="19" t="s">
        <v>13</v>
      </c>
      <c r="AC1188" s="19" t="s">
        <v>14</v>
      </c>
      <c r="AD1188" s="160"/>
      <c r="AE1188" s="19" t="s">
        <v>15</v>
      </c>
      <c r="AF1188" s="19" t="s">
        <v>16</v>
      </c>
      <c r="AG1188" s="19" t="s">
        <v>17</v>
      </c>
      <c r="AH1188" s="19" t="s">
        <v>18</v>
      </c>
      <c r="AI1188" s="19" t="s">
        <v>19</v>
      </c>
      <c r="AJ1188" s="19" t="s">
        <v>20</v>
      </c>
      <c r="AK1188" s="19" t="s">
        <v>21</v>
      </c>
      <c r="AL1188" s="19" t="s">
        <v>22</v>
      </c>
      <c r="AM1188" s="157"/>
      <c r="AN1188" s="216"/>
      <c r="AO1188"/>
      <c r="AP1188"/>
      <c r="AQ1188"/>
      <c r="AR1188"/>
      <c r="AS1188"/>
      <c r="AT1188"/>
    </row>
    <row r="1189" spans="1:46" ht="15" x14ac:dyDescent="0.25">
      <c r="A1189" s="6"/>
      <c r="B1189" s="161"/>
      <c r="C1189" s="162"/>
      <c r="D1189" s="161"/>
      <c r="E1189" s="161"/>
      <c r="F1189" s="161"/>
      <c r="G1189" s="163"/>
      <c r="H1189" s="161"/>
      <c r="I1189" s="164"/>
      <c r="J1189" s="165"/>
      <c r="K1189" s="161"/>
      <c r="L1189" s="161"/>
      <c r="M1189" s="161"/>
      <c r="N1189" s="161"/>
      <c r="O1189" s="161"/>
      <c r="P1189" s="161"/>
      <c r="Q1189" s="161"/>
      <c r="R1189" s="161"/>
      <c r="S1189" s="161"/>
      <c r="T1189" s="161"/>
      <c r="U1189" s="161"/>
      <c r="V1189" s="161"/>
      <c r="W1189" s="161"/>
      <c r="X1189" s="161"/>
      <c r="Y1189" s="161"/>
      <c r="Z1189" s="160"/>
      <c r="AA1189" s="160"/>
      <c r="AB1189" s="160"/>
      <c r="AC1189" s="160"/>
      <c r="AD1189" s="160"/>
      <c r="AE1189" s="160"/>
      <c r="AF1189" s="160"/>
      <c r="AG1189" s="160"/>
      <c r="AH1189" s="160"/>
      <c r="AI1189" s="160"/>
      <c r="AJ1189" s="160"/>
      <c r="AK1189" s="160"/>
      <c r="AL1189" s="160"/>
      <c r="AM1189" s="157"/>
      <c r="AN1189" s="216"/>
      <c r="AO1189"/>
      <c r="AP1189"/>
      <c r="AQ1189"/>
      <c r="AR1189"/>
      <c r="AS1189"/>
      <c r="AT1189"/>
    </row>
    <row r="1190" spans="1:46" ht="15" x14ac:dyDescent="0.25">
      <c r="A1190" s="334" t="s">
        <v>618</v>
      </c>
      <c r="B1190" s="335">
        <v>925</v>
      </c>
      <c r="C1190" s="336"/>
      <c r="D1190" s="337" t="s">
        <v>23</v>
      </c>
      <c r="E1190" s="338" t="s">
        <v>840</v>
      </c>
      <c r="F1190" s="339"/>
      <c r="G1190" s="408"/>
      <c r="H1190" s="409">
        <v>43.1</v>
      </c>
      <c r="I1190" s="342">
        <v>1</v>
      </c>
      <c r="J1190" s="343"/>
      <c r="K1190" s="344" t="s">
        <v>24</v>
      </c>
      <c r="L1190" s="345">
        <v>43.1</v>
      </c>
      <c r="M1190" s="345">
        <v>43.100786866725301</v>
      </c>
      <c r="N1190" s="345">
        <v>43.101573747816232</v>
      </c>
      <c r="O1190" s="345">
        <v>43.102360643273066</v>
      </c>
      <c r="P1190" s="345">
        <v>43.103147553096086</v>
      </c>
      <c r="Q1190" s="345">
        <v>43.103934477285527</v>
      </c>
      <c r="R1190" s="345">
        <v>43.104721415841652</v>
      </c>
      <c r="S1190" s="345">
        <v>43.105508368764745</v>
      </c>
      <c r="T1190" s="345">
        <v>43.106295336055062</v>
      </c>
      <c r="U1190" s="345">
        <v>43.10708231771283</v>
      </c>
      <c r="V1190" s="345">
        <v>43.107869313738362</v>
      </c>
      <c r="W1190" s="345">
        <v>43.108656324131886</v>
      </c>
      <c r="X1190" s="345">
        <v>43.109443348893706</v>
      </c>
      <c r="Y1190" s="345">
        <v>43.110230388024021</v>
      </c>
      <c r="Z1190" s="346" t="s">
        <v>1626</v>
      </c>
      <c r="AA1190" s="347">
        <v>0</v>
      </c>
      <c r="AB1190" s="347">
        <v>0</v>
      </c>
      <c r="AC1190" s="348">
        <v>0.22969837587006961</v>
      </c>
      <c r="AD1190" s="175"/>
      <c r="AE1190" s="349">
        <v>18430</v>
      </c>
      <c r="AF1190" s="350"/>
      <c r="AG1190" s="350"/>
      <c r="AH1190" s="350"/>
      <c r="AI1190" s="350"/>
      <c r="AJ1190" s="350"/>
      <c r="AK1190" s="350"/>
      <c r="AL1190" s="351"/>
      <c r="AM1190" s="157"/>
      <c r="AN1190" s="216"/>
      <c r="AO1190"/>
      <c r="AP1190"/>
      <c r="AQ1190"/>
      <c r="AR1190"/>
      <c r="AS1190"/>
      <c r="AT1190"/>
    </row>
    <row r="1191" spans="1:46" ht="15" x14ac:dyDescent="0.25">
      <c r="A1191" s="11"/>
      <c r="B1191" s="176"/>
      <c r="C1191" s="177"/>
      <c r="D1191" s="178"/>
      <c r="E1191" s="178"/>
      <c r="F1191" s="178"/>
      <c r="G1191" s="179"/>
      <c r="H1191" s="180"/>
      <c r="I1191" s="181"/>
      <c r="J1191" s="182"/>
      <c r="K1191" s="183" t="s">
        <v>25</v>
      </c>
      <c r="L1191" s="352">
        <v>44.72</v>
      </c>
      <c r="M1191" s="352">
        <v>44.720816442690378</v>
      </c>
      <c r="N1191" s="352">
        <v>44.721632900286352</v>
      </c>
      <c r="O1191" s="352">
        <v>44.722449372788205</v>
      </c>
      <c r="P1191" s="352">
        <v>44.723265860196214</v>
      </c>
      <c r="Q1191" s="352">
        <v>44.724082362510643</v>
      </c>
      <c r="R1191" s="352">
        <v>44.724898879731754</v>
      </c>
      <c r="S1191" s="352">
        <v>44.725715411859845</v>
      </c>
      <c r="T1191" s="352">
        <v>44.72653195889518</v>
      </c>
      <c r="U1191" s="352">
        <v>44.727348520838</v>
      </c>
      <c r="V1191" s="352">
        <v>44.728165097688624</v>
      </c>
      <c r="W1191" s="352">
        <v>44.728981689447281</v>
      </c>
      <c r="X1191" s="352">
        <v>44.729798296114303</v>
      </c>
      <c r="Y1191" s="352">
        <v>44.730614917689891</v>
      </c>
      <c r="Z1191" s="184"/>
      <c r="AA1191" s="353"/>
      <c r="AB1191" s="353"/>
      <c r="AC1191" s="354">
        <v>9.9</v>
      </c>
      <c r="AD1191" s="175"/>
      <c r="AE1191" s="186">
        <v>1</v>
      </c>
      <c r="AF1191" s="187">
        <v>0</v>
      </c>
      <c r="AG1191" s="187">
        <v>0</v>
      </c>
      <c r="AH1191" s="187">
        <v>0</v>
      </c>
      <c r="AI1191" s="187">
        <v>0</v>
      </c>
      <c r="AJ1191" s="187">
        <v>0</v>
      </c>
      <c r="AK1191" s="187">
        <v>0</v>
      </c>
      <c r="AL1191" s="188">
        <v>0</v>
      </c>
      <c r="AM1191" s="157"/>
      <c r="AN1191" s="216"/>
      <c r="AO1191"/>
      <c r="AP1191"/>
      <c r="AQ1191"/>
      <c r="AR1191"/>
      <c r="AS1191"/>
      <c r="AT1191"/>
    </row>
    <row r="1192" spans="1:46" ht="15" x14ac:dyDescent="0.25">
      <c r="A1192" s="11"/>
      <c r="B1192" s="176"/>
      <c r="C1192" s="189"/>
      <c r="D1192" s="190" t="s">
        <v>26</v>
      </c>
      <c r="E1192" s="355"/>
      <c r="F1192" s="356"/>
      <c r="G1192" s="357"/>
      <c r="H1192" s="358"/>
      <c r="I1192" s="359"/>
      <c r="J1192" s="359"/>
      <c r="K1192" s="359"/>
      <c r="L1192" s="359"/>
      <c r="M1192" s="359"/>
      <c r="N1192" s="360"/>
      <c r="O1192" s="360"/>
      <c r="P1192" s="360"/>
      <c r="Q1192" s="360"/>
      <c r="R1192" s="361" t="s">
        <v>27</v>
      </c>
      <c r="S1192" s="392">
        <v>0</v>
      </c>
      <c r="T1192" s="353"/>
      <c r="U1192" s="353"/>
      <c r="V1192" s="353"/>
      <c r="W1192" s="353"/>
      <c r="X1192" s="353"/>
      <c r="Y1192" s="353"/>
      <c r="Z1192" s="184"/>
      <c r="AA1192" s="362"/>
      <c r="AB1192" s="362"/>
      <c r="AC1192" s="363"/>
      <c r="AD1192" s="175"/>
      <c r="AE1192" s="175"/>
      <c r="AF1192" s="175"/>
      <c r="AG1192" s="175"/>
      <c r="AH1192" s="175"/>
      <c r="AI1192" s="175"/>
      <c r="AJ1192" s="175"/>
      <c r="AK1192" s="175"/>
      <c r="AL1192" s="175"/>
      <c r="AM1192" s="157"/>
      <c r="AN1192" s="216"/>
      <c r="AO1192"/>
      <c r="AP1192"/>
      <c r="AQ1192"/>
      <c r="AR1192"/>
      <c r="AS1192"/>
      <c r="AT1192"/>
    </row>
    <row r="1193" spans="1:46" ht="15" x14ac:dyDescent="0.25">
      <c r="A1193" s="14"/>
      <c r="B1193" s="197"/>
      <c r="C1193" s="198"/>
      <c r="D1193" s="198"/>
      <c r="E1193" s="198"/>
      <c r="F1193" s="199"/>
      <c r="G1193" s="200" t="s">
        <v>28</v>
      </c>
      <c r="H1193" s="201">
        <v>0.99199999999999999</v>
      </c>
      <c r="I1193" s="197"/>
      <c r="J1193" s="202"/>
      <c r="K1193" s="203" t="s">
        <v>29</v>
      </c>
      <c r="L1193" s="78">
        <v>42.755200000000002</v>
      </c>
      <c r="M1193" s="78">
        <v>42.755980571791497</v>
      </c>
      <c r="N1193" s="78">
        <v>42.756761157833701</v>
      </c>
      <c r="O1193" s="78">
        <v>42.757541758126884</v>
      </c>
      <c r="P1193" s="78">
        <v>42.758322372671316</v>
      </c>
      <c r="Q1193" s="78">
        <v>42.759103001467246</v>
      </c>
      <c r="R1193" s="78">
        <v>42.759883644514922</v>
      </c>
      <c r="S1193" s="78">
        <v>42.760664301814629</v>
      </c>
      <c r="T1193" s="78">
        <v>42.761444973366622</v>
      </c>
      <c r="U1193" s="78">
        <v>42.762225659171129</v>
      </c>
      <c r="V1193" s="78">
        <v>42.763006359228456</v>
      </c>
      <c r="W1193" s="78">
        <v>42.763787073538829</v>
      </c>
      <c r="X1193" s="78">
        <v>42.764567802102555</v>
      </c>
      <c r="Y1193" s="78">
        <v>42.765348544919831</v>
      </c>
      <c r="Z1193" s="204"/>
      <c r="AA1193" s="205"/>
      <c r="AB1193" s="198"/>
      <c r="AC1193" s="206"/>
      <c r="AD1193" s="175"/>
      <c r="AE1193" s="175"/>
      <c r="AF1193" s="175"/>
      <c r="AG1193" s="175"/>
      <c r="AH1193" s="175"/>
      <c r="AI1193" s="175"/>
      <c r="AJ1193" s="175"/>
      <c r="AK1193" s="175"/>
      <c r="AL1193" s="175"/>
      <c r="AM1193" s="157"/>
      <c r="AN1193" s="216"/>
      <c r="AO1193"/>
      <c r="AP1193"/>
      <c r="AQ1193"/>
      <c r="AR1193"/>
      <c r="AS1193"/>
      <c r="AT1193"/>
    </row>
    <row r="1194" spans="1:46" ht="15" x14ac:dyDescent="0.25">
      <c r="A1194" s="2"/>
      <c r="C1194" s="207"/>
      <c r="D1194" s="208"/>
      <c r="E1194" s="208"/>
      <c r="F1194" s="208"/>
      <c r="G1194" s="209"/>
      <c r="H1194" s="241"/>
      <c r="I1194" s="211"/>
      <c r="J1194" s="212"/>
      <c r="K1194" s="208"/>
      <c r="Z1194" s="175"/>
      <c r="AA1194" s="175"/>
      <c r="AB1194" s="175"/>
      <c r="AC1194" s="175"/>
      <c r="AD1194" s="175"/>
      <c r="AE1194" s="175"/>
      <c r="AF1194" s="175"/>
      <c r="AG1194" s="175"/>
      <c r="AH1194" s="175"/>
      <c r="AI1194" s="175"/>
      <c r="AJ1194" s="175"/>
      <c r="AK1194" s="175"/>
      <c r="AL1194" s="175"/>
      <c r="AM1194" s="157"/>
      <c r="AN1194" s="216"/>
      <c r="AO1194"/>
      <c r="AP1194"/>
      <c r="AQ1194"/>
      <c r="AR1194"/>
      <c r="AS1194"/>
      <c r="AT1194"/>
    </row>
    <row r="1195" spans="1:46" ht="15" x14ac:dyDescent="0.25">
      <c r="A1195" s="152"/>
      <c r="B1195" s="388">
        <v>814</v>
      </c>
      <c r="C1195" s="365" t="s">
        <v>401</v>
      </c>
      <c r="D1195" s="366" t="s">
        <v>30</v>
      </c>
      <c r="E1195" s="366" t="s">
        <v>545</v>
      </c>
      <c r="F1195" s="367"/>
      <c r="G1195" s="411">
        <v>43495</v>
      </c>
      <c r="H1195" s="412">
        <v>14.12</v>
      </c>
      <c r="I1195" s="342">
        <v>1</v>
      </c>
      <c r="J1195" s="368">
        <v>0</v>
      </c>
      <c r="K1195" s="369">
        <v>0</v>
      </c>
      <c r="L1195" s="370">
        <v>14.12</v>
      </c>
      <c r="M1195" s="370">
        <v>14.120257785572184</v>
      </c>
      <c r="N1195" s="370">
        <v>14.120515575850698</v>
      </c>
      <c r="O1195" s="370">
        <v>14.12077337083563</v>
      </c>
      <c r="P1195" s="370">
        <v>14.121031170527068</v>
      </c>
      <c r="Q1195" s="370">
        <v>14.121288974925093</v>
      </c>
      <c r="R1195" s="370">
        <v>14.121546784029794</v>
      </c>
      <c r="S1195" s="370">
        <v>14.121804597841257</v>
      </c>
      <c r="T1195" s="370">
        <v>14.122062416359567</v>
      </c>
      <c r="U1195" s="370">
        <v>14.122320239584807</v>
      </c>
      <c r="V1195" s="370">
        <v>14.12257806751707</v>
      </c>
      <c r="W1195" s="370">
        <v>14.122835900156433</v>
      </c>
      <c r="X1195" s="370">
        <v>14.123093737502995</v>
      </c>
      <c r="Y1195" s="370">
        <v>14.123351579556827</v>
      </c>
      <c r="Z1195" s="381"/>
      <c r="AA1195" s="347">
        <v>0</v>
      </c>
      <c r="AB1195" s="347">
        <v>0</v>
      </c>
      <c r="AC1195" s="348">
        <v>0.25</v>
      </c>
      <c r="AD1195" s="175"/>
      <c r="AE1195" s="349">
        <v>84607</v>
      </c>
      <c r="AF1195" s="350"/>
      <c r="AG1195" s="350"/>
      <c r="AH1195" s="350"/>
      <c r="AI1195" s="350"/>
      <c r="AJ1195" s="350"/>
      <c r="AK1195" s="350"/>
      <c r="AL1195" s="351"/>
      <c r="AM1195" s="157">
        <v>16.68</v>
      </c>
      <c r="AN1195" s="240">
        <v>-2.5600000000000005</v>
      </c>
      <c r="AO1195"/>
      <c r="AP1195"/>
      <c r="AQ1195"/>
      <c r="AR1195"/>
      <c r="AS1195"/>
      <c r="AT1195"/>
    </row>
    <row r="1196" spans="1:46" ht="15" x14ac:dyDescent="0.25">
      <c r="A1196" s="152"/>
      <c r="C1196" s="217"/>
      <c r="D1196" s="139"/>
      <c r="E1196" s="139"/>
      <c r="F1196" s="139"/>
      <c r="G1196" s="218">
        <v>0.39583333333333331</v>
      </c>
      <c r="H1196" s="248"/>
      <c r="I1196" s="220"/>
      <c r="J1196" s="220"/>
      <c r="K1196" s="220"/>
      <c r="L1196" s="220" t="s">
        <v>32</v>
      </c>
      <c r="M1196" s="235"/>
      <c r="N1196" s="221"/>
      <c r="O1196" s="221"/>
      <c r="P1196" s="221"/>
      <c r="Q1196" s="221"/>
      <c r="R1196" s="221"/>
      <c r="S1196" s="221"/>
      <c r="T1196" s="221"/>
      <c r="U1196" s="221"/>
      <c r="V1196" s="221"/>
      <c r="W1196" s="221"/>
      <c r="X1196" s="221"/>
      <c r="Y1196" s="221"/>
      <c r="Z1196" s="222"/>
      <c r="AA1196" s="353"/>
      <c r="AB1196" s="353"/>
      <c r="AC1196" s="372">
        <v>3.53</v>
      </c>
      <c r="AD1196" s="175"/>
      <c r="AE1196" s="186">
        <v>1</v>
      </c>
      <c r="AF1196" s="187">
        <v>0</v>
      </c>
      <c r="AG1196" s="187">
        <v>0</v>
      </c>
      <c r="AH1196" s="187">
        <v>0</v>
      </c>
      <c r="AI1196" s="187">
        <v>0</v>
      </c>
      <c r="AJ1196" s="187">
        <v>0</v>
      </c>
      <c r="AK1196" s="187">
        <v>0</v>
      </c>
      <c r="AL1196" s="188">
        <v>0</v>
      </c>
      <c r="AM1196" s="157"/>
      <c r="AN1196" s="216"/>
      <c r="AO1196"/>
      <c r="AP1196"/>
      <c r="AQ1196"/>
      <c r="AR1196"/>
      <c r="AS1196"/>
      <c r="AT1196"/>
    </row>
    <row r="1197" spans="1:46" ht="15" x14ac:dyDescent="0.25">
      <c r="A1197" s="152"/>
      <c r="C1197" s="223" t="s">
        <v>33</v>
      </c>
      <c r="D1197" s="373"/>
      <c r="E1197" s="225"/>
      <c r="F1197" s="225"/>
      <c r="G1197" s="226"/>
      <c r="H1197" s="249"/>
      <c r="I1197" s="228"/>
      <c r="J1197" s="228"/>
      <c r="K1197" s="228"/>
      <c r="L1197" s="228"/>
      <c r="M1197" s="374"/>
      <c r="N1197" s="374"/>
      <c r="O1197" s="375"/>
      <c r="P1197" s="375"/>
      <c r="Q1197" s="375"/>
      <c r="R1197" s="376" t="s">
        <v>34</v>
      </c>
      <c r="S1197" s="396">
        <v>0</v>
      </c>
      <c r="T1197" s="233"/>
      <c r="U1197" s="233"/>
      <c r="V1197" s="233"/>
      <c r="W1197" s="233"/>
      <c r="X1197" s="233"/>
      <c r="Y1197" s="233"/>
      <c r="Z1197" s="234"/>
      <c r="AA1197" s="378"/>
      <c r="AB1197" s="378"/>
      <c r="AC1197" s="379"/>
      <c r="AD1197" s="175"/>
      <c r="AE1197" s="175"/>
      <c r="AF1197" s="175"/>
      <c r="AG1197" s="175"/>
      <c r="AH1197" s="175"/>
      <c r="AI1197" s="175"/>
      <c r="AJ1197" s="175"/>
      <c r="AK1197" s="175"/>
      <c r="AL1197" s="175"/>
      <c r="AM1197" s="157"/>
      <c r="AN1197" s="216"/>
      <c r="AO1197"/>
      <c r="AP1197"/>
      <c r="AQ1197"/>
      <c r="AR1197"/>
      <c r="AS1197"/>
      <c r="AT1197"/>
    </row>
    <row r="1198" spans="1:46" ht="15" x14ac:dyDescent="0.25">
      <c r="A1198" s="152"/>
      <c r="B1198" s="364">
        <v>865</v>
      </c>
      <c r="C1198" s="365" t="s">
        <v>402</v>
      </c>
      <c r="D1198" s="366" t="s">
        <v>30</v>
      </c>
      <c r="E1198" s="366" t="s">
        <v>582</v>
      </c>
      <c r="F1198" s="367"/>
      <c r="G1198" s="411">
        <v>43496</v>
      </c>
      <c r="H1198" s="412">
        <v>5.88</v>
      </c>
      <c r="I1198" s="342">
        <v>1</v>
      </c>
      <c r="J1198" s="368">
        <v>0</v>
      </c>
      <c r="K1198" s="369">
        <v>0</v>
      </c>
      <c r="L1198" s="370">
        <v>5.88</v>
      </c>
      <c r="M1198" s="370">
        <v>5.8801073497991814</v>
      </c>
      <c r="N1198" s="370">
        <v>5.8802147015582227</v>
      </c>
      <c r="O1198" s="370">
        <v>5.8803220552771602</v>
      </c>
      <c r="P1198" s="370">
        <v>5.8804294109560313</v>
      </c>
      <c r="Q1198" s="370">
        <v>5.8805367685948688</v>
      </c>
      <c r="R1198" s="370">
        <v>5.8806441281937101</v>
      </c>
      <c r="S1198" s="370">
        <v>5.8807514897525914</v>
      </c>
      <c r="T1198" s="370">
        <v>5.8808588532715476</v>
      </c>
      <c r="U1198" s="370">
        <v>5.880966218750614</v>
      </c>
      <c r="V1198" s="370">
        <v>5.881073586189828</v>
      </c>
      <c r="W1198" s="370">
        <v>5.8811809555892225</v>
      </c>
      <c r="X1198" s="370">
        <v>5.8812883269488392</v>
      </c>
      <c r="Y1198" s="370">
        <v>5.8813957002687074</v>
      </c>
      <c r="Z1198" s="371"/>
      <c r="AA1198" s="347">
        <v>0</v>
      </c>
      <c r="AB1198" s="347">
        <v>0</v>
      </c>
      <c r="AC1198" s="348">
        <v>0.29591836734693877</v>
      </c>
      <c r="AD1198" s="175"/>
      <c r="AE1198" s="349">
        <v>84619</v>
      </c>
      <c r="AF1198" s="350"/>
      <c r="AG1198" s="350"/>
      <c r="AH1198" s="350"/>
      <c r="AI1198" s="350"/>
      <c r="AJ1198" s="350"/>
      <c r="AK1198" s="350"/>
      <c r="AL1198" s="351"/>
      <c r="AM1198" s="157">
        <v>6.8173447798196909</v>
      </c>
      <c r="AN1198" s="216">
        <v>-0.937344779819691</v>
      </c>
      <c r="AO1198"/>
      <c r="AP1198"/>
      <c r="AQ1198"/>
      <c r="AR1198"/>
      <c r="AS1198"/>
      <c r="AT1198"/>
    </row>
    <row r="1199" spans="1:46" ht="15" x14ac:dyDescent="0.25">
      <c r="A1199" s="152"/>
      <c r="C1199" s="217"/>
      <c r="D1199" s="139"/>
      <c r="E1199" s="139"/>
      <c r="F1199" s="139"/>
      <c r="G1199" s="218">
        <v>0.79166666666666663</v>
      </c>
      <c r="H1199" s="250"/>
      <c r="I1199" s="220"/>
      <c r="J1199" s="220"/>
      <c r="K1199" s="220"/>
      <c r="L1199" s="220" t="s">
        <v>32</v>
      </c>
      <c r="M1199" s="221"/>
      <c r="N1199" s="221"/>
      <c r="O1199" s="221"/>
      <c r="P1199" s="221"/>
      <c r="Q1199" s="221"/>
      <c r="R1199" s="221"/>
      <c r="S1199" s="221"/>
      <c r="T1199" s="221"/>
      <c r="U1199" s="221"/>
      <c r="V1199" s="221"/>
      <c r="W1199" s="221"/>
      <c r="X1199" s="221"/>
      <c r="Y1199" s="221"/>
      <c r="Z1199" s="222"/>
      <c r="AA1199" s="353"/>
      <c r="AB1199" s="353"/>
      <c r="AC1199" s="372">
        <v>1.74</v>
      </c>
      <c r="AD1199" s="175"/>
      <c r="AE1199" s="186">
        <v>1</v>
      </c>
      <c r="AF1199" s="187">
        <v>0</v>
      </c>
      <c r="AG1199" s="187">
        <v>0</v>
      </c>
      <c r="AH1199" s="187">
        <v>0</v>
      </c>
      <c r="AI1199" s="187">
        <v>0</v>
      </c>
      <c r="AJ1199" s="187">
        <v>0</v>
      </c>
      <c r="AK1199" s="187">
        <v>0</v>
      </c>
      <c r="AL1199" s="188">
        <v>0</v>
      </c>
      <c r="AM1199" s="157"/>
      <c r="AN1199" s="216"/>
      <c r="AO1199"/>
      <c r="AP1199"/>
      <c r="AQ1199"/>
      <c r="AR1199"/>
      <c r="AS1199"/>
      <c r="AT1199"/>
    </row>
    <row r="1200" spans="1:46" ht="15" x14ac:dyDescent="0.25">
      <c r="A1200" s="152"/>
      <c r="C1200" s="223" t="s">
        <v>33</v>
      </c>
      <c r="D1200" s="373"/>
      <c r="E1200" s="225"/>
      <c r="F1200" s="225"/>
      <c r="G1200" s="226"/>
      <c r="H1200" s="249"/>
      <c r="I1200" s="228"/>
      <c r="J1200" s="228"/>
      <c r="K1200" s="228"/>
      <c r="L1200" s="228"/>
      <c r="M1200" s="374"/>
      <c r="N1200" s="374"/>
      <c r="O1200" s="375"/>
      <c r="P1200" s="375"/>
      <c r="Q1200" s="375"/>
      <c r="R1200" s="376" t="s">
        <v>34</v>
      </c>
      <c r="S1200" s="396">
        <v>0</v>
      </c>
      <c r="T1200" s="233"/>
      <c r="U1200" s="233"/>
      <c r="V1200" s="233"/>
      <c r="W1200" s="233"/>
      <c r="X1200" s="233"/>
      <c r="Y1200" s="233"/>
      <c r="Z1200" s="234"/>
      <c r="AA1200" s="378"/>
      <c r="AB1200" s="378"/>
      <c r="AC1200" s="379"/>
      <c r="AD1200" s="175"/>
      <c r="AE1200" s="175"/>
      <c r="AF1200" s="175"/>
      <c r="AG1200" s="175"/>
      <c r="AH1200" s="175"/>
      <c r="AI1200" s="175"/>
      <c r="AJ1200" s="175"/>
      <c r="AK1200" s="175"/>
      <c r="AL1200" s="175"/>
      <c r="AM1200" s="157"/>
      <c r="AN1200" s="216"/>
      <c r="AO1200"/>
      <c r="AP1200"/>
      <c r="AQ1200"/>
      <c r="AR1200"/>
      <c r="AS1200"/>
      <c r="AT1200"/>
    </row>
    <row r="1201" spans="1:46" ht="15" x14ac:dyDescent="0.25">
      <c r="B1201" s="364">
        <v>956</v>
      </c>
      <c r="C1201" s="365" t="s">
        <v>407</v>
      </c>
      <c r="D1201" s="366" t="s">
        <v>30</v>
      </c>
      <c r="E1201" s="366" t="s">
        <v>545</v>
      </c>
      <c r="F1201" s="367"/>
      <c r="G1201" s="411">
        <v>43409</v>
      </c>
      <c r="H1201" s="412">
        <v>7.36</v>
      </c>
      <c r="I1201" s="342">
        <v>1</v>
      </c>
      <c r="J1201" s="368">
        <v>0</v>
      </c>
      <c r="K1201" s="369">
        <v>0</v>
      </c>
      <c r="L1201" s="370">
        <v>7.36</v>
      </c>
      <c r="M1201" s="370">
        <v>7.360134369816663</v>
      </c>
      <c r="N1201" s="370">
        <v>7.3602687420864834</v>
      </c>
      <c r="O1201" s="370">
        <v>7.3604031168095077</v>
      </c>
      <c r="P1201" s="370">
        <v>7.3605374939857819</v>
      </c>
      <c r="Q1201" s="370">
        <v>7.3606718736153471</v>
      </c>
      <c r="R1201" s="370">
        <v>7.3608062556982503</v>
      </c>
      <c r="S1201" s="370">
        <v>7.3609406402345368</v>
      </c>
      <c r="T1201" s="370">
        <v>7.3610750272242509</v>
      </c>
      <c r="U1201" s="370">
        <v>7.3612094166674362</v>
      </c>
      <c r="V1201" s="370">
        <v>7.3613438085641398</v>
      </c>
      <c r="W1201" s="370">
        <v>7.3614782029144017</v>
      </c>
      <c r="X1201" s="370">
        <v>7.361612599718276</v>
      </c>
      <c r="Y1201" s="370">
        <v>7.3617469989757973</v>
      </c>
      <c r="Z1201" s="371"/>
      <c r="AA1201" s="347">
        <v>0</v>
      </c>
      <c r="AB1201" s="347">
        <v>0</v>
      </c>
      <c r="AC1201" s="348">
        <v>0.18070652173913043</v>
      </c>
      <c r="AD1201" s="175"/>
      <c r="AE1201" s="349">
        <v>84603</v>
      </c>
      <c r="AF1201" s="350"/>
      <c r="AG1201" s="350"/>
      <c r="AH1201" s="350"/>
      <c r="AI1201" s="350"/>
      <c r="AJ1201" s="350"/>
      <c r="AK1201" s="350"/>
      <c r="AL1201" s="351"/>
      <c r="AM1201" s="157">
        <v>8.0890164428302782</v>
      </c>
      <c r="AN1201" s="216">
        <v>-0.72901644283027789</v>
      </c>
      <c r="AO1201"/>
      <c r="AP1201"/>
      <c r="AQ1201"/>
      <c r="AR1201"/>
      <c r="AS1201"/>
      <c r="AT1201"/>
    </row>
    <row r="1202" spans="1:46" ht="15" x14ac:dyDescent="0.25">
      <c r="C1202" s="217"/>
      <c r="D1202" s="139"/>
      <c r="E1202" s="139"/>
      <c r="F1202" s="139"/>
      <c r="G1202" s="218">
        <v>0.5</v>
      </c>
      <c r="H1202" s="250"/>
      <c r="I1202" s="220"/>
      <c r="J1202" s="220"/>
      <c r="K1202" s="220"/>
      <c r="L1202" s="220" t="s">
        <v>32</v>
      </c>
      <c r="M1202" s="235"/>
      <c r="N1202" s="221"/>
      <c r="O1202" s="221"/>
      <c r="P1202" s="221"/>
      <c r="Q1202" s="221"/>
      <c r="R1202" s="221"/>
      <c r="S1202" s="221"/>
      <c r="T1202" s="221"/>
      <c r="U1202" s="221"/>
      <c r="V1202" s="221"/>
      <c r="W1202" s="221"/>
      <c r="X1202" s="221"/>
      <c r="Y1202" s="221"/>
      <c r="Z1202" s="222"/>
      <c r="AA1202" s="353"/>
      <c r="AB1202" s="353"/>
      <c r="AC1202" s="372">
        <v>1.33</v>
      </c>
      <c r="AD1202" s="175"/>
      <c r="AE1202" s="186">
        <v>1</v>
      </c>
      <c r="AF1202" s="187">
        <v>0</v>
      </c>
      <c r="AG1202" s="187">
        <v>0</v>
      </c>
      <c r="AH1202" s="187">
        <v>0</v>
      </c>
      <c r="AI1202" s="187">
        <v>0</v>
      </c>
      <c r="AJ1202" s="187">
        <v>0</v>
      </c>
      <c r="AK1202" s="187">
        <v>0</v>
      </c>
      <c r="AL1202" s="188">
        <v>0</v>
      </c>
      <c r="AM1202" s="157"/>
      <c r="AN1202" s="216"/>
      <c r="AO1202"/>
      <c r="AP1202"/>
      <c r="AQ1202"/>
      <c r="AR1202"/>
      <c r="AS1202"/>
      <c r="AT1202"/>
    </row>
    <row r="1203" spans="1:46" ht="15" x14ac:dyDescent="0.25">
      <c r="C1203" s="223" t="s">
        <v>33</v>
      </c>
      <c r="D1203" s="373"/>
      <c r="E1203" s="225"/>
      <c r="F1203" s="225"/>
      <c r="G1203" s="226"/>
      <c r="H1203" s="249"/>
      <c r="I1203" s="228"/>
      <c r="J1203" s="228"/>
      <c r="K1203" s="228"/>
      <c r="L1203" s="228"/>
      <c r="M1203" s="374"/>
      <c r="N1203" s="374"/>
      <c r="O1203" s="375"/>
      <c r="P1203" s="375"/>
      <c r="Q1203" s="375"/>
      <c r="R1203" s="376" t="s">
        <v>34</v>
      </c>
      <c r="S1203" s="396">
        <v>0</v>
      </c>
      <c r="T1203" s="233"/>
      <c r="U1203" s="233"/>
      <c r="V1203" s="233"/>
      <c r="W1203" s="233"/>
      <c r="X1203" s="233"/>
      <c r="Y1203" s="233"/>
      <c r="Z1203" s="234"/>
      <c r="AA1203" s="378"/>
      <c r="AB1203" s="378"/>
      <c r="AC1203" s="379"/>
      <c r="AD1203" s="175"/>
      <c r="AE1203" s="175"/>
      <c r="AF1203" s="175"/>
      <c r="AG1203" s="175"/>
      <c r="AH1203" s="175"/>
      <c r="AI1203" s="175"/>
      <c r="AJ1203" s="175"/>
      <c r="AK1203" s="175"/>
      <c r="AL1203" s="175"/>
      <c r="AM1203" s="157"/>
      <c r="AN1203" s="216"/>
      <c r="AO1203"/>
      <c r="AP1203"/>
      <c r="AQ1203"/>
      <c r="AR1203"/>
      <c r="AS1203"/>
      <c r="AT1203"/>
    </row>
    <row r="1204" spans="1:46" ht="15" x14ac:dyDescent="0.25">
      <c r="A1204" s="272"/>
      <c r="B1204" s="380">
        <v>947</v>
      </c>
      <c r="C1204" s="365" t="s">
        <v>1567</v>
      </c>
      <c r="D1204" s="366" t="s">
        <v>30</v>
      </c>
      <c r="E1204" s="366" t="s">
        <v>668</v>
      </c>
      <c r="F1204" s="367"/>
      <c r="G1204" s="411">
        <v>43480</v>
      </c>
      <c r="H1204" s="412">
        <v>10.59</v>
      </c>
      <c r="I1204" s="342">
        <v>1</v>
      </c>
      <c r="J1204" s="368">
        <v>0</v>
      </c>
      <c r="K1204" s="369">
        <v>0</v>
      </c>
      <c r="L1204" s="370">
        <v>10.59</v>
      </c>
      <c r="M1204" s="370">
        <v>10.590193339179137</v>
      </c>
      <c r="N1204" s="370">
        <v>10.590386681888024</v>
      </c>
      <c r="O1204" s="370">
        <v>10.590580028126723</v>
      </c>
      <c r="P1204" s="370">
        <v>10.590773377895301</v>
      </c>
      <c r="Q1204" s="370">
        <v>10.59096673119382</v>
      </c>
      <c r="R1204" s="370">
        <v>10.591160088022345</v>
      </c>
      <c r="S1204" s="370">
        <v>10.591353448380943</v>
      </c>
      <c r="T1204" s="370">
        <v>10.591546812269675</v>
      </c>
      <c r="U1204" s="370">
        <v>10.591740179688607</v>
      </c>
      <c r="V1204" s="370">
        <v>10.591933550637803</v>
      </c>
      <c r="W1204" s="370">
        <v>10.592126925117325</v>
      </c>
      <c r="X1204" s="370">
        <v>10.592320303127247</v>
      </c>
      <c r="Y1204" s="370">
        <v>10.592513684667621</v>
      </c>
      <c r="Z1204" s="371"/>
      <c r="AA1204" s="347">
        <v>0</v>
      </c>
      <c r="AB1204" s="347">
        <v>0</v>
      </c>
      <c r="AC1204" s="348">
        <v>0.21624173748819642</v>
      </c>
      <c r="AD1204" s="175"/>
      <c r="AE1204" s="349">
        <v>82401</v>
      </c>
      <c r="AF1204" s="350"/>
      <c r="AG1204" s="350"/>
      <c r="AH1204" s="350"/>
      <c r="AI1204" s="350"/>
      <c r="AJ1204" s="350"/>
      <c r="AK1204" s="350"/>
      <c r="AL1204" s="351"/>
      <c r="AM1204" s="157">
        <v>6.7963911355866324</v>
      </c>
      <c r="AN1204" s="253">
        <v>3.7936088644133674</v>
      </c>
      <c r="AO1204"/>
      <c r="AP1204"/>
      <c r="AQ1204"/>
      <c r="AR1204"/>
      <c r="AS1204"/>
      <c r="AT1204"/>
    </row>
    <row r="1205" spans="1:46" ht="15" x14ac:dyDescent="0.25">
      <c r="C1205" s="271" t="s">
        <v>669</v>
      </c>
      <c r="D1205" s="139"/>
      <c r="E1205" s="139"/>
      <c r="F1205" s="139"/>
      <c r="G1205" s="137">
        <v>0.41666666666666669</v>
      </c>
      <c r="H1205" s="250"/>
      <c r="I1205" s="220"/>
      <c r="J1205" s="220"/>
      <c r="K1205" s="220"/>
      <c r="L1205" s="220" t="s">
        <v>32</v>
      </c>
      <c r="M1205" s="235"/>
      <c r="N1205" s="221"/>
      <c r="O1205" s="221"/>
      <c r="P1205" s="221"/>
      <c r="Q1205" s="221"/>
      <c r="R1205" s="221"/>
      <c r="S1205" s="221"/>
      <c r="T1205" s="221"/>
      <c r="U1205" s="221"/>
      <c r="V1205" s="221"/>
      <c r="W1205" s="221"/>
      <c r="X1205" s="221"/>
      <c r="Y1205" s="221"/>
      <c r="Z1205" s="222"/>
      <c r="AA1205" s="353"/>
      <c r="AB1205" s="353"/>
      <c r="AC1205" s="372">
        <v>2.29</v>
      </c>
      <c r="AD1205" s="175"/>
      <c r="AE1205" s="186">
        <v>1</v>
      </c>
      <c r="AF1205" s="187">
        <v>0</v>
      </c>
      <c r="AG1205" s="187">
        <v>0</v>
      </c>
      <c r="AH1205" s="187">
        <v>0</v>
      </c>
      <c r="AI1205" s="187">
        <v>0</v>
      </c>
      <c r="AJ1205" s="187">
        <v>0</v>
      </c>
      <c r="AK1205" s="187">
        <v>0</v>
      </c>
      <c r="AL1205" s="188">
        <v>0</v>
      </c>
      <c r="AM1205" s="157"/>
      <c r="AN1205" s="216"/>
      <c r="AO1205"/>
      <c r="AP1205"/>
      <c r="AQ1205"/>
      <c r="AR1205"/>
      <c r="AS1205"/>
      <c r="AT1205"/>
    </row>
    <row r="1206" spans="1:46" ht="15" x14ac:dyDescent="0.25">
      <c r="C1206" s="223" t="s">
        <v>33</v>
      </c>
      <c r="D1206" s="373"/>
      <c r="E1206" s="225"/>
      <c r="F1206" s="225"/>
      <c r="G1206" s="226"/>
      <c r="H1206" s="249"/>
      <c r="I1206" s="228"/>
      <c r="J1206" s="228"/>
      <c r="K1206" s="228"/>
      <c r="L1206" s="228"/>
      <c r="M1206" s="374"/>
      <c r="N1206" s="374"/>
      <c r="O1206" s="375"/>
      <c r="P1206" s="375"/>
      <c r="Q1206" s="375"/>
      <c r="R1206" s="376" t="s">
        <v>34</v>
      </c>
      <c r="S1206" s="396">
        <v>0</v>
      </c>
      <c r="T1206" s="233"/>
      <c r="U1206" s="233"/>
      <c r="V1206" s="233"/>
      <c r="W1206" s="233"/>
      <c r="X1206" s="233"/>
      <c r="Y1206" s="233"/>
      <c r="Z1206" s="234"/>
      <c r="AA1206" s="378"/>
      <c r="AB1206" s="378"/>
      <c r="AC1206" s="379"/>
      <c r="AD1206" s="175"/>
      <c r="AE1206" s="175"/>
      <c r="AF1206" s="175"/>
      <c r="AG1206" s="175"/>
      <c r="AH1206" s="175"/>
      <c r="AI1206" s="175"/>
      <c r="AJ1206" s="175"/>
      <c r="AK1206" s="175"/>
      <c r="AL1206" s="175"/>
      <c r="AM1206" s="157"/>
      <c r="AN1206" s="216"/>
      <c r="AO1206"/>
      <c r="AP1206"/>
      <c r="AQ1206"/>
      <c r="AR1206"/>
      <c r="AS1206"/>
      <c r="AT1206"/>
    </row>
    <row r="1207" spans="1:46" ht="15" x14ac:dyDescent="0.25">
      <c r="B1207" s="380">
        <v>982</v>
      </c>
      <c r="C1207" s="365" t="s">
        <v>408</v>
      </c>
      <c r="D1207" s="366" t="s">
        <v>30</v>
      </c>
      <c r="E1207" s="366" t="s">
        <v>532</v>
      </c>
      <c r="F1207" s="367"/>
      <c r="G1207" s="411">
        <v>43486</v>
      </c>
      <c r="H1207" s="412">
        <v>6.77</v>
      </c>
      <c r="I1207" s="342">
        <v>1</v>
      </c>
      <c r="J1207" s="368">
        <v>0</v>
      </c>
      <c r="K1207" s="369">
        <v>0</v>
      </c>
      <c r="L1207" s="370">
        <v>6.77</v>
      </c>
      <c r="M1207" s="370">
        <v>6.7701235983232069</v>
      </c>
      <c r="N1207" s="370">
        <v>6.7702471989029194</v>
      </c>
      <c r="O1207" s="370">
        <v>6.7703708017391797</v>
      </c>
      <c r="P1207" s="370">
        <v>6.7704944068320296</v>
      </c>
      <c r="Q1207" s="370">
        <v>6.7706180141815073</v>
      </c>
      <c r="R1207" s="370">
        <v>6.7707416237876563</v>
      </c>
      <c r="S1207" s="370">
        <v>6.7708652356505175</v>
      </c>
      <c r="T1207" s="370">
        <v>6.7709888497701325</v>
      </c>
      <c r="U1207" s="370">
        <v>6.7711124661465405</v>
      </c>
      <c r="V1207" s="370">
        <v>6.771236084779785</v>
      </c>
      <c r="W1207" s="370">
        <v>6.7713597056699042</v>
      </c>
      <c r="X1207" s="370">
        <v>6.771483328816946</v>
      </c>
      <c r="Y1207" s="370">
        <v>6.7716069542209434</v>
      </c>
      <c r="Z1207" s="381"/>
      <c r="AA1207" s="347">
        <v>0</v>
      </c>
      <c r="AB1207" s="347">
        <v>0</v>
      </c>
      <c r="AC1207" s="348">
        <v>0.23633677991137372</v>
      </c>
      <c r="AD1207" s="175"/>
      <c r="AE1207" s="349">
        <v>84611</v>
      </c>
      <c r="AF1207" s="350"/>
      <c r="AG1207" s="350"/>
      <c r="AH1207" s="350"/>
      <c r="AI1207" s="350"/>
      <c r="AJ1207" s="350"/>
      <c r="AK1207" s="350"/>
      <c r="AL1207" s="351"/>
      <c r="AM1207" s="157">
        <v>7.0476362417906158</v>
      </c>
      <c r="AN1207" s="216">
        <v>-0.27763624179061619</v>
      </c>
      <c r="AO1207"/>
      <c r="AP1207"/>
      <c r="AQ1207"/>
      <c r="AR1207"/>
      <c r="AS1207"/>
      <c r="AT1207"/>
    </row>
    <row r="1208" spans="1:46" ht="15" x14ac:dyDescent="0.25">
      <c r="C1208" s="217"/>
      <c r="D1208" s="139"/>
      <c r="E1208" s="139"/>
      <c r="F1208" s="139"/>
      <c r="G1208" s="137">
        <v>0.75</v>
      </c>
      <c r="H1208" s="250"/>
      <c r="I1208" s="220"/>
      <c r="J1208" s="220"/>
      <c r="K1208" s="220"/>
      <c r="L1208" s="220" t="s">
        <v>32</v>
      </c>
      <c r="M1208" s="235"/>
      <c r="N1208" s="221"/>
      <c r="O1208" s="221"/>
      <c r="P1208" s="221"/>
      <c r="Q1208" s="221"/>
      <c r="R1208" s="221"/>
      <c r="S1208" s="221"/>
      <c r="T1208" s="221"/>
      <c r="U1208" s="221"/>
      <c r="V1208" s="221"/>
      <c r="W1208" s="221"/>
      <c r="X1208" s="221"/>
      <c r="Y1208" s="221"/>
      <c r="Z1208" s="222"/>
      <c r="AA1208" s="353"/>
      <c r="AB1208" s="353"/>
      <c r="AC1208" s="372">
        <v>1.6</v>
      </c>
      <c r="AD1208" s="175"/>
      <c r="AE1208" s="186">
        <v>1</v>
      </c>
      <c r="AF1208" s="187">
        <v>0</v>
      </c>
      <c r="AG1208" s="187">
        <v>0</v>
      </c>
      <c r="AH1208" s="187">
        <v>0</v>
      </c>
      <c r="AI1208" s="187">
        <v>0</v>
      </c>
      <c r="AJ1208" s="187">
        <v>0</v>
      </c>
      <c r="AK1208" s="187">
        <v>0</v>
      </c>
      <c r="AL1208" s="188">
        <v>0</v>
      </c>
      <c r="AM1208" s="157"/>
      <c r="AN1208" s="216"/>
      <c r="AO1208"/>
      <c r="AP1208"/>
      <c r="AQ1208"/>
      <c r="AR1208"/>
      <c r="AS1208"/>
      <c r="AT1208"/>
    </row>
    <row r="1209" spans="1:46" ht="15" x14ac:dyDescent="0.25">
      <c r="C1209" s="223" t="s">
        <v>33</v>
      </c>
      <c r="D1209" s="373"/>
      <c r="E1209" s="225"/>
      <c r="F1209" s="225"/>
      <c r="G1209" s="226"/>
      <c r="H1209" s="249"/>
      <c r="I1209" s="228"/>
      <c r="J1209" s="228"/>
      <c r="K1209" s="228"/>
      <c r="L1209" s="228"/>
      <c r="M1209" s="374"/>
      <c r="N1209" s="374"/>
      <c r="O1209" s="375"/>
      <c r="P1209" s="375"/>
      <c r="Q1209" s="375"/>
      <c r="R1209" s="376" t="s">
        <v>34</v>
      </c>
      <c r="S1209" s="396">
        <v>0</v>
      </c>
      <c r="T1209" s="233"/>
      <c r="U1209" s="233"/>
      <c r="V1209" s="233"/>
      <c r="W1209" s="233"/>
      <c r="X1209" s="233"/>
      <c r="Y1209" s="233"/>
      <c r="Z1209" s="234"/>
      <c r="AA1209" s="378"/>
      <c r="AB1209" s="378"/>
      <c r="AC1209" s="379"/>
      <c r="AD1209" s="175"/>
      <c r="AE1209" s="175"/>
      <c r="AF1209" s="175"/>
      <c r="AG1209" s="175"/>
      <c r="AH1209" s="175"/>
      <c r="AI1209" s="175"/>
      <c r="AJ1209" s="175"/>
      <c r="AK1209" s="175"/>
      <c r="AL1209" s="175"/>
      <c r="AM1209" s="157"/>
      <c r="AN1209" s="216"/>
      <c r="AO1209"/>
      <c r="AP1209"/>
      <c r="AQ1209"/>
      <c r="AR1209"/>
      <c r="AS1209"/>
      <c r="AT1209"/>
    </row>
    <row r="1210" spans="1:46" ht="15" x14ac:dyDescent="0.25">
      <c r="A1210" s="246"/>
      <c r="B1210" s="246"/>
      <c r="C1210" s="246"/>
      <c r="D1210" s="246"/>
      <c r="E1210" s="246"/>
      <c r="F1210" s="246"/>
      <c r="G1210" s="246"/>
      <c r="H1210" s="246"/>
      <c r="I1210" s="246"/>
      <c r="J1210" s="246"/>
      <c r="K1210" s="246"/>
      <c r="L1210" s="246"/>
      <c r="M1210" s="246"/>
      <c r="N1210" s="246"/>
      <c r="O1210" s="246"/>
      <c r="P1210" s="246"/>
      <c r="Q1210" s="246"/>
      <c r="R1210" s="246"/>
      <c r="S1210" s="246"/>
      <c r="T1210" s="246"/>
      <c r="U1210" s="246"/>
      <c r="V1210" s="246"/>
      <c r="W1210" s="246"/>
      <c r="X1210" s="246"/>
      <c r="Y1210" s="246"/>
      <c r="Z1210" s="246"/>
      <c r="AA1210" s="246"/>
      <c r="AB1210" s="246"/>
      <c r="AC1210" s="246"/>
      <c r="AD1210" s="246"/>
      <c r="AE1210" s="246"/>
      <c r="AF1210" s="246"/>
      <c r="AG1210" s="246"/>
      <c r="AH1210" s="246"/>
      <c r="AI1210" s="246"/>
      <c r="AJ1210" s="246"/>
      <c r="AK1210" s="246"/>
      <c r="AL1210" s="246"/>
      <c r="AM1210" s="157"/>
      <c r="AN1210" s="216"/>
      <c r="AO1210"/>
      <c r="AP1210"/>
      <c r="AQ1210"/>
      <c r="AR1210"/>
      <c r="AS1210"/>
      <c r="AT1210"/>
    </row>
    <row r="1211" spans="1:46" ht="15" x14ac:dyDescent="0.25">
      <c r="A1211" s="152"/>
      <c r="B1211" s="25"/>
      <c r="C1211" s="158"/>
      <c r="D1211" s="152"/>
      <c r="E1211" s="152"/>
      <c r="F1211" s="152"/>
      <c r="G1211" s="152"/>
      <c r="H1211" s="152"/>
      <c r="I1211" s="152"/>
      <c r="J1211" s="152"/>
      <c r="K1211" s="152"/>
      <c r="L1211" s="7" t="s">
        <v>0</v>
      </c>
      <c r="M1211" s="159"/>
      <c r="N1211" s="159"/>
      <c r="O1211" s="159"/>
      <c r="P1211" s="159"/>
      <c r="Q1211" s="159"/>
      <c r="R1211" s="159"/>
      <c r="S1211" s="159"/>
      <c r="T1211" s="159"/>
      <c r="U1211" s="159"/>
      <c r="V1211" s="159"/>
      <c r="W1211" s="159"/>
      <c r="X1211" s="159"/>
      <c r="Y1211" s="159"/>
      <c r="Z1211" s="156"/>
      <c r="AA1211" s="152"/>
      <c r="AB1211" s="152"/>
      <c r="AC1211" s="152"/>
      <c r="AD1211" s="152"/>
      <c r="AE1211" s="152"/>
      <c r="AF1211" s="152"/>
      <c r="AG1211" s="152"/>
      <c r="AH1211" s="152"/>
      <c r="AI1211" s="152"/>
      <c r="AJ1211" s="152"/>
      <c r="AK1211" s="152"/>
      <c r="AL1211" s="152"/>
      <c r="AM1211" s="157"/>
      <c r="AN1211" s="216"/>
      <c r="AO1211"/>
      <c r="AP1211"/>
      <c r="AQ1211"/>
      <c r="AR1211"/>
      <c r="AS1211"/>
      <c r="AT1211"/>
    </row>
    <row r="1212" spans="1:46" ht="61.5" x14ac:dyDescent="0.25">
      <c r="A1212" s="20" t="s">
        <v>39</v>
      </c>
      <c r="B1212" s="21" t="s">
        <v>657</v>
      </c>
      <c r="C1212" s="20" t="s">
        <v>2</v>
      </c>
      <c r="D1212" s="18" t="s">
        <v>3</v>
      </c>
      <c r="E1212" s="18" t="s">
        <v>4</v>
      </c>
      <c r="F1212" s="18" t="s">
        <v>5</v>
      </c>
      <c r="G1212" s="22" t="s">
        <v>6</v>
      </c>
      <c r="H1212" s="22" t="s">
        <v>826</v>
      </c>
      <c r="I1212" s="16" t="s">
        <v>7</v>
      </c>
      <c r="J1212" s="24" t="s">
        <v>8</v>
      </c>
      <c r="K1212" s="17" t="s">
        <v>9</v>
      </c>
      <c r="L1212" s="22" t="s">
        <v>10</v>
      </c>
      <c r="M1212" s="22" t="s">
        <v>658</v>
      </c>
      <c r="N1212" s="22" t="s">
        <v>659</v>
      </c>
      <c r="O1212" s="22" t="s">
        <v>660</v>
      </c>
      <c r="P1212" s="22" t="s">
        <v>661</v>
      </c>
      <c r="Q1212" s="22" t="s">
        <v>662</v>
      </c>
      <c r="R1212" s="22" t="s">
        <v>663</v>
      </c>
      <c r="S1212" s="22" t="s">
        <v>664</v>
      </c>
      <c r="T1212" s="22" t="s">
        <v>665</v>
      </c>
      <c r="U1212" s="22" t="s">
        <v>666</v>
      </c>
      <c r="V1212" s="22" t="s">
        <v>667</v>
      </c>
      <c r="W1212" s="22" t="s">
        <v>665</v>
      </c>
      <c r="X1212" s="22" t="s">
        <v>666</v>
      </c>
      <c r="Y1212" s="22" t="s">
        <v>667</v>
      </c>
      <c r="Z1212" s="23" t="s">
        <v>11</v>
      </c>
      <c r="AA1212" s="19" t="s">
        <v>12</v>
      </c>
      <c r="AB1212" s="19" t="s">
        <v>13</v>
      </c>
      <c r="AC1212" s="19" t="s">
        <v>14</v>
      </c>
      <c r="AD1212" s="160"/>
      <c r="AE1212" s="19" t="s">
        <v>15</v>
      </c>
      <c r="AF1212" s="19" t="s">
        <v>16</v>
      </c>
      <c r="AG1212" s="19" t="s">
        <v>17</v>
      </c>
      <c r="AH1212" s="19" t="s">
        <v>18</v>
      </c>
      <c r="AI1212" s="19" t="s">
        <v>19</v>
      </c>
      <c r="AJ1212" s="19" t="s">
        <v>20</v>
      </c>
      <c r="AK1212" s="19" t="s">
        <v>21</v>
      </c>
      <c r="AL1212" s="19" t="s">
        <v>22</v>
      </c>
      <c r="AM1212" s="157"/>
      <c r="AN1212" s="216"/>
      <c r="AO1212"/>
      <c r="AP1212"/>
      <c r="AQ1212"/>
      <c r="AR1212"/>
      <c r="AS1212"/>
      <c r="AT1212"/>
    </row>
    <row r="1213" spans="1:46" ht="15" x14ac:dyDescent="0.25">
      <c r="A1213" s="6"/>
      <c r="B1213" s="161"/>
      <c r="C1213" s="162"/>
      <c r="D1213" s="161"/>
      <c r="E1213" s="161"/>
      <c r="F1213" s="161"/>
      <c r="G1213" s="163"/>
      <c r="H1213" s="161"/>
      <c r="I1213" s="164"/>
      <c r="J1213" s="165"/>
      <c r="K1213" s="161"/>
      <c r="L1213" s="161"/>
      <c r="M1213" s="161"/>
      <c r="N1213" s="161"/>
      <c r="O1213" s="161"/>
      <c r="P1213" s="161"/>
      <c r="Q1213" s="161"/>
      <c r="R1213" s="161"/>
      <c r="S1213" s="161"/>
      <c r="T1213" s="161"/>
      <c r="U1213" s="161"/>
      <c r="V1213" s="161"/>
      <c r="W1213" s="161"/>
      <c r="X1213" s="161"/>
      <c r="Y1213" s="161"/>
      <c r="Z1213" s="160"/>
      <c r="AA1213" s="160"/>
      <c r="AB1213" s="160"/>
      <c r="AC1213" s="160"/>
      <c r="AD1213" s="160"/>
      <c r="AE1213" s="160"/>
      <c r="AF1213" s="160"/>
      <c r="AG1213" s="160"/>
      <c r="AH1213" s="160"/>
      <c r="AI1213" s="160"/>
      <c r="AJ1213" s="160"/>
      <c r="AK1213" s="160"/>
      <c r="AL1213" s="160"/>
      <c r="AM1213" s="157"/>
      <c r="AN1213" s="216"/>
      <c r="AO1213"/>
      <c r="AP1213"/>
      <c r="AQ1213"/>
      <c r="AR1213"/>
      <c r="AS1213"/>
      <c r="AT1213"/>
    </row>
    <row r="1214" spans="1:46" ht="15" x14ac:dyDescent="0.25">
      <c r="A1214" s="334" t="s">
        <v>619</v>
      </c>
      <c r="B1214" s="335">
        <v>927</v>
      </c>
      <c r="C1214" s="336"/>
      <c r="D1214" s="337" t="s">
        <v>23</v>
      </c>
      <c r="E1214" s="338" t="s">
        <v>841</v>
      </c>
      <c r="F1214" s="339"/>
      <c r="G1214" s="408"/>
      <c r="H1214" s="409">
        <v>24.4</v>
      </c>
      <c r="I1214" s="342">
        <v>1</v>
      </c>
      <c r="J1214" s="343"/>
      <c r="K1214" s="344" t="s">
        <v>24</v>
      </c>
      <c r="L1214" s="345">
        <v>24.4</v>
      </c>
      <c r="M1214" s="345">
        <v>24.400445465153062</v>
      </c>
      <c r="N1214" s="345">
        <v>24.400890938438881</v>
      </c>
      <c r="O1214" s="345">
        <v>24.401336419857603</v>
      </c>
      <c r="P1214" s="345">
        <v>24.40178190940938</v>
      </c>
      <c r="Q1214" s="345">
        <v>24.402227407094351</v>
      </c>
      <c r="R1214" s="345">
        <v>24.402672912912674</v>
      </c>
      <c r="S1214" s="345">
        <v>24.403118426864491</v>
      </c>
      <c r="T1214" s="345">
        <v>24.403563948949959</v>
      </c>
      <c r="U1214" s="345">
        <v>24.404009479169215</v>
      </c>
      <c r="V1214" s="345">
        <v>24.404455017522416</v>
      </c>
      <c r="W1214" s="345">
        <v>24.404900564009697</v>
      </c>
      <c r="X1214" s="345">
        <v>24.405346118631236</v>
      </c>
      <c r="Y1214" s="345">
        <v>24.40579168138715</v>
      </c>
      <c r="Z1214" s="346" t="s">
        <v>1627</v>
      </c>
      <c r="AA1214" s="347">
        <v>0</v>
      </c>
      <c r="AB1214" s="347">
        <v>0</v>
      </c>
      <c r="AC1214" s="348">
        <v>0.33196721311475408</v>
      </c>
      <c r="AD1214" s="175"/>
      <c r="AE1214" s="349">
        <v>18330</v>
      </c>
      <c r="AF1214" s="350"/>
      <c r="AG1214" s="350"/>
      <c r="AH1214" s="350"/>
      <c r="AI1214" s="350"/>
      <c r="AJ1214" s="350"/>
      <c r="AK1214" s="350"/>
      <c r="AL1214" s="351"/>
      <c r="AM1214" s="157"/>
      <c r="AN1214" s="216"/>
      <c r="AO1214"/>
      <c r="AP1214"/>
      <c r="AQ1214"/>
      <c r="AR1214"/>
      <c r="AS1214"/>
      <c r="AT1214"/>
    </row>
    <row r="1215" spans="1:46" ht="15" x14ac:dyDescent="0.25">
      <c r="A1215" s="11"/>
      <c r="B1215" s="176"/>
      <c r="C1215" s="177"/>
      <c r="D1215" s="178"/>
      <c r="E1215" s="178"/>
      <c r="F1215" s="178"/>
      <c r="G1215" s="179"/>
      <c r="H1215" s="180"/>
      <c r="I1215" s="181"/>
      <c r="J1215" s="182"/>
      <c r="K1215" s="183" t="s">
        <v>25</v>
      </c>
      <c r="L1215" s="352">
        <v>26.647363179999999</v>
      </c>
      <c r="M1215" s="352">
        <v>26.647849674742531</v>
      </c>
      <c r="N1215" s="352">
        <v>26.648336178366883</v>
      </c>
      <c r="O1215" s="352">
        <v>26.648822690873221</v>
      </c>
      <c r="P1215" s="352">
        <v>26.649309212261706</v>
      </c>
      <c r="Q1215" s="352">
        <v>26.649795742532497</v>
      </c>
      <c r="R1215" s="352">
        <v>26.650282281685762</v>
      </c>
      <c r="S1215" s="352">
        <v>26.650768829721656</v>
      </c>
      <c r="T1215" s="352">
        <v>26.651255386640351</v>
      </c>
      <c r="U1215" s="352">
        <v>26.651741952441999</v>
      </c>
      <c r="V1215" s="352">
        <v>26.652228527126766</v>
      </c>
      <c r="W1215" s="352">
        <v>26.652715110694807</v>
      </c>
      <c r="X1215" s="352">
        <v>26.653201703146308</v>
      </c>
      <c r="Y1215" s="352">
        <v>26.653688304481406</v>
      </c>
      <c r="Z1215" s="184"/>
      <c r="AA1215" s="353"/>
      <c r="AB1215" s="353"/>
      <c r="AC1215" s="354">
        <v>8.1</v>
      </c>
      <c r="AD1215" s="175"/>
      <c r="AE1215" s="186">
        <v>1</v>
      </c>
      <c r="AF1215" s="187">
        <v>0</v>
      </c>
      <c r="AG1215" s="187">
        <v>0</v>
      </c>
      <c r="AH1215" s="187">
        <v>0</v>
      </c>
      <c r="AI1215" s="187">
        <v>0</v>
      </c>
      <c r="AJ1215" s="187">
        <v>0</v>
      </c>
      <c r="AK1215" s="187">
        <v>0</v>
      </c>
      <c r="AL1215" s="188">
        <v>0</v>
      </c>
      <c r="AM1215" s="157"/>
      <c r="AN1215" s="216"/>
      <c r="AO1215"/>
      <c r="AP1215"/>
      <c r="AQ1215"/>
      <c r="AR1215"/>
      <c r="AS1215"/>
      <c r="AT1215"/>
    </row>
    <row r="1216" spans="1:46" ht="15" x14ac:dyDescent="0.25">
      <c r="A1216" s="11"/>
      <c r="B1216" s="176"/>
      <c r="C1216" s="189"/>
      <c r="D1216" s="190" t="s">
        <v>26</v>
      </c>
      <c r="E1216" s="355"/>
      <c r="F1216" s="356"/>
      <c r="G1216" s="357"/>
      <c r="H1216" s="358"/>
      <c r="I1216" s="359"/>
      <c r="J1216" s="359"/>
      <c r="K1216" s="359"/>
      <c r="L1216" s="359"/>
      <c r="M1216" s="359"/>
      <c r="N1216" s="360"/>
      <c r="O1216" s="360"/>
      <c r="P1216" s="360"/>
      <c r="Q1216" s="360"/>
      <c r="R1216" s="361" t="s">
        <v>27</v>
      </c>
      <c r="S1216" s="392">
        <v>0</v>
      </c>
      <c r="T1216" s="353"/>
      <c r="U1216" s="353"/>
      <c r="V1216" s="353"/>
      <c r="W1216" s="353"/>
      <c r="X1216" s="353"/>
      <c r="Y1216" s="353"/>
      <c r="Z1216" s="184"/>
      <c r="AA1216" s="362"/>
      <c r="AB1216" s="362"/>
      <c r="AC1216" s="363"/>
      <c r="AD1216" s="175"/>
      <c r="AE1216" s="175"/>
      <c r="AF1216" s="175"/>
      <c r="AG1216" s="175"/>
      <c r="AH1216" s="175"/>
      <c r="AI1216" s="175"/>
      <c r="AJ1216" s="175"/>
      <c r="AK1216" s="175"/>
      <c r="AL1216" s="175"/>
      <c r="AM1216" s="157"/>
      <c r="AN1216" s="216"/>
      <c r="AO1216"/>
      <c r="AP1216"/>
      <c r="AQ1216"/>
      <c r="AR1216"/>
      <c r="AS1216"/>
      <c r="AT1216"/>
    </row>
    <row r="1217" spans="1:46" ht="15" x14ac:dyDescent="0.25">
      <c r="A1217" s="14"/>
      <c r="B1217" s="197"/>
      <c r="C1217" s="198"/>
      <c r="D1217" s="198"/>
      <c r="E1217" s="198"/>
      <c r="F1217" s="199"/>
      <c r="G1217" s="200" t="s">
        <v>28</v>
      </c>
      <c r="H1217" s="201">
        <v>0.99199999999999999</v>
      </c>
      <c r="I1217" s="197"/>
      <c r="J1217" s="202"/>
      <c r="K1217" s="203" t="s">
        <v>29</v>
      </c>
      <c r="L1217" s="78">
        <v>24.204799999999999</v>
      </c>
      <c r="M1217" s="78">
        <v>24.205241901431837</v>
      </c>
      <c r="N1217" s="78">
        <v>24.205683810931369</v>
      </c>
      <c r="O1217" s="78">
        <v>24.206125728498744</v>
      </c>
      <c r="P1217" s="78">
        <v>24.206567654134105</v>
      </c>
      <c r="Q1217" s="78">
        <v>24.207009587837597</v>
      </c>
      <c r="R1217" s="78">
        <v>24.207451529609372</v>
      </c>
      <c r="S1217" s="78">
        <v>24.207893479449574</v>
      </c>
      <c r="T1217" s="78">
        <v>24.208335437358357</v>
      </c>
      <c r="U1217" s="78">
        <v>24.208777403335862</v>
      </c>
      <c r="V1217" s="78">
        <v>24.209219377382237</v>
      </c>
      <c r="W1217" s="78">
        <v>24.20966135949762</v>
      </c>
      <c r="X1217" s="78">
        <v>24.210103349682186</v>
      </c>
      <c r="Y1217" s="78">
        <v>24.210545347936051</v>
      </c>
      <c r="Z1217" s="204"/>
      <c r="AA1217" s="205"/>
      <c r="AB1217" s="198"/>
      <c r="AC1217" s="206"/>
      <c r="AD1217" s="175"/>
      <c r="AE1217" s="175"/>
      <c r="AF1217" s="175"/>
      <c r="AG1217" s="175"/>
      <c r="AH1217" s="175"/>
      <c r="AI1217" s="175"/>
      <c r="AJ1217" s="175"/>
      <c r="AK1217" s="175"/>
      <c r="AL1217" s="175"/>
      <c r="AM1217" s="157"/>
      <c r="AN1217" s="216"/>
      <c r="AO1217"/>
      <c r="AP1217"/>
      <c r="AQ1217"/>
      <c r="AR1217"/>
      <c r="AS1217"/>
      <c r="AT1217"/>
    </row>
    <row r="1218" spans="1:46" ht="15" x14ac:dyDescent="0.25">
      <c r="A1218" s="2"/>
      <c r="C1218" s="207"/>
      <c r="D1218" s="208"/>
      <c r="E1218" s="208"/>
      <c r="F1218" s="208"/>
      <c r="G1218" s="209"/>
      <c r="H1218" s="241"/>
      <c r="I1218" s="211"/>
      <c r="J1218" s="212"/>
      <c r="K1218" s="208"/>
      <c r="Z1218" s="175"/>
      <c r="AA1218" s="175"/>
      <c r="AB1218" s="175"/>
      <c r="AC1218" s="175"/>
      <c r="AD1218" s="175"/>
      <c r="AE1218" s="175"/>
      <c r="AF1218" s="175"/>
      <c r="AG1218" s="175"/>
      <c r="AH1218" s="175"/>
      <c r="AI1218" s="175"/>
      <c r="AJ1218" s="175"/>
      <c r="AK1218" s="175"/>
      <c r="AL1218" s="175"/>
      <c r="AM1218" s="157"/>
      <c r="AN1218" s="216"/>
      <c r="AO1218"/>
      <c r="AP1218"/>
      <c r="AQ1218"/>
      <c r="AR1218"/>
      <c r="AS1218"/>
      <c r="AT1218"/>
    </row>
    <row r="1219" spans="1:46" ht="15" x14ac:dyDescent="0.25">
      <c r="A1219" s="152"/>
      <c r="B1219" s="388">
        <v>929</v>
      </c>
      <c r="C1219" s="365" t="s">
        <v>620</v>
      </c>
      <c r="D1219" s="366" t="s">
        <v>30</v>
      </c>
      <c r="E1219" s="366" t="s">
        <v>545</v>
      </c>
      <c r="F1219" s="367"/>
      <c r="G1219" s="411">
        <v>43412</v>
      </c>
      <c r="H1219" s="412">
        <v>13.21766856</v>
      </c>
      <c r="I1219" s="342">
        <v>1</v>
      </c>
      <c r="J1219" s="368">
        <v>0</v>
      </c>
      <c r="K1219" s="369">
        <v>0</v>
      </c>
      <c r="L1219" s="370">
        <v>13.21766856</v>
      </c>
      <c r="M1219" s="370">
        <v>13.217909871915912</v>
      </c>
      <c r="N1219" s="370">
        <v>13.2181511882374</v>
      </c>
      <c r="O1219" s="370">
        <v>13.218392508964543</v>
      </c>
      <c r="P1219" s="370">
        <v>13.218633834097425</v>
      </c>
      <c r="Q1219" s="370">
        <v>13.218875163636122</v>
      </c>
      <c r="R1219" s="370">
        <v>13.219116497580718</v>
      </c>
      <c r="S1219" s="370">
        <v>13.219357835931291</v>
      </c>
      <c r="T1219" s="370">
        <v>13.219599178687924</v>
      </c>
      <c r="U1219" s="370">
        <v>13.219840525850694</v>
      </c>
      <c r="V1219" s="370">
        <v>13.220081877419684</v>
      </c>
      <c r="W1219" s="370">
        <v>13.220323233394971</v>
      </c>
      <c r="X1219" s="370">
        <v>13.220564593776645</v>
      </c>
      <c r="Y1219" s="370">
        <v>13.220805958564775</v>
      </c>
      <c r="Z1219" s="381"/>
      <c r="AA1219" s="347">
        <v>0</v>
      </c>
      <c r="AB1219" s="347">
        <v>0</v>
      </c>
      <c r="AC1219" s="348">
        <v>1.6760470955552542E-3</v>
      </c>
      <c r="AD1219" s="175"/>
      <c r="AE1219" s="349">
        <v>84702</v>
      </c>
      <c r="AF1219" s="350"/>
      <c r="AG1219" s="350"/>
      <c r="AH1219" s="350"/>
      <c r="AI1219" s="350"/>
      <c r="AJ1219" s="350"/>
      <c r="AK1219" s="350"/>
      <c r="AL1219" s="351"/>
      <c r="AM1219" s="157"/>
      <c r="AN1219" s="216"/>
      <c r="AO1219"/>
      <c r="AP1219"/>
      <c r="AQ1219"/>
      <c r="AR1219"/>
      <c r="AS1219"/>
      <c r="AT1219"/>
    </row>
    <row r="1220" spans="1:46" ht="15" x14ac:dyDescent="0.25">
      <c r="A1220" s="152"/>
      <c r="C1220" s="217"/>
      <c r="D1220" s="139"/>
      <c r="E1220" s="139"/>
      <c r="F1220" s="139"/>
      <c r="G1220" s="218">
        <v>0.6875</v>
      </c>
      <c r="H1220" s="248"/>
      <c r="I1220" s="220"/>
      <c r="J1220" s="220"/>
      <c r="K1220" s="220"/>
      <c r="L1220" s="220" t="s">
        <v>32</v>
      </c>
      <c r="M1220" s="235"/>
      <c r="N1220" s="221"/>
      <c r="O1220" s="221"/>
      <c r="P1220" s="221"/>
      <c r="Q1220" s="221"/>
      <c r="R1220" s="221"/>
      <c r="S1220" s="221"/>
      <c r="T1220" s="221"/>
      <c r="U1220" s="221"/>
      <c r="V1220" s="221"/>
      <c r="W1220" s="221"/>
      <c r="X1220" s="221"/>
      <c r="Y1220" s="221"/>
      <c r="Z1220" s="222"/>
      <c r="AA1220" s="353"/>
      <c r="AB1220" s="353"/>
      <c r="AC1220" s="372">
        <v>2.2153434999999999E-2</v>
      </c>
      <c r="AD1220" s="175"/>
      <c r="AE1220" s="186">
        <v>1</v>
      </c>
      <c r="AF1220" s="187">
        <v>0</v>
      </c>
      <c r="AG1220" s="187">
        <v>0</v>
      </c>
      <c r="AH1220" s="187">
        <v>0</v>
      </c>
      <c r="AI1220" s="187">
        <v>0</v>
      </c>
      <c r="AJ1220" s="187">
        <v>0</v>
      </c>
      <c r="AK1220" s="187">
        <v>0</v>
      </c>
      <c r="AL1220" s="188">
        <v>0</v>
      </c>
      <c r="AM1220" s="157"/>
      <c r="AN1220" s="216"/>
      <c r="AO1220"/>
      <c r="AP1220"/>
      <c r="AQ1220"/>
      <c r="AR1220"/>
      <c r="AS1220"/>
      <c r="AT1220"/>
    </row>
    <row r="1221" spans="1:46" ht="15" x14ac:dyDescent="0.25">
      <c r="A1221" s="152"/>
      <c r="C1221" s="223" t="s">
        <v>33</v>
      </c>
      <c r="D1221" s="373"/>
      <c r="E1221" s="225"/>
      <c r="F1221" s="225"/>
      <c r="G1221" s="226"/>
      <c r="H1221" s="249"/>
      <c r="I1221" s="228"/>
      <c r="J1221" s="228"/>
      <c r="K1221" s="228"/>
      <c r="L1221" s="228"/>
      <c r="M1221" s="374"/>
      <c r="N1221" s="374"/>
      <c r="O1221" s="375"/>
      <c r="P1221" s="375"/>
      <c r="Q1221" s="375"/>
      <c r="R1221" s="376" t="s">
        <v>34</v>
      </c>
      <c r="S1221" s="396">
        <v>0</v>
      </c>
      <c r="T1221" s="233"/>
      <c r="U1221" s="233"/>
      <c r="V1221" s="233"/>
      <c r="W1221" s="233"/>
      <c r="X1221" s="233"/>
      <c r="Y1221" s="233"/>
      <c r="Z1221" s="234"/>
      <c r="AA1221" s="378"/>
      <c r="AB1221" s="378"/>
      <c r="AC1221" s="379"/>
      <c r="AD1221" s="175"/>
      <c r="AE1221" s="175"/>
      <c r="AF1221" s="175"/>
      <c r="AG1221" s="175"/>
      <c r="AH1221" s="175"/>
      <c r="AI1221" s="175"/>
      <c r="AJ1221" s="175"/>
      <c r="AK1221" s="175"/>
      <c r="AL1221" s="175"/>
      <c r="AM1221" s="157"/>
      <c r="AN1221" s="216"/>
      <c r="AO1221"/>
      <c r="AP1221"/>
      <c r="AQ1221"/>
      <c r="AR1221"/>
      <c r="AS1221"/>
      <c r="AT1221"/>
    </row>
    <row r="1222" spans="1:46" ht="15" x14ac:dyDescent="0.25">
      <c r="A1222" s="152"/>
      <c r="B1222" s="364">
        <v>928</v>
      </c>
      <c r="C1222" s="365" t="s">
        <v>396</v>
      </c>
      <c r="D1222" s="366" t="s">
        <v>30</v>
      </c>
      <c r="E1222" s="366" t="s">
        <v>545</v>
      </c>
      <c r="F1222" s="367"/>
      <c r="G1222" s="411">
        <v>43486</v>
      </c>
      <c r="H1222" s="412">
        <v>13.429694619999999</v>
      </c>
      <c r="I1222" s="342">
        <v>1</v>
      </c>
      <c r="J1222" s="368">
        <v>0</v>
      </c>
      <c r="K1222" s="369">
        <v>0</v>
      </c>
      <c r="L1222" s="370">
        <v>13.429694619999999</v>
      </c>
      <c r="M1222" s="370">
        <v>13.429939802826619</v>
      </c>
      <c r="N1222" s="370">
        <v>13.430184990129485</v>
      </c>
      <c r="O1222" s="370">
        <v>13.430430181908678</v>
      </c>
      <c r="P1222" s="370">
        <v>13.430675378164283</v>
      </c>
      <c r="Q1222" s="370">
        <v>13.430920578896377</v>
      </c>
      <c r="R1222" s="370">
        <v>13.431165784105044</v>
      </c>
      <c r="S1222" s="370">
        <v>13.431410993790367</v>
      </c>
      <c r="T1222" s="370">
        <v>13.431656207952427</v>
      </c>
      <c r="U1222" s="370">
        <v>13.431901426591304</v>
      </c>
      <c r="V1222" s="370">
        <v>13.432146649707082</v>
      </c>
      <c r="W1222" s="370">
        <v>13.432391877299837</v>
      </c>
      <c r="X1222" s="370">
        <v>13.432637109369665</v>
      </c>
      <c r="Y1222" s="370">
        <v>13.43288234591663</v>
      </c>
      <c r="Z1222" s="371"/>
      <c r="AA1222" s="347">
        <v>0</v>
      </c>
      <c r="AB1222" s="347">
        <v>0</v>
      </c>
      <c r="AC1222" s="348">
        <v>0.28059978649015627</v>
      </c>
      <c r="AD1222" s="175"/>
      <c r="AE1222" s="349">
        <v>84700</v>
      </c>
      <c r="AF1222" s="350"/>
      <c r="AG1222" s="350"/>
      <c r="AH1222" s="350"/>
      <c r="AI1222" s="350"/>
      <c r="AJ1222" s="350"/>
      <c r="AK1222" s="350"/>
      <c r="AL1222" s="351"/>
      <c r="AM1222" s="157">
        <v>13.546594298760073</v>
      </c>
      <c r="AN1222" s="216">
        <v>-0.11689967876007401</v>
      </c>
      <c r="AO1222"/>
      <c r="AP1222"/>
      <c r="AQ1222"/>
      <c r="AR1222"/>
      <c r="AS1222"/>
      <c r="AT1222"/>
    </row>
    <row r="1223" spans="1:46" ht="15" x14ac:dyDescent="0.25">
      <c r="A1223" s="152"/>
      <c r="C1223" s="217"/>
      <c r="D1223" s="139"/>
      <c r="E1223" s="139"/>
      <c r="F1223" s="139"/>
      <c r="G1223" s="218">
        <v>0.6875</v>
      </c>
      <c r="H1223" s="250"/>
      <c r="I1223" s="220"/>
      <c r="J1223" s="220"/>
      <c r="K1223" s="220"/>
      <c r="L1223" s="220" t="s">
        <v>32</v>
      </c>
      <c r="M1223" s="221"/>
      <c r="N1223" s="221"/>
      <c r="O1223" s="221"/>
      <c r="P1223" s="221"/>
      <c r="Q1223" s="221"/>
      <c r="R1223" s="221"/>
      <c r="S1223" s="221"/>
      <c r="T1223" s="221"/>
      <c r="U1223" s="221"/>
      <c r="V1223" s="221"/>
      <c r="W1223" s="221"/>
      <c r="X1223" s="221"/>
      <c r="Y1223" s="221"/>
      <c r="Z1223" s="222"/>
      <c r="AA1223" s="353"/>
      <c r="AB1223" s="353"/>
      <c r="AC1223" s="372">
        <v>3.7683694430000001</v>
      </c>
      <c r="AD1223" s="175"/>
      <c r="AE1223" s="186">
        <v>1</v>
      </c>
      <c r="AF1223" s="187">
        <v>0</v>
      </c>
      <c r="AG1223" s="187">
        <v>0</v>
      </c>
      <c r="AH1223" s="187">
        <v>0</v>
      </c>
      <c r="AI1223" s="187">
        <v>0</v>
      </c>
      <c r="AJ1223" s="187">
        <v>0</v>
      </c>
      <c r="AK1223" s="187">
        <v>0</v>
      </c>
      <c r="AL1223" s="188">
        <v>0</v>
      </c>
      <c r="AM1223" s="157"/>
      <c r="AN1223" s="216"/>
      <c r="AO1223"/>
      <c r="AP1223"/>
      <c r="AQ1223"/>
      <c r="AR1223"/>
      <c r="AS1223"/>
      <c r="AT1223"/>
    </row>
    <row r="1224" spans="1:46" ht="15" x14ac:dyDescent="0.25">
      <c r="A1224" s="152"/>
      <c r="C1224" s="223" t="s">
        <v>33</v>
      </c>
      <c r="D1224" s="373"/>
      <c r="E1224" s="225"/>
      <c r="F1224" s="225"/>
      <c r="G1224" s="226"/>
      <c r="H1224" s="249"/>
      <c r="I1224" s="228"/>
      <c r="J1224" s="228"/>
      <c r="K1224" s="228"/>
      <c r="L1224" s="228"/>
      <c r="M1224" s="374"/>
      <c r="N1224" s="374"/>
      <c r="O1224" s="375"/>
      <c r="P1224" s="375"/>
      <c r="Q1224" s="375"/>
      <c r="R1224" s="376" t="s">
        <v>34</v>
      </c>
      <c r="S1224" s="396">
        <v>0</v>
      </c>
      <c r="T1224" s="233"/>
      <c r="U1224" s="233"/>
      <c r="V1224" s="233"/>
      <c r="W1224" s="233"/>
      <c r="X1224" s="233"/>
      <c r="Y1224" s="233"/>
      <c r="Z1224" s="234"/>
      <c r="AA1224" s="378"/>
      <c r="AB1224" s="378"/>
      <c r="AC1224" s="379"/>
      <c r="AD1224" s="175"/>
      <c r="AE1224" s="175"/>
      <c r="AF1224" s="175"/>
      <c r="AG1224" s="175"/>
      <c r="AH1224" s="175"/>
      <c r="AI1224" s="175"/>
      <c r="AJ1224" s="175"/>
      <c r="AK1224" s="175"/>
      <c r="AL1224" s="175"/>
      <c r="AM1224" s="157"/>
      <c r="AN1224" s="216"/>
      <c r="AO1224"/>
      <c r="AP1224"/>
      <c r="AQ1224"/>
      <c r="AR1224"/>
      <c r="AS1224"/>
      <c r="AT1224"/>
    </row>
    <row r="1225" spans="1:46" ht="15" x14ac:dyDescent="0.25">
      <c r="A1225" s="246"/>
      <c r="B1225" s="246"/>
      <c r="C1225" s="246"/>
      <c r="D1225" s="246"/>
      <c r="E1225" s="246"/>
      <c r="F1225" s="246"/>
      <c r="G1225" s="246"/>
      <c r="H1225" s="246"/>
      <c r="I1225" s="246"/>
      <c r="J1225" s="246"/>
      <c r="K1225" s="246"/>
      <c r="L1225" s="246"/>
      <c r="M1225" s="246"/>
      <c r="N1225" s="246"/>
      <c r="O1225" s="246"/>
      <c r="P1225" s="246"/>
      <c r="Q1225" s="246"/>
      <c r="R1225" s="246"/>
      <c r="S1225" s="246"/>
      <c r="T1225" s="246"/>
      <c r="U1225" s="246"/>
      <c r="V1225" s="246"/>
      <c r="W1225" s="246"/>
      <c r="X1225" s="246"/>
      <c r="Y1225" s="246"/>
      <c r="Z1225" s="246"/>
      <c r="AA1225" s="246"/>
      <c r="AB1225" s="246"/>
      <c r="AC1225" s="246"/>
      <c r="AD1225" s="246"/>
      <c r="AE1225" s="246"/>
      <c r="AF1225" s="246"/>
      <c r="AG1225" s="246"/>
      <c r="AH1225" s="246"/>
      <c r="AI1225" s="246"/>
      <c r="AJ1225" s="246"/>
      <c r="AK1225" s="246"/>
      <c r="AL1225" s="246"/>
      <c r="AM1225" s="157"/>
      <c r="AN1225" s="216"/>
      <c r="AO1225"/>
      <c r="AP1225"/>
      <c r="AQ1225"/>
      <c r="AR1225"/>
      <c r="AS1225"/>
      <c r="AT1225"/>
    </row>
    <row r="1226" spans="1:46" ht="15" x14ac:dyDescent="0.25">
      <c r="A1226" s="152"/>
      <c r="B1226" s="25"/>
      <c r="C1226" s="158"/>
      <c r="D1226" s="152"/>
      <c r="E1226" s="152"/>
      <c r="F1226" s="152"/>
      <c r="G1226" s="152"/>
      <c r="H1226" s="152"/>
      <c r="I1226" s="152"/>
      <c r="J1226" s="152"/>
      <c r="K1226" s="152"/>
      <c r="L1226" s="7" t="s">
        <v>0</v>
      </c>
      <c r="M1226" s="159"/>
      <c r="N1226" s="159"/>
      <c r="O1226" s="159"/>
      <c r="P1226" s="159"/>
      <c r="Q1226" s="159"/>
      <c r="R1226" s="159"/>
      <c r="S1226" s="159"/>
      <c r="T1226" s="159"/>
      <c r="U1226" s="159"/>
      <c r="V1226" s="159"/>
      <c r="W1226" s="159"/>
      <c r="X1226" s="159"/>
      <c r="Y1226" s="159"/>
      <c r="Z1226" s="156"/>
      <c r="AA1226" s="152"/>
      <c r="AB1226" s="152"/>
      <c r="AC1226" s="152"/>
      <c r="AD1226" s="152"/>
      <c r="AE1226" s="152"/>
      <c r="AF1226" s="152"/>
      <c r="AG1226" s="152"/>
      <c r="AH1226" s="152"/>
      <c r="AI1226" s="152"/>
      <c r="AJ1226" s="152"/>
      <c r="AK1226" s="152"/>
      <c r="AL1226" s="152"/>
      <c r="AM1226" s="157"/>
      <c r="AN1226" s="216"/>
      <c r="AO1226"/>
      <c r="AP1226"/>
      <c r="AQ1226"/>
      <c r="AR1226"/>
      <c r="AS1226"/>
      <c r="AT1226"/>
    </row>
    <row r="1227" spans="1:46" ht="61.5" x14ac:dyDescent="0.25">
      <c r="A1227" s="20" t="s">
        <v>39</v>
      </c>
      <c r="B1227" s="21" t="s">
        <v>657</v>
      </c>
      <c r="C1227" s="20" t="s">
        <v>2</v>
      </c>
      <c r="D1227" s="18" t="s">
        <v>3</v>
      </c>
      <c r="E1227" s="18" t="s">
        <v>4</v>
      </c>
      <c r="F1227" s="18" t="s">
        <v>5</v>
      </c>
      <c r="G1227" s="22" t="s">
        <v>6</v>
      </c>
      <c r="H1227" s="22" t="s">
        <v>826</v>
      </c>
      <c r="I1227" s="16" t="s">
        <v>7</v>
      </c>
      <c r="J1227" s="24" t="s">
        <v>8</v>
      </c>
      <c r="K1227" s="17" t="s">
        <v>9</v>
      </c>
      <c r="L1227" s="22" t="s">
        <v>10</v>
      </c>
      <c r="M1227" s="22" t="s">
        <v>658</v>
      </c>
      <c r="N1227" s="22" t="s">
        <v>659</v>
      </c>
      <c r="O1227" s="22" t="s">
        <v>660</v>
      </c>
      <c r="P1227" s="22" t="s">
        <v>661</v>
      </c>
      <c r="Q1227" s="22" t="s">
        <v>662</v>
      </c>
      <c r="R1227" s="22" t="s">
        <v>663</v>
      </c>
      <c r="S1227" s="22" t="s">
        <v>664</v>
      </c>
      <c r="T1227" s="22" t="s">
        <v>665</v>
      </c>
      <c r="U1227" s="22" t="s">
        <v>666</v>
      </c>
      <c r="V1227" s="22" t="s">
        <v>667</v>
      </c>
      <c r="W1227" s="22" t="s">
        <v>665</v>
      </c>
      <c r="X1227" s="22" t="s">
        <v>666</v>
      </c>
      <c r="Y1227" s="22" t="s">
        <v>667</v>
      </c>
      <c r="Z1227" s="23" t="s">
        <v>11</v>
      </c>
      <c r="AA1227" s="19" t="s">
        <v>12</v>
      </c>
      <c r="AB1227" s="19" t="s">
        <v>13</v>
      </c>
      <c r="AC1227" s="19" t="s">
        <v>14</v>
      </c>
      <c r="AD1227" s="160"/>
      <c r="AE1227" s="19" t="s">
        <v>15</v>
      </c>
      <c r="AF1227" s="19" t="s">
        <v>16</v>
      </c>
      <c r="AG1227" s="19" t="s">
        <v>17</v>
      </c>
      <c r="AH1227" s="19" t="s">
        <v>18</v>
      </c>
      <c r="AI1227" s="19" t="s">
        <v>19</v>
      </c>
      <c r="AJ1227" s="19" t="s">
        <v>20</v>
      </c>
      <c r="AK1227" s="19" t="s">
        <v>21</v>
      </c>
      <c r="AL1227" s="19" t="s">
        <v>22</v>
      </c>
      <c r="AM1227" s="157"/>
      <c r="AN1227" s="216"/>
      <c r="AO1227"/>
      <c r="AP1227"/>
      <c r="AQ1227"/>
      <c r="AR1227"/>
      <c r="AS1227"/>
      <c r="AT1227"/>
    </row>
    <row r="1228" spans="1:46" ht="15" x14ac:dyDescent="0.25">
      <c r="A1228" s="6"/>
      <c r="B1228" s="161"/>
      <c r="C1228" s="162"/>
      <c r="D1228" s="161"/>
      <c r="E1228" s="161"/>
      <c r="F1228" s="161"/>
      <c r="G1228" s="163"/>
      <c r="H1228" s="161"/>
      <c r="I1228" s="164"/>
      <c r="J1228" s="165"/>
      <c r="K1228" s="161"/>
      <c r="L1228" s="161"/>
      <c r="M1228" s="161"/>
      <c r="N1228" s="161"/>
      <c r="O1228" s="161"/>
      <c r="P1228" s="161"/>
      <c r="Q1228" s="161"/>
      <c r="R1228" s="161"/>
      <c r="S1228" s="161"/>
      <c r="T1228" s="161"/>
      <c r="U1228" s="161"/>
      <c r="V1228" s="161"/>
      <c r="W1228" s="161"/>
      <c r="X1228" s="161"/>
      <c r="Y1228" s="161"/>
      <c r="Z1228" s="160"/>
      <c r="AA1228" s="160"/>
      <c r="AB1228" s="160"/>
      <c r="AC1228" s="160"/>
      <c r="AD1228" s="160"/>
      <c r="AE1228" s="160"/>
      <c r="AF1228" s="160"/>
      <c r="AG1228" s="160"/>
      <c r="AH1228" s="160"/>
      <c r="AI1228" s="160"/>
      <c r="AJ1228" s="160"/>
      <c r="AK1228" s="160"/>
      <c r="AL1228" s="160"/>
      <c r="AM1228" s="157"/>
      <c r="AN1228" s="216"/>
      <c r="AO1228"/>
      <c r="AP1228"/>
      <c r="AQ1228"/>
      <c r="AR1228"/>
      <c r="AS1228"/>
      <c r="AT1228"/>
    </row>
    <row r="1229" spans="1:46" ht="15" x14ac:dyDescent="0.25">
      <c r="A1229" s="334" t="s">
        <v>398</v>
      </c>
      <c r="B1229" s="335">
        <v>926</v>
      </c>
      <c r="C1229" s="336"/>
      <c r="D1229" s="337" t="s">
        <v>621</v>
      </c>
      <c r="E1229" s="338" t="s">
        <v>539</v>
      </c>
      <c r="F1229" s="339"/>
      <c r="G1229" s="408"/>
      <c r="H1229" s="409">
        <v>8.6</v>
      </c>
      <c r="I1229" s="342">
        <v>1</v>
      </c>
      <c r="J1229" s="343"/>
      <c r="K1229" s="344" t="s">
        <v>24</v>
      </c>
      <c r="L1229" s="345">
        <v>8.6</v>
      </c>
      <c r="M1229" s="345">
        <v>8.6001570082096865</v>
      </c>
      <c r="N1229" s="345">
        <v>8.6003140192858361</v>
      </c>
      <c r="O1229" s="345">
        <v>8.6004710332284997</v>
      </c>
      <c r="P1229" s="345">
        <v>8.6006280500377326</v>
      </c>
      <c r="Q1229" s="345">
        <v>8.6007850697135826</v>
      </c>
      <c r="R1229" s="345">
        <v>8.6009420922561066</v>
      </c>
      <c r="S1229" s="345">
        <v>8.6010991176653544</v>
      </c>
      <c r="T1229" s="345">
        <v>8.6012561459413774</v>
      </c>
      <c r="U1229" s="345">
        <v>8.6014131770842308</v>
      </c>
      <c r="V1229" s="345">
        <v>8.601570211093966</v>
      </c>
      <c r="W1229" s="345">
        <v>8.601727247970631</v>
      </c>
      <c r="X1229" s="345">
        <v>8.601884287714288</v>
      </c>
      <c r="Y1229" s="345">
        <v>8.6020413303249796</v>
      </c>
      <c r="Z1229" s="346" t="s">
        <v>1628</v>
      </c>
      <c r="AA1229" s="347">
        <v>0</v>
      </c>
      <c r="AB1229" s="347">
        <v>0</v>
      </c>
      <c r="AC1229" s="348">
        <v>0.2558139534883721</v>
      </c>
      <c r="AD1229" s="175"/>
      <c r="AE1229" s="349">
        <v>21150</v>
      </c>
      <c r="AF1229" s="350"/>
      <c r="AG1229" s="350"/>
      <c r="AH1229" s="350"/>
      <c r="AI1229" s="350"/>
      <c r="AJ1229" s="350"/>
      <c r="AK1229" s="350"/>
      <c r="AL1229" s="351"/>
      <c r="AM1229" s="157"/>
      <c r="AN1229" s="216"/>
      <c r="AO1229"/>
      <c r="AP1229"/>
      <c r="AQ1229"/>
      <c r="AR1229"/>
      <c r="AS1229"/>
      <c r="AT1229"/>
    </row>
    <row r="1230" spans="1:46" ht="15" x14ac:dyDescent="0.25">
      <c r="A1230" s="11"/>
      <c r="B1230" s="176"/>
      <c r="C1230" s="177"/>
      <c r="D1230" s="178"/>
      <c r="E1230" s="178"/>
      <c r="F1230" s="178"/>
      <c r="G1230" s="179"/>
      <c r="H1230" s="180"/>
      <c r="I1230" s="181"/>
      <c r="J1230" s="182"/>
      <c r="K1230" s="183" t="s">
        <v>25</v>
      </c>
      <c r="L1230" s="352">
        <v>8.6417684010000002</v>
      </c>
      <c r="M1230" s="352">
        <v>8.6419261717657179</v>
      </c>
      <c r="N1230" s="352">
        <v>8.6420839454118195</v>
      </c>
      <c r="O1230" s="352">
        <v>8.6422417219383583</v>
      </c>
      <c r="P1230" s="352">
        <v>8.6423995013453876</v>
      </c>
      <c r="Q1230" s="352">
        <v>8.6425572836329572</v>
      </c>
      <c r="R1230" s="352">
        <v>8.6427150688011238</v>
      </c>
      <c r="S1230" s="352">
        <v>8.6428728568499356</v>
      </c>
      <c r="T1230" s="352">
        <v>8.6430306477794474</v>
      </c>
      <c r="U1230" s="352">
        <v>8.6431884415897127</v>
      </c>
      <c r="V1230" s="352">
        <v>8.6433462382807846</v>
      </c>
      <c r="W1230" s="352">
        <v>8.6435040378527095</v>
      </c>
      <c r="X1230" s="352">
        <v>8.6436618403055512</v>
      </c>
      <c r="Y1230" s="352">
        <v>8.6438196456393506</v>
      </c>
      <c r="Z1230" s="184"/>
      <c r="AA1230" s="353"/>
      <c r="AB1230" s="353"/>
      <c r="AC1230" s="354">
        <v>2.2000000000000002</v>
      </c>
      <c r="AD1230" s="175"/>
      <c r="AE1230" s="186">
        <v>1</v>
      </c>
      <c r="AF1230" s="187">
        <v>0</v>
      </c>
      <c r="AG1230" s="187">
        <v>0</v>
      </c>
      <c r="AH1230" s="187">
        <v>0</v>
      </c>
      <c r="AI1230" s="187">
        <v>0</v>
      </c>
      <c r="AJ1230" s="187">
        <v>0</v>
      </c>
      <c r="AK1230" s="187">
        <v>0</v>
      </c>
      <c r="AL1230" s="188">
        <v>0</v>
      </c>
      <c r="AM1230" s="157"/>
      <c r="AN1230" s="216"/>
      <c r="AO1230"/>
      <c r="AP1230"/>
      <c r="AQ1230"/>
      <c r="AR1230"/>
      <c r="AS1230"/>
      <c r="AT1230"/>
    </row>
    <row r="1231" spans="1:46" ht="15" x14ac:dyDescent="0.25">
      <c r="A1231" s="11"/>
      <c r="B1231" s="176"/>
      <c r="C1231" s="189"/>
      <c r="D1231" s="190" t="s">
        <v>26</v>
      </c>
      <c r="E1231" s="355"/>
      <c r="F1231" s="356"/>
      <c r="G1231" s="357"/>
      <c r="H1231" s="358"/>
      <c r="I1231" s="359"/>
      <c r="J1231" s="359"/>
      <c r="K1231" s="359"/>
      <c r="L1231" s="359"/>
      <c r="M1231" s="359"/>
      <c r="N1231" s="360"/>
      <c r="O1231" s="360"/>
      <c r="P1231" s="360"/>
      <c r="Q1231" s="360"/>
      <c r="R1231" s="361" t="s">
        <v>27</v>
      </c>
      <c r="S1231" s="392">
        <v>0</v>
      </c>
      <c r="T1231" s="353"/>
      <c r="U1231" s="353"/>
      <c r="V1231" s="353"/>
      <c r="W1231" s="353"/>
      <c r="X1231" s="353"/>
      <c r="Y1231" s="353"/>
      <c r="Z1231" s="184"/>
      <c r="AA1231" s="362"/>
      <c r="AB1231" s="362"/>
      <c r="AC1231" s="363"/>
      <c r="AD1231" s="175"/>
      <c r="AE1231" s="175"/>
      <c r="AF1231" s="175"/>
      <c r="AG1231" s="175"/>
      <c r="AH1231" s="175"/>
      <c r="AI1231" s="175"/>
      <c r="AJ1231" s="175"/>
      <c r="AK1231" s="175"/>
      <c r="AL1231" s="175"/>
      <c r="AM1231" s="157"/>
      <c r="AN1231" s="216"/>
      <c r="AO1231"/>
      <c r="AP1231"/>
      <c r="AQ1231"/>
      <c r="AR1231"/>
      <c r="AS1231"/>
      <c r="AT1231"/>
    </row>
    <row r="1232" spans="1:46" ht="15" x14ac:dyDescent="0.25">
      <c r="A1232" s="14"/>
      <c r="B1232" s="197"/>
      <c r="C1232" s="198"/>
      <c r="D1232" s="198"/>
      <c r="E1232" s="198"/>
      <c r="F1232" s="199"/>
      <c r="G1232" s="200" t="s">
        <v>28</v>
      </c>
      <c r="H1232" s="201">
        <v>0.99199999999999999</v>
      </c>
      <c r="I1232" s="197"/>
      <c r="J1232" s="202"/>
      <c r="K1232" s="203" t="s">
        <v>29</v>
      </c>
      <c r="L1232" s="78">
        <v>8.5312000000000001</v>
      </c>
      <c r="M1232" s="78">
        <v>8.5313557521440089</v>
      </c>
      <c r="N1232" s="78">
        <v>8.5315115071315493</v>
      </c>
      <c r="O1232" s="78">
        <v>8.531667264962671</v>
      </c>
      <c r="P1232" s="78">
        <v>8.531823025637431</v>
      </c>
      <c r="Q1232" s="78">
        <v>8.5319787891558736</v>
      </c>
      <c r="R1232" s="78">
        <v>8.5321345555180574</v>
      </c>
      <c r="S1232" s="78">
        <v>8.5322903247240323</v>
      </c>
      <c r="T1232" s="78">
        <v>8.532446096773846</v>
      </c>
      <c r="U1232" s="78">
        <v>8.5326018716675573</v>
      </c>
      <c r="V1232" s="78">
        <v>8.5327576494052142</v>
      </c>
      <c r="W1232" s="78">
        <v>8.5329134299868663</v>
      </c>
      <c r="X1232" s="78">
        <v>8.5330692134125741</v>
      </c>
      <c r="Y1232" s="78">
        <v>8.5332249996823801</v>
      </c>
      <c r="Z1232" s="204"/>
      <c r="AA1232" s="205"/>
      <c r="AB1232" s="198"/>
      <c r="AC1232" s="206"/>
      <c r="AD1232" s="175"/>
      <c r="AE1232" s="175"/>
      <c r="AF1232" s="175"/>
      <c r="AG1232" s="175"/>
      <c r="AH1232" s="175"/>
      <c r="AI1232" s="175"/>
      <c r="AJ1232" s="175"/>
      <c r="AK1232" s="175"/>
      <c r="AL1232" s="175"/>
      <c r="AM1232" s="157"/>
      <c r="AN1232" s="216"/>
      <c r="AO1232"/>
      <c r="AP1232"/>
      <c r="AQ1232"/>
      <c r="AR1232"/>
      <c r="AS1232"/>
      <c r="AT1232"/>
    </row>
    <row r="1233" spans="1:46" ht="15" x14ac:dyDescent="0.25">
      <c r="A1233" s="2"/>
      <c r="C1233" s="207"/>
      <c r="D1233" s="208"/>
      <c r="E1233" s="208"/>
      <c r="F1233" s="208"/>
      <c r="G1233" s="209"/>
      <c r="H1233" s="241"/>
      <c r="I1233" s="211"/>
      <c r="J1233" s="212"/>
      <c r="K1233" s="208"/>
      <c r="Z1233" s="175"/>
      <c r="AA1233" s="175"/>
      <c r="AB1233" s="175"/>
      <c r="AC1233" s="175"/>
      <c r="AD1233" s="175"/>
      <c r="AE1233" s="175"/>
      <c r="AF1233" s="175"/>
      <c r="AG1233" s="175"/>
      <c r="AH1233" s="175"/>
      <c r="AI1233" s="175"/>
      <c r="AJ1233" s="175"/>
      <c r="AK1233" s="175"/>
      <c r="AL1233" s="175"/>
      <c r="AM1233" s="157"/>
      <c r="AN1233" s="216"/>
      <c r="AO1233"/>
      <c r="AP1233"/>
      <c r="AQ1233"/>
      <c r="AR1233"/>
      <c r="AS1233"/>
      <c r="AT1233"/>
    </row>
    <row r="1234" spans="1:46" ht="15" x14ac:dyDescent="0.25">
      <c r="A1234" s="152"/>
      <c r="B1234" s="388">
        <v>812</v>
      </c>
      <c r="C1234" s="365" t="s">
        <v>451</v>
      </c>
      <c r="D1234" s="366" t="s">
        <v>30</v>
      </c>
      <c r="E1234" s="366"/>
      <c r="F1234" s="367"/>
      <c r="G1234" s="411">
        <v>43495</v>
      </c>
      <c r="H1234" s="412">
        <v>6.18</v>
      </c>
      <c r="I1234" s="342">
        <v>1</v>
      </c>
      <c r="J1234" s="368">
        <v>0</v>
      </c>
      <c r="K1234" s="369">
        <v>0</v>
      </c>
      <c r="L1234" s="370">
        <v>6.18</v>
      </c>
      <c r="M1234" s="370">
        <v>6.1801128268297516</v>
      </c>
      <c r="N1234" s="370">
        <v>6.1802256557193571</v>
      </c>
      <c r="O1234" s="370">
        <v>6.1803384866688527</v>
      </c>
      <c r="P1234" s="370">
        <v>6.1804513196782782</v>
      </c>
      <c r="Q1234" s="370">
        <v>6.1805641547476684</v>
      </c>
      <c r="R1234" s="370">
        <v>6.1806769918770632</v>
      </c>
      <c r="S1234" s="370">
        <v>6.180789831066499</v>
      </c>
      <c r="T1234" s="370">
        <v>6.1809026723160141</v>
      </c>
      <c r="U1234" s="370">
        <v>6.1810155156256457</v>
      </c>
      <c r="V1234" s="370">
        <v>6.1811283609954319</v>
      </c>
      <c r="W1234" s="370">
        <v>6.1812412084254076</v>
      </c>
      <c r="X1234" s="370">
        <v>6.181354057915617</v>
      </c>
      <c r="Y1234" s="370">
        <v>6.1814669094660895</v>
      </c>
      <c r="Z1234" s="381"/>
      <c r="AA1234" s="347">
        <v>0</v>
      </c>
      <c r="AB1234" s="347">
        <v>0</v>
      </c>
      <c r="AC1234" s="348">
        <v>0.2572815533980583</v>
      </c>
      <c r="AD1234" s="175"/>
      <c r="AE1234" s="349">
        <v>84801</v>
      </c>
      <c r="AF1234" s="350"/>
      <c r="AG1234" s="350"/>
      <c r="AH1234" s="350"/>
      <c r="AI1234" s="350"/>
      <c r="AJ1234" s="350"/>
      <c r="AK1234" s="350"/>
      <c r="AL1234" s="351"/>
      <c r="AM1234" s="157">
        <v>6.262241016327847</v>
      </c>
      <c r="AN1234" s="216">
        <v>-8.2241016327847305E-2</v>
      </c>
      <c r="AO1234"/>
      <c r="AP1234"/>
      <c r="AQ1234"/>
      <c r="AR1234"/>
      <c r="AS1234"/>
      <c r="AT1234"/>
    </row>
    <row r="1235" spans="1:46" ht="15" x14ac:dyDescent="0.25">
      <c r="A1235" s="152"/>
      <c r="C1235" s="217"/>
      <c r="D1235" s="139"/>
      <c r="E1235" s="139"/>
      <c r="F1235" s="139"/>
      <c r="G1235" s="218">
        <v>0.41666666666666669</v>
      </c>
      <c r="H1235" s="248"/>
      <c r="I1235" s="220"/>
      <c r="J1235" s="220"/>
      <c r="K1235" s="220"/>
      <c r="L1235" s="220" t="s">
        <v>32</v>
      </c>
      <c r="M1235" s="235"/>
      <c r="N1235" s="221"/>
      <c r="O1235" s="221"/>
      <c r="P1235" s="221"/>
      <c r="Q1235" s="221"/>
      <c r="R1235" s="221"/>
      <c r="S1235" s="221"/>
      <c r="T1235" s="221"/>
      <c r="U1235" s="221"/>
      <c r="V1235" s="221"/>
      <c r="W1235" s="221"/>
      <c r="X1235" s="221"/>
      <c r="Y1235" s="221"/>
      <c r="Z1235" s="222"/>
      <c r="AA1235" s="353"/>
      <c r="AB1235" s="353"/>
      <c r="AC1235" s="372">
        <v>1.59</v>
      </c>
      <c r="AD1235" s="175"/>
      <c r="AE1235" s="186">
        <v>1</v>
      </c>
      <c r="AF1235" s="187">
        <v>0</v>
      </c>
      <c r="AG1235" s="187">
        <v>0</v>
      </c>
      <c r="AH1235" s="187">
        <v>0</v>
      </c>
      <c r="AI1235" s="187">
        <v>0</v>
      </c>
      <c r="AJ1235" s="187">
        <v>0</v>
      </c>
      <c r="AK1235" s="187">
        <v>0</v>
      </c>
      <c r="AL1235" s="188">
        <v>0</v>
      </c>
      <c r="AM1235" s="157"/>
      <c r="AN1235" s="216"/>
      <c r="AO1235"/>
      <c r="AP1235"/>
      <c r="AQ1235"/>
      <c r="AR1235"/>
      <c r="AS1235"/>
      <c r="AT1235"/>
    </row>
    <row r="1236" spans="1:46" ht="15" x14ac:dyDescent="0.25">
      <c r="A1236" s="152"/>
      <c r="C1236" s="223" t="s">
        <v>33</v>
      </c>
      <c r="D1236" s="373"/>
      <c r="E1236" s="225"/>
      <c r="F1236" s="225"/>
      <c r="G1236" s="226"/>
      <c r="H1236" s="249"/>
      <c r="I1236" s="228"/>
      <c r="J1236" s="228"/>
      <c r="K1236" s="228"/>
      <c r="L1236" s="228"/>
      <c r="M1236" s="374"/>
      <c r="N1236" s="374"/>
      <c r="O1236" s="375"/>
      <c r="P1236" s="375"/>
      <c r="Q1236" s="375"/>
      <c r="R1236" s="376" t="s">
        <v>34</v>
      </c>
      <c r="S1236" s="396">
        <v>0</v>
      </c>
      <c r="T1236" s="233"/>
      <c r="U1236" s="233"/>
      <c r="V1236" s="233"/>
      <c r="W1236" s="233"/>
      <c r="X1236" s="233"/>
      <c r="Y1236" s="233"/>
      <c r="Z1236" s="234"/>
      <c r="AA1236" s="378"/>
      <c r="AB1236" s="378"/>
      <c r="AC1236" s="379"/>
      <c r="AD1236" s="175"/>
      <c r="AE1236" s="175"/>
      <c r="AF1236" s="175"/>
      <c r="AG1236" s="175"/>
      <c r="AH1236" s="175"/>
      <c r="AI1236" s="175"/>
      <c r="AJ1236" s="175"/>
      <c r="AK1236" s="175"/>
      <c r="AL1236" s="175"/>
      <c r="AM1236" s="157"/>
      <c r="AN1236" s="216"/>
      <c r="AO1236"/>
      <c r="AP1236"/>
      <c r="AQ1236"/>
      <c r="AR1236"/>
      <c r="AS1236"/>
      <c r="AT1236"/>
    </row>
    <row r="1237" spans="1:46" ht="15" x14ac:dyDescent="0.25">
      <c r="A1237" s="152"/>
      <c r="B1237" s="364">
        <v>926</v>
      </c>
      <c r="C1237" s="365" t="s">
        <v>398</v>
      </c>
      <c r="D1237" s="366" t="s">
        <v>30</v>
      </c>
      <c r="E1237" s="366" t="s">
        <v>539</v>
      </c>
      <c r="F1237" s="367"/>
      <c r="G1237" s="411">
        <v>43536</v>
      </c>
      <c r="H1237" s="412">
        <v>2.4617684010000001</v>
      </c>
      <c r="I1237" s="342">
        <v>1</v>
      </c>
      <c r="J1237" s="368">
        <v>0</v>
      </c>
      <c r="K1237" s="369">
        <v>0</v>
      </c>
      <c r="L1237" s="370">
        <v>2.4617684010000001</v>
      </c>
      <c r="M1237" s="370">
        <v>2.4618133449359658</v>
      </c>
      <c r="N1237" s="370">
        <v>2.4618582896924623</v>
      </c>
      <c r="O1237" s="370">
        <v>2.4619032352695052</v>
      </c>
      <c r="P1237" s="370">
        <v>2.4619481816671094</v>
      </c>
      <c r="Q1237" s="370">
        <v>2.4619931288852888</v>
      </c>
      <c r="R1237" s="370">
        <v>2.4620380769240597</v>
      </c>
      <c r="S1237" s="370">
        <v>2.4620830257834361</v>
      </c>
      <c r="T1237" s="370">
        <v>2.4621279754634342</v>
      </c>
      <c r="U1237" s="370">
        <v>2.4621729259640674</v>
      </c>
      <c r="V1237" s="370">
        <v>2.4622178772853522</v>
      </c>
      <c r="W1237" s="370">
        <v>2.4622628294273019</v>
      </c>
      <c r="X1237" s="370">
        <v>2.4623077823899338</v>
      </c>
      <c r="Y1237" s="370">
        <v>2.4623527361732602</v>
      </c>
      <c r="Z1237" s="371"/>
      <c r="AA1237" s="347">
        <v>0</v>
      </c>
      <c r="AB1237" s="347">
        <v>0</v>
      </c>
      <c r="AC1237" s="348">
        <v>0.22968978550959959</v>
      </c>
      <c r="AD1237" s="175"/>
      <c r="AE1237" s="349">
        <v>21150</v>
      </c>
      <c r="AF1237" s="350"/>
      <c r="AG1237" s="350"/>
      <c r="AH1237" s="350"/>
      <c r="AI1237" s="350"/>
      <c r="AJ1237" s="350"/>
      <c r="AK1237" s="350"/>
      <c r="AL1237" s="351"/>
      <c r="AM1237" s="157">
        <v>9.7258396148681641</v>
      </c>
      <c r="AN1237" s="240">
        <v>-7.2640712138681636</v>
      </c>
      <c r="AO1237"/>
      <c r="AP1237"/>
      <c r="AQ1237"/>
      <c r="AR1237"/>
      <c r="AS1237"/>
      <c r="AT1237"/>
    </row>
    <row r="1238" spans="1:46" ht="15" x14ac:dyDescent="0.25">
      <c r="A1238" s="152"/>
      <c r="C1238" s="217"/>
      <c r="D1238" s="139"/>
      <c r="E1238" s="139"/>
      <c r="F1238" s="139"/>
      <c r="G1238" s="218">
        <v>0.83333333333333337</v>
      </c>
      <c r="H1238" s="250"/>
      <c r="I1238" s="220"/>
      <c r="J1238" s="220"/>
      <c r="K1238" s="220"/>
      <c r="L1238" s="220" t="s">
        <v>32</v>
      </c>
      <c r="M1238" s="221"/>
      <c r="N1238" s="221"/>
      <c r="O1238" s="221"/>
      <c r="P1238" s="221"/>
      <c r="Q1238" s="221"/>
      <c r="R1238" s="221"/>
      <c r="S1238" s="221"/>
      <c r="T1238" s="221"/>
      <c r="U1238" s="221"/>
      <c r="V1238" s="221"/>
      <c r="W1238" s="221"/>
      <c r="X1238" s="221"/>
      <c r="Y1238" s="221"/>
      <c r="Z1238" s="222"/>
      <c r="AA1238" s="353"/>
      <c r="AB1238" s="353"/>
      <c r="AC1238" s="372">
        <v>0.565443056</v>
      </c>
      <c r="AD1238" s="175"/>
      <c r="AE1238" s="186">
        <v>1</v>
      </c>
      <c r="AF1238" s="187">
        <v>0</v>
      </c>
      <c r="AG1238" s="187">
        <v>0</v>
      </c>
      <c r="AH1238" s="187">
        <v>0</v>
      </c>
      <c r="AI1238" s="187">
        <v>0</v>
      </c>
      <c r="AJ1238" s="187">
        <v>0</v>
      </c>
      <c r="AK1238" s="187">
        <v>0</v>
      </c>
      <c r="AL1238" s="188">
        <v>0</v>
      </c>
      <c r="AM1238" s="157"/>
      <c r="AN1238" s="216"/>
      <c r="AO1238"/>
      <c r="AP1238"/>
      <c r="AQ1238"/>
      <c r="AR1238"/>
      <c r="AS1238"/>
      <c r="AT1238"/>
    </row>
    <row r="1239" spans="1:46" ht="15" x14ac:dyDescent="0.25">
      <c r="A1239" s="152"/>
      <c r="C1239" s="223" t="s">
        <v>33</v>
      </c>
      <c r="D1239" s="373"/>
      <c r="E1239" s="225"/>
      <c r="F1239" s="225"/>
      <c r="G1239" s="226"/>
      <c r="H1239" s="249"/>
      <c r="I1239" s="228"/>
      <c r="J1239" s="228"/>
      <c r="K1239" s="228"/>
      <c r="L1239" s="228"/>
      <c r="M1239" s="374"/>
      <c r="N1239" s="374"/>
      <c r="O1239" s="375"/>
      <c r="P1239" s="375"/>
      <c r="Q1239" s="375"/>
      <c r="R1239" s="376" t="s">
        <v>34</v>
      </c>
      <c r="S1239" s="396">
        <v>0</v>
      </c>
      <c r="T1239" s="233"/>
      <c r="U1239" s="233"/>
      <c r="V1239" s="233"/>
      <c r="W1239" s="233"/>
      <c r="X1239" s="233"/>
      <c r="Y1239" s="233"/>
      <c r="Z1239" s="234"/>
      <c r="AA1239" s="378"/>
      <c r="AB1239" s="378"/>
      <c r="AC1239" s="379"/>
      <c r="AD1239" s="175"/>
      <c r="AE1239" s="175"/>
      <c r="AF1239" s="175"/>
      <c r="AG1239" s="175"/>
      <c r="AH1239" s="175"/>
      <c r="AI1239" s="175"/>
      <c r="AJ1239" s="175"/>
      <c r="AK1239" s="175"/>
      <c r="AL1239" s="175"/>
      <c r="AM1239" s="157"/>
      <c r="AN1239" s="216"/>
      <c r="AO1239"/>
      <c r="AP1239"/>
      <c r="AQ1239"/>
      <c r="AR1239"/>
      <c r="AS1239"/>
      <c r="AT1239"/>
    </row>
    <row r="1240" spans="1:46" ht="15" x14ac:dyDescent="0.25">
      <c r="A1240" s="246"/>
      <c r="B1240" s="246"/>
      <c r="C1240" s="246"/>
      <c r="D1240" s="246"/>
      <c r="E1240" s="246"/>
      <c r="F1240" s="246"/>
      <c r="G1240" s="246"/>
      <c r="H1240" s="246"/>
      <c r="I1240" s="246"/>
      <c r="J1240" s="246"/>
      <c r="K1240" s="246"/>
      <c r="L1240" s="246"/>
      <c r="M1240" s="246"/>
      <c r="N1240" s="246"/>
      <c r="O1240" s="246"/>
      <c r="P1240" s="246"/>
      <c r="Q1240" s="246"/>
      <c r="R1240" s="246"/>
      <c r="S1240" s="246"/>
      <c r="T1240" s="246"/>
      <c r="U1240" s="246"/>
      <c r="V1240" s="246"/>
      <c r="W1240" s="246"/>
      <c r="X1240" s="246"/>
      <c r="Y1240" s="246"/>
      <c r="Z1240" s="246"/>
      <c r="AA1240" s="246"/>
      <c r="AB1240" s="246"/>
      <c r="AC1240" s="246"/>
      <c r="AD1240" s="246"/>
      <c r="AE1240" s="246"/>
      <c r="AF1240" s="246"/>
      <c r="AG1240" s="246"/>
      <c r="AH1240" s="246"/>
      <c r="AI1240" s="246"/>
      <c r="AJ1240" s="246"/>
      <c r="AK1240" s="246"/>
      <c r="AL1240" s="246"/>
      <c r="AM1240" s="157"/>
      <c r="AN1240" s="216"/>
      <c r="AO1240"/>
      <c r="AP1240"/>
      <c r="AQ1240"/>
      <c r="AR1240"/>
      <c r="AS1240"/>
      <c r="AT1240"/>
    </row>
    <row r="1241" spans="1:46" ht="15" x14ac:dyDescent="0.25">
      <c r="A1241" s="152"/>
      <c r="B1241" s="25"/>
      <c r="C1241" s="158"/>
      <c r="D1241" s="152"/>
      <c r="E1241" s="152"/>
      <c r="F1241" s="152"/>
      <c r="G1241" s="152"/>
      <c r="H1241" s="152"/>
      <c r="I1241" s="152"/>
      <c r="J1241" s="152"/>
      <c r="K1241" s="152"/>
      <c r="L1241" s="7" t="s">
        <v>0</v>
      </c>
      <c r="M1241" s="159"/>
      <c r="N1241" s="159"/>
      <c r="O1241" s="159"/>
      <c r="P1241" s="159"/>
      <c r="Q1241" s="159"/>
      <c r="R1241" s="159"/>
      <c r="S1241" s="159"/>
      <c r="T1241" s="159"/>
      <c r="U1241" s="159"/>
      <c r="V1241" s="159"/>
      <c r="W1241" s="159"/>
      <c r="X1241" s="159"/>
      <c r="Y1241" s="159"/>
      <c r="Z1241" s="156"/>
      <c r="AA1241" s="152"/>
      <c r="AB1241" s="152"/>
      <c r="AC1241" s="152"/>
      <c r="AD1241" s="152"/>
      <c r="AE1241" s="152"/>
      <c r="AF1241" s="152"/>
      <c r="AG1241" s="152"/>
      <c r="AH1241" s="152"/>
      <c r="AI1241" s="152"/>
      <c r="AJ1241" s="152"/>
      <c r="AK1241" s="152"/>
      <c r="AL1241" s="152"/>
      <c r="AM1241" s="157"/>
      <c r="AN1241" s="216"/>
      <c r="AO1241"/>
      <c r="AP1241"/>
      <c r="AQ1241"/>
      <c r="AR1241"/>
      <c r="AS1241"/>
      <c r="AT1241"/>
    </row>
    <row r="1242" spans="1:46" ht="61.5" x14ac:dyDescent="0.25">
      <c r="A1242" s="20" t="s">
        <v>39</v>
      </c>
      <c r="B1242" s="21" t="s">
        <v>657</v>
      </c>
      <c r="C1242" s="20" t="s">
        <v>2</v>
      </c>
      <c r="D1242" s="18" t="s">
        <v>3</v>
      </c>
      <c r="E1242" s="18" t="s">
        <v>4</v>
      </c>
      <c r="F1242" s="18" t="s">
        <v>5</v>
      </c>
      <c r="G1242" s="22" t="s">
        <v>6</v>
      </c>
      <c r="H1242" s="141" t="s">
        <v>826</v>
      </c>
      <c r="I1242" s="16" t="s">
        <v>7</v>
      </c>
      <c r="J1242" s="24" t="s">
        <v>8</v>
      </c>
      <c r="K1242" s="17" t="s">
        <v>9</v>
      </c>
      <c r="L1242" s="22" t="s">
        <v>10</v>
      </c>
      <c r="M1242" s="22" t="s">
        <v>658</v>
      </c>
      <c r="N1242" s="22" t="s">
        <v>659</v>
      </c>
      <c r="O1242" s="22" t="s">
        <v>660</v>
      </c>
      <c r="P1242" s="22" t="s">
        <v>661</v>
      </c>
      <c r="Q1242" s="22" t="s">
        <v>662</v>
      </c>
      <c r="R1242" s="22" t="s">
        <v>663</v>
      </c>
      <c r="S1242" s="22" t="s">
        <v>664</v>
      </c>
      <c r="T1242" s="22" t="s">
        <v>665</v>
      </c>
      <c r="U1242" s="22" t="s">
        <v>666</v>
      </c>
      <c r="V1242" s="22" t="s">
        <v>667</v>
      </c>
      <c r="W1242" s="22" t="s">
        <v>665</v>
      </c>
      <c r="X1242" s="22" t="s">
        <v>666</v>
      </c>
      <c r="Y1242" s="22" t="s">
        <v>667</v>
      </c>
      <c r="Z1242" s="23" t="s">
        <v>11</v>
      </c>
      <c r="AA1242" s="19" t="s">
        <v>12</v>
      </c>
      <c r="AB1242" s="19" t="s">
        <v>13</v>
      </c>
      <c r="AC1242" s="19" t="s">
        <v>14</v>
      </c>
      <c r="AD1242" s="160"/>
      <c r="AE1242" s="19" t="s">
        <v>15</v>
      </c>
      <c r="AF1242" s="19" t="s">
        <v>16</v>
      </c>
      <c r="AG1242" s="19" t="s">
        <v>17</v>
      </c>
      <c r="AH1242" s="19" t="s">
        <v>18</v>
      </c>
      <c r="AI1242" s="19" t="s">
        <v>19</v>
      </c>
      <c r="AJ1242" s="19" t="s">
        <v>20</v>
      </c>
      <c r="AK1242" s="19" t="s">
        <v>21</v>
      </c>
      <c r="AL1242" s="19" t="s">
        <v>22</v>
      </c>
      <c r="AM1242" s="157"/>
      <c r="AN1242" s="216"/>
      <c r="AO1242"/>
      <c r="AP1242"/>
      <c r="AQ1242"/>
      <c r="AR1242"/>
      <c r="AS1242"/>
      <c r="AT1242"/>
    </row>
    <row r="1243" spans="1:46" ht="15" x14ac:dyDescent="0.25">
      <c r="A1243" s="6"/>
      <c r="B1243" s="161"/>
      <c r="C1243" s="162"/>
      <c r="D1243" s="161"/>
      <c r="E1243" s="161"/>
      <c r="F1243" s="161"/>
      <c r="G1243" s="163"/>
      <c r="H1243" s="161"/>
      <c r="I1243" s="164"/>
      <c r="J1243" s="165"/>
      <c r="K1243" s="161"/>
      <c r="L1243" s="161"/>
      <c r="M1243" s="161"/>
      <c r="N1243" s="161"/>
      <c r="O1243" s="161"/>
      <c r="P1243" s="161"/>
      <c r="Q1243" s="161"/>
      <c r="R1243" s="161"/>
      <c r="S1243" s="161"/>
      <c r="T1243" s="161"/>
      <c r="U1243" s="161"/>
      <c r="V1243" s="161"/>
      <c r="W1243" s="161"/>
      <c r="X1243" s="161"/>
      <c r="Y1243" s="161"/>
      <c r="Z1243" s="160"/>
      <c r="AA1243" s="160"/>
      <c r="AB1243" s="160"/>
      <c r="AC1243" s="160"/>
      <c r="AD1243" s="160"/>
      <c r="AE1243" s="160"/>
      <c r="AF1243" s="160"/>
      <c r="AG1243" s="160"/>
      <c r="AH1243" s="160"/>
      <c r="AI1243" s="160"/>
      <c r="AJ1243" s="160"/>
      <c r="AK1243" s="160"/>
      <c r="AL1243" s="160"/>
      <c r="AM1243" s="157"/>
      <c r="AN1243" s="216"/>
      <c r="AO1243"/>
      <c r="AP1243"/>
      <c r="AQ1243"/>
      <c r="AR1243"/>
      <c r="AS1243"/>
      <c r="AT1243"/>
    </row>
    <row r="1244" spans="1:46" ht="15" x14ac:dyDescent="0.25">
      <c r="A1244" s="334" t="s">
        <v>622</v>
      </c>
      <c r="B1244" s="335">
        <v>301</v>
      </c>
      <c r="C1244" s="336"/>
      <c r="D1244" s="337" t="s">
        <v>23</v>
      </c>
      <c r="E1244" s="338" t="s">
        <v>611</v>
      </c>
      <c r="F1244" s="339"/>
      <c r="G1244" s="408"/>
      <c r="H1244" s="409">
        <v>21.5</v>
      </c>
      <c r="I1244" s="342">
        <v>1</v>
      </c>
      <c r="J1244" s="343"/>
      <c r="K1244" s="344" t="s">
        <v>24</v>
      </c>
      <c r="L1244" s="345">
        <v>21.5</v>
      </c>
      <c r="M1244" s="345">
        <v>21.559182807672268</v>
      </c>
      <c r="N1244" s="345">
        <v>21.619109361971272</v>
      </c>
      <c r="O1244" s="345">
        <v>21.679789907491791</v>
      </c>
      <c r="P1244" s="345">
        <v>21.741234840804356</v>
      </c>
      <c r="Q1244" s="345">
        <v>21.803454712911442</v>
      </c>
      <c r="R1244" s="345">
        <v>21.866460231747833</v>
      </c>
      <c r="S1244" s="345">
        <v>21.930262264725915</v>
      </c>
      <c r="T1244" s="345">
        <v>21.994871841326933</v>
      </c>
      <c r="U1244" s="345">
        <v>22.060300155739046</v>
      </c>
      <c r="V1244" s="345">
        <v>22.126558569543189</v>
      </c>
      <c r="W1244" s="345">
        <v>22.193658614447667</v>
      </c>
      <c r="X1244" s="345">
        <v>22.261611995072517</v>
      </c>
      <c r="Y1244" s="345">
        <v>22.330430591784577</v>
      </c>
      <c r="Z1244" s="346" t="s">
        <v>1629</v>
      </c>
      <c r="AA1244" s="347">
        <v>0</v>
      </c>
      <c r="AB1244" s="347">
        <v>0</v>
      </c>
      <c r="AC1244" s="348">
        <v>0.14883720930232558</v>
      </c>
      <c r="AD1244" s="175"/>
      <c r="AE1244" s="349">
        <v>18530</v>
      </c>
      <c r="AF1244" s="350"/>
      <c r="AG1244" s="350"/>
      <c r="AH1244" s="350"/>
      <c r="AI1244" s="350"/>
      <c r="AJ1244" s="350"/>
      <c r="AK1244" s="350"/>
      <c r="AL1244" s="351"/>
      <c r="AM1244" s="157"/>
      <c r="AN1244" s="216"/>
      <c r="AO1244"/>
      <c r="AP1244"/>
      <c r="AQ1244"/>
      <c r="AR1244"/>
      <c r="AS1244"/>
      <c r="AT1244"/>
    </row>
    <row r="1245" spans="1:46" ht="15" x14ac:dyDescent="0.25">
      <c r="A1245" s="11"/>
      <c r="B1245" s="176"/>
      <c r="C1245" s="177"/>
      <c r="D1245" s="178"/>
      <c r="E1245" s="178"/>
      <c r="F1245" s="178"/>
      <c r="G1245" s="179"/>
      <c r="H1245" s="180"/>
      <c r="I1245" s="181"/>
      <c r="J1245" s="182"/>
      <c r="K1245" s="183" t="s">
        <v>25</v>
      </c>
      <c r="L1245" s="352">
        <v>19.380478214106382</v>
      </c>
      <c r="M1245" s="352">
        <v>19.433826638047872</v>
      </c>
      <c r="N1245" s="352">
        <v>19.487845488282211</v>
      </c>
      <c r="O1245" s="352">
        <v>19.542543999467352</v>
      </c>
      <c r="P1245" s="352">
        <v>19.597931543254859</v>
      </c>
      <c r="Q1245" s="352">
        <v>19.654017630503969</v>
      </c>
      <c r="R1245" s="352">
        <v>19.710811913535462</v>
      </c>
      <c r="S1245" s="352">
        <v>19.768324188426039</v>
      </c>
      <c r="T1245" s="352">
        <v>19.826564397344118</v>
      </c>
      <c r="U1245" s="352">
        <v>19.885542630927823</v>
      </c>
      <c r="V1245" s="352">
        <v>19.945269130706077</v>
      </c>
      <c r="W1245" s="352">
        <v>20.005754291563601</v>
      </c>
      <c r="X1245" s="352">
        <v>20.0670086642508</v>
      </c>
      <c r="Y1245" s="352">
        <v>20.129042957939333</v>
      </c>
      <c r="Z1245" s="184"/>
      <c r="AA1245" s="353"/>
      <c r="AB1245" s="353"/>
      <c r="AC1245" s="354">
        <v>3.2</v>
      </c>
      <c r="AD1245" s="175"/>
      <c r="AE1245" s="186">
        <v>1</v>
      </c>
      <c r="AF1245" s="187">
        <v>0</v>
      </c>
      <c r="AG1245" s="187">
        <v>0</v>
      </c>
      <c r="AH1245" s="187">
        <v>0</v>
      </c>
      <c r="AI1245" s="187">
        <v>0</v>
      </c>
      <c r="AJ1245" s="187">
        <v>0</v>
      </c>
      <c r="AK1245" s="187">
        <v>0</v>
      </c>
      <c r="AL1245" s="188">
        <v>0</v>
      </c>
      <c r="AM1245" s="157"/>
      <c r="AN1245" s="216"/>
      <c r="AO1245"/>
      <c r="AP1245"/>
      <c r="AQ1245"/>
      <c r="AR1245"/>
      <c r="AS1245"/>
      <c r="AT1245"/>
    </row>
    <row r="1246" spans="1:46" ht="15" x14ac:dyDescent="0.25">
      <c r="A1246" s="11"/>
      <c r="B1246" s="176"/>
      <c r="C1246" s="189"/>
      <c r="D1246" s="190" t="s">
        <v>26</v>
      </c>
      <c r="E1246" s="355"/>
      <c r="F1246" s="356"/>
      <c r="G1246" s="357"/>
      <c r="H1246" s="358"/>
      <c r="I1246" s="359"/>
      <c r="J1246" s="359"/>
      <c r="K1246" s="359"/>
      <c r="L1246" s="359"/>
      <c r="M1246" s="359"/>
      <c r="N1246" s="360"/>
      <c r="O1246" s="360"/>
      <c r="P1246" s="360"/>
      <c r="Q1246" s="360"/>
      <c r="R1246" s="361" t="s">
        <v>27</v>
      </c>
      <c r="S1246" s="392">
        <v>0</v>
      </c>
      <c r="T1246" s="353"/>
      <c r="U1246" s="353"/>
      <c r="V1246" s="353"/>
      <c r="W1246" s="353"/>
      <c r="X1246" s="353"/>
      <c r="Y1246" s="353"/>
      <c r="Z1246" s="184"/>
      <c r="AA1246" s="362"/>
      <c r="AB1246" s="362"/>
      <c r="AC1246" s="363"/>
      <c r="AD1246" s="175"/>
      <c r="AE1246" s="175"/>
      <c r="AF1246" s="175"/>
      <c r="AG1246" s="175"/>
      <c r="AH1246" s="175"/>
      <c r="AI1246" s="175"/>
      <c r="AJ1246" s="175"/>
      <c r="AK1246" s="175"/>
      <c r="AL1246" s="175"/>
      <c r="AM1246" s="157"/>
      <c r="AN1246" s="216"/>
      <c r="AO1246"/>
      <c r="AP1246"/>
      <c r="AQ1246"/>
      <c r="AR1246"/>
      <c r="AS1246"/>
      <c r="AT1246"/>
    </row>
    <row r="1247" spans="1:46" ht="15" x14ac:dyDescent="0.25">
      <c r="A1247" s="14"/>
      <c r="B1247" s="197"/>
      <c r="C1247" s="198"/>
      <c r="D1247" s="198"/>
      <c r="E1247" s="198"/>
      <c r="F1247" s="199"/>
      <c r="G1247" s="200" t="s">
        <v>28</v>
      </c>
      <c r="H1247" s="201">
        <v>0.99199999999999999</v>
      </c>
      <c r="I1247" s="197"/>
      <c r="J1247" s="202"/>
      <c r="K1247" s="203" t="s">
        <v>29</v>
      </c>
      <c r="L1247" s="78">
        <v>21.327999999999999</v>
      </c>
      <c r="M1247" s="78">
        <v>21.386709345210889</v>
      </c>
      <c r="N1247" s="78">
        <v>21.446156487075502</v>
      </c>
      <c r="O1247" s="78">
        <v>21.506351588231858</v>
      </c>
      <c r="P1247" s="78">
        <v>21.56730496207792</v>
      </c>
      <c r="Q1247" s="78">
        <v>21.62902707520815</v>
      </c>
      <c r="R1247" s="78">
        <v>21.691528549893849</v>
      </c>
      <c r="S1247" s="78">
        <v>21.754820166608109</v>
      </c>
      <c r="T1247" s="78">
        <v>21.818912866596317</v>
      </c>
      <c r="U1247" s="78">
        <v>21.883817754493133</v>
      </c>
      <c r="V1247" s="78">
        <v>21.949546100986844</v>
      </c>
      <c r="W1247" s="78">
        <v>22.016109345532087</v>
      </c>
      <c r="X1247" s="78">
        <v>22.083519099111935</v>
      </c>
      <c r="Y1247" s="78">
        <v>22.1517871470503</v>
      </c>
      <c r="Z1247" s="204"/>
      <c r="AA1247" s="205"/>
      <c r="AB1247" s="198"/>
      <c r="AC1247" s="206"/>
      <c r="AD1247" s="175"/>
      <c r="AE1247" s="175"/>
      <c r="AF1247" s="175"/>
      <c r="AG1247" s="175"/>
      <c r="AH1247" s="175"/>
      <c r="AI1247" s="175"/>
      <c r="AJ1247" s="175"/>
      <c r="AK1247" s="175"/>
      <c r="AL1247" s="175"/>
      <c r="AM1247" s="157"/>
      <c r="AN1247" s="216"/>
      <c r="AO1247"/>
      <c r="AP1247"/>
      <c r="AQ1247"/>
      <c r="AR1247"/>
      <c r="AS1247"/>
      <c r="AT1247"/>
    </row>
    <row r="1248" spans="1:46" ht="15" x14ac:dyDescent="0.25">
      <c r="A1248" s="2"/>
      <c r="C1248" s="207"/>
      <c r="D1248" s="208"/>
      <c r="E1248" s="208"/>
      <c r="F1248" s="208"/>
      <c r="G1248" s="209"/>
      <c r="H1248" s="241"/>
      <c r="I1248" s="211"/>
      <c r="J1248" s="212"/>
      <c r="K1248" s="208"/>
      <c r="Z1248" s="175"/>
      <c r="AA1248" s="175"/>
      <c r="AB1248" s="175"/>
      <c r="AC1248" s="175"/>
      <c r="AD1248" s="175"/>
      <c r="AE1248" s="175"/>
      <c r="AF1248" s="175"/>
      <c r="AG1248" s="175"/>
      <c r="AH1248" s="175"/>
      <c r="AI1248" s="175"/>
      <c r="AJ1248" s="175"/>
      <c r="AK1248" s="175"/>
      <c r="AL1248" s="175"/>
      <c r="AM1248" s="157"/>
      <c r="AN1248" s="216"/>
      <c r="AO1248"/>
      <c r="AP1248"/>
      <c r="AQ1248"/>
      <c r="AR1248"/>
      <c r="AS1248"/>
      <c r="AT1248"/>
    </row>
    <row r="1249" spans="1:46" ht="15" x14ac:dyDescent="0.25">
      <c r="A1249" s="152"/>
      <c r="B1249" s="388">
        <v>319</v>
      </c>
      <c r="C1249" s="365" t="s">
        <v>685</v>
      </c>
      <c r="D1249" s="366" t="s">
        <v>30</v>
      </c>
      <c r="E1249" s="366" t="s">
        <v>624</v>
      </c>
      <c r="F1249" s="367"/>
      <c r="G1249" s="411"/>
      <c r="H1249" s="413">
        <v>7.5854024777533169E-2</v>
      </c>
      <c r="I1249" s="342">
        <v>1</v>
      </c>
      <c r="J1249" s="368" t="s">
        <v>35</v>
      </c>
      <c r="K1249" s="369" t="s">
        <v>35</v>
      </c>
      <c r="L1249" s="370">
        <v>7.5854024777533169E-2</v>
      </c>
      <c r="M1249" s="370">
        <v>7.6886007286168762E-2</v>
      </c>
      <c r="N1249" s="370">
        <v>7.7932029760399493E-2</v>
      </c>
      <c r="O1249" s="370">
        <v>7.8992283211829023E-2</v>
      </c>
      <c r="P1249" s="370">
        <v>8.0066961250744917E-2</v>
      </c>
      <c r="Q1249" s="370">
        <v>8.1156260121473325E-2</v>
      </c>
      <c r="R1249" s="370">
        <v>8.2260378738214776E-2</v>
      </c>
      <c r="S1249" s="370">
        <v>8.3379518721367243E-2</v>
      </c>
      <c r="T1249" s="370">
        <v>8.4513884434343781E-2</v>
      </c>
      <c r="U1249" s="370">
        <v>8.5663683020890571E-2</v>
      </c>
      <c r="V1249" s="370">
        <v>8.682912444291313E-2</v>
      </c>
      <c r="W1249" s="370">
        <v>8.8010421518816856E-2</v>
      </c>
      <c r="X1249" s="370">
        <v>8.9207789962369319E-2</v>
      </c>
      <c r="Y1249" s="370">
        <v>9.0421448422091141E-2</v>
      </c>
      <c r="Z1249" s="381"/>
      <c r="AA1249" s="347">
        <v>0</v>
      </c>
      <c r="AB1249" s="347">
        <v>0</v>
      </c>
      <c r="AC1249" s="348">
        <v>0</v>
      </c>
      <c r="AD1249" s="175"/>
      <c r="AE1249" s="349">
        <v>84942</v>
      </c>
      <c r="AF1249" s="350"/>
      <c r="AG1249" s="350"/>
      <c r="AH1249" s="350"/>
      <c r="AI1249" s="350"/>
      <c r="AJ1249" s="350"/>
      <c r="AK1249" s="350"/>
      <c r="AL1249" s="351"/>
      <c r="AM1249" s="157">
        <v>0.15</v>
      </c>
      <c r="AN1249" s="216">
        <v>-7.4145975222466826E-2</v>
      </c>
      <c r="AO1249"/>
      <c r="AP1249"/>
      <c r="AQ1249"/>
      <c r="AR1249"/>
      <c r="AS1249"/>
      <c r="AT1249"/>
    </row>
    <row r="1250" spans="1:46" ht="15" x14ac:dyDescent="0.25">
      <c r="A1250" s="152"/>
      <c r="C1250" s="238" t="s">
        <v>672</v>
      </c>
      <c r="D1250" s="139"/>
      <c r="E1250" s="139"/>
      <c r="F1250" s="139"/>
      <c r="G1250" s="218"/>
      <c r="H1250" s="248"/>
      <c r="I1250" s="220"/>
      <c r="J1250" s="220"/>
      <c r="K1250" s="220"/>
      <c r="L1250" s="220" t="s">
        <v>32</v>
      </c>
      <c r="M1250" s="235"/>
      <c r="N1250" s="221"/>
      <c r="O1250" s="221"/>
      <c r="P1250" s="221"/>
      <c r="Q1250" s="221"/>
      <c r="R1250" s="221"/>
      <c r="S1250" s="221"/>
      <c r="T1250" s="221"/>
      <c r="U1250" s="221"/>
      <c r="V1250" s="221"/>
      <c r="W1250" s="221"/>
      <c r="X1250" s="221"/>
      <c r="Y1250" s="221"/>
      <c r="Z1250" s="222"/>
      <c r="AA1250" s="353"/>
      <c r="AB1250" s="353"/>
      <c r="AC1250" s="382"/>
      <c r="AD1250" s="175"/>
      <c r="AE1250" s="186">
        <v>1</v>
      </c>
      <c r="AF1250" s="187">
        <v>0</v>
      </c>
      <c r="AG1250" s="187">
        <v>0</v>
      </c>
      <c r="AH1250" s="187">
        <v>0</v>
      </c>
      <c r="AI1250" s="187">
        <v>0</v>
      </c>
      <c r="AJ1250" s="187">
        <v>0</v>
      </c>
      <c r="AK1250" s="187">
        <v>0</v>
      </c>
      <c r="AL1250" s="188">
        <v>0</v>
      </c>
      <c r="AM1250" s="157"/>
      <c r="AN1250" s="216"/>
      <c r="AO1250"/>
      <c r="AP1250"/>
      <c r="AQ1250"/>
      <c r="AR1250"/>
      <c r="AS1250"/>
      <c r="AT1250"/>
    </row>
    <row r="1251" spans="1:46" ht="15" x14ac:dyDescent="0.25">
      <c r="A1251" s="152"/>
      <c r="C1251" s="223" t="s">
        <v>33</v>
      </c>
      <c r="D1251" s="373"/>
      <c r="E1251" s="225"/>
      <c r="F1251" s="225"/>
      <c r="G1251" s="226"/>
      <c r="H1251" s="249"/>
      <c r="I1251" s="228"/>
      <c r="J1251" s="228"/>
      <c r="K1251" s="228"/>
      <c r="L1251" s="228"/>
      <c r="M1251" s="374"/>
      <c r="N1251" s="374"/>
      <c r="O1251" s="375"/>
      <c r="P1251" s="375"/>
      <c r="Q1251" s="375"/>
      <c r="R1251" s="376" t="s">
        <v>34</v>
      </c>
      <c r="S1251" s="396">
        <v>0</v>
      </c>
      <c r="T1251" s="233"/>
      <c r="U1251" s="233"/>
      <c r="V1251" s="233"/>
      <c r="W1251" s="233"/>
      <c r="X1251" s="233"/>
      <c r="Y1251" s="233"/>
      <c r="Z1251" s="234"/>
      <c r="AA1251" s="378"/>
      <c r="AB1251" s="378"/>
      <c r="AC1251" s="379"/>
      <c r="AD1251" s="175"/>
      <c r="AE1251" s="175"/>
      <c r="AF1251" s="175"/>
      <c r="AG1251" s="175"/>
      <c r="AH1251" s="175"/>
      <c r="AI1251" s="175"/>
      <c r="AJ1251" s="175"/>
      <c r="AK1251" s="175"/>
      <c r="AL1251" s="175"/>
      <c r="AM1251" s="157"/>
      <c r="AN1251" s="216"/>
      <c r="AO1251"/>
      <c r="AP1251"/>
      <c r="AQ1251"/>
      <c r="AR1251"/>
      <c r="AS1251"/>
      <c r="AT1251"/>
    </row>
    <row r="1252" spans="1:46" ht="15" x14ac:dyDescent="0.25">
      <c r="A1252" s="152"/>
      <c r="B1252" s="364">
        <v>313</v>
      </c>
      <c r="C1252" s="365" t="s">
        <v>414</v>
      </c>
      <c r="D1252" s="366" t="s">
        <v>30</v>
      </c>
      <c r="E1252" s="366" t="s">
        <v>534</v>
      </c>
      <c r="F1252" s="367"/>
      <c r="G1252" s="411">
        <v>43192</v>
      </c>
      <c r="H1252" s="412">
        <v>2.82</v>
      </c>
      <c r="I1252" s="342">
        <v>1</v>
      </c>
      <c r="J1252" s="368">
        <v>0</v>
      </c>
      <c r="K1252" s="369">
        <v>0</v>
      </c>
      <c r="L1252" s="370">
        <v>2.82</v>
      </c>
      <c r="M1252" s="370">
        <v>2.8200514840873625</v>
      </c>
      <c r="N1252" s="370">
        <v>2.8201029691146577</v>
      </c>
      <c r="O1252" s="370">
        <v>2.8201544550819033</v>
      </c>
      <c r="P1252" s="370">
        <v>2.820205941989117</v>
      </c>
      <c r="Q1252" s="370">
        <v>2.8202574298363148</v>
      </c>
      <c r="R1252" s="370">
        <v>2.820308918623514</v>
      </c>
      <c r="S1252" s="370">
        <v>2.8203604083507323</v>
      </c>
      <c r="T1252" s="370">
        <v>2.8204118990179872</v>
      </c>
      <c r="U1252" s="370">
        <v>2.8204633906252945</v>
      </c>
      <c r="V1252" s="370">
        <v>2.8205148831726725</v>
      </c>
      <c r="W1252" s="370">
        <v>2.8205663766601372</v>
      </c>
      <c r="X1252" s="370">
        <v>2.8206178710877086</v>
      </c>
      <c r="Y1252" s="370">
        <v>2.8206693664554003</v>
      </c>
      <c r="Z1252" s="371"/>
      <c r="AA1252" s="347">
        <v>0</v>
      </c>
      <c r="AB1252" s="347">
        <v>0</v>
      </c>
      <c r="AC1252" s="348">
        <v>0.1773049645390071</v>
      </c>
      <c r="AD1252" s="175"/>
      <c r="AE1252" s="349">
        <v>84928</v>
      </c>
      <c r="AF1252" s="350"/>
      <c r="AG1252" s="350"/>
      <c r="AH1252" s="350"/>
      <c r="AI1252" s="350"/>
      <c r="AJ1252" s="350"/>
      <c r="AK1252" s="350"/>
      <c r="AL1252" s="351"/>
      <c r="AM1252" s="157">
        <v>3.2</v>
      </c>
      <c r="AN1252" s="216">
        <v>-0.38000000000000034</v>
      </c>
      <c r="AO1252"/>
      <c r="AP1252"/>
      <c r="AQ1252"/>
      <c r="AR1252"/>
      <c r="AS1252"/>
      <c r="AT1252"/>
    </row>
    <row r="1253" spans="1:46" ht="15" x14ac:dyDescent="0.25">
      <c r="A1253" s="152"/>
      <c r="C1253" s="217"/>
      <c r="D1253" s="139"/>
      <c r="E1253" s="139"/>
      <c r="F1253" s="139"/>
      <c r="G1253" s="218">
        <v>2.0833333333333332E-2</v>
      </c>
      <c r="H1253" s="250"/>
      <c r="I1253" s="220"/>
      <c r="J1253" s="220"/>
      <c r="K1253" s="220"/>
      <c r="L1253" s="220" t="s">
        <v>32</v>
      </c>
      <c r="M1253" s="221"/>
      <c r="N1253" s="221"/>
      <c r="O1253" s="221"/>
      <c r="P1253" s="221"/>
      <c r="Q1253" s="221"/>
      <c r="R1253" s="221"/>
      <c r="S1253" s="221"/>
      <c r="T1253" s="221"/>
      <c r="U1253" s="221"/>
      <c r="V1253" s="221"/>
      <c r="W1253" s="221"/>
      <c r="X1253" s="221"/>
      <c r="Y1253" s="221"/>
      <c r="Z1253" s="222"/>
      <c r="AA1253" s="353"/>
      <c r="AB1253" s="353"/>
      <c r="AC1253" s="372">
        <v>0.5</v>
      </c>
      <c r="AD1253" s="175"/>
      <c r="AE1253" s="186">
        <v>1</v>
      </c>
      <c r="AF1253" s="187">
        <v>0</v>
      </c>
      <c r="AG1253" s="187">
        <v>0</v>
      </c>
      <c r="AH1253" s="187">
        <v>0</v>
      </c>
      <c r="AI1253" s="187">
        <v>0</v>
      </c>
      <c r="AJ1253" s="187">
        <v>0</v>
      </c>
      <c r="AK1253" s="187">
        <v>0</v>
      </c>
      <c r="AL1253" s="188">
        <v>0</v>
      </c>
      <c r="AM1253" s="157"/>
      <c r="AN1253" s="216"/>
      <c r="AO1253"/>
      <c r="AP1253"/>
      <c r="AQ1253"/>
      <c r="AR1253"/>
      <c r="AS1253"/>
      <c r="AT1253"/>
    </row>
    <row r="1254" spans="1:46" ht="15" x14ac:dyDescent="0.25">
      <c r="A1254" s="152"/>
      <c r="C1254" s="223" t="s">
        <v>33</v>
      </c>
      <c r="D1254" s="373"/>
      <c r="E1254" s="225"/>
      <c r="F1254" s="225"/>
      <c r="G1254" s="226"/>
      <c r="H1254" s="249"/>
      <c r="I1254" s="228"/>
      <c r="J1254" s="228"/>
      <c r="K1254" s="228"/>
      <c r="L1254" s="228"/>
      <c r="M1254" s="374"/>
      <c r="N1254" s="374"/>
      <c r="O1254" s="375"/>
      <c r="P1254" s="375"/>
      <c r="Q1254" s="375"/>
      <c r="R1254" s="376" t="s">
        <v>34</v>
      </c>
      <c r="S1254" s="396">
        <v>0</v>
      </c>
      <c r="T1254" s="233"/>
      <c r="U1254" s="233"/>
      <c r="V1254" s="233"/>
      <c r="W1254" s="233"/>
      <c r="X1254" s="233"/>
      <c r="Y1254" s="233"/>
      <c r="Z1254" s="234"/>
      <c r="AA1254" s="378"/>
      <c r="AB1254" s="378"/>
      <c r="AC1254" s="379"/>
      <c r="AD1254" s="175"/>
      <c r="AE1254" s="175"/>
      <c r="AF1254" s="175"/>
      <c r="AG1254" s="175"/>
      <c r="AH1254" s="175"/>
      <c r="AI1254" s="175"/>
      <c r="AJ1254" s="175"/>
      <c r="AK1254" s="175"/>
      <c r="AL1254" s="175"/>
      <c r="AM1254" s="157"/>
      <c r="AN1254" s="216"/>
      <c r="AO1254"/>
      <c r="AP1254"/>
      <c r="AQ1254"/>
      <c r="AR1254"/>
      <c r="AS1254"/>
      <c r="AT1254"/>
    </row>
    <row r="1255" spans="1:46" ht="15" x14ac:dyDescent="0.25">
      <c r="A1255" s="152"/>
      <c r="B1255" s="364">
        <v>305</v>
      </c>
      <c r="C1255" s="365" t="s">
        <v>410</v>
      </c>
      <c r="D1255" s="366" t="s">
        <v>30</v>
      </c>
      <c r="E1255" s="366" t="s">
        <v>564</v>
      </c>
      <c r="F1255" s="367"/>
      <c r="G1255" s="411">
        <v>43383</v>
      </c>
      <c r="H1255" s="412">
        <v>0.73384772499999995</v>
      </c>
      <c r="I1255" s="342">
        <v>1</v>
      </c>
      <c r="J1255" s="368">
        <v>0</v>
      </c>
      <c r="K1255" s="369">
        <v>0</v>
      </c>
      <c r="L1255" s="370">
        <v>0.73384772499999995</v>
      </c>
      <c r="M1255" s="370">
        <v>0.73386112268807957</v>
      </c>
      <c r="N1255" s="370">
        <v>0.73387452062075775</v>
      </c>
      <c r="O1255" s="370">
        <v>0.73388791879803883</v>
      </c>
      <c r="P1255" s="370">
        <v>0.73390131721992746</v>
      </c>
      <c r="Q1255" s="370">
        <v>0.73391471588642787</v>
      </c>
      <c r="R1255" s="370">
        <v>0.73392811479754461</v>
      </c>
      <c r="S1255" s="370">
        <v>0.73394151395328222</v>
      </c>
      <c r="T1255" s="370">
        <v>0.73395491335364527</v>
      </c>
      <c r="U1255" s="370">
        <v>0.73396831299863785</v>
      </c>
      <c r="V1255" s="370">
        <v>0.73398171288826475</v>
      </c>
      <c r="W1255" s="370">
        <v>0.73399511302253007</v>
      </c>
      <c r="X1255" s="370">
        <v>0.73400851340143913</v>
      </c>
      <c r="Y1255" s="370">
        <v>0.73402191402499528</v>
      </c>
      <c r="Z1255" s="371"/>
      <c r="AA1255" s="347">
        <v>0</v>
      </c>
      <c r="AB1255" s="347">
        <v>0</v>
      </c>
      <c r="AC1255" s="348">
        <v>3.7652766450969107E-2</v>
      </c>
      <c r="AD1255" s="175"/>
      <c r="AE1255" s="349">
        <v>84915</v>
      </c>
      <c r="AF1255" s="350"/>
      <c r="AG1255" s="350"/>
      <c r="AH1255" s="350"/>
      <c r="AI1255" s="350"/>
      <c r="AJ1255" s="350"/>
      <c r="AK1255" s="350"/>
      <c r="AL1255" s="351"/>
      <c r="AM1255" s="157">
        <v>1.06</v>
      </c>
      <c r="AN1255" s="216">
        <v>-0.3261522750000001</v>
      </c>
      <c r="AO1255"/>
      <c r="AP1255"/>
      <c r="AQ1255"/>
      <c r="AR1255"/>
      <c r="AS1255"/>
      <c r="AT1255"/>
    </row>
    <row r="1256" spans="1:46" ht="15" x14ac:dyDescent="0.25">
      <c r="C1256" s="217"/>
      <c r="D1256" s="139"/>
      <c r="E1256" s="139"/>
      <c r="F1256" s="139"/>
      <c r="G1256" s="218">
        <v>0</v>
      </c>
      <c r="H1256" s="250"/>
      <c r="I1256" s="220"/>
      <c r="J1256" s="220"/>
      <c r="K1256" s="220"/>
      <c r="L1256" s="220" t="s">
        <v>32</v>
      </c>
      <c r="M1256" s="235"/>
      <c r="N1256" s="221"/>
      <c r="O1256" s="221"/>
      <c r="P1256" s="221"/>
      <c r="Q1256" s="221"/>
      <c r="R1256" s="221"/>
      <c r="S1256" s="221"/>
      <c r="T1256" s="221"/>
      <c r="U1256" s="221"/>
      <c r="V1256" s="221"/>
      <c r="W1256" s="221"/>
      <c r="X1256" s="221"/>
      <c r="Y1256" s="221"/>
      <c r="Z1256" s="222"/>
      <c r="AA1256" s="353"/>
      <c r="AB1256" s="353"/>
      <c r="AC1256" s="372">
        <v>2.7631396999999999E-2</v>
      </c>
      <c r="AD1256" s="175"/>
      <c r="AE1256" s="186">
        <v>1</v>
      </c>
      <c r="AF1256" s="187">
        <v>0</v>
      </c>
      <c r="AG1256" s="187">
        <v>0</v>
      </c>
      <c r="AH1256" s="187">
        <v>0</v>
      </c>
      <c r="AI1256" s="187">
        <v>0</v>
      </c>
      <c r="AJ1256" s="187">
        <v>0</v>
      </c>
      <c r="AK1256" s="187">
        <v>0</v>
      </c>
      <c r="AL1256" s="188">
        <v>0</v>
      </c>
      <c r="AM1256" s="157"/>
      <c r="AN1256" s="216"/>
      <c r="AO1256"/>
      <c r="AP1256"/>
      <c r="AQ1256"/>
      <c r="AR1256"/>
      <c r="AS1256"/>
      <c r="AT1256"/>
    </row>
    <row r="1257" spans="1:46" ht="15" x14ac:dyDescent="0.25">
      <c r="C1257" s="223" t="s">
        <v>33</v>
      </c>
      <c r="D1257" s="373"/>
      <c r="E1257" s="225"/>
      <c r="F1257" s="225"/>
      <c r="G1257" s="226"/>
      <c r="H1257" s="249"/>
      <c r="I1257" s="228"/>
      <c r="J1257" s="228"/>
      <c r="K1257" s="228"/>
      <c r="L1257" s="228"/>
      <c r="M1257" s="374"/>
      <c r="N1257" s="374"/>
      <c r="O1257" s="375"/>
      <c r="P1257" s="375"/>
      <c r="Q1257" s="375"/>
      <c r="R1257" s="376" t="s">
        <v>34</v>
      </c>
      <c r="S1257" s="396">
        <v>0</v>
      </c>
      <c r="T1257" s="233"/>
      <c r="U1257" s="233"/>
      <c r="V1257" s="233"/>
      <c r="W1257" s="233"/>
      <c r="X1257" s="233"/>
      <c r="Y1257" s="233"/>
      <c r="Z1257" s="234"/>
      <c r="AA1257" s="378"/>
      <c r="AB1257" s="378"/>
      <c r="AC1257" s="379"/>
      <c r="AD1257" s="175"/>
      <c r="AE1257" s="175"/>
      <c r="AF1257" s="175"/>
      <c r="AG1257" s="175"/>
      <c r="AH1257" s="175"/>
      <c r="AI1257" s="175"/>
      <c r="AJ1257" s="175"/>
      <c r="AK1257" s="175"/>
      <c r="AL1257" s="175"/>
      <c r="AM1257" s="157"/>
      <c r="AN1257" s="216"/>
      <c r="AO1257"/>
      <c r="AP1257"/>
      <c r="AQ1257"/>
      <c r="AR1257"/>
      <c r="AS1257"/>
      <c r="AT1257"/>
    </row>
    <row r="1258" spans="1:46" ht="15" x14ac:dyDescent="0.25">
      <c r="B1258" s="364">
        <v>326</v>
      </c>
      <c r="C1258" s="365" t="s">
        <v>623</v>
      </c>
      <c r="D1258" s="366" t="s">
        <v>30</v>
      </c>
      <c r="E1258" s="366" t="s">
        <v>530</v>
      </c>
      <c r="F1258" s="367"/>
      <c r="G1258" s="411">
        <v>43459</v>
      </c>
      <c r="H1258" s="412">
        <v>0.91</v>
      </c>
      <c r="I1258" s="342">
        <v>1</v>
      </c>
      <c r="J1258" s="368" t="s">
        <v>1589</v>
      </c>
      <c r="K1258" s="369">
        <v>0</v>
      </c>
      <c r="L1258" s="345">
        <v>0.91</v>
      </c>
      <c r="M1258" s="345">
        <v>0.91001661365939712</v>
      </c>
      <c r="N1258" s="345">
        <v>0.91003322762210603</v>
      </c>
      <c r="O1258" s="345">
        <v>0.91004984188813209</v>
      </c>
      <c r="P1258" s="345">
        <v>0.91006645645748119</v>
      </c>
      <c r="Q1258" s="345">
        <v>0.91008307133015831</v>
      </c>
      <c r="R1258" s="345">
        <v>0.91009968650616957</v>
      </c>
      <c r="S1258" s="345">
        <v>0.91011630198552007</v>
      </c>
      <c r="T1258" s="345">
        <v>0.91013291776821581</v>
      </c>
      <c r="U1258" s="345">
        <v>0.91014953385426178</v>
      </c>
      <c r="V1258" s="345">
        <v>0.91016615024366399</v>
      </c>
      <c r="W1258" s="345">
        <v>0.91018276693642741</v>
      </c>
      <c r="X1258" s="345">
        <v>0.9101993839325585</v>
      </c>
      <c r="Y1258" s="345">
        <v>0.91021600123206181</v>
      </c>
      <c r="Z1258" s="371"/>
      <c r="AA1258" s="347">
        <v>0</v>
      </c>
      <c r="AB1258" s="347">
        <v>0</v>
      </c>
      <c r="AC1258" s="348">
        <v>0.17582417582417581</v>
      </c>
      <c r="AD1258" s="175"/>
      <c r="AE1258" s="349">
        <v>84952</v>
      </c>
      <c r="AF1258" s="350"/>
      <c r="AG1258" s="350"/>
      <c r="AH1258" s="350"/>
      <c r="AI1258" s="350"/>
      <c r="AJ1258" s="350"/>
      <c r="AK1258" s="350"/>
      <c r="AL1258" s="351"/>
      <c r="AM1258" s="157">
        <v>1</v>
      </c>
      <c r="AN1258" s="216">
        <v>-8.9999999999999969E-2</v>
      </c>
      <c r="AO1258"/>
      <c r="AP1258"/>
      <c r="AQ1258"/>
      <c r="AR1258"/>
      <c r="AS1258"/>
      <c r="AT1258"/>
    </row>
    <row r="1259" spans="1:46" ht="15" x14ac:dyDescent="0.25">
      <c r="C1259" s="217"/>
      <c r="D1259" s="139"/>
      <c r="E1259" s="139"/>
      <c r="F1259" s="139"/>
      <c r="G1259" s="218">
        <v>0.5625</v>
      </c>
      <c r="H1259" s="250"/>
      <c r="I1259" s="220"/>
      <c r="J1259" s="220"/>
      <c r="K1259" s="220"/>
      <c r="L1259" s="220" t="s">
        <v>32</v>
      </c>
      <c r="M1259" s="235"/>
      <c r="N1259" s="221"/>
      <c r="O1259" s="221"/>
      <c r="P1259" s="221"/>
      <c r="Q1259" s="221"/>
      <c r="R1259" s="221"/>
      <c r="S1259" s="221"/>
      <c r="T1259" s="221"/>
      <c r="U1259" s="221"/>
      <c r="V1259" s="221"/>
      <c r="W1259" s="221"/>
      <c r="X1259" s="221"/>
      <c r="Y1259" s="221"/>
      <c r="Z1259" s="222"/>
      <c r="AA1259" s="353"/>
      <c r="AB1259" s="353"/>
      <c r="AC1259" s="372">
        <v>0.16</v>
      </c>
      <c r="AD1259" s="175"/>
      <c r="AE1259" s="186">
        <v>1</v>
      </c>
      <c r="AF1259" s="187">
        <v>0</v>
      </c>
      <c r="AG1259" s="187">
        <v>0</v>
      </c>
      <c r="AH1259" s="187">
        <v>0</v>
      </c>
      <c r="AI1259" s="187">
        <v>0</v>
      </c>
      <c r="AJ1259" s="187">
        <v>0</v>
      </c>
      <c r="AK1259" s="187">
        <v>0</v>
      </c>
      <c r="AL1259" s="188">
        <v>0</v>
      </c>
      <c r="AM1259" s="157"/>
      <c r="AN1259" s="216"/>
      <c r="AO1259"/>
      <c r="AP1259"/>
      <c r="AQ1259"/>
      <c r="AR1259"/>
      <c r="AS1259"/>
      <c r="AT1259"/>
    </row>
    <row r="1260" spans="1:46" ht="15" x14ac:dyDescent="0.25">
      <c r="C1260" s="223" t="s">
        <v>33</v>
      </c>
      <c r="D1260" s="373"/>
      <c r="E1260" s="225"/>
      <c r="F1260" s="225"/>
      <c r="G1260" s="226"/>
      <c r="H1260" s="249"/>
      <c r="I1260" s="228"/>
      <c r="J1260" s="228"/>
      <c r="K1260" s="228"/>
      <c r="L1260" s="228"/>
      <c r="M1260" s="374"/>
      <c r="N1260" s="374"/>
      <c r="O1260" s="375"/>
      <c r="P1260" s="375"/>
      <c r="Q1260" s="375"/>
      <c r="R1260" s="376" t="s">
        <v>34</v>
      </c>
      <c r="S1260" s="396">
        <v>0</v>
      </c>
      <c r="T1260" s="233"/>
      <c r="U1260" s="233"/>
      <c r="V1260" s="233"/>
      <c r="W1260" s="233"/>
      <c r="X1260" s="233"/>
      <c r="Y1260" s="233"/>
      <c r="Z1260" s="234"/>
      <c r="AA1260" s="378"/>
      <c r="AB1260" s="378"/>
      <c r="AC1260" s="379"/>
      <c r="AD1260" s="175"/>
      <c r="AE1260" s="175"/>
      <c r="AF1260" s="175"/>
      <c r="AG1260" s="175"/>
      <c r="AH1260" s="175"/>
      <c r="AI1260" s="175"/>
      <c r="AJ1260" s="175"/>
      <c r="AK1260" s="175"/>
      <c r="AL1260" s="175"/>
      <c r="AM1260" s="157"/>
      <c r="AN1260" s="216"/>
      <c r="AO1260"/>
      <c r="AP1260"/>
      <c r="AQ1260"/>
      <c r="AR1260"/>
      <c r="AS1260"/>
      <c r="AT1260"/>
    </row>
    <row r="1261" spans="1:46" ht="15" x14ac:dyDescent="0.25">
      <c r="B1261" s="380">
        <v>309</v>
      </c>
      <c r="C1261" s="365" t="s">
        <v>412</v>
      </c>
      <c r="D1261" s="366" t="s">
        <v>30</v>
      </c>
      <c r="E1261" s="366" t="s">
        <v>530</v>
      </c>
      <c r="F1261" s="367"/>
      <c r="G1261" s="411">
        <v>43406</v>
      </c>
      <c r="H1261" s="412">
        <v>1.58</v>
      </c>
      <c r="I1261" s="342">
        <v>1</v>
      </c>
      <c r="J1261" s="368" t="s">
        <v>31</v>
      </c>
      <c r="K1261" s="369" t="s">
        <v>31</v>
      </c>
      <c r="L1261" s="370">
        <v>1.58</v>
      </c>
      <c r="M1261" s="370">
        <v>1.5887560279244313</v>
      </c>
      <c r="N1261" s="370">
        <v>1.597560579915327</v>
      </c>
      <c r="O1261" s="370">
        <v>1.6064139248828642</v>
      </c>
      <c r="P1261" s="370">
        <v>1.6153163332274654</v>
      </c>
      <c r="Q1261" s="370">
        <v>1.6242680768480535</v>
      </c>
      <c r="R1261" s="370">
        <v>1.6332694291503602</v>
      </c>
      <c r="S1261" s="370">
        <v>1.6423206650552713</v>
      </c>
      <c r="T1261" s="370">
        <v>1.6514220610072301</v>
      </c>
      <c r="U1261" s="370">
        <v>1.6605738949826738</v>
      </c>
      <c r="V1261" s="370">
        <v>1.6697764464985285</v>
      </c>
      <c r="W1261" s="370">
        <v>1.6790299966207425</v>
      </c>
      <c r="X1261" s="370">
        <v>1.6883348279728752</v>
      </c>
      <c r="Y1261" s="370">
        <v>1.6976912247447231</v>
      </c>
      <c r="Z1261" s="381"/>
      <c r="AA1261" s="347">
        <v>0</v>
      </c>
      <c r="AB1261" s="347">
        <v>0</v>
      </c>
      <c r="AC1261" s="348">
        <v>6.3291139240506328E-3</v>
      </c>
      <c r="AD1261" s="175"/>
      <c r="AE1261" s="349">
        <v>84907</v>
      </c>
      <c r="AF1261" s="350"/>
      <c r="AG1261" s="350"/>
      <c r="AH1261" s="350"/>
      <c r="AI1261" s="350"/>
      <c r="AJ1261" s="350"/>
      <c r="AK1261" s="350"/>
      <c r="AL1261" s="351"/>
      <c r="AM1261" s="157">
        <v>1.1117380785910658</v>
      </c>
      <c r="AN1261" s="216">
        <v>0.4682619214089343</v>
      </c>
      <c r="AO1261"/>
      <c r="AP1261"/>
      <c r="AQ1261"/>
      <c r="AR1261"/>
      <c r="AS1261"/>
      <c r="AT1261"/>
    </row>
    <row r="1262" spans="1:46" ht="15" x14ac:dyDescent="0.25">
      <c r="C1262" s="217"/>
      <c r="D1262" s="139"/>
      <c r="E1262" s="139"/>
      <c r="F1262" s="139"/>
      <c r="G1262" s="137">
        <v>0.16666666666666666</v>
      </c>
      <c r="H1262" s="250"/>
      <c r="I1262" s="220"/>
      <c r="J1262" s="220"/>
      <c r="K1262" s="220"/>
      <c r="L1262" s="220" t="s">
        <v>32</v>
      </c>
      <c r="M1262" s="235"/>
      <c r="N1262" s="221"/>
      <c r="O1262" s="221"/>
      <c r="P1262" s="221"/>
      <c r="Q1262" s="221"/>
      <c r="R1262" s="221"/>
      <c r="S1262" s="221"/>
      <c r="T1262" s="221"/>
      <c r="U1262" s="221"/>
      <c r="V1262" s="221"/>
      <c r="W1262" s="221"/>
      <c r="X1262" s="221"/>
      <c r="Y1262" s="221"/>
      <c r="Z1262" s="222"/>
      <c r="AA1262" s="353"/>
      <c r="AB1262" s="353"/>
      <c r="AC1262" s="372">
        <v>0.01</v>
      </c>
      <c r="AD1262" s="175"/>
      <c r="AE1262" s="186">
        <v>1</v>
      </c>
      <c r="AF1262" s="187">
        <v>0</v>
      </c>
      <c r="AG1262" s="187">
        <v>0</v>
      </c>
      <c r="AH1262" s="187">
        <v>0</v>
      </c>
      <c r="AI1262" s="187">
        <v>0</v>
      </c>
      <c r="AJ1262" s="187">
        <v>0</v>
      </c>
      <c r="AK1262" s="187">
        <v>0</v>
      </c>
      <c r="AL1262" s="188">
        <v>0</v>
      </c>
      <c r="AM1262" s="157"/>
      <c r="AN1262" s="216"/>
      <c r="AO1262"/>
      <c r="AP1262"/>
      <c r="AQ1262"/>
      <c r="AR1262"/>
      <c r="AS1262"/>
      <c r="AT1262"/>
    </row>
    <row r="1263" spans="1:46" ht="15" x14ac:dyDescent="0.25">
      <c r="C1263" s="223" t="s">
        <v>33</v>
      </c>
      <c r="D1263" s="373"/>
      <c r="E1263" s="225"/>
      <c r="F1263" s="225"/>
      <c r="G1263" s="226"/>
      <c r="H1263" s="249"/>
      <c r="I1263" s="228"/>
      <c r="J1263" s="228"/>
      <c r="K1263" s="228"/>
      <c r="L1263" s="228"/>
      <c r="M1263" s="374"/>
      <c r="N1263" s="374"/>
      <c r="O1263" s="375"/>
      <c r="P1263" s="375"/>
      <c r="Q1263" s="375"/>
      <c r="R1263" s="376" t="s">
        <v>34</v>
      </c>
      <c r="S1263" s="396">
        <v>0</v>
      </c>
      <c r="T1263" s="233"/>
      <c r="U1263" s="233"/>
      <c r="V1263" s="233"/>
      <c r="W1263" s="233"/>
      <c r="X1263" s="233"/>
      <c r="Y1263" s="233"/>
      <c r="Z1263" s="234"/>
      <c r="AA1263" s="378"/>
      <c r="AB1263" s="378"/>
      <c r="AC1263" s="379"/>
      <c r="AD1263" s="175"/>
      <c r="AE1263" s="175"/>
      <c r="AF1263" s="175"/>
      <c r="AG1263" s="175"/>
      <c r="AH1263" s="175"/>
      <c r="AI1263" s="175"/>
      <c r="AJ1263" s="175"/>
      <c r="AK1263" s="175"/>
      <c r="AL1263" s="175"/>
      <c r="AM1263" s="157"/>
      <c r="AN1263" s="216"/>
      <c r="AO1263"/>
      <c r="AP1263"/>
      <c r="AQ1263"/>
      <c r="AR1263"/>
      <c r="AS1263"/>
      <c r="AT1263"/>
    </row>
    <row r="1264" spans="1:46" ht="15" x14ac:dyDescent="0.25">
      <c r="B1264" s="380">
        <v>308</v>
      </c>
      <c r="C1264" s="365" t="s">
        <v>411</v>
      </c>
      <c r="D1264" s="366" t="s">
        <v>30</v>
      </c>
      <c r="E1264" s="366" t="s">
        <v>545</v>
      </c>
      <c r="F1264" s="367"/>
      <c r="G1264" s="411">
        <v>43497</v>
      </c>
      <c r="H1264" s="412">
        <v>8.91</v>
      </c>
      <c r="I1264" s="342">
        <v>1</v>
      </c>
      <c r="J1264" s="368">
        <v>0</v>
      </c>
      <c r="K1264" s="369">
        <v>0</v>
      </c>
      <c r="L1264" s="370">
        <v>8.91</v>
      </c>
      <c r="M1264" s="370">
        <v>8.9101626678079437</v>
      </c>
      <c r="N1264" s="370">
        <v>8.9103253385856753</v>
      </c>
      <c r="O1264" s="370">
        <v>8.9104880123332482</v>
      </c>
      <c r="P1264" s="370">
        <v>8.9106506890507227</v>
      </c>
      <c r="Q1264" s="370">
        <v>8.9108133687381432</v>
      </c>
      <c r="R1264" s="370">
        <v>8.910976051395572</v>
      </c>
      <c r="S1264" s="370">
        <v>8.9111387370230588</v>
      </c>
      <c r="T1264" s="370">
        <v>8.9113014256206622</v>
      </c>
      <c r="U1264" s="370">
        <v>8.9114641171884319</v>
      </c>
      <c r="V1264" s="370">
        <v>8.9116268117264248</v>
      </c>
      <c r="W1264" s="370">
        <v>8.9117895092346906</v>
      </c>
      <c r="X1264" s="370">
        <v>8.9119522097132933</v>
      </c>
      <c r="Y1264" s="370">
        <v>8.9121149131622754</v>
      </c>
      <c r="Z1264" s="371"/>
      <c r="AA1264" s="347">
        <v>0</v>
      </c>
      <c r="AB1264" s="347">
        <v>0</v>
      </c>
      <c r="AC1264" s="348">
        <v>0.13916947250280584</v>
      </c>
      <c r="AD1264" s="175"/>
      <c r="AE1264" s="349">
        <v>84911</v>
      </c>
      <c r="AF1264" s="350"/>
      <c r="AG1264" s="350"/>
      <c r="AH1264" s="350"/>
      <c r="AI1264" s="350"/>
      <c r="AJ1264" s="350"/>
      <c r="AK1264" s="350"/>
      <c r="AL1264" s="351"/>
      <c r="AM1264" s="157">
        <v>8.39</v>
      </c>
      <c r="AN1264" s="216">
        <v>0.51999999999999957</v>
      </c>
      <c r="AO1264"/>
      <c r="AP1264"/>
      <c r="AQ1264"/>
      <c r="AR1264"/>
      <c r="AS1264"/>
      <c r="AT1264"/>
    </row>
    <row r="1265" spans="1:46" ht="15" x14ac:dyDescent="0.25">
      <c r="C1265" s="217"/>
      <c r="D1265" s="139"/>
      <c r="E1265" s="139"/>
      <c r="F1265" s="139"/>
      <c r="G1265" s="137">
        <v>0.16666666666666666</v>
      </c>
      <c r="H1265" s="250"/>
      <c r="I1265" s="220"/>
      <c r="J1265" s="220"/>
      <c r="K1265" s="220"/>
      <c r="L1265" s="220" t="s">
        <v>32</v>
      </c>
      <c r="M1265" s="235"/>
      <c r="N1265" s="221"/>
      <c r="O1265" s="221"/>
      <c r="P1265" s="221"/>
      <c r="Q1265" s="221"/>
      <c r="R1265" s="221"/>
      <c r="S1265" s="221"/>
      <c r="T1265" s="221"/>
      <c r="U1265" s="221"/>
      <c r="V1265" s="221"/>
      <c r="W1265" s="221"/>
      <c r="X1265" s="221"/>
      <c r="Y1265" s="221"/>
      <c r="Z1265" s="222"/>
      <c r="AA1265" s="353"/>
      <c r="AB1265" s="353"/>
      <c r="AC1265" s="372">
        <v>1.24</v>
      </c>
      <c r="AD1265" s="175"/>
      <c r="AE1265" s="186">
        <v>1</v>
      </c>
      <c r="AF1265" s="187">
        <v>0</v>
      </c>
      <c r="AG1265" s="187">
        <v>0</v>
      </c>
      <c r="AH1265" s="187">
        <v>0</v>
      </c>
      <c r="AI1265" s="187">
        <v>0</v>
      </c>
      <c r="AJ1265" s="187">
        <v>0</v>
      </c>
      <c r="AK1265" s="187">
        <v>0</v>
      </c>
      <c r="AL1265" s="188">
        <v>0</v>
      </c>
      <c r="AM1265" s="157"/>
      <c r="AN1265" s="216"/>
      <c r="AO1265"/>
      <c r="AP1265"/>
      <c r="AQ1265"/>
      <c r="AR1265"/>
      <c r="AS1265"/>
      <c r="AT1265"/>
    </row>
    <row r="1266" spans="1:46" ht="15" x14ac:dyDescent="0.25">
      <c r="C1266" s="223" t="s">
        <v>33</v>
      </c>
      <c r="D1266" s="373"/>
      <c r="E1266" s="225"/>
      <c r="F1266" s="225"/>
      <c r="G1266" s="226"/>
      <c r="H1266" s="249"/>
      <c r="I1266" s="228"/>
      <c r="J1266" s="228"/>
      <c r="K1266" s="228"/>
      <c r="L1266" s="228"/>
      <c r="M1266" s="374"/>
      <c r="N1266" s="374"/>
      <c r="O1266" s="375"/>
      <c r="P1266" s="375"/>
      <c r="Q1266" s="375"/>
      <c r="R1266" s="376" t="s">
        <v>34</v>
      </c>
      <c r="S1266" s="396">
        <v>0</v>
      </c>
      <c r="T1266" s="233"/>
      <c r="U1266" s="233"/>
      <c r="V1266" s="233"/>
      <c r="W1266" s="233"/>
      <c r="X1266" s="233"/>
      <c r="Y1266" s="233"/>
      <c r="Z1266" s="234"/>
      <c r="AA1266" s="378"/>
      <c r="AB1266" s="378"/>
      <c r="AC1266" s="379"/>
      <c r="AD1266" s="175"/>
      <c r="AE1266" s="175"/>
      <c r="AF1266" s="175"/>
      <c r="AG1266" s="175"/>
      <c r="AH1266" s="175"/>
      <c r="AI1266" s="175"/>
      <c r="AJ1266" s="175"/>
      <c r="AK1266" s="175"/>
      <c r="AL1266" s="175"/>
      <c r="AM1266" s="157"/>
      <c r="AN1266" s="216"/>
      <c r="AO1266"/>
      <c r="AP1266"/>
      <c r="AQ1266"/>
      <c r="AR1266"/>
      <c r="AS1266"/>
      <c r="AT1266"/>
    </row>
    <row r="1267" spans="1:46" ht="15" x14ac:dyDescent="0.25">
      <c r="B1267" s="380">
        <v>339</v>
      </c>
      <c r="C1267" s="365" t="s">
        <v>418</v>
      </c>
      <c r="D1267" s="366" t="s">
        <v>30</v>
      </c>
      <c r="E1267" s="366" t="s">
        <v>541</v>
      </c>
      <c r="F1267" s="367"/>
      <c r="G1267" s="411"/>
      <c r="H1267" s="413">
        <v>3.6522308226219671E-2</v>
      </c>
      <c r="I1267" s="342">
        <v>1</v>
      </c>
      <c r="J1267" s="368">
        <v>0</v>
      </c>
      <c r="K1267" s="369">
        <v>0</v>
      </c>
      <c r="L1267" s="370">
        <v>3.6522308226219671E-2</v>
      </c>
      <c r="M1267" s="370">
        <v>3.6522975005548533E-2</v>
      </c>
      <c r="N1267" s="370">
        <v>3.6523641797050636E-2</v>
      </c>
      <c r="O1267" s="370">
        <v>3.6524308600726189E-2</v>
      </c>
      <c r="P1267" s="370">
        <v>3.6524975416575435E-2</v>
      </c>
      <c r="Q1267" s="370">
        <v>3.6525642244598575E-2</v>
      </c>
      <c r="R1267" s="370">
        <v>3.6526309084795844E-2</v>
      </c>
      <c r="S1267" s="370">
        <v>3.6526975937167458E-2</v>
      </c>
      <c r="T1267" s="370">
        <v>3.6527642801713646E-2</v>
      </c>
      <c r="U1267" s="370">
        <v>3.6528309678434616E-2</v>
      </c>
      <c r="V1267" s="370">
        <v>3.6528976567330611E-2</v>
      </c>
      <c r="W1267" s="370">
        <v>3.6529643468401825E-2</v>
      </c>
      <c r="X1267" s="370">
        <v>3.6530310381648529E-2</v>
      </c>
      <c r="Y1267" s="370">
        <v>3.6530977307070889E-2</v>
      </c>
      <c r="Z1267" s="371"/>
      <c r="AA1267" s="347">
        <v>0</v>
      </c>
      <c r="AB1267" s="347">
        <v>0</v>
      </c>
      <c r="AC1267" s="348">
        <v>0</v>
      </c>
      <c r="AD1267" s="175"/>
      <c r="AE1267" s="349">
        <v>84918</v>
      </c>
      <c r="AF1267" s="350"/>
      <c r="AG1267" s="350"/>
      <c r="AH1267" s="350"/>
      <c r="AI1267" s="350"/>
      <c r="AJ1267" s="350"/>
      <c r="AK1267" s="350"/>
      <c r="AL1267" s="351"/>
      <c r="AM1267" s="157">
        <v>0.04</v>
      </c>
      <c r="AN1267" s="216">
        <v>-3.4776917737803295E-3</v>
      </c>
      <c r="AO1267"/>
      <c r="AP1267"/>
      <c r="AQ1267"/>
      <c r="AR1267"/>
      <c r="AS1267"/>
      <c r="AT1267"/>
    </row>
    <row r="1268" spans="1:46" ht="15" x14ac:dyDescent="0.25">
      <c r="C1268" s="238" t="s">
        <v>672</v>
      </c>
      <c r="D1268" s="139"/>
      <c r="E1268" s="139"/>
      <c r="F1268" s="139"/>
      <c r="G1268" s="137"/>
      <c r="H1268" s="250"/>
      <c r="I1268" s="220"/>
      <c r="J1268" s="220"/>
      <c r="K1268" s="220"/>
      <c r="L1268" s="220" t="s">
        <v>32</v>
      </c>
      <c r="M1268" s="235"/>
      <c r="N1268" s="221"/>
      <c r="O1268" s="221"/>
      <c r="P1268" s="221"/>
      <c r="Q1268" s="221"/>
      <c r="R1268" s="221"/>
      <c r="S1268" s="221"/>
      <c r="T1268" s="221"/>
      <c r="U1268" s="221"/>
      <c r="V1268" s="221"/>
      <c r="W1268" s="221"/>
      <c r="X1268" s="221"/>
      <c r="Y1268" s="221"/>
      <c r="Z1268" s="222"/>
      <c r="AA1268" s="353"/>
      <c r="AB1268" s="353"/>
      <c r="AC1268" s="382"/>
      <c r="AD1268" s="175"/>
      <c r="AE1268" s="186">
        <v>1</v>
      </c>
      <c r="AF1268" s="187">
        <v>0</v>
      </c>
      <c r="AG1268" s="187">
        <v>0</v>
      </c>
      <c r="AH1268" s="187">
        <v>0</v>
      </c>
      <c r="AI1268" s="187">
        <v>0</v>
      </c>
      <c r="AJ1268" s="187">
        <v>0</v>
      </c>
      <c r="AK1268" s="187">
        <v>0</v>
      </c>
      <c r="AL1268" s="188">
        <v>0</v>
      </c>
      <c r="AM1268" s="157"/>
      <c r="AN1268" s="216"/>
      <c r="AO1268"/>
      <c r="AP1268"/>
      <c r="AQ1268"/>
      <c r="AR1268"/>
      <c r="AS1268"/>
      <c r="AT1268"/>
    </row>
    <row r="1269" spans="1:46" ht="15" x14ac:dyDescent="0.25">
      <c r="C1269" s="223" t="s">
        <v>33</v>
      </c>
      <c r="D1269" s="373"/>
      <c r="E1269" s="225"/>
      <c r="F1269" s="225"/>
      <c r="G1269" s="226"/>
      <c r="H1269" s="249"/>
      <c r="I1269" s="228"/>
      <c r="J1269" s="228"/>
      <c r="K1269" s="228"/>
      <c r="L1269" s="228"/>
      <c r="M1269" s="374"/>
      <c r="N1269" s="374"/>
      <c r="O1269" s="375"/>
      <c r="P1269" s="375"/>
      <c r="Q1269" s="375"/>
      <c r="R1269" s="376" t="s">
        <v>34</v>
      </c>
      <c r="S1269" s="396">
        <v>0</v>
      </c>
      <c r="T1269" s="387"/>
      <c r="U1269" s="387"/>
      <c r="V1269" s="387"/>
      <c r="W1269" s="387"/>
      <c r="X1269" s="387"/>
      <c r="Y1269" s="387"/>
      <c r="Z1269" s="234"/>
      <c r="AA1269" s="378"/>
      <c r="AB1269" s="378"/>
      <c r="AC1269" s="379"/>
      <c r="AD1269" s="175"/>
      <c r="AE1269" s="175"/>
      <c r="AF1269" s="175"/>
      <c r="AG1269" s="175"/>
      <c r="AH1269" s="175"/>
      <c r="AI1269" s="175"/>
      <c r="AJ1269" s="175"/>
      <c r="AK1269" s="175"/>
      <c r="AL1269" s="175"/>
      <c r="AM1269" s="157"/>
      <c r="AN1269" s="216"/>
      <c r="AO1269"/>
      <c r="AP1269"/>
      <c r="AQ1269"/>
      <c r="AR1269"/>
      <c r="AS1269"/>
      <c r="AT1269"/>
    </row>
    <row r="1270" spans="1:46" ht="15" x14ac:dyDescent="0.25">
      <c r="A1270" s="152"/>
      <c r="B1270" s="364">
        <v>334</v>
      </c>
      <c r="C1270" s="365" t="s">
        <v>417</v>
      </c>
      <c r="D1270" s="366" t="s">
        <v>30</v>
      </c>
      <c r="E1270" s="366" t="s">
        <v>530</v>
      </c>
      <c r="F1270" s="367"/>
      <c r="G1270" s="411">
        <v>43496</v>
      </c>
      <c r="H1270" s="412">
        <v>1.158445545</v>
      </c>
      <c r="I1270" s="342">
        <v>1</v>
      </c>
      <c r="J1270" s="368">
        <v>0</v>
      </c>
      <c r="K1270" s="369">
        <v>0</v>
      </c>
      <c r="L1270" s="370">
        <v>1.158445545</v>
      </c>
      <c r="M1270" s="370">
        <v>1.158466694472214</v>
      </c>
      <c r="N1270" s="370">
        <v>1.1584878443305491</v>
      </c>
      <c r="O1270" s="370">
        <v>1.158508994575012</v>
      </c>
      <c r="P1270" s="370">
        <v>1.1585301452056105</v>
      </c>
      <c r="Q1270" s="370">
        <v>1.1585512962223508</v>
      </c>
      <c r="R1270" s="370">
        <v>1.1585724476252404</v>
      </c>
      <c r="S1270" s="370">
        <v>1.1585935994142862</v>
      </c>
      <c r="T1270" s="370">
        <v>1.1586147515894953</v>
      </c>
      <c r="U1270" s="370">
        <v>1.1586359041508749</v>
      </c>
      <c r="V1270" s="370">
        <v>1.158657057098432</v>
      </c>
      <c r="W1270" s="370">
        <v>1.1586782104321731</v>
      </c>
      <c r="X1270" s="370">
        <v>1.1586993641521066</v>
      </c>
      <c r="Y1270" s="370">
        <v>1.1587205182582379</v>
      </c>
      <c r="Z1270" s="371"/>
      <c r="AA1270" s="347">
        <v>0</v>
      </c>
      <c r="AB1270" s="347">
        <v>0</v>
      </c>
      <c r="AC1270" s="348">
        <v>0.28719762395046372</v>
      </c>
      <c r="AD1270" s="175"/>
      <c r="AE1270" s="349">
        <v>84925</v>
      </c>
      <c r="AF1270" s="350"/>
      <c r="AG1270" s="350"/>
      <c r="AH1270" s="350"/>
      <c r="AI1270" s="350"/>
      <c r="AJ1270" s="350"/>
      <c r="AK1270" s="350"/>
      <c r="AL1270" s="351"/>
      <c r="AM1270" s="157">
        <v>1.226908102764487</v>
      </c>
      <c r="AN1270" s="216">
        <v>-6.8462557764487064E-2</v>
      </c>
      <c r="AO1270"/>
      <c r="AP1270"/>
      <c r="AQ1270"/>
      <c r="AR1270"/>
      <c r="AS1270"/>
      <c r="AT1270"/>
    </row>
    <row r="1271" spans="1:46" ht="15" x14ac:dyDescent="0.25">
      <c r="A1271" s="152"/>
      <c r="C1271" s="217"/>
      <c r="D1271" s="139"/>
      <c r="E1271" s="139"/>
      <c r="F1271" s="139"/>
      <c r="G1271" s="218">
        <v>0.35416666666666669</v>
      </c>
      <c r="H1271" s="250"/>
      <c r="I1271" s="220"/>
      <c r="J1271" s="220"/>
      <c r="K1271" s="220"/>
      <c r="L1271" s="220" t="s">
        <v>32</v>
      </c>
      <c r="M1271" s="221"/>
      <c r="N1271" s="221"/>
      <c r="O1271" s="221"/>
      <c r="P1271" s="221"/>
      <c r="Q1271" s="221"/>
      <c r="R1271" s="221"/>
      <c r="S1271" s="221"/>
      <c r="T1271" s="221"/>
      <c r="U1271" s="221"/>
      <c r="V1271" s="221"/>
      <c r="W1271" s="221"/>
      <c r="X1271" s="221"/>
      <c r="Y1271" s="221"/>
      <c r="Z1271" s="222"/>
      <c r="AA1271" s="353"/>
      <c r="AB1271" s="353"/>
      <c r="AC1271" s="372">
        <v>0.33270280800000002</v>
      </c>
      <c r="AD1271" s="175"/>
      <c r="AE1271" s="186">
        <v>1</v>
      </c>
      <c r="AF1271" s="187">
        <v>0</v>
      </c>
      <c r="AG1271" s="187">
        <v>0</v>
      </c>
      <c r="AH1271" s="187">
        <v>0</v>
      </c>
      <c r="AI1271" s="187">
        <v>0</v>
      </c>
      <c r="AJ1271" s="187">
        <v>0</v>
      </c>
      <c r="AK1271" s="187">
        <v>0</v>
      </c>
      <c r="AL1271" s="188">
        <v>0</v>
      </c>
      <c r="AM1271" s="157"/>
      <c r="AN1271" s="216"/>
      <c r="AO1271"/>
      <c r="AP1271"/>
      <c r="AQ1271"/>
      <c r="AR1271"/>
      <c r="AS1271"/>
      <c r="AT1271"/>
    </row>
    <row r="1272" spans="1:46" ht="15" x14ac:dyDescent="0.25">
      <c r="A1272" s="152"/>
      <c r="C1272" s="223" t="s">
        <v>33</v>
      </c>
      <c r="D1272" s="373"/>
      <c r="E1272" s="225"/>
      <c r="F1272" s="225"/>
      <c r="G1272" s="226"/>
      <c r="H1272" s="249"/>
      <c r="I1272" s="228"/>
      <c r="J1272" s="228"/>
      <c r="K1272" s="228"/>
      <c r="L1272" s="228"/>
      <c r="M1272" s="374"/>
      <c r="N1272" s="374"/>
      <c r="O1272" s="375"/>
      <c r="P1272" s="375"/>
      <c r="Q1272" s="375"/>
      <c r="R1272" s="376" t="s">
        <v>34</v>
      </c>
      <c r="S1272" s="396">
        <v>0</v>
      </c>
      <c r="T1272" s="233"/>
      <c r="U1272" s="233"/>
      <c r="V1272" s="233"/>
      <c r="W1272" s="233"/>
      <c r="X1272" s="233"/>
      <c r="Y1272" s="233"/>
      <c r="Z1272" s="234"/>
      <c r="AA1272" s="378"/>
      <c r="AB1272" s="378"/>
      <c r="AC1272" s="379"/>
      <c r="AD1272" s="175"/>
      <c r="AE1272" s="175"/>
      <c r="AF1272" s="175"/>
      <c r="AG1272" s="175"/>
      <c r="AH1272" s="175"/>
      <c r="AI1272" s="175"/>
      <c r="AJ1272" s="175"/>
      <c r="AK1272" s="175"/>
      <c r="AL1272" s="175"/>
      <c r="AM1272" s="157"/>
      <c r="AN1272" s="216"/>
      <c r="AO1272"/>
      <c r="AP1272"/>
      <c r="AQ1272"/>
      <c r="AR1272"/>
      <c r="AS1272"/>
      <c r="AT1272"/>
    </row>
    <row r="1273" spans="1:46" ht="15" x14ac:dyDescent="0.25">
      <c r="A1273" s="152"/>
      <c r="B1273" s="364">
        <v>331</v>
      </c>
      <c r="C1273" s="365" t="s">
        <v>415</v>
      </c>
      <c r="D1273" s="366" t="s">
        <v>30</v>
      </c>
      <c r="E1273" s="366" t="s">
        <v>538</v>
      </c>
      <c r="F1273" s="367"/>
      <c r="G1273" s="411">
        <v>43500</v>
      </c>
      <c r="H1273" s="412">
        <v>3.0771451779999999</v>
      </c>
      <c r="I1273" s="342">
        <v>1</v>
      </c>
      <c r="J1273" s="368" t="s">
        <v>35</v>
      </c>
      <c r="K1273" s="369" t="s">
        <v>35</v>
      </c>
      <c r="L1273" s="370">
        <v>3.0771451779999999</v>
      </c>
      <c r="M1273" s="370">
        <v>3.1190092716923483</v>
      </c>
      <c r="N1273" s="370">
        <v>3.1614429200333403</v>
      </c>
      <c r="O1273" s="370">
        <v>3.2044538717276336</v>
      </c>
      <c r="P1273" s="370">
        <v>3.2480499808998395</v>
      </c>
      <c r="Q1273" s="370">
        <v>3.2922392085287413</v>
      </c>
      <c r="R1273" s="370">
        <v>3.3370296239010351</v>
      </c>
      <c r="S1273" s="370">
        <v>3.3824294060848361</v>
      </c>
      <c r="T1273" s="370">
        <v>3.428446845423244</v>
      </c>
      <c r="U1273" s="370">
        <v>3.4750903450482187</v>
      </c>
      <c r="V1273" s="370">
        <v>3.522368422415056</v>
      </c>
      <c r="W1273" s="370">
        <v>3.5702897108577396</v>
      </c>
      <c r="X1273" s="370">
        <v>3.6188629611654557</v>
      </c>
      <c r="Y1273" s="370">
        <v>3.668097043180548</v>
      </c>
      <c r="Z1273" s="371"/>
      <c r="AA1273" s="347">
        <v>0</v>
      </c>
      <c r="AB1273" s="347">
        <v>0</v>
      </c>
      <c r="AC1273" s="348">
        <v>0.15239688538348192</v>
      </c>
      <c r="AD1273" s="175"/>
      <c r="AE1273" s="349">
        <v>84930</v>
      </c>
      <c r="AF1273" s="350"/>
      <c r="AG1273" s="350"/>
      <c r="AH1273" s="350"/>
      <c r="AI1273" s="350"/>
      <c r="AJ1273" s="350"/>
      <c r="AK1273" s="350"/>
      <c r="AL1273" s="351"/>
      <c r="AM1273" s="157">
        <v>3.2187711578176001</v>
      </c>
      <c r="AN1273" s="216">
        <v>-0.14162597981760028</v>
      </c>
      <c r="AO1273"/>
      <c r="AP1273"/>
      <c r="AQ1273"/>
      <c r="AR1273"/>
      <c r="AS1273"/>
      <c r="AT1273"/>
    </row>
    <row r="1274" spans="1:46" ht="15" x14ac:dyDescent="0.25">
      <c r="C1274" s="217"/>
      <c r="D1274" s="139"/>
      <c r="E1274" s="139"/>
      <c r="F1274" s="139"/>
      <c r="G1274" s="218">
        <v>0.77083333333333337</v>
      </c>
      <c r="H1274" s="250"/>
      <c r="I1274" s="220"/>
      <c r="J1274" s="220"/>
      <c r="K1274" s="220"/>
      <c r="L1274" s="220" t="s">
        <v>32</v>
      </c>
      <c r="M1274" s="235"/>
      <c r="N1274" s="221"/>
      <c r="O1274" s="221"/>
      <c r="P1274" s="221"/>
      <c r="Q1274" s="221"/>
      <c r="R1274" s="221"/>
      <c r="S1274" s="221"/>
      <c r="T1274" s="221"/>
      <c r="U1274" s="221"/>
      <c r="V1274" s="221"/>
      <c r="W1274" s="221"/>
      <c r="X1274" s="221"/>
      <c r="Y1274" s="221"/>
      <c r="Z1274" s="222"/>
      <c r="AA1274" s="353"/>
      <c r="AB1274" s="353"/>
      <c r="AC1274" s="372">
        <v>0.46894734100000002</v>
      </c>
      <c r="AD1274" s="175"/>
      <c r="AE1274" s="186">
        <v>1</v>
      </c>
      <c r="AF1274" s="187">
        <v>0</v>
      </c>
      <c r="AG1274" s="187">
        <v>0</v>
      </c>
      <c r="AH1274" s="187">
        <v>0</v>
      </c>
      <c r="AI1274" s="187">
        <v>0</v>
      </c>
      <c r="AJ1274" s="187">
        <v>0</v>
      </c>
      <c r="AK1274" s="187">
        <v>0</v>
      </c>
      <c r="AL1274" s="188">
        <v>0</v>
      </c>
      <c r="AM1274" s="157"/>
      <c r="AN1274" s="216"/>
      <c r="AO1274"/>
      <c r="AP1274"/>
      <c r="AQ1274"/>
      <c r="AR1274"/>
      <c r="AS1274"/>
      <c r="AT1274"/>
    </row>
    <row r="1275" spans="1:46" ht="15" x14ac:dyDescent="0.25">
      <c r="C1275" s="223" t="s">
        <v>33</v>
      </c>
      <c r="D1275" s="373"/>
      <c r="E1275" s="225"/>
      <c r="F1275" s="225"/>
      <c r="G1275" s="226"/>
      <c r="H1275" s="249"/>
      <c r="I1275" s="228"/>
      <c r="J1275" s="228"/>
      <c r="K1275" s="228"/>
      <c r="L1275" s="228"/>
      <c r="M1275" s="374"/>
      <c r="N1275" s="374"/>
      <c r="O1275" s="375"/>
      <c r="P1275" s="375"/>
      <c r="Q1275" s="375"/>
      <c r="R1275" s="376" t="s">
        <v>34</v>
      </c>
      <c r="S1275" s="396">
        <v>0</v>
      </c>
      <c r="T1275" s="233"/>
      <c r="U1275" s="233"/>
      <c r="V1275" s="233"/>
      <c r="W1275" s="233"/>
      <c r="X1275" s="233"/>
      <c r="Y1275" s="233"/>
      <c r="Z1275" s="234"/>
      <c r="AA1275" s="378"/>
      <c r="AB1275" s="378"/>
      <c r="AC1275" s="379"/>
      <c r="AD1275" s="175"/>
      <c r="AE1275" s="175"/>
      <c r="AF1275" s="175"/>
      <c r="AG1275" s="175"/>
      <c r="AH1275" s="175"/>
      <c r="AI1275" s="175"/>
      <c r="AJ1275" s="175"/>
      <c r="AK1275" s="175"/>
      <c r="AL1275" s="175"/>
      <c r="AM1275" s="157"/>
      <c r="AN1275" s="216"/>
      <c r="AO1275"/>
      <c r="AP1275"/>
      <c r="AQ1275"/>
      <c r="AR1275"/>
      <c r="AS1275"/>
      <c r="AT1275"/>
    </row>
    <row r="1276" spans="1:46" ht="15" x14ac:dyDescent="0.25">
      <c r="B1276" s="364">
        <v>397</v>
      </c>
      <c r="C1276" s="365" t="s">
        <v>421</v>
      </c>
      <c r="D1276" s="366" t="s">
        <v>30</v>
      </c>
      <c r="E1276" s="366" t="s">
        <v>624</v>
      </c>
      <c r="F1276" s="367"/>
      <c r="G1276" s="411"/>
      <c r="H1276" s="413">
        <v>5.3378758176782601E-2</v>
      </c>
      <c r="I1276" s="342">
        <v>1</v>
      </c>
      <c r="J1276" s="368" t="s">
        <v>829</v>
      </c>
      <c r="K1276" s="369" t="s">
        <v>829</v>
      </c>
      <c r="L1276" s="370">
        <v>5.3378758176782601E-2</v>
      </c>
      <c r="M1276" s="370">
        <v>5.4808636882074824E-2</v>
      </c>
      <c r="N1276" s="370">
        <v>5.6276818335158164E-2</v>
      </c>
      <c r="O1276" s="370">
        <v>5.7784328567459568E-2</v>
      </c>
      <c r="P1276" s="370">
        <v>5.9332221095130942E-2</v>
      </c>
      <c r="Q1276" s="370">
        <v>6.0921577655293831E-2</v>
      </c>
      <c r="R1276" s="370">
        <v>6.2553508962006024E-2</v>
      </c>
      <c r="S1276" s="370">
        <v>6.422915548247872E-2</v>
      </c>
      <c r="T1276" s="370">
        <v>6.5949688234086368E-2</v>
      </c>
      <c r="U1276" s="370">
        <v>6.7716309602726565E-2</v>
      </c>
      <c r="V1276" s="370">
        <v>6.9530254183101395E-2</v>
      </c>
      <c r="W1276" s="370">
        <v>7.1392789641508067E-2</v>
      </c>
      <c r="X1276" s="370">
        <v>7.3305217601741149E-2</v>
      </c>
      <c r="Y1276" s="370">
        <v>7.5268874554726112E-2</v>
      </c>
      <c r="Z1276" s="371"/>
      <c r="AA1276" s="347">
        <v>0</v>
      </c>
      <c r="AB1276" s="347">
        <v>0</v>
      </c>
      <c r="AC1276" s="348">
        <v>0</v>
      </c>
      <c r="AD1276" s="175"/>
      <c r="AE1276" s="349">
        <v>84955</v>
      </c>
      <c r="AF1276" s="350"/>
      <c r="AG1276" s="350"/>
      <c r="AH1276" s="350"/>
      <c r="AI1276" s="350"/>
      <c r="AJ1276" s="350"/>
      <c r="AK1276" s="350"/>
      <c r="AL1276" s="351"/>
      <c r="AM1276" s="157">
        <v>0.03</v>
      </c>
      <c r="AN1276" s="216">
        <v>2.3378758176782602E-2</v>
      </c>
      <c r="AO1276"/>
      <c r="AP1276"/>
      <c r="AQ1276"/>
      <c r="AR1276"/>
      <c r="AS1276"/>
      <c r="AT1276"/>
    </row>
    <row r="1277" spans="1:46" ht="15" x14ac:dyDescent="0.25">
      <c r="C1277" s="238" t="s">
        <v>672</v>
      </c>
      <c r="D1277" s="139"/>
      <c r="E1277" s="139"/>
      <c r="F1277" s="139"/>
      <c r="G1277" s="218"/>
      <c r="H1277" s="250"/>
      <c r="I1277" s="220"/>
      <c r="J1277" s="220"/>
      <c r="K1277" s="220"/>
      <c r="L1277" s="220" t="s">
        <v>32</v>
      </c>
      <c r="M1277" s="235"/>
      <c r="N1277" s="221"/>
      <c r="O1277" s="221"/>
      <c r="P1277" s="221"/>
      <c r="Q1277" s="221"/>
      <c r="R1277" s="221"/>
      <c r="S1277" s="221"/>
      <c r="T1277" s="221"/>
      <c r="U1277" s="221"/>
      <c r="V1277" s="221"/>
      <c r="W1277" s="221"/>
      <c r="X1277" s="221"/>
      <c r="Y1277" s="221"/>
      <c r="Z1277" s="222"/>
      <c r="AA1277" s="353"/>
      <c r="AB1277" s="353"/>
      <c r="AC1277" s="382"/>
      <c r="AD1277" s="175"/>
      <c r="AE1277" s="186">
        <v>1</v>
      </c>
      <c r="AF1277" s="187">
        <v>0</v>
      </c>
      <c r="AG1277" s="187">
        <v>0</v>
      </c>
      <c r="AH1277" s="187">
        <v>0</v>
      </c>
      <c r="AI1277" s="187">
        <v>0</v>
      </c>
      <c r="AJ1277" s="187">
        <v>0</v>
      </c>
      <c r="AK1277" s="187">
        <v>0</v>
      </c>
      <c r="AL1277" s="188">
        <v>0</v>
      </c>
      <c r="AM1277" s="157"/>
      <c r="AN1277" s="216"/>
      <c r="AO1277"/>
      <c r="AP1277"/>
      <c r="AQ1277"/>
      <c r="AR1277"/>
      <c r="AS1277"/>
      <c r="AT1277"/>
    </row>
    <row r="1278" spans="1:46" ht="15" x14ac:dyDescent="0.25">
      <c r="C1278" s="223" t="s">
        <v>33</v>
      </c>
      <c r="D1278" s="373"/>
      <c r="E1278" s="225"/>
      <c r="F1278" s="225"/>
      <c r="G1278" s="226"/>
      <c r="H1278" s="249"/>
      <c r="I1278" s="228"/>
      <c r="J1278" s="228"/>
      <c r="K1278" s="228"/>
      <c r="L1278" s="228"/>
      <c r="M1278" s="374"/>
      <c r="N1278" s="374"/>
      <c r="O1278" s="375"/>
      <c r="P1278" s="375"/>
      <c r="Q1278" s="375"/>
      <c r="R1278" s="376" t="s">
        <v>34</v>
      </c>
      <c r="S1278" s="396">
        <v>0</v>
      </c>
      <c r="T1278" s="233"/>
      <c r="U1278" s="233"/>
      <c r="V1278" s="233"/>
      <c r="W1278" s="233"/>
      <c r="X1278" s="233"/>
      <c r="Y1278" s="233"/>
      <c r="Z1278" s="234"/>
      <c r="AA1278" s="378"/>
      <c r="AB1278" s="378"/>
      <c r="AC1278" s="379"/>
      <c r="AD1278" s="175"/>
      <c r="AE1278" s="175"/>
      <c r="AF1278" s="175"/>
      <c r="AG1278" s="175"/>
      <c r="AH1278" s="175"/>
      <c r="AI1278" s="175"/>
      <c r="AJ1278" s="175"/>
      <c r="AK1278" s="175"/>
      <c r="AL1278" s="175"/>
      <c r="AM1278" s="157"/>
      <c r="AN1278" s="216"/>
      <c r="AO1278"/>
      <c r="AP1278"/>
      <c r="AQ1278"/>
      <c r="AR1278"/>
      <c r="AS1278"/>
      <c r="AT1278"/>
    </row>
    <row r="1279" spans="1:46" ht="15" x14ac:dyDescent="0.25">
      <c r="B1279" s="380">
        <v>341</v>
      </c>
      <c r="C1279" s="365" t="s">
        <v>419</v>
      </c>
      <c r="D1279" s="366" t="s">
        <v>30</v>
      </c>
      <c r="E1279" s="366" t="s">
        <v>578</v>
      </c>
      <c r="F1279" s="367"/>
      <c r="G1279" s="411"/>
      <c r="H1279" s="413">
        <v>2.5284674925844387E-2</v>
      </c>
      <c r="I1279" s="342">
        <v>1</v>
      </c>
      <c r="J1279" s="368">
        <v>0</v>
      </c>
      <c r="K1279" s="369">
        <v>0</v>
      </c>
      <c r="L1279" s="370">
        <v>2.5284674925844387E-2</v>
      </c>
      <c r="M1279" s="370">
        <v>2.5285136542302831E-2</v>
      </c>
      <c r="N1279" s="370">
        <v>2.5285598167188901E-2</v>
      </c>
      <c r="O1279" s="370">
        <v>2.5286059800502747E-2</v>
      </c>
      <c r="P1279" s="370">
        <v>2.5286521442244535E-2</v>
      </c>
      <c r="Q1279" s="370">
        <v>2.5286983092414398E-2</v>
      </c>
      <c r="R1279" s="370">
        <v>2.5287444751012508E-2</v>
      </c>
      <c r="S1279" s="370">
        <v>2.5287906418039009E-2</v>
      </c>
      <c r="T1279" s="370">
        <v>2.5288368093494062E-2</v>
      </c>
      <c r="U1279" s="370">
        <v>2.5288829777377814E-2</v>
      </c>
      <c r="V1279" s="370">
        <v>2.5289291469690424E-2</v>
      </c>
      <c r="W1279" s="370">
        <v>2.5289753170432035E-2</v>
      </c>
      <c r="X1279" s="370">
        <v>2.5290214879602826E-2</v>
      </c>
      <c r="Y1279" s="370">
        <v>2.5290676597202921E-2</v>
      </c>
      <c r="Z1279" s="371"/>
      <c r="AA1279" s="347">
        <v>0</v>
      </c>
      <c r="AB1279" s="347">
        <v>0</v>
      </c>
      <c r="AC1279" s="348">
        <v>0</v>
      </c>
      <c r="AD1279" s="175"/>
      <c r="AE1279" s="349">
        <v>84921</v>
      </c>
      <c r="AF1279" s="350"/>
      <c r="AG1279" s="350"/>
      <c r="AH1279" s="350"/>
      <c r="AI1279" s="350"/>
      <c r="AJ1279" s="350"/>
      <c r="AK1279" s="350"/>
      <c r="AL1279" s="351"/>
      <c r="AM1279" s="157">
        <v>0.04</v>
      </c>
      <c r="AN1279" s="216">
        <v>-1.4715325074155614E-2</v>
      </c>
      <c r="AO1279"/>
      <c r="AP1279"/>
      <c r="AQ1279"/>
      <c r="AR1279"/>
      <c r="AS1279"/>
      <c r="AT1279"/>
    </row>
    <row r="1280" spans="1:46" ht="15" x14ac:dyDescent="0.25">
      <c r="C1280" s="238" t="s">
        <v>672</v>
      </c>
      <c r="D1280" s="139"/>
      <c r="E1280" s="139"/>
      <c r="F1280" s="139"/>
      <c r="G1280" s="137"/>
      <c r="H1280" s="250"/>
      <c r="I1280" s="220"/>
      <c r="J1280" s="220"/>
      <c r="K1280" s="220"/>
      <c r="L1280" s="220" t="s">
        <v>32</v>
      </c>
      <c r="M1280" s="235"/>
      <c r="N1280" s="221"/>
      <c r="O1280" s="221"/>
      <c r="P1280" s="221"/>
      <c r="Q1280" s="221"/>
      <c r="R1280" s="221"/>
      <c r="S1280" s="221"/>
      <c r="T1280" s="221"/>
      <c r="U1280" s="221"/>
      <c r="V1280" s="221"/>
      <c r="W1280" s="221"/>
      <c r="X1280" s="221"/>
      <c r="Y1280" s="221"/>
      <c r="Z1280" s="222"/>
      <c r="AA1280" s="353"/>
      <c r="AB1280" s="353"/>
      <c r="AC1280" s="382"/>
      <c r="AD1280" s="175"/>
      <c r="AE1280" s="186">
        <v>1</v>
      </c>
      <c r="AF1280" s="187">
        <v>0</v>
      </c>
      <c r="AG1280" s="187">
        <v>0</v>
      </c>
      <c r="AH1280" s="187">
        <v>0</v>
      </c>
      <c r="AI1280" s="187">
        <v>0</v>
      </c>
      <c r="AJ1280" s="187">
        <v>0</v>
      </c>
      <c r="AK1280" s="187">
        <v>0</v>
      </c>
      <c r="AL1280" s="188">
        <v>0</v>
      </c>
      <c r="AM1280" s="157"/>
      <c r="AN1280" s="216"/>
      <c r="AO1280"/>
      <c r="AP1280"/>
      <c r="AQ1280"/>
      <c r="AR1280"/>
      <c r="AS1280"/>
      <c r="AT1280"/>
    </row>
    <row r="1281" spans="1:46" ht="15" x14ac:dyDescent="0.25">
      <c r="C1281" s="223" t="s">
        <v>33</v>
      </c>
      <c r="D1281" s="373"/>
      <c r="E1281" s="225"/>
      <c r="F1281" s="225"/>
      <c r="G1281" s="226"/>
      <c r="H1281" s="249"/>
      <c r="I1281" s="228"/>
      <c r="J1281" s="228"/>
      <c r="K1281" s="228"/>
      <c r="L1281" s="228"/>
      <c r="M1281" s="374"/>
      <c r="N1281" s="374"/>
      <c r="O1281" s="375"/>
      <c r="P1281" s="375"/>
      <c r="Q1281" s="375"/>
      <c r="R1281" s="376" t="s">
        <v>34</v>
      </c>
      <c r="S1281" s="396">
        <v>0</v>
      </c>
      <c r="T1281" s="233"/>
      <c r="U1281" s="233"/>
      <c r="V1281" s="233"/>
      <c r="W1281" s="233"/>
      <c r="X1281" s="233"/>
      <c r="Y1281" s="233"/>
      <c r="Z1281" s="234"/>
      <c r="AA1281" s="378"/>
      <c r="AB1281" s="378"/>
      <c r="AC1281" s="379"/>
      <c r="AD1281" s="175"/>
      <c r="AE1281" s="175"/>
      <c r="AF1281" s="175"/>
      <c r="AG1281" s="175"/>
      <c r="AH1281" s="175"/>
      <c r="AI1281" s="175"/>
      <c r="AJ1281" s="175"/>
      <c r="AK1281" s="175"/>
      <c r="AL1281" s="175"/>
      <c r="AM1281" s="157"/>
      <c r="AN1281" s="216"/>
      <c r="AO1281"/>
      <c r="AP1281"/>
      <c r="AQ1281"/>
      <c r="AR1281"/>
      <c r="AS1281"/>
      <c r="AT1281"/>
    </row>
    <row r="1282" spans="1:46" ht="15" x14ac:dyDescent="0.25">
      <c r="A1282" s="246"/>
      <c r="B1282" s="246"/>
      <c r="C1282" s="246"/>
      <c r="D1282" s="246"/>
      <c r="E1282" s="246"/>
      <c r="F1282" s="246"/>
      <c r="G1282" s="246"/>
      <c r="H1282" s="246"/>
      <c r="I1282" s="246"/>
      <c r="J1282" s="246"/>
      <c r="K1282" s="246"/>
      <c r="L1282" s="246"/>
      <c r="M1282" s="246"/>
      <c r="N1282" s="246"/>
      <c r="O1282" s="246"/>
      <c r="P1282" s="246"/>
      <c r="Q1282" s="246"/>
      <c r="R1282" s="246"/>
      <c r="S1282" s="246"/>
      <c r="T1282" s="246"/>
      <c r="U1282" s="246"/>
      <c r="V1282" s="246"/>
      <c r="W1282" s="246"/>
      <c r="X1282" s="246"/>
      <c r="Y1282" s="246"/>
      <c r="Z1282" s="246"/>
      <c r="AA1282" s="246"/>
      <c r="AB1282" s="246"/>
      <c r="AC1282" s="246"/>
      <c r="AD1282" s="246"/>
      <c r="AE1282" s="246"/>
      <c r="AF1282" s="246"/>
      <c r="AG1282" s="246"/>
      <c r="AH1282" s="246"/>
      <c r="AI1282" s="246"/>
      <c r="AJ1282" s="246"/>
      <c r="AK1282" s="246"/>
      <c r="AL1282" s="246"/>
      <c r="AM1282" s="157"/>
      <c r="AN1282" s="216"/>
      <c r="AO1282"/>
      <c r="AP1282"/>
      <c r="AQ1282"/>
      <c r="AR1282"/>
      <c r="AS1282"/>
      <c r="AT1282"/>
    </row>
    <row r="1283" spans="1:46" ht="15" x14ac:dyDescent="0.25">
      <c r="A1283" s="152"/>
      <c r="B1283" s="25"/>
      <c r="C1283" s="158"/>
      <c r="D1283" s="152"/>
      <c r="E1283" s="152"/>
      <c r="F1283" s="152"/>
      <c r="G1283" s="152"/>
      <c r="H1283" s="152"/>
      <c r="I1283" s="152"/>
      <c r="J1283" s="152"/>
      <c r="K1283" s="152"/>
      <c r="L1283" s="7" t="s">
        <v>0</v>
      </c>
      <c r="M1283" s="159"/>
      <c r="N1283" s="159"/>
      <c r="O1283" s="159"/>
      <c r="P1283" s="159"/>
      <c r="Q1283" s="159"/>
      <c r="R1283" s="159"/>
      <c r="S1283" s="159"/>
      <c r="T1283" s="159"/>
      <c r="U1283" s="159"/>
      <c r="V1283" s="159"/>
      <c r="W1283" s="159"/>
      <c r="X1283" s="159"/>
      <c r="Y1283" s="159"/>
      <c r="Z1283" s="156"/>
      <c r="AA1283" s="152"/>
      <c r="AB1283" s="152"/>
      <c r="AC1283" s="152"/>
      <c r="AD1283" s="152"/>
      <c r="AE1283" s="152"/>
      <c r="AF1283" s="152"/>
      <c r="AG1283" s="152"/>
      <c r="AH1283" s="152"/>
      <c r="AI1283" s="152"/>
      <c r="AJ1283" s="152"/>
      <c r="AK1283" s="152"/>
      <c r="AL1283" s="152"/>
      <c r="AM1283" s="157"/>
      <c r="AN1283" s="216"/>
      <c r="AO1283"/>
      <c r="AP1283"/>
      <c r="AQ1283"/>
      <c r="AR1283"/>
      <c r="AS1283"/>
      <c r="AT1283"/>
    </row>
    <row r="1284" spans="1:46" ht="61.5" x14ac:dyDescent="0.25">
      <c r="A1284" s="20" t="s">
        <v>39</v>
      </c>
      <c r="B1284" s="21" t="s">
        <v>657</v>
      </c>
      <c r="C1284" s="158"/>
      <c r="D1284" s="18" t="s">
        <v>3</v>
      </c>
      <c r="E1284" s="18" t="s">
        <v>4</v>
      </c>
      <c r="F1284" s="18" t="s">
        <v>5</v>
      </c>
      <c r="G1284" s="22" t="s">
        <v>6</v>
      </c>
      <c r="H1284" s="22" t="s">
        <v>826</v>
      </c>
      <c r="I1284" s="16" t="s">
        <v>7</v>
      </c>
      <c r="J1284" s="24" t="s">
        <v>8</v>
      </c>
      <c r="K1284" s="17" t="s">
        <v>9</v>
      </c>
      <c r="L1284" s="22" t="s">
        <v>10</v>
      </c>
      <c r="M1284" s="22" t="s">
        <v>658</v>
      </c>
      <c r="N1284" s="22" t="s">
        <v>659</v>
      </c>
      <c r="O1284" s="22" t="s">
        <v>660</v>
      </c>
      <c r="P1284" s="22" t="s">
        <v>661</v>
      </c>
      <c r="Q1284" s="22" t="s">
        <v>662</v>
      </c>
      <c r="R1284" s="22" t="s">
        <v>663</v>
      </c>
      <c r="S1284" s="22" t="s">
        <v>664</v>
      </c>
      <c r="T1284" s="22" t="s">
        <v>665</v>
      </c>
      <c r="U1284" s="22" t="s">
        <v>666</v>
      </c>
      <c r="V1284" s="22" t="s">
        <v>667</v>
      </c>
      <c r="W1284" s="22" t="s">
        <v>665</v>
      </c>
      <c r="X1284" s="22" t="s">
        <v>666</v>
      </c>
      <c r="Y1284" s="22" t="s">
        <v>667</v>
      </c>
      <c r="Z1284" s="23" t="s">
        <v>11</v>
      </c>
      <c r="AA1284" s="19" t="s">
        <v>12</v>
      </c>
      <c r="AB1284" s="19" t="s">
        <v>13</v>
      </c>
      <c r="AC1284" s="19" t="s">
        <v>14</v>
      </c>
      <c r="AD1284" s="160"/>
      <c r="AE1284" s="19" t="s">
        <v>15</v>
      </c>
      <c r="AF1284" s="19" t="s">
        <v>16</v>
      </c>
      <c r="AG1284" s="19" t="s">
        <v>17</v>
      </c>
      <c r="AH1284" s="19" t="s">
        <v>18</v>
      </c>
      <c r="AI1284" s="19" t="s">
        <v>19</v>
      </c>
      <c r="AJ1284" s="19" t="s">
        <v>20</v>
      </c>
      <c r="AK1284" s="19" t="s">
        <v>21</v>
      </c>
      <c r="AL1284" s="19" t="s">
        <v>22</v>
      </c>
      <c r="AM1284" s="157"/>
      <c r="AN1284" s="216"/>
      <c r="AO1284"/>
      <c r="AP1284"/>
      <c r="AQ1284"/>
      <c r="AR1284"/>
      <c r="AS1284"/>
      <c r="AT1284"/>
    </row>
    <row r="1285" spans="1:46" ht="15" x14ac:dyDescent="0.25">
      <c r="A1285" s="6"/>
      <c r="B1285" s="161"/>
      <c r="C1285" s="162"/>
      <c r="D1285" s="161"/>
      <c r="E1285" s="161"/>
      <c r="F1285" s="161"/>
      <c r="G1285" s="163"/>
      <c r="H1285" s="161"/>
      <c r="I1285" s="164"/>
      <c r="J1285" s="165"/>
      <c r="K1285" s="161"/>
      <c r="L1285" s="161"/>
      <c r="M1285" s="161"/>
      <c r="N1285" s="161"/>
      <c r="O1285" s="161"/>
      <c r="P1285" s="161"/>
      <c r="Q1285" s="161"/>
      <c r="R1285" s="161"/>
      <c r="S1285" s="161"/>
      <c r="T1285" s="161"/>
      <c r="U1285" s="161"/>
      <c r="V1285" s="161"/>
      <c r="W1285" s="161"/>
      <c r="X1285" s="161"/>
      <c r="Y1285" s="161"/>
      <c r="Z1285" s="160"/>
      <c r="AA1285" s="160"/>
      <c r="AB1285" s="160"/>
      <c r="AC1285" s="160"/>
      <c r="AD1285" s="160"/>
      <c r="AE1285" s="160"/>
      <c r="AF1285" s="160"/>
      <c r="AG1285" s="160"/>
      <c r="AH1285" s="160"/>
      <c r="AI1285" s="160"/>
      <c r="AJ1285" s="160"/>
      <c r="AK1285" s="160"/>
      <c r="AL1285" s="160"/>
      <c r="AM1285" s="157"/>
      <c r="AN1285" s="216"/>
      <c r="AO1285"/>
      <c r="AP1285"/>
      <c r="AQ1285"/>
      <c r="AR1285"/>
      <c r="AS1285"/>
      <c r="AT1285"/>
    </row>
    <row r="1286" spans="1:46" ht="15" x14ac:dyDescent="0.25">
      <c r="A1286" s="334" t="s">
        <v>625</v>
      </c>
      <c r="B1286" s="335">
        <v>748</v>
      </c>
      <c r="C1286" s="336"/>
      <c r="D1286" s="337" t="s">
        <v>23</v>
      </c>
      <c r="E1286" s="338" t="s">
        <v>842</v>
      </c>
      <c r="F1286" s="339"/>
      <c r="G1286" s="408"/>
      <c r="H1286" s="409">
        <v>0.12</v>
      </c>
      <c r="I1286" s="342">
        <v>1</v>
      </c>
      <c r="J1286" s="343"/>
      <c r="K1286" s="344" t="s">
        <v>24</v>
      </c>
      <c r="L1286" s="345">
        <v>0.12</v>
      </c>
      <c r="M1286" s="345">
        <v>0.1200021908122282</v>
      </c>
      <c r="N1286" s="345">
        <v>0.12000438166445353</v>
      </c>
      <c r="O1286" s="345">
        <v>0.12000657255667675</v>
      </c>
      <c r="P1286" s="345">
        <v>0.12000876348889861</v>
      </c>
      <c r="Q1286" s="345">
        <v>0.12001095446111978</v>
      </c>
      <c r="R1286" s="345">
        <v>0.12001314547334103</v>
      </c>
      <c r="S1286" s="345">
        <v>0.12001533652556309</v>
      </c>
      <c r="T1286" s="345">
        <v>0.1200175276177867</v>
      </c>
      <c r="U1286" s="345">
        <v>0.12001971875001254</v>
      </c>
      <c r="V1286" s="345">
        <v>0.12002190992224139</v>
      </c>
      <c r="W1286" s="345">
        <v>0.12002410113447394</v>
      </c>
      <c r="X1286" s="345">
        <v>0.12002629238671102</v>
      </c>
      <c r="Y1286" s="345">
        <v>0.12002848367895322</v>
      </c>
      <c r="Z1286" s="346" t="s">
        <v>1630</v>
      </c>
      <c r="AA1286" s="347">
        <v>0</v>
      </c>
      <c r="AB1286" s="347">
        <v>0</v>
      </c>
      <c r="AC1286" s="348">
        <v>0.58333333333333337</v>
      </c>
      <c r="AD1286" s="175"/>
      <c r="AE1286" s="349">
        <v>18650</v>
      </c>
      <c r="AF1286" s="350"/>
      <c r="AG1286" s="350"/>
      <c r="AH1286" s="350"/>
      <c r="AI1286" s="350"/>
      <c r="AJ1286" s="350"/>
      <c r="AK1286" s="350"/>
      <c r="AL1286" s="351"/>
      <c r="AM1286" s="157"/>
      <c r="AN1286" s="216"/>
      <c r="AO1286"/>
      <c r="AP1286"/>
      <c r="AQ1286"/>
      <c r="AR1286"/>
      <c r="AS1286"/>
      <c r="AT1286"/>
    </row>
    <row r="1287" spans="1:46" ht="15" x14ac:dyDescent="0.25">
      <c r="A1287" s="11"/>
      <c r="B1287" s="176"/>
      <c r="C1287" s="177"/>
      <c r="D1287" s="178"/>
      <c r="E1287" s="178"/>
      <c r="F1287" s="178"/>
      <c r="G1287" s="179"/>
      <c r="H1287" s="180"/>
      <c r="I1287" s="181"/>
      <c r="J1287" s="182"/>
      <c r="K1287" s="183" t="s">
        <v>25</v>
      </c>
      <c r="L1287" s="352">
        <v>0.119886666</v>
      </c>
      <c r="M1287" s="352">
        <v>0.11988885474311559</v>
      </c>
      <c r="N1287" s="352">
        <v>0.11989104352619054</v>
      </c>
      <c r="O1287" s="352">
        <v>0.1198932323492256</v>
      </c>
      <c r="P1287" s="352">
        <v>0.11989542121222152</v>
      </c>
      <c r="Q1287" s="352">
        <v>0.11989761011517898</v>
      </c>
      <c r="R1287" s="352">
        <v>0.11989979905809874</v>
      </c>
      <c r="S1287" s="352">
        <v>0.11990198804098152</v>
      </c>
      <c r="T1287" s="352">
        <v>0.11990417706382808</v>
      </c>
      <c r="U1287" s="352">
        <v>0.11990636612663909</v>
      </c>
      <c r="V1287" s="352">
        <v>0.11990855522941533</v>
      </c>
      <c r="W1287" s="352">
        <v>0.11991074437215749</v>
      </c>
      <c r="X1287" s="352">
        <v>0.11991293355486639</v>
      </c>
      <c r="Y1287" s="352">
        <v>0.11991512277754263</v>
      </c>
      <c r="Z1287" s="184"/>
      <c r="AA1287" s="353"/>
      <c r="AB1287" s="353"/>
      <c r="AC1287" s="354">
        <v>7.0000000000000007E-2</v>
      </c>
      <c r="AD1287" s="175"/>
      <c r="AE1287" s="186">
        <v>1</v>
      </c>
      <c r="AF1287" s="187">
        <v>0</v>
      </c>
      <c r="AG1287" s="187">
        <v>0</v>
      </c>
      <c r="AH1287" s="187">
        <v>0</v>
      </c>
      <c r="AI1287" s="187">
        <v>0</v>
      </c>
      <c r="AJ1287" s="187">
        <v>0</v>
      </c>
      <c r="AK1287" s="187">
        <v>0</v>
      </c>
      <c r="AL1287" s="188">
        <v>0</v>
      </c>
      <c r="AM1287" s="157"/>
      <c r="AN1287" s="216"/>
      <c r="AO1287"/>
      <c r="AP1287"/>
      <c r="AQ1287"/>
      <c r="AR1287"/>
      <c r="AS1287"/>
      <c r="AT1287"/>
    </row>
    <row r="1288" spans="1:46" ht="15" x14ac:dyDescent="0.25">
      <c r="A1288" s="11"/>
      <c r="B1288" s="176"/>
      <c r="C1288" s="189"/>
      <c r="D1288" s="190" t="s">
        <v>26</v>
      </c>
      <c r="E1288" s="355"/>
      <c r="F1288" s="356"/>
      <c r="G1288" s="357"/>
      <c r="H1288" s="358"/>
      <c r="I1288" s="359"/>
      <c r="J1288" s="359"/>
      <c r="K1288" s="359"/>
      <c r="L1288" s="359"/>
      <c r="M1288" s="359"/>
      <c r="N1288" s="360"/>
      <c r="O1288" s="360"/>
      <c r="P1288" s="360"/>
      <c r="Q1288" s="360"/>
      <c r="R1288" s="361" t="s">
        <v>27</v>
      </c>
      <c r="S1288" s="392">
        <v>0</v>
      </c>
      <c r="T1288" s="353"/>
      <c r="U1288" s="353"/>
      <c r="V1288" s="353"/>
      <c r="W1288" s="353"/>
      <c r="X1288" s="353"/>
      <c r="Y1288" s="353"/>
      <c r="Z1288" s="184"/>
      <c r="AA1288" s="362"/>
      <c r="AB1288" s="362"/>
      <c r="AC1288" s="363"/>
      <c r="AD1288" s="175"/>
      <c r="AE1288" s="175"/>
      <c r="AF1288" s="175"/>
      <c r="AG1288" s="175"/>
      <c r="AH1288" s="175"/>
      <c r="AI1288" s="175"/>
      <c r="AJ1288" s="175"/>
      <c r="AK1288" s="175"/>
      <c r="AL1288" s="175"/>
      <c r="AM1288" s="157"/>
      <c r="AN1288" s="216"/>
      <c r="AO1288"/>
      <c r="AP1288"/>
      <c r="AQ1288"/>
      <c r="AR1288"/>
      <c r="AS1288"/>
      <c r="AT1288"/>
    </row>
    <row r="1289" spans="1:46" ht="15" x14ac:dyDescent="0.25">
      <c r="A1289" s="14"/>
      <c r="B1289" s="197"/>
      <c r="C1289" s="198"/>
      <c r="D1289" s="198"/>
      <c r="E1289" s="198"/>
      <c r="F1289" s="199"/>
      <c r="G1289" s="200" t="s">
        <v>28</v>
      </c>
      <c r="H1289" s="201">
        <v>0.99199999999999999</v>
      </c>
      <c r="I1289" s="197"/>
      <c r="J1289" s="202"/>
      <c r="K1289" s="203" t="s">
        <v>29</v>
      </c>
      <c r="L1289" s="78">
        <v>0.11903999999999999</v>
      </c>
      <c r="M1289" s="78">
        <v>0.11904217328573037</v>
      </c>
      <c r="N1289" s="78">
        <v>0.1190443466111379</v>
      </c>
      <c r="O1289" s="78">
        <v>0.11904651997622334</v>
      </c>
      <c r="P1289" s="78">
        <v>0.11904869338098742</v>
      </c>
      <c r="Q1289" s="78">
        <v>0.11905086682543083</v>
      </c>
      <c r="R1289" s="78">
        <v>0.11905304030955431</v>
      </c>
      <c r="S1289" s="78">
        <v>0.11905521383335858</v>
      </c>
      <c r="T1289" s="78">
        <v>0.11905738739684441</v>
      </c>
      <c r="U1289" s="78">
        <v>0.11905956100001243</v>
      </c>
      <c r="V1289" s="78">
        <v>0.11906173464286346</v>
      </c>
      <c r="W1289" s="78">
        <v>0.11906390832539815</v>
      </c>
      <c r="X1289" s="78">
        <v>0.11906608204761733</v>
      </c>
      <c r="Y1289" s="78">
        <v>0.11906825580952159</v>
      </c>
      <c r="Z1289" s="204"/>
      <c r="AA1289" s="205"/>
      <c r="AB1289" s="198"/>
      <c r="AC1289" s="206"/>
      <c r="AD1289" s="175"/>
      <c r="AE1289" s="175"/>
      <c r="AF1289" s="175"/>
      <c r="AG1289" s="175"/>
      <c r="AH1289" s="175"/>
      <c r="AI1289" s="175"/>
      <c r="AJ1289" s="175"/>
      <c r="AK1289" s="175"/>
      <c r="AL1289" s="175"/>
      <c r="AM1289" s="157"/>
      <c r="AN1289" s="216"/>
      <c r="AO1289"/>
      <c r="AP1289"/>
      <c r="AQ1289"/>
      <c r="AR1289"/>
      <c r="AS1289"/>
      <c r="AT1289"/>
    </row>
    <row r="1290" spans="1:46" ht="15" x14ac:dyDescent="0.25">
      <c r="A1290" s="2"/>
      <c r="C1290" s="207"/>
      <c r="D1290" s="208"/>
      <c r="E1290" s="208"/>
      <c r="F1290" s="208"/>
      <c r="G1290" s="209"/>
      <c r="H1290" s="241"/>
      <c r="I1290" s="211"/>
      <c r="J1290" s="212"/>
      <c r="K1290" s="208"/>
      <c r="Z1290" s="175"/>
      <c r="AA1290" s="175"/>
      <c r="AB1290" s="175"/>
      <c r="AC1290" s="175"/>
      <c r="AD1290" s="175"/>
      <c r="AE1290" s="175"/>
      <c r="AF1290" s="175"/>
      <c r="AG1290" s="175"/>
      <c r="AH1290" s="175"/>
      <c r="AI1290" s="175"/>
      <c r="AJ1290" s="175"/>
      <c r="AK1290" s="175"/>
      <c r="AL1290" s="175"/>
      <c r="AM1290" s="157"/>
      <c r="AN1290" s="216"/>
      <c r="AO1290"/>
      <c r="AP1290"/>
      <c r="AQ1290"/>
      <c r="AR1290"/>
      <c r="AS1290"/>
      <c r="AT1290"/>
    </row>
    <row r="1291" spans="1:46" ht="15" x14ac:dyDescent="0.25">
      <c r="A1291" s="152"/>
      <c r="B1291" s="388">
        <v>748</v>
      </c>
      <c r="C1291" s="365" t="s">
        <v>686</v>
      </c>
      <c r="D1291" s="366" t="s">
        <v>30</v>
      </c>
      <c r="E1291" s="366" t="s">
        <v>538</v>
      </c>
      <c r="F1291" s="367"/>
      <c r="G1291" s="411">
        <v>43196</v>
      </c>
      <c r="H1291" s="412">
        <v>0.119886666</v>
      </c>
      <c r="I1291" s="342">
        <v>1</v>
      </c>
      <c r="J1291" s="368" t="s">
        <v>1589</v>
      </c>
      <c r="K1291" s="369">
        <v>0</v>
      </c>
      <c r="L1291" s="345">
        <v>0.119886666</v>
      </c>
      <c r="M1291" s="345">
        <v>0.11988885474311559</v>
      </c>
      <c r="N1291" s="345">
        <v>0.11989104352619054</v>
      </c>
      <c r="O1291" s="345">
        <v>0.1198932323492256</v>
      </c>
      <c r="P1291" s="345">
        <v>0.11989542121222152</v>
      </c>
      <c r="Q1291" s="345">
        <v>0.11989761011517898</v>
      </c>
      <c r="R1291" s="345">
        <v>0.11989979905809874</v>
      </c>
      <c r="S1291" s="345">
        <v>0.11990198804098152</v>
      </c>
      <c r="T1291" s="345">
        <v>0.11990417706382808</v>
      </c>
      <c r="U1291" s="345">
        <v>0.11990636612663909</v>
      </c>
      <c r="V1291" s="345">
        <v>0.11990855522941533</v>
      </c>
      <c r="W1291" s="345">
        <v>0.11991074437215749</v>
      </c>
      <c r="X1291" s="345">
        <v>0.11991293355486639</v>
      </c>
      <c r="Y1291" s="345">
        <v>0.11991512277754263</v>
      </c>
      <c r="Z1291" s="381"/>
      <c r="AA1291" s="347">
        <v>0</v>
      </c>
      <c r="AB1291" s="347">
        <v>0</v>
      </c>
      <c r="AC1291" s="348">
        <v>0</v>
      </c>
      <c r="AD1291" s="175"/>
      <c r="AE1291" s="349">
        <v>82824</v>
      </c>
      <c r="AF1291" s="350"/>
      <c r="AG1291" s="350"/>
      <c r="AH1291" s="350"/>
      <c r="AI1291" s="350"/>
      <c r="AJ1291" s="350"/>
      <c r="AK1291" s="350"/>
      <c r="AL1291" s="351"/>
      <c r="AM1291" s="157">
        <v>0.85</v>
      </c>
      <c r="AN1291" s="216">
        <v>-0.730113334</v>
      </c>
      <c r="AO1291"/>
      <c r="AP1291"/>
      <c r="AQ1291"/>
      <c r="AR1291"/>
      <c r="AS1291"/>
      <c r="AT1291"/>
    </row>
    <row r="1292" spans="1:46" ht="15" x14ac:dyDescent="0.25">
      <c r="A1292" s="152"/>
      <c r="C1292" s="217"/>
      <c r="D1292" s="139"/>
      <c r="E1292" s="139"/>
      <c r="F1292" s="139"/>
      <c r="G1292" s="218">
        <v>0.5</v>
      </c>
      <c r="H1292" s="248"/>
      <c r="I1292" s="220"/>
      <c r="J1292" s="220"/>
      <c r="K1292" s="220"/>
      <c r="L1292" s="220" t="s">
        <v>32</v>
      </c>
      <c r="M1292" s="235"/>
      <c r="N1292" s="221"/>
      <c r="O1292" s="221"/>
      <c r="P1292" s="221"/>
      <c r="Q1292" s="221"/>
      <c r="R1292" s="221"/>
      <c r="S1292" s="221"/>
      <c r="T1292" s="221"/>
      <c r="U1292" s="221"/>
      <c r="V1292" s="221"/>
      <c r="W1292" s="221"/>
      <c r="X1292" s="221"/>
      <c r="Y1292" s="221"/>
      <c r="Z1292" s="222"/>
      <c r="AA1292" s="353"/>
      <c r="AB1292" s="353"/>
      <c r="AC1292" s="372">
        <v>0</v>
      </c>
      <c r="AD1292" s="175"/>
      <c r="AE1292" s="186">
        <v>1</v>
      </c>
      <c r="AF1292" s="187">
        <v>0</v>
      </c>
      <c r="AG1292" s="187">
        <v>0</v>
      </c>
      <c r="AH1292" s="187">
        <v>0</v>
      </c>
      <c r="AI1292" s="187">
        <v>0</v>
      </c>
      <c r="AJ1292" s="187">
        <v>0</v>
      </c>
      <c r="AK1292" s="187">
        <v>0</v>
      </c>
      <c r="AL1292" s="188">
        <v>0</v>
      </c>
      <c r="AM1292" s="157"/>
      <c r="AN1292" s="216"/>
      <c r="AO1292"/>
      <c r="AP1292"/>
      <c r="AQ1292"/>
      <c r="AR1292"/>
      <c r="AS1292"/>
      <c r="AT1292"/>
    </row>
    <row r="1293" spans="1:46" ht="15" x14ac:dyDescent="0.25">
      <c r="A1293" s="152"/>
      <c r="C1293" s="223" t="s">
        <v>33</v>
      </c>
      <c r="D1293" s="373"/>
      <c r="E1293" s="225"/>
      <c r="F1293" s="225"/>
      <c r="G1293" s="226"/>
      <c r="H1293" s="249"/>
      <c r="I1293" s="228"/>
      <c r="J1293" s="228"/>
      <c r="K1293" s="228"/>
      <c r="L1293" s="228"/>
      <c r="M1293" s="374"/>
      <c r="N1293" s="374"/>
      <c r="O1293" s="375"/>
      <c r="P1293" s="375"/>
      <c r="Q1293" s="375"/>
      <c r="R1293" s="376" t="s">
        <v>34</v>
      </c>
      <c r="S1293" s="396">
        <v>0</v>
      </c>
      <c r="T1293" s="233"/>
      <c r="U1293" s="233"/>
      <c r="V1293" s="233"/>
      <c r="W1293" s="233"/>
      <c r="X1293" s="233"/>
      <c r="Y1293" s="233"/>
      <c r="Z1293" s="234"/>
      <c r="AA1293" s="378"/>
      <c r="AB1293" s="378"/>
      <c r="AC1293" s="379"/>
      <c r="AD1293" s="175"/>
      <c r="AE1293" s="175"/>
      <c r="AF1293" s="175"/>
      <c r="AG1293" s="175"/>
      <c r="AH1293" s="175"/>
      <c r="AI1293" s="175"/>
      <c r="AJ1293" s="175"/>
      <c r="AK1293" s="175"/>
      <c r="AL1293" s="175"/>
      <c r="AM1293" s="157"/>
      <c r="AN1293" s="216"/>
      <c r="AO1293"/>
      <c r="AP1293"/>
      <c r="AQ1293"/>
      <c r="AR1293"/>
      <c r="AS1293"/>
      <c r="AT1293"/>
    </row>
    <row r="1294" spans="1:46" ht="15" x14ac:dyDescent="0.25">
      <c r="A1294" s="246"/>
      <c r="B1294" s="246"/>
      <c r="C1294" s="246"/>
      <c r="D1294" s="246"/>
      <c r="E1294" s="246"/>
      <c r="F1294" s="246"/>
      <c r="G1294" s="246"/>
      <c r="H1294" s="246"/>
      <c r="I1294" s="246"/>
      <c r="J1294" s="246"/>
      <c r="K1294" s="246"/>
      <c r="L1294" s="246"/>
      <c r="M1294" s="246"/>
      <c r="N1294" s="246"/>
      <c r="O1294" s="246"/>
      <c r="P1294" s="246"/>
      <c r="Q1294" s="246"/>
      <c r="R1294" s="246"/>
      <c r="S1294" s="246"/>
      <c r="T1294" s="246"/>
      <c r="U1294" s="246"/>
      <c r="V1294" s="246"/>
      <c r="W1294" s="246"/>
      <c r="X1294" s="246"/>
      <c r="Y1294" s="246"/>
      <c r="Z1294" s="246"/>
      <c r="AA1294" s="246"/>
      <c r="AB1294" s="246"/>
      <c r="AC1294" s="246"/>
      <c r="AD1294" s="246"/>
      <c r="AE1294" s="246"/>
      <c r="AF1294" s="246"/>
      <c r="AG1294" s="246"/>
      <c r="AH1294" s="246"/>
      <c r="AI1294" s="246"/>
      <c r="AJ1294" s="246"/>
      <c r="AK1294" s="246"/>
      <c r="AL1294" s="246"/>
      <c r="AM1294" s="157"/>
      <c r="AN1294" s="216"/>
      <c r="AO1294"/>
      <c r="AP1294"/>
      <c r="AQ1294"/>
      <c r="AR1294"/>
      <c r="AS1294"/>
      <c r="AT1294"/>
    </row>
    <row r="1295" spans="1:46" ht="15" x14ac:dyDescent="0.25">
      <c r="A1295" s="152"/>
      <c r="B1295" s="25"/>
      <c r="C1295" s="158"/>
      <c r="D1295" s="152"/>
      <c r="E1295" s="152"/>
      <c r="F1295" s="152"/>
      <c r="G1295" s="152"/>
      <c r="H1295" s="152"/>
      <c r="I1295" s="152"/>
      <c r="J1295" s="152"/>
      <c r="K1295" s="152"/>
      <c r="L1295" s="7" t="s">
        <v>0</v>
      </c>
      <c r="M1295" s="159"/>
      <c r="N1295" s="159"/>
      <c r="O1295" s="159"/>
      <c r="P1295" s="159"/>
      <c r="Q1295" s="159"/>
      <c r="R1295" s="159"/>
      <c r="S1295" s="159"/>
      <c r="T1295" s="159"/>
      <c r="U1295" s="159"/>
      <c r="V1295" s="159"/>
      <c r="W1295" s="159"/>
      <c r="X1295" s="159"/>
      <c r="Y1295" s="159"/>
      <c r="Z1295" s="156"/>
      <c r="AA1295" s="152"/>
      <c r="AB1295" s="152"/>
      <c r="AC1295" s="152"/>
      <c r="AD1295" s="152"/>
      <c r="AE1295" s="152"/>
      <c r="AF1295" s="152"/>
      <c r="AG1295" s="152"/>
      <c r="AH1295" s="152"/>
      <c r="AI1295" s="152"/>
      <c r="AJ1295" s="152"/>
      <c r="AK1295" s="152"/>
      <c r="AL1295" s="152"/>
      <c r="AM1295" s="157"/>
      <c r="AN1295" s="216"/>
      <c r="AO1295"/>
      <c r="AP1295"/>
      <c r="AQ1295"/>
      <c r="AR1295"/>
      <c r="AS1295"/>
      <c r="AT1295"/>
    </row>
    <row r="1296" spans="1:46" ht="61.5" x14ac:dyDescent="0.25">
      <c r="A1296" s="20" t="s">
        <v>39</v>
      </c>
      <c r="B1296" s="21" t="s">
        <v>657</v>
      </c>
      <c r="C1296" s="20" t="s">
        <v>2</v>
      </c>
      <c r="D1296" s="18" t="s">
        <v>3</v>
      </c>
      <c r="E1296" s="18" t="s">
        <v>4</v>
      </c>
      <c r="F1296" s="18" t="s">
        <v>5</v>
      </c>
      <c r="G1296" s="22" t="s">
        <v>6</v>
      </c>
      <c r="H1296" s="22" t="s">
        <v>826</v>
      </c>
      <c r="I1296" s="16" t="s">
        <v>7</v>
      </c>
      <c r="J1296" s="24" t="s">
        <v>8</v>
      </c>
      <c r="K1296" s="17" t="s">
        <v>9</v>
      </c>
      <c r="L1296" s="22" t="s">
        <v>10</v>
      </c>
      <c r="M1296" s="22" t="s">
        <v>658</v>
      </c>
      <c r="N1296" s="22" t="s">
        <v>659</v>
      </c>
      <c r="O1296" s="22" t="s">
        <v>660</v>
      </c>
      <c r="P1296" s="22" t="s">
        <v>661</v>
      </c>
      <c r="Q1296" s="22" t="s">
        <v>662</v>
      </c>
      <c r="R1296" s="22" t="s">
        <v>663</v>
      </c>
      <c r="S1296" s="22" t="s">
        <v>664</v>
      </c>
      <c r="T1296" s="22" t="s">
        <v>665</v>
      </c>
      <c r="U1296" s="22" t="s">
        <v>666</v>
      </c>
      <c r="V1296" s="22" t="s">
        <v>667</v>
      </c>
      <c r="W1296" s="22" t="s">
        <v>665</v>
      </c>
      <c r="X1296" s="22" t="s">
        <v>666</v>
      </c>
      <c r="Y1296" s="22" t="s">
        <v>667</v>
      </c>
      <c r="Z1296" s="23" t="s">
        <v>11</v>
      </c>
      <c r="AA1296" s="19" t="s">
        <v>12</v>
      </c>
      <c r="AB1296" s="19" t="s">
        <v>13</v>
      </c>
      <c r="AC1296" s="19" t="s">
        <v>14</v>
      </c>
      <c r="AD1296" s="160"/>
      <c r="AE1296" s="19" t="s">
        <v>15</v>
      </c>
      <c r="AF1296" s="19" t="s">
        <v>16</v>
      </c>
      <c r="AG1296" s="19" t="s">
        <v>17</v>
      </c>
      <c r="AH1296" s="19" t="s">
        <v>18</v>
      </c>
      <c r="AI1296" s="19" t="s">
        <v>19</v>
      </c>
      <c r="AJ1296" s="19" t="s">
        <v>20</v>
      </c>
      <c r="AK1296" s="19" t="s">
        <v>21</v>
      </c>
      <c r="AL1296" s="19" t="s">
        <v>22</v>
      </c>
      <c r="AM1296" s="157"/>
      <c r="AN1296" s="216"/>
      <c r="AO1296"/>
      <c r="AP1296"/>
      <c r="AQ1296"/>
      <c r="AR1296"/>
      <c r="AS1296"/>
      <c r="AT1296"/>
    </row>
    <row r="1297" spans="1:46" ht="15" x14ac:dyDescent="0.25">
      <c r="A1297" s="6"/>
      <c r="B1297" s="161"/>
      <c r="C1297" s="162"/>
      <c r="D1297" s="161"/>
      <c r="E1297" s="161"/>
      <c r="F1297" s="161"/>
      <c r="G1297" s="163"/>
      <c r="H1297" s="161"/>
      <c r="I1297" s="164"/>
      <c r="J1297" s="165"/>
      <c r="K1297" s="161"/>
      <c r="L1297" s="161"/>
      <c r="M1297" s="161"/>
      <c r="N1297" s="161"/>
      <c r="O1297" s="161"/>
      <c r="P1297" s="161"/>
      <c r="Q1297" s="161"/>
      <c r="R1297" s="161"/>
      <c r="S1297" s="161"/>
      <c r="T1297" s="161"/>
      <c r="U1297" s="161"/>
      <c r="V1297" s="161"/>
      <c r="W1297" s="161"/>
      <c r="X1297" s="161"/>
      <c r="Y1297" s="161"/>
      <c r="Z1297" s="160"/>
      <c r="AA1297" s="160"/>
      <c r="AB1297" s="160"/>
      <c r="AC1297" s="160"/>
      <c r="AD1297" s="160"/>
      <c r="AE1297" s="160"/>
      <c r="AF1297" s="160"/>
      <c r="AG1297" s="160"/>
      <c r="AH1297" s="160"/>
      <c r="AI1297" s="160"/>
      <c r="AJ1297" s="160"/>
      <c r="AK1297" s="160"/>
      <c r="AL1297" s="160"/>
      <c r="AM1297" s="157"/>
      <c r="AN1297" s="216"/>
      <c r="AO1297"/>
      <c r="AP1297"/>
      <c r="AQ1297"/>
      <c r="AR1297"/>
      <c r="AS1297"/>
      <c r="AT1297"/>
    </row>
    <row r="1298" spans="1:46" ht="15" x14ac:dyDescent="0.25">
      <c r="A1298" s="334" t="s">
        <v>626</v>
      </c>
      <c r="B1298" s="335">
        <v>261</v>
      </c>
      <c r="C1298" s="336"/>
      <c r="D1298" s="337" t="s">
        <v>23</v>
      </c>
      <c r="E1298" s="338" t="s">
        <v>840</v>
      </c>
      <c r="F1298" s="339"/>
      <c r="G1298" s="408"/>
      <c r="H1298" s="409">
        <v>2</v>
      </c>
      <c r="I1298" s="342">
        <v>1</v>
      </c>
      <c r="J1298" s="343"/>
      <c r="K1298" s="344" t="s">
        <v>24</v>
      </c>
      <c r="L1298" s="345">
        <v>2</v>
      </c>
      <c r="M1298" s="345">
        <v>2.0000365135371365</v>
      </c>
      <c r="N1298" s="345">
        <v>2.0000730277408922</v>
      </c>
      <c r="O1298" s="345">
        <v>2.0001095426112792</v>
      </c>
      <c r="P1298" s="345">
        <v>2.0001460581483101</v>
      </c>
      <c r="Q1298" s="345">
        <v>2.0001825743519963</v>
      </c>
      <c r="R1298" s="345">
        <v>2.0002190912223505</v>
      </c>
      <c r="S1298" s="345">
        <v>2.0002556087593848</v>
      </c>
      <c r="T1298" s="345">
        <v>2.0002921269631115</v>
      </c>
      <c r="U1298" s="345">
        <v>2.0003286458335428</v>
      </c>
      <c r="V1298" s="345">
        <v>2.00036516537069</v>
      </c>
      <c r="W1298" s="345">
        <v>2.0004016855745661</v>
      </c>
      <c r="X1298" s="345">
        <v>2.0004382064451836</v>
      </c>
      <c r="Y1298" s="345">
        <v>2.0004747279825534</v>
      </c>
      <c r="Z1298" s="346" t="s">
        <v>1631</v>
      </c>
      <c r="AA1298" s="347">
        <v>0</v>
      </c>
      <c r="AB1298" s="347">
        <v>0</v>
      </c>
      <c r="AC1298" s="348">
        <v>0.125</v>
      </c>
      <c r="AD1298" s="175"/>
      <c r="AE1298" s="349">
        <v>18731</v>
      </c>
      <c r="AF1298" s="350"/>
      <c r="AG1298" s="350"/>
      <c r="AH1298" s="350"/>
      <c r="AI1298" s="350"/>
      <c r="AJ1298" s="350"/>
      <c r="AK1298" s="350"/>
      <c r="AL1298" s="351"/>
      <c r="AM1298" s="157"/>
      <c r="AN1298" s="216"/>
      <c r="AO1298"/>
      <c r="AP1298"/>
      <c r="AQ1298"/>
      <c r="AR1298"/>
      <c r="AS1298"/>
      <c r="AT1298"/>
    </row>
    <row r="1299" spans="1:46" ht="15" x14ac:dyDescent="0.25">
      <c r="A1299" s="11"/>
      <c r="B1299" s="176"/>
      <c r="C1299" s="177"/>
      <c r="D1299" s="178"/>
      <c r="E1299" s="178"/>
      <c r="F1299" s="178"/>
      <c r="G1299" s="179"/>
      <c r="H1299" s="180"/>
      <c r="I1299" s="181"/>
      <c r="J1299" s="182"/>
      <c r="K1299" s="183" t="s">
        <v>25</v>
      </c>
      <c r="L1299" s="352">
        <v>2.1651241486651989</v>
      </c>
      <c r="M1299" s="352">
        <v>2.1651636768357028</v>
      </c>
      <c r="N1299" s="352">
        <v>2.1652032057278632</v>
      </c>
      <c r="O1299" s="352">
        <v>2.165242735341693</v>
      </c>
      <c r="P1299" s="352">
        <v>2.1652822656772068</v>
      </c>
      <c r="Q1299" s="352">
        <v>2.1653217967344158</v>
      </c>
      <c r="R1299" s="352">
        <v>2.1653613285133346</v>
      </c>
      <c r="S1299" s="352">
        <v>2.1654008610139761</v>
      </c>
      <c r="T1299" s="352">
        <v>2.1654403942363536</v>
      </c>
      <c r="U1299" s="352">
        <v>2.1654799281804795</v>
      </c>
      <c r="V1299" s="352">
        <v>2.1655194628463676</v>
      </c>
      <c r="W1299" s="352">
        <v>2.1655589982340304</v>
      </c>
      <c r="X1299" s="352">
        <v>2.1655985343434829</v>
      </c>
      <c r="Y1299" s="352">
        <v>2.1656380711747358</v>
      </c>
      <c r="Z1299" s="184"/>
      <c r="AA1299" s="353"/>
      <c r="AB1299" s="353"/>
      <c r="AC1299" s="354">
        <v>0.25</v>
      </c>
      <c r="AD1299" s="175"/>
      <c r="AE1299" s="186">
        <v>1</v>
      </c>
      <c r="AF1299" s="187">
        <v>0</v>
      </c>
      <c r="AG1299" s="187">
        <v>0</v>
      </c>
      <c r="AH1299" s="187">
        <v>0</v>
      </c>
      <c r="AI1299" s="187">
        <v>0</v>
      </c>
      <c r="AJ1299" s="187">
        <v>0</v>
      </c>
      <c r="AK1299" s="187">
        <v>0</v>
      </c>
      <c r="AL1299" s="188">
        <v>0</v>
      </c>
      <c r="AM1299" s="157"/>
      <c r="AN1299" s="216"/>
      <c r="AO1299"/>
      <c r="AP1299"/>
      <c r="AQ1299"/>
      <c r="AR1299"/>
      <c r="AS1299"/>
      <c r="AT1299"/>
    </row>
    <row r="1300" spans="1:46" ht="15" x14ac:dyDescent="0.25">
      <c r="A1300" s="11"/>
      <c r="B1300" s="176"/>
      <c r="C1300" s="189"/>
      <c r="D1300" s="190" t="s">
        <v>26</v>
      </c>
      <c r="E1300" s="355"/>
      <c r="F1300" s="356"/>
      <c r="G1300" s="357"/>
      <c r="H1300" s="358"/>
      <c r="I1300" s="359"/>
      <c r="J1300" s="359"/>
      <c r="K1300" s="359"/>
      <c r="L1300" s="359"/>
      <c r="M1300" s="359"/>
      <c r="N1300" s="360"/>
      <c r="O1300" s="360"/>
      <c r="P1300" s="360"/>
      <c r="Q1300" s="360"/>
      <c r="R1300" s="361" t="s">
        <v>27</v>
      </c>
      <c r="S1300" s="392">
        <v>0</v>
      </c>
      <c r="T1300" s="353"/>
      <c r="U1300" s="353"/>
      <c r="V1300" s="353"/>
      <c r="W1300" s="353"/>
      <c r="X1300" s="353"/>
      <c r="Y1300" s="353"/>
      <c r="Z1300" s="184"/>
      <c r="AA1300" s="362"/>
      <c r="AB1300" s="362"/>
      <c r="AC1300" s="363"/>
      <c r="AD1300" s="175"/>
      <c r="AE1300" s="175"/>
      <c r="AF1300" s="175"/>
      <c r="AG1300" s="175"/>
      <c r="AH1300" s="175"/>
      <c r="AI1300" s="175"/>
      <c r="AJ1300" s="175"/>
      <c r="AK1300" s="175"/>
      <c r="AL1300" s="175"/>
      <c r="AM1300" s="157"/>
      <c r="AN1300" s="216"/>
      <c r="AO1300"/>
      <c r="AP1300"/>
      <c r="AQ1300"/>
      <c r="AR1300"/>
      <c r="AS1300"/>
      <c r="AT1300"/>
    </row>
    <row r="1301" spans="1:46" ht="15" x14ac:dyDescent="0.25">
      <c r="A1301" s="14"/>
      <c r="B1301" s="197"/>
      <c r="C1301" s="198"/>
      <c r="D1301" s="198"/>
      <c r="E1301" s="198"/>
      <c r="F1301" s="199"/>
      <c r="G1301" s="200" t="s">
        <v>28</v>
      </c>
      <c r="H1301" s="201">
        <v>0.99199999999999999</v>
      </c>
      <c r="I1301" s="197"/>
      <c r="J1301" s="202"/>
      <c r="K1301" s="203" t="s">
        <v>29</v>
      </c>
      <c r="L1301" s="78">
        <v>1.984</v>
      </c>
      <c r="M1301" s="78">
        <v>1.9840362214288394</v>
      </c>
      <c r="N1301" s="78">
        <v>1.9840724435189652</v>
      </c>
      <c r="O1301" s="78">
        <v>1.9841086662703888</v>
      </c>
      <c r="P1301" s="78">
        <v>1.9841448896831237</v>
      </c>
      <c r="Q1301" s="78">
        <v>1.9841811137571803</v>
      </c>
      <c r="R1301" s="78">
        <v>1.9842173384925716</v>
      </c>
      <c r="S1301" s="78">
        <v>1.9842535638893097</v>
      </c>
      <c r="T1301" s="78">
        <v>1.9842897899474066</v>
      </c>
      <c r="U1301" s="78">
        <v>1.9843260166668744</v>
      </c>
      <c r="V1301" s="78">
        <v>1.9843622440477244</v>
      </c>
      <c r="W1301" s="78">
        <v>1.9843984720899697</v>
      </c>
      <c r="X1301" s="78">
        <v>1.9844347007936221</v>
      </c>
      <c r="Y1301" s="78">
        <v>1.9844709301586929</v>
      </c>
      <c r="Z1301" s="204"/>
      <c r="AA1301" s="205"/>
      <c r="AB1301" s="198"/>
      <c r="AC1301" s="206"/>
      <c r="AD1301" s="175"/>
      <c r="AE1301" s="175"/>
      <c r="AF1301" s="175"/>
      <c r="AG1301" s="175"/>
      <c r="AH1301" s="175"/>
      <c r="AI1301" s="175"/>
      <c r="AJ1301" s="175"/>
      <c r="AK1301" s="175"/>
      <c r="AL1301" s="175"/>
      <c r="AM1301" s="157"/>
      <c r="AN1301" s="216"/>
      <c r="AO1301"/>
      <c r="AP1301"/>
      <c r="AQ1301"/>
      <c r="AR1301"/>
      <c r="AS1301"/>
      <c r="AT1301"/>
    </row>
    <row r="1302" spans="1:46" ht="15" x14ac:dyDescent="0.25">
      <c r="A1302" s="2"/>
      <c r="C1302" s="207"/>
      <c r="D1302" s="208"/>
      <c r="E1302" s="208"/>
      <c r="F1302" s="208"/>
      <c r="G1302" s="209"/>
      <c r="H1302" s="241"/>
      <c r="I1302" s="211"/>
      <c r="J1302" s="212"/>
      <c r="K1302" s="208"/>
      <c r="Z1302" s="175"/>
      <c r="AA1302" s="175"/>
      <c r="AB1302" s="175"/>
      <c r="AC1302" s="175"/>
      <c r="AD1302" s="175"/>
      <c r="AE1302" s="175"/>
      <c r="AF1302" s="175"/>
      <c r="AG1302" s="175"/>
      <c r="AH1302" s="175"/>
      <c r="AI1302" s="175"/>
      <c r="AJ1302" s="175"/>
      <c r="AK1302" s="175"/>
      <c r="AL1302" s="175"/>
      <c r="AM1302" s="157"/>
      <c r="AN1302" s="216"/>
      <c r="AO1302"/>
      <c r="AP1302"/>
      <c r="AQ1302"/>
      <c r="AR1302"/>
      <c r="AS1302"/>
      <c r="AT1302"/>
    </row>
    <row r="1303" spans="1:46" ht="15" x14ac:dyDescent="0.25">
      <c r="A1303" s="152"/>
      <c r="B1303" s="388">
        <v>343</v>
      </c>
      <c r="C1303" s="365" t="s">
        <v>425</v>
      </c>
      <c r="D1303" s="366" t="s">
        <v>30</v>
      </c>
      <c r="E1303" s="366" t="s">
        <v>627</v>
      </c>
      <c r="F1303" s="367"/>
      <c r="G1303" s="411"/>
      <c r="H1303" s="413">
        <v>3.9331716551313498E-2</v>
      </c>
      <c r="I1303" s="342">
        <v>1</v>
      </c>
      <c r="J1303" s="368">
        <v>0</v>
      </c>
      <c r="K1303" s="369">
        <v>0</v>
      </c>
      <c r="L1303" s="370">
        <v>3.9331716551313498E-2</v>
      </c>
      <c r="M1303" s="370">
        <v>3.933243462135997E-2</v>
      </c>
      <c r="N1303" s="370">
        <v>3.9333152704516074E-2</v>
      </c>
      <c r="O1303" s="370">
        <v>3.9333870800782059E-2</v>
      </c>
      <c r="P1303" s="370">
        <v>3.9334588910158168E-2</v>
      </c>
      <c r="Q1303" s="370">
        <v>3.933530703264463E-2</v>
      </c>
      <c r="R1303" s="370">
        <v>3.9336025168241681E-2</v>
      </c>
      <c r="S1303" s="370">
        <v>3.9336743316949578E-2</v>
      </c>
      <c r="T1303" s="370">
        <v>3.933746147876855E-2</v>
      </c>
      <c r="U1303" s="370">
        <v>3.9338179653698825E-2</v>
      </c>
      <c r="V1303" s="370">
        <v>3.9338897841740661E-2</v>
      </c>
      <c r="W1303" s="370">
        <v>3.9339616042894279E-2</v>
      </c>
      <c r="X1303" s="370">
        <v>3.9340334257159958E-2</v>
      </c>
      <c r="Y1303" s="370">
        <v>3.9341052484537883E-2</v>
      </c>
      <c r="Z1303" s="381"/>
      <c r="AA1303" s="347">
        <v>0</v>
      </c>
      <c r="AB1303" s="347">
        <v>0</v>
      </c>
      <c r="AC1303" s="348">
        <v>0</v>
      </c>
      <c r="AD1303" s="175"/>
      <c r="AE1303" s="349">
        <v>85007</v>
      </c>
      <c r="AF1303" s="350"/>
      <c r="AG1303" s="350"/>
      <c r="AH1303" s="350"/>
      <c r="AI1303" s="350"/>
      <c r="AJ1303" s="350"/>
      <c r="AK1303" s="350"/>
      <c r="AL1303" s="351"/>
      <c r="AM1303" s="157">
        <v>0.39</v>
      </c>
      <c r="AN1303" s="216">
        <v>-0.3506682834486865</v>
      </c>
      <c r="AO1303"/>
      <c r="AP1303"/>
      <c r="AQ1303"/>
      <c r="AR1303"/>
      <c r="AS1303"/>
      <c r="AT1303"/>
    </row>
    <row r="1304" spans="1:46" ht="15" x14ac:dyDescent="0.25">
      <c r="A1304" s="152"/>
      <c r="C1304" s="238" t="s">
        <v>672</v>
      </c>
      <c r="D1304" s="139"/>
      <c r="E1304" s="139"/>
      <c r="F1304" s="139"/>
      <c r="G1304" s="218"/>
      <c r="H1304" s="248"/>
      <c r="I1304" s="220"/>
      <c r="J1304" s="220"/>
      <c r="K1304" s="220"/>
      <c r="L1304" s="220" t="s">
        <v>32</v>
      </c>
      <c r="M1304" s="235"/>
      <c r="N1304" s="221"/>
      <c r="O1304" s="221"/>
      <c r="P1304" s="221"/>
      <c r="Q1304" s="221"/>
      <c r="R1304" s="221"/>
      <c r="S1304" s="221"/>
      <c r="T1304" s="221"/>
      <c r="U1304" s="221"/>
      <c r="V1304" s="221"/>
      <c r="W1304" s="221"/>
      <c r="X1304" s="221"/>
      <c r="Y1304" s="221"/>
      <c r="Z1304" s="222"/>
      <c r="AA1304" s="353"/>
      <c r="AB1304" s="353"/>
      <c r="AC1304" s="382"/>
      <c r="AD1304" s="175"/>
      <c r="AE1304" s="186">
        <v>1</v>
      </c>
      <c r="AF1304" s="187">
        <v>0</v>
      </c>
      <c r="AG1304" s="187">
        <v>0</v>
      </c>
      <c r="AH1304" s="187">
        <v>0</v>
      </c>
      <c r="AI1304" s="187">
        <v>0</v>
      </c>
      <c r="AJ1304" s="187">
        <v>0</v>
      </c>
      <c r="AK1304" s="187">
        <v>0</v>
      </c>
      <c r="AL1304" s="188">
        <v>0</v>
      </c>
      <c r="AM1304" s="157"/>
      <c r="AN1304" s="216"/>
      <c r="AO1304"/>
      <c r="AP1304"/>
      <c r="AQ1304"/>
      <c r="AR1304"/>
      <c r="AS1304"/>
      <c r="AT1304"/>
    </row>
    <row r="1305" spans="1:46" ht="15" x14ac:dyDescent="0.25">
      <c r="A1305" s="152"/>
      <c r="C1305" s="223" t="s">
        <v>33</v>
      </c>
      <c r="D1305" s="373"/>
      <c r="E1305" s="225"/>
      <c r="F1305" s="225"/>
      <c r="G1305" s="226"/>
      <c r="H1305" s="249"/>
      <c r="I1305" s="228"/>
      <c r="J1305" s="228"/>
      <c r="K1305" s="228"/>
      <c r="L1305" s="228"/>
      <c r="M1305" s="374"/>
      <c r="N1305" s="374"/>
      <c r="O1305" s="375"/>
      <c r="P1305" s="375"/>
      <c r="Q1305" s="375"/>
      <c r="R1305" s="376" t="s">
        <v>34</v>
      </c>
      <c r="S1305" s="396">
        <v>0</v>
      </c>
      <c r="T1305" s="233"/>
      <c r="U1305" s="233"/>
      <c r="V1305" s="233"/>
      <c r="W1305" s="233"/>
      <c r="X1305" s="233"/>
      <c r="Y1305" s="233"/>
      <c r="Z1305" s="234"/>
      <c r="AA1305" s="378"/>
      <c r="AB1305" s="378"/>
      <c r="AC1305" s="379"/>
      <c r="AD1305" s="175"/>
      <c r="AE1305" s="175"/>
      <c r="AF1305" s="175"/>
      <c r="AG1305" s="175"/>
      <c r="AH1305" s="175"/>
      <c r="AI1305" s="175"/>
      <c r="AJ1305" s="175"/>
      <c r="AK1305" s="175"/>
      <c r="AL1305" s="175"/>
      <c r="AM1305" s="157"/>
      <c r="AN1305" s="216"/>
      <c r="AO1305"/>
      <c r="AP1305"/>
      <c r="AQ1305"/>
      <c r="AR1305"/>
      <c r="AS1305"/>
      <c r="AT1305"/>
    </row>
    <row r="1306" spans="1:46" ht="15" x14ac:dyDescent="0.25">
      <c r="A1306" s="152"/>
      <c r="B1306" s="364">
        <v>274</v>
      </c>
      <c r="C1306" s="365" t="s">
        <v>424</v>
      </c>
      <c r="D1306" s="366" t="s">
        <v>30</v>
      </c>
      <c r="E1306" s="366" t="s">
        <v>540</v>
      </c>
      <c r="F1306" s="367"/>
      <c r="G1306" s="411"/>
      <c r="H1306" s="413">
        <v>0.32870077403597708</v>
      </c>
      <c r="I1306" s="342">
        <v>1</v>
      </c>
      <c r="J1306" s="368">
        <v>0</v>
      </c>
      <c r="K1306" s="369">
        <v>0</v>
      </c>
      <c r="L1306" s="370">
        <v>0.32870077403597708</v>
      </c>
      <c r="M1306" s="370">
        <v>0.32870677504993684</v>
      </c>
      <c r="N1306" s="370">
        <v>0.32871277617345579</v>
      </c>
      <c r="O1306" s="370">
        <v>0.32871877740653577</v>
      </c>
      <c r="P1306" s="370">
        <v>0.32872477874917899</v>
      </c>
      <c r="Q1306" s="370">
        <v>0.32873078020138724</v>
      </c>
      <c r="R1306" s="370">
        <v>0.32873678176316262</v>
      </c>
      <c r="S1306" s="370">
        <v>0.32874278343450714</v>
      </c>
      <c r="T1306" s="370">
        <v>0.32874878521542283</v>
      </c>
      <c r="U1306" s="370">
        <v>0.32875478710591161</v>
      </c>
      <c r="V1306" s="370">
        <v>0.32876078910597556</v>
      </c>
      <c r="W1306" s="370">
        <v>0.32876679121561647</v>
      </c>
      <c r="X1306" s="370">
        <v>0.32877279343483679</v>
      </c>
      <c r="Y1306" s="370">
        <v>0.328778795763638</v>
      </c>
      <c r="Z1306" s="371"/>
      <c r="AA1306" s="347">
        <v>0</v>
      </c>
      <c r="AB1306" s="347">
        <v>0</v>
      </c>
      <c r="AC1306" s="348">
        <v>0</v>
      </c>
      <c r="AD1306" s="175"/>
      <c r="AE1306" s="349">
        <v>85020</v>
      </c>
      <c r="AF1306" s="350"/>
      <c r="AG1306" s="350"/>
      <c r="AH1306" s="350"/>
      <c r="AI1306" s="350"/>
      <c r="AJ1306" s="350"/>
      <c r="AK1306" s="350"/>
      <c r="AL1306" s="351"/>
      <c r="AM1306" s="157">
        <v>0.32100000000000001</v>
      </c>
      <c r="AN1306" s="216">
        <v>7.700774035977076E-3</v>
      </c>
      <c r="AO1306"/>
      <c r="AP1306"/>
      <c r="AQ1306"/>
      <c r="AR1306"/>
      <c r="AS1306"/>
      <c r="AT1306"/>
    </row>
    <row r="1307" spans="1:46" ht="15" x14ac:dyDescent="0.25">
      <c r="A1307" s="152"/>
      <c r="C1307" s="238" t="s">
        <v>672</v>
      </c>
      <c r="D1307" s="139"/>
      <c r="E1307" s="139"/>
      <c r="F1307" s="139"/>
      <c r="G1307" s="218"/>
      <c r="H1307" s="250"/>
      <c r="I1307" s="220"/>
      <c r="J1307" s="220"/>
      <c r="K1307" s="220"/>
      <c r="L1307" s="220" t="s">
        <v>32</v>
      </c>
      <c r="M1307" s="221"/>
      <c r="N1307" s="221"/>
      <c r="O1307" s="221"/>
      <c r="P1307" s="221"/>
      <c r="Q1307" s="221"/>
      <c r="R1307" s="221"/>
      <c r="S1307" s="221"/>
      <c r="T1307" s="221"/>
      <c r="U1307" s="221"/>
      <c r="V1307" s="221"/>
      <c r="W1307" s="221"/>
      <c r="X1307" s="221"/>
      <c r="Y1307" s="221"/>
      <c r="Z1307" s="222"/>
      <c r="AA1307" s="353"/>
      <c r="AB1307" s="353"/>
      <c r="AC1307" s="382"/>
      <c r="AD1307" s="175"/>
      <c r="AE1307" s="186">
        <v>1</v>
      </c>
      <c r="AF1307" s="187">
        <v>0</v>
      </c>
      <c r="AG1307" s="187">
        <v>0</v>
      </c>
      <c r="AH1307" s="187">
        <v>0</v>
      </c>
      <c r="AI1307" s="187">
        <v>0</v>
      </c>
      <c r="AJ1307" s="187">
        <v>0</v>
      </c>
      <c r="AK1307" s="187">
        <v>0</v>
      </c>
      <c r="AL1307" s="188">
        <v>0</v>
      </c>
      <c r="AM1307" s="157"/>
      <c r="AN1307" s="216"/>
      <c r="AO1307"/>
      <c r="AP1307"/>
      <c r="AQ1307"/>
      <c r="AR1307"/>
      <c r="AS1307"/>
      <c r="AT1307"/>
    </row>
    <row r="1308" spans="1:46" ht="15" x14ac:dyDescent="0.25">
      <c r="A1308" s="152"/>
      <c r="C1308" s="223" t="s">
        <v>33</v>
      </c>
      <c r="D1308" s="373"/>
      <c r="E1308" s="225"/>
      <c r="F1308" s="225"/>
      <c r="G1308" s="226"/>
      <c r="H1308" s="249"/>
      <c r="I1308" s="228"/>
      <c r="J1308" s="228"/>
      <c r="K1308" s="228"/>
      <c r="L1308" s="228"/>
      <c r="M1308" s="374"/>
      <c r="N1308" s="374"/>
      <c r="O1308" s="375"/>
      <c r="P1308" s="375"/>
      <c r="Q1308" s="375"/>
      <c r="R1308" s="376" t="s">
        <v>34</v>
      </c>
      <c r="S1308" s="396">
        <v>0</v>
      </c>
      <c r="T1308" s="233"/>
      <c r="U1308" s="233"/>
      <c r="V1308" s="233"/>
      <c r="W1308" s="233"/>
      <c r="X1308" s="233"/>
      <c r="Y1308" s="233"/>
      <c r="Z1308" s="234"/>
      <c r="AA1308" s="378"/>
      <c r="AB1308" s="378"/>
      <c r="AC1308" s="379"/>
      <c r="AD1308" s="175"/>
      <c r="AE1308" s="175"/>
      <c r="AF1308" s="175"/>
      <c r="AG1308" s="175"/>
      <c r="AH1308" s="175"/>
      <c r="AI1308" s="175"/>
      <c r="AJ1308" s="175"/>
      <c r="AK1308" s="175"/>
      <c r="AL1308" s="175"/>
      <c r="AM1308" s="157"/>
      <c r="AN1308" s="216"/>
      <c r="AO1308"/>
      <c r="AP1308"/>
      <c r="AQ1308"/>
      <c r="AR1308"/>
      <c r="AS1308"/>
      <c r="AT1308"/>
    </row>
    <row r="1309" spans="1:46" ht="15" x14ac:dyDescent="0.25">
      <c r="A1309" s="152"/>
      <c r="B1309" s="364">
        <v>345</v>
      </c>
      <c r="C1309" s="365" t="s">
        <v>426</v>
      </c>
      <c r="D1309" s="366" t="s">
        <v>30</v>
      </c>
      <c r="E1309" s="366" t="s">
        <v>574</v>
      </c>
      <c r="F1309" s="367"/>
      <c r="G1309" s="411"/>
      <c r="H1309" s="413">
        <v>8.7091658077908446E-2</v>
      </c>
      <c r="I1309" s="342">
        <v>1</v>
      </c>
      <c r="J1309" s="368">
        <v>0</v>
      </c>
      <c r="K1309" s="369">
        <v>0</v>
      </c>
      <c r="L1309" s="370">
        <v>8.7091658077908446E-2</v>
      </c>
      <c r="M1309" s="370">
        <v>8.7093248090154202E-2</v>
      </c>
      <c r="N1309" s="370">
        <v>8.7094838131428445E-2</v>
      </c>
      <c r="O1309" s="370">
        <v>8.709642820173169E-2</v>
      </c>
      <c r="P1309" s="370">
        <v>8.7098018301064506E-2</v>
      </c>
      <c r="Q1309" s="370">
        <v>8.7099608429427378E-2</v>
      </c>
      <c r="R1309" s="370">
        <v>8.710119858682086E-2</v>
      </c>
      <c r="S1309" s="370">
        <v>8.7102788773245482E-2</v>
      </c>
      <c r="T1309" s="370">
        <v>8.7104378988701769E-2</v>
      </c>
      <c r="U1309" s="370">
        <v>8.710596923319025E-2</v>
      </c>
      <c r="V1309" s="370">
        <v>8.7107559506711452E-2</v>
      </c>
      <c r="W1309" s="370">
        <v>8.7109149809265901E-2</v>
      </c>
      <c r="X1309" s="370">
        <v>8.7110740140854181E-2</v>
      </c>
      <c r="Y1309" s="370">
        <v>8.7112330501476723E-2</v>
      </c>
      <c r="Z1309" s="371"/>
      <c r="AA1309" s="347">
        <v>0</v>
      </c>
      <c r="AB1309" s="347">
        <v>0</v>
      </c>
      <c r="AC1309" s="348">
        <v>0</v>
      </c>
      <c r="AD1309" s="175"/>
      <c r="AE1309" s="349">
        <v>85002</v>
      </c>
      <c r="AF1309" s="350"/>
      <c r="AG1309" s="350"/>
      <c r="AH1309" s="350"/>
      <c r="AI1309" s="350"/>
      <c r="AJ1309" s="350"/>
      <c r="AK1309" s="350"/>
      <c r="AL1309" s="351"/>
      <c r="AM1309" s="157">
        <v>0.14000000000000001</v>
      </c>
      <c r="AN1309" s="216">
        <v>-5.2908341922091567E-2</v>
      </c>
      <c r="AO1309"/>
      <c r="AP1309"/>
      <c r="AQ1309"/>
      <c r="AR1309"/>
      <c r="AS1309"/>
      <c r="AT1309"/>
    </row>
    <row r="1310" spans="1:46" ht="15" x14ac:dyDescent="0.25">
      <c r="C1310" s="238" t="s">
        <v>672</v>
      </c>
      <c r="D1310" s="139"/>
      <c r="E1310" s="139"/>
      <c r="F1310" s="139"/>
      <c r="G1310" s="218"/>
      <c r="H1310" s="250"/>
      <c r="I1310" s="220"/>
      <c r="J1310" s="220"/>
      <c r="K1310" s="220"/>
      <c r="L1310" s="220" t="s">
        <v>32</v>
      </c>
      <c r="M1310" s="235"/>
      <c r="N1310" s="221"/>
      <c r="O1310" s="221"/>
      <c r="P1310" s="221"/>
      <c r="Q1310" s="221"/>
      <c r="R1310" s="221"/>
      <c r="S1310" s="221"/>
      <c r="T1310" s="221"/>
      <c r="U1310" s="221"/>
      <c r="V1310" s="221"/>
      <c r="W1310" s="221"/>
      <c r="X1310" s="221"/>
      <c r="Y1310" s="221"/>
      <c r="Z1310" s="222"/>
      <c r="AA1310" s="353"/>
      <c r="AB1310" s="353"/>
      <c r="AC1310" s="382"/>
      <c r="AD1310" s="175"/>
      <c r="AE1310" s="186">
        <v>1</v>
      </c>
      <c r="AF1310" s="187">
        <v>0</v>
      </c>
      <c r="AG1310" s="187">
        <v>0</v>
      </c>
      <c r="AH1310" s="187">
        <v>0</v>
      </c>
      <c r="AI1310" s="187">
        <v>0</v>
      </c>
      <c r="AJ1310" s="187">
        <v>0</v>
      </c>
      <c r="AK1310" s="187">
        <v>0</v>
      </c>
      <c r="AL1310" s="188">
        <v>0</v>
      </c>
      <c r="AM1310" s="157"/>
      <c r="AN1310" s="216"/>
      <c r="AO1310"/>
      <c r="AP1310"/>
      <c r="AQ1310"/>
      <c r="AR1310"/>
      <c r="AS1310"/>
      <c r="AT1310"/>
    </row>
    <row r="1311" spans="1:46" ht="15" x14ac:dyDescent="0.25">
      <c r="C1311" s="223" t="s">
        <v>33</v>
      </c>
      <c r="D1311" s="373"/>
      <c r="E1311" s="225"/>
      <c r="F1311" s="225"/>
      <c r="G1311" s="226"/>
      <c r="H1311" s="249"/>
      <c r="I1311" s="228"/>
      <c r="J1311" s="228"/>
      <c r="K1311" s="228"/>
      <c r="L1311" s="228"/>
      <c r="M1311" s="374"/>
      <c r="N1311" s="374"/>
      <c r="O1311" s="375"/>
      <c r="P1311" s="375"/>
      <c r="Q1311" s="375"/>
      <c r="R1311" s="376" t="s">
        <v>34</v>
      </c>
      <c r="S1311" s="396">
        <v>0</v>
      </c>
      <c r="T1311" s="233"/>
      <c r="U1311" s="233"/>
      <c r="V1311" s="233"/>
      <c r="W1311" s="233"/>
      <c r="X1311" s="233"/>
      <c r="Y1311" s="233"/>
      <c r="Z1311" s="234"/>
      <c r="AA1311" s="378"/>
      <c r="AB1311" s="378"/>
      <c r="AC1311" s="379"/>
      <c r="AD1311" s="175"/>
      <c r="AE1311" s="175"/>
      <c r="AF1311" s="175"/>
      <c r="AG1311" s="175"/>
      <c r="AH1311" s="175"/>
      <c r="AI1311" s="175"/>
      <c r="AJ1311" s="175"/>
      <c r="AK1311" s="175"/>
      <c r="AL1311" s="175"/>
      <c r="AM1311" s="157"/>
      <c r="AN1311" s="216"/>
      <c r="AO1311"/>
      <c r="AP1311"/>
      <c r="AQ1311"/>
      <c r="AR1311"/>
      <c r="AS1311"/>
      <c r="AT1311"/>
    </row>
    <row r="1312" spans="1:46" ht="15" x14ac:dyDescent="0.25">
      <c r="B1312" s="380">
        <v>218</v>
      </c>
      <c r="C1312" s="365" t="s">
        <v>422</v>
      </c>
      <c r="D1312" s="366" t="s">
        <v>30</v>
      </c>
      <c r="E1312" s="366" t="s">
        <v>530</v>
      </c>
      <c r="F1312" s="367"/>
      <c r="G1312" s="411">
        <v>43192</v>
      </c>
      <c r="H1312" s="412">
        <v>1.71</v>
      </c>
      <c r="I1312" s="342">
        <v>1</v>
      </c>
      <c r="J1312" s="368">
        <v>0</v>
      </c>
      <c r="K1312" s="369">
        <v>0</v>
      </c>
      <c r="L1312" s="370">
        <v>1.71</v>
      </c>
      <c r="M1312" s="370">
        <v>1.7100312190742517</v>
      </c>
      <c r="N1312" s="370">
        <v>1.7100624387184629</v>
      </c>
      <c r="O1312" s="370">
        <v>1.7100936589326436</v>
      </c>
      <c r="P1312" s="370">
        <v>1.7101248797168052</v>
      </c>
      <c r="Q1312" s="370">
        <v>1.7101561010709567</v>
      </c>
      <c r="R1312" s="370">
        <v>1.7101873229951097</v>
      </c>
      <c r="S1312" s="370">
        <v>1.710218545489274</v>
      </c>
      <c r="T1312" s="370">
        <v>1.7102497685534603</v>
      </c>
      <c r="U1312" s="370">
        <v>1.7102809921876787</v>
      </c>
      <c r="V1312" s="370">
        <v>1.71031221639194</v>
      </c>
      <c r="W1312" s="370">
        <v>1.7103434411662537</v>
      </c>
      <c r="X1312" s="370">
        <v>1.7103746665106319</v>
      </c>
      <c r="Y1312" s="370">
        <v>1.7104058924250831</v>
      </c>
      <c r="Z1312" s="371"/>
      <c r="AA1312" s="347">
        <v>0</v>
      </c>
      <c r="AB1312" s="347">
        <v>0</v>
      </c>
      <c r="AC1312" s="348">
        <v>0</v>
      </c>
      <c r="AD1312" s="175"/>
      <c r="AE1312" s="349">
        <v>85011</v>
      </c>
      <c r="AF1312" s="350"/>
      <c r="AG1312" s="350"/>
      <c r="AH1312" s="350"/>
      <c r="AI1312" s="350"/>
      <c r="AJ1312" s="350"/>
      <c r="AK1312" s="350"/>
      <c r="AL1312" s="351"/>
      <c r="AM1312" s="157">
        <v>1.7449026054210133</v>
      </c>
      <c r="AN1312" s="216">
        <v>-3.4902605421013311E-2</v>
      </c>
      <c r="AO1312"/>
      <c r="AP1312"/>
      <c r="AQ1312"/>
      <c r="AR1312"/>
      <c r="AS1312"/>
      <c r="AT1312"/>
    </row>
    <row r="1313" spans="1:46" ht="15" x14ac:dyDescent="0.25">
      <c r="C1313" s="217"/>
      <c r="D1313" s="139"/>
      <c r="E1313" s="139"/>
      <c r="F1313" s="139"/>
      <c r="G1313" s="137">
        <v>0.29166666666666669</v>
      </c>
      <c r="H1313" s="250"/>
      <c r="I1313" s="220"/>
      <c r="J1313" s="220"/>
      <c r="K1313" s="220"/>
      <c r="L1313" s="220" t="s">
        <v>32</v>
      </c>
      <c r="M1313" s="235"/>
      <c r="N1313" s="221"/>
      <c r="O1313" s="221"/>
      <c r="P1313" s="221"/>
      <c r="Q1313" s="221"/>
      <c r="R1313" s="221"/>
      <c r="S1313" s="221"/>
      <c r="T1313" s="221"/>
      <c r="U1313" s="221"/>
      <c r="V1313" s="221"/>
      <c r="W1313" s="221"/>
      <c r="X1313" s="221"/>
      <c r="Y1313" s="221"/>
      <c r="Z1313" s="222"/>
      <c r="AA1313" s="353"/>
      <c r="AB1313" s="353"/>
      <c r="AC1313" s="372">
        <v>0</v>
      </c>
      <c r="AD1313" s="175"/>
      <c r="AE1313" s="186">
        <v>1</v>
      </c>
      <c r="AF1313" s="187">
        <v>0</v>
      </c>
      <c r="AG1313" s="187">
        <v>0</v>
      </c>
      <c r="AH1313" s="187">
        <v>0</v>
      </c>
      <c r="AI1313" s="187">
        <v>0</v>
      </c>
      <c r="AJ1313" s="187">
        <v>0</v>
      </c>
      <c r="AK1313" s="187">
        <v>0</v>
      </c>
      <c r="AL1313" s="188">
        <v>0</v>
      </c>
      <c r="AM1313" s="157"/>
      <c r="AN1313" s="216"/>
      <c r="AO1313"/>
      <c r="AP1313"/>
      <c r="AQ1313"/>
      <c r="AR1313"/>
      <c r="AS1313"/>
      <c r="AT1313"/>
    </row>
    <row r="1314" spans="1:46" ht="15" x14ac:dyDescent="0.25">
      <c r="C1314" s="223" t="s">
        <v>33</v>
      </c>
      <c r="D1314" s="373"/>
      <c r="E1314" s="225"/>
      <c r="F1314" s="225"/>
      <c r="G1314" s="226"/>
      <c r="H1314" s="249"/>
      <c r="I1314" s="228"/>
      <c r="J1314" s="228"/>
      <c r="K1314" s="228"/>
      <c r="L1314" s="228"/>
      <c r="M1314" s="374"/>
      <c r="N1314" s="374"/>
      <c r="O1314" s="375"/>
      <c r="P1314" s="375"/>
      <c r="Q1314" s="375"/>
      <c r="R1314" s="376" t="s">
        <v>34</v>
      </c>
      <c r="S1314" s="396">
        <v>0</v>
      </c>
      <c r="T1314" s="233"/>
      <c r="U1314" s="233"/>
      <c r="V1314" s="233"/>
      <c r="W1314" s="233"/>
      <c r="X1314" s="233"/>
      <c r="Y1314" s="233"/>
      <c r="Z1314" s="234"/>
      <c r="AA1314" s="378"/>
      <c r="AB1314" s="378"/>
      <c r="AC1314" s="379"/>
      <c r="AD1314" s="175"/>
      <c r="AE1314" s="175"/>
      <c r="AF1314" s="175"/>
      <c r="AG1314" s="175"/>
      <c r="AH1314" s="175"/>
      <c r="AI1314" s="175"/>
      <c r="AJ1314" s="175"/>
      <c r="AK1314" s="175"/>
      <c r="AL1314" s="175"/>
      <c r="AM1314" s="157"/>
      <c r="AN1314" s="216"/>
      <c r="AO1314"/>
      <c r="AP1314"/>
      <c r="AQ1314"/>
      <c r="AR1314"/>
      <c r="AS1314"/>
      <c r="AT1314"/>
    </row>
    <row r="1315" spans="1:46" ht="15" x14ac:dyDescent="0.25">
      <c r="A1315" s="246"/>
      <c r="B1315" s="246"/>
      <c r="C1315" s="246"/>
      <c r="D1315" s="246"/>
      <c r="E1315" s="246"/>
      <c r="F1315" s="246"/>
      <c r="G1315" s="246"/>
      <c r="H1315" s="246"/>
      <c r="I1315" s="246"/>
      <c r="J1315" s="246"/>
      <c r="K1315" s="246"/>
      <c r="L1315" s="246"/>
      <c r="M1315" s="246"/>
      <c r="N1315" s="246"/>
      <c r="O1315" s="246"/>
      <c r="P1315" s="246"/>
      <c r="Q1315" s="246"/>
      <c r="R1315" s="246"/>
      <c r="S1315" s="246"/>
      <c r="T1315" s="246"/>
      <c r="U1315" s="246"/>
      <c r="V1315" s="246"/>
      <c r="W1315" s="246"/>
      <c r="X1315" s="246"/>
      <c r="Y1315" s="246"/>
      <c r="Z1315" s="246"/>
      <c r="AA1315" s="246"/>
      <c r="AB1315" s="246"/>
      <c r="AC1315" s="246"/>
      <c r="AD1315" s="246"/>
      <c r="AE1315" s="246"/>
      <c r="AF1315" s="246"/>
      <c r="AG1315" s="246"/>
      <c r="AH1315" s="246"/>
      <c r="AI1315" s="246"/>
      <c r="AJ1315" s="246"/>
      <c r="AK1315" s="246"/>
      <c r="AL1315" s="246"/>
      <c r="AM1315" s="157"/>
      <c r="AN1315" s="216"/>
      <c r="AO1315"/>
      <c r="AP1315"/>
      <c r="AQ1315"/>
      <c r="AR1315"/>
      <c r="AS1315"/>
      <c r="AT1315"/>
    </row>
    <row r="1316" spans="1:46" ht="15" x14ac:dyDescent="0.25">
      <c r="A1316" s="152"/>
      <c r="B1316" s="25"/>
      <c r="C1316" s="158"/>
      <c r="D1316" s="152"/>
      <c r="E1316" s="152"/>
      <c r="F1316" s="152"/>
      <c r="G1316" s="152"/>
      <c r="H1316" s="152"/>
      <c r="I1316" s="152"/>
      <c r="J1316" s="152"/>
      <c r="K1316" s="152"/>
      <c r="L1316" s="7" t="s">
        <v>0</v>
      </c>
      <c r="M1316" s="159"/>
      <c r="N1316" s="159"/>
      <c r="O1316" s="159"/>
      <c r="P1316" s="159"/>
      <c r="Q1316" s="159"/>
      <c r="R1316" s="159"/>
      <c r="S1316" s="159"/>
      <c r="T1316" s="159"/>
      <c r="U1316" s="159"/>
      <c r="V1316" s="159"/>
      <c r="W1316" s="159"/>
      <c r="X1316" s="159"/>
      <c r="Y1316" s="159"/>
      <c r="Z1316" s="156"/>
      <c r="AA1316" s="152"/>
      <c r="AB1316" s="152"/>
      <c r="AC1316" s="152"/>
      <c r="AD1316" s="152"/>
      <c r="AE1316" s="152"/>
      <c r="AF1316" s="152"/>
      <c r="AG1316" s="152"/>
      <c r="AH1316" s="152"/>
      <c r="AI1316" s="152"/>
      <c r="AJ1316" s="152"/>
      <c r="AK1316" s="152"/>
      <c r="AL1316" s="152"/>
      <c r="AM1316" s="157"/>
      <c r="AN1316" s="216"/>
      <c r="AO1316"/>
      <c r="AP1316"/>
      <c r="AQ1316"/>
      <c r="AR1316"/>
      <c r="AS1316"/>
      <c r="AT1316"/>
    </row>
    <row r="1317" spans="1:46" ht="61.5" x14ac:dyDescent="0.25">
      <c r="A1317" s="20" t="s">
        <v>39</v>
      </c>
      <c r="B1317" s="21" t="s">
        <v>657</v>
      </c>
      <c r="C1317" s="20" t="s">
        <v>2</v>
      </c>
      <c r="D1317" s="18" t="s">
        <v>3</v>
      </c>
      <c r="E1317" s="18" t="s">
        <v>4</v>
      </c>
      <c r="F1317" s="18" t="s">
        <v>5</v>
      </c>
      <c r="G1317" s="22" t="s">
        <v>6</v>
      </c>
      <c r="H1317" s="22" t="s">
        <v>826</v>
      </c>
      <c r="I1317" s="16" t="s">
        <v>7</v>
      </c>
      <c r="J1317" s="24" t="s">
        <v>8</v>
      </c>
      <c r="K1317" s="17" t="s">
        <v>9</v>
      </c>
      <c r="L1317" s="22" t="s">
        <v>10</v>
      </c>
      <c r="M1317" s="22" t="s">
        <v>658</v>
      </c>
      <c r="N1317" s="22" t="s">
        <v>659</v>
      </c>
      <c r="O1317" s="22" t="s">
        <v>660</v>
      </c>
      <c r="P1317" s="22" t="s">
        <v>661</v>
      </c>
      <c r="Q1317" s="22" t="s">
        <v>662</v>
      </c>
      <c r="R1317" s="22" t="s">
        <v>663</v>
      </c>
      <c r="S1317" s="22" t="s">
        <v>664</v>
      </c>
      <c r="T1317" s="22" t="s">
        <v>665</v>
      </c>
      <c r="U1317" s="22" t="s">
        <v>666</v>
      </c>
      <c r="V1317" s="22" t="s">
        <v>667</v>
      </c>
      <c r="W1317" s="22" t="s">
        <v>665</v>
      </c>
      <c r="X1317" s="22" t="s">
        <v>666</v>
      </c>
      <c r="Y1317" s="22" t="s">
        <v>667</v>
      </c>
      <c r="Z1317" s="23" t="s">
        <v>11</v>
      </c>
      <c r="AA1317" s="19" t="s">
        <v>12</v>
      </c>
      <c r="AB1317" s="19" t="s">
        <v>13</v>
      </c>
      <c r="AC1317" s="19" t="s">
        <v>14</v>
      </c>
      <c r="AD1317" s="160"/>
      <c r="AE1317" s="19" t="s">
        <v>15</v>
      </c>
      <c r="AF1317" s="19" t="s">
        <v>16</v>
      </c>
      <c r="AG1317" s="19" t="s">
        <v>17</v>
      </c>
      <c r="AH1317" s="19" t="s">
        <v>18</v>
      </c>
      <c r="AI1317" s="19" t="s">
        <v>19</v>
      </c>
      <c r="AJ1317" s="19" t="s">
        <v>20</v>
      </c>
      <c r="AK1317" s="19" t="s">
        <v>21</v>
      </c>
      <c r="AL1317" s="19" t="s">
        <v>22</v>
      </c>
      <c r="AM1317" s="157"/>
      <c r="AN1317" s="216"/>
      <c r="AO1317"/>
      <c r="AP1317"/>
      <c r="AQ1317"/>
      <c r="AR1317"/>
      <c r="AS1317"/>
      <c r="AT1317"/>
    </row>
    <row r="1318" spans="1:46" ht="15" x14ac:dyDescent="0.25">
      <c r="A1318" s="6"/>
      <c r="B1318" s="161"/>
      <c r="C1318" s="162"/>
      <c r="D1318" s="161"/>
      <c r="E1318" s="161"/>
      <c r="F1318" s="161"/>
      <c r="G1318" s="163"/>
      <c r="H1318" s="161"/>
      <c r="I1318" s="164"/>
      <c r="J1318" s="165"/>
      <c r="K1318" s="161"/>
      <c r="L1318" s="161"/>
      <c r="M1318" s="161"/>
      <c r="N1318" s="161"/>
      <c r="O1318" s="161"/>
      <c r="P1318" s="161"/>
      <c r="Q1318" s="161"/>
      <c r="R1318" s="161"/>
      <c r="S1318" s="161"/>
      <c r="T1318" s="161"/>
      <c r="U1318" s="161"/>
      <c r="V1318" s="161"/>
      <c r="W1318" s="161"/>
      <c r="X1318" s="161"/>
      <c r="Y1318" s="161"/>
      <c r="Z1318" s="160"/>
      <c r="AA1318" s="160"/>
      <c r="AB1318" s="160"/>
      <c r="AC1318" s="160"/>
      <c r="AD1318" s="160"/>
      <c r="AE1318" s="160"/>
      <c r="AF1318" s="160"/>
      <c r="AG1318" s="160"/>
      <c r="AH1318" s="160"/>
      <c r="AI1318" s="160"/>
      <c r="AJ1318" s="160"/>
      <c r="AK1318" s="160"/>
      <c r="AL1318" s="160"/>
      <c r="AM1318" s="157"/>
      <c r="AN1318" s="216"/>
      <c r="AO1318"/>
      <c r="AP1318"/>
      <c r="AQ1318"/>
      <c r="AR1318"/>
      <c r="AS1318"/>
      <c r="AT1318"/>
    </row>
    <row r="1319" spans="1:46" ht="15" x14ac:dyDescent="0.25">
      <c r="A1319" s="334" t="s">
        <v>431</v>
      </c>
      <c r="B1319" s="335">
        <v>934</v>
      </c>
      <c r="C1319" s="336"/>
      <c r="D1319" s="337" t="s">
        <v>23</v>
      </c>
      <c r="E1319" s="338" t="s">
        <v>839</v>
      </c>
      <c r="F1319" s="339"/>
      <c r="G1319" s="408"/>
      <c r="H1319" s="409">
        <v>45.7</v>
      </c>
      <c r="I1319" s="342">
        <v>1</v>
      </c>
      <c r="J1319" s="343"/>
      <c r="K1319" s="344" t="s">
        <v>24</v>
      </c>
      <c r="L1319" s="345">
        <v>45.7</v>
      </c>
      <c r="M1319" s="345">
        <v>45.796445799435844</v>
      </c>
      <c r="N1319" s="345">
        <v>45.893423218304903</v>
      </c>
      <c r="O1319" s="345">
        <v>45.990935202678052</v>
      </c>
      <c r="P1319" s="345">
        <v>46.08898471495273</v>
      </c>
      <c r="Q1319" s="345">
        <v>46.187574733943286</v>
      </c>
      <c r="R1319" s="345">
        <v>46.286708254972098</v>
      </c>
      <c r="S1319" s="345">
        <v>46.386388289960941</v>
      </c>
      <c r="T1319" s="345">
        <v>46.486617867523066</v>
      </c>
      <c r="U1319" s="345">
        <v>46.587400033055609</v>
      </c>
      <c r="V1319" s="345">
        <v>46.68873784883273</v>
      </c>
      <c r="W1319" s="345">
        <v>46.790634394098987</v>
      </c>
      <c r="X1319" s="345">
        <v>46.893092765163537</v>
      </c>
      <c r="Y1319" s="345">
        <v>46.996116075494555</v>
      </c>
      <c r="Z1319" s="346" t="s">
        <v>1632</v>
      </c>
      <c r="AA1319" s="347">
        <v>0</v>
      </c>
      <c r="AB1319" s="347">
        <v>0</v>
      </c>
      <c r="AC1319" s="348">
        <v>0.26039387308533918</v>
      </c>
      <c r="AD1319" s="175"/>
      <c r="AE1319" s="349">
        <v>18830</v>
      </c>
      <c r="AF1319" s="350"/>
      <c r="AG1319" s="350"/>
      <c r="AH1319" s="350"/>
      <c r="AI1319" s="350"/>
      <c r="AJ1319" s="350"/>
      <c r="AK1319" s="350"/>
      <c r="AL1319" s="351"/>
      <c r="AM1319" s="157"/>
      <c r="AN1319" s="216"/>
      <c r="AO1319"/>
      <c r="AP1319"/>
      <c r="AQ1319"/>
      <c r="AR1319"/>
      <c r="AS1319"/>
      <c r="AT1319"/>
    </row>
    <row r="1320" spans="1:46" ht="15" x14ac:dyDescent="0.25">
      <c r="A1320" s="11"/>
      <c r="B1320" s="176"/>
      <c r="C1320" s="177"/>
      <c r="D1320" s="178"/>
      <c r="E1320" s="178"/>
      <c r="F1320" s="178"/>
      <c r="G1320" s="179"/>
      <c r="H1320" s="180"/>
      <c r="I1320" s="181"/>
      <c r="J1320" s="182"/>
      <c r="K1320" s="183" t="s">
        <v>25</v>
      </c>
      <c r="L1320" s="352">
        <v>48.994042723999996</v>
      </c>
      <c r="M1320" s="352">
        <v>49.097440308641353</v>
      </c>
      <c r="N1320" s="352">
        <v>49.201407831690233</v>
      </c>
      <c r="O1320" s="352">
        <v>49.305948451569449</v>
      </c>
      <c r="P1320" s="352">
        <v>49.411065344205177</v>
      </c>
      <c r="Q1320" s="352">
        <v>49.516761703123855</v>
      </c>
      <c r="R1320" s="352">
        <v>49.623040739549808</v>
      </c>
      <c r="S1320" s="352">
        <v>49.729905682503272</v>
      </c>
      <c r="T1320" s="352">
        <v>49.837359778899049</v>
      </c>
      <c r="U1320" s="352">
        <v>49.945406293645632</v>
      </c>
      <c r="V1320" s="352">
        <v>50.054048509744995</v>
      </c>
      <c r="W1320" s="352">
        <v>50.163289728392762</v>
      </c>
      <c r="X1320" s="352">
        <v>50.273133269079153</v>
      </c>
      <c r="Y1320" s="352">
        <v>50.383582469690225</v>
      </c>
      <c r="Z1320" s="184"/>
      <c r="AA1320" s="353"/>
      <c r="AB1320" s="353"/>
      <c r="AC1320" s="354">
        <v>11.9</v>
      </c>
      <c r="AD1320" s="175"/>
      <c r="AE1320" s="186">
        <v>1</v>
      </c>
      <c r="AF1320" s="187">
        <v>0</v>
      </c>
      <c r="AG1320" s="187">
        <v>0</v>
      </c>
      <c r="AH1320" s="187">
        <v>0</v>
      </c>
      <c r="AI1320" s="187">
        <v>0</v>
      </c>
      <c r="AJ1320" s="187">
        <v>0</v>
      </c>
      <c r="AK1320" s="187">
        <v>0</v>
      </c>
      <c r="AL1320" s="188">
        <v>0</v>
      </c>
      <c r="AM1320" s="157"/>
      <c r="AN1320" s="216"/>
      <c r="AO1320"/>
      <c r="AP1320"/>
      <c r="AQ1320"/>
      <c r="AR1320"/>
      <c r="AS1320"/>
      <c r="AT1320"/>
    </row>
    <row r="1321" spans="1:46" ht="15" x14ac:dyDescent="0.25">
      <c r="A1321" s="11"/>
      <c r="B1321" s="176"/>
      <c r="C1321" s="189"/>
      <c r="D1321" s="190" t="s">
        <v>26</v>
      </c>
      <c r="E1321" s="355"/>
      <c r="F1321" s="356"/>
      <c r="G1321" s="357"/>
      <c r="H1321" s="358"/>
      <c r="I1321" s="359"/>
      <c r="J1321" s="359"/>
      <c r="K1321" s="359"/>
      <c r="L1321" s="359"/>
      <c r="M1321" s="359"/>
      <c r="N1321" s="360"/>
      <c r="O1321" s="360"/>
      <c r="P1321" s="360"/>
      <c r="Q1321" s="360"/>
      <c r="R1321" s="361" t="s">
        <v>27</v>
      </c>
      <c r="S1321" s="392">
        <v>0</v>
      </c>
      <c r="T1321" s="353"/>
      <c r="U1321" s="353"/>
      <c r="V1321" s="353"/>
      <c r="W1321" s="353"/>
      <c r="X1321" s="353"/>
      <c r="Y1321" s="353"/>
      <c r="Z1321" s="184"/>
      <c r="AA1321" s="362"/>
      <c r="AB1321" s="362"/>
      <c r="AC1321" s="363"/>
      <c r="AD1321" s="175"/>
      <c r="AE1321" s="175"/>
      <c r="AF1321" s="175"/>
      <c r="AG1321" s="175"/>
      <c r="AH1321" s="175"/>
      <c r="AI1321" s="175"/>
      <c r="AJ1321" s="175"/>
      <c r="AK1321" s="175"/>
      <c r="AL1321" s="175"/>
      <c r="AM1321" s="157"/>
      <c r="AN1321" s="216"/>
      <c r="AO1321"/>
      <c r="AP1321"/>
      <c r="AQ1321"/>
      <c r="AR1321"/>
      <c r="AS1321"/>
      <c r="AT1321"/>
    </row>
    <row r="1322" spans="1:46" ht="15" x14ac:dyDescent="0.25">
      <c r="A1322" s="14"/>
      <c r="B1322" s="197"/>
      <c r="C1322" s="198"/>
      <c r="D1322" s="198"/>
      <c r="E1322" s="198"/>
      <c r="F1322" s="199"/>
      <c r="G1322" s="200" t="s">
        <v>28</v>
      </c>
      <c r="H1322" s="201">
        <v>0.99199999999999999</v>
      </c>
      <c r="I1322" s="197"/>
      <c r="J1322" s="202"/>
      <c r="K1322" s="203" t="s">
        <v>29</v>
      </c>
      <c r="L1322" s="78">
        <v>45.334400000000002</v>
      </c>
      <c r="M1322" s="78">
        <v>45.430074233040358</v>
      </c>
      <c r="N1322" s="78">
        <v>45.526275832558461</v>
      </c>
      <c r="O1322" s="78">
        <v>45.623007721056631</v>
      </c>
      <c r="P1322" s="78">
        <v>45.720272837233111</v>
      </c>
      <c r="Q1322" s="78">
        <v>45.818074136071736</v>
      </c>
      <c r="R1322" s="78">
        <v>45.916414588932319</v>
      </c>
      <c r="S1322" s="78">
        <v>46.015297183641252</v>
      </c>
      <c r="T1322" s="78">
        <v>46.11472492458288</v>
      </c>
      <c r="U1322" s="78">
        <v>46.214700832791166</v>
      </c>
      <c r="V1322" s="78">
        <v>46.315227946042064</v>
      </c>
      <c r="W1322" s="78">
        <v>46.416309318946197</v>
      </c>
      <c r="X1322" s="78">
        <v>46.51794802304223</v>
      </c>
      <c r="Y1322" s="78">
        <v>46.620147146890595</v>
      </c>
      <c r="Z1322" s="204"/>
      <c r="AA1322" s="205"/>
      <c r="AB1322" s="198"/>
      <c r="AC1322" s="206"/>
      <c r="AD1322" s="175"/>
      <c r="AE1322" s="175"/>
      <c r="AF1322" s="175"/>
      <c r="AG1322" s="175"/>
      <c r="AH1322" s="175"/>
      <c r="AI1322" s="175"/>
      <c r="AJ1322" s="175"/>
      <c r="AK1322" s="175"/>
      <c r="AL1322" s="175"/>
      <c r="AM1322" s="157"/>
      <c r="AN1322" s="216"/>
      <c r="AO1322"/>
      <c r="AP1322"/>
      <c r="AQ1322"/>
      <c r="AR1322"/>
      <c r="AS1322"/>
      <c r="AT1322"/>
    </row>
    <row r="1323" spans="1:46" ht="15" x14ac:dyDescent="0.25">
      <c r="A1323" s="2"/>
      <c r="C1323" s="207"/>
      <c r="D1323" s="208"/>
      <c r="E1323" s="208"/>
      <c r="F1323" s="208"/>
      <c r="G1323" s="209"/>
      <c r="H1323" s="241"/>
      <c r="I1323" s="211"/>
      <c r="J1323" s="212"/>
      <c r="K1323" s="208"/>
      <c r="Z1323" s="175"/>
      <c r="AA1323" s="175"/>
      <c r="AB1323" s="175"/>
      <c r="AC1323" s="175"/>
      <c r="AD1323" s="175"/>
      <c r="AE1323" s="175"/>
      <c r="AF1323" s="175"/>
      <c r="AG1323" s="175"/>
      <c r="AH1323" s="175"/>
      <c r="AI1323" s="175"/>
      <c r="AJ1323" s="175"/>
      <c r="AK1323" s="175"/>
      <c r="AL1323" s="175"/>
      <c r="AM1323" s="157"/>
      <c r="AN1323" s="216"/>
      <c r="AO1323"/>
      <c r="AP1323"/>
      <c r="AQ1323"/>
      <c r="AR1323"/>
      <c r="AS1323"/>
      <c r="AT1323"/>
    </row>
    <row r="1324" spans="1:46" ht="15" x14ac:dyDescent="0.25">
      <c r="A1324" s="152"/>
      <c r="B1324" s="364">
        <v>832</v>
      </c>
      <c r="C1324" s="365" t="s">
        <v>189</v>
      </c>
      <c r="D1324" s="366" t="s">
        <v>30</v>
      </c>
      <c r="E1324" s="366" t="s">
        <v>611</v>
      </c>
      <c r="F1324" s="367"/>
      <c r="G1324" s="411">
        <v>43497</v>
      </c>
      <c r="H1324" s="412">
        <v>12.71</v>
      </c>
      <c r="I1324" s="342">
        <v>1</v>
      </c>
      <c r="J1324" s="368">
        <v>0</v>
      </c>
      <c r="K1324" s="369">
        <v>0</v>
      </c>
      <c r="L1324" s="370">
        <v>12.71</v>
      </c>
      <c r="M1324" s="370">
        <v>12.710232043528503</v>
      </c>
      <c r="N1324" s="370">
        <v>12.710464091293371</v>
      </c>
      <c r="O1324" s="370">
        <v>12.71069614329468</v>
      </c>
      <c r="P1324" s="370">
        <v>12.710928199532512</v>
      </c>
      <c r="Q1324" s="370">
        <v>12.711160260006938</v>
      </c>
      <c r="R1324" s="370">
        <v>12.711392324718039</v>
      </c>
      <c r="S1324" s="370">
        <v>12.711624393665891</v>
      </c>
      <c r="T1324" s="370">
        <v>12.711856466850575</v>
      </c>
      <c r="U1324" s="370">
        <v>12.712088544272163</v>
      </c>
      <c r="V1324" s="370">
        <v>12.712320625930735</v>
      </c>
      <c r="W1324" s="370">
        <v>12.712552711826365</v>
      </c>
      <c r="X1324" s="370">
        <v>12.712784801959142</v>
      </c>
      <c r="Y1324" s="370">
        <v>12.713016896329128</v>
      </c>
      <c r="Z1324" s="371"/>
      <c r="AA1324" s="347">
        <v>0</v>
      </c>
      <c r="AB1324" s="347">
        <v>0</v>
      </c>
      <c r="AC1324" s="348">
        <v>0.2265932336742722</v>
      </c>
      <c r="AD1324" s="175"/>
      <c r="AE1324" s="349">
        <v>85102</v>
      </c>
      <c r="AF1324" s="350"/>
      <c r="AG1324" s="350"/>
      <c r="AH1324" s="350"/>
      <c r="AI1324" s="350"/>
      <c r="AJ1324" s="350"/>
      <c r="AK1324" s="350"/>
      <c r="AL1324" s="351"/>
      <c r="AM1324" s="157">
        <v>13.31</v>
      </c>
      <c r="AN1324" s="216">
        <v>-0.59999999999999964</v>
      </c>
      <c r="AO1324"/>
      <c r="AP1324"/>
      <c r="AQ1324"/>
      <c r="AR1324"/>
      <c r="AS1324"/>
      <c r="AT1324"/>
    </row>
    <row r="1325" spans="1:46" ht="15" x14ac:dyDescent="0.25">
      <c r="A1325" s="152"/>
      <c r="C1325" s="217"/>
      <c r="D1325" s="139"/>
      <c r="E1325" s="139"/>
      <c r="F1325" s="139"/>
      <c r="G1325" s="218">
        <v>0.47916666666666669</v>
      </c>
      <c r="H1325" s="250"/>
      <c r="I1325" s="220"/>
      <c r="J1325" s="220"/>
      <c r="K1325" s="220"/>
      <c r="L1325" s="220" t="s">
        <v>32</v>
      </c>
      <c r="M1325" s="221"/>
      <c r="N1325" s="221"/>
      <c r="O1325" s="221"/>
      <c r="P1325" s="221"/>
      <c r="Q1325" s="221"/>
      <c r="R1325" s="221"/>
      <c r="S1325" s="221"/>
      <c r="T1325" s="221"/>
      <c r="U1325" s="221"/>
      <c r="V1325" s="221"/>
      <c r="W1325" s="221"/>
      <c r="X1325" s="221"/>
      <c r="Y1325" s="221"/>
      <c r="Z1325" s="222"/>
      <c r="AA1325" s="353"/>
      <c r="AB1325" s="353"/>
      <c r="AC1325" s="372">
        <v>2.88</v>
      </c>
      <c r="AD1325" s="175"/>
      <c r="AE1325" s="186">
        <v>1</v>
      </c>
      <c r="AF1325" s="187">
        <v>0</v>
      </c>
      <c r="AG1325" s="187">
        <v>0</v>
      </c>
      <c r="AH1325" s="187">
        <v>0</v>
      </c>
      <c r="AI1325" s="187">
        <v>0</v>
      </c>
      <c r="AJ1325" s="187">
        <v>0</v>
      </c>
      <c r="AK1325" s="187">
        <v>0</v>
      </c>
      <c r="AL1325" s="188">
        <v>0</v>
      </c>
      <c r="AM1325" s="157"/>
      <c r="AN1325" s="216"/>
      <c r="AO1325"/>
      <c r="AP1325"/>
      <c r="AQ1325"/>
      <c r="AR1325"/>
      <c r="AS1325"/>
      <c r="AT1325"/>
    </row>
    <row r="1326" spans="1:46" ht="15" x14ac:dyDescent="0.25">
      <c r="A1326" s="152"/>
      <c r="C1326" s="223" t="s">
        <v>33</v>
      </c>
      <c r="D1326" s="373"/>
      <c r="E1326" s="225"/>
      <c r="F1326" s="225"/>
      <c r="G1326" s="226"/>
      <c r="H1326" s="249"/>
      <c r="I1326" s="228"/>
      <c r="J1326" s="228"/>
      <c r="K1326" s="228"/>
      <c r="L1326" s="228"/>
      <c r="M1326" s="374"/>
      <c r="N1326" s="374"/>
      <c r="O1326" s="375"/>
      <c r="P1326" s="375"/>
      <c r="Q1326" s="375"/>
      <c r="R1326" s="376" t="s">
        <v>34</v>
      </c>
      <c r="S1326" s="396">
        <v>0</v>
      </c>
      <c r="T1326" s="233"/>
      <c r="U1326" s="233"/>
      <c r="V1326" s="233"/>
      <c r="W1326" s="233"/>
      <c r="X1326" s="233"/>
      <c r="Y1326" s="233"/>
      <c r="Z1326" s="234"/>
      <c r="AA1326" s="378"/>
      <c r="AB1326" s="378"/>
      <c r="AC1326" s="379"/>
      <c r="AD1326" s="175"/>
      <c r="AE1326" s="175"/>
      <c r="AF1326" s="175"/>
      <c r="AG1326" s="175"/>
      <c r="AH1326" s="175"/>
      <c r="AI1326" s="175"/>
      <c r="AJ1326" s="175"/>
      <c r="AK1326" s="175"/>
      <c r="AL1326" s="175"/>
      <c r="AM1326" s="157"/>
      <c r="AN1326" s="216"/>
      <c r="AO1326"/>
      <c r="AP1326"/>
      <c r="AQ1326"/>
      <c r="AR1326"/>
      <c r="AS1326"/>
      <c r="AT1326"/>
    </row>
    <row r="1327" spans="1:46" ht="15" x14ac:dyDescent="0.25">
      <c r="A1327" s="152"/>
      <c r="B1327" s="364">
        <v>882</v>
      </c>
      <c r="C1327" s="365" t="s">
        <v>428</v>
      </c>
      <c r="D1327" s="366" t="s">
        <v>30</v>
      </c>
      <c r="E1327" s="366" t="s">
        <v>567</v>
      </c>
      <c r="F1327" s="367"/>
      <c r="G1327" s="411">
        <v>43504</v>
      </c>
      <c r="H1327" s="412">
        <v>7.4461998940000003</v>
      </c>
      <c r="I1327" s="342">
        <v>1</v>
      </c>
      <c r="J1327" s="368">
        <v>0</v>
      </c>
      <c r="K1327" s="369">
        <v>0</v>
      </c>
      <c r="L1327" s="370">
        <v>7.4461998940000003</v>
      </c>
      <c r="M1327" s="370">
        <v>7.4463358375481778</v>
      </c>
      <c r="N1327" s="370">
        <v>7.4464717835782457</v>
      </c>
      <c r="O1327" s="370">
        <v>7.4466077320902482</v>
      </c>
      <c r="P1327" s="370">
        <v>7.4467436830842324</v>
      </c>
      <c r="Q1327" s="370">
        <v>7.446879636560241</v>
      </c>
      <c r="R1327" s="370">
        <v>7.4470155925183219</v>
      </c>
      <c r="S1327" s="370">
        <v>7.4471515509585187</v>
      </c>
      <c r="T1327" s="370">
        <v>7.4472875118808783</v>
      </c>
      <c r="U1327" s="370">
        <v>7.4474234752854436</v>
      </c>
      <c r="V1327" s="370">
        <v>7.4475594411722623</v>
      </c>
      <c r="W1327" s="370">
        <v>7.4476954095413763</v>
      </c>
      <c r="X1327" s="370">
        <v>7.447831380392838</v>
      </c>
      <c r="Y1327" s="370">
        <v>7.4479673537266846</v>
      </c>
      <c r="Z1327" s="371"/>
      <c r="AA1327" s="347">
        <v>0</v>
      </c>
      <c r="AB1327" s="347">
        <v>0</v>
      </c>
      <c r="AC1327" s="348">
        <v>0.27096774431556775</v>
      </c>
      <c r="AD1327" s="175"/>
      <c r="AE1327" s="349">
        <v>85120</v>
      </c>
      <c r="AF1327" s="350"/>
      <c r="AG1327" s="350"/>
      <c r="AH1327" s="350"/>
      <c r="AI1327" s="350"/>
      <c r="AJ1327" s="350"/>
      <c r="AK1327" s="350"/>
      <c r="AL1327" s="351"/>
      <c r="AM1327" s="157">
        <v>9.67</v>
      </c>
      <c r="AN1327" s="240">
        <v>-2.2238001059999997</v>
      </c>
      <c r="AO1327"/>
      <c r="AP1327"/>
      <c r="AQ1327"/>
      <c r="AR1327"/>
      <c r="AS1327"/>
      <c r="AT1327"/>
    </row>
    <row r="1328" spans="1:46" ht="15" x14ac:dyDescent="0.25">
      <c r="C1328" s="217"/>
      <c r="D1328" s="139"/>
      <c r="E1328" s="139"/>
      <c r="F1328" s="139"/>
      <c r="G1328" s="218">
        <v>0.72916666666666663</v>
      </c>
      <c r="H1328" s="250"/>
      <c r="I1328" s="220"/>
      <c r="J1328" s="220"/>
      <c r="K1328" s="220"/>
      <c r="L1328" s="220" t="s">
        <v>32</v>
      </c>
      <c r="M1328" s="235"/>
      <c r="N1328" s="221"/>
      <c r="O1328" s="221"/>
      <c r="P1328" s="221"/>
      <c r="Q1328" s="221"/>
      <c r="R1328" s="221"/>
      <c r="S1328" s="221"/>
      <c r="T1328" s="221"/>
      <c r="U1328" s="221"/>
      <c r="V1328" s="221"/>
      <c r="W1328" s="221"/>
      <c r="X1328" s="221"/>
      <c r="Y1328" s="221"/>
      <c r="Z1328" s="222"/>
      <c r="AA1328" s="353"/>
      <c r="AB1328" s="353"/>
      <c r="AC1328" s="372">
        <v>2.0176799889999999</v>
      </c>
      <c r="AD1328" s="175"/>
      <c r="AE1328" s="186">
        <v>1</v>
      </c>
      <c r="AF1328" s="187">
        <v>0</v>
      </c>
      <c r="AG1328" s="187">
        <v>0</v>
      </c>
      <c r="AH1328" s="187">
        <v>0</v>
      </c>
      <c r="AI1328" s="187">
        <v>0</v>
      </c>
      <c r="AJ1328" s="187">
        <v>0</v>
      </c>
      <c r="AK1328" s="187">
        <v>0</v>
      </c>
      <c r="AL1328" s="188">
        <v>0</v>
      </c>
      <c r="AM1328" s="157"/>
      <c r="AN1328" s="216"/>
      <c r="AO1328"/>
      <c r="AP1328"/>
      <c r="AQ1328"/>
      <c r="AR1328"/>
      <c r="AS1328"/>
      <c r="AT1328"/>
    </row>
    <row r="1329" spans="1:46" ht="15" x14ac:dyDescent="0.25">
      <c r="C1329" s="223" t="s">
        <v>33</v>
      </c>
      <c r="D1329" s="373"/>
      <c r="E1329" s="225"/>
      <c r="F1329" s="225"/>
      <c r="G1329" s="226"/>
      <c r="H1329" s="249"/>
      <c r="I1329" s="228"/>
      <c r="J1329" s="228"/>
      <c r="K1329" s="228"/>
      <c r="L1329" s="228"/>
      <c r="M1329" s="374"/>
      <c r="N1329" s="374"/>
      <c r="O1329" s="375"/>
      <c r="P1329" s="375"/>
      <c r="Q1329" s="375"/>
      <c r="R1329" s="376" t="s">
        <v>34</v>
      </c>
      <c r="S1329" s="396">
        <v>0</v>
      </c>
      <c r="T1329" s="233"/>
      <c r="U1329" s="233"/>
      <c r="V1329" s="233"/>
      <c r="W1329" s="233"/>
      <c r="X1329" s="233"/>
      <c r="Y1329" s="233"/>
      <c r="Z1329" s="234"/>
      <c r="AA1329" s="378"/>
      <c r="AB1329" s="378"/>
      <c r="AC1329" s="379"/>
      <c r="AD1329" s="175"/>
      <c r="AE1329" s="175"/>
      <c r="AF1329" s="175"/>
      <c r="AG1329" s="175"/>
      <c r="AH1329" s="175"/>
      <c r="AI1329" s="175"/>
      <c r="AJ1329" s="175"/>
      <c r="AK1329" s="175"/>
      <c r="AL1329" s="175"/>
      <c r="AM1329" s="157"/>
      <c r="AN1329" s="216"/>
      <c r="AO1329"/>
      <c r="AP1329"/>
      <c r="AQ1329"/>
      <c r="AR1329"/>
      <c r="AS1329"/>
      <c r="AT1329"/>
    </row>
    <row r="1330" spans="1:46" ht="15" x14ac:dyDescent="0.25">
      <c r="B1330" s="364">
        <v>915</v>
      </c>
      <c r="C1330" s="365" t="s">
        <v>429</v>
      </c>
      <c r="D1330" s="366" t="s">
        <v>30</v>
      </c>
      <c r="E1330" s="366" t="s">
        <v>532</v>
      </c>
      <c r="F1330" s="367"/>
      <c r="G1330" s="411">
        <v>43494</v>
      </c>
      <c r="H1330" s="412">
        <v>10.280316210000001</v>
      </c>
      <c r="I1330" s="342">
        <v>1</v>
      </c>
      <c r="J1330" s="368">
        <v>0</v>
      </c>
      <c r="K1330" s="369">
        <v>0</v>
      </c>
      <c r="L1330" s="370">
        <v>10.280316210000001</v>
      </c>
      <c r="M1330" s="370">
        <v>10.280503895353855</v>
      </c>
      <c r="N1330" s="370">
        <v>10.280691584134237</v>
      </c>
      <c r="O1330" s="370">
        <v>10.28087927634121</v>
      </c>
      <c r="P1330" s="370">
        <v>10.281066971974838</v>
      </c>
      <c r="Q1330" s="370">
        <v>10.28125467103518</v>
      </c>
      <c r="R1330" s="370">
        <v>10.2814423735223</v>
      </c>
      <c r="S1330" s="370">
        <v>10.281630079436262</v>
      </c>
      <c r="T1330" s="370">
        <v>10.281817788777127</v>
      </c>
      <c r="U1330" s="370">
        <v>10.282005501544958</v>
      </c>
      <c r="V1330" s="370">
        <v>10.282193217739819</v>
      </c>
      <c r="W1330" s="370">
        <v>10.282380937361765</v>
      </c>
      <c r="X1330" s="370">
        <v>10.282568660410874</v>
      </c>
      <c r="Y1330" s="370">
        <v>10.282756386887193</v>
      </c>
      <c r="Z1330" s="371"/>
      <c r="AA1330" s="347">
        <v>0</v>
      </c>
      <c r="AB1330" s="347">
        <v>0</v>
      </c>
      <c r="AC1330" s="348">
        <v>0.27916851071257076</v>
      </c>
      <c r="AD1330" s="175"/>
      <c r="AE1330" s="349">
        <v>85107</v>
      </c>
      <c r="AF1330" s="350"/>
      <c r="AG1330" s="350"/>
      <c r="AH1330" s="350"/>
      <c r="AI1330" s="350"/>
      <c r="AJ1330" s="350"/>
      <c r="AK1330" s="350"/>
      <c r="AL1330" s="351"/>
      <c r="AM1330" s="157">
        <v>10.435253379990966</v>
      </c>
      <c r="AN1330" s="216">
        <v>-0.15493716999096563</v>
      </c>
      <c r="AO1330"/>
      <c r="AP1330"/>
      <c r="AQ1330"/>
      <c r="AR1330"/>
      <c r="AS1330"/>
      <c r="AT1330"/>
    </row>
    <row r="1331" spans="1:46" ht="15" x14ac:dyDescent="0.25">
      <c r="C1331" s="217"/>
      <c r="D1331" s="139"/>
      <c r="E1331" s="139"/>
      <c r="F1331" s="139"/>
      <c r="G1331" s="218">
        <v>0.72916666666666663</v>
      </c>
      <c r="H1331" s="250"/>
      <c r="I1331" s="220"/>
      <c r="J1331" s="220"/>
      <c r="K1331" s="220"/>
      <c r="L1331" s="220" t="s">
        <v>32</v>
      </c>
      <c r="M1331" s="235"/>
      <c r="N1331" s="221"/>
      <c r="O1331" s="221"/>
      <c r="P1331" s="221"/>
      <c r="Q1331" s="221"/>
      <c r="R1331" s="221"/>
      <c r="S1331" s="221"/>
      <c r="T1331" s="221"/>
      <c r="U1331" s="221"/>
      <c r="V1331" s="221"/>
      <c r="W1331" s="221"/>
      <c r="X1331" s="221"/>
      <c r="Y1331" s="221"/>
      <c r="Z1331" s="222"/>
      <c r="AA1331" s="353"/>
      <c r="AB1331" s="353"/>
      <c r="AC1331" s="372">
        <v>2.8699405659999999</v>
      </c>
      <c r="AD1331" s="175"/>
      <c r="AE1331" s="186">
        <v>1</v>
      </c>
      <c r="AF1331" s="187">
        <v>0</v>
      </c>
      <c r="AG1331" s="187">
        <v>0</v>
      </c>
      <c r="AH1331" s="187">
        <v>0</v>
      </c>
      <c r="AI1331" s="187">
        <v>0</v>
      </c>
      <c r="AJ1331" s="187">
        <v>0</v>
      </c>
      <c r="AK1331" s="187">
        <v>0</v>
      </c>
      <c r="AL1331" s="188">
        <v>0</v>
      </c>
      <c r="AM1331" s="157"/>
      <c r="AN1331" s="216"/>
      <c r="AO1331"/>
      <c r="AP1331"/>
      <c r="AQ1331"/>
      <c r="AR1331"/>
      <c r="AS1331"/>
      <c r="AT1331"/>
    </row>
    <row r="1332" spans="1:46" ht="15" x14ac:dyDescent="0.25">
      <c r="C1332" s="223" t="s">
        <v>33</v>
      </c>
      <c r="D1332" s="373"/>
      <c r="E1332" s="225"/>
      <c r="F1332" s="225"/>
      <c r="G1332" s="226"/>
      <c r="H1332" s="249"/>
      <c r="I1332" s="228"/>
      <c r="J1332" s="228"/>
      <c r="K1332" s="228"/>
      <c r="L1332" s="228"/>
      <c r="M1332" s="374"/>
      <c r="N1332" s="374"/>
      <c r="O1332" s="375"/>
      <c r="P1332" s="375"/>
      <c r="Q1332" s="375"/>
      <c r="R1332" s="376" t="s">
        <v>34</v>
      </c>
      <c r="S1332" s="396">
        <v>0</v>
      </c>
      <c r="T1332" s="233"/>
      <c r="U1332" s="233"/>
      <c r="V1332" s="233"/>
      <c r="W1332" s="233"/>
      <c r="X1332" s="233"/>
      <c r="Y1332" s="233"/>
      <c r="Z1332" s="234"/>
      <c r="AA1332" s="378"/>
      <c r="AB1332" s="378"/>
      <c r="AC1332" s="379"/>
      <c r="AD1332" s="175"/>
      <c r="AE1332" s="175"/>
      <c r="AF1332" s="175"/>
      <c r="AG1332" s="175"/>
      <c r="AH1332" s="175"/>
      <c r="AI1332" s="175"/>
      <c r="AJ1332" s="175"/>
      <c r="AK1332" s="175"/>
      <c r="AL1332" s="175"/>
      <c r="AM1332" s="157"/>
      <c r="AN1332" s="216"/>
      <c r="AO1332"/>
      <c r="AP1332"/>
      <c r="AQ1332"/>
      <c r="AR1332"/>
      <c r="AS1332"/>
      <c r="AT1332"/>
    </row>
    <row r="1333" spans="1:46" ht="15" x14ac:dyDescent="0.25">
      <c r="B1333" s="380">
        <v>935</v>
      </c>
      <c r="C1333" s="365" t="s">
        <v>431</v>
      </c>
      <c r="D1333" s="366" t="s">
        <v>30</v>
      </c>
      <c r="E1333" s="366" t="s">
        <v>601</v>
      </c>
      <c r="F1333" s="367"/>
      <c r="G1333" s="411">
        <v>43496</v>
      </c>
      <c r="H1333" s="412">
        <v>18.557526620000001</v>
      </c>
      <c r="I1333" s="342">
        <v>1</v>
      </c>
      <c r="J1333" s="368" t="s">
        <v>31</v>
      </c>
      <c r="K1333" s="369" t="s">
        <v>31</v>
      </c>
      <c r="L1333" s="370">
        <v>18.557526620000001</v>
      </c>
      <c r="M1333" s="370">
        <v>18.660368532210821</v>
      </c>
      <c r="N1333" s="370">
        <v>18.763780372684376</v>
      </c>
      <c r="O1333" s="370">
        <v>18.867765299843313</v>
      </c>
      <c r="P1333" s="370">
        <v>18.972326489613593</v>
      </c>
      <c r="Q1333" s="370">
        <v>19.077467135521495</v>
      </c>
      <c r="R1333" s="370">
        <v>19.183190448791148</v>
      </c>
      <c r="S1333" s="370">
        <v>19.289499658442598</v>
      </c>
      <c r="T1333" s="370">
        <v>19.396398011390467</v>
      </c>
      <c r="U1333" s="370">
        <v>19.503888772543071</v>
      </c>
      <c r="V1333" s="370">
        <v>19.611975224902181</v>
      </c>
      <c r="W1333" s="370">
        <v>19.720660669663253</v>
      </c>
      <c r="X1333" s="370">
        <v>19.8299484263163</v>
      </c>
      <c r="Y1333" s="370">
        <v>19.939841832747216</v>
      </c>
      <c r="Z1333" s="371"/>
      <c r="AA1333" s="347">
        <v>0</v>
      </c>
      <c r="AB1333" s="347">
        <v>0</v>
      </c>
      <c r="AC1333" s="348">
        <v>0.27906761553119086</v>
      </c>
      <c r="AD1333" s="175"/>
      <c r="AE1333" s="349">
        <v>85117</v>
      </c>
      <c r="AF1333" s="350"/>
      <c r="AG1333" s="350"/>
      <c r="AH1333" s="350"/>
      <c r="AI1333" s="350"/>
      <c r="AJ1333" s="350"/>
      <c r="AK1333" s="350"/>
      <c r="AL1333" s="351"/>
      <c r="AM1333" s="157">
        <v>19.801133921780842</v>
      </c>
      <c r="AN1333" s="240">
        <v>-1.2436073017808411</v>
      </c>
      <c r="AO1333"/>
      <c r="AP1333"/>
      <c r="AQ1333"/>
      <c r="AR1333"/>
      <c r="AS1333"/>
      <c r="AT1333"/>
    </row>
    <row r="1334" spans="1:46" ht="15" x14ac:dyDescent="0.25">
      <c r="C1334" s="217"/>
      <c r="D1334" s="139"/>
      <c r="E1334" s="139"/>
      <c r="F1334" s="139"/>
      <c r="G1334" s="137">
        <v>3.3333333333333335</v>
      </c>
      <c r="H1334" s="250"/>
      <c r="I1334" s="220"/>
      <c r="J1334" s="220"/>
      <c r="K1334" s="220"/>
      <c r="L1334" s="220" t="s">
        <v>32</v>
      </c>
      <c r="M1334" s="235"/>
      <c r="N1334" s="221"/>
      <c r="O1334" s="221"/>
      <c r="P1334" s="221"/>
      <c r="Q1334" s="221"/>
      <c r="R1334" s="221"/>
      <c r="S1334" s="221"/>
      <c r="T1334" s="221"/>
      <c r="U1334" s="221"/>
      <c r="V1334" s="221"/>
      <c r="W1334" s="221"/>
      <c r="X1334" s="221"/>
      <c r="Y1334" s="221"/>
      <c r="Z1334" s="222"/>
      <c r="AA1334" s="353"/>
      <c r="AB1334" s="353"/>
      <c r="AC1334" s="372">
        <v>5.178804704</v>
      </c>
      <c r="AD1334" s="175"/>
      <c r="AE1334" s="186">
        <v>1</v>
      </c>
      <c r="AF1334" s="187">
        <v>0</v>
      </c>
      <c r="AG1334" s="187">
        <v>0</v>
      </c>
      <c r="AH1334" s="187">
        <v>0</v>
      </c>
      <c r="AI1334" s="187">
        <v>0</v>
      </c>
      <c r="AJ1334" s="187">
        <v>0</v>
      </c>
      <c r="AK1334" s="187">
        <v>0</v>
      </c>
      <c r="AL1334" s="188">
        <v>0</v>
      </c>
      <c r="AM1334" s="157"/>
      <c r="AN1334" s="216"/>
      <c r="AO1334"/>
      <c r="AP1334"/>
      <c r="AQ1334"/>
      <c r="AR1334"/>
      <c r="AS1334"/>
      <c r="AT1334"/>
    </row>
    <row r="1335" spans="1:46" ht="15" x14ac:dyDescent="0.25">
      <c r="C1335" s="223" t="s">
        <v>33</v>
      </c>
      <c r="D1335" s="373"/>
      <c r="E1335" s="225"/>
      <c r="F1335" s="225"/>
      <c r="G1335" s="226"/>
      <c r="H1335" s="249"/>
      <c r="I1335" s="228"/>
      <c r="J1335" s="228"/>
      <c r="K1335" s="228"/>
      <c r="L1335" s="228"/>
      <c r="M1335" s="374"/>
      <c r="N1335" s="374"/>
      <c r="O1335" s="375"/>
      <c r="P1335" s="375"/>
      <c r="Q1335" s="375"/>
      <c r="R1335" s="376" t="s">
        <v>34</v>
      </c>
      <c r="S1335" s="396">
        <v>0</v>
      </c>
      <c r="T1335" s="233"/>
      <c r="U1335" s="233"/>
      <c r="V1335" s="233"/>
      <c r="W1335" s="233"/>
      <c r="X1335" s="233"/>
      <c r="Y1335" s="233"/>
      <c r="Z1335" s="234"/>
      <c r="AA1335" s="378"/>
      <c r="AB1335" s="378"/>
      <c r="AC1335" s="379"/>
      <c r="AD1335" s="175"/>
      <c r="AE1335" s="175"/>
      <c r="AF1335" s="175"/>
      <c r="AG1335" s="175"/>
      <c r="AH1335" s="175"/>
      <c r="AI1335" s="175"/>
      <c r="AJ1335" s="175"/>
      <c r="AK1335" s="175"/>
      <c r="AL1335" s="175"/>
      <c r="AM1335" s="157"/>
      <c r="AN1335" s="216"/>
      <c r="AO1335"/>
      <c r="AP1335"/>
      <c r="AQ1335"/>
      <c r="AR1335"/>
      <c r="AS1335"/>
      <c r="AT1335"/>
    </row>
    <row r="1336" spans="1:46" ht="15" x14ac:dyDescent="0.25">
      <c r="A1336" s="246"/>
      <c r="B1336" s="246"/>
      <c r="C1336" s="246"/>
      <c r="D1336" s="246"/>
      <c r="E1336" s="246"/>
      <c r="F1336" s="246"/>
      <c r="G1336" s="246"/>
      <c r="H1336" s="246"/>
      <c r="I1336" s="246"/>
      <c r="J1336" s="246"/>
      <c r="K1336" s="246"/>
      <c r="L1336" s="246"/>
      <c r="M1336" s="246"/>
      <c r="N1336" s="246"/>
      <c r="O1336" s="246"/>
      <c r="P1336" s="246"/>
      <c r="Q1336" s="246"/>
      <c r="R1336" s="246"/>
      <c r="S1336" s="246"/>
      <c r="T1336" s="246"/>
      <c r="U1336" s="246"/>
      <c r="V1336" s="246"/>
      <c r="W1336" s="246"/>
      <c r="X1336" s="246"/>
      <c r="Y1336" s="246"/>
      <c r="Z1336" s="246"/>
      <c r="AA1336" s="246"/>
      <c r="AB1336" s="246"/>
      <c r="AC1336" s="246"/>
      <c r="AD1336" s="246"/>
      <c r="AE1336" s="246"/>
      <c r="AF1336" s="246"/>
      <c r="AG1336" s="246"/>
      <c r="AH1336" s="246"/>
      <c r="AI1336" s="246"/>
      <c r="AJ1336" s="246"/>
      <c r="AK1336" s="246"/>
      <c r="AL1336" s="246"/>
      <c r="AM1336" s="157"/>
      <c r="AN1336" s="216"/>
      <c r="AO1336"/>
      <c r="AP1336"/>
      <c r="AQ1336"/>
      <c r="AR1336"/>
      <c r="AS1336"/>
      <c r="AT1336"/>
    </row>
    <row r="1337" spans="1:46" ht="15" x14ac:dyDescent="0.25">
      <c r="A1337" s="152"/>
      <c r="B1337" s="25"/>
      <c r="C1337" s="158"/>
      <c r="D1337" s="152"/>
      <c r="E1337" s="152"/>
      <c r="F1337" s="152"/>
      <c r="G1337" s="152"/>
      <c r="H1337" s="152"/>
      <c r="I1337" s="152"/>
      <c r="J1337" s="152"/>
      <c r="K1337" s="152"/>
      <c r="L1337" s="7" t="s">
        <v>0</v>
      </c>
      <c r="M1337" s="159"/>
      <c r="N1337" s="159"/>
      <c r="O1337" s="159"/>
      <c r="P1337" s="159"/>
      <c r="Q1337" s="159"/>
      <c r="R1337" s="159"/>
      <c r="S1337" s="159"/>
      <c r="T1337" s="159"/>
      <c r="U1337" s="159"/>
      <c r="V1337" s="159"/>
      <c r="W1337" s="159"/>
      <c r="X1337" s="159"/>
      <c r="Y1337" s="159"/>
      <c r="Z1337" s="156"/>
      <c r="AA1337" s="152"/>
      <c r="AB1337" s="152"/>
      <c r="AC1337" s="152"/>
      <c r="AD1337" s="152"/>
      <c r="AE1337" s="152"/>
      <c r="AF1337" s="152"/>
      <c r="AG1337" s="152"/>
      <c r="AH1337" s="152"/>
      <c r="AI1337" s="152"/>
      <c r="AJ1337" s="152"/>
      <c r="AK1337" s="152"/>
      <c r="AL1337" s="152"/>
      <c r="AM1337" s="157"/>
      <c r="AN1337" s="216"/>
      <c r="AO1337"/>
      <c r="AP1337"/>
      <c r="AQ1337"/>
      <c r="AR1337"/>
      <c r="AS1337"/>
      <c r="AT1337"/>
    </row>
    <row r="1338" spans="1:46" ht="61.5" x14ac:dyDescent="0.25">
      <c r="A1338" s="20" t="s">
        <v>39</v>
      </c>
      <c r="B1338" s="21" t="s">
        <v>657</v>
      </c>
      <c r="C1338" s="20" t="s">
        <v>2</v>
      </c>
      <c r="D1338" s="18" t="s">
        <v>3</v>
      </c>
      <c r="E1338" s="18" t="s">
        <v>4</v>
      </c>
      <c r="F1338" s="18" t="s">
        <v>5</v>
      </c>
      <c r="G1338" s="22" t="s">
        <v>6</v>
      </c>
      <c r="H1338" s="22" t="s">
        <v>826</v>
      </c>
      <c r="I1338" s="16" t="s">
        <v>7</v>
      </c>
      <c r="J1338" s="24" t="s">
        <v>8</v>
      </c>
      <c r="K1338" s="17" t="s">
        <v>9</v>
      </c>
      <c r="L1338" s="22" t="s">
        <v>10</v>
      </c>
      <c r="M1338" s="22" t="s">
        <v>658</v>
      </c>
      <c r="N1338" s="22" t="s">
        <v>659</v>
      </c>
      <c r="O1338" s="22" t="s">
        <v>660</v>
      </c>
      <c r="P1338" s="22" t="s">
        <v>661</v>
      </c>
      <c r="Q1338" s="22" t="s">
        <v>662</v>
      </c>
      <c r="R1338" s="22" t="s">
        <v>663</v>
      </c>
      <c r="S1338" s="22" t="s">
        <v>664</v>
      </c>
      <c r="T1338" s="22" t="s">
        <v>665</v>
      </c>
      <c r="U1338" s="22" t="s">
        <v>666</v>
      </c>
      <c r="V1338" s="22" t="s">
        <v>667</v>
      </c>
      <c r="W1338" s="22" t="s">
        <v>665</v>
      </c>
      <c r="X1338" s="22" t="s">
        <v>666</v>
      </c>
      <c r="Y1338" s="22" t="s">
        <v>667</v>
      </c>
      <c r="Z1338" s="23" t="s">
        <v>11</v>
      </c>
      <c r="AA1338" s="19" t="s">
        <v>12</v>
      </c>
      <c r="AB1338" s="19" t="s">
        <v>13</v>
      </c>
      <c r="AC1338" s="19" t="s">
        <v>14</v>
      </c>
      <c r="AD1338" s="160"/>
      <c r="AE1338" s="19" t="s">
        <v>15</v>
      </c>
      <c r="AF1338" s="19" t="s">
        <v>16</v>
      </c>
      <c r="AG1338" s="19" t="s">
        <v>17</v>
      </c>
      <c r="AH1338" s="19" t="s">
        <v>18</v>
      </c>
      <c r="AI1338" s="19" t="s">
        <v>19</v>
      </c>
      <c r="AJ1338" s="19" t="s">
        <v>20</v>
      </c>
      <c r="AK1338" s="19" t="s">
        <v>21</v>
      </c>
      <c r="AL1338" s="19" t="s">
        <v>22</v>
      </c>
      <c r="AM1338" s="157"/>
      <c r="AN1338" s="216"/>
      <c r="AO1338"/>
      <c r="AP1338"/>
      <c r="AQ1338"/>
      <c r="AR1338"/>
      <c r="AS1338"/>
      <c r="AT1338"/>
    </row>
    <row r="1339" spans="1:46" ht="15" x14ac:dyDescent="0.25">
      <c r="A1339" s="6"/>
      <c r="B1339" s="161"/>
      <c r="C1339" s="162"/>
      <c r="D1339" s="161"/>
      <c r="E1339" s="161"/>
      <c r="F1339" s="161"/>
      <c r="G1339" s="163"/>
      <c r="H1339" s="161"/>
      <c r="I1339" s="164"/>
      <c r="J1339" s="165"/>
      <c r="K1339" s="161"/>
      <c r="L1339" s="161"/>
      <c r="M1339" s="161"/>
      <c r="N1339" s="161"/>
      <c r="O1339" s="161"/>
      <c r="P1339" s="161"/>
      <c r="Q1339" s="161"/>
      <c r="R1339" s="161"/>
      <c r="S1339" s="161"/>
      <c r="T1339" s="161"/>
      <c r="U1339" s="161"/>
      <c r="V1339" s="161"/>
      <c r="W1339" s="161"/>
      <c r="X1339" s="161"/>
      <c r="Y1339" s="161"/>
      <c r="Z1339" s="160"/>
      <c r="AA1339" s="160"/>
      <c r="AB1339" s="160"/>
      <c r="AC1339" s="160"/>
      <c r="AD1339" s="160"/>
      <c r="AE1339" s="160"/>
      <c r="AF1339" s="160"/>
      <c r="AG1339" s="160"/>
      <c r="AH1339" s="160"/>
      <c r="AI1339" s="160"/>
      <c r="AJ1339" s="160"/>
      <c r="AK1339" s="160"/>
      <c r="AL1339" s="160"/>
      <c r="AM1339" s="157"/>
      <c r="AN1339" s="216"/>
      <c r="AO1339"/>
      <c r="AP1339"/>
      <c r="AQ1339"/>
      <c r="AR1339"/>
      <c r="AS1339"/>
      <c r="AT1339"/>
    </row>
    <row r="1340" spans="1:46" ht="15" x14ac:dyDescent="0.25">
      <c r="A1340" s="334" t="s">
        <v>628</v>
      </c>
      <c r="B1340" s="335"/>
      <c r="C1340" s="336"/>
      <c r="D1340" s="337">
        <v>33</v>
      </c>
      <c r="E1340" s="338"/>
      <c r="F1340" s="339"/>
      <c r="G1340" s="408"/>
      <c r="H1340" s="415"/>
      <c r="I1340" s="342">
        <v>1</v>
      </c>
      <c r="J1340" s="343"/>
      <c r="K1340" s="344" t="s">
        <v>24</v>
      </c>
      <c r="L1340" s="345">
        <v>0</v>
      </c>
      <c r="M1340" s="345">
        <v>43.992152694935712</v>
      </c>
      <c r="N1340" s="345">
        <v>44.194571530132997</v>
      </c>
      <c r="O1340" s="345">
        <v>44.401725656081894</v>
      </c>
      <c r="P1340" s="345">
        <v>44.613732802504948</v>
      </c>
      <c r="Q1340" s="345">
        <v>44.830713728775443</v>
      </c>
      <c r="R1340" s="345">
        <v>45.052792303386397</v>
      </c>
      <c r="S1340" s="345">
        <v>45.280095585525586</v>
      </c>
      <c r="T1340" s="345">
        <v>45.512753908812513</v>
      </c>
      <c r="U1340" s="345">
        <v>45.750900967254736</v>
      </c>
      <c r="V1340" s="345">
        <v>45.994673903483005</v>
      </c>
      <c r="W1340" s="345">
        <v>46.244213399325538</v>
      </c>
      <c r="X1340" s="345">
        <v>46.499663768784387</v>
      </c>
      <c r="Y1340" s="345">
        <v>46.761173053476874</v>
      </c>
      <c r="Z1340" s="346" t="e">
        <v>#DIV/0!</v>
      </c>
      <c r="AA1340" s="347">
        <v>0</v>
      </c>
      <c r="AB1340" s="347">
        <v>0</v>
      </c>
      <c r="AC1340" s="348">
        <v>0</v>
      </c>
      <c r="AD1340" s="175"/>
      <c r="AE1340" s="349"/>
      <c r="AF1340" s="350"/>
      <c r="AG1340" s="350"/>
      <c r="AH1340" s="350"/>
      <c r="AI1340" s="350"/>
      <c r="AJ1340" s="350"/>
      <c r="AK1340" s="350"/>
      <c r="AL1340" s="351"/>
      <c r="AM1340" s="157"/>
      <c r="AN1340" s="216"/>
      <c r="AO1340"/>
      <c r="AP1340"/>
      <c r="AQ1340"/>
      <c r="AR1340"/>
      <c r="AS1340"/>
      <c r="AT1340"/>
    </row>
    <row r="1341" spans="1:46" ht="15" x14ac:dyDescent="0.25">
      <c r="A1341" s="11"/>
      <c r="B1341" s="176"/>
      <c r="C1341" s="177"/>
      <c r="D1341" s="178"/>
      <c r="E1341" s="178"/>
      <c r="F1341" s="178"/>
      <c r="G1341" s="179"/>
      <c r="H1341" s="180"/>
      <c r="I1341" s="181"/>
      <c r="J1341" s="182"/>
      <c r="K1341" s="183" t="s">
        <v>25</v>
      </c>
      <c r="L1341" s="352">
        <v>43.794354373000004</v>
      </c>
      <c r="M1341" s="352">
        <v>43.992152694935712</v>
      </c>
      <c r="N1341" s="352">
        <v>44.194571530132997</v>
      </c>
      <c r="O1341" s="352">
        <v>44.401725656081894</v>
      </c>
      <c r="P1341" s="352">
        <v>44.613732802504948</v>
      </c>
      <c r="Q1341" s="352">
        <v>44.830713728775443</v>
      </c>
      <c r="R1341" s="352">
        <v>45.052792303386397</v>
      </c>
      <c r="S1341" s="352">
        <v>45.280095585525586</v>
      </c>
      <c r="T1341" s="352">
        <v>45.512753908812513</v>
      </c>
      <c r="U1341" s="352">
        <v>45.750900967254736</v>
      </c>
      <c r="V1341" s="352">
        <v>45.994673903483005</v>
      </c>
      <c r="W1341" s="352">
        <v>46.244213399325538</v>
      </c>
      <c r="X1341" s="352">
        <v>46.499663768784387</v>
      </c>
      <c r="Y1341" s="352">
        <v>46.761173053476874</v>
      </c>
      <c r="Z1341" s="184"/>
      <c r="AA1341" s="353"/>
      <c r="AB1341" s="353"/>
      <c r="AC1341" s="382"/>
      <c r="AD1341" s="175"/>
      <c r="AE1341" s="186">
        <v>1</v>
      </c>
      <c r="AF1341" s="187">
        <v>0</v>
      </c>
      <c r="AG1341" s="187">
        <v>0</v>
      </c>
      <c r="AH1341" s="187">
        <v>0</v>
      </c>
      <c r="AI1341" s="187">
        <v>0</v>
      </c>
      <c r="AJ1341" s="187">
        <v>0</v>
      </c>
      <c r="AK1341" s="187">
        <v>0</v>
      </c>
      <c r="AL1341" s="188">
        <v>0</v>
      </c>
      <c r="AM1341" s="157"/>
      <c r="AN1341" s="216"/>
      <c r="AO1341"/>
      <c r="AP1341"/>
      <c r="AQ1341"/>
      <c r="AR1341"/>
      <c r="AS1341"/>
      <c r="AT1341"/>
    </row>
    <row r="1342" spans="1:46" ht="15" x14ac:dyDescent="0.25">
      <c r="A1342" s="11"/>
      <c r="B1342" s="176"/>
      <c r="C1342" s="189"/>
      <c r="D1342" s="190" t="s">
        <v>26</v>
      </c>
      <c r="E1342" s="355"/>
      <c r="F1342" s="356"/>
      <c r="G1342" s="357"/>
      <c r="H1342" s="358"/>
      <c r="I1342" s="359"/>
      <c r="J1342" s="359"/>
      <c r="K1342" s="359"/>
      <c r="L1342" s="359"/>
      <c r="M1342" s="359"/>
      <c r="N1342" s="360"/>
      <c r="O1342" s="360"/>
      <c r="P1342" s="360"/>
      <c r="Q1342" s="360"/>
      <c r="R1342" s="361" t="s">
        <v>27</v>
      </c>
      <c r="S1342" s="392">
        <v>0</v>
      </c>
      <c r="T1342" s="353"/>
      <c r="U1342" s="353"/>
      <c r="V1342" s="353"/>
      <c r="W1342" s="353"/>
      <c r="X1342" s="353"/>
      <c r="Y1342" s="353"/>
      <c r="Z1342" s="184"/>
      <c r="AA1342" s="362"/>
      <c r="AB1342" s="362"/>
      <c r="AC1342" s="363"/>
      <c r="AD1342" s="175"/>
      <c r="AE1342" s="175"/>
      <c r="AF1342" s="175"/>
      <c r="AG1342" s="175"/>
      <c r="AH1342" s="175"/>
      <c r="AI1342" s="175"/>
      <c r="AJ1342" s="175"/>
      <c r="AK1342" s="175"/>
      <c r="AL1342" s="175"/>
      <c r="AM1342" s="157"/>
      <c r="AN1342" s="216"/>
      <c r="AO1342"/>
      <c r="AP1342"/>
      <c r="AQ1342"/>
      <c r="AR1342"/>
      <c r="AS1342"/>
      <c r="AT1342"/>
    </row>
    <row r="1343" spans="1:46" ht="15" x14ac:dyDescent="0.25">
      <c r="A1343" s="14"/>
      <c r="B1343" s="197"/>
      <c r="C1343" s="198"/>
      <c r="D1343" s="198"/>
      <c r="E1343" s="198"/>
      <c r="F1343" s="199"/>
      <c r="G1343" s="200" t="s">
        <v>28</v>
      </c>
      <c r="H1343" s="201">
        <v>0.99199999999999999</v>
      </c>
      <c r="I1343" s="197"/>
      <c r="J1343" s="202"/>
      <c r="K1343" s="203" t="s">
        <v>29</v>
      </c>
      <c r="L1343" s="78">
        <v>0</v>
      </c>
      <c r="M1343" s="78">
        <v>43.640215473376223</v>
      </c>
      <c r="N1343" s="78">
        <v>43.841014957891936</v>
      </c>
      <c r="O1343" s="78">
        <v>44.046511850833241</v>
      </c>
      <c r="P1343" s="78">
        <v>44.256822940084909</v>
      </c>
      <c r="Q1343" s="78">
        <v>44.472068018945237</v>
      </c>
      <c r="R1343" s="78">
        <v>44.692369964959305</v>
      </c>
      <c r="S1343" s="78">
        <v>44.917854820841384</v>
      </c>
      <c r="T1343" s="78">
        <v>45.148651877542015</v>
      </c>
      <c r="U1343" s="78">
        <v>45.3848937595167</v>
      </c>
      <c r="V1343" s="78">
        <v>45.626716512255143</v>
      </c>
      <c r="W1343" s="78">
        <v>45.874259692130934</v>
      </c>
      <c r="X1343" s="78">
        <v>46.12766645863411</v>
      </c>
      <c r="Y1343" s="78">
        <v>46.387083669049062</v>
      </c>
      <c r="Z1343" s="204"/>
      <c r="AA1343" s="205"/>
      <c r="AB1343" s="198"/>
      <c r="AC1343" s="206"/>
      <c r="AD1343" s="175"/>
      <c r="AE1343" s="175"/>
      <c r="AF1343" s="175"/>
      <c r="AG1343" s="175"/>
      <c r="AH1343" s="175"/>
      <c r="AI1343" s="175"/>
      <c r="AJ1343" s="175"/>
      <c r="AK1343" s="175"/>
      <c r="AL1343" s="175"/>
      <c r="AM1343" s="157"/>
      <c r="AN1343" s="216"/>
      <c r="AO1343"/>
      <c r="AP1343"/>
      <c r="AQ1343"/>
      <c r="AR1343"/>
      <c r="AS1343"/>
      <c r="AT1343"/>
    </row>
    <row r="1344" spans="1:46" ht="15" x14ac:dyDescent="0.25">
      <c r="A1344" s="2"/>
      <c r="C1344" s="207"/>
      <c r="D1344" s="208"/>
      <c r="E1344" s="208"/>
      <c r="F1344" s="208"/>
      <c r="G1344" s="209"/>
      <c r="H1344" s="241"/>
      <c r="I1344" s="211"/>
      <c r="J1344" s="212"/>
      <c r="K1344" s="208"/>
      <c r="Z1344" s="175"/>
      <c r="AA1344" s="175"/>
      <c r="AB1344" s="175"/>
      <c r="AC1344" s="175"/>
      <c r="AD1344" s="175"/>
      <c r="AE1344" s="175"/>
      <c r="AF1344" s="175"/>
      <c r="AG1344" s="175"/>
      <c r="AH1344" s="175"/>
      <c r="AI1344" s="175"/>
      <c r="AJ1344" s="175"/>
      <c r="AK1344" s="175"/>
      <c r="AL1344" s="175"/>
      <c r="AM1344" s="157"/>
      <c r="AN1344" s="216"/>
      <c r="AO1344"/>
      <c r="AP1344"/>
      <c r="AQ1344"/>
      <c r="AR1344"/>
      <c r="AS1344"/>
      <c r="AT1344"/>
    </row>
    <row r="1345" spans="1:46" ht="15" x14ac:dyDescent="0.25">
      <c r="A1345" s="152"/>
      <c r="B1345" s="388">
        <v>699</v>
      </c>
      <c r="C1345" s="365" t="s">
        <v>629</v>
      </c>
      <c r="D1345" s="366" t="s">
        <v>30</v>
      </c>
      <c r="E1345" s="366" t="s">
        <v>543</v>
      </c>
      <c r="F1345" s="367"/>
      <c r="G1345" s="411">
        <v>43495</v>
      </c>
      <c r="H1345" s="412">
        <v>2.94</v>
      </c>
      <c r="I1345" s="342">
        <v>1</v>
      </c>
      <c r="J1345" s="368">
        <v>0</v>
      </c>
      <c r="K1345" s="369">
        <v>0</v>
      </c>
      <c r="L1345" s="370">
        <v>2.94</v>
      </c>
      <c r="M1345" s="370">
        <v>2.9400536748995907</v>
      </c>
      <c r="N1345" s="370">
        <v>2.9401073507791113</v>
      </c>
      <c r="O1345" s="370">
        <v>2.9401610276385801</v>
      </c>
      <c r="P1345" s="370">
        <v>2.9402147054780157</v>
      </c>
      <c r="Q1345" s="370">
        <v>2.9402683842974344</v>
      </c>
      <c r="R1345" s="370">
        <v>2.940322064096855</v>
      </c>
      <c r="S1345" s="370">
        <v>2.9403757448762957</v>
      </c>
      <c r="T1345" s="370">
        <v>2.9404294266357738</v>
      </c>
      <c r="U1345" s="370">
        <v>2.940483109375307</v>
      </c>
      <c r="V1345" s="370">
        <v>2.940536793094914</v>
      </c>
      <c r="W1345" s="370">
        <v>2.9405904777946112</v>
      </c>
      <c r="X1345" s="370">
        <v>2.9406441634744196</v>
      </c>
      <c r="Y1345" s="370">
        <v>2.9406978501343537</v>
      </c>
      <c r="Z1345" s="381"/>
      <c r="AA1345" s="347">
        <v>0</v>
      </c>
      <c r="AB1345" s="347">
        <v>0</v>
      </c>
      <c r="AC1345" s="348">
        <v>0.40816326530612246</v>
      </c>
      <c r="AD1345" s="175"/>
      <c r="AE1345" s="349">
        <v>89930</v>
      </c>
      <c r="AF1345" s="350"/>
      <c r="AG1345" s="350"/>
      <c r="AH1345" s="350"/>
      <c r="AI1345" s="350"/>
      <c r="AJ1345" s="350"/>
      <c r="AK1345" s="350"/>
      <c r="AL1345" s="351"/>
      <c r="AM1345" s="157">
        <v>2.88</v>
      </c>
      <c r="AN1345" s="216">
        <v>6.0000000000000053E-2</v>
      </c>
      <c r="AO1345"/>
      <c r="AP1345"/>
      <c r="AQ1345"/>
      <c r="AR1345"/>
      <c r="AS1345"/>
      <c r="AT1345"/>
    </row>
    <row r="1346" spans="1:46" ht="15" x14ac:dyDescent="0.25">
      <c r="A1346" s="152"/>
      <c r="C1346" s="217"/>
      <c r="D1346" s="139"/>
      <c r="E1346" s="139"/>
      <c r="F1346" s="139"/>
      <c r="G1346" s="218">
        <v>0.22916666666666666</v>
      </c>
      <c r="H1346" s="248"/>
      <c r="I1346" s="220"/>
      <c r="J1346" s="220"/>
      <c r="K1346" s="220"/>
      <c r="L1346" s="220" t="s">
        <v>32</v>
      </c>
      <c r="M1346" s="235"/>
      <c r="N1346" s="221"/>
      <c r="O1346" s="221"/>
      <c r="P1346" s="221"/>
      <c r="Q1346" s="221"/>
      <c r="R1346" s="221"/>
      <c r="S1346" s="221"/>
      <c r="T1346" s="221"/>
      <c r="U1346" s="221"/>
      <c r="V1346" s="221"/>
      <c r="W1346" s="221"/>
      <c r="X1346" s="221"/>
      <c r="Y1346" s="221"/>
      <c r="Z1346" s="222"/>
      <c r="AA1346" s="353"/>
      <c r="AB1346" s="353"/>
      <c r="AC1346" s="372">
        <v>1.2</v>
      </c>
      <c r="AD1346" s="175"/>
      <c r="AE1346" s="186">
        <v>1</v>
      </c>
      <c r="AF1346" s="187">
        <v>0</v>
      </c>
      <c r="AG1346" s="187">
        <v>0</v>
      </c>
      <c r="AH1346" s="187">
        <v>0</v>
      </c>
      <c r="AI1346" s="187">
        <v>0</v>
      </c>
      <c r="AJ1346" s="187">
        <v>0</v>
      </c>
      <c r="AK1346" s="187">
        <v>0</v>
      </c>
      <c r="AL1346" s="188">
        <v>0</v>
      </c>
      <c r="AM1346" s="157"/>
      <c r="AN1346" s="216"/>
      <c r="AO1346"/>
      <c r="AP1346"/>
      <c r="AQ1346"/>
      <c r="AR1346"/>
      <c r="AS1346"/>
      <c r="AT1346"/>
    </row>
    <row r="1347" spans="1:46" ht="15" x14ac:dyDescent="0.25">
      <c r="A1347" s="152"/>
      <c r="C1347" s="223" t="s">
        <v>33</v>
      </c>
      <c r="D1347" s="373"/>
      <c r="E1347" s="225"/>
      <c r="F1347" s="225"/>
      <c r="G1347" s="226"/>
      <c r="H1347" s="249"/>
      <c r="I1347" s="228"/>
      <c r="J1347" s="228"/>
      <c r="K1347" s="228"/>
      <c r="L1347" s="228"/>
      <c r="M1347" s="374"/>
      <c r="N1347" s="374"/>
      <c r="O1347" s="375"/>
      <c r="P1347" s="375"/>
      <c r="Q1347" s="375"/>
      <c r="R1347" s="376" t="s">
        <v>34</v>
      </c>
      <c r="S1347" s="396">
        <v>0</v>
      </c>
      <c r="T1347" s="233"/>
      <c r="U1347" s="233"/>
      <c r="V1347" s="233"/>
      <c r="W1347" s="233"/>
      <c r="X1347" s="233"/>
      <c r="Y1347" s="233"/>
      <c r="Z1347" s="234"/>
      <c r="AA1347" s="378"/>
      <c r="AB1347" s="378"/>
      <c r="AC1347" s="379"/>
      <c r="AD1347" s="175"/>
      <c r="AE1347" s="175"/>
      <c r="AF1347" s="175"/>
      <c r="AG1347" s="175"/>
      <c r="AH1347" s="175"/>
      <c r="AI1347" s="175"/>
      <c r="AJ1347" s="175"/>
      <c r="AK1347" s="175"/>
      <c r="AL1347" s="175"/>
      <c r="AM1347" s="157"/>
      <c r="AN1347" s="216"/>
      <c r="AO1347"/>
      <c r="AP1347"/>
      <c r="AQ1347"/>
      <c r="AR1347"/>
      <c r="AS1347"/>
      <c r="AT1347"/>
    </row>
    <row r="1348" spans="1:46" ht="15" x14ac:dyDescent="0.25">
      <c r="A1348" s="152"/>
      <c r="B1348" s="364">
        <v>692</v>
      </c>
      <c r="C1348" s="365" t="s">
        <v>630</v>
      </c>
      <c r="D1348" s="366" t="s">
        <v>30</v>
      </c>
      <c r="E1348" s="366" t="s">
        <v>543</v>
      </c>
      <c r="F1348" s="367"/>
      <c r="G1348" s="411">
        <v>43194</v>
      </c>
      <c r="H1348" s="412">
        <v>1.21</v>
      </c>
      <c r="I1348" s="342">
        <v>1</v>
      </c>
      <c r="J1348" s="368">
        <v>0</v>
      </c>
      <c r="K1348" s="369">
        <v>0</v>
      </c>
      <c r="L1348" s="370">
        <v>1.21</v>
      </c>
      <c r="M1348" s="370">
        <v>1.2100220906899675</v>
      </c>
      <c r="N1348" s="370">
        <v>1.2100441817832397</v>
      </c>
      <c r="O1348" s="370">
        <v>1.2100662732798237</v>
      </c>
      <c r="P1348" s="370">
        <v>1.2100883651797276</v>
      </c>
      <c r="Q1348" s="370">
        <v>1.2101104574829578</v>
      </c>
      <c r="R1348" s="370">
        <v>1.2101325501895219</v>
      </c>
      <c r="S1348" s="370">
        <v>1.2101546432994277</v>
      </c>
      <c r="T1348" s="370">
        <v>1.2101767368126823</v>
      </c>
      <c r="U1348" s="370">
        <v>1.210198830729293</v>
      </c>
      <c r="V1348" s="370">
        <v>1.2102209250492675</v>
      </c>
      <c r="W1348" s="370">
        <v>1.2102430197726122</v>
      </c>
      <c r="X1348" s="370">
        <v>1.210265114899336</v>
      </c>
      <c r="Y1348" s="370">
        <v>1.2102872104294449</v>
      </c>
      <c r="Z1348" s="371"/>
      <c r="AA1348" s="347">
        <v>0</v>
      </c>
      <c r="AB1348" s="347">
        <v>0</v>
      </c>
      <c r="AC1348" s="348">
        <v>0.31404958677685951</v>
      </c>
      <c r="AD1348" s="175"/>
      <c r="AE1348" s="349">
        <v>89941</v>
      </c>
      <c r="AF1348" s="350"/>
      <c r="AG1348" s="350"/>
      <c r="AH1348" s="350"/>
      <c r="AI1348" s="350"/>
      <c r="AJ1348" s="350"/>
      <c r="AK1348" s="350"/>
      <c r="AL1348" s="351"/>
      <c r="AM1348" s="157">
        <v>1.351799328828595</v>
      </c>
      <c r="AN1348" s="216">
        <v>-0.14179932882859503</v>
      </c>
      <c r="AO1348"/>
      <c r="AP1348"/>
      <c r="AQ1348"/>
      <c r="AR1348"/>
      <c r="AS1348"/>
      <c r="AT1348"/>
    </row>
    <row r="1349" spans="1:46" ht="15" x14ac:dyDescent="0.25">
      <c r="A1349" s="152"/>
      <c r="C1349" s="217"/>
      <c r="D1349" s="139"/>
      <c r="E1349" s="139"/>
      <c r="F1349" s="139"/>
      <c r="G1349" s="218">
        <v>0.27083333333333331</v>
      </c>
      <c r="H1349" s="250"/>
      <c r="I1349" s="220"/>
      <c r="J1349" s="220"/>
      <c r="K1349" s="220"/>
      <c r="L1349" s="220" t="s">
        <v>32</v>
      </c>
      <c r="M1349" s="221"/>
      <c r="N1349" s="221"/>
      <c r="O1349" s="221"/>
      <c r="P1349" s="221"/>
      <c r="Q1349" s="221"/>
      <c r="R1349" s="221"/>
      <c r="S1349" s="221"/>
      <c r="T1349" s="221"/>
      <c r="U1349" s="221"/>
      <c r="V1349" s="221"/>
      <c r="W1349" s="221"/>
      <c r="X1349" s="221"/>
      <c r="Y1349" s="221"/>
      <c r="Z1349" s="222"/>
      <c r="AA1349" s="353"/>
      <c r="AB1349" s="353"/>
      <c r="AC1349" s="372">
        <v>0.38</v>
      </c>
      <c r="AD1349" s="175"/>
      <c r="AE1349" s="186">
        <v>1</v>
      </c>
      <c r="AF1349" s="187">
        <v>0</v>
      </c>
      <c r="AG1349" s="187">
        <v>0</v>
      </c>
      <c r="AH1349" s="187">
        <v>0</v>
      </c>
      <c r="AI1349" s="187">
        <v>0</v>
      </c>
      <c r="AJ1349" s="187">
        <v>0</v>
      </c>
      <c r="AK1349" s="187">
        <v>0</v>
      </c>
      <c r="AL1349" s="188">
        <v>0</v>
      </c>
      <c r="AM1349" s="157"/>
      <c r="AN1349" s="216"/>
      <c r="AO1349"/>
      <c r="AP1349"/>
      <c r="AQ1349"/>
      <c r="AR1349"/>
      <c r="AS1349"/>
      <c r="AT1349"/>
    </row>
    <row r="1350" spans="1:46" ht="15" x14ac:dyDescent="0.25">
      <c r="A1350" s="152"/>
      <c r="C1350" s="223" t="s">
        <v>33</v>
      </c>
      <c r="D1350" s="373"/>
      <c r="E1350" s="225"/>
      <c r="F1350" s="225"/>
      <c r="G1350" s="226"/>
      <c r="H1350" s="249"/>
      <c r="I1350" s="228"/>
      <c r="J1350" s="228"/>
      <c r="K1350" s="228"/>
      <c r="L1350" s="228"/>
      <c r="M1350" s="374"/>
      <c r="N1350" s="374"/>
      <c r="O1350" s="375"/>
      <c r="P1350" s="375"/>
      <c r="Q1350" s="375"/>
      <c r="R1350" s="376" t="s">
        <v>34</v>
      </c>
      <c r="S1350" s="396">
        <v>0</v>
      </c>
      <c r="T1350" s="233"/>
      <c r="U1350" s="233"/>
      <c r="V1350" s="233"/>
      <c r="W1350" s="233"/>
      <c r="X1350" s="233"/>
      <c r="Y1350" s="233"/>
      <c r="Z1350" s="234"/>
      <c r="AA1350" s="378"/>
      <c r="AB1350" s="378"/>
      <c r="AC1350" s="379"/>
      <c r="AD1350" s="175"/>
      <c r="AE1350" s="175"/>
      <c r="AF1350" s="175"/>
      <c r="AG1350" s="175"/>
      <c r="AH1350" s="175"/>
      <c r="AI1350" s="175"/>
      <c r="AJ1350" s="175"/>
      <c r="AK1350" s="175"/>
      <c r="AL1350" s="175"/>
      <c r="AM1350" s="157"/>
      <c r="AN1350" s="216"/>
      <c r="AO1350"/>
      <c r="AP1350"/>
      <c r="AQ1350"/>
      <c r="AR1350"/>
      <c r="AS1350"/>
      <c r="AT1350"/>
    </row>
    <row r="1351" spans="1:46" ht="15" x14ac:dyDescent="0.25">
      <c r="A1351" s="273"/>
      <c r="B1351" s="364">
        <v>696</v>
      </c>
      <c r="C1351" s="385" t="s">
        <v>640</v>
      </c>
      <c r="D1351" s="366" t="s">
        <v>30</v>
      </c>
      <c r="E1351" s="366" t="s">
        <v>641</v>
      </c>
      <c r="F1351" s="401"/>
      <c r="G1351" s="411">
        <v>43490</v>
      </c>
      <c r="H1351" s="412">
        <v>17.190000000000001</v>
      </c>
      <c r="I1351" s="342">
        <v>1</v>
      </c>
      <c r="J1351" s="368">
        <v>0</v>
      </c>
      <c r="K1351" s="369">
        <v>0</v>
      </c>
      <c r="L1351" s="370">
        <v>17.190000000000001</v>
      </c>
      <c r="M1351" s="370">
        <v>17.19031383385169</v>
      </c>
      <c r="N1351" s="370">
        <v>17.190627673432971</v>
      </c>
      <c r="O1351" s="370">
        <v>17.190941518743944</v>
      </c>
      <c r="P1351" s="370">
        <v>17.191255369784727</v>
      </c>
      <c r="Q1351" s="370">
        <v>17.191569226555409</v>
      </c>
      <c r="R1351" s="370">
        <v>17.191883089056105</v>
      </c>
      <c r="S1351" s="370">
        <v>17.192196957286914</v>
      </c>
      <c r="T1351" s="370">
        <v>17.192510831247944</v>
      </c>
      <c r="U1351" s="370">
        <v>17.192824710939298</v>
      </c>
      <c r="V1351" s="370">
        <v>17.193138596361081</v>
      </c>
      <c r="W1351" s="370">
        <v>17.193452487513394</v>
      </c>
      <c r="X1351" s="370">
        <v>17.193766384396355</v>
      </c>
      <c r="Y1351" s="370">
        <v>17.194080287010049</v>
      </c>
      <c r="Z1351" s="371"/>
      <c r="AA1351" s="347">
        <v>0</v>
      </c>
      <c r="AB1351" s="347">
        <v>0</v>
      </c>
      <c r="AC1351" s="348">
        <v>0.24432809773123909</v>
      </c>
      <c r="AD1351" s="175"/>
      <c r="AE1351" s="349">
        <v>89903</v>
      </c>
      <c r="AF1351" s="350">
        <v>89904</v>
      </c>
      <c r="AG1351" s="350">
        <v>89905</v>
      </c>
      <c r="AH1351" s="350"/>
      <c r="AI1351" s="350"/>
      <c r="AJ1351" s="350"/>
      <c r="AK1351" s="350"/>
      <c r="AL1351" s="351"/>
      <c r="AM1351" s="157">
        <v>17.885931164772728</v>
      </c>
      <c r="AN1351" s="216">
        <v>-0.69593116477272687</v>
      </c>
      <c r="AO1351"/>
      <c r="AP1351"/>
      <c r="AQ1351"/>
      <c r="AR1351"/>
      <c r="AS1351"/>
      <c r="AT1351"/>
    </row>
    <row r="1352" spans="1:46" ht="15" x14ac:dyDescent="0.25">
      <c r="A1352" s="241"/>
      <c r="B1352" s="241"/>
      <c r="C1352" s="258"/>
      <c r="D1352" s="243"/>
      <c r="E1352" s="243"/>
      <c r="F1352" s="243"/>
      <c r="G1352" s="218">
        <v>0.6875</v>
      </c>
      <c r="H1352" s="250"/>
      <c r="I1352" s="220"/>
      <c r="J1352" s="220"/>
      <c r="K1352" s="220"/>
      <c r="L1352" s="220" t="s">
        <v>32</v>
      </c>
      <c r="M1352" s="235"/>
      <c r="N1352" s="221"/>
      <c r="O1352" s="221"/>
      <c r="P1352" s="221"/>
      <c r="Q1352" s="221"/>
      <c r="R1352" s="221"/>
      <c r="S1352" s="221"/>
      <c r="T1352" s="221"/>
      <c r="U1352" s="221"/>
      <c r="V1352" s="221"/>
      <c r="W1352" s="221"/>
      <c r="X1352" s="221"/>
      <c r="Y1352" s="221"/>
      <c r="Z1352" s="222"/>
      <c r="AA1352" s="353"/>
      <c r="AB1352" s="353"/>
      <c r="AC1352" s="389">
        <v>4.2</v>
      </c>
      <c r="AD1352" s="175"/>
      <c r="AE1352" s="275">
        <v>0.33333333333333331</v>
      </c>
      <c r="AF1352" s="276">
        <v>0.33333333333333331</v>
      </c>
      <c r="AG1352" s="276">
        <v>0.33333333333333331</v>
      </c>
      <c r="AH1352" s="276">
        <v>0</v>
      </c>
      <c r="AI1352" s="276">
        <v>0</v>
      </c>
      <c r="AJ1352" s="276">
        <v>0</v>
      </c>
      <c r="AK1352" s="276">
        <v>0</v>
      </c>
      <c r="AL1352" s="277">
        <v>0</v>
      </c>
      <c r="AM1352" s="157"/>
      <c r="AN1352" s="216"/>
      <c r="AO1352"/>
      <c r="AP1352"/>
      <c r="AQ1352"/>
      <c r="AR1352"/>
      <c r="AS1352"/>
      <c r="AT1352"/>
    </row>
    <row r="1353" spans="1:46" ht="15" x14ac:dyDescent="0.25">
      <c r="A1353" s="241"/>
      <c r="B1353" s="241"/>
      <c r="C1353" s="264" t="s">
        <v>33</v>
      </c>
      <c r="D1353" s="394"/>
      <c r="E1353" s="266"/>
      <c r="F1353" s="266"/>
      <c r="G1353" s="226"/>
      <c r="H1353" s="249"/>
      <c r="I1353" s="228"/>
      <c r="J1353" s="228"/>
      <c r="K1353" s="228"/>
      <c r="L1353" s="228"/>
      <c r="M1353" s="374"/>
      <c r="N1353" s="374"/>
      <c r="O1353" s="375"/>
      <c r="P1353" s="375"/>
      <c r="Q1353" s="375"/>
      <c r="R1353" s="376" t="s">
        <v>34</v>
      </c>
      <c r="S1353" s="396">
        <v>0</v>
      </c>
      <c r="T1353" s="233"/>
      <c r="U1353" s="233"/>
      <c r="V1353" s="233"/>
      <c r="W1353" s="233"/>
      <c r="X1353" s="233"/>
      <c r="Y1353" s="233"/>
      <c r="Z1353" s="234"/>
      <c r="AA1353" s="378"/>
      <c r="AB1353" s="378"/>
      <c r="AC1353" s="402"/>
      <c r="AD1353" s="175"/>
      <c r="AE1353" s="175"/>
      <c r="AF1353" s="175"/>
      <c r="AG1353" s="175"/>
      <c r="AH1353" s="175"/>
      <c r="AI1353" s="175"/>
      <c r="AJ1353" s="175"/>
      <c r="AK1353" s="175"/>
      <c r="AL1353" s="175"/>
      <c r="AM1353" s="157"/>
      <c r="AN1353" s="216"/>
      <c r="AO1353"/>
      <c r="AP1353"/>
      <c r="AQ1353"/>
      <c r="AR1353"/>
      <c r="AS1353"/>
      <c r="AT1353"/>
    </row>
    <row r="1354" spans="1:46" ht="15" x14ac:dyDescent="0.25">
      <c r="B1354" s="364">
        <v>695</v>
      </c>
      <c r="C1354" s="365" t="s">
        <v>631</v>
      </c>
      <c r="D1354" s="366" t="s">
        <v>30</v>
      </c>
      <c r="E1354" s="366" t="s">
        <v>538</v>
      </c>
      <c r="F1354" s="367"/>
      <c r="G1354" s="411">
        <v>43499</v>
      </c>
      <c r="H1354" s="412">
        <v>0.76</v>
      </c>
      <c r="I1354" s="342">
        <v>1</v>
      </c>
      <c r="J1354" s="368">
        <v>0</v>
      </c>
      <c r="K1354" s="369">
        <v>0</v>
      </c>
      <c r="L1354" s="370">
        <v>0.76</v>
      </c>
      <c r="M1354" s="370">
        <v>0.76001387514411189</v>
      </c>
      <c r="N1354" s="370">
        <v>0.76002775054153904</v>
      </c>
      <c r="O1354" s="370">
        <v>0.7600416261922861</v>
      </c>
      <c r="P1354" s="370">
        <v>0.76005550209635786</v>
      </c>
      <c r="Q1354" s="370">
        <v>0.76006937825375864</v>
      </c>
      <c r="R1354" s="370">
        <v>0.76008325466449322</v>
      </c>
      <c r="S1354" s="370">
        <v>0.76009713132856627</v>
      </c>
      <c r="T1354" s="370">
        <v>0.76011100824598243</v>
      </c>
      <c r="U1354" s="370">
        <v>0.76012488541674605</v>
      </c>
      <c r="V1354" s="370">
        <v>0.76013876284086224</v>
      </c>
      <c r="W1354" s="370">
        <v>0.76015264051833498</v>
      </c>
      <c r="X1354" s="370">
        <v>0.76016651844916971</v>
      </c>
      <c r="Y1354" s="370">
        <v>0.76018039663337034</v>
      </c>
      <c r="Z1354" s="371"/>
      <c r="AA1354" s="347">
        <v>0</v>
      </c>
      <c r="AB1354" s="347">
        <v>0</v>
      </c>
      <c r="AC1354" s="348">
        <v>0</v>
      </c>
      <c r="AD1354" s="175"/>
      <c r="AE1354" s="349">
        <v>89951</v>
      </c>
      <c r="AF1354" s="350"/>
      <c r="AG1354" s="350"/>
      <c r="AH1354" s="350"/>
      <c r="AI1354" s="350"/>
      <c r="AJ1354" s="350"/>
      <c r="AK1354" s="350"/>
      <c r="AL1354" s="351"/>
      <c r="AM1354" s="157">
        <v>0.93615977793970773</v>
      </c>
      <c r="AN1354" s="216">
        <v>-0.17615977793970772</v>
      </c>
      <c r="AO1354"/>
      <c r="AP1354"/>
      <c r="AQ1354"/>
      <c r="AR1354"/>
      <c r="AS1354"/>
      <c r="AT1354"/>
    </row>
    <row r="1355" spans="1:46" ht="15" x14ac:dyDescent="0.25">
      <c r="C1355" s="217"/>
      <c r="D1355" s="139"/>
      <c r="E1355" s="139"/>
      <c r="F1355" s="139"/>
      <c r="G1355" s="218">
        <v>0.20833333333333334</v>
      </c>
      <c r="H1355" s="250"/>
      <c r="I1355" s="220"/>
      <c r="J1355" s="220"/>
      <c r="K1355" s="220"/>
      <c r="L1355" s="220" t="s">
        <v>32</v>
      </c>
      <c r="M1355" s="235"/>
      <c r="N1355" s="221"/>
      <c r="O1355" s="221"/>
      <c r="P1355" s="221"/>
      <c r="Q1355" s="221"/>
      <c r="R1355" s="221"/>
      <c r="S1355" s="221"/>
      <c r="T1355" s="221"/>
      <c r="U1355" s="221"/>
      <c r="V1355" s="221"/>
      <c r="W1355" s="221"/>
      <c r="X1355" s="221"/>
      <c r="Y1355" s="221"/>
      <c r="Z1355" s="222"/>
      <c r="AA1355" s="353"/>
      <c r="AB1355" s="353"/>
      <c r="AC1355" s="372">
        <v>0</v>
      </c>
      <c r="AD1355" s="175"/>
      <c r="AE1355" s="186">
        <v>1</v>
      </c>
      <c r="AF1355" s="187">
        <v>0</v>
      </c>
      <c r="AG1355" s="187">
        <v>0</v>
      </c>
      <c r="AH1355" s="187">
        <v>0</v>
      </c>
      <c r="AI1355" s="187">
        <v>0</v>
      </c>
      <c r="AJ1355" s="187">
        <v>0</v>
      </c>
      <c r="AK1355" s="187">
        <v>0</v>
      </c>
      <c r="AL1355" s="188">
        <v>0</v>
      </c>
      <c r="AM1355" s="157"/>
      <c r="AN1355" s="216"/>
      <c r="AO1355"/>
      <c r="AP1355"/>
      <c r="AQ1355"/>
      <c r="AR1355"/>
      <c r="AS1355"/>
      <c r="AT1355"/>
    </row>
    <row r="1356" spans="1:46" ht="15" x14ac:dyDescent="0.25">
      <c r="C1356" s="223" t="s">
        <v>33</v>
      </c>
      <c r="D1356" s="373"/>
      <c r="E1356" s="225"/>
      <c r="F1356" s="225"/>
      <c r="G1356" s="226"/>
      <c r="H1356" s="249"/>
      <c r="I1356" s="228"/>
      <c r="J1356" s="228"/>
      <c r="K1356" s="228"/>
      <c r="L1356" s="228"/>
      <c r="M1356" s="374"/>
      <c r="N1356" s="374"/>
      <c r="O1356" s="375"/>
      <c r="P1356" s="375"/>
      <c r="Q1356" s="375"/>
      <c r="R1356" s="376" t="s">
        <v>34</v>
      </c>
      <c r="S1356" s="396">
        <v>0</v>
      </c>
      <c r="T1356" s="233"/>
      <c r="U1356" s="233"/>
      <c r="V1356" s="233"/>
      <c r="W1356" s="233"/>
      <c r="X1356" s="233"/>
      <c r="Y1356" s="233"/>
      <c r="Z1356" s="234"/>
      <c r="AA1356" s="378"/>
      <c r="AB1356" s="378"/>
      <c r="AC1356" s="379"/>
      <c r="AD1356" s="175"/>
      <c r="AE1356" s="175"/>
      <c r="AF1356" s="175"/>
      <c r="AG1356" s="175"/>
      <c r="AH1356" s="175"/>
      <c r="AI1356" s="175"/>
      <c r="AJ1356" s="175"/>
      <c r="AK1356" s="175"/>
      <c r="AL1356" s="175"/>
      <c r="AM1356" s="157"/>
      <c r="AN1356" s="216"/>
      <c r="AO1356"/>
      <c r="AP1356"/>
      <c r="AQ1356"/>
      <c r="AR1356"/>
      <c r="AS1356"/>
      <c r="AT1356"/>
    </row>
    <row r="1357" spans="1:46" ht="15" x14ac:dyDescent="0.25">
      <c r="B1357" s="380">
        <v>698</v>
      </c>
      <c r="C1357" s="365" t="s">
        <v>632</v>
      </c>
      <c r="D1357" s="366" t="s">
        <v>30</v>
      </c>
      <c r="E1357" s="366" t="s">
        <v>543</v>
      </c>
      <c r="F1357" s="367"/>
      <c r="G1357" s="411">
        <v>43488</v>
      </c>
      <c r="H1357" s="412">
        <v>0.85305453899999995</v>
      </c>
      <c r="I1357" s="342">
        <v>1</v>
      </c>
      <c r="J1357" s="368" t="s">
        <v>829</v>
      </c>
      <c r="K1357" s="369" t="s">
        <v>829</v>
      </c>
      <c r="L1357" s="370">
        <v>0.85305453899999995</v>
      </c>
      <c r="M1357" s="370">
        <v>0.87590566108360657</v>
      </c>
      <c r="N1357" s="370">
        <v>0.89936890555400928</v>
      </c>
      <c r="O1357" s="370">
        <v>0.92346066958483686</v>
      </c>
      <c r="P1357" s="370">
        <v>0.94819778958753831</v>
      </c>
      <c r="Q1357" s="370">
        <v>0.97359755297742734</v>
      </c>
      <c r="R1357" s="370">
        <v>0.99967771025490682</v>
      </c>
      <c r="S1357" s="370">
        <v>1.0264564874103206</v>
      </c>
      <c r="T1357" s="370">
        <v>1.0539525986610963</v>
      </c>
      <c r="U1357" s="370">
        <v>1.0821852595300858</v>
      </c>
      <c r="V1357" s="370">
        <v>1.1111742002742386</v>
      </c>
      <c r="W1357" s="370">
        <v>1.1409396796729956</v>
      </c>
      <c r="X1357" s="370">
        <v>1.1715024991860379</v>
      </c>
      <c r="Y1357" s="370">
        <v>1.2028840174902862</v>
      </c>
      <c r="Z1357" s="371"/>
      <c r="AA1357" s="347">
        <v>0</v>
      </c>
      <c r="AB1357" s="347">
        <v>0</v>
      </c>
      <c r="AC1357" s="348">
        <v>0.10923867084657761</v>
      </c>
      <c r="AD1357" s="175"/>
      <c r="AE1357" s="349">
        <v>89961</v>
      </c>
      <c r="AF1357" s="350"/>
      <c r="AG1357" s="350"/>
      <c r="AH1357" s="350"/>
      <c r="AI1357" s="350"/>
      <c r="AJ1357" s="350"/>
      <c r="AK1357" s="350"/>
      <c r="AL1357" s="351"/>
      <c r="AM1357" s="157">
        <v>0.85290480873977759</v>
      </c>
      <c r="AN1357" s="216">
        <v>1.4973026022235825E-4</v>
      </c>
      <c r="AO1357"/>
      <c r="AP1357"/>
      <c r="AQ1357"/>
      <c r="AR1357"/>
      <c r="AS1357"/>
      <c r="AT1357"/>
    </row>
    <row r="1358" spans="1:46" ht="15" x14ac:dyDescent="0.25">
      <c r="C1358" s="217"/>
      <c r="D1358" s="139"/>
      <c r="E1358" s="139"/>
      <c r="F1358" s="139"/>
      <c r="G1358" s="137">
        <v>0.6875</v>
      </c>
      <c r="H1358" s="250"/>
      <c r="I1358" s="220"/>
      <c r="J1358" s="220"/>
      <c r="K1358" s="220"/>
      <c r="L1358" s="220" t="s">
        <v>32</v>
      </c>
      <c r="M1358" s="235"/>
      <c r="N1358" s="221"/>
      <c r="O1358" s="221"/>
      <c r="P1358" s="221"/>
      <c r="Q1358" s="221"/>
      <c r="R1358" s="221"/>
      <c r="S1358" s="221"/>
      <c r="T1358" s="221"/>
      <c r="U1358" s="221"/>
      <c r="V1358" s="221"/>
      <c r="W1358" s="221"/>
      <c r="X1358" s="221"/>
      <c r="Y1358" s="221"/>
      <c r="Z1358" s="222"/>
      <c r="AA1358" s="353"/>
      <c r="AB1358" s="353"/>
      <c r="AC1358" s="372">
        <v>9.3186543999999996E-2</v>
      </c>
      <c r="AD1358" s="175"/>
      <c r="AE1358" s="186">
        <v>1</v>
      </c>
      <c r="AF1358" s="187">
        <v>0</v>
      </c>
      <c r="AG1358" s="187">
        <v>0</v>
      </c>
      <c r="AH1358" s="187">
        <v>0</v>
      </c>
      <c r="AI1358" s="187">
        <v>0</v>
      </c>
      <c r="AJ1358" s="187">
        <v>0</v>
      </c>
      <c r="AK1358" s="187">
        <v>0</v>
      </c>
      <c r="AL1358" s="188">
        <v>0</v>
      </c>
      <c r="AM1358" s="157"/>
      <c r="AN1358" s="216"/>
      <c r="AO1358"/>
      <c r="AP1358"/>
      <c r="AQ1358"/>
      <c r="AR1358"/>
      <c r="AS1358"/>
      <c r="AT1358"/>
    </row>
    <row r="1359" spans="1:46" ht="15" x14ac:dyDescent="0.25">
      <c r="C1359" s="223" t="s">
        <v>33</v>
      </c>
      <c r="D1359" s="373"/>
      <c r="E1359" s="225"/>
      <c r="F1359" s="225"/>
      <c r="G1359" s="226"/>
      <c r="H1359" s="249"/>
      <c r="I1359" s="228"/>
      <c r="J1359" s="228"/>
      <c r="K1359" s="228"/>
      <c r="L1359" s="228"/>
      <c r="M1359" s="374"/>
      <c r="N1359" s="374"/>
      <c r="O1359" s="375"/>
      <c r="P1359" s="375"/>
      <c r="Q1359" s="375"/>
      <c r="R1359" s="376" t="s">
        <v>34</v>
      </c>
      <c r="S1359" s="396">
        <v>0</v>
      </c>
      <c r="T1359" s="233"/>
      <c r="U1359" s="233"/>
      <c r="V1359" s="233"/>
      <c r="W1359" s="233"/>
      <c r="X1359" s="233"/>
      <c r="Y1359" s="233"/>
      <c r="Z1359" s="234"/>
      <c r="AA1359" s="378"/>
      <c r="AB1359" s="378"/>
      <c r="AC1359" s="379"/>
      <c r="AD1359" s="175"/>
      <c r="AE1359" s="175"/>
      <c r="AF1359" s="175"/>
      <c r="AG1359" s="175"/>
      <c r="AH1359" s="175"/>
      <c r="AI1359" s="175"/>
      <c r="AJ1359" s="175"/>
      <c r="AK1359" s="175"/>
      <c r="AL1359" s="175"/>
      <c r="AM1359" s="157"/>
      <c r="AN1359" s="216"/>
      <c r="AO1359"/>
      <c r="AP1359"/>
      <c r="AQ1359"/>
      <c r="AR1359"/>
      <c r="AS1359"/>
      <c r="AT1359"/>
    </row>
    <row r="1360" spans="1:46" ht="15" x14ac:dyDescent="0.25">
      <c r="B1360" s="380">
        <v>700</v>
      </c>
      <c r="C1360" s="365" t="s">
        <v>633</v>
      </c>
      <c r="D1360" s="366" t="s">
        <v>30</v>
      </c>
      <c r="E1360" s="366" t="s">
        <v>534</v>
      </c>
      <c r="F1360" s="367"/>
      <c r="G1360" s="411">
        <v>43482</v>
      </c>
      <c r="H1360" s="412">
        <v>4.12</v>
      </c>
      <c r="I1360" s="342">
        <v>1</v>
      </c>
      <c r="J1360" s="368">
        <v>0</v>
      </c>
      <c r="K1360" s="369">
        <v>0</v>
      </c>
      <c r="L1360" s="370">
        <v>4.12</v>
      </c>
      <c r="M1360" s="370">
        <v>4.1200752178865017</v>
      </c>
      <c r="N1360" s="370">
        <v>4.1201504371462381</v>
      </c>
      <c r="O1360" s="370">
        <v>4.1202256577792351</v>
      </c>
      <c r="P1360" s="370">
        <v>4.1203008797855194</v>
      </c>
      <c r="Q1360" s="370">
        <v>4.1203761031651123</v>
      </c>
      <c r="R1360" s="370">
        <v>4.1204513279180421</v>
      </c>
      <c r="S1360" s="370">
        <v>4.120526554044333</v>
      </c>
      <c r="T1360" s="370">
        <v>4.1206017815440097</v>
      </c>
      <c r="U1360" s="370">
        <v>4.1206770104170971</v>
      </c>
      <c r="V1360" s="370">
        <v>4.1207522406636219</v>
      </c>
      <c r="W1360" s="370">
        <v>4.1208274722836054</v>
      </c>
      <c r="X1360" s="370">
        <v>4.1209027052770786</v>
      </c>
      <c r="Y1360" s="370">
        <v>4.1209779396440602</v>
      </c>
      <c r="Z1360" s="381"/>
      <c r="AA1360" s="347">
        <v>0</v>
      </c>
      <c r="AB1360" s="347">
        <v>0</v>
      </c>
      <c r="AC1360" s="348">
        <v>0.24029126213592233</v>
      </c>
      <c r="AD1360" s="175"/>
      <c r="AE1360" s="349">
        <v>89972</v>
      </c>
      <c r="AF1360" s="350"/>
      <c r="AG1360" s="350"/>
      <c r="AH1360" s="350"/>
      <c r="AI1360" s="350"/>
      <c r="AJ1360" s="350"/>
      <c r="AK1360" s="350"/>
      <c r="AL1360" s="351"/>
      <c r="AM1360" s="157">
        <v>4.7070152578426026</v>
      </c>
      <c r="AN1360" s="216">
        <v>-0.58701525784260244</v>
      </c>
      <c r="AO1360"/>
      <c r="AP1360"/>
      <c r="AQ1360"/>
      <c r="AR1360"/>
      <c r="AS1360"/>
      <c r="AT1360"/>
    </row>
    <row r="1361" spans="1:46" ht="15" x14ac:dyDescent="0.25">
      <c r="A1361"/>
      <c r="C1361" s="217"/>
      <c r="D1361" s="139"/>
      <c r="E1361" s="139"/>
      <c r="F1361" s="139"/>
      <c r="G1361" s="137">
        <v>0.33333333333333331</v>
      </c>
      <c r="H1361" s="250"/>
      <c r="I1361" s="220"/>
      <c r="J1361" s="220"/>
      <c r="K1361" s="220"/>
      <c r="L1361" s="220" t="s">
        <v>32</v>
      </c>
      <c r="M1361" s="235"/>
      <c r="N1361" s="221"/>
      <c r="O1361" s="221"/>
      <c r="P1361" s="221"/>
      <c r="Q1361" s="221"/>
      <c r="R1361" s="221"/>
      <c r="S1361" s="221"/>
      <c r="T1361" s="221"/>
      <c r="U1361" s="221"/>
      <c r="V1361" s="221"/>
      <c r="W1361" s="221"/>
      <c r="X1361" s="221"/>
      <c r="Y1361" s="221"/>
      <c r="Z1361" s="222"/>
      <c r="AA1361" s="353"/>
      <c r="AB1361" s="353"/>
      <c r="AC1361" s="372">
        <v>0.99</v>
      </c>
      <c r="AD1361" s="175"/>
      <c r="AE1361" s="186">
        <v>1</v>
      </c>
      <c r="AF1361" s="187">
        <v>0</v>
      </c>
      <c r="AG1361" s="187">
        <v>0</v>
      </c>
      <c r="AH1361" s="187">
        <v>0</v>
      </c>
      <c r="AI1361" s="187">
        <v>0</v>
      </c>
      <c r="AJ1361" s="187">
        <v>0</v>
      </c>
      <c r="AK1361" s="187">
        <v>0</v>
      </c>
      <c r="AL1361" s="188">
        <v>0</v>
      </c>
      <c r="AM1361" s="157"/>
      <c r="AN1361" s="216"/>
      <c r="AO1361"/>
      <c r="AP1361"/>
      <c r="AQ1361"/>
      <c r="AR1361"/>
      <c r="AS1361"/>
      <c r="AT1361"/>
    </row>
    <row r="1362" spans="1:46" ht="15" x14ac:dyDescent="0.25">
      <c r="A1362"/>
      <c r="C1362" s="223" t="s">
        <v>33</v>
      </c>
      <c r="D1362" s="373"/>
      <c r="E1362" s="225"/>
      <c r="F1362" s="225"/>
      <c r="G1362" s="226"/>
      <c r="H1362" s="249"/>
      <c r="I1362" s="228"/>
      <c r="J1362" s="228"/>
      <c r="K1362" s="228"/>
      <c r="L1362" s="228"/>
      <c r="M1362" s="374"/>
      <c r="N1362" s="374"/>
      <c r="O1362" s="375"/>
      <c r="P1362" s="375"/>
      <c r="Q1362" s="375"/>
      <c r="R1362" s="376" t="s">
        <v>34</v>
      </c>
      <c r="S1362" s="396">
        <v>0</v>
      </c>
      <c r="T1362" s="233"/>
      <c r="U1362" s="233"/>
      <c r="V1362" s="233"/>
      <c r="W1362" s="233"/>
      <c r="X1362" s="233"/>
      <c r="Y1362" s="233"/>
      <c r="Z1362" s="234"/>
      <c r="AA1362" s="378"/>
      <c r="AB1362" s="378"/>
      <c r="AC1362" s="379"/>
      <c r="AD1362" s="175"/>
      <c r="AE1362" s="175"/>
      <c r="AF1362" s="175"/>
      <c r="AG1362" s="175"/>
      <c r="AH1362" s="175"/>
      <c r="AI1362" s="175"/>
      <c r="AJ1362" s="175"/>
      <c r="AK1362" s="175"/>
      <c r="AL1362" s="175"/>
      <c r="AM1362" s="157"/>
      <c r="AN1362" s="216"/>
      <c r="AO1362"/>
      <c r="AP1362"/>
      <c r="AQ1362"/>
      <c r="AR1362"/>
      <c r="AS1362"/>
      <c r="AT1362"/>
    </row>
    <row r="1363" spans="1:46" ht="15" x14ac:dyDescent="0.25">
      <c r="A1363"/>
      <c r="B1363" s="380">
        <v>693</v>
      </c>
      <c r="C1363" s="365" t="s">
        <v>639</v>
      </c>
      <c r="D1363" s="366" t="s">
        <v>30</v>
      </c>
      <c r="E1363" s="366" t="s">
        <v>538</v>
      </c>
      <c r="F1363" s="367"/>
      <c r="G1363" s="411">
        <v>43493</v>
      </c>
      <c r="H1363" s="412">
        <v>2.78</v>
      </c>
      <c r="I1363" s="342">
        <v>1</v>
      </c>
      <c r="J1363" s="368">
        <v>0</v>
      </c>
      <c r="K1363" s="369">
        <v>0</v>
      </c>
      <c r="L1363" s="370">
        <v>2.78</v>
      </c>
      <c r="M1363" s="370">
        <v>2.7800507538166195</v>
      </c>
      <c r="N1363" s="370">
        <v>2.7801015085598402</v>
      </c>
      <c r="O1363" s="370">
        <v>2.7801522642296779</v>
      </c>
      <c r="P1363" s="370">
        <v>2.7802030208261508</v>
      </c>
      <c r="Q1363" s="370">
        <v>2.7802537783492749</v>
      </c>
      <c r="R1363" s="370">
        <v>2.7803045367990671</v>
      </c>
      <c r="S1363" s="370">
        <v>2.7803552961755447</v>
      </c>
      <c r="T1363" s="370">
        <v>2.780406056478725</v>
      </c>
      <c r="U1363" s="370">
        <v>2.7804568177086235</v>
      </c>
      <c r="V1363" s="370">
        <v>2.780507579865259</v>
      </c>
      <c r="W1363" s="370">
        <v>2.780558342948646</v>
      </c>
      <c r="X1363" s="370">
        <v>2.780609106958805</v>
      </c>
      <c r="Y1363" s="370">
        <v>2.7806598718957489</v>
      </c>
      <c r="Z1363" s="383"/>
      <c r="AA1363" s="347">
        <v>0</v>
      </c>
      <c r="AB1363" s="347">
        <v>0</v>
      </c>
      <c r="AC1363" s="348">
        <v>0.17625899280575541</v>
      </c>
      <c r="AD1363" s="175"/>
      <c r="AE1363" s="349">
        <v>89981</v>
      </c>
      <c r="AF1363" s="350"/>
      <c r="AG1363" s="350"/>
      <c r="AH1363" s="350"/>
      <c r="AI1363" s="350"/>
      <c r="AJ1363" s="350"/>
      <c r="AK1363" s="350"/>
      <c r="AL1363" s="351"/>
      <c r="AM1363" s="157"/>
      <c r="AN1363" s="216"/>
      <c r="AO1363"/>
      <c r="AP1363"/>
      <c r="AQ1363"/>
      <c r="AR1363"/>
      <c r="AS1363"/>
      <c r="AT1363"/>
    </row>
    <row r="1364" spans="1:46" ht="15" x14ac:dyDescent="0.25">
      <c r="A1364"/>
      <c r="C1364" s="217"/>
      <c r="D1364" s="139"/>
      <c r="E1364" s="139"/>
      <c r="F1364" s="139"/>
      <c r="G1364" s="137">
        <v>0.3125</v>
      </c>
      <c r="H1364" s="250"/>
      <c r="I1364" s="220"/>
      <c r="J1364" s="220"/>
      <c r="K1364" s="220"/>
      <c r="L1364" s="220" t="s">
        <v>32</v>
      </c>
      <c r="M1364" s="235"/>
      <c r="N1364" s="221"/>
      <c r="O1364" s="221"/>
      <c r="P1364" s="221"/>
      <c r="Q1364" s="221"/>
      <c r="R1364" s="221"/>
      <c r="S1364" s="221"/>
      <c r="T1364" s="221"/>
      <c r="U1364" s="221"/>
      <c r="V1364" s="221"/>
      <c r="W1364" s="221"/>
      <c r="X1364" s="221"/>
      <c r="Y1364" s="221"/>
      <c r="Z1364" s="222"/>
      <c r="AA1364" s="353"/>
      <c r="AB1364" s="353"/>
      <c r="AC1364" s="372">
        <v>0.49</v>
      </c>
      <c r="AD1364" s="175"/>
      <c r="AE1364" s="186">
        <v>1</v>
      </c>
      <c r="AF1364" s="187">
        <v>0</v>
      </c>
      <c r="AG1364" s="187">
        <v>0</v>
      </c>
      <c r="AH1364" s="187">
        <v>0</v>
      </c>
      <c r="AI1364" s="187">
        <v>0</v>
      </c>
      <c r="AJ1364" s="187">
        <v>0</v>
      </c>
      <c r="AK1364" s="187">
        <v>0</v>
      </c>
      <c r="AL1364" s="188">
        <v>0</v>
      </c>
      <c r="AM1364" s="157"/>
      <c r="AN1364" s="216"/>
      <c r="AO1364"/>
      <c r="AP1364"/>
      <c r="AQ1364"/>
      <c r="AR1364"/>
      <c r="AS1364"/>
      <c r="AT1364"/>
    </row>
    <row r="1365" spans="1:46" ht="15" x14ac:dyDescent="0.25">
      <c r="A1365"/>
      <c r="C1365" s="223" t="s">
        <v>33</v>
      </c>
      <c r="D1365" s="373"/>
      <c r="E1365" s="225"/>
      <c r="F1365" s="225"/>
      <c r="G1365" s="226"/>
      <c r="H1365" s="249"/>
      <c r="I1365" s="228"/>
      <c r="J1365" s="228"/>
      <c r="K1365" s="228"/>
      <c r="L1365" s="228"/>
      <c r="M1365" s="374"/>
      <c r="N1365" s="374"/>
      <c r="O1365" s="375"/>
      <c r="P1365" s="375"/>
      <c r="Q1365" s="375"/>
      <c r="R1365" s="376" t="s">
        <v>34</v>
      </c>
      <c r="S1365" s="396">
        <v>0</v>
      </c>
      <c r="T1365" s="233"/>
      <c r="U1365" s="233"/>
      <c r="V1365" s="233"/>
      <c r="W1365" s="233"/>
      <c r="X1365" s="233"/>
      <c r="Y1365" s="233"/>
      <c r="Z1365" s="239"/>
      <c r="AA1365" s="378"/>
      <c r="AB1365" s="378"/>
      <c r="AC1365" s="379"/>
      <c r="AD1365" s="175"/>
      <c r="AE1365" s="175"/>
      <c r="AF1365" s="175"/>
      <c r="AG1365" s="175"/>
      <c r="AH1365" s="175"/>
      <c r="AI1365" s="175"/>
      <c r="AJ1365" s="175"/>
      <c r="AK1365" s="175"/>
      <c r="AL1365" s="175"/>
      <c r="AM1365" s="157"/>
      <c r="AN1365" s="216"/>
      <c r="AO1365"/>
      <c r="AP1365"/>
      <c r="AQ1365"/>
      <c r="AR1365"/>
      <c r="AS1365"/>
      <c r="AT1365"/>
    </row>
    <row r="1366" spans="1:46" ht="15" x14ac:dyDescent="0.25">
      <c r="A1366"/>
      <c r="B1366" s="380">
        <v>697</v>
      </c>
      <c r="C1366" s="365" t="s">
        <v>636</v>
      </c>
      <c r="D1366" s="366" t="s">
        <v>30</v>
      </c>
      <c r="E1366" s="366" t="s">
        <v>538</v>
      </c>
      <c r="F1366" s="367"/>
      <c r="G1366" s="411">
        <v>43493</v>
      </c>
      <c r="H1366" s="412">
        <v>1.86</v>
      </c>
      <c r="I1366" s="342">
        <v>1</v>
      </c>
      <c r="J1366" s="368">
        <v>0</v>
      </c>
      <c r="K1366" s="369">
        <v>0</v>
      </c>
      <c r="L1366" s="370">
        <v>1.86</v>
      </c>
      <c r="M1366" s="370">
        <v>1.860033957589537</v>
      </c>
      <c r="N1366" s="370">
        <v>1.8600679157990299</v>
      </c>
      <c r="O1366" s="370">
        <v>1.8601018746284896</v>
      </c>
      <c r="P1366" s="370">
        <v>1.8601358340779286</v>
      </c>
      <c r="Q1366" s="370">
        <v>1.8601697941473567</v>
      </c>
      <c r="R1366" s="370">
        <v>1.860203754836786</v>
      </c>
      <c r="S1366" s="370">
        <v>1.860237716146228</v>
      </c>
      <c r="T1366" s="370">
        <v>1.8602716780756938</v>
      </c>
      <c r="U1366" s="370">
        <v>1.8603056406251945</v>
      </c>
      <c r="V1366" s="370">
        <v>1.8603396037947417</v>
      </c>
      <c r="W1366" s="370">
        <v>1.8603735675843462</v>
      </c>
      <c r="X1366" s="370">
        <v>1.8604075319940208</v>
      </c>
      <c r="Y1366" s="370">
        <v>1.8604414970237748</v>
      </c>
      <c r="Z1366" s="371"/>
      <c r="AA1366" s="347">
        <v>0</v>
      </c>
      <c r="AB1366" s="347">
        <v>0</v>
      </c>
      <c r="AC1366" s="348">
        <v>0.23655913978494622</v>
      </c>
      <c r="AD1366" s="175"/>
      <c r="AE1366" s="349">
        <v>89936</v>
      </c>
      <c r="AF1366" s="350"/>
      <c r="AG1366" s="350"/>
      <c r="AH1366" s="350"/>
      <c r="AI1366" s="350"/>
      <c r="AJ1366" s="350"/>
      <c r="AK1366" s="350"/>
      <c r="AL1366" s="351"/>
      <c r="AM1366" s="157"/>
      <c r="AN1366" s="216"/>
      <c r="AO1366"/>
      <c r="AP1366"/>
      <c r="AQ1366"/>
      <c r="AR1366"/>
      <c r="AS1366"/>
      <c r="AT1366"/>
    </row>
    <row r="1367" spans="1:46" ht="15" x14ac:dyDescent="0.25">
      <c r="A1367"/>
      <c r="C1367" s="217"/>
      <c r="D1367" s="139"/>
      <c r="E1367" s="139"/>
      <c r="F1367" s="139"/>
      <c r="G1367" s="137">
        <v>0.29166666666666669</v>
      </c>
      <c r="H1367" s="250"/>
      <c r="I1367" s="220"/>
      <c r="J1367" s="220"/>
      <c r="K1367" s="220"/>
      <c r="L1367" s="220" t="s">
        <v>32</v>
      </c>
      <c r="M1367" s="235"/>
      <c r="N1367" s="221"/>
      <c r="O1367" s="221"/>
      <c r="P1367" s="221"/>
      <c r="Q1367" s="221"/>
      <c r="R1367" s="221"/>
      <c r="S1367" s="221"/>
      <c r="T1367" s="221"/>
      <c r="U1367" s="221"/>
      <c r="V1367" s="221"/>
      <c r="W1367" s="221"/>
      <c r="X1367" s="221"/>
      <c r="Y1367" s="221"/>
      <c r="Z1367" s="222"/>
      <c r="AA1367" s="353"/>
      <c r="AB1367" s="353"/>
      <c r="AC1367" s="372">
        <v>0.44</v>
      </c>
      <c r="AD1367" s="175"/>
      <c r="AE1367" s="186">
        <v>1</v>
      </c>
      <c r="AF1367" s="187">
        <v>0</v>
      </c>
      <c r="AG1367" s="187">
        <v>0</v>
      </c>
      <c r="AH1367" s="187">
        <v>0</v>
      </c>
      <c r="AI1367" s="187">
        <v>0</v>
      </c>
      <c r="AJ1367" s="187">
        <v>0</v>
      </c>
      <c r="AK1367" s="187">
        <v>0</v>
      </c>
      <c r="AL1367" s="188">
        <v>0</v>
      </c>
      <c r="AM1367" s="157"/>
      <c r="AN1367" s="216"/>
      <c r="AO1367"/>
      <c r="AP1367"/>
      <c r="AQ1367"/>
      <c r="AR1367"/>
      <c r="AS1367"/>
      <c r="AT1367"/>
    </row>
    <row r="1368" spans="1:46" ht="15" x14ac:dyDescent="0.25">
      <c r="A1368"/>
      <c r="C1368" s="223" t="s">
        <v>33</v>
      </c>
      <c r="D1368" s="373"/>
      <c r="E1368" s="225"/>
      <c r="F1368" s="225"/>
      <c r="G1368" s="226"/>
      <c r="H1368" s="249"/>
      <c r="I1368" s="228"/>
      <c r="J1368" s="228"/>
      <c r="K1368" s="228"/>
      <c r="L1368" s="228"/>
      <c r="M1368" s="374"/>
      <c r="N1368" s="374"/>
      <c r="O1368" s="375"/>
      <c r="P1368" s="375"/>
      <c r="Q1368" s="375"/>
      <c r="R1368" s="376" t="s">
        <v>34</v>
      </c>
      <c r="S1368" s="396">
        <v>0</v>
      </c>
      <c r="T1368" s="233"/>
      <c r="U1368" s="233"/>
      <c r="V1368" s="233"/>
      <c r="W1368" s="233"/>
      <c r="X1368" s="233"/>
      <c r="Y1368" s="233"/>
      <c r="Z1368" s="234"/>
      <c r="AA1368" s="378"/>
      <c r="AB1368" s="378"/>
      <c r="AC1368" s="379"/>
      <c r="AD1368" s="175"/>
      <c r="AE1368" s="175"/>
      <c r="AF1368" s="175"/>
      <c r="AG1368" s="175"/>
      <c r="AH1368" s="175"/>
      <c r="AI1368" s="175"/>
      <c r="AJ1368" s="175"/>
      <c r="AK1368" s="175"/>
      <c r="AL1368" s="175"/>
      <c r="AM1368" s="157"/>
      <c r="AN1368" s="216"/>
      <c r="AO1368"/>
      <c r="AP1368"/>
      <c r="AQ1368"/>
      <c r="AR1368"/>
      <c r="AS1368"/>
      <c r="AT1368"/>
    </row>
    <row r="1369" spans="1:46" ht="15" x14ac:dyDescent="0.25">
      <c r="A1369"/>
      <c r="B1369" s="380">
        <v>790</v>
      </c>
      <c r="C1369" s="365" t="s">
        <v>637</v>
      </c>
      <c r="D1369" s="366" t="s">
        <v>30</v>
      </c>
      <c r="E1369" s="366" t="s">
        <v>543</v>
      </c>
      <c r="F1369" s="367"/>
      <c r="G1369" s="411">
        <v>43499</v>
      </c>
      <c r="H1369" s="412">
        <v>2.19</v>
      </c>
      <c r="I1369" s="342">
        <v>1</v>
      </c>
      <c r="J1369" s="368">
        <v>0</v>
      </c>
      <c r="K1369" s="369">
        <v>0</v>
      </c>
      <c r="L1369" s="370">
        <v>2.19</v>
      </c>
      <c r="M1369" s="370">
        <v>2.1900399823231642</v>
      </c>
      <c r="N1369" s="370">
        <v>2.190079965376277</v>
      </c>
      <c r="O1369" s="370">
        <v>2.1901199491593508</v>
      </c>
      <c r="P1369" s="370">
        <v>2.1901599336723994</v>
      </c>
      <c r="Q1369" s="370">
        <v>2.190199918915436</v>
      </c>
      <c r="R1369" s="370">
        <v>2.190239904888474</v>
      </c>
      <c r="S1369" s="370">
        <v>2.1902798915915263</v>
      </c>
      <c r="T1369" s="370">
        <v>2.190319879024607</v>
      </c>
      <c r="U1369" s="370">
        <v>2.1903598671877287</v>
      </c>
      <c r="V1369" s="370">
        <v>2.1903998560809055</v>
      </c>
      <c r="W1369" s="370">
        <v>2.1904398457041494</v>
      </c>
      <c r="X1369" s="370">
        <v>2.190479836057476</v>
      </c>
      <c r="Y1369" s="370">
        <v>2.1905198271408959</v>
      </c>
      <c r="Z1369" s="371"/>
      <c r="AA1369" s="347">
        <v>0</v>
      </c>
      <c r="AB1369" s="347">
        <v>0</v>
      </c>
      <c r="AC1369" s="348">
        <v>0.1095890410958904</v>
      </c>
      <c r="AD1369" s="175"/>
      <c r="AE1369" s="349">
        <v>89967</v>
      </c>
      <c r="AF1369" s="350"/>
      <c r="AG1369" s="350"/>
      <c r="AH1369" s="350"/>
      <c r="AI1369" s="350"/>
      <c r="AJ1369" s="350"/>
      <c r="AK1369" s="350"/>
      <c r="AL1369" s="351"/>
      <c r="AM1369" s="157"/>
      <c r="AN1369" s="216"/>
      <c r="AO1369"/>
      <c r="AP1369"/>
      <c r="AQ1369"/>
      <c r="AR1369"/>
      <c r="AS1369"/>
      <c r="AT1369"/>
    </row>
    <row r="1370" spans="1:46" ht="15" x14ac:dyDescent="0.25">
      <c r="A1370"/>
      <c r="C1370" s="217"/>
      <c r="D1370" s="139"/>
      <c r="E1370" s="139"/>
      <c r="F1370" s="139"/>
      <c r="G1370" s="137">
        <v>0.22916666666666666</v>
      </c>
      <c r="H1370" s="250"/>
      <c r="I1370" s="220"/>
      <c r="J1370" s="220"/>
      <c r="K1370" s="220"/>
      <c r="L1370" s="220" t="s">
        <v>32</v>
      </c>
      <c r="M1370" s="235"/>
      <c r="N1370" s="221"/>
      <c r="O1370" s="221"/>
      <c r="P1370" s="221"/>
      <c r="Q1370" s="221"/>
      <c r="R1370" s="221"/>
      <c r="S1370" s="221"/>
      <c r="T1370" s="221"/>
      <c r="U1370" s="221"/>
      <c r="V1370" s="221"/>
      <c r="W1370" s="221"/>
      <c r="X1370" s="221"/>
      <c r="Y1370" s="221"/>
      <c r="Z1370" s="222"/>
      <c r="AA1370" s="353"/>
      <c r="AB1370" s="353"/>
      <c r="AC1370" s="372">
        <v>0.24</v>
      </c>
      <c r="AD1370" s="175"/>
      <c r="AE1370" s="186">
        <v>1</v>
      </c>
      <c r="AF1370" s="187">
        <v>0</v>
      </c>
      <c r="AG1370" s="187">
        <v>0</v>
      </c>
      <c r="AH1370" s="187">
        <v>0</v>
      </c>
      <c r="AI1370" s="187">
        <v>0</v>
      </c>
      <c r="AJ1370" s="187">
        <v>0</v>
      </c>
      <c r="AK1370" s="187">
        <v>0</v>
      </c>
      <c r="AL1370" s="188">
        <v>0</v>
      </c>
      <c r="AM1370" s="157"/>
      <c r="AN1370" s="216"/>
      <c r="AO1370"/>
      <c r="AP1370"/>
      <c r="AQ1370"/>
      <c r="AR1370"/>
      <c r="AS1370"/>
      <c r="AT1370"/>
    </row>
    <row r="1371" spans="1:46" ht="15" x14ac:dyDescent="0.25">
      <c r="A1371"/>
      <c r="C1371" s="223" t="s">
        <v>33</v>
      </c>
      <c r="D1371" s="373"/>
      <c r="E1371" s="225"/>
      <c r="F1371" s="225"/>
      <c r="G1371" s="226"/>
      <c r="H1371" s="249"/>
      <c r="I1371" s="228"/>
      <c r="J1371" s="228"/>
      <c r="K1371" s="228"/>
      <c r="L1371" s="228"/>
      <c r="M1371" s="374"/>
      <c r="N1371" s="374"/>
      <c r="O1371" s="375"/>
      <c r="P1371" s="375"/>
      <c r="Q1371" s="375"/>
      <c r="R1371" s="376" t="s">
        <v>34</v>
      </c>
      <c r="S1371" s="396">
        <v>0</v>
      </c>
      <c r="T1371" s="387"/>
      <c r="U1371" s="387"/>
      <c r="V1371" s="387"/>
      <c r="W1371" s="387"/>
      <c r="X1371" s="387"/>
      <c r="Y1371" s="387"/>
      <c r="Z1371" s="234"/>
      <c r="AA1371" s="378"/>
      <c r="AB1371" s="378"/>
      <c r="AC1371" s="379"/>
      <c r="AD1371" s="175"/>
      <c r="AE1371" s="175"/>
      <c r="AF1371" s="175"/>
      <c r="AG1371" s="175"/>
      <c r="AH1371" s="175"/>
      <c r="AI1371" s="175"/>
      <c r="AJ1371" s="175"/>
      <c r="AK1371" s="175"/>
      <c r="AL1371" s="175"/>
      <c r="AM1371" s="157"/>
      <c r="AN1371" s="216"/>
      <c r="AO1371"/>
      <c r="AP1371"/>
      <c r="AQ1371"/>
      <c r="AR1371"/>
      <c r="AS1371"/>
      <c r="AT1371"/>
    </row>
    <row r="1372" spans="1:46" ht="15" x14ac:dyDescent="0.25">
      <c r="A1372"/>
      <c r="B1372" s="380" t="s">
        <v>688</v>
      </c>
      <c r="C1372" s="365" t="s">
        <v>638</v>
      </c>
      <c r="D1372" s="366" t="s">
        <v>687</v>
      </c>
      <c r="E1372" s="366"/>
      <c r="F1372" s="367"/>
      <c r="G1372" s="411">
        <v>43359</v>
      </c>
      <c r="H1372" s="412">
        <v>4.6352998339999996</v>
      </c>
      <c r="I1372" s="342">
        <v>1</v>
      </c>
      <c r="J1372" s="368" t="s">
        <v>829</v>
      </c>
      <c r="K1372" s="369" t="s">
        <v>829</v>
      </c>
      <c r="L1372" s="370">
        <v>4.6352998339999996</v>
      </c>
      <c r="M1372" s="370">
        <v>4.7594675132729138</v>
      </c>
      <c r="N1372" s="370">
        <v>4.8869613231367621</v>
      </c>
      <c r="O1372" s="370">
        <v>5.0178703620169394</v>
      </c>
      <c r="P1372" s="370">
        <v>5.1522861150549284</v>
      </c>
      <c r="Q1372" s="370">
        <v>5.2903025180422549</v>
      </c>
      <c r="R1372" s="370">
        <v>5.4320160230670425</v>
      </c>
      <c r="S1372" s="370">
        <v>5.5775256659190955</v>
      </c>
      <c r="T1372" s="370">
        <v>5.7269331353005652</v>
      </c>
      <c r="U1372" s="370">
        <v>5.8803428438906113</v>
      </c>
      <c r="V1372" s="370">
        <v>6.0378620013136821</v>
      </c>
      <c r="W1372" s="370">
        <v>6.1996006890624491</v>
      </c>
      <c r="X1372" s="370">
        <v>6.3656719374277042</v>
      </c>
      <c r="Y1372" s="370">
        <v>6.5361918044890395</v>
      </c>
      <c r="Z1372" s="371"/>
      <c r="AA1372" s="347">
        <v>0</v>
      </c>
      <c r="AB1372" s="347">
        <v>0</v>
      </c>
      <c r="AC1372" s="348">
        <v>4.2317003651246441E-5</v>
      </c>
      <c r="AD1372" s="175"/>
      <c r="AE1372" s="349">
        <v>89929</v>
      </c>
      <c r="AF1372" s="350"/>
      <c r="AG1372" s="350"/>
      <c r="AH1372" s="350"/>
      <c r="AI1372" s="350"/>
      <c r="AJ1372" s="350"/>
      <c r="AK1372" s="350"/>
      <c r="AL1372" s="351"/>
      <c r="AM1372" s="157"/>
      <c r="AN1372" s="216"/>
      <c r="AO1372"/>
      <c r="AP1372"/>
      <c r="AQ1372"/>
      <c r="AR1372"/>
      <c r="AS1372"/>
      <c r="AT1372"/>
    </row>
    <row r="1373" spans="1:46" ht="15" x14ac:dyDescent="0.25">
      <c r="A1373"/>
      <c r="C1373" s="217"/>
      <c r="D1373" s="139"/>
      <c r="E1373" s="139"/>
      <c r="F1373" s="139"/>
      <c r="G1373" s="137">
        <v>0.77083333333333337</v>
      </c>
      <c r="H1373" s="250"/>
      <c r="I1373" s="220"/>
      <c r="J1373" s="220"/>
      <c r="K1373" s="220"/>
      <c r="L1373" s="220" t="s">
        <v>32</v>
      </c>
      <c r="M1373" s="235"/>
      <c r="N1373" s="221"/>
      <c r="O1373" s="221"/>
      <c r="P1373" s="221"/>
      <c r="Q1373" s="221"/>
      <c r="R1373" s="221"/>
      <c r="S1373" s="221"/>
      <c r="T1373" s="221"/>
      <c r="U1373" s="221"/>
      <c r="V1373" s="221"/>
      <c r="W1373" s="221"/>
      <c r="X1373" s="221"/>
      <c r="Y1373" s="221"/>
      <c r="Z1373" s="222"/>
      <c r="AA1373" s="353"/>
      <c r="AB1373" s="353"/>
      <c r="AC1373" s="372">
        <v>1.96152E-4</v>
      </c>
      <c r="AD1373" s="175"/>
      <c r="AE1373" s="186">
        <v>1</v>
      </c>
      <c r="AF1373" s="187">
        <v>0</v>
      </c>
      <c r="AG1373" s="187">
        <v>0</v>
      </c>
      <c r="AH1373" s="187">
        <v>0</v>
      </c>
      <c r="AI1373" s="187">
        <v>0</v>
      </c>
      <c r="AJ1373" s="187">
        <v>0</v>
      </c>
      <c r="AK1373" s="187">
        <v>0</v>
      </c>
      <c r="AL1373" s="188">
        <v>0</v>
      </c>
      <c r="AM1373" s="157"/>
      <c r="AN1373" s="216"/>
      <c r="AO1373"/>
      <c r="AP1373"/>
      <c r="AQ1373"/>
      <c r="AR1373"/>
      <c r="AS1373"/>
      <c r="AT1373"/>
    </row>
    <row r="1374" spans="1:46" ht="15" x14ac:dyDescent="0.25">
      <c r="A1374"/>
      <c r="C1374" s="223" t="s">
        <v>33</v>
      </c>
      <c r="D1374" s="373"/>
      <c r="E1374" s="225"/>
      <c r="F1374" s="225"/>
      <c r="G1374" s="226"/>
      <c r="H1374" s="249"/>
      <c r="I1374" s="228"/>
      <c r="J1374" s="228"/>
      <c r="K1374" s="228"/>
      <c r="L1374" s="228"/>
      <c r="M1374" s="374"/>
      <c r="N1374" s="374"/>
      <c r="O1374" s="375"/>
      <c r="P1374" s="375"/>
      <c r="Q1374" s="375"/>
      <c r="R1374" s="376" t="s">
        <v>34</v>
      </c>
      <c r="S1374" s="396">
        <v>0</v>
      </c>
      <c r="T1374" s="233"/>
      <c r="U1374" s="233"/>
      <c r="V1374" s="233"/>
      <c r="W1374" s="233"/>
      <c r="X1374" s="233"/>
      <c r="Y1374" s="233"/>
      <c r="Z1374" s="234"/>
      <c r="AA1374" s="378"/>
      <c r="AB1374" s="378"/>
      <c r="AC1374" s="379"/>
      <c r="AD1374" s="175"/>
      <c r="AE1374" s="175"/>
      <c r="AF1374" s="175"/>
      <c r="AG1374" s="175"/>
      <c r="AH1374" s="175"/>
      <c r="AI1374" s="175"/>
      <c r="AJ1374" s="175"/>
      <c r="AK1374" s="175"/>
      <c r="AL1374" s="175"/>
      <c r="AM1374" s="157"/>
      <c r="AN1374" s="216"/>
      <c r="AO1374"/>
      <c r="AP1374"/>
      <c r="AQ1374"/>
      <c r="AR1374"/>
      <c r="AS1374"/>
      <c r="AT1374"/>
    </row>
    <row r="1375" spans="1:46" ht="15" x14ac:dyDescent="0.25">
      <c r="A1375"/>
      <c r="B1375" s="380">
        <v>791</v>
      </c>
      <c r="C1375" s="365" t="s">
        <v>634</v>
      </c>
      <c r="D1375" s="366" t="s">
        <v>30</v>
      </c>
      <c r="E1375" s="366" t="s">
        <v>538</v>
      </c>
      <c r="F1375" s="367"/>
      <c r="G1375" s="411">
        <v>43508</v>
      </c>
      <c r="H1375" s="412">
        <v>1.57</v>
      </c>
      <c r="I1375" s="342">
        <v>1</v>
      </c>
      <c r="J1375" s="368">
        <v>0</v>
      </c>
      <c r="K1375" s="369">
        <v>0</v>
      </c>
      <c r="L1375" s="370">
        <v>1.57</v>
      </c>
      <c r="M1375" s="370">
        <v>1.5700286631266522</v>
      </c>
      <c r="N1375" s="370">
        <v>1.5700573267766005</v>
      </c>
      <c r="O1375" s="370">
        <v>1.5700859909498541</v>
      </c>
      <c r="P1375" s="370">
        <v>1.5701146556464236</v>
      </c>
      <c r="Q1375" s="370">
        <v>1.5701433208663171</v>
      </c>
      <c r="R1375" s="370">
        <v>1.5701719866095452</v>
      </c>
      <c r="S1375" s="370">
        <v>1.5702006528761172</v>
      </c>
      <c r="T1375" s="370">
        <v>1.5702293196660426</v>
      </c>
      <c r="U1375" s="370">
        <v>1.5702579869793307</v>
      </c>
      <c r="V1375" s="370">
        <v>1.5702866548159917</v>
      </c>
      <c r="W1375" s="370">
        <v>1.5703153231760341</v>
      </c>
      <c r="X1375" s="370">
        <v>1.5703439920594691</v>
      </c>
      <c r="Y1375" s="370">
        <v>1.5703726614663045</v>
      </c>
      <c r="Z1375" s="371"/>
      <c r="AA1375" s="347">
        <v>0</v>
      </c>
      <c r="AB1375" s="347">
        <v>0</v>
      </c>
      <c r="AC1375" s="348">
        <v>0.28025477707006369</v>
      </c>
      <c r="AD1375" s="175"/>
      <c r="AE1375" s="349">
        <v>89956</v>
      </c>
      <c r="AF1375" s="350"/>
      <c r="AG1375" s="350"/>
      <c r="AH1375" s="350"/>
      <c r="AI1375" s="350"/>
      <c r="AJ1375" s="350"/>
      <c r="AK1375" s="350"/>
      <c r="AL1375" s="351"/>
      <c r="AM1375" s="157">
        <v>1.6548562619053628</v>
      </c>
      <c r="AN1375" s="216">
        <v>-8.4856261905362773E-2</v>
      </c>
      <c r="AO1375"/>
      <c r="AP1375"/>
      <c r="AQ1375"/>
      <c r="AR1375"/>
      <c r="AS1375"/>
      <c r="AT1375"/>
    </row>
    <row r="1376" spans="1:46" ht="15" x14ac:dyDescent="0.25">
      <c r="A1376"/>
      <c r="C1376" s="217"/>
      <c r="D1376" s="139"/>
      <c r="E1376" s="139"/>
      <c r="F1376" s="139"/>
      <c r="G1376" s="137">
        <v>0.22916666666666666</v>
      </c>
      <c r="H1376" s="250"/>
      <c r="I1376" s="220"/>
      <c r="J1376" s="220"/>
      <c r="K1376" s="220"/>
      <c r="L1376" s="220" t="s">
        <v>32</v>
      </c>
      <c r="M1376" s="235"/>
      <c r="N1376" s="221"/>
      <c r="O1376" s="221"/>
      <c r="P1376" s="221"/>
      <c r="Q1376" s="221"/>
      <c r="R1376" s="221"/>
      <c r="S1376" s="221"/>
      <c r="T1376" s="221"/>
      <c r="U1376" s="221"/>
      <c r="V1376" s="221"/>
      <c r="W1376" s="221"/>
      <c r="X1376" s="221"/>
      <c r="Y1376" s="221"/>
      <c r="Z1376" s="222"/>
      <c r="AA1376" s="353"/>
      <c r="AB1376" s="353"/>
      <c r="AC1376" s="372">
        <v>0.44</v>
      </c>
      <c r="AD1376" s="175"/>
      <c r="AE1376" s="186">
        <v>1</v>
      </c>
      <c r="AF1376" s="187">
        <v>0</v>
      </c>
      <c r="AG1376" s="187">
        <v>0</v>
      </c>
      <c r="AH1376" s="187">
        <v>0</v>
      </c>
      <c r="AI1376" s="187">
        <v>0</v>
      </c>
      <c r="AJ1376" s="187">
        <v>0</v>
      </c>
      <c r="AK1376" s="187">
        <v>0</v>
      </c>
      <c r="AL1376" s="188">
        <v>0</v>
      </c>
      <c r="AM1376" s="157"/>
      <c r="AN1376" s="216"/>
      <c r="AO1376"/>
      <c r="AP1376"/>
      <c r="AQ1376"/>
      <c r="AR1376"/>
      <c r="AS1376"/>
      <c r="AT1376"/>
    </row>
    <row r="1377" spans="1:46" ht="15" x14ac:dyDescent="0.25">
      <c r="C1377" s="223" t="s">
        <v>33</v>
      </c>
      <c r="D1377" s="373"/>
      <c r="E1377" s="225"/>
      <c r="F1377" s="225"/>
      <c r="G1377" s="226"/>
      <c r="H1377" s="249"/>
      <c r="I1377" s="228"/>
      <c r="J1377" s="228"/>
      <c r="K1377" s="228"/>
      <c r="L1377" s="228"/>
      <c r="M1377" s="374"/>
      <c r="N1377" s="374"/>
      <c r="O1377" s="375"/>
      <c r="P1377" s="375"/>
      <c r="Q1377" s="375"/>
      <c r="R1377" s="376" t="s">
        <v>34</v>
      </c>
      <c r="S1377" s="396">
        <v>0</v>
      </c>
      <c r="T1377" s="387"/>
      <c r="U1377" s="387"/>
      <c r="V1377" s="387"/>
      <c r="W1377" s="387"/>
      <c r="X1377" s="387"/>
      <c r="Y1377" s="387"/>
      <c r="Z1377" s="234"/>
      <c r="AA1377" s="378"/>
      <c r="AB1377" s="378"/>
      <c r="AC1377" s="379"/>
      <c r="AD1377" s="175"/>
      <c r="AE1377" s="175"/>
      <c r="AF1377" s="175"/>
      <c r="AG1377" s="175"/>
      <c r="AH1377" s="175"/>
      <c r="AI1377" s="175"/>
      <c r="AJ1377" s="175"/>
      <c r="AK1377" s="175"/>
      <c r="AL1377" s="175"/>
      <c r="AM1377" s="157"/>
      <c r="AN1377" s="216"/>
      <c r="AO1377"/>
      <c r="AP1377"/>
      <c r="AQ1377"/>
      <c r="AR1377"/>
      <c r="AS1377"/>
      <c r="AT1377"/>
    </row>
    <row r="1378" spans="1:46" ht="15" x14ac:dyDescent="0.25">
      <c r="B1378" s="380">
        <v>687</v>
      </c>
      <c r="C1378" s="365" t="s">
        <v>635</v>
      </c>
      <c r="D1378" s="366" t="s">
        <v>30</v>
      </c>
      <c r="E1378" s="366" t="s">
        <v>534</v>
      </c>
      <c r="F1378" s="367"/>
      <c r="G1378" s="411">
        <v>43446</v>
      </c>
      <c r="H1378" s="412">
        <v>3.6859999999999999</v>
      </c>
      <c r="I1378" s="342">
        <v>1</v>
      </c>
      <c r="J1378" s="368" t="s">
        <v>35</v>
      </c>
      <c r="K1378" s="369" t="s">
        <v>35</v>
      </c>
      <c r="L1378" s="370">
        <v>3.6859999999999999</v>
      </c>
      <c r="M1378" s="370">
        <v>3.7361474712513534</v>
      </c>
      <c r="N1378" s="370">
        <v>3.7869771912473906</v>
      </c>
      <c r="O1378" s="370">
        <v>3.8384984418788632</v>
      </c>
      <c r="P1378" s="370">
        <v>3.8907206313152405</v>
      </c>
      <c r="Q1378" s="370">
        <v>3.9436532957227084</v>
      </c>
      <c r="R1378" s="370">
        <v>3.9973061010055524</v>
      </c>
      <c r="S1378" s="370">
        <v>4.0516888445712151</v>
      </c>
      <c r="T1378" s="370">
        <v>4.1068114571193881</v>
      </c>
      <c r="U1378" s="370">
        <v>4.1626840044554223</v>
      </c>
      <c r="V1378" s="370">
        <v>4.2193166893284282</v>
      </c>
      <c r="W1378" s="370">
        <v>4.2767198532943667</v>
      </c>
      <c r="X1378" s="370">
        <v>4.3349039786045056</v>
      </c>
      <c r="Y1378" s="370">
        <v>4.3938796901195483</v>
      </c>
      <c r="Z1378" s="371"/>
      <c r="AA1378" s="347">
        <v>0</v>
      </c>
      <c r="AB1378" s="347">
        <v>0</v>
      </c>
      <c r="AC1378" s="348">
        <v>0.1709169831795985</v>
      </c>
      <c r="AD1378" s="175"/>
      <c r="AE1378" s="349">
        <v>89992</v>
      </c>
      <c r="AF1378" s="350"/>
      <c r="AG1378" s="350"/>
      <c r="AH1378" s="350"/>
      <c r="AI1378" s="350"/>
      <c r="AJ1378" s="350"/>
      <c r="AK1378" s="350"/>
      <c r="AL1378" s="351"/>
      <c r="AM1378" s="157">
        <v>3.7037555331467598</v>
      </c>
      <c r="AN1378" s="216">
        <v>-1.7755533146759817E-2</v>
      </c>
      <c r="AO1378"/>
      <c r="AP1378"/>
      <c r="AQ1378"/>
      <c r="AR1378"/>
      <c r="AS1378"/>
      <c r="AT1378"/>
    </row>
    <row r="1379" spans="1:46" ht="15" x14ac:dyDescent="0.25">
      <c r="C1379" s="251"/>
      <c r="D1379" s="139"/>
      <c r="E1379" s="139"/>
      <c r="F1379" s="139"/>
      <c r="G1379" s="137">
        <v>0.66666666666666663</v>
      </c>
      <c r="H1379" s="250"/>
      <c r="I1379" s="220"/>
      <c r="J1379" s="220"/>
      <c r="K1379" s="220"/>
      <c r="L1379" s="220" t="s">
        <v>32</v>
      </c>
      <c r="M1379" s="235"/>
      <c r="N1379" s="221"/>
      <c r="O1379" s="221"/>
      <c r="P1379" s="221"/>
      <c r="Q1379" s="221"/>
      <c r="R1379" s="221"/>
      <c r="S1379" s="221"/>
      <c r="T1379" s="221"/>
      <c r="U1379" s="221"/>
      <c r="V1379" s="221"/>
      <c r="W1379" s="221"/>
      <c r="X1379" s="221"/>
      <c r="Y1379" s="221"/>
      <c r="Z1379" s="222"/>
      <c r="AA1379" s="353"/>
      <c r="AB1379" s="353"/>
      <c r="AC1379" s="372">
        <v>0.63</v>
      </c>
      <c r="AD1379" s="175"/>
      <c r="AE1379" s="186">
        <v>1</v>
      </c>
      <c r="AF1379" s="187">
        <v>0</v>
      </c>
      <c r="AG1379" s="187">
        <v>0</v>
      </c>
      <c r="AH1379" s="187">
        <v>0</v>
      </c>
      <c r="AI1379" s="187">
        <v>0</v>
      </c>
      <c r="AJ1379" s="187">
        <v>0</v>
      </c>
      <c r="AK1379" s="187">
        <v>0</v>
      </c>
      <c r="AL1379" s="188">
        <v>0</v>
      </c>
      <c r="AM1379" s="157"/>
      <c r="AN1379" s="216"/>
      <c r="AO1379"/>
      <c r="AP1379"/>
      <c r="AQ1379"/>
      <c r="AR1379"/>
      <c r="AS1379"/>
      <c r="AT1379"/>
    </row>
    <row r="1380" spans="1:46" ht="15" x14ac:dyDescent="0.25">
      <c r="C1380" s="223" t="s">
        <v>33</v>
      </c>
      <c r="D1380" s="373"/>
      <c r="E1380" s="225"/>
      <c r="F1380" s="225"/>
      <c r="G1380" s="226"/>
      <c r="H1380" s="249"/>
      <c r="I1380" s="228"/>
      <c r="J1380" s="228"/>
      <c r="K1380" s="228"/>
      <c r="L1380" s="228"/>
      <c r="M1380" s="374"/>
      <c r="N1380" s="374"/>
      <c r="O1380" s="375"/>
      <c r="P1380" s="375"/>
      <c r="Q1380" s="375"/>
      <c r="R1380" s="376" t="s">
        <v>34</v>
      </c>
      <c r="S1380" s="396">
        <v>0</v>
      </c>
      <c r="T1380" s="387"/>
      <c r="U1380" s="387"/>
      <c r="V1380" s="387"/>
      <c r="W1380" s="387"/>
      <c r="X1380" s="387"/>
      <c r="Y1380" s="387"/>
      <c r="Z1380" s="234"/>
      <c r="AA1380" s="378"/>
      <c r="AB1380" s="378"/>
      <c r="AC1380" s="379"/>
      <c r="AD1380" s="175"/>
      <c r="AE1380" s="175"/>
      <c r="AF1380" s="175"/>
      <c r="AG1380" s="175"/>
      <c r="AH1380" s="175"/>
      <c r="AI1380" s="175"/>
      <c r="AJ1380" s="175"/>
      <c r="AK1380" s="175"/>
      <c r="AL1380" s="175"/>
      <c r="AM1380" s="157"/>
      <c r="AN1380" s="216"/>
      <c r="AO1380"/>
      <c r="AP1380"/>
      <c r="AQ1380"/>
      <c r="AR1380"/>
      <c r="AS1380"/>
      <c r="AT1380"/>
    </row>
    <row r="1381" spans="1:46" ht="15" x14ac:dyDescent="0.25">
      <c r="A1381" s="246"/>
      <c r="B1381" s="246"/>
      <c r="C1381" s="246"/>
      <c r="D1381" s="246"/>
      <c r="E1381" s="246"/>
      <c r="F1381" s="246"/>
      <c r="G1381" s="246"/>
      <c r="H1381" s="246"/>
      <c r="I1381" s="246"/>
      <c r="J1381" s="246"/>
      <c r="K1381" s="246"/>
      <c r="L1381" s="246"/>
      <c r="M1381" s="246"/>
      <c r="N1381" s="246"/>
      <c r="O1381" s="246"/>
      <c r="P1381" s="246"/>
      <c r="Q1381" s="246"/>
      <c r="R1381" s="246"/>
      <c r="S1381" s="246"/>
      <c r="T1381" s="246"/>
      <c r="U1381" s="246"/>
      <c r="V1381" s="246"/>
      <c r="W1381" s="246"/>
      <c r="X1381" s="246"/>
      <c r="Y1381" s="246"/>
      <c r="Z1381" s="246"/>
      <c r="AA1381" s="246"/>
      <c r="AB1381" s="246"/>
      <c r="AC1381" s="246"/>
      <c r="AD1381" s="246"/>
      <c r="AE1381" s="246"/>
      <c r="AF1381" s="246"/>
      <c r="AG1381" s="246"/>
      <c r="AH1381" s="246"/>
      <c r="AI1381" s="246"/>
      <c r="AJ1381" s="246"/>
      <c r="AK1381" s="246"/>
      <c r="AL1381" s="246"/>
      <c r="AM1381" s="157"/>
      <c r="AN1381" s="216"/>
      <c r="AO1381"/>
      <c r="AP1381"/>
      <c r="AQ1381"/>
      <c r="AR1381"/>
      <c r="AS1381"/>
      <c r="AT1381"/>
    </row>
    <row r="1382" spans="1:46" ht="15" x14ac:dyDescent="0.25">
      <c r="A1382" s="152"/>
      <c r="B1382" s="25"/>
      <c r="C1382" s="158"/>
      <c r="D1382" s="152"/>
      <c r="E1382" s="152"/>
      <c r="F1382" s="152"/>
      <c r="G1382" s="152"/>
      <c r="H1382" s="152"/>
      <c r="I1382" s="152"/>
      <c r="J1382" s="152"/>
      <c r="K1382" s="152"/>
      <c r="L1382" s="7" t="s">
        <v>0</v>
      </c>
      <c r="M1382" s="159"/>
      <c r="N1382" s="159"/>
      <c r="O1382" s="159"/>
      <c r="P1382" s="159"/>
      <c r="Q1382" s="159"/>
      <c r="R1382" s="159"/>
      <c r="S1382" s="159"/>
      <c r="T1382" s="159"/>
      <c r="U1382" s="159"/>
      <c r="V1382" s="159"/>
      <c r="W1382" s="159"/>
      <c r="X1382" s="159"/>
      <c r="Y1382" s="159"/>
      <c r="Z1382" s="156"/>
      <c r="AA1382" s="152"/>
      <c r="AB1382" s="152"/>
      <c r="AC1382" s="152"/>
      <c r="AD1382" s="152"/>
      <c r="AE1382" s="152"/>
      <c r="AF1382" s="152"/>
      <c r="AG1382" s="152"/>
      <c r="AH1382" s="152"/>
      <c r="AI1382" s="152"/>
      <c r="AJ1382" s="152"/>
      <c r="AK1382" s="152"/>
      <c r="AL1382" s="152"/>
      <c r="AM1382" s="157"/>
      <c r="AN1382" s="216"/>
      <c r="AO1382"/>
      <c r="AP1382"/>
      <c r="AQ1382"/>
      <c r="AR1382"/>
      <c r="AS1382"/>
      <c r="AT1382"/>
    </row>
    <row r="1383" spans="1:46" ht="61.5" x14ac:dyDescent="0.25">
      <c r="A1383" s="20" t="s">
        <v>39</v>
      </c>
      <c r="B1383" s="21" t="s">
        <v>657</v>
      </c>
      <c r="C1383" s="20" t="s">
        <v>2</v>
      </c>
      <c r="D1383" s="18" t="s">
        <v>3</v>
      </c>
      <c r="E1383" s="18" t="s">
        <v>4</v>
      </c>
      <c r="F1383" s="18" t="s">
        <v>5</v>
      </c>
      <c r="G1383" s="22" t="s">
        <v>6</v>
      </c>
      <c r="H1383" s="22" t="s">
        <v>826</v>
      </c>
      <c r="I1383" s="16" t="s">
        <v>7</v>
      </c>
      <c r="J1383" s="24" t="s">
        <v>8</v>
      </c>
      <c r="K1383" s="17" t="s">
        <v>9</v>
      </c>
      <c r="L1383" s="22" t="s">
        <v>10</v>
      </c>
      <c r="M1383" s="22" t="s">
        <v>658</v>
      </c>
      <c r="N1383" s="22" t="s">
        <v>659</v>
      </c>
      <c r="O1383" s="22" t="s">
        <v>660</v>
      </c>
      <c r="P1383" s="22" t="s">
        <v>661</v>
      </c>
      <c r="Q1383" s="22" t="s">
        <v>662</v>
      </c>
      <c r="R1383" s="22" t="s">
        <v>663</v>
      </c>
      <c r="S1383" s="22" t="s">
        <v>664</v>
      </c>
      <c r="T1383" s="22" t="s">
        <v>665</v>
      </c>
      <c r="U1383" s="22" t="s">
        <v>666</v>
      </c>
      <c r="V1383" s="22" t="s">
        <v>667</v>
      </c>
      <c r="W1383" s="22" t="s">
        <v>665</v>
      </c>
      <c r="X1383" s="22" t="s">
        <v>666</v>
      </c>
      <c r="Y1383" s="22" t="s">
        <v>667</v>
      </c>
      <c r="Z1383" s="23" t="s">
        <v>11</v>
      </c>
      <c r="AA1383" s="19" t="s">
        <v>12</v>
      </c>
      <c r="AB1383" s="19" t="s">
        <v>13</v>
      </c>
      <c r="AC1383" s="19" t="s">
        <v>14</v>
      </c>
      <c r="AD1383" s="160"/>
      <c r="AE1383" s="19" t="s">
        <v>15</v>
      </c>
      <c r="AF1383" s="19" t="s">
        <v>16</v>
      </c>
      <c r="AG1383" s="19" t="s">
        <v>17</v>
      </c>
      <c r="AH1383" s="19" t="s">
        <v>18</v>
      </c>
      <c r="AI1383" s="19" t="s">
        <v>19</v>
      </c>
      <c r="AJ1383" s="19" t="s">
        <v>20</v>
      </c>
      <c r="AK1383" s="19" t="s">
        <v>21</v>
      </c>
      <c r="AL1383" s="19" t="s">
        <v>22</v>
      </c>
      <c r="AM1383" s="157"/>
      <c r="AN1383" s="216"/>
      <c r="AO1383"/>
      <c r="AP1383"/>
      <c r="AQ1383"/>
      <c r="AR1383"/>
      <c r="AS1383"/>
      <c r="AT1383"/>
    </row>
    <row r="1384" spans="1:46" ht="15" x14ac:dyDescent="0.25">
      <c r="A1384" s="6"/>
      <c r="B1384" s="161"/>
      <c r="C1384" s="162"/>
      <c r="D1384" s="161"/>
      <c r="E1384" s="161"/>
      <c r="F1384" s="161"/>
      <c r="G1384" s="163"/>
      <c r="H1384" s="161"/>
      <c r="I1384" s="164"/>
      <c r="J1384" s="165"/>
      <c r="K1384" s="161"/>
      <c r="L1384" s="161"/>
      <c r="M1384" s="161"/>
      <c r="N1384" s="161"/>
      <c r="O1384" s="161"/>
      <c r="P1384" s="161"/>
      <c r="Q1384" s="161"/>
      <c r="R1384" s="161"/>
      <c r="S1384" s="161"/>
      <c r="T1384" s="161"/>
      <c r="U1384" s="161"/>
      <c r="V1384" s="161"/>
      <c r="W1384" s="161"/>
      <c r="X1384" s="161"/>
      <c r="Y1384" s="161"/>
      <c r="Z1384" s="160"/>
      <c r="AA1384" s="160"/>
      <c r="AB1384" s="160"/>
      <c r="AC1384" s="160"/>
      <c r="AD1384" s="160"/>
      <c r="AE1384" s="160"/>
      <c r="AF1384" s="160"/>
      <c r="AG1384" s="160"/>
      <c r="AH1384" s="160"/>
      <c r="AI1384" s="160"/>
      <c r="AJ1384" s="160"/>
      <c r="AK1384" s="160"/>
      <c r="AL1384" s="160"/>
      <c r="AM1384" s="157"/>
      <c r="AN1384" s="216"/>
      <c r="AO1384"/>
      <c r="AP1384"/>
      <c r="AQ1384"/>
      <c r="AR1384"/>
      <c r="AS1384"/>
      <c r="AT1384"/>
    </row>
    <row r="1385" spans="1:46" ht="15" x14ac:dyDescent="0.25">
      <c r="A1385" s="334" t="s">
        <v>437</v>
      </c>
      <c r="B1385" s="335">
        <v>545</v>
      </c>
      <c r="C1385" s="336"/>
      <c r="D1385" s="337" t="s">
        <v>23</v>
      </c>
      <c r="E1385" s="338" t="s">
        <v>840</v>
      </c>
      <c r="F1385" s="339"/>
      <c r="G1385" s="408"/>
      <c r="H1385" s="409">
        <v>2.2000000000000002</v>
      </c>
      <c r="I1385" s="342">
        <v>1</v>
      </c>
      <c r="J1385" s="343"/>
      <c r="K1385" s="344" t="s">
        <v>24</v>
      </c>
      <c r="L1385" s="345">
        <v>2.2000000000000002</v>
      </c>
      <c r="M1385" s="345">
        <v>2.2066129453514338</v>
      </c>
      <c r="N1385" s="345">
        <v>2.2133154331157003</v>
      </c>
      <c r="O1385" s="345">
        <v>2.2201086814959807</v>
      </c>
      <c r="P1385" s="345">
        <v>2.2269939252689261</v>
      </c>
      <c r="Q1385" s="345">
        <v>2.2339724160101349</v>
      </c>
      <c r="R1385" s="345">
        <v>2.2410454223227045</v>
      </c>
      <c r="S1385" s="345">
        <v>2.2482142300688825</v>
      </c>
      <c r="T1385" s="345">
        <v>2.2554801426048781</v>
      </c>
      <c r="U1385" s="345">
        <v>2.2628444810188637</v>
      </c>
      <c r="V1385" s="345">
        <v>2.2703085843722177</v>
      </c>
      <c r="W1385" s="345">
        <v>2.2778738099440421</v>
      </c>
      <c r="X1385" s="345">
        <v>2.2855415334790194</v>
      </c>
      <c r="Y1385" s="345">
        <v>2.2933131494386254</v>
      </c>
      <c r="Z1385" s="346" t="s">
        <v>1633</v>
      </c>
      <c r="AA1385" s="347">
        <v>0</v>
      </c>
      <c r="AB1385" s="347">
        <v>0</v>
      </c>
      <c r="AC1385" s="348">
        <v>0.27272727272727271</v>
      </c>
      <c r="AD1385" s="175"/>
      <c r="AE1385" s="349">
        <v>19130</v>
      </c>
      <c r="AF1385" s="350"/>
      <c r="AG1385" s="350"/>
      <c r="AH1385" s="350"/>
      <c r="AI1385" s="350"/>
      <c r="AJ1385" s="350"/>
      <c r="AK1385" s="350"/>
      <c r="AL1385" s="351"/>
      <c r="AM1385" s="157"/>
      <c r="AN1385" s="216"/>
      <c r="AO1385"/>
      <c r="AP1385"/>
      <c r="AQ1385"/>
      <c r="AR1385"/>
      <c r="AS1385"/>
      <c r="AT1385"/>
    </row>
    <row r="1386" spans="1:46" ht="15" x14ac:dyDescent="0.25">
      <c r="A1386" s="11"/>
      <c r="B1386" s="176"/>
      <c r="C1386" s="177"/>
      <c r="D1386" s="178"/>
      <c r="E1386" s="178"/>
      <c r="F1386" s="178"/>
      <c r="G1386" s="179"/>
      <c r="H1386" s="180"/>
      <c r="I1386" s="181"/>
      <c r="J1386" s="182"/>
      <c r="K1386" s="183" t="s">
        <v>25</v>
      </c>
      <c r="L1386" s="352">
        <v>1.91</v>
      </c>
      <c r="M1386" s="352">
        <v>1.9157412389187445</v>
      </c>
      <c r="N1386" s="352">
        <v>1.921560216932267</v>
      </c>
      <c r="O1386" s="352">
        <v>1.9274579916624195</v>
      </c>
      <c r="P1386" s="352">
        <v>1.9334356351198401</v>
      </c>
      <c r="Q1386" s="352">
        <v>1.9394942338997079</v>
      </c>
      <c r="R1386" s="352">
        <v>1.945634889380166</v>
      </c>
      <c r="S1386" s="352">
        <v>1.9518587179234386</v>
      </c>
      <c r="T1386" s="352">
        <v>1.9581668510796892</v>
      </c>
      <c r="U1386" s="352">
        <v>1.9645604357936497</v>
      </c>
      <c r="V1386" s="352">
        <v>1.9710406346140614</v>
      </c>
      <c r="W1386" s="352">
        <v>1.9776086259059635</v>
      </c>
      <c r="X1386" s="352">
        <v>1.9842656040658757</v>
      </c>
      <c r="Y1386" s="352">
        <v>1.9910127797398971</v>
      </c>
      <c r="Z1386" s="184"/>
      <c r="AA1386" s="353"/>
      <c r="AB1386" s="353"/>
      <c r="AC1386" s="354">
        <v>0.6</v>
      </c>
      <c r="AD1386" s="175"/>
      <c r="AE1386" s="186">
        <v>1</v>
      </c>
      <c r="AF1386" s="187">
        <v>0</v>
      </c>
      <c r="AG1386" s="187">
        <v>0</v>
      </c>
      <c r="AH1386" s="187">
        <v>0</v>
      </c>
      <c r="AI1386" s="187">
        <v>0</v>
      </c>
      <c r="AJ1386" s="187">
        <v>0</v>
      </c>
      <c r="AK1386" s="187">
        <v>0</v>
      </c>
      <c r="AL1386" s="188">
        <v>0</v>
      </c>
      <c r="AM1386" s="157"/>
      <c r="AN1386" s="216"/>
      <c r="AO1386"/>
      <c r="AP1386"/>
      <c r="AQ1386"/>
      <c r="AR1386"/>
      <c r="AS1386"/>
      <c r="AT1386"/>
    </row>
    <row r="1387" spans="1:46" ht="15" x14ac:dyDescent="0.25">
      <c r="A1387" s="11"/>
      <c r="B1387" s="176"/>
      <c r="C1387" s="189"/>
      <c r="D1387" s="190" t="s">
        <v>26</v>
      </c>
      <c r="E1387" s="355"/>
      <c r="F1387" s="356"/>
      <c r="G1387" s="357"/>
      <c r="H1387" s="358"/>
      <c r="I1387" s="359"/>
      <c r="J1387" s="359"/>
      <c r="K1387" s="359"/>
      <c r="L1387" s="359"/>
      <c r="M1387" s="359"/>
      <c r="N1387" s="360"/>
      <c r="O1387" s="360"/>
      <c r="P1387" s="360"/>
      <c r="Q1387" s="360"/>
      <c r="R1387" s="361" t="s">
        <v>27</v>
      </c>
      <c r="S1387" s="392">
        <v>0</v>
      </c>
      <c r="T1387" s="353"/>
      <c r="U1387" s="353"/>
      <c r="V1387" s="353"/>
      <c r="W1387" s="353"/>
      <c r="X1387" s="353"/>
      <c r="Y1387" s="353"/>
      <c r="Z1387" s="184"/>
      <c r="AA1387" s="362"/>
      <c r="AB1387" s="362"/>
      <c r="AC1387" s="363"/>
      <c r="AD1387" s="175"/>
      <c r="AE1387" s="175"/>
      <c r="AF1387" s="175"/>
      <c r="AG1387" s="175"/>
      <c r="AH1387" s="175"/>
      <c r="AI1387" s="175"/>
      <c r="AJ1387" s="175"/>
      <c r="AK1387" s="175"/>
      <c r="AL1387" s="175"/>
      <c r="AM1387" s="157"/>
      <c r="AN1387" s="216"/>
      <c r="AO1387"/>
      <c r="AP1387"/>
      <c r="AQ1387"/>
      <c r="AR1387"/>
      <c r="AS1387"/>
      <c r="AT1387"/>
    </row>
    <row r="1388" spans="1:46" ht="15" x14ac:dyDescent="0.25">
      <c r="A1388" s="14"/>
      <c r="B1388" s="197"/>
      <c r="C1388" s="198"/>
      <c r="D1388" s="198"/>
      <c r="E1388" s="198"/>
      <c r="F1388" s="199"/>
      <c r="G1388" s="200" t="s">
        <v>28</v>
      </c>
      <c r="H1388" s="201">
        <v>0.99199999999999999</v>
      </c>
      <c r="I1388" s="197"/>
      <c r="J1388" s="202"/>
      <c r="K1388" s="203" t="s">
        <v>29</v>
      </c>
      <c r="L1388" s="78">
        <v>2.1824000000000003</v>
      </c>
      <c r="M1388" s="78">
        <v>2.1889600417886221</v>
      </c>
      <c r="N1388" s="78">
        <v>2.1956089096507747</v>
      </c>
      <c r="O1388" s="78">
        <v>2.202347812044013</v>
      </c>
      <c r="P1388" s="78">
        <v>2.2091779738667747</v>
      </c>
      <c r="Q1388" s="78">
        <v>2.2161006366820537</v>
      </c>
      <c r="R1388" s="78">
        <v>2.2231170589441227</v>
      </c>
      <c r="S1388" s="78">
        <v>2.2302285162283315</v>
      </c>
      <c r="T1388" s="78">
        <v>2.2374363014640388</v>
      </c>
      <c r="U1388" s="78">
        <v>2.2447417251707127</v>
      </c>
      <c r="V1388" s="78">
        <v>2.25214611569724</v>
      </c>
      <c r="W1388" s="78">
        <v>2.2596508194644898</v>
      </c>
      <c r="X1388" s="78">
        <v>2.2672572012111871</v>
      </c>
      <c r="Y1388" s="78">
        <v>2.2749666442431162</v>
      </c>
      <c r="Z1388" s="204"/>
      <c r="AA1388" s="205"/>
      <c r="AB1388" s="198"/>
      <c r="AC1388" s="206"/>
      <c r="AD1388" s="175"/>
      <c r="AE1388" s="175"/>
      <c r="AF1388" s="175"/>
      <c r="AG1388" s="175"/>
      <c r="AH1388" s="175"/>
      <c r="AI1388" s="175"/>
      <c r="AJ1388" s="175"/>
      <c r="AK1388" s="175"/>
      <c r="AL1388" s="175"/>
      <c r="AM1388" s="157"/>
      <c r="AN1388" s="216"/>
      <c r="AO1388"/>
      <c r="AP1388"/>
      <c r="AQ1388"/>
      <c r="AR1388"/>
      <c r="AS1388"/>
      <c r="AT1388"/>
    </row>
    <row r="1389" spans="1:46" ht="15" x14ac:dyDescent="0.25">
      <c r="A1389" s="2"/>
      <c r="C1389" s="207"/>
      <c r="D1389" s="208"/>
      <c r="E1389" s="208"/>
      <c r="F1389" s="208"/>
      <c r="G1389" s="209"/>
      <c r="H1389" s="241"/>
      <c r="I1389" s="211"/>
      <c r="J1389" s="212"/>
      <c r="K1389" s="208"/>
      <c r="Z1389" s="175"/>
      <c r="AA1389" s="175"/>
      <c r="AB1389" s="175"/>
      <c r="AC1389" s="175"/>
      <c r="AD1389" s="175"/>
      <c r="AE1389" s="175"/>
      <c r="AF1389" s="175"/>
      <c r="AG1389" s="175"/>
      <c r="AH1389" s="175"/>
      <c r="AI1389" s="175"/>
      <c r="AJ1389" s="175"/>
      <c r="AK1389" s="175"/>
      <c r="AL1389" s="175"/>
      <c r="AM1389" s="157"/>
      <c r="AN1389" s="216"/>
      <c r="AO1389"/>
      <c r="AP1389"/>
      <c r="AQ1389"/>
      <c r="AR1389"/>
      <c r="AS1389"/>
      <c r="AT1389"/>
    </row>
    <row r="1390" spans="1:46" ht="15" x14ac:dyDescent="0.25">
      <c r="A1390" s="152"/>
      <c r="B1390" s="388">
        <v>523</v>
      </c>
      <c r="C1390" s="365" t="s">
        <v>436</v>
      </c>
      <c r="D1390" s="366" t="s">
        <v>30</v>
      </c>
      <c r="E1390" s="366" t="s">
        <v>530</v>
      </c>
      <c r="F1390" s="367"/>
      <c r="G1390" s="411">
        <v>43499</v>
      </c>
      <c r="H1390" s="412">
        <v>1.49</v>
      </c>
      <c r="I1390" s="342">
        <v>1</v>
      </c>
      <c r="J1390" s="368">
        <v>0</v>
      </c>
      <c r="K1390" s="369">
        <v>0</v>
      </c>
      <c r="L1390" s="370">
        <v>1.49</v>
      </c>
      <c r="M1390" s="370">
        <v>1.4900272025851666</v>
      </c>
      <c r="N1390" s="370">
        <v>1.4900544056669647</v>
      </c>
      <c r="O1390" s="370">
        <v>1.490081609245403</v>
      </c>
      <c r="P1390" s="370">
        <v>1.4901088133204909</v>
      </c>
      <c r="Q1390" s="370">
        <v>1.4901360178922372</v>
      </c>
      <c r="R1390" s="370">
        <v>1.4901632229606512</v>
      </c>
      <c r="S1390" s="370">
        <v>1.4901904285257417</v>
      </c>
      <c r="T1390" s="370">
        <v>1.490217634587518</v>
      </c>
      <c r="U1390" s="370">
        <v>1.490244841145989</v>
      </c>
      <c r="V1390" s="370">
        <v>1.490272048201164</v>
      </c>
      <c r="W1390" s="370">
        <v>1.4902992557530514</v>
      </c>
      <c r="X1390" s="370">
        <v>1.4903264638016618</v>
      </c>
      <c r="Y1390" s="370">
        <v>1.4903536723470023</v>
      </c>
      <c r="Z1390" s="381"/>
      <c r="AA1390" s="347">
        <v>0</v>
      </c>
      <c r="AB1390" s="347">
        <v>0</v>
      </c>
      <c r="AC1390" s="348">
        <v>0.21476510067114093</v>
      </c>
      <c r="AD1390" s="175"/>
      <c r="AE1390" s="349">
        <v>85407</v>
      </c>
      <c r="AF1390" s="350"/>
      <c r="AG1390" s="350"/>
      <c r="AH1390" s="350"/>
      <c r="AI1390" s="350"/>
      <c r="AJ1390" s="350"/>
      <c r="AK1390" s="350"/>
      <c r="AL1390" s="351"/>
      <c r="AM1390" s="157">
        <v>1.5400667544496205</v>
      </c>
      <c r="AN1390" s="216">
        <v>-5.0066754449620499E-2</v>
      </c>
      <c r="AO1390"/>
      <c r="AP1390"/>
      <c r="AQ1390"/>
      <c r="AR1390"/>
      <c r="AS1390"/>
      <c r="AT1390"/>
    </row>
    <row r="1391" spans="1:46" ht="15" x14ac:dyDescent="0.25">
      <c r="A1391" s="152"/>
      <c r="C1391" s="217"/>
      <c r="D1391" s="139"/>
      <c r="E1391" s="139"/>
      <c r="F1391" s="139"/>
      <c r="G1391" s="218">
        <v>0.125</v>
      </c>
      <c r="H1391" s="248"/>
      <c r="I1391" s="220"/>
      <c r="J1391" s="220"/>
      <c r="K1391" s="220"/>
      <c r="L1391" s="220" t="s">
        <v>32</v>
      </c>
      <c r="M1391" s="235"/>
      <c r="N1391" s="221"/>
      <c r="O1391" s="221"/>
      <c r="P1391" s="221"/>
      <c r="Q1391" s="221"/>
      <c r="R1391" s="221"/>
      <c r="S1391" s="221"/>
      <c r="T1391" s="221"/>
      <c r="U1391" s="221"/>
      <c r="V1391" s="221"/>
      <c r="W1391" s="221"/>
      <c r="X1391" s="221"/>
      <c r="Y1391" s="221"/>
      <c r="Z1391" s="222"/>
      <c r="AA1391" s="353"/>
      <c r="AB1391" s="353"/>
      <c r="AC1391" s="372">
        <v>0.32</v>
      </c>
      <c r="AD1391" s="175"/>
      <c r="AE1391" s="186">
        <v>1</v>
      </c>
      <c r="AF1391" s="187">
        <v>0</v>
      </c>
      <c r="AG1391" s="187">
        <v>0</v>
      </c>
      <c r="AH1391" s="187">
        <v>0</v>
      </c>
      <c r="AI1391" s="187">
        <v>0</v>
      </c>
      <c r="AJ1391" s="187">
        <v>0</v>
      </c>
      <c r="AK1391" s="187">
        <v>0</v>
      </c>
      <c r="AL1391" s="188">
        <v>0</v>
      </c>
      <c r="AM1391" s="157"/>
      <c r="AN1391" s="216"/>
      <c r="AO1391"/>
      <c r="AP1391"/>
      <c r="AQ1391"/>
      <c r="AR1391"/>
      <c r="AS1391"/>
      <c r="AT1391"/>
    </row>
    <row r="1392" spans="1:46" ht="15" x14ac:dyDescent="0.25">
      <c r="A1392" s="152"/>
      <c r="C1392" s="223" t="s">
        <v>33</v>
      </c>
      <c r="D1392" s="373"/>
      <c r="E1392" s="225"/>
      <c r="F1392" s="225"/>
      <c r="G1392" s="226"/>
      <c r="H1392" s="249"/>
      <c r="I1392" s="228"/>
      <c r="J1392" s="228"/>
      <c r="K1392" s="228"/>
      <c r="L1392" s="228"/>
      <c r="M1392" s="374"/>
      <c r="N1392" s="374"/>
      <c r="O1392" s="375"/>
      <c r="P1392" s="375"/>
      <c r="Q1392" s="375"/>
      <c r="R1392" s="376" t="s">
        <v>34</v>
      </c>
      <c r="S1392" s="396">
        <v>0</v>
      </c>
      <c r="T1392" s="233"/>
      <c r="U1392" s="233"/>
      <c r="V1392" s="233"/>
      <c r="W1392" s="233"/>
      <c r="X1392" s="233"/>
      <c r="Y1392" s="233"/>
      <c r="Z1392" s="234"/>
      <c r="AA1392" s="378"/>
      <c r="AB1392" s="378"/>
      <c r="AC1392" s="379"/>
      <c r="AD1392" s="175"/>
      <c r="AE1392" s="175"/>
      <c r="AF1392" s="175"/>
      <c r="AG1392" s="175"/>
      <c r="AH1392" s="175"/>
      <c r="AI1392" s="175"/>
      <c r="AJ1392" s="175"/>
      <c r="AK1392" s="175"/>
      <c r="AL1392" s="175"/>
      <c r="AM1392" s="157"/>
      <c r="AN1392" s="216"/>
      <c r="AO1392"/>
      <c r="AP1392"/>
      <c r="AQ1392"/>
      <c r="AR1392"/>
      <c r="AS1392"/>
      <c r="AT1392"/>
    </row>
    <row r="1393" spans="1:46" ht="15" x14ac:dyDescent="0.25">
      <c r="A1393" s="152"/>
      <c r="B1393" s="364">
        <v>536</v>
      </c>
      <c r="C1393" s="365" t="s">
        <v>437</v>
      </c>
      <c r="D1393" s="366" t="s">
        <v>30</v>
      </c>
      <c r="E1393" s="366" t="s">
        <v>530</v>
      </c>
      <c r="F1393" s="367"/>
      <c r="G1393" s="411">
        <v>43498</v>
      </c>
      <c r="H1393" s="412">
        <v>0.42</v>
      </c>
      <c r="I1393" s="342">
        <v>1</v>
      </c>
      <c r="J1393" s="368" t="s">
        <v>35</v>
      </c>
      <c r="K1393" s="369" t="s">
        <v>35</v>
      </c>
      <c r="L1393" s="370">
        <v>0.42</v>
      </c>
      <c r="M1393" s="370">
        <v>0.42571403633357796</v>
      </c>
      <c r="N1393" s="370">
        <v>0.43150581126530224</v>
      </c>
      <c r="O1393" s="370">
        <v>0.43737638241701643</v>
      </c>
      <c r="P1393" s="370">
        <v>0.44332682179934918</v>
      </c>
      <c r="Q1393" s="370">
        <v>0.44935821600747083</v>
      </c>
      <c r="R1393" s="370">
        <v>0.45547166641951486</v>
      </c>
      <c r="S1393" s="370">
        <v>0.46166828939769677</v>
      </c>
      <c r="T1393" s="370">
        <v>0.46794921649217114</v>
      </c>
      <c r="U1393" s="370">
        <v>0.47431559464766077</v>
      </c>
      <c r="V1393" s="370">
        <v>0.48076858641289738</v>
      </c>
      <c r="W1393" s="370">
        <v>0.48730937015291209</v>
      </c>
      <c r="X1393" s="370">
        <v>0.49393914026421387</v>
      </c>
      <c r="Y1393" s="370">
        <v>0.50065910739289476</v>
      </c>
      <c r="Z1393" s="371"/>
      <c r="AA1393" s="347">
        <v>0</v>
      </c>
      <c r="AB1393" s="347">
        <v>0</v>
      </c>
      <c r="AC1393" s="348">
        <v>0.11904761904761905</v>
      </c>
      <c r="AD1393" s="175"/>
      <c r="AE1393" s="349">
        <v>85401</v>
      </c>
      <c r="AF1393" s="350"/>
      <c r="AG1393" s="350"/>
      <c r="AH1393" s="350"/>
      <c r="AI1393" s="350"/>
      <c r="AJ1393" s="350"/>
      <c r="AK1393" s="350"/>
      <c r="AL1393" s="351"/>
      <c r="AM1393" s="157">
        <v>0.39288741039762753</v>
      </c>
      <c r="AN1393" s="216">
        <v>2.711258960237245E-2</v>
      </c>
      <c r="AO1393"/>
      <c r="AP1393"/>
      <c r="AQ1393"/>
      <c r="AR1393"/>
      <c r="AS1393"/>
      <c r="AT1393"/>
    </row>
    <row r="1394" spans="1:46" ht="15" x14ac:dyDescent="0.25">
      <c r="A1394" s="152"/>
      <c r="C1394" s="278"/>
      <c r="D1394" s="139"/>
      <c r="E1394" s="139"/>
      <c r="F1394" s="139"/>
      <c r="G1394" s="218">
        <v>0.85416666666666663</v>
      </c>
      <c r="H1394" s="250"/>
      <c r="I1394" s="220"/>
      <c r="J1394" s="220"/>
      <c r="K1394" s="220"/>
      <c r="L1394" s="220" t="s">
        <v>32</v>
      </c>
      <c r="M1394" s="221"/>
      <c r="N1394" s="221"/>
      <c r="O1394" s="221"/>
      <c r="P1394" s="221"/>
      <c r="Q1394" s="221"/>
      <c r="R1394" s="221"/>
      <c r="S1394" s="221"/>
      <c r="T1394" s="221"/>
      <c r="U1394" s="221"/>
      <c r="V1394" s="221"/>
      <c r="W1394" s="221"/>
      <c r="X1394" s="221"/>
      <c r="Y1394" s="221"/>
      <c r="Z1394" s="222"/>
      <c r="AA1394" s="353"/>
      <c r="AB1394" s="353"/>
      <c r="AC1394" s="372">
        <v>0.05</v>
      </c>
      <c r="AD1394" s="175"/>
      <c r="AE1394" s="186">
        <v>1</v>
      </c>
      <c r="AF1394" s="187">
        <v>0</v>
      </c>
      <c r="AG1394" s="187">
        <v>0</v>
      </c>
      <c r="AH1394" s="187">
        <v>0</v>
      </c>
      <c r="AI1394" s="187">
        <v>0</v>
      </c>
      <c r="AJ1394" s="187">
        <v>0</v>
      </c>
      <c r="AK1394" s="187">
        <v>0</v>
      </c>
      <c r="AL1394" s="188">
        <v>0</v>
      </c>
      <c r="AM1394" s="157"/>
      <c r="AN1394" s="216"/>
      <c r="AO1394"/>
      <c r="AP1394"/>
      <c r="AQ1394"/>
      <c r="AR1394"/>
      <c r="AS1394"/>
      <c r="AT1394"/>
    </row>
    <row r="1395" spans="1:46" ht="15" x14ac:dyDescent="0.25">
      <c r="A1395" s="152"/>
      <c r="C1395" s="223" t="s">
        <v>33</v>
      </c>
      <c r="D1395" s="373"/>
      <c r="E1395" s="225"/>
      <c r="F1395" s="225"/>
      <c r="G1395" s="226"/>
      <c r="H1395" s="249"/>
      <c r="I1395" s="228"/>
      <c r="J1395" s="228"/>
      <c r="K1395" s="228"/>
      <c r="L1395" s="228"/>
      <c r="M1395" s="374"/>
      <c r="N1395" s="374"/>
      <c r="O1395" s="375"/>
      <c r="P1395" s="375"/>
      <c r="Q1395" s="375"/>
      <c r="R1395" s="376" t="s">
        <v>34</v>
      </c>
      <c r="S1395" s="396">
        <v>0</v>
      </c>
      <c r="T1395" s="233"/>
      <c r="U1395" s="233"/>
      <c r="V1395" s="233"/>
      <c r="W1395" s="233"/>
      <c r="X1395" s="233"/>
      <c r="Y1395" s="233"/>
      <c r="Z1395" s="234"/>
      <c r="AA1395" s="378"/>
      <c r="AB1395" s="378"/>
      <c r="AC1395" s="379"/>
      <c r="AD1395" s="175"/>
      <c r="AE1395" s="175"/>
      <c r="AF1395" s="175"/>
      <c r="AG1395" s="175"/>
      <c r="AH1395" s="175"/>
      <c r="AI1395" s="175"/>
      <c r="AJ1395" s="175"/>
      <c r="AK1395" s="175"/>
      <c r="AL1395" s="175"/>
      <c r="AM1395" s="157"/>
      <c r="AN1395" s="216"/>
      <c r="AO1395"/>
      <c r="AP1395"/>
      <c r="AQ1395"/>
      <c r="AR1395"/>
      <c r="AS1395"/>
      <c r="AT1395"/>
    </row>
    <row r="1396" spans="1:46" ht="15" x14ac:dyDescent="0.25">
      <c r="A1396" s="246"/>
      <c r="B1396" s="246"/>
      <c r="C1396" s="246"/>
      <c r="D1396" s="246"/>
      <c r="E1396" s="246"/>
      <c r="F1396" s="246"/>
      <c r="G1396" s="246"/>
      <c r="H1396" s="246"/>
      <c r="I1396" s="246"/>
      <c r="J1396" s="246"/>
      <c r="K1396" s="246"/>
      <c r="L1396" s="246"/>
      <c r="M1396" s="246"/>
      <c r="N1396" s="246"/>
      <c r="O1396" s="246"/>
      <c r="P1396" s="246"/>
      <c r="Q1396" s="246"/>
      <c r="R1396" s="246"/>
      <c r="S1396" s="246"/>
      <c r="T1396" s="246"/>
      <c r="U1396" s="246"/>
      <c r="V1396" s="246"/>
      <c r="W1396" s="246"/>
      <c r="X1396" s="246"/>
      <c r="Y1396" s="246"/>
      <c r="Z1396" s="246"/>
      <c r="AA1396" s="246"/>
      <c r="AB1396" s="246"/>
      <c r="AC1396" s="246"/>
      <c r="AD1396" s="246"/>
      <c r="AE1396" s="246"/>
      <c r="AF1396" s="246"/>
      <c r="AG1396" s="246"/>
      <c r="AH1396" s="246"/>
      <c r="AI1396" s="246"/>
      <c r="AJ1396" s="246"/>
      <c r="AK1396" s="246"/>
      <c r="AL1396" s="246"/>
      <c r="AM1396" s="157"/>
      <c r="AN1396" s="216"/>
      <c r="AO1396"/>
      <c r="AP1396"/>
      <c r="AQ1396"/>
      <c r="AR1396"/>
      <c r="AS1396"/>
      <c r="AT1396"/>
    </row>
    <row r="1397" spans="1:46" ht="15" x14ac:dyDescent="0.25">
      <c r="A1397" s="152"/>
      <c r="B1397" s="25"/>
      <c r="C1397" s="158"/>
      <c r="D1397" s="152"/>
      <c r="E1397" s="152"/>
      <c r="F1397" s="152"/>
      <c r="G1397" s="152"/>
      <c r="H1397" s="152"/>
      <c r="I1397" s="152"/>
      <c r="J1397" s="152"/>
      <c r="K1397" s="152"/>
      <c r="L1397" s="7" t="s">
        <v>0</v>
      </c>
      <c r="M1397" s="159"/>
      <c r="N1397" s="159"/>
      <c r="O1397" s="159"/>
      <c r="P1397" s="159"/>
      <c r="Q1397" s="159"/>
      <c r="R1397" s="159"/>
      <c r="S1397" s="159"/>
      <c r="T1397" s="159"/>
      <c r="U1397" s="159"/>
      <c r="V1397" s="159"/>
      <c r="W1397" s="159"/>
      <c r="X1397" s="159"/>
      <c r="Y1397" s="159"/>
      <c r="Z1397" s="156"/>
      <c r="AA1397" s="152"/>
      <c r="AB1397" s="152"/>
      <c r="AC1397" s="152"/>
      <c r="AD1397" s="152"/>
      <c r="AE1397" s="152"/>
      <c r="AF1397" s="152"/>
      <c r="AG1397" s="152"/>
      <c r="AH1397" s="152"/>
      <c r="AI1397" s="152"/>
      <c r="AJ1397" s="152"/>
      <c r="AK1397" s="152"/>
      <c r="AL1397" s="152"/>
      <c r="AM1397" s="157"/>
      <c r="AN1397" s="216"/>
      <c r="AO1397"/>
      <c r="AP1397"/>
      <c r="AQ1397"/>
      <c r="AR1397"/>
      <c r="AS1397"/>
      <c r="AT1397"/>
    </row>
    <row r="1398" spans="1:46" ht="61.5" x14ac:dyDescent="0.25">
      <c r="A1398" s="20" t="s">
        <v>39</v>
      </c>
      <c r="B1398" s="21" t="s">
        <v>657</v>
      </c>
      <c r="C1398" s="20" t="s">
        <v>2</v>
      </c>
      <c r="D1398" s="18" t="s">
        <v>3</v>
      </c>
      <c r="E1398" s="18" t="s">
        <v>4</v>
      </c>
      <c r="F1398" s="18" t="s">
        <v>5</v>
      </c>
      <c r="G1398" s="22" t="s">
        <v>6</v>
      </c>
      <c r="H1398" s="22" t="s">
        <v>826</v>
      </c>
      <c r="I1398" s="16" t="s">
        <v>7</v>
      </c>
      <c r="J1398" s="24" t="s">
        <v>8</v>
      </c>
      <c r="K1398" s="17" t="s">
        <v>9</v>
      </c>
      <c r="L1398" s="22" t="s">
        <v>10</v>
      </c>
      <c r="M1398" s="22" t="s">
        <v>658</v>
      </c>
      <c r="N1398" s="22" t="s">
        <v>659</v>
      </c>
      <c r="O1398" s="22" t="s">
        <v>660</v>
      </c>
      <c r="P1398" s="22" t="s">
        <v>661</v>
      </c>
      <c r="Q1398" s="22" t="s">
        <v>662</v>
      </c>
      <c r="R1398" s="22" t="s">
        <v>663</v>
      </c>
      <c r="S1398" s="22" t="s">
        <v>664</v>
      </c>
      <c r="T1398" s="22" t="s">
        <v>665</v>
      </c>
      <c r="U1398" s="22" t="s">
        <v>666</v>
      </c>
      <c r="V1398" s="22" t="s">
        <v>667</v>
      </c>
      <c r="W1398" s="22" t="s">
        <v>665</v>
      </c>
      <c r="X1398" s="22" t="s">
        <v>666</v>
      </c>
      <c r="Y1398" s="22" t="s">
        <v>667</v>
      </c>
      <c r="Z1398" s="23" t="s">
        <v>11</v>
      </c>
      <c r="AA1398" s="19" t="s">
        <v>12</v>
      </c>
      <c r="AB1398" s="19" t="s">
        <v>13</v>
      </c>
      <c r="AC1398" s="19" t="s">
        <v>14</v>
      </c>
      <c r="AD1398" s="160"/>
      <c r="AE1398" s="19" t="s">
        <v>15</v>
      </c>
      <c r="AF1398" s="19" t="s">
        <v>16</v>
      </c>
      <c r="AG1398" s="19" t="s">
        <v>17</v>
      </c>
      <c r="AH1398" s="19" t="s">
        <v>18</v>
      </c>
      <c r="AI1398" s="19" t="s">
        <v>19</v>
      </c>
      <c r="AJ1398" s="19" t="s">
        <v>20</v>
      </c>
      <c r="AK1398" s="19" t="s">
        <v>21</v>
      </c>
      <c r="AL1398" s="19" t="s">
        <v>22</v>
      </c>
      <c r="AM1398" s="157"/>
      <c r="AN1398" s="216"/>
      <c r="AO1398"/>
      <c r="AP1398"/>
      <c r="AQ1398"/>
      <c r="AR1398"/>
      <c r="AS1398"/>
      <c r="AT1398"/>
    </row>
    <row r="1399" spans="1:46" ht="15" x14ac:dyDescent="0.25">
      <c r="A1399" s="6"/>
      <c r="B1399" s="161"/>
      <c r="C1399" s="162"/>
      <c r="D1399" s="161"/>
      <c r="E1399" s="161"/>
      <c r="F1399" s="161"/>
      <c r="G1399" s="163"/>
      <c r="H1399" s="161"/>
      <c r="I1399" s="164"/>
      <c r="J1399" s="165"/>
      <c r="K1399" s="161"/>
      <c r="L1399" s="161"/>
      <c r="M1399" s="161"/>
      <c r="N1399" s="161"/>
      <c r="O1399" s="161"/>
      <c r="P1399" s="161"/>
      <c r="Q1399" s="161"/>
      <c r="R1399" s="161"/>
      <c r="S1399" s="161"/>
      <c r="T1399" s="161"/>
      <c r="U1399" s="161"/>
      <c r="V1399" s="161"/>
      <c r="W1399" s="161"/>
      <c r="X1399" s="161"/>
      <c r="Y1399" s="161"/>
      <c r="Z1399" s="160"/>
      <c r="AA1399" s="160"/>
      <c r="AB1399" s="160"/>
      <c r="AC1399" s="160"/>
      <c r="AD1399" s="160"/>
      <c r="AE1399" s="160"/>
      <c r="AF1399" s="160"/>
      <c r="AG1399" s="160"/>
      <c r="AH1399" s="160"/>
      <c r="AI1399" s="160"/>
      <c r="AJ1399" s="160"/>
      <c r="AK1399" s="160"/>
      <c r="AL1399" s="160"/>
      <c r="AM1399" s="157"/>
      <c r="AN1399" s="216"/>
      <c r="AO1399"/>
      <c r="AP1399"/>
      <c r="AQ1399"/>
      <c r="AR1399"/>
      <c r="AS1399"/>
      <c r="AT1399"/>
    </row>
    <row r="1400" spans="1:46" ht="15" x14ac:dyDescent="0.25">
      <c r="A1400" s="334" t="s">
        <v>642</v>
      </c>
      <c r="B1400" s="335">
        <v>139</v>
      </c>
      <c r="C1400" s="336"/>
      <c r="D1400" s="337" t="s">
        <v>621</v>
      </c>
      <c r="E1400" s="338" t="s">
        <v>843</v>
      </c>
      <c r="F1400" s="339"/>
      <c r="G1400" s="408"/>
      <c r="H1400" s="409">
        <v>2.9</v>
      </c>
      <c r="I1400" s="342">
        <v>1</v>
      </c>
      <c r="J1400" s="343"/>
      <c r="K1400" s="344" t="s">
        <v>24</v>
      </c>
      <c r="L1400" s="345">
        <v>2.9</v>
      </c>
      <c r="M1400" s="345">
        <v>2.9000529446288477</v>
      </c>
      <c r="N1400" s="345">
        <v>2.9001058902242933</v>
      </c>
      <c r="O1400" s="345">
        <v>2.9001588367863547</v>
      </c>
      <c r="P1400" s="345">
        <v>2.9002117843150494</v>
      </c>
      <c r="Q1400" s="345">
        <v>2.9002647328103945</v>
      </c>
      <c r="R1400" s="345">
        <v>2.9003176822724082</v>
      </c>
      <c r="S1400" s="345">
        <v>2.9003706327011081</v>
      </c>
      <c r="T1400" s="345">
        <v>2.9004235840965116</v>
      </c>
      <c r="U1400" s="345">
        <v>2.9004765364586365</v>
      </c>
      <c r="V1400" s="345">
        <v>2.9005294897875005</v>
      </c>
      <c r="W1400" s="345">
        <v>2.90058244408312</v>
      </c>
      <c r="X1400" s="345">
        <v>2.9006353993455161</v>
      </c>
      <c r="Y1400" s="345">
        <v>2.9006883555747023</v>
      </c>
      <c r="Z1400" s="346" t="s">
        <v>1634</v>
      </c>
      <c r="AA1400" s="347">
        <v>0</v>
      </c>
      <c r="AB1400" s="347">
        <v>0</v>
      </c>
      <c r="AC1400" s="348">
        <v>3.4482758620689659E-3</v>
      </c>
      <c r="AD1400" s="175"/>
      <c r="AE1400" s="349">
        <v>19256</v>
      </c>
      <c r="AF1400" s="350">
        <v>19213</v>
      </c>
      <c r="AG1400" s="350"/>
      <c r="AH1400" s="350"/>
      <c r="AI1400" s="350"/>
      <c r="AJ1400" s="350"/>
      <c r="AK1400" s="350"/>
      <c r="AL1400" s="351"/>
      <c r="AM1400" s="157"/>
      <c r="AN1400" s="216"/>
      <c r="AO1400"/>
      <c r="AP1400"/>
      <c r="AQ1400"/>
      <c r="AR1400"/>
      <c r="AS1400"/>
      <c r="AT1400"/>
    </row>
    <row r="1401" spans="1:46" ht="15" x14ac:dyDescent="0.25">
      <c r="A1401" s="11"/>
      <c r="B1401" s="176"/>
      <c r="C1401" s="177"/>
      <c r="D1401" s="178"/>
      <c r="E1401" s="178"/>
      <c r="F1401" s="178"/>
      <c r="G1401" s="179"/>
      <c r="H1401" s="180"/>
      <c r="I1401" s="181"/>
      <c r="J1401" s="182"/>
      <c r="K1401" s="183" t="s">
        <v>25</v>
      </c>
      <c r="L1401" s="352">
        <v>1.7221673032825124</v>
      </c>
      <c r="M1401" s="352">
        <v>1.7221987444924043</v>
      </c>
      <c r="N1401" s="352">
        <v>1.722230186276311</v>
      </c>
      <c r="O1401" s="352">
        <v>1.7222616286342429</v>
      </c>
      <c r="P1401" s="352">
        <v>1.7222930715662113</v>
      </c>
      <c r="Q1401" s="352">
        <v>1.7223245150722255</v>
      </c>
      <c r="R1401" s="352">
        <v>1.7223559591522966</v>
      </c>
      <c r="S1401" s="352">
        <v>1.7223874038064351</v>
      </c>
      <c r="T1401" s="352">
        <v>1.7224188490346515</v>
      </c>
      <c r="U1401" s="352">
        <v>1.7224502948369558</v>
      </c>
      <c r="V1401" s="352">
        <v>1.7224817412133591</v>
      </c>
      <c r="W1401" s="352">
        <v>1.7225131881638711</v>
      </c>
      <c r="X1401" s="352">
        <v>1.7225446356885039</v>
      </c>
      <c r="Y1401" s="352">
        <v>1.7225760837872659</v>
      </c>
      <c r="Z1401" s="184"/>
      <c r="AA1401" s="353"/>
      <c r="AB1401" s="353"/>
      <c r="AC1401" s="354">
        <v>0.01</v>
      </c>
      <c r="AD1401" s="175"/>
      <c r="AE1401" s="186">
        <v>0.5</v>
      </c>
      <c r="AF1401" s="187">
        <v>0.5</v>
      </c>
      <c r="AG1401" s="187">
        <v>0</v>
      </c>
      <c r="AH1401" s="187">
        <v>0</v>
      </c>
      <c r="AI1401" s="187">
        <v>0</v>
      </c>
      <c r="AJ1401" s="187">
        <v>0</v>
      </c>
      <c r="AK1401" s="187">
        <v>0</v>
      </c>
      <c r="AL1401" s="188">
        <v>0</v>
      </c>
      <c r="AM1401" s="157"/>
      <c r="AN1401" s="216"/>
      <c r="AO1401"/>
      <c r="AP1401"/>
      <c r="AQ1401"/>
      <c r="AR1401"/>
      <c r="AS1401"/>
      <c r="AT1401"/>
    </row>
    <row r="1402" spans="1:46" ht="15" x14ac:dyDescent="0.25">
      <c r="A1402" s="11"/>
      <c r="B1402" s="176"/>
      <c r="C1402" s="189"/>
      <c r="D1402" s="190" t="s">
        <v>26</v>
      </c>
      <c r="E1402" s="355"/>
      <c r="F1402" s="356"/>
      <c r="G1402" s="357"/>
      <c r="H1402" s="358"/>
      <c r="I1402" s="359"/>
      <c r="J1402" s="359"/>
      <c r="K1402" s="359"/>
      <c r="L1402" s="359"/>
      <c r="M1402" s="359"/>
      <c r="N1402" s="360"/>
      <c r="O1402" s="360"/>
      <c r="P1402" s="360"/>
      <c r="Q1402" s="360"/>
      <c r="R1402" s="361" t="s">
        <v>27</v>
      </c>
      <c r="S1402" s="392">
        <v>0</v>
      </c>
      <c r="T1402" s="353"/>
      <c r="U1402" s="353"/>
      <c r="V1402" s="353"/>
      <c r="W1402" s="353"/>
      <c r="X1402" s="353"/>
      <c r="Y1402" s="353"/>
      <c r="Z1402" s="184"/>
      <c r="AA1402" s="362"/>
      <c r="AB1402" s="362"/>
      <c r="AC1402" s="363"/>
      <c r="AD1402" s="175"/>
      <c r="AE1402" s="175"/>
      <c r="AF1402" s="175"/>
      <c r="AG1402" s="175"/>
      <c r="AH1402" s="175"/>
      <c r="AI1402" s="175"/>
      <c r="AJ1402" s="175"/>
      <c r="AK1402" s="175"/>
      <c r="AL1402" s="175"/>
      <c r="AM1402" s="157"/>
      <c r="AN1402" s="216"/>
      <c r="AO1402"/>
      <c r="AP1402"/>
      <c r="AQ1402"/>
      <c r="AR1402"/>
      <c r="AS1402"/>
      <c r="AT1402"/>
    </row>
    <row r="1403" spans="1:46" ht="15" x14ac:dyDescent="0.25">
      <c r="A1403" s="14"/>
      <c r="B1403" s="197"/>
      <c r="C1403" s="198"/>
      <c r="D1403" s="198"/>
      <c r="E1403" s="198"/>
      <c r="F1403" s="199"/>
      <c r="G1403" s="200" t="s">
        <v>28</v>
      </c>
      <c r="H1403" s="201">
        <v>0.99199999999999999</v>
      </c>
      <c r="I1403" s="197"/>
      <c r="J1403" s="202"/>
      <c r="K1403" s="203" t="s">
        <v>29</v>
      </c>
      <c r="L1403" s="78">
        <v>2.8767999999999998</v>
      </c>
      <c r="M1403" s="78">
        <v>2.8768525210718168</v>
      </c>
      <c r="N1403" s="78">
        <v>2.8769050431024992</v>
      </c>
      <c r="O1403" s="78">
        <v>2.8769575660920639</v>
      </c>
      <c r="P1403" s="78">
        <v>2.8770100900405291</v>
      </c>
      <c r="Q1403" s="78">
        <v>2.8770626149479113</v>
      </c>
      <c r="R1403" s="78">
        <v>2.877115140814229</v>
      </c>
      <c r="S1403" s="78">
        <v>2.8771676676394993</v>
      </c>
      <c r="T1403" s="78">
        <v>2.8772201954237393</v>
      </c>
      <c r="U1403" s="78">
        <v>2.8772727241669673</v>
      </c>
      <c r="V1403" s="78">
        <v>2.8773252538692002</v>
      </c>
      <c r="W1403" s="78">
        <v>2.8773777845304549</v>
      </c>
      <c r="X1403" s="78">
        <v>2.8774303161507517</v>
      </c>
      <c r="Y1403" s="78">
        <v>2.8774828487301045</v>
      </c>
      <c r="Z1403" s="204"/>
      <c r="AA1403" s="205"/>
      <c r="AB1403" s="198"/>
      <c r="AC1403" s="206"/>
      <c r="AD1403" s="175"/>
      <c r="AE1403" s="175"/>
      <c r="AF1403" s="175"/>
      <c r="AG1403" s="175"/>
      <c r="AH1403" s="175"/>
      <c r="AI1403" s="175"/>
      <c r="AJ1403" s="175"/>
      <c r="AK1403" s="175"/>
      <c r="AL1403" s="175"/>
      <c r="AM1403" s="157"/>
      <c r="AN1403" s="216"/>
      <c r="AO1403"/>
      <c r="AP1403"/>
      <c r="AQ1403"/>
      <c r="AR1403"/>
      <c r="AS1403"/>
      <c r="AT1403"/>
    </row>
    <row r="1404" spans="1:46" ht="15" x14ac:dyDescent="0.25">
      <c r="A1404" s="2"/>
      <c r="C1404" s="207"/>
      <c r="D1404" s="208"/>
      <c r="E1404" s="208"/>
      <c r="F1404" s="208"/>
      <c r="G1404" s="209"/>
      <c r="H1404" s="241"/>
      <c r="I1404" s="211"/>
      <c r="J1404" s="212"/>
      <c r="K1404" s="208"/>
      <c r="Z1404" s="175"/>
      <c r="AA1404" s="175"/>
      <c r="AB1404" s="175"/>
      <c r="AC1404" s="175"/>
      <c r="AD1404" s="175"/>
      <c r="AE1404" s="175"/>
      <c r="AF1404" s="175"/>
      <c r="AG1404" s="175"/>
      <c r="AH1404" s="175"/>
      <c r="AI1404" s="175"/>
      <c r="AJ1404" s="175"/>
      <c r="AK1404" s="175"/>
      <c r="AL1404" s="175"/>
      <c r="AM1404" s="157"/>
      <c r="AN1404" s="216"/>
      <c r="AO1404"/>
      <c r="AP1404"/>
      <c r="AQ1404"/>
      <c r="AR1404"/>
      <c r="AS1404"/>
      <c r="AT1404"/>
    </row>
    <row r="1405" spans="1:46" ht="15" x14ac:dyDescent="0.25">
      <c r="A1405" s="152"/>
      <c r="B1405" s="388">
        <v>139</v>
      </c>
      <c r="C1405" s="365" t="s">
        <v>439</v>
      </c>
      <c r="D1405" s="403" t="s">
        <v>689</v>
      </c>
      <c r="E1405" s="366" t="s">
        <v>562</v>
      </c>
      <c r="F1405" s="367"/>
      <c r="G1405" s="411"/>
      <c r="H1405" s="412">
        <v>1.7221673032825124</v>
      </c>
      <c r="I1405" s="342">
        <v>1</v>
      </c>
      <c r="J1405" s="368">
        <v>0</v>
      </c>
      <c r="K1405" s="369">
        <v>0</v>
      </c>
      <c r="L1405" s="370">
        <v>1.7221673032825124</v>
      </c>
      <c r="M1405" s="370">
        <v>1.7221987444924043</v>
      </c>
      <c r="N1405" s="370">
        <v>1.722230186276311</v>
      </c>
      <c r="O1405" s="370">
        <v>1.7222616286342429</v>
      </c>
      <c r="P1405" s="370">
        <v>1.7222930715662113</v>
      </c>
      <c r="Q1405" s="370">
        <v>1.7223245150722255</v>
      </c>
      <c r="R1405" s="370">
        <v>1.7223559591522966</v>
      </c>
      <c r="S1405" s="370">
        <v>1.7223874038064351</v>
      </c>
      <c r="T1405" s="370">
        <v>1.7224188490346515</v>
      </c>
      <c r="U1405" s="370">
        <v>1.7224502948369558</v>
      </c>
      <c r="V1405" s="370">
        <v>1.7224817412133591</v>
      </c>
      <c r="W1405" s="370">
        <v>1.7225131881638711</v>
      </c>
      <c r="X1405" s="370">
        <v>1.7225446356885039</v>
      </c>
      <c r="Y1405" s="370">
        <v>1.7225760837872659</v>
      </c>
      <c r="Z1405" s="381"/>
      <c r="AA1405" s="347">
        <v>0</v>
      </c>
      <c r="AB1405" s="347">
        <v>0</v>
      </c>
      <c r="AC1405" s="348">
        <v>0</v>
      </c>
      <c r="AD1405" s="175"/>
      <c r="AE1405" s="349">
        <v>85501</v>
      </c>
      <c r="AF1405" s="350">
        <v>85500</v>
      </c>
      <c r="AG1405" s="350"/>
      <c r="AH1405" s="350"/>
      <c r="AI1405" s="350"/>
      <c r="AJ1405" s="350"/>
      <c r="AK1405" s="350"/>
      <c r="AL1405" s="351"/>
      <c r="AM1405" s="157">
        <v>3.55</v>
      </c>
      <c r="AN1405" s="240">
        <v>-1.8278326967174874</v>
      </c>
      <c r="AO1405"/>
      <c r="AP1405"/>
      <c r="AQ1405"/>
      <c r="AR1405"/>
      <c r="AS1405"/>
      <c r="AT1405"/>
    </row>
    <row r="1406" spans="1:46" ht="15" x14ac:dyDescent="0.25">
      <c r="A1406" s="152"/>
      <c r="C1406" s="238" t="s">
        <v>692</v>
      </c>
      <c r="D1406" s="139"/>
      <c r="E1406" s="139"/>
      <c r="F1406" s="139"/>
      <c r="G1406" s="218"/>
      <c r="H1406" s="248"/>
      <c r="I1406" s="220"/>
      <c r="J1406" s="220"/>
      <c r="K1406" s="220"/>
      <c r="L1406" s="220" t="s">
        <v>32</v>
      </c>
      <c r="M1406" s="235"/>
      <c r="N1406" s="221"/>
      <c r="O1406" s="221"/>
      <c r="P1406" s="221"/>
      <c r="Q1406" s="221"/>
      <c r="R1406" s="221"/>
      <c r="S1406" s="221"/>
      <c r="T1406" s="221"/>
      <c r="U1406" s="221"/>
      <c r="V1406" s="221"/>
      <c r="W1406" s="221"/>
      <c r="X1406" s="221"/>
      <c r="Y1406" s="221"/>
      <c r="Z1406" s="222"/>
      <c r="AA1406" s="353"/>
      <c r="AB1406" s="353"/>
      <c r="AC1406" s="382"/>
      <c r="AD1406" s="175"/>
      <c r="AE1406" s="186">
        <v>0.5</v>
      </c>
      <c r="AF1406" s="187">
        <v>0.5</v>
      </c>
      <c r="AG1406" s="187">
        <v>0</v>
      </c>
      <c r="AH1406" s="187">
        <v>0</v>
      </c>
      <c r="AI1406" s="187">
        <v>0</v>
      </c>
      <c r="AJ1406" s="187">
        <v>0</v>
      </c>
      <c r="AK1406" s="187">
        <v>0</v>
      </c>
      <c r="AL1406" s="188">
        <v>0</v>
      </c>
      <c r="AM1406" s="157"/>
      <c r="AN1406" s="216"/>
      <c r="AO1406"/>
      <c r="AP1406"/>
      <c r="AQ1406"/>
      <c r="AR1406"/>
      <c r="AS1406"/>
      <c r="AT1406"/>
    </row>
    <row r="1407" spans="1:46" ht="15" x14ac:dyDescent="0.25">
      <c r="A1407" s="152"/>
      <c r="C1407" s="223" t="s">
        <v>33</v>
      </c>
      <c r="D1407" s="373"/>
      <c r="E1407" s="225"/>
      <c r="F1407" s="225"/>
      <c r="G1407" s="226"/>
      <c r="H1407" s="249"/>
      <c r="I1407" s="228"/>
      <c r="J1407" s="228"/>
      <c r="K1407" s="228"/>
      <c r="L1407" s="228"/>
      <c r="M1407" s="374"/>
      <c r="N1407" s="374"/>
      <c r="O1407" s="375"/>
      <c r="P1407" s="375"/>
      <c r="Q1407" s="375"/>
      <c r="R1407" s="376" t="s">
        <v>34</v>
      </c>
      <c r="S1407" s="396">
        <v>0</v>
      </c>
      <c r="T1407" s="233"/>
      <c r="U1407" s="233"/>
      <c r="V1407" s="233"/>
      <c r="W1407" s="233"/>
      <c r="X1407" s="233"/>
      <c r="Y1407" s="233"/>
      <c r="Z1407" s="234"/>
      <c r="AA1407" s="378"/>
      <c r="AB1407" s="378"/>
      <c r="AC1407" s="379"/>
      <c r="AD1407" s="175"/>
      <c r="AE1407" s="175"/>
      <c r="AF1407" s="175"/>
      <c r="AG1407" s="175"/>
      <c r="AH1407" s="175"/>
      <c r="AI1407" s="175"/>
      <c r="AJ1407" s="175"/>
      <c r="AK1407" s="175"/>
      <c r="AL1407" s="175"/>
      <c r="AM1407" s="157"/>
      <c r="AN1407" s="216"/>
      <c r="AO1407"/>
      <c r="AP1407"/>
      <c r="AQ1407"/>
      <c r="AR1407"/>
      <c r="AS1407"/>
      <c r="AT1407"/>
    </row>
    <row r="1408" spans="1:46" ht="15" x14ac:dyDescent="0.25">
      <c r="A1408" s="246"/>
      <c r="B1408" s="246"/>
      <c r="C1408" s="246"/>
      <c r="D1408" s="246"/>
      <c r="E1408" s="246"/>
      <c r="F1408" s="246"/>
      <c r="G1408" s="246"/>
      <c r="H1408" s="246"/>
      <c r="I1408" s="246"/>
      <c r="J1408" s="246"/>
      <c r="K1408" s="246"/>
      <c r="L1408" s="246"/>
      <c r="M1408" s="246"/>
      <c r="N1408" s="246"/>
      <c r="O1408" s="246"/>
      <c r="P1408" s="246"/>
      <c r="Q1408" s="246"/>
      <c r="R1408" s="246"/>
      <c r="S1408" s="246"/>
      <c r="T1408" s="246"/>
      <c r="U1408" s="246"/>
      <c r="V1408" s="246"/>
      <c r="W1408" s="246"/>
      <c r="X1408" s="246"/>
      <c r="Y1408" s="246"/>
      <c r="Z1408" s="246"/>
      <c r="AA1408" s="246"/>
      <c r="AB1408" s="246"/>
      <c r="AC1408" s="246"/>
      <c r="AD1408" s="246"/>
      <c r="AE1408" s="246"/>
      <c r="AF1408" s="246"/>
      <c r="AG1408" s="246"/>
      <c r="AH1408" s="246"/>
      <c r="AI1408" s="246"/>
      <c r="AJ1408" s="246"/>
      <c r="AK1408" s="246"/>
      <c r="AL1408" s="246"/>
      <c r="AM1408" s="157"/>
      <c r="AN1408" s="216"/>
      <c r="AO1408"/>
      <c r="AP1408"/>
      <c r="AQ1408"/>
      <c r="AR1408"/>
      <c r="AS1408"/>
      <c r="AT1408"/>
    </row>
    <row r="1409" spans="1:46" ht="15" x14ac:dyDescent="0.25">
      <c r="A1409" s="152"/>
      <c r="B1409" s="25"/>
      <c r="C1409" s="158"/>
      <c r="D1409" s="152"/>
      <c r="E1409" s="152"/>
      <c r="F1409" s="152"/>
      <c r="G1409" s="152"/>
      <c r="H1409" s="152"/>
      <c r="I1409" s="152"/>
      <c r="J1409" s="152"/>
      <c r="K1409" s="152"/>
      <c r="L1409" s="7" t="s">
        <v>0</v>
      </c>
      <c r="M1409" s="159"/>
      <c r="N1409" s="159"/>
      <c r="O1409" s="159"/>
      <c r="P1409" s="159"/>
      <c r="Q1409" s="159"/>
      <c r="R1409" s="159"/>
      <c r="S1409" s="159"/>
      <c r="T1409" s="159"/>
      <c r="U1409" s="159"/>
      <c r="V1409" s="159"/>
      <c r="W1409" s="159"/>
      <c r="X1409" s="159"/>
      <c r="Y1409" s="159"/>
      <c r="Z1409" s="156"/>
      <c r="AA1409" s="152"/>
      <c r="AB1409" s="152"/>
      <c r="AC1409" s="152"/>
      <c r="AD1409" s="152"/>
      <c r="AE1409" s="152"/>
      <c r="AF1409" s="152"/>
      <c r="AG1409" s="152"/>
      <c r="AH1409" s="152"/>
      <c r="AI1409" s="152"/>
      <c r="AJ1409" s="152"/>
      <c r="AK1409" s="152"/>
      <c r="AL1409" s="152"/>
      <c r="AM1409" s="157"/>
      <c r="AN1409" s="216"/>
      <c r="AO1409"/>
      <c r="AP1409"/>
      <c r="AQ1409"/>
      <c r="AR1409"/>
      <c r="AS1409"/>
      <c r="AT1409"/>
    </row>
    <row r="1410" spans="1:46" ht="61.5" x14ac:dyDescent="0.25">
      <c r="A1410" s="20" t="s">
        <v>39</v>
      </c>
      <c r="B1410" s="21" t="s">
        <v>657</v>
      </c>
      <c r="C1410" s="20" t="s">
        <v>2</v>
      </c>
      <c r="D1410" s="18" t="s">
        <v>3</v>
      </c>
      <c r="E1410" s="18" t="s">
        <v>4</v>
      </c>
      <c r="F1410" s="18" t="s">
        <v>5</v>
      </c>
      <c r="G1410" s="22" t="s">
        <v>6</v>
      </c>
      <c r="H1410" s="22" t="s">
        <v>826</v>
      </c>
      <c r="I1410" s="16" t="s">
        <v>7</v>
      </c>
      <c r="J1410" s="24" t="s">
        <v>8</v>
      </c>
      <c r="K1410" s="17" t="s">
        <v>9</v>
      </c>
      <c r="L1410" s="22" t="s">
        <v>10</v>
      </c>
      <c r="M1410" s="22" t="s">
        <v>658</v>
      </c>
      <c r="N1410" s="22" t="s">
        <v>659</v>
      </c>
      <c r="O1410" s="22" t="s">
        <v>660</v>
      </c>
      <c r="P1410" s="22" t="s">
        <v>661</v>
      </c>
      <c r="Q1410" s="22" t="s">
        <v>662</v>
      </c>
      <c r="R1410" s="22" t="s">
        <v>663</v>
      </c>
      <c r="S1410" s="22" t="s">
        <v>664</v>
      </c>
      <c r="T1410" s="22" t="s">
        <v>665</v>
      </c>
      <c r="U1410" s="22" t="s">
        <v>666</v>
      </c>
      <c r="V1410" s="22" t="s">
        <v>667</v>
      </c>
      <c r="W1410" s="22" t="s">
        <v>665</v>
      </c>
      <c r="X1410" s="22" t="s">
        <v>666</v>
      </c>
      <c r="Y1410" s="22" t="s">
        <v>667</v>
      </c>
      <c r="Z1410" s="23" t="s">
        <v>11</v>
      </c>
      <c r="AA1410" s="19" t="s">
        <v>12</v>
      </c>
      <c r="AB1410" s="19" t="s">
        <v>13</v>
      </c>
      <c r="AC1410" s="19" t="s">
        <v>14</v>
      </c>
      <c r="AD1410" s="160"/>
      <c r="AE1410" s="19" t="s">
        <v>15</v>
      </c>
      <c r="AF1410" s="19" t="s">
        <v>16</v>
      </c>
      <c r="AG1410" s="19" t="s">
        <v>17</v>
      </c>
      <c r="AH1410" s="19" t="s">
        <v>18</v>
      </c>
      <c r="AI1410" s="19" t="s">
        <v>19</v>
      </c>
      <c r="AJ1410" s="19" t="s">
        <v>20</v>
      </c>
      <c r="AK1410" s="19" t="s">
        <v>21</v>
      </c>
      <c r="AL1410" s="19" t="s">
        <v>22</v>
      </c>
      <c r="AM1410" s="157"/>
      <c r="AN1410" s="216"/>
      <c r="AO1410"/>
      <c r="AP1410"/>
      <c r="AQ1410"/>
      <c r="AR1410"/>
      <c r="AS1410"/>
      <c r="AT1410"/>
    </row>
    <row r="1411" spans="1:46" ht="15" x14ac:dyDescent="0.25">
      <c r="A1411" s="6"/>
      <c r="B1411" s="161"/>
      <c r="C1411" s="162"/>
      <c r="D1411" s="161"/>
      <c r="E1411" s="161"/>
      <c r="F1411" s="161"/>
      <c r="G1411" s="163"/>
      <c r="H1411" s="161"/>
      <c r="I1411" s="164"/>
      <c r="J1411" s="165"/>
      <c r="K1411" s="161"/>
      <c r="L1411" s="161"/>
      <c r="M1411" s="161"/>
      <c r="N1411" s="161"/>
      <c r="O1411" s="161"/>
      <c r="P1411" s="161"/>
      <c r="Q1411" s="161"/>
      <c r="R1411" s="161"/>
      <c r="S1411" s="161"/>
      <c r="T1411" s="161"/>
      <c r="U1411" s="161"/>
      <c r="V1411" s="161"/>
      <c r="W1411" s="161"/>
      <c r="X1411" s="161"/>
      <c r="Y1411" s="161"/>
      <c r="Z1411" s="160"/>
      <c r="AA1411" s="160"/>
      <c r="AB1411" s="160"/>
      <c r="AC1411" s="160"/>
      <c r="AD1411" s="160"/>
      <c r="AE1411" s="160"/>
      <c r="AF1411" s="160"/>
      <c r="AG1411" s="160"/>
      <c r="AH1411" s="160"/>
      <c r="AI1411" s="160"/>
      <c r="AJ1411" s="160"/>
      <c r="AK1411" s="160"/>
      <c r="AL1411" s="160"/>
      <c r="AM1411" s="157"/>
      <c r="AN1411" s="216"/>
      <c r="AO1411"/>
      <c r="AP1411"/>
      <c r="AQ1411"/>
      <c r="AR1411"/>
      <c r="AS1411"/>
      <c r="AT1411"/>
    </row>
    <row r="1412" spans="1:46" ht="15" x14ac:dyDescent="0.25">
      <c r="A1412" s="334" t="s">
        <v>643</v>
      </c>
      <c r="B1412" s="335">
        <v>955</v>
      </c>
      <c r="C1412" s="336"/>
      <c r="D1412" s="337" t="s">
        <v>621</v>
      </c>
      <c r="E1412" s="338" t="s">
        <v>611</v>
      </c>
      <c r="F1412" s="339"/>
      <c r="G1412" s="408"/>
      <c r="H1412" s="409">
        <v>11</v>
      </c>
      <c r="I1412" s="342">
        <v>1</v>
      </c>
      <c r="J1412" s="343"/>
      <c r="K1412" s="344" t="s">
        <v>24</v>
      </c>
      <c r="L1412" s="345">
        <v>11</v>
      </c>
      <c r="M1412" s="345">
        <v>11.294661515094139</v>
      </c>
      <c r="N1412" s="345">
        <v>11.597216249140786</v>
      </c>
      <c r="O1412" s="345">
        <v>11.907875641035897</v>
      </c>
      <c r="P1412" s="345">
        <v>12.226856793575916</v>
      </c>
      <c r="Q1412" s="345">
        <v>12.554382625179022</v>
      </c>
      <c r="R1412" s="345">
        <v>12.890682025670547</v>
      </c>
      <c r="S1412" s="345">
        <v>13.235990016241539</v>
      </c>
      <c r="T1412" s="345">
        <v>13.59054791369214</v>
      </c>
      <c r="U1412" s="345">
        <v>13.95460349907469</v>
      </c>
      <c r="V1412" s="345">
        <v>14.328411190854263</v>
      </c>
      <c r="W1412" s="345">
        <v>14.712232222707806</v>
      </c>
      <c r="X1412" s="345">
        <v>15.106334826085977</v>
      </c>
      <c r="Y1412" s="345">
        <v>15.510994417665419</v>
      </c>
      <c r="Z1412" s="346" t="s">
        <v>1609</v>
      </c>
      <c r="AA1412" s="347">
        <v>0</v>
      </c>
      <c r="AB1412" s="347">
        <v>0</v>
      </c>
      <c r="AC1412" s="348">
        <v>0.26363636363636361</v>
      </c>
      <c r="AD1412" s="175"/>
      <c r="AE1412" s="349">
        <v>21350</v>
      </c>
      <c r="AF1412" s="350"/>
      <c r="AG1412" s="350"/>
      <c r="AH1412" s="350"/>
      <c r="AI1412" s="350"/>
      <c r="AJ1412" s="350"/>
      <c r="AK1412" s="350"/>
      <c r="AL1412" s="351"/>
      <c r="AM1412" s="157"/>
      <c r="AN1412" s="216"/>
      <c r="AO1412"/>
      <c r="AP1412"/>
      <c r="AQ1412"/>
      <c r="AR1412"/>
      <c r="AS1412"/>
      <c r="AT1412"/>
    </row>
    <row r="1413" spans="1:46" ht="15" x14ac:dyDescent="0.25">
      <c r="A1413" s="11"/>
      <c r="B1413" s="176"/>
      <c r="C1413" s="177"/>
      <c r="D1413" s="178"/>
      <c r="E1413" s="178"/>
      <c r="F1413" s="178"/>
      <c r="G1413" s="179"/>
      <c r="H1413" s="180"/>
      <c r="I1413" s="181"/>
      <c r="J1413" s="182"/>
      <c r="K1413" s="183" t="s">
        <v>25</v>
      </c>
      <c r="L1413" s="352">
        <v>10.45</v>
      </c>
      <c r="M1413" s="352">
        <v>10.729928439339432</v>
      </c>
      <c r="N1413" s="352">
        <v>11.017355436683745</v>
      </c>
      <c r="O1413" s="352">
        <v>11.312481858984102</v>
      </c>
      <c r="P1413" s="352">
        <v>11.615513953897119</v>
      </c>
      <c r="Q1413" s="352">
        <v>11.926663493920071</v>
      </c>
      <c r="R1413" s="352">
        <v>12.246147924387019</v>
      </c>
      <c r="S1413" s="352">
        <v>12.574190515429461</v>
      </c>
      <c r="T1413" s="352">
        <v>12.911020518007533</v>
      </c>
      <c r="U1413" s="352">
        <v>13.256873324120955</v>
      </c>
      <c r="V1413" s="352">
        <v>13.611990631311549</v>
      </c>
      <c r="W1413" s="352">
        <v>13.976620611572415</v>
      </c>
      <c r="X1413" s="352">
        <v>14.351018084781677</v>
      </c>
      <c r="Y1413" s="352">
        <v>14.735444696782148</v>
      </c>
      <c r="Z1413" s="184"/>
      <c r="AA1413" s="353"/>
      <c r="AB1413" s="353"/>
      <c r="AC1413" s="354">
        <v>2.9</v>
      </c>
      <c r="AD1413" s="175"/>
      <c r="AE1413" s="186">
        <v>1</v>
      </c>
      <c r="AF1413" s="187">
        <v>0</v>
      </c>
      <c r="AG1413" s="187">
        <v>0</v>
      </c>
      <c r="AH1413" s="187">
        <v>0</v>
      </c>
      <c r="AI1413" s="187">
        <v>0</v>
      </c>
      <c r="AJ1413" s="187">
        <v>0</v>
      </c>
      <c r="AK1413" s="187">
        <v>0</v>
      </c>
      <c r="AL1413" s="188">
        <v>0</v>
      </c>
      <c r="AM1413" s="157"/>
      <c r="AN1413" s="216"/>
      <c r="AO1413"/>
      <c r="AP1413"/>
      <c r="AQ1413"/>
      <c r="AR1413"/>
      <c r="AS1413"/>
      <c r="AT1413"/>
    </row>
    <row r="1414" spans="1:46" ht="15" x14ac:dyDescent="0.25">
      <c r="A1414" s="11"/>
      <c r="B1414" s="176"/>
      <c r="C1414" s="189"/>
      <c r="D1414" s="190" t="s">
        <v>26</v>
      </c>
      <c r="E1414" s="355"/>
      <c r="F1414" s="356"/>
      <c r="G1414" s="357"/>
      <c r="H1414" s="358"/>
      <c r="I1414" s="359"/>
      <c r="J1414" s="359"/>
      <c r="K1414" s="359"/>
      <c r="L1414" s="359"/>
      <c r="M1414" s="359"/>
      <c r="N1414" s="360"/>
      <c r="O1414" s="360"/>
      <c r="P1414" s="360"/>
      <c r="Q1414" s="360"/>
      <c r="R1414" s="361" t="s">
        <v>27</v>
      </c>
      <c r="S1414" s="392">
        <v>0</v>
      </c>
      <c r="T1414" s="353"/>
      <c r="U1414" s="353"/>
      <c r="V1414" s="353"/>
      <c r="W1414" s="353"/>
      <c r="X1414" s="353"/>
      <c r="Y1414" s="353"/>
      <c r="Z1414" s="184"/>
      <c r="AA1414" s="362"/>
      <c r="AB1414" s="362"/>
      <c r="AC1414" s="363"/>
      <c r="AD1414" s="175"/>
      <c r="AE1414" s="175"/>
      <c r="AF1414" s="175"/>
      <c r="AG1414" s="175"/>
      <c r="AH1414" s="175"/>
      <c r="AI1414" s="175"/>
      <c r="AJ1414" s="175"/>
      <c r="AK1414" s="175"/>
      <c r="AL1414" s="175"/>
      <c r="AM1414" s="157"/>
      <c r="AN1414" s="216"/>
      <c r="AO1414"/>
      <c r="AP1414"/>
      <c r="AQ1414"/>
      <c r="AR1414"/>
      <c r="AS1414"/>
      <c r="AT1414"/>
    </row>
    <row r="1415" spans="1:46" ht="15" x14ac:dyDescent="0.25">
      <c r="A1415" s="14"/>
      <c r="B1415" s="197"/>
      <c r="C1415" s="198"/>
      <c r="D1415" s="198"/>
      <c r="E1415" s="198"/>
      <c r="F1415" s="199"/>
      <c r="G1415" s="200" t="s">
        <v>28</v>
      </c>
      <c r="H1415" s="201">
        <v>0.99199999999999999</v>
      </c>
      <c r="I1415" s="197"/>
      <c r="J1415" s="202"/>
      <c r="K1415" s="203" t="s">
        <v>29</v>
      </c>
      <c r="L1415" s="78">
        <v>10.911999999999999</v>
      </c>
      <c r="M1415" s="78">
        <v>11.204304222973386</v>
      </c>
      <c r="N1415" s="78">
        <v>11.504438519147659</v>
      </c>
      <c r="O1415" s="78">
        <v>11.812612635907609</v>
      </c>
      <c r="P1415" s="78">
        <v>12.129041939227308</v>
      </c>
      <c r="Q1415" s="78">
        <v>12.453947564177589</v>
      </c>
      <c r="R1415" s="78">
        <v>12.787556569465183</v>
      </c>
      <c r="S1415" s="78">
        <v>13.130102096111607</v>
      </c>
      <c r="T1415" s="78">
        <v>13.481823530382602</v>
      </c>
      <c r="U1415" s="78">
        <v>13.842966671082092</v>
      </c>
      <c r="V1415" s="78">
        <v>14.213783901327428</v>
      </c>
      <c r="W1415" s="78">
        <v>14.594534364926144</v>
      </c>
      <c r="X1415" s="78">
        <v>14.985484147477289</v>
      </c>
      <c r="Y1415" s="78">
        <v>15.386906462324095</v>
      </c>
      <c r="Z1415" s="204"/>
      <c r="AA1415" s="205"/>
      <c r="AB1415" s="198"/>
      <c r="AC1415" s="206"/>
      <c r="AD1415" s="175"/>
      <c r="AE1415" s="175"/>
      <c r="AF1415" s="175"/>
      <c r="AG1415" s="175"/>
      <c r="AH1415" s="175"/>
      <c r="AI1415" s="175"/>
      <c r="AJ1415" s="175"/>
      <c r="AK1415" s="175"/>
      <c r="AL1415" s="175"/>
      <c r="AM1415" s="157"/>
      <c r="AN1415" s="216"/>
      <c r="AO1415"/>
      <c r="AP1415"/>
      <c r="AQ1415"/>
      <c r="AR1415"/>
      <c r="AS1415"/>
      <c r="AT1415"/>
    </row>
    <row r="1416" spans="1:46" ht="15" x14ac:dyDescent="0.25">
      <c r="A1416" s="2"/>
      <c r="C1416" s="207"/>
      <c r="D1416" s="208"/>
      <c r="E1416" s="208"/>
      <c r="F1416" s="208"/>
      <c r="G1416" s="209"/>
      <c r="H1416" s="241"/>
      <c r="I1416" s="211"/>
      <c r="J1416" s="212"/>
      <c r="K1416" s="208"/>
      <c r="Z1416" s="175"/>
      <c r="AA1416" s="175"/>
      <c r="AB1416" s="175"/>
      <c r="AC1416" s="175"/>
      <c r="AD1416" s="175"/>
      <c r="AE1416" s="175"/>
      <c r="AF1416" s="175"/>
      <c r="AG1416" s="175"/>
      <c r="AH1416" s="175"/>
      <c r="AI1416" s="175"/>
      <c r="AJ1416" s="175"/>
      <c r="AK1416" s="175"/>
      <c r="AL1416" s="175"/>
      <c r="AM1416" s="157"/>
      <c r="AN1416" s="216"/>
      <c r="AO1416"/>
      <c r="AP1416"/>
      <c r="AQ1416"/>
      <c r="AR1416"/>
      <c r="AS1416"/>
      <c r="AT1416"/>
    </row>
    <row r="1417" spans="1:46" ht="15" x14ac:dyDescent="0.25">
      <c r="A1417" s="152"/>
      <c r="B1417" s="388">
        <v>955</v>
      </c>
      <c r="C1417" s="365" t="s">
        <v>1566</v>
      </c>
      <c r="D1417" s="366"/>
      <c r="E1417" s="366" t="s">
        <v>611</v>
      </c>
      <c r="F1417" s="367"/>
      <c r="G1417" s="411">
        <v>43526</v>
      </c>
      <c r="H1417" s="412">
        <v>10.45</v>
      </c>
      <c r="I1417" s="342">
        <v>1</v>
      </c>
      <c r="J1417" s="368" t="s">
        <v>829</v>
      </c>
      <c r="K1417" s="369" t="s">
        <v>829</v>
      </c>
      <c r="L1417" s="370">
        <v>10.45</v>
      </c>
      <c r="M1417" s="370">
        <v>10.729928439339432</v>
      </c>
      <c r="N1417" s="370">
        <v>11.017355436683745</v>
      </c>
      <c r="O1417" s="370">
        <v>11.312481858984102</v>
      </c>
      <c r="P1417" s="370">
        <v>11.615513953897119</v>
      </c>
      <c r="Q1417" s="370">
        <v>11.926663493920071</v>
      </c>
      <c r="R1417" s="370">
        <v>12.246147924387019</v>
      </c>
      <c r="S1417" s="370">
        <v>12.574190515429461</v>
      </c>
      <c r="T1417" s="370">
        <v>12.911020518007533</v>
      </c>
      <c r="U1417" s="370">
        <v>13.256873324120955</v>
      </c>
      <c r="V1417" s="370">
        <v>13.611990631311549</v>
      </c>
      <c r="W1417" s="370">
        <v>13.976620611572415</v>
      </c>
      <c r="X1417" s="370">
        <v>14.351018084781677</v>
      </c>
      <c r="Y1417" s="370">
        <v>14.735444696782148</v>
      </c>
      <c r="Z1417" s="381"/>
      <c r="AA1417" s="347">
        <v>0</v>
      </c>
      <c r="AB1417" s="347">
        <v>0</v>
      </c>
      <c r="AC1417" s="348">
        <v>0.27751196172248804</v>
      </c>
      <c r="AD1417" s="175"/>
      <c r="AE1417" s="349">
        <v>21350</v>
      </c>
      <c r="AF1417" s="350"/>
      <c r="AG1417" s="350"/>
      <c r="AH1417" s="350"/>
      <c r="AI1417" s="350"/>
      <c r="AJ1417" s="350"/>
      <c r="AK1417" s="350"/>
      <c r="AL1417" s="351"/>
      <c r="AM1417" s="157"/>
      <c r="AN1417" s="216"/>
      <c r="AO1417"/>
      <c r="AP1417"/>
      <c r="AQ1417"/>
      <c r="AR1417"/>
      <c r="AS1417"/>
      <c r="AT1417"/>
    </row>
    <row r="1418" spans="1:46" ht="15" x14ac:dyDescent="0.25">
      <c r="A1418" s="152"/>
      <c r="C1418" s="217"/>
      <c r="D1418" s="139"/>
      <c r="E1418" s="139"/>
      <c r="F1418" s="139"/>
      <c r="G1418" s="218">
        <v>0.58333333333333337</v>
      </c>
      <c r="H1418" s="248"/>
      <c r="I1418" s="220"/>
      <c r="J1418" s="220"/>
      <c r="K1418" s="220"/>
      <c r="L1418" s="220" t="s">
        <v>32</v>
      </c>
      <c r="M1418" s="235"/>
      <c r="N1418" s="221"/>
      <c r="O1418" s="221"/>
      <c r="P1418" s="221"/>
      <c r="Q1418" s="221"/>
      <c r="R1418" s="221"/>
      <c r="S1418" s="221"/>
      <c r="T1418" s="221"/>
      <c r="U1418" s="221"/>
      <c r="V1418" s="221"/>
      <c r="W1418" s="221"/>
      <c r="X1418" s="221"/>
      <c r="Y1418" s="221"/>
      <c r="Z1418" s="222"/>
      <c r="AA1418" s="353"/>
      <c r="AB1418" s="353"/>
      <c r="AC1418" s="372">
        <v>2.9</v>
      </c>
      <c r="AD1418" s="175"/>
      <c r="AE1418" s="186">
        <v>1</v>
      </c>
      <c r="AF1418" s="187">
        <v>0</v>
      </c>
      <c r="AG1418" s="187">
        <v>0</v>
      </c>
      <c r="AH1418" s="187">
        <v>0</v>
      </c>
      <c r="AI1418" s="187">
        <v>0</v>
      </c>
      <c r="AJ1418" s="187">
        <v>0</v>
      </c>
      <c r="AK1418" s="187">
        <v>0</v>
      </c>
      <c r="AL1418" s="188">
        <v>0</v>
      </c>
      <c r="AM1418" s="157"/>
      <c r="AN1418" s="216"/>
      <c r="AO1418"/>
      <c r="AP1418"/>
      <c r="AQ1418"/>
      <c r="AR1418"/>
      <c r="AS1418"/>
      <c r="AT1418"/>
    </row>
    <row r="1419" spans="1:46" ht="15" x14ac:dyDescent="0.25">
      <c r="A1419" s="152"/>
      <c r="C1419" s="223" t="s">
        <v>33</v>
      </c>
      <c r="D1419" s="373"/>
      <c r="E1419" s="225"/>
      <c r="F1419" s="225"/>
      <c r="G1419" s="226"/>
      <c r="H1419" s="249"/>
      <c r="I1419" s="228"/>
      <c r="J1419" s="228"/>
      <c r="K1419" s="228"/>
      <c r="L1419" s="228"/>
      <c r="M1419" s="374"/>
      <c r="N1419" s="374"/>
      <c r="O1419" s="375"/>
      <c r="P1419" s="375"/>
      <c r="Q1419" s="375"/>
      <c r="R1419" s="376" t="s">
        <v>34</v>
      </c>
      <c r="S1419" s="396">
        <v>0</v>
      </c>
      <c r="T1419" s="233"/>
      <c r="U1419" s="233"/>
      <c r="V1419" s="233"/>
      <c r="W1419" s="233"/>
      <c r="X1419" s="233"/>
      <c r="Y1419" s="233"/>
      <c r="Z1419" s="234"/>
      <c r="AA1419" s="378"/>
      <c r="AB1419" s="378"/>
      <c r="AC1419" s="379"/>
      <c r="AD1419" s="175"/>
      <c r="AE1419" s="175"/>
      <c r="AF1419" s="175"/>
      <c r="AG1419" s="175"/>
      <c r="AH1419" s="175"/>
      <c r="AI1419" s="175"/>
      <c r="AJ1419" s="175"/>
      <c r="AK1419" s="175"/>
      <c r="AL1419" s="175"/>
      <c r="AM1419" s="157"/>
      <c r="AN1419" s="216"/>
      <c r="AO1419"/>
      <c r="AP1419"/>
      <c r="AQ1419"/>
      <c r="AR1419"/>
      <c r="AS1419"/>
      <c r="AT1419"/>
    </row>
    <row r="1420" spans="1:46" ht="15" x14ac:dyDescent="0.25">
      <c r="A1420" s="246"/>
      <c r="B1420" s="246"/>
      <c r="C1420" s="246"/>
      <c r="D1420" s="246"/>
      <c r="E1420" s="246"/>
      <c r="F1420" s="246"/>
      <c r="G1420" s="246"/>
      <c r="H1420" s="246"/>
      <c r="I1420" s="246"/>
      <c r="J1420" s="246"/>
      <c r="K1420" s="246"/>
      <c r="L1420" s="246"/>
      <c r="M1420" s="246"/>
      <c r="N1420" s="246"/>
      <c r="O1420" s="246"/>
      <c r="P1420" s="246"/>
      <c r="Q1420" s="246"/>
      <c r="R1420" s="246"/>
      <c r="S1420" s="246"/>
      <c r="T1420" s="246"/>
      <c r="U1420" s="246"/>
      <c r="V1420" s="246"/>
      <c r="W1420" s="246"/>
      <c r="X1420" s="246"/>
      <c r="Y1420" s="246"/>
      <c r="Z1420" s="246"/>
      <c r="AA1420" s="246"/>
      <c r="AB1420" s="246"/>
      <c r="AC1420" s="246"/>
      <c r="AD1420" s="246"/>
      <c r="AE1420" s="246"/>
      <c r="AF1420" s="246"/>
      <c r="AG1420" s="246"/>
      <c r="AH1420" s="246"/>
      <c r="AI1420" s="246"/>
      <c r="AJ1420" s="246"/>
      <c r="AK1420" s="246"/>
      <c r="AL1420" s="246"/>
      <c r="AM1420" s="157"/>
      <c r="AN1420" s="216"/>
      <c r="AO1420"/>
      <c r="AP1420"/>
      <c r="AQ1420"/>
      <c r="AR1420"/>
      <c r="AS1420"/>
      <c r="AT1420"/>
    </row>
    <row r="1421" spans="1:46" ht="15" x14ac:dyDescent="0.25">
      <c r="A1421" s="152"/>
      <c r="B1421" s="25"/>
      <c r="C1421" s="158"/>
      <c r="D1421" s="152"/>
      <c r="E1421" s="152"/>
      <c r="F1421" s="152"/>
      <c r="G1421" s="152"/>
      <c r="H1421" s="152"/>
      <c r="I1421" s="152"/>
      <c r="J1421" s="152"/>
      <c r="K1421" s="152"/>
      <c r="L1421" s="7" t="s">
        <v>0</v>
      </c>
      <c r="M1421" s="159"/>
      <c r="N1421" s="159"/>
      <c r="O1421" s="159"/>
      <c r="P1421" s="159"/>
      <c r="Q1421" s="159"/>
      <c r="R1421" s="159"/>
      <c r="S1421" s="159"/>
      <c r="T1421" s="159"/>
      <c r="U1421" s="159"/>
      <c r="V1421" s="159"/>
      <c r="W1421" s="159"/>
      <c r="X1421" s="159"/>
      <c r="Y1421" s="159"/>
      <c r="Z1421" s="156"/>
      <c r="AA1421" s="152"/>
      <c r="AB1421" s="152"/>
      <c r="AC1421" s="152"/>
      <c r="AD1421" s="152"/>
      <c r="AE1421" s="152"/>
      <c r="AF1421" s="152"/>
      <c r="AG1421" s="152"/>
      <c r="AH1421" s="152"/>
      <c r="AI1421" s="152"/>
      <c r="AJ1421" s="152"/>
      <c r="AK1421" s="152"/>
      <c r="AL1421" s="152"/>
      <c r="AM1421" s="157"/>
      <c r="AN1421" s="216"/>
      <c r="AO1421"/>
      <c r="AP1421"/>
      <c r="AQ1421"/>
      <c r="AR1421"/>
      <c r="AS1421"/>
      <c r="AT1421"/>
    </row>
    <row r="1422" spans="1:46" ht="61.5" x14ac:dyDescent="0.25">
      <c r="A1422" s="20" t="s">
        <v>39</v>
      </c>
      <c r="B1422" s="21" t="s">
        <v>657</v>
      </c>
      <c r="C1422" s="20" t="s">
        <v>2</v>
      </c>
      <c r="D1422" s="18" t="s">
        <v>3</v>
      </c>
      <c r="E1422" s="18" t="s">
        <v>4</v>
      </c>
      <c r="F1422" s="18" t="s">
        <v>5</v>
      </c>
      <c r="G1422" s="22" t="s">
        <v>6</v>
      </c>
      <c r="H1422" s="22" t="s">
        <v>826</v>
      </c>
      <c r="I1422" s="16" t="s">
        <v>7</v>
      </c>
      <c r="J1422" s="24" t="s">
        <v>8</v>
      </c>
      <c r="K1422" s="17" t="s">
        <v>9</v>
      </c>
      <c r="L1422" s="22" t="s">
        <v>10</v>
      </c>
      <c r="M1422" s="22" t="s">
        <v>658</v>
      </c>
      <c r="N1422" s="22" t="s">
        <v>659</v>
      </c>
      <c r="O1422" s="22" t="s">
        <v>660</v>
      </c>
      <c r="P1422" s="22" t="s">
        <v>661</v>
      </c>
      <c r="Q1422" s="22" t="s">
        <v>662</v>
      </c>
      <c r="R1422" s="22" t="s">
        <v>663</v>
      </c>
      <c r="S1422" s="22" t="s">
        <v>664</v>
      </c>
      <c r="T1422" s="22" t="s">
        <v>665</v>
      </c>
      <c r="U1422" s="22" t="s">
        <v>666</v>
      </c>
      <c r="V1422" s="22" t="s">
        <v>667</v>
      </c>
      <c r="W1422" s="22" t="s">
        <v>665</v>
      </c>
      <c r="X1422" s="22" t="s">
        <v>666</v>
      </c>
      <c r="Y1422" s="22" t="s">
        <v>667</v>
      </c>
      <c r="Z1422" s="23" t="s">
        <v>11</v>
      </c>
      <c r="AA1422" s="19" t="s">
        <v>12</v>
      </c>
      <c r="AB1422" s="19" t="s">
        <v>13</v>
      </c>
      <c r="AC1422" s="19" t="s">
        <v>14</v>
      </c>
      <c r="AD1422" s="160"/>
      <c r="AE1422" s="19" t="s">
        <v>15</v>
      </c>
      <c r="AF1422" s="19" t="s">
        <v>16</v>
      </c>
      <c r="AG1422" s="19" t="s">
        <v>17</v>
      </c>
      <c r="AH1422" s="19" t="s">
        <v>18</v>
      </c>
      <c r="AI1422" s="19" t="s">
        <v>19</v>
      </c>
      <c r="AJ1422" s="19" t="s">
        <v>20</v>
      </c>
      <c r="AK1422" s="19" t="s">
        <v>21</v>
      </c>
      <c r="AL1422" s="19" t="s">
        <v>22</v>
      </c>
      <c r="AM1422" s="157"/>
      <c r="AN1422" s="216"/>
      <c r="AO1422"/>
      <c r="AP1422"/>
      <c r="AQ1422"/>
      <c r="AR1422"/>
      <c r="AS1422"/>
      <c r="AT1422"/>
    </row>
    <row r="1423" spans="1:46" ht="15" x14ac:dyDescent="0.25">
      <c r="A1423" s="6"/>
      <c r="B1423" s="161"/>
      <c r="C1423" s="162"/>
      <c r="D1423" s="161"/>
      <c r="E1423" s="161"/>
      <c r="F1423" s="161"/>
      <c r="G1423" s="163"/>
      <c r="H1423" s="161"/>
      <c r="I1423" s="164"/>
      <c r="J1423" s="165"/>
      <c r="K1423" s="161"/>
      <c r="L1423" s="161"/>
      <c r="M1423" s="161"/>
      <c r="N1423" s="161"/>
      <c r="O1423" s="161"/>
      <c r="P1423" s="161"/>
      <c r="Q1423" s="161"/>
      <c r="R1423" s="161"/>
      <c r="S1423" s="161"/>
      <c r="T1423" s="161"/>
      <c r="U1423" s="161"/>
      <c r="V1423" s="161"/>
      <c r="W1423" s="161"/>
      <c r="X1423" s="161"/>
      <c r="Y1423" s="161"/>
      <c r="Z1423" s="160"/>
      <c r="AA1423" s="160"/>
      <c r="AB1423" s="160"/>
      <c r="AC1423" s="160"/>
      <c r="AD1423" s="160"/>
      <c r="AE1423" s="160"/>
      <c r="AF1423" s="160"/>
      <c r="AG1423" s="160"/>
      <c r="AH1423" s="160"/>
      <c r="AI1423" s="160"/>
      <c r="AJ1423" s="160"/>
      <c r="AK1423" s="160"/>
      <c r="AL1423" s="160"/>
      <c r="AM1423" s="157"/>
      <c r="AN1423" s="216"/>
      <c r="AO1423"/>
      <c r="AP1423"/>
      <c r="AQ1423"/>
      <c r="AR1423"/>
      <c r="AS1423"/>
      <c r="AT1423"/>
    </row>
    <row r="1424" spans="1:46" ht="15" x14ac:dyDescent="0.25">
      <c r="A1424" s="334" t="s">
        <v>644</v>
      </c>
      <c r="B1424" s="335">
        <v>213</v>
      </c>
      <c r="C1424" s="336"/>
      <c r="D1424" s="337" t="s">
        <v>621</v>
      </c>
      <c r="E1424" s="338" t="s">
        <v>844</v>
      </c>
      <c r="F1424" s="339"/>
      <c r="G1424" s="408"/>
      <c r="H1424" s="409">
        <v>1.9</v>
      </c>
      <c r="I1424" s="342">
        <v>1</v>
      </c>
      <c r="J1424" s="343"/>
      <c r="K1424" s="344" t="s">
        <v>24</v>
      </c>
      <c r="L1424" s="345">
        <v>1.9</v>
      </c>
      <c r="M1424" s="345" t="e">
        <v>#REF!</v>
      </c>
      <c r="N1424" s="345" t="e">
        <v>#REF!</v>
      </c>
      <c r="O1424" s="345" t="e">
        <v>#REF!</v>
      </c>
      <c r="P1424" s="345" t="e">
        <v>#REF!</v>
      </c>
      <c r="Q1424" s="345" t="e">
        <v>#REF!</v>
      </c>
      <c r="R1424" s="345" t="e">
        <v>#VALUE!</v>
      </c>
      <c r="S1424" s="345" t="e">
        <v>#REF!</v>
      </c>
      <c r="T1424" s="345" t="e">
        <v>#REF!</v>
      </c>
      <c r="U1424" s="345" t="e">
        <v>#REF!</v>
      </c>
      <c r="V1424" s="345" t="e">
        <v>#REF!</v>
      </c>
      <c r="W1424" s="345" t="e">
        <v>#REF!</v>
      </c>
      <c r="X1424" s="345" t="e">
        <v>#REF!</v>
      </c>
      <c r="Y1424" s="345" t="e">
        <v>#REF!</v>
      </c>
      <c r="Z1424" s="346" t="s">
        <v>1635</v>
      </c>
      <c r="AA1424" s="347">
        <v>0</v>
      </c>
      <c r="AB1424" s="347">
        <v>0</v>
      </c>
      <c r="AC1424" s="348">
        <v>0.26315789473684209</v>
      </c>
      <c r="AD1424" s="175"/>
      <c r="AE1424" s="349">
        <v>85301</v>
      </c>
      <c r="AF1424" s="350"/>
      <c r="AG1424" s="350"/>
      <c r="AH1424" s="350"/>
      <c r="AI1424" s="350"/>
      <c r="AJ1424" s="350"/>
      <c r="AK1424" s="350"/>
      <c r="AL1424" s="351"/>
      <c r="AM1424" s="157"/>
      <c r="AN1424" s="216"/>
      <c r="AO1424"/>
      <c r="AP1424"/>
      <c r="AQ1424"/>
      <c r="AR1424"/>
      <c r="AS1424"/>
      <c r="AT1424"/>
    </row>
    <row r="1425" spans="1:46" ht="15" x14ac:dyDescent="0.25">
      <c r="A1425" s="11"/>
      <c r="B1425" s="176"/>
      <c r="C1425" s="177"/>
      <c r="D1425" s="178"/>
      <c r="E1425" s="178"/>
      <c r="F1425" s="178"/>
      <c r="G1425" s="179"/>
      <c r="H1425" s="180"/>
      <c r="I1425" s="181"/>
      <c r="J1425" s="182"/>
      <c r="K1425" s="183" t="s">
        <v>25</v>
      </c>
      <c r="L1425" s="352">
        <v>1.9660800730000001</v>
      </c>
      <c r="M1425" s="352" t="e">
        <v>#REF!</v>
      </c>
      <c r="N1425" s="352" t="e">
        <v>#REF!</v>
      </c>
      <c r="O1425" s="352" t="e">
        <v>#REF!</v>
      </c>
      <c r="P1425" s="352" t="e">
        <v>#REF!</v>
      </c>
      <c r="Q1425" s="352" t="e">
        <v>#REF!</v>
      </c>
      <c r="R1425" s="352" t="e">
        <v>#VALUE!</v>
      </c>
      <c r="S1425" s="404" t="e">
        <v>#REF!</v>
      </c>
      <c r="T1425" s="352" t="e">
        <v>#REF!</v>
      </c>
      <c r="U1425" s="352" t="e">
        <v>#REF!</v>
      </c>
      <c r="V1425" s="352" t="e">
        <v>#REF!</v>
      </c>
      <c r="W1425" s="352" t="e">
        <v>#REF!</v>
      </c>
      <c r="X1425" s="352" t="e">
        <v>#REF!</v>
      </c>
      <c r="Y1425" s="352" t="e">
        <v>#REF!</v>
      </c>
      <c r="Z1425" s="184"/>
      <c r="AA1425" s="353"/>
      <c r="AB1425" s="353"/>
      <c r="AC1425" s="354">
        <v>0.5</v>
      </c>
      <c r="AD1425" s="175"/>
      <c r="AE1425" s="186">
        <v>1</v>
      </c>
      <c r="AF1425" s="187">
        <v>0</v>
      </c>
      <c r="AG1425" s="187">
        <v>0</v>
      </c>
      <c r="AH1425" s="187">
        <v>0</v>
      </c>
      <c r="AI1425" s="187">
        <v>0</v>
      </c>
      <c r="AJ1425" s="187">
        <v>0</v>
      </c>
      <c r="AK1425" s="187">
        <v>0</v>
      </c>
      <c r="AL1425" s="188">
        <v>0</v>
      </c>
      <c r="AM1425" s="157"/>
      <c r="AN1425" s="216"/>
      <c r="AO1425"/>
      <c r="AP1425"/>
      <c r="AQ1425"/>
      <c r="AR1425"/>
      <c r="AS1425"/>
      <c r="AT1425"/>
    </row>
    <row r="1426" spans="1:46" ht="15" x14ac:dyDescent="0.25">
      <c r="A1426" s="11"/>
      <c r="B1426" s="176"/>
      <c r="C1426" s="189"/>
      <c r="D1426" s="190" t="s">
        <v>26</v>
      </c>
      <c r="E1426" s="355"/>
      <c r="F1426" s="356"/>
      <c r="G1426" s="357"/>
      <c r="H1426" s="405"/>
      <c r="I1426" s="359"/>
      <c r="J1426" s="359"/>
      <c r="K1426" s="359"/>
      <c r="L1426" s="359"/>
      <c r="M1426" s="359"/>
      <c r="N1426" s="360"/>
      <c r="O1426" s="360"/>
      <c r="P1426" s="360"/>
      <c r="Q1426" s="360"/>
      <c r="R1426" s="361" t="s">
        <v>27</v>
      </c>
      <c r="S1426" s="392">
        <v>0</v>
      </c>
      <c r="T1426" s="353"/>
      <c r="U1426" s="353"/>
      <c r="V1426" s="353"/>
      <c r="W1426" s="353"/>
      <c r="X1426" s="353"/>
      <c r="Y1426" s="353"/>
      <c r="Z1426" s="184"/>
      <c r="AA1426" s="362"/>
      <c r="AB1426" s="362"/>
      <c r="AC1426" s="363"/>
      <c r="AD1426" s="175"/>
      <c r="AE1426" s="175"/>
      <c r="AF1426" s="175"/>
      <c r="AG1426" s="175"/>
      <c r="AH1426" s="175"/>
      <c r="AI1426" s="175"/>
      <c r="AJ1426" s="175"/>
      <c r="AK1426" s="175"/>
      <c r="AL1426" s="175"/>
      <c r="AM1426" s="157"/>
      <c r="AN1426" s="216"/>
      <c r="AO1426"/>
      <c r="AP1426"/>
      <c r="AQ1426"/>
      <c r="AR1426"/>
      <c r="AS1426"/>
      <c r="AT1426"/>
    </row>
    <row r="1427" spans="1:46" ht="15" x14ac:dyDescent="0.25">
      <c r="A1427" s="14"/>
      <c r="B1427" s="197"/>
      <c r="C1427" s="198"/>
      <c r="D1427" s="198"/>
      <c r="E1427" s="198"/>
      <c r="F1427" s="199"/>
      <c r="G1427" s="200" t="s">
        <v>28</v>
      </c>
      <c r="H1427" s="201">
        <v>0.99199999999999999</v>
      </c>
      <c r="I1427" s="197"/>
      <c r="J1427" s="202"/>
      <c r="K1427" s="203" t="s">
        <v>29</v>
      </c>
      <c r="L1427" s="78">
        <v>1.8847999999999998</v>
      </c>
      <c r="M1427" s="78" t="e">
        <v>#REF!</v>
      </c>
      <c r="N1427" s="78" t="e">
        <v>#REF!</v>
      </c>
      <c r="O1427" s="78" t="e">
        <v>#REF!</v>
      </c>
      <c r="P1427" s="78" t="e">
        <v>#REF!</v>
      </c>
      <c r="Q1427" s="78" t="e">
        <v>#REF!</v>
      </c>
      <c r="R1427" s="78" t="e">
        <v>#VALUE!</v>
      </c>
      <c r="S1427" s="78" t="e">
        <v>#REF!</v>
      </c>
      <c r="T1427" s="78" t="e">
        <v>#REF!</v>
      </c>
      <c r="U1427" s="78" t="e">
        <v>#REF!</v>
      </c>
      <c r="V1427" s="78" t="e">
        <v>#REF!</v>
      </c>
      <c r="W1427" s="78" t="e">
        <v>#REF!</v>
      </c>
      <c r="X1427" s="78" t="e">
        <v>#REF!</v>
      </c>
      <c r="Y1427" s="78" t="e">
        <v>#REF!</v>
      </c>
      <c r="Z1427" s="204"/>
      <c r="AA1427" s="205"/>
      <c r="AB1427" s="198"/>
      <c r="AC1427" s="206"/>
      <c r="AD1427" s="175"/>
      <c r="AE1427" s="175"/>
      <c r="AF1427" s="175"/>
      <c r="AG1427" s="175"/>
      <c r="AH1427" s="175"/>
      <c r="AI1427" s="175"/>
      <c r="AJ1427" s="175"/>
      <c r="AK1427" s="175"/>
      <c r="AL1427" s="175"/>
      <c r="AM1427" s="157"/>
      <c r="AN1427" s="216"/>
      <c r="AO1427"/>
      <c r="AP1427"/>
      <c r="AQ1427"/>
      <c r="AR1427"/>
      <c r="AS1427"/>
      <c r="AT1427"/>
    </row>
    <row r="1428" spans="1:46" ht="15" x14ac:dyDescent="0.25">
      <c r="A1428" s="2"/>
      <c r="C1428" s="207"/>
      <c r="D1428" s="208"/>
      <c r="E1428" s="208"/>
      <c r="F1428" s="208"/>
      <c r="G1428" s="209"/>
      <c r="H1428" s="241"/>
      <c r="I1428" s="211"/>
      <c r="J1428" s="212"/>
      <c r="K1428" s="208"/>
      <c r="Z1428" s="175"/>
      <c r="AA1428" s="175"/>
      <c r="AB1428" s="175"/>
      <c r="AC1428" s="175"/>
      <c r="AD1428" s="175"/>
      <c r="AE1428" s="175"/>
      <c r="AF1428" s="175"/>
      <c r="AG1428" s="175"/>
      <c r="AH1428" s="175"/>
      <c r="AI1428" s="175"/>
      <c r="AJ1428" s="175"/>
      <c r="AK1428" s="175"/>
      <c r="AL1428" s="175"/>
      <c r="AM1428" s="157"/>
      <c r="AN1428" s="216"/>
      <c r="AO1428"/>
      <c r="AP1428"/>
      <c r="AQ1428"/>
      <c r="AR1428"/>
      <c r="AS1428"/>
      <c r="AT1428"/>
    </row>
    <row r="1429" spans="1:46" ht="15" x14ac:dyDescent="0.25">
      <c r="A1429" s="152"/>
      <c r="B1429" s="388">
        <v>212</v>
      </c>
      <c r="C1429" s="365" t="s">
        <v>434</v>
      </c>
      <c r="D1429" s="366" t="s">
        <v>30</v>
      </c>
      <c r="E1429" s="366" t="s">
        <v>543</v>
      </c>
      <c r="F1429" s="367"/>
      <c r="G1429" s="411">
        <v>43500</v>
      </c>
      <c r="H1429" s="412">
        <v>1.86</v>
      </c>
      <c r="I1429" s="342">
        <v>1</v>
      </c>
      <c r="J1429" s="368">
        <v>0</v>
      </c>
      <c r="K1429" s="369">
        <v>0</v>
      </c>
      <c r="L1429" s="370">
        <v>1.86</v>
      </c>
      <c r="M1429" s="370">
        <v>1.860033957589537</v>
      </c>
      <c r="N1429" s="370">
        <v>1.8600679157990299</v>
      </c>
      <c r="O1429" s="370">
        <v>1.8601018746284896</v>
      </c>
      <c r="P1429" s="370">
        <v>1.8601358340779286</v>
      </c>
      <c r="Q1429" s="370">
        <v>1.8601697941473567</v>
      </c>
      <c r="R1429" s="370">
        <v>1.860203754836786</v>
      </c>
      <c r="S1429" s="370">
        <v>1.860237716146228</v>
      </c>
      <c r="T1429" s="370">
        <v>1.8602716780756938</v>
      </c>
      <c r="U1429" s="370">
        <v>1.8603056406251945</v>
      </c>
      <c r="V1429" s="370">
        <v>1.8603396037947417</v>
      </c>
      <c r="W1429" s="370">
        <v>1.8603735675843462</v>
      </c>
      <c r="X1429" s="370">
        <v>1.8604075319940208</v>
      </c>
      <c r="Y1429" s="370">
        <v>1.8604414970237748</v>
      </c>
      <c r="Z1429" s="381"/>
      <c r="AA1429" s="347">
        <v>0</v>
      </c>
      <c r="AB1429" s="347">
        <v>0</v>
      </c>
      <c r="AC1429" s="348">
        <v>0.39784946236559138</v>
      </c>
      <c r="AD1429" s="175"/>
      <c r="AE1429" s="349">
        <v>85302</v>
      </c>
      <c r="AF1429" s="350"/>
      <c r="AG1429" s="350"/>
      <c r="AH1429" s="350"/>
      <c r="AI1429" s="350"/>
      <c r="AJ1429" s="350"/>
      <c r="AK1429" s="350"/>
      <c r="AL1429" s="351"/>
      <c r="AM1429" s="157">
        <v>1.92</v>
      </c>
      <c r="AN1429" s="216">
        <v>-5.9999999999999831E-2</v>
      </c>
      <c r="AO1429"/>
      <c r="AP1429"/>
      <c r="AQ1429"/>
      <c r="AR1429"/>
      <c r="AS1429"/>
      <c r="AT1429"/>
    </row>
    <row r="1430" spans="1:46" ht="15" x14ac:dyDescent="0.25">
      <c r="A1430" s="152"/>
      <c r="C1430" s="217"/>
      <c r="D1430" s="139"/>
      <c r="E1430" s="139"/>
      <c r="F1430" s="139"/>
      <c r="G1430" s="218">
        <v>0.52083333333333337</v>
      </c>
      <c r="H1430" s="248"/>
      <c r="I1430" s="220"/>
      <c r="J1430" s="220"/>
      <c r="K1430" s="220"/>
      <c r="L1430" s="220" t="s">
        <v>32</v>
      </c>
      <c r="M1430" s="235"/>
      <c r="N1430" s="221"/>
      <c r="O1430" s="221"/>
      <c r="P1430" s="221"/>
      <c r="Q1430" s="221"/>
      <c r="R1430" s="221"/>
      <c r="S1430" s="221"/>
      <c r="T1430" s="221"/>
      <c r="U1430" s="221"/>
      <c r="V1430" s="221"/>
      <c r="W1430" s="221"/>
      <c r="X1430" s="221"/>
      <c r="Y1430" s="221"/>
      <c r="Z1430" s="222"/>
      <c r="AA1430" s="353"/>
      <c r="AB1430" s="353"/>
      <c r="AC1430" s="372">
        <v>0.74</v>
      </c>
      <c r="AD1430" s="175"/>
      <c r="AE1430" s="186">
        <v>1</v>
      </c>
      <c r="AF1430" s="187">
        <v>0</v>
      </c>
      <c r="AG1430" s="187">
        <v>0</v>
      </c>
      <c r="AH1430" s="187">
        <v>0</v>
      </c>
      <c r="AI1430" s="187">
        <v>0</v>
      </c>
      <c r="AJ1430" s="187">
        <v>0</v>
      </c>
      <c r="AK1430" s="187">
        <v>0</v>
      </c>
      <c r="AL1430" s="188">
        <v>0</v>
      </c>
      <c r="AM1430" s="157"/>
      <c r="AN1430" s="216"/>
      <c r="AO1430"/>
      <c r="AP1430"/>
      <c r="AQ1430"/>
      <c r="AR1430"/>
      <c r="AS1430"/>
      <c r="AT1430"/>
    </row>
    <row r="1431" spans="1:46" ht="15" x14ac:dyDescent="0.25">
      <c r="A1431" s="152"/>
      <c r="C1431" s="223" t="s">
        <v>33</v>
      </c>
      <c r="D1431" s="373"/>
      <c r="E1431" s="225"/>
      <c r="F1431" s="225"/>
      <c r="G1431" s="226"/>
      <c r="H1431" s="249"/>
      <c r="I1431" s="228"/>
      <c r="J1431" s="228"/>
      <c r="K1431" s="228"/>
      <c r="L1431" s="228"/>
      <c r="M1431" s="374"/>
      <c r="N1431" s="374"/>
      <c r="O1431" s="375"/>
      <c r="P1431" s="375"/>
      <c r="Q1431" s="375"/>
      <c r="R1431" s="376" t="s">
        <v>34</v>
      </c>
      <c r="S1431" s="396">
        <v>0</v>
      </c>
      <c r="T1431" s="233"/>
      <c r="U1431" s="233"/>
      <c r="V1431" s="233"/>
      <c r="W1431" s="233"/>
      <c r="X1431" s="233"/>
      <c r="Y1431" s="233"/>
      <c r="Z1431" s="234"/>
      <c r="AA1431" s="378"/>
      <c r="AB1431" s="378"/>
      <c r="AC1431" s="379"/>
      <c r="AD1431" s="175"/>
      <c r="AE1431" s="175"/>
      <c r="AF1431" s="175"/>
      <c r="AG1431" s="175"/>
      <c r="AH1431" s="175"/>
      <c r="AI1431" s="175"/>
      <c r="AJ1431" s="175"/>
      <c r="AK1431" s="175"/>
      <c r="AL1431" s="175"/>
      <c r="AM1431" s="157"/>
      <c r="AN1431" s="216"/>
      <c r="AO1431"/>
      <c r="AP1431"/>
      <c r="AQ1431"/>
      <c r="AR1431"/>
      <c r="AS1431"/>
      <c r="AT1431"/>
    </row>
    <row r="1432" spans="1:46" ht="15" x14ac:dyDescent="0.25">
      <c r="A1432" s="152"/>
      <c r="B1432" s="406" t="s">
        <v>833</v>
      </c>
      <c r="C1432" s="365" t="s">
        <v>645</v>
      </c>
      <c r="D1432" s="366">
        <v>33</v>
      </c>
      <c r="E1432" s="366"/>
      <c r="F1432" s="367"/>
      <c r="G1432" s="411">
        <v>43499.458333333336</v>
      </c>
      <c r="H1432" s="412">
        <v>0.106080073</v>
      </c>
      <c r="I1432" s="342">
        <v>1</v>
      </c>
      <c r="J1432" s="368" t="e">
        <v>#N/A</v>
      </c>
      <c r="K1432" s="369">
        <v>0</v>
      </c>
      <c r="L1432" s="345">
        <v>0.106080073</v>
      </c>
      <c r="M1432" s="345">
        <v>0.10608200967934246</v>
      </c>
      <c r="N1432" s="345">
        <v>0.10608394639404244</v>
      </c>
      <c r="O1432" s="345">
        <v>0.10608588314410054</v>
      </c>
      <c r="P1432" s="345">
        <v>0.10608781992951749</v>
      </c>
      <c r="Q1432" s="345">
        <v>0.10608975675029385</v>
      </c>
      <c r="R1432" s="345">
        <v>0.1060916936064303</v>
      </c>
      <c r="S1432" s="345">
        <v>0.10609363049792749</v>
      </c>
      <c r="T1432" s="345">
        <v>0.10609556742478607</v>
      </c>
      <c r="U1432" s="345">
        <v>0.10609750438700666</v>
      </c>
      <c r="V1432" s="345">
        <v>0.10609944138458993</v>
      </c>
      <c r="W1432" s="345">
        <v>0.10610137841753649</v>
      </c>
      <c r="X1432" s="345">
        <v>0.10610331548584707</v>
      </c>
      <c r="Y1432" s="345">
        <v>0.10610525258952221</v>
      </c>
      <c r="Z1432" s="371"/>
      <c r="AA1432" s="347">
        <v>0</v>
      </c>
      <c r="AB1432" s="347">
        <v>0</v>
      </c>
      <c r="AC1432" s="348">
        <v>0</v>
      </c>
      <c r="AD1432" s="175"/>
      <c r="AE1432" s="349">
        <v>85305</v>
      </c>
      <c r="AF1432" s="350"/>
      <c r="AG1432" s="350"/>
      <c r="AH1432" s="350"/>
      <c r="AI1432" s="350"/>
      <c r="AJ1432" s="350"/>
      <c r="AK1432" s="350"/>
      <c r="AL1432" s="351"/>
      <c r="AM1432" s="157"/>
      <c r="AN1432" s="216"/>
      <c r="AO1432"/>
      <c r="AP1432"/>
      <c r="AQ1432"/>
      <c r="AR1432"/>
      <c r="AS1432"/>
      <c r="AT1432"/>
    </row>
    <row r="1433" spans="1:46" ht="15" x14ac:dyDescent="0.25">
      <c r="A1433" s="152"/>
      <c r="C1433" s="217"/>
      <c r="D1433" s="139"/>
      <c r="E1433" s="139"/>
      <c r="F1433" s="139"/>
      <c r="G1433" s="218">
        <v>0.45833333333333331</v>
      </c>
      <c r="H1433" s="250"/>
      <c r="I1433" s="220"/>
      <c r="J1433" s="220"/>
      <c r="K1433" s="220"/>
      <c r="L1433" s="220" t="s">
        <v>32</v>
      </c>
      <c r="M1433" s="221"/>
      <c r="N1433" s="221"/>
      <c r="O1433" s="221"/>
      <c r="P1433" s="221"/>
      <c r="Q1433" s="221"/>
      <c r="R1433" s="221"/>
      <c r="S1433" s="221"/>
      <c r="T1433" s="221"/>
      <c r="U1433" s="221"/>
      <c r="V1433" s="221"/>
      <c r="W1433" s="221"/>
      <c r="X1433" s="221"/>
      <c r="Y1433" s="221"/>
      <c r="Z1433" s="222"/>
      <c r="AA1433" s="353"/>
      <c r="AB1433" s="353"/>
      <c r="AC1433" s="372">
        <v>0</v>
      </c>
      <c r="AD1433" s="175"/>
      <c r="AE1433" s="186">
        <v>1</v>
      </c>
      <c r="AF1433" s="187">
        <v>0</v>
      </c>
      <c r="AG1433" s="187">
        <v>0</v>
      </c>
      <c r="AH1433" s="187">
        <v>0</v>
      </c>
      <c r="AI1433" s="187">
        <v>0</v>
      </c>
      <c r="AJ1433" s="187">
        <v>0</v>
      </c>
      <c r="AK1433" s="187">
        <v>0</v>
      </c>
      <c r="AL1433" s="188">
        <v>0</v>
      </c>
      <c r="AM1433" s="157"/>
      <c r="AN1433" s="216"/>
      <c r="AO1433"/>
      <c r="AP1433"/>
      <c r="AQ1433"/>
      <c r="AR1433"/>
      <c r="AS1433"/>
      <c r="AT1433"/>
    </row>
    <row r="1434" spans="1:46" ht="15" x14ac:dyDescent="0.25">
      <c r="A1434" s="152"/>
      <c r="C1434" s="223" t="s">
        <v>33</v>
      </c>
      <c r="D1434" s="373"/>
      <c r="E1434" s="225"/>
      <c r="F1434" s="225"/>
      <c r="G1434" s="226"/>
      <c r="H1434" s="249"/>
      <c r="I1434" s="228"/>
      <c r="J1434" s="228"/>
      <c r="K1434" s="228"/>
      <c r="L1434" s="228"/>
      <c r="M1434" s="374"/>
      <c r="N1434" s="374"/>
      <c r="O1434" s="375"/>
      <c r="P1434" s="375"/>
      <c r="Q1434" s="375"/>
      <c r="R1434" s="376" t="s">
        <v>34</v>
      </c>
      <c r="S1434" s="396">
        <v>0</v>
      </c>
      <c r="T1434" s="233"/>
      <c r="U1434" s="233"/>
      <c r="V1434" s="233"/>
      <c r="W1434" s="233"/>
      <c r="X1434" s="233"/>
      <c r="Y1434" s="233"/>
      <c r="Z1434" s="234"/>
      <c r="AA1434" s="378"/>
      <c r="AB1434" s="378"/>
      <c r="AC1434" s="379"/>
      <c r="AD1434" s="175"/>
      <c r="AE1434" s="175"/>
      <c r="AF1434" s="175"/>
      <c r="AG1434" s="175"/>
      <c r="AH1434" s="175"/>
      <c r="AI1434" s="175"/>
      <c r="AJ1434" s="175"/>
      <c r="AK1434" s="175"/>
      <c r="AL1434" s="175"/>
      <c r="AM1434" s="157"/>
      <c r="AN1434" s="216"/>
      <c r="AO1434"/>
      <c r="AP1434"/>
      <c r="AQ1434"/>
      <c r="AR1434"/>
      <c r="AS1434"/>
      <c r="AT1434"/>
    </row>
    <row r="1435" spans="1:46" ht="15" x14ac:dyDescent="0.25">
      <c r="A1435" s="246"/>
      <c r="B1435" s="246"/>
      <c r="C1435" s="246"/>
      <c r="D1435" s="246"/>
      <c r="E1435" s="246"/>
      <c r="F1435" s="246"/>
      <c r="G1435" s="246"/>
      <c r="H1435" s="246"/>
      <c r="I1435" s="246"/>
      <c r="J1435" s="246"/>
      <c r="K1435" s="246"/>
      <c r="L1435" s="246"/>
      <c r="M1435" s="246"/>
      <c r="N1435" s="246"/>
      <c r="O1435" s="246"/>
      <c r="P1435" s="246"/>
      <c r="Q1435" s="246"/>
      <c r="R1435" s="246"/>
      <c r="S1435" s="246"/>
      <c r="T1435" s="246"/>
      <c r="U1435" s="246"/>
      <c r="V1435" s="246"/>
      <c r="W1435" s="246"/>
      <c r="X1435" s="246"/>
      <c r="Y1435" s="246"/>
      <c r="Z1435" s="246"/>
      <c r="AA1435" s="246"/>
      <c r="AB1435" s="246"/>
      <c r="AC1435" s="246"/>
      <c r="AD1435" s="246"/>
      <c r="AE1435" s="246"/>
      <c r="AF1435" s="246"/>
      <c r="AG1435" s="246"/>
      <c r="AH1435" s="246"/>
      <c r="AI1435" s="246"/>
      <c r="AJ1435" s="246"/>
      <c r="AK1435" s="246"/>
      <c r="AL1435" s="246"/>
      <c r="AM1435" s="157"/>
      <c r="AN1435" s="216"/>
      <c r="AO1435"/>
      <c r="AP1435"/>
      <c r="AQ1435"/>
      <c r="AR1435"/>
      <c r="AS1435"/>
      <c r="AT1435"/>
    </row>
    <row r="1436" spans="1:46" ht="15" x14ac:dyDescent="0.25">
      <c r="A1436" s="152"/>
      <c r="B1436" s="25"/>
      <c r="C1436" s="158"/>
      <c r="D1436" s="152"/>
      <c r="E1436" s="152"/>
      <c r="F1436" s="152"/>
      <c r="G1436" s="152"/>
      <c r="H1436" s="152"/>
      <c r="I1436" s="152"/>
      <c r="J1436" s="152"/>
      <c r="K1436" s="152"/>
      <c r="L1436" s="7" t="s">
        <v>0</v>
      </c>
      <c r="M1436" s="159"/>
      <c r="N1436" s="159"/>
      <c r="O1436" s="159"/>
      <c r="P1436" s="159"/>
      <c r="Q1436" s="159"/>
      <c r="R1436" s="159"/>
      <c r="S1436" s="159"/>
      <c r="T1436" s="159"/>
      <c r="U1436" s="159"/>
      <c r="V1436" s="159"/>
      <c r="W1436" s="159"/>
      <c r="X1436" s="159"/>
      <c r="Y1436" s="159"/>
      <c r="Z1436" s="156"/>
      <c r="AA1436" s="152"/>
      <c r="AB1436" s="152"/>
      <c r="AC1436" s="152"/>
      <c r="AD1436" s="152"/>
      <c r="AE1436" s="152"/>
      <c r="AF1436" s="152"/>
      <c r="AG1436" s="152"/>
      <c r="AH1436" s="152"/>
      <c r="AI1436" s="152"/>
      <c r="AJ1436" s="152"/>
      <c r="AK1436" s="152"/>
      <c r="AL1436" s="152"/>
      <c r="AM1436" s="157"/>
      <c r="AN1436" s="216"/>
      <c r="AO1436"/>
      <c r="AP1436"/>
      <c r="AQ1436"/>
      <c r="AR1436"/>
      <c r="AS1436"/>
      <c r="AT1436"/>
    </row>
    <row r="1437" spans="1:46" ht="61.5" x14ac:dyDescent="0.25">
      <c r="A1437" s="20" t="s">
        <v>39</v>
      </c>
      <c r="B1437" s="21" t="s">
        <v>657</v>
      </c>
      <c r="C1437" s="20" t="s">
        <v>2</v>
      </c>
      <c r="D1437" s="18" t="s">
        <v>3</v>
      </c>
      <c r="E1437" s="18" t="s">
        <v>4</v>
      </c>
      <c r="F1437" s="18" t="s">
        <v>5</v>
      </c>
      <c r="G1437" s="22" t="s">
        <v>6</v>
      </c>
      <c r="H1437" s="22" t="s">
        <v>826</v>
      </c>
      <c r="I1437" s="16" t="s">
        <v>7</v>
      </c>
      <c r="J1437" s="24" t="s">
        <v>8</v>
      </c>
      <c r="K1437" s="17" t="s">
        <v>9</v>
      </c>
      <c r="L1437" s="22" t="s">
        <v>10</v>
      </c>
      <c r="M1437" s="22" t="s">
        <v>658</v>
      </c>
      <c r="N1437" s="22" t="s">
        <v>659</v>
      </c>
      <c r="O1437" s="22" t="s">
        <v>660</v>
      </c>
      <c r="P1437" s="22" t="s">
        <v>661</v>
      </c>
      <c r="Q1437" s="22" t="s">
        <v>662</v>
      </c>
      <c r="R1437" s="22" t="s">
        <v>663</v>
      </c>
      <c r="S1437" s="22" t="s">
        <v>664</v>
      </c>
      <c r="T1437" s="22" t="s">
        <v>665</v>
      </c>
      <c r="U1437" s="22" t="s">
        <v>666</v>
      </c>
      <c r="V1437" s="22" t="s">
        <v>667</v>
      </c>
      <c r="W1437" s="22" t="s">
        <v>665</v>
      </c>
      <c r="X1437" s="22" t="s">
        <v>666</v>
      </c>
      <c r="Y1437" s="22" t="s">
        <v>667</v>
      </c>
      <c r="Z1437" s="23" t="s">
        <v>11</v>
      </c>
      <c r="AA1437" s="19" t="s">
        <v>12</v>
      </c>
      <c r="AB1437" s="19" t="s">
        <v>13</v>
      </c>
      <c r="AC1437" s="19" t="s">
        <v>14</v>
      </c>
      <c r="AD1437" s="160"/>
      <c r="AE1437" s="19" t="s">
        <v>15</v>
      </c>
      <c r="AF1437" s="19" t="s">
        <v>16</v>
      </c>
      <c r="AG1437" s="19" t="s">
        <v>17</v>
      </c>
      <c r="AH1437" s="19" t="s">
        <v>18</v>
      </c>
      <c r="AI1437" s="19" t="s">
        <v>19</v>
      </c>
      <c r="AJ1437" s="19" t="s">
        <v>20</v>
      </c>
      <c r="AK1437" s="19" t="s">
        <v>21</v>
      </c>
      <c r="AL1437" s="19" t="s">
        <v>22</v>
      </c>
      <c r="AM1437" s="157"/>
      <c r="AN1437" s="216"/>
      <c r="AO1437"/>
      <c r="AP1437"/>
      <c r="AQ1437"/>
      <c r="AR1437"/>
      <c r="AS1437"/>
      <c r="AT1437"/>
    </row>
    <row r="1438" spans="1:46" ht="15" x14ac:dyDescent="0.25">
      <c r="A1438" s="6"/>
      <c r="B1438" s="161"/>
      <c r="C1438" s="162"/>
      <c r="D1438" s="161"/>
      <c r="E1438" s="161"/>
      <c r="F1438" s="161"/>
      <c r="G1438" s="163"/>
      <c r="H1438" s="161"/>
      <c r="I1438" s="164"/>
      <c r="J1438" s="165"/>
      <c r="K1438" s="161"/>
      <c r="L1438" s="161"/>
      <c r="M1438" s="161"/>
      <c r="N1438" s="161"/>
      <c r="O1438" s="161"/>
      <c r="P1438" s="161"/>
      <c r="Q1438" s="161"/>
      <c r="R1438" s="161"/>
      <c r="S1438" s="161"/>
      <c r="T1438" s="161"/>
      <c r="U1438" s="161"/>
      <c r="V1438" s="161"/>
      <c r="W1438" s="161"/>
      <c r="X1438" s="161"/>
      <c r="Y1438" s="161"/>
      <c r="Z1438" s="160"/>
      <c r="AA1438" s="160"/>
      <c r="AB1438" s="160"/>
      <c r="AC1438" s="160"/>
      <c r="AD1438" s="160"/>
      <c r="AE1438" s="160"/>
      <c r="AF1438" s="160"/>
      <c r="AG1438" s="160"/>
      <c r="AH1438" s="160"/>
      <c r="AI1438" s="160"/>
      <c r="AJ1438" s="160"/>
      <c r="AK1438" s="160"/>
      <c r="AL1438" s="160"/>
      <c r="AM1438" s="157"/>
      <c r="AN1438" s="216"/>
      <c r="AO1438"/>
      <c r="AP1438"/>
      <c r="AQ1438"/>
      <c r="AR1438"/>
      <c r="AS1438"/>
      <c r="AT1438"/>
    </row>
    <row r="1439" spans="1:46" ht="15" x14ac:dyDescent="0.25">
      <c r="A1439" s="334" t="s">
        <v>646</v>
      </c>
      <c r="B1439" s="335"/>
      <c r="C1439" s="336"/>
      <c r="D1439" s="337" t="s">
        <v>23</v>
      </c>
      <c r="E1439" s="338" t="s">
        <v>842</v>
      </c>
      <c r="F1439" s="339"/>
      <c r="G1439" s="408"/>
      <c r="H1439" s="415">
        <v>19.350000000000001</v>
      </c>
      <c r="I1439" s="342">
        <v>1</v>
      </c>
      <c r="J1439" s="343"/>
      <c r="K1439" s="344" t="s">
        <v>24</v>
      </c>
      <c r="L1439" s="345">
        <v>19.350000000000001</v>
      </c>
      <c r="M1439" s="345">
        <v>19.375935684328404</v>
      </c>
      <c r="N1439" s="345">
        <v>19.402539595230561</v>
      </c>
      <c r="O1439" s="345">
        <v>19.429829393739752</v>
      </c>
      <c r="P1439" s="345">
        <v>19.457823210732933</v>
      </c>
      <c r="Q1439" s="345">
        <v>19.486539659472374</v>
      </c>
      <c r="R1439" s="345">
        <v>19.515997848482733</v>
      </c>
      <c r="S1439" s="345">
        <v>19.54621739477243</v>
      </c>
      <c r="T1439" s="345">
        <v>19.577218437408561</v>
      </c>
      <c r="U1439" s="345">
        <v>19.609021651454825</v>
      </c>
      <c r="V1439" s="345">
        <v>19.641648262282196</v>
      </c>
      <c r="W1439" s="345">
        <v>19.675120060262262</v>
      </c>
      <c r="X1439" s="345">
        <v>19.709459415853583</v>
      </c>
      <c r="Y1439" s="345">
        <v>19.744689295091391</v>
      </c>
      <c r="Z1439" s="346" t="s">
        <v>1636</v>
      </c>
      <c r="AA1439" s="347">
        <v>0</v>
      </c>
      <c r="AB1439" s="347">
        <v>0</v>
      </c>
      <c r="AC1439" s="348">
        <v>0</v>
      </c>
      <c r="AD1439" s="175"/>
      <c r="AE1439" s="349">
        <v>85628</v>
      </c>
      <c r="AF1439" s="350"/>
      <c r="AG1439" s="350"/>
      <c r="AH1439" s="350"/>
      <c r="AI1439" s="350"/>
      <c r="AJ1439" s="350"/>
      <c r="AK1439" s="350"/>
      <c r="AL1439" s="351"/>
      <c r="AM1439" s="157"/>
      <c r="AN1439" s="216"/>
      <c r="AO1439"/>
      <c r="AP1439"/>
      <c r="AQ1439"/>
      <c r="AR1439"/>
      <c r="AS1439"/>
      <c r="AT1439"/>
    </row>
    <row r="1440" spans="1:46" ht="15" x14ac:dyDescent="0.25">
      <c r="A1440" s="11"/>
      <c r="B1440" s="176"/>
      <c r="C1440" s="177"/>
      <c r="D1440" s="178"/>
      <c r="E1440" s="178"/>
      <c r="F1440" s="178"/>
      <c r="G1440" s="179"/>
      <c r="H1440" s="180"/>
      <c r="I1440" s="181"/>
      <c r="J1440" s="182"/>
      <c r="K1440" s="183" t="s">
        <v>25</v>
      </c>
      <c r="L1440" s="352">
        <v>22.212376333003753</v>
      </c>
      <c r="M1440" s="352">
        <v>22.242148590407187</v>
      </c>
      <c r="N1440" s="352">
        <v>22.272687922752841</v>
      </c>
      <c r="O1440" s="352">
        <v>22.304014603607516</v>
      </c>
      <c r="P1440" s="352">
        <v>22.336149445883994</v>
      </c>
      <c r="Q1440" s="352">
        <v>22.369113816237888</v>
      </c>
      <c r="R1440" s="352">
        <v>22.402929649849611</v>
      </c>
      <c r="S1440" s="352">
        <v>22.437619465601518</v>
      </c>
      <c r="T1440" s="352">
        <v>22.473206381660908</v>
      </c>
      <c r="U1440" s="352">
        <v>22.509714131479754</v>
      </c>
      <c r="V1440" s="352">
        <v>22.547167080222287</v>
      </c>
      <c r="W1440" s="352">
        <v>22.585590241631877</v>
      </c>
      <c r="X1440" s="352">
        <v>22.625009295349049</v>
      </c>
      <c r="Y1440" s="352">
        <v>22.665450604692534</v>
      </c>
      <c r="Z1440" s="184"/>
      <c r="AA1440" s="353"/>
      <c r="AB1440" s="353"/>
      <c r="AC1440" s="382"/>
      <c r="AD1440" s="175"/>
      <c r="AE1440" s="186">
        <v>1</v>
      </c>
      <c r="AF1440" s="187">
        <v>0</v>
      </c>
      <c r="AG1440" s="187">
        <v>0</v>
      </c>
      <c r="AH1440" s="187">
        <v>0</v>
      </c>
      <c r="AI1440" s="187">
        <v>0</v>
      </c>
      <c r="AJ1440" s="187">
        <v>0</v>
      </c>
      <c r="AK1440" s="187">
        <v>0</v>
      </c>
      <c r="AL1440" s="188">
        <v>0</v>
      </c>
      <c r="AM1440" s="157"/>
      <c r="AN1440" s="216"/>
      <c r="AO1440"/>
      <c r="AP1440"/>
      <c r="AQ1440"/>
      <c r="AR1440"/>
      <c r="AS1440"/>
      <c r="AT1440"/>
    </row>
    <row r="1441" spans="1:46" ht="15" x14ac:dyDescent="0.25">
      <c r="A1441" s="11"/>
      <c r="B1441" s="176"/>
      <c r="C1441" s="189"/>
      <c r="D1441" s="190" t="s">
        <v>26</v>
      </c>
      <c r="E1441" s="355"/>
      <c r="F1441" s="356"/>
      <c r="G1441" s="357"/>
      <c r="H1441" s="358"/>
      <c r="I1441" s="359"/>
      <c r="J1441" s="359"/>
      <c r="K1441" s="359"/>
      <c r="L1441" s="359"/>
      <c r="M1441" s="359"/>
      <c r="N1441" s="360"/>
      <c r="O1441" s="360"/>
      <c r="P1441" s="360"/>
      <c r="Q1441" s="360"/>
      <c r="R1441" s="361" t="s">
        <v>27</v>
      </c>
      <c r="S1441" s="392">
        <v>0</v>
      </c>
      <c r="T1441" s="353"/>
      <c r="U1441" s="353"/>
      <c r="V1441" s="353"/>
      <c r="W1441" s="353"/>
      <c r="X1441" s="353"/>
      <c r="Y1441" s="353"/>
      <c r="Z1441" s="184"/>
      <c r="AA1441" s="362"/>
      <c r="AB1441" s="362"/>
      <c r="AC1441" s="363"/>
      <c r="AD1441" s="175"/>
      <c r="AE1441" s="175"/>
      <c r="AF1441" s="175"/>
      <c r="AG1441" s="175"/>
      <c r="AH1441" s="175"/>
      <c r="AI1441" s="175"/>
      <c r="AJ1441" s="175"/>
      <c r="AK1441" s="175"/>
      <c r="AL1441" s="175"/>
      <c r="AM1441" s="157"/>
      <c r="AN1441" s="216"/>
      <c r="AO1441"/>
      <c r="AP1441"/>
      <c r="AQ1441"/>
      <c r="AR1441"/>
      <c r="AS1441"/>
      <c r="AT1441"/>
    </row>
    <row r="1442" spans="1:46" ht="15" x14ac:dyDescent="0.25">
      <c r="A1442" s="14"/>
      <c r="B1442" s="197"/>
      <c r="C1442" s="198"/>
      <c r="D1442" s="198"/>
      <c r="E1442" s="198"/>
      <c r="F1442" s="199"/>
      <c r="G1442" s="200" t="s">
        <v>28</v>
      </c>
      <c r="H1442" s="201">
        <v>0.99199999999999999</v>
      </c>
      <c r="I1442" s="197"/>
      <c r="J1442" s="202"/>
      <c r="K1442" s="203" t="s">
        <v>29</v>
      </c>
      <c r="L1442" s="78">
        <v>19.1952</v>
      </c>
      <c r="M1442" s="78">
        <v>19.220928198853777</v>
      </c>
      <c r="N1442" s="78">
        <v>19.247319278468716</v>
      </c>
      <c r="O1442" s="78">
        <v>19.274390758589835</v>
      </c>
      <c r="P1442" s="78">
        <v>19.302160625047069</v>
      </c>
      <c r="Q1442" s="78">
        <v>19.330647342196595</v>
      </c>
      <c r="R1442" s="78">
        <v>19.359869865694872</v>
      </c>
      <c r="S1442" s="78">
        <v>19.38984765561425</v>
      </c>
      <c r="T1442" s="78">
        <v>19.420600689909293</v>
      </c>
      <c r="U1442" s="78">
        <v>19.452149478243186</v>
      </c>
      <c r="V1442" s="78">
        <v>19.484515076183939</v>
      </c>
      <c r="W1442" s="78">
        <v>19.517719099780166</v>
      </c>
      <c r="X1442" s="78">
        <v>19.551783740526755</v>
      </c>
      <c r="Y1442" s="78">
        <v>19.586731780730659</v>
      </c>
      <c r="Z1442" s="204"/>
      <c r="AA1442" s="205"/>
      <c r="AB1442" s="198"/>
      <c r="AC1442" s="206"/>
      <c r="AD1442" s="175"/>
      <c r="AE1442" s="175"/>
      <c r="AF1442" s="175"/>
      <c r="AG1442" s="175"/>
      <c r="AH1442" s="175"/>
      <c r="AI1442" s="175"/>
      <c r="AJ1442" s="175"/>
      <c r="AK1442" s="175"/>
      <c r="AL1442" s="175"/>
      <c r="AM1442" s="157"/>
      <c r="AN1442" s="216"/>
      <c r="AO1442"/>
      <c r="AP1442"/>
      <c r="AQ1442"/>
      <c r="AR1442"/>
      <c r="AS1442"/>
      <c r="AT1442"/>
    </row>
    <row r="1443" spans="1:46" ht="15" x14ac:dyDescent="0.25">
      <c r="A1443" s="2"/>
      <c r="C1443" s="207"/>
      <c r="D1443" s="208"/>
      <c r="E1443" s="208"/>
      <c r="F1443" s="208"/>
      <c r="G1443" s="209"/>
      <c r="H1443" s="241"/>
      <c r="I1443" s="211"/>
      <c r="J1443" s="212"/>
      <c r="K1443" s="208"/>
      <c r="Z1443" s="175"/>
      <c r="AA1443" s="175"/>
      <c r="AB1443" s="175"/>
      <c r="AC1443" s="175"/>
      <c r="AD1443" s="175"/>
      <c r="AE1443" s="175"/>
      <c r="AF1443" s="175"/>
      <c r="AG1443" s="175"/>
      <c r="AH1443" s="175"/>
      <c r="AI1443" s="175"/>
      <c r="AJ1443" s="175"/>
      <c r="AK1443" s="175"/>
      <c r="AL1443" s="175"/>
      <c r="AM1443" s="157"/>
      <c r="AN1443" s="216"/>
      <c r="AO1443"/>
      <c r="AP1443"/>
      <c r="AQ1443"/>
      <c r="AR1443"/>
      <c r="AS1443"/>
      <c r="AT1443"/>
    </row>
    <row r="1444" spans="1:46" ht="15" x14ac:dyDescent="0.25">
      <c r="A1444" s="152"/>
      <c r="B1444" s="364">
        <v>651</v>
      </c>
      <c r="C1444" s="365" t="s">
        <v>80</v>
      </c>
      <c r="D1444" s="366" t="s">
        <v>30</v>
      </c>
      <c r="E1444" s="366" t="s">
        <v>542</v>
      </c>
      <c r="F1444" s="367"/>
      <c r="G1444" s="411">
        <v>43437</v>
      </c>
      <c r="H1444" s="412">
        <v>2.62</v>
      </c>
      <c r="I1444" s="342">
        <v>1</v>
      </c>
      <c r="J1444" s="368">
        <v>0</v>
      </c>
      <c r="K1444" s="369">
        <v>0</v>
      </c>
      <c r="L1444" s="370">
        <v>2.62</v>
      </c>
      <c r="M1444" s="370">
        <v>2.6200478327336492</v>
      </c>
      <c r="N1444" s="370">
        <v>2.620095666340569</v>
      </c>
      <c r="O1444" s="370">
        <v>2.6201435008207756</v>
      </c>
      <c r="P1444" s="370">
        <v>2.6201913361742863</v>
      </c>
      <c r="Q1444" s="370">
        <v>2.6202391724011154</v>
      </c>
      <c r="R1444" s="370">
        <v>2.6202870095012791</v>
      </c>
      <c r="S1444" s="370">
        <v>2.6203348474747941</v>
      </c>
      <c r="T1444" s="370">
        <v>2.6203826863216761</v>
      </c>
      <c r="U1444" s="370">
        <v>2.6204305260419405</v>
      </c>
      <c r="V1444" s="370">
        <v>2.620478366635604</v>
      </c>
      <c r="W1444" s="370">
        <v>2.6205262081026812</v>
      </c>
      <c r="X1444" s="370">
        <v>2.6205740504431905</v>
      </c>
      <c r="Y1444" s="370">
        <v>2.620621893657145</v>
      </c>
      <c r="Z1444" s="371"/>
      <c r="AA1444" s="347">
        <v>0</v>
      </c>
      <c r="AB1444" s="347">
        <v>0</v>
      </c>
      <c r="AC1444" s="348">
        <v>0.13358778625954196</v>
      </c>
      <c r="AD1444" s="175"/>
      <c r="AE1444" s="349">
        <v>85627</v>
      </c>
      <c r="AF1444" s="350"/>
      <c r="AG1444" s="350"/>
      <c r="AH1444" s="350"/>
      <c r="AI1444" s="350"/>
      <c r="AJ1444" s="350"/>
      <c r="AK1444" s="350"/>
      <c r="AL1444" s="351"/>
      <c r="AM1444" s="157">
        <v>2.7951055317687268</v>
      </c>
      <c r="AN1444" s="216">
        <v>-0.17510553176872667</v>
      </c>
      <c r="AO1444"/>
      <c r="AP1444"/>
      <c r="AQ1444"/>
      <c r="AR1444"/>
      <c r="AS1444"/>
      <c r="AT1444"/>
    </row>
    <row r="1445" spans="1:46" ht="15" x14ac:dyDescent="0.25">
      <c r="A1445" s="152"/>
      <c r="C1445" s="217"/>
      <c r="D1445" s="139"/>
      <c r="E1445" s="139"/>
      <c r="F1445" s="139"/>
      <c r="G1445" s="218">
        <v>0.66666666666666663</v>
      </c>
      <c r="H1445" s="250"/>
      <c r="I1445" s="220"/>
      <c r="J1445" s="220"/>
      <c r="K1445" s="220"/>
      <c r="L1445" s="220" t="s">
        <v>32</v>
      </c>
      <c r="M1445" s="221"/>
      <c r="N1445" s="221"/>
      <c r="O1445" s="221"/>
      <c r="P1445" s="221"/>
      <c r="Q1445" s="221"/>
      <c r="R1445" s="221"/>
      <c r="S1445" s="221"/>
      <c r="T1445" s="221"/>
      <c r="U1445" s="221"/>
      <c r="V1445" s="221"/>
      <c r="W1445" s="221"/>
      <c r="X1445" s="221"/>
      <c r="Y1445" s="221"/>
      <c r="Z1445" s="222"/>
      <c r="AA1445" s="353"/>
      <c r="AB1445" s="353"/>
      <c r="AC1445" s="372">
        <v>0.35</v>
      </c>
      <c r="AD1445" s="175"/>
      <c r="AE1445" s="186">
        <v>1</v>
      </c>
      <c r="AF1445" s="187">
        <v>0</v>
      </c>
      <c r="AG1445" s="187">
        <v>0</v>
      </c>
      <c r="AH1445" s="187">
        <v>0</v>
      </c>
      <c r="AI1445" s="187">
        <v>0</v>
      </c>
      <c r="AJ1445" s="187">
        <v>0</v>
      </c>
      <c r="AK1445" s="187">
        <v>0</v>
      </c>
      <c r="AL1445" s="188">
        <v>0</v>
      </c>
      <c r="AM1445" s="157"/>
      <c r="AN1445" s="216"/>
      <c r="AO1445"/>
      <c r="AP1445"/>
      <c r="AQ1445"/>
      <c r="AR1445"/>
      <c r="AS1445"/>
      <c r="AT1445"/>
    </row>
    <row r="1446" spans="1:46" ht="15" x14ac:dyDescent="0.25">
      <c r="A1446" s="152"/>
      <c r="C1446" s="223" t="s">
        <v>33</v>
      </c>
      <c r="D1446" s="373"/>
      <c r="E1446" s="225"/>
      <c r="F1446" s="225"/>
      <c r="G1446" s="226"/>
      <c r="H1446" s="249"/>
      <c r="I1446" s="228"/>
      <c r="J1446" s="228"/>
      <c r="K1446" s="228"/>
      <c r="L1446" s="228"/>
      <c r="M1446" s="374"/>
      <c r="N1446" s="374"/>
      <c r="O1446" s="375"/>
      <c r="P1446" s="375"/>
      <c r="Q1446" s="375"/>
      <c r="R1446" s="376" t="s">
        <v>34</v>
      </c>
      <c r="S1446" s="396">
        <v>0</v>
      </c>
      <c r="T1446" s="233"/>
      <c r="U1446" s="233"/>
      <c r="V1446" s="233"/>
      <c r="W1446" s="233"/>
      <c r="X1446" s="233"/>
      <c r="Y1446" s="233"/>
      <c r="Z1446" s="234"/>
      <c r="AA1446" s="378"/>
      <c r="AB1446" s="378"/>
      <c r="AC1446" s="379"/>
      <c r="AD1446" s="175"/>
      <c r="AE1446" s="175"/>
      <c r="AF1446" s="175"/>
      <c r="AG1446" s="175"/>
      <c r="AH1446" s="175"/>
      <c r="AI1446" s="175"/>
      <c r="AJ1446" s="175"/>
      <c r="AK1446" s="175"/>
      <c r="AL1446" s="175"/>
      <c r="AM1446" s="157"/>
      <c r="AN1446" s="216"/>
      <c r="AO1446"/>
      <c r="AP1446"/>
      <c r="AQ1446"/>
      <c r="AR1446"/>
      <c r="AS1446"/>
      <c r="AT1446"/>
    </row>
    <row r="1447" spans="1:46" ht="15" x14ac:dyDescent="0.25">
      <c r="A1447" s="152"/>
      <c r="B1447" s="364">
        <v>652</v>
      </c>
      <c r="C1447" s="365" t="s">
        <v>81</v>
      </c>
      <c r="D1447" s="366" t="s">
        <v>30</v>
      </c>
      <c r="E1447" s="366" t="s">
        <v>648</v>
      </c>
      <c r="F1447" s="367"/>
      <c r="G1447" s="411">
        <v>43403</v>
      </c>
      <c r="H1447" s="412">
        <v>12.95</v>
      </c>
      <c r="I1447" s="342">
        <v>1</v>
      </c>
      <c r="J1447" s="368">
        <v>0</v>
      </c>
      <c r="K1447" s="369">
        <v>0</v>
      </c>
      <c r="L1447" s="370">
        <v>12.95</v>
      </c>
      <c r="M1447" s="370">
        <v>12.950236425152958</v>
      </c>
      <c r="N1447" s="370">
        <v>12.950472854622276</v>
      </c>
      <c r="O1447" s="370">
        <v>12.950709288408031</v>
      </c>
      <c r="P1447" s="370">
        <v>12.950945726510307</v>
      </c>
      <c r="Q1447" s="370">
        <v>12.951182168929176</v>
      </c>
      <c r="R1447" s="370">
        <v>12.95141861566472</v>
      </c>
      <c r="S1447" s="370">
        <v>12.951655066717016</v>
      </c>
      <c r="T1447" s="370">
        <v>12.951891522086147</v>
      </c>
      <c r="U1447" s="370">
        <v>12.952127981772186</v>
      </c>
      <c r="V1447" s="370">
        <v>12.952364445775217</v>
      </c>
      <c r="W1447" s="370">
        <v>12.952600914095312</v>
      </c>
      <c r="X1447" s="370">
        <v>12.952837386732563</v>
      </c>
      <c r="Y1447" s="370">
        <v>12.953073863687033</v>
      </c>
      <c r="Z1447" s="371"/>
      <c r="AA1447" s="347">
        <v>0</v>
      </c>
      <c r="AB1447" s="347">
        <v>0</v>
      </c>
      <c r="AC1447" s="348">
        <v>0.19536679536679535</v>
      </c>
      <c r="AD1447" s="175"/>
      <c r="AE1447" s="349">
        <v>85622</v>
      </c>
      <c r="AF1447" s="350"/>
      <c r="AG1447" s="350"/>
      <c r="AH1447" s="350"/>
      <c r="AI1447" s="350"/>
      <c r="AJ1447" s="350"/>
      <c r="AK1447" s="350"/>
      <c r="AL1447" s="351"/>
      <c r="AM1447" s="157">
        <v>13.891168521510231</v>
      </c>
      <c r="AN1447" s="216">
        <v>-0.94116852151023167</v>
      </c>
      <c r="AO1447"/>
      <c r="AP1447"/>
      <c r="AQ1447"/>
      <c r="AR1447"/>
      <c r="AS1447"/>
      <c r="AT1447"/>
    </row>
    <row r="1448" spans="1:46" ht="15" x14ac:dyDescent="0.25">
      <c r="C1448" s="217"/>
      <c r="D1448" s="139"/>
      <c r="E1448" s="139"/>
      <c r="F1448" s="139"/>
      <c r="G1448" s="218">
        <v>0.39583333333333331</v>
      </c>
      <c r="H1448" s="250"/>
      <c r="I1448" s="220"/>
      <c r="J1448" s="220"/>
      <c r="K1448" s="220"/>
      <c r="L1448" s="220" t="s">
        <v>32</v>
      </c>
      <c r="M1448" s="235"/>
      <c r="N1448" s="221"/>
      <c r="O1448" s="221"/>
      <c r="P1448" s="221"/>
      <c r="Q1448" s="221"/>
      <c r="R1448" s="221"/>
      <c r="S1448" s="221"/>
      <c r="T1448" s="221"/>
      <c r="U1448" s="221"/>
      <c r="V1448" s="221"/>
      <c r="W1448" s="221"/>
      <c r="X1448" s="221"/>
      <c r="Y1448" s="221"/>
      <c r="Z1448" s="222"/>
      <c r="AA1448" s="353"/>
      <c r="AB1448" s="353"/>
      <c r="AC1448" s="372">
        <v>2.5299999999999998</v>
      </c>
      <c r="AD1448" s="175"/>
      <c r="AE1448" s="186">
        <v>1</v>
      </c>
      <c r="AF1448" s="187">
        <v>0</v>
      </c>
      <c r="AG1448" s="187">
        <v>0</v>
      </c>
      <c r="AH1448" s="187">
        <v>0</v>
      </c>
      <c r="AI1448" s="187">
        <v>0</v>
      </c>
      <c r="AJ1448" s="187">
        <v>0</v>
      </c>
      <c r="AK1448" s="187">
        <v>0</v>
      </c>
      <c r="AL1448" s="188">
        <v>0</v>
      </c>
      <c r="AM1448" s="157"/>
      <c r="AN1448" s="216"/>
      <c r="AO1448"/>
      <c r="AP1448"/>
      <c r="AQ1448"/>
      <c r="AR1448"/>
      <c r="AS1448"/>
      <c r="AT1448"/>
    </row>
    <row r="1449" spans="1:46" ht="15" x14ac:dyDescent="0.25">
      <c r="C1449" s="223" t="s">
        <v>33</v>
      </c>
      <c r="D1449" s="373"/>
      <c r="E1449" s="225"/>
      <c r="F1449" s="225"/>
      <c r="G1449" s="226"/>
      <c r="H1449" s="249"/>
      <c r="I1449" s="228"/>
      <c r="J1449" s="228"/>
      <c r="K1449" s="228"/>
      <c r="L1449" s="228"/>
      <c r="M1449" s="374"/>
      <c r="N1449" s="374"/>
      <c r="O1449" s="375"/>
      <c r="P1449" s="375"/>
      <c r="Q1449" s="375"/>
      <c r="R1449" s="376" t="s">
        <v>34</v>
      </c>
      <c r="S1449" s="396">
        <v>0</v>
      </c>
      <c r="T1449" s="233"/>
      <c r="U1449" s="233"/>
      <c r="V1449" s="233"/>
      <c r="W1449" s="233"/>
      <c r="X1449" s="233"/>
      <c r="Y1449" s="233"/>
      <c r="Z1449" s="234"/>
      <c r="AA1449" s="378"/>
      <c r="AB1449" s="378"/>
      <c r="AC1449" s="379"/>
      <c r="AD1449" s="175"/>
      <c r="AE1449" s="175"/>
      <c r="AF1449" s="175"/>
      <c r="AG1449" s="175"/>
      <c r="AH1449" s="175"/>
      <c r="AI1449" s="175"/>
      <c r="AJ1449" s="175"/>
      <c r="AK1449" s="175"/>
      <c r="AL1449" s="175"/>
      <c r="AM1449" s="157"/>
      <c r="AN1449" s="216"/>
      <c r="AO1449"/>
      <c r="AP1449"/>
      <c r="AQ1449"/>
      <c r="AR1449"/>
      <c r="AS1449"/>
      <c r="AT1449"/>
    </row>
    <row r="1450" spans="1:46" ht="15" x14ac:dyDescent="0.25">
      <c r="B1450" s="364">
        <v>670</v>
      </c>
      <c r="C1450" s="365" t="s">
        <v>94</v>
      </c>
      <c r="D1450" s="366" t="s">
        <v>30</v>
      </c>
      <c r="E1450" s="366" t="s">
        <v>538</v>
      </c>
      <c r="F1450" s="367"/>
      <c r="G1450" s="411">
        <v>43534</v>
      </c>
      <c r="H1450" s="412">
        <v>1.78</v>
      </c>
      <c r="I1450" s="342">
        <v>1</v>
      </c>
      <c r="J1450" s="368">
        <v>0</v>
      </c>
      <c r="K1450" s="369">
        <v>0</v>
      </c>
      <c r="L1450" s="370">
        <v>1.78</v>
      </c>
      <c r="M1450" s="370">
        <v>1.7800324970480514</v>
      </c>
      <c r="N1450" s="370">
        <v>1.7800649946893941</v>
      </c>
      <c r="O1450" s="370">
        <v>1.7800974929240385</v>
      </c>
      <c r="P1450" s="370">
        <v>1.7801299917519962</v>
      </c>
      <c r="Q1450" s="370">
        <v>1.7801624911732767</v>
      </c>
      <c r="R1450" s="370">
        <v>1.780194991187892</v>
      </c>
      <c r="S1450" s="370">
        <v>1.7802274917958525</v>
      </c>
      <c r="T1450" s="370">
        <v>1.7802599929971692</v>
      </c>
      <c r="U1450" s="370">
        <v>1.7802924947918526</v>
      </c>
      <c r="V1450" s="370">
        <v>1.7803249971799142</v>
      </c>
      <c r="W1450" s="370">
        <v>1.7803575001613634</v>
      </c>
      <c r="X1450" s="370">
        <v>1.7803900037362135</v>
      </c>
      <c r="Y1450" s="370">
        <v>1.7804225079044727</v>
      </c>
      <c r="Z1450" s="371"/>
      <c r="AA1450" s="347">
        <v>0</v>
      </c>
      <c r="AB1450" s="347">
        <v>0</v>
      </c>
      <c r="AC1450" s="348">
        <v>0.1404494382022472</v>
      </c>
      <c r="AD1450" s="175"/>
      <c r="AE1450" s="349">
        <v>85614</v>
      </c>
      <c r="AF1450" s="350"/>
      <c r="AG1450" s="350"/>
      <c r="AH1450" s="350"/>
      <c r="AI1450" s="350"/>
      <c r="AJ1450" s="350"/>
      <c r="AK1450" s="350"/>
      <c r="AL1450" s="351"/>
      <c r="AM1450" s="157">
        <v>1.85</v>
      </c>
      <c r="AN1450" s="216">
        <v>-7.0000000000000062E-2</v>
      </c>
      <c r="AO1450"/>
      <c r="AP1450"/>
      <c r="AQ1450"/>
      <c r="AR1450"/>
      <c r="AS1450"/>
      <c r="AT1450"/>
    </row>
    <row r="1451" spans="1:46" ht="15" x14ac:dyDescent="0.25">
      <c r="C1451" s="217"/>
      <c r="D1451" s="139"/>
      <c r="E1451" s="139"/>
      <c r="F1451" s="139"/>
      <c r="G1451" s="218">
        <v>0.5625</v>
      </c>
      <c r="H1451" s="250"/>
      <c r="I1451" s="220"/>
      <c r="J1451" s="220"/>
      <c r="K1451" s="220"/>
      <c r="L1451" s="220" t="s">
        <v>32</v>
      </c>
      <c r="M1451" s="235"/>
      <c r="N1451" s="221"/>
      <c r="O1451" s="221"/>
      <c r="P1451" s="221"/>
      <c r="Q1451" s="221"/>
      <c r="R1451" s="221"/>
      <c r="S1451" s="221"/>
      <c r="T1451" s="221"/>
      <c r="U1451" s="221"/>
      <c r="V1451" s="221"/>
      <c r="W1451" s="221"/>
      <c r="X1451" s="221"/>
      <c r="Y1451" s="221"/>
      <c r="Z1451" s="222"/>
      <c r="AA1451" s="353"/>
      <c r="AB1451" s="353"/>
      <c r="AC1451" s="372">
        <v>0.25</v>
      </c>
      <c r="AD1451" s="175"/>
      <c r="AE1451" s="186">
        <v>1</v>
      </c>
      <c r="AF1451" s="187">
        <v>0</v>
      </c>
      <c r="AG1451" s="187">
        <v>0</v>
      </c>
      <c r="AH1451" s="187">
        <v>0</v>
      </c>
      <c r="AI1451" s="187">
        <v>0</v>
      </c>
      <c r="AJ1451" s="187">
        <v>0</v>
      </c>
      <c r="AK1451" s="187">
        <v>0</v>
      </c>
      <c r="AL1451" s="188">
        <v>0</v>
      </c>
      <c r="AM1451" s="157"/>
      <c r="AN1451" s="216"/>
      <c r="AO1451"/>
      <c r="AP1451"/>
      <c r="AQ1451"/>
      <c r="AR1451"/>
      <c r="AS1451"/>
      <c r="AT1451"/>
    </row>
    <row r="1452" spans="1:46" ht="15" x14ac:dyDescent="0.25">
      <c r="C1452" s="223" t="s">
        <v>33</v>
      </c>
      <c r="D1452" s="373"/>
      <c r="E1452" s="225"/>
      <c r="F1452" s="225"/>
      <c r="G1452" s="226"/>
      <c r="H1452" s="249"/>
      <c r="I1452" s="228"/>
      <c r="J1452" s="228"/>
      <c r="K1452" s="228"/>
      <c r="L1452" s="228"/>
      <c r="M1452" s="374"/>
      <c r="N1452" s="374"/>
      <c r="O1452" s="375"/>
      <c r="P1452" s="375"/>
      <c r="Q1452" s="375"/>
      <c r="R1452" s="376" t="s">
        <v>34</v>
      </c>
      <c r="S1452" s="396">
        <v>0</v>
      </c>
      <c r="T1452" s="233"/>
      <c r="U1452" s="233"/>
      <c r="V1452" s="233"/>
      <c r="W1452" s="233"/>
      <c r="X1452" s="233"/>
      <c r="Y1452" s="233"/>
      <c r="Z1452" s="234"/>
      <c r="AA1452" s="378"/>
      <c r="AB1452" s="378"/>
      <c r="AC1452" s="379"/>
      <c r="AD1452" s="175"/>
      <c r="AE1452" s="175"/>
      <c r="AF1452" s="175"/>
      <c r="AG1452" s="175"/>
      <c r="AH1452" s="175"/>
      <c r="AI1452" s="175"/>
      <c r="AJ1452" s="175"/>
      <c r="AK1452" s="175"/>
      <c r="AL1452" s="175"/>
      <c r="AM1452" s="157"/>
      <c r="AN1452" s="216"/>
      <c r="AO1452"/>
      <c r="AP1452"/>
      <c r="AQ1452"/>
      <c r="AR1452"/>
      <c r="AS1452"/>
      <c r="AT1452"/>
    </row>
    <row r="1453" spans="1:46" ht="15" x14ac:dyDescent="0.25">
      <c r="B1453" s="380">
        <v>672</v>
      </c>
      <c r="C1453" s="365" t="s">
        <v>96</v>
      </c>
      <c r="D1453" s="366" t="s">
        <v>30</v>
      </c>
      <c r="E1453" s="366" t="s">
        <v>647</v>
      </c>
      <c r="F1453" s="367"/>
      <c r="G1453" s="411">
        <v>43475</v>
      </c>
      <c r="H1453" s="412">
        <v>2.0299999999999998</v>
      </c>
      <c r="I1453" s="342">
        <v>1</v>
      </c>
      <c r="J1453" s="368">
        <v>0</v>
      </c>
      <c r="K1453" s="369">
        <v>0</v>
      </c>
      <c r="L1453" s="370">
        <v>2.0299999999999998</v>
      </c>
      <c r="M1453" s="370">
        <v>2.0300370612401935</v>
      </c>
      <c r="N1453" s="370">
        <v>2.0300741231570054</v>
      </c>
      <c r="O1453" s="370">
        <v>2.0301111857504481</v>
      </c>
      <c r="P1453" s="370">
        <v>2.0301482490205345</v>
      </c>
      <c r="Q1453" s="370">
        <v>2.030185312967276</v>
      </c>
      <c r="R1453" s="370">
        <v>2.0302223775906856</v>
      </c>
      <c r="S1453" s="370">
        <v>2.0302594428907752</v>
      </c>
      <c r="T1453" s="370">
        <v>2.0302965088675582</v>
      </c>
      <c r="U1453" s="370">
        <v>2.0303335755210452</v>
      </c>
      <c r="V1453" s="370">
        <v>2.03037064285125</v>
      </c>
      <c r="W1453" s="370">
        <v>2.0304077108581842</v>
      </c>
      <c r="X1453" s="370">
        <v>2.030444779541861</v>
      </c>
      <c r="Y1453" s="370">
        <v>2.0304818489022916</v>
      </c>
      <c r="Z1453" s="371"/>
      <c r="AA1453" s="347">
        <v>0</v>
      </c>
      <c r="AB1453" s="347">
        <v>0</v>
      </c>
      <c r="AC1453" s="348">
        <v>9.8522167487684748E-3</v>
      </c>
      <c r="AD1453" s="175"/>
      <c r="AE1453" s="349">
        <v>85625</v>
      </c>
      <c r="AF1453" s="350"/>
      <c r="AG1453" s="350"/>
      <c r="AH1453" s="350"/>
      <c r="AI1453" s="350"/>
      <c r="AJ1453" s="350"/>
      <c r="AK1453" s="350"/>
      <c r="AL1453" s="351"/>
      <c r="AM1453" s="157">
        <v>2.13</v>
      </c>
      <c r="AN1453" s="216">
        <v>-0.10000000000000009</v>
      </c>
      <c r="AO1453"/>
      <c r="AP1453"/>
      <c r="AQ1453"/>
      <c r="AR1453"/>
      <c r="AS1453"/>
      <c r="AT1453"/>
    </row>
    <row r="1454" spans="1:46" ht="15" x14ac:dyDescent="0.25">
      <c r="C1454" s="217"/>
      <c r="D1454" s="139"/>
      <c r="E1454" s="139"/>
      <c r="F1454" s="139"/>
      <c r="G1454" s="137">
        <v>0.4375</v>
      </c>
      <c r="H1454" s="250"/>
      <c r="I1454" s="220"/>
      <c r="J1454" s="220"/>
      <c r="K1454" s="220"/>
      <c r="L1454" s="220" t="s">
        <v>32</v>
      </c>
      <c r="M1454" s="235"/>
      <c r="N1454" s="221"/>
      <c r="O1454" s="221"/>
      <c r="P1454" s="221"/>
      <c r="Q1454" s="221"/>
      <c r="R1454" s="221"/>
      <c r="S1454" s="221"/>
      <c r="T1454" s="221"/>
      <c r="U1454" s="221"/>
      <c r="V1454" s="221"/>
      <c r="W1454" s="221"/>
      <c r="X1454" s="221"/>
      <c r="Y1454" s="221"/>
      <c r="Z1454" s="222"/>
      <c r="AA1454" s="353"/>
      <c r="AB1454" s="353"/>
      <c r="AC1454" s="372">
        <v>0.02</v>
      </c>
      <c r="AD1454" s="175"/>
      <c r="AE1454" s="186">
        <v>1</v>
      </c>
      <c r="AF1454" s="187">
        <v>0</v>
      </c>
      <c r="AG1454" s="187">
        <v>0</v>
      </c>
      <c r="AH1454" s="187">
        <v>0</v>
      </c>
      <c r="AI1454" s="187">
        <v>0</v>
      </c>
      <c r="AJ1454" s="187">
        <v>0</v>
      </c>
      <c r="AK1454" s="187">
        <v>0</v>
      </c>
      <c r="AL1454" s="188">
        <v>0</v>
      </c>
      <c r="AM1454" s="157"/>
      <c r="AN1454" s="216"/>
      <c r="AO1454"/>
      <c r="AP1454"/>
      <c r="AQ1454"/>
      <c r="AR1454"/>
      <c r="AS1454"/>
      <c r="AT1454"/>
    </row>
    <row r="1455" spans="1:46" ht="15" x14ac:dyDescent="0.25">
      <c r="C1455" s="223" t="s">
        <v>33</v>
      </c>
      <c r="D1455" s="373"/>
      <c r="E1455" s="225"/>
      <c r="F1455" s="225"/>
      <c r="G1455" s="226"/>
      <c r="H1455" s="249"/>
      <c r="I1455" s="228"/>
      <c r="J1455" s="228"/>
      <c r="K1455" s="228"/>
      <c r="L1455" s="228"/>
      <c r="M1455" s="374"/>
      <c r="N1455" s="374"/>
      <c r="O1455" s="375"/>
      <c r="P1455" s="375"/>
      <c r="Q1455" s="375"/>
      <c r="R1455" s="376" t="s">
        <v>34</v>
      </c>
      <c r="S1455" s="396">
        <v>0</v>
      </c>
      <c r="T1455" s="233"/>
      <c r="U1455" s="233"/>
      <c r="V1455" s="233"/>
      <c r="W1455" s="233"/>
      <c r="X1455" s="233"/>
      <c r="Y1455" s="233"/>
      <c r="Z1455" s="234"/>
      <c r="AA1455" s="378"/>
      <c r="AB1455" s="378"/>
      <c r="AC1455" s="379"/>
      <c r="AD1455" s="175"/>
      <c r="AE1455" s="175"/>
      <c r="AF1455" s="175"/>
      <c r="AG1455" s="175"/>
      <c r="AH1455" s="175"/>
      <c r="AI1455" s="175"/>
      <c r="AJ1455" s="175"/>
      <c r="AK1455" s="175"/>
      <c r="AL1455" s="175"/>
      <c r="AM1455" s="157"/>
      <c r="AN1455" s="216"/>
      <c r="AO1455"/>
      <c r="AP1455"/>
      <c r="AQ1455"/>
      <c r="AR1455"/>
      <c r="AS1455"/>
      <c r="AT1455"/>
    </row>
    <row r="1456" spans="1:46" ht="15" x14ac:dyDescent="0.25">
      <c r="B1456" s="380">
        <v>648</v>
      </c>
      <c r="C1456" s="365" t="s">
        <v>78</v>
      </c>
      <c r="D1456" s="366" t="s">
        <v>30</v>
      </c>
      <c r="E1456" s="366" t="s">
        <v>564</v>
      </c>
      <c r="F1456" s="367"/>
      <c r="G1456" s="411">
        <v>43492</v>
      </c>
      <c r="H1456" s="412">
        <v>1.04</v>
      </c>
      <c r="I1456" s="342">
        <v>1</v>
      </c>
      <c r="J1456" s="368" t="s">
        <v>829</v>
      </c>
      <c r="K1456" s="369" t="s">
        <v>829</v>
      </c>
      <c r="L1456" s="370">
        <v>1.04</v>
      </c>
      <c r="M1456" s="370">
        <v>1.0678589068816278</v>
      </c>
      <c r="N1456" s="370">
        <v>1.0964640817369471</v>
      </c>
      <c r="O1456" s="370">
        <v>1.1258355151524848</v>
      </c>
      <c r="P1456" s="370">
        <v>1.1559937332108139</v>
      </c>
      <c r="Q1456" s="370">
        <v>1.1869598118351077</v>
      </c>
      <c r="R1456" s="370">
        <v>1.2187553915179428</v>
      </c>
      <c r="S1456" s="370">
        <v>1.2514026924446546</v>
      </c>
      <c r="T1456" s="370">
        <v>1.2849245300218024</v>
      </c>
      <c r="U1456" s="370">
        <v>1.3193443308216071</v>
      </c>
      <c r="V1456" s="370">
        <v>1.354686148953494</v>
      </c>
      <c r="W1456" s="370">
        <v>1.3909746828741925</v>
      </c>
      <c r="X1456" s="370">
        <v>1.4282352926481288</v>
      </c>
      <c r="Y1456" s="370">
        <v>1.4664940176701853</v>
      </c>
      <c r="Z1456" s="381"/>
      <c r="AA1456" s="347">
        <v>0</v>
      </c>
      <c r="AB1456" s="347">
        <v>0</v>
      </c>
      <c r="AC1456" s="348">
        <v>0</v>
      </c>
      <c r="AD1456" s="175"/>
      <c r="AE1456" s="349">
        <v>85617</v>
      </c>
      <c r="AF1456" s="350"/>
      <c r="AG1456" s="350"/>
      <c r="AH1456" s="350"/>
      <c r="AI1456" s="350"/>
      <c r="AJ1456" s="350"/>
      <c r="AK1456" s="350"/>
      <c r="AL1456" s="351"/>
      <c r="AM1456" s="157">
        <v>0.99386571593829964</v>
      </c>
      <c r="AN1456" s="216">
        <v>4.6134284061700392E-2</v>
      </c>
      <c r="AO1456"/>
      <c r="AP1456"/>
      <c r="AQ1456"/>
      <c r="AR1456"/>
      <c r="AS1456"/>
      <c r="AT1456"/>
    </row>
    <row r="1457" spans="1:46" ht="15" x14ac:dyDescent="0.25">
      <c r="C1457" s="217"/>
      <c r="D1457" s="139"/>
      <c r="E1457" s="139"/>
      <c r="F1457" s="139"/>
      <c r="G1457" s="137">
        <v>0.77083333333333337</v>
      </c>
      <c r="H1457" s="250"/>
      <c r="I1457" s="220"/>
      <c r="J1457" s="220"/>
      <c r="K1457" s="220"/>
      <c r="L1457" s="220" t="s">
        <v>32</v>
      </c>
      <c r="M1457" s="235"/>
      <c r="N1457" s="221"/>
      <c r="O1457" s="221"/>
      <c r="P1457" s="221"/>
      <c r="Q1457" s="221"/>
      <c r="R1457" s="221"/>
      <c r="S1457" s="221"/>
      <c r="T1457" s="221"/>
      <c r="U1457" s="221"/>
      <c r="V1457" s="221"/>
      <c r="W1457" s="221"/>
      <c r="X1457" s="221"/>
      <c r="Y1457" s="221"/>
      <c r="Z1457" s="222"/>
      <c r="AA1457" s="353"/>
      <c r="AB1457" s="353"/>
      <c r="AC1457" s="372">
        <v>0</v>
      </c>
      <c r="AD1457" s="175"/>
      <c r="AE1457" s="186">
        <v>1</v>
      </c>
      <c r="AF1457" s="187">
        <v>0</v>
      </c>
      <c r="AG1457" s="187">
        <v>0</v>
      </c>
      <c r="AH1457" s="187">
        <v>0</v>
      </c>
      <c r="AI1457" s="187">
        <v>0</v>
      </c>
      <c r="AJ1457" s="187">
        <v>0</v>
      </c>
      <c r="AK1457" s="187">
        <v>0</v>
      </c>
      <c r="AL1457" s="188">
        <v>0</v>
      </c>
      <c r="AM1457" s="157"/>
      <c r="AN1457" s="216"/>
      <c r="AO1457"/>
      <c r="AP1457"/>
      <c r="AQ1457"/>
      <c r="AR1457"/>
      <c r="AS1457"/>
      <c r="AT1457"/>
    </row>
    <row r="1458" spans="1:46" ht="15" x14ac:dyDescent="0.25">
      <c r="C1458" s="223" t="s">
        <v>33</v>
      </c>
      <c r="D1458" s="373"/>
      <c r="E1458" s="225"/>
      <c r="F1458" s="225"/>
      <c r="G1458" s="226"/>
      <c r="H1458" s="249"/>
      <c r="I1458" s="228"/>
      <c r="J1458" s="228"/>
      <c r="K1458" s="228"/>
      <c r="L1458" s="228"/>
      <c r="M1458" s="374"/>
      <c r="N1458" s="374"/>
      <c r="O1458" s="375"/>
      <c r="P1458" s="375"/>
      <c r="Q1458" s="375"/>
      <c r="R1458" s="376" t="s">
        <v>34</v>
      </c>
      <c r="S1458" s="396">
        <v>0</v>
      </c>
      <c r="T1458" s="233"/>
      <c r="U1458" s="233"/>
      <c r="V1458" s="233"/>
      <c r="W1458" s="233"/>
      <c r="X1458" s="233"/>
      <c r="Y1458" s="233"/>
      <c r="Z1458" s="234"/>
      <c r="AA1458" s="378"/>
      <c r="AB1458" s="378"/>
      <c r="AC1458" s="379"/>
      <c r="AD1458" s="175"/>
      <c r="AE1458" s="175"/>
      <c r="AF1458" s="175"/>
      <c r="AG1458" s="175"/>
      <c r="AH1458" s="175"/>
      <c r="AI1458" s="175"/>
      <c r="AJ1458" s="175"/>
      <c r="AK1458" s="175"/>
      <c r="AL1458" s="175"/>
      <c r="AM1458" s="157"/>
      <c r="AN1458" s="216"/>
      <c r="AO1458"/>
      <c r="AP1458"/>
      <c r="AQ1458"/>
      <c r="AR1458"/>
      <c r="AS1458"/>
      <c r="AT1458"/>
    </row>
    <row r="1459" spans="1:46" ht="15" x14ac:dyDescent="0.25">
      <c r="B1459" s="380">
        <v>657</v>
      </c>
      <c r="C1459" s="365" t="s">
        <v>83</v>
      </c>
      <c r="D1459" s="366" t="s">
        <v>30</v>
      </c>
      <c r="E1459" s="366" t="s">
        <v>530</v>
      </c>
      <c r="F1459" s="367"/>
      <c r="G1459" s="411">
        <v>43486</v>
      </c>
      <c r="H1459" s="412">
        <v>1.68</v>
      </c>
      <c r="I1459" s="342">
        <v>1</v>
      </c>
      <c r="J1459" s="368">
        <v>0</v>
      </c>
      <c r="K1459" s="369">
        <v>0</v>
      </c>
      <c r="L1459" s="370">
        <v>1.68</v>
      </c>
      <c r="M1459" s="370">
        <v>1.6800306713711946</v>
      </c>
      <c r="N1459" s="370">
        <v>1.6800613433023495</v>
      </c>
      <c r="O1459" s="370">
        <v>1.6800920157934744</v>
      </c>
      <c r="P1459" s="370">
        <v>1.6801226888445804</v>
      </c>
      <c r="Q1459" s="370">
        <v>1.6801533624556768</v>
      </c>
      <c r="R1459" s="370">
        <v>1.6801840366267744</v>
      </c>
      <c r="S1459" s="370">
        <v>1.6802147113578831</v>
      </c>
      <c r="T1459" s="370">
        <v>1.6802453866490137</v>
      </c>
      <c r="U1459" s="370">
        <v>1.6802760625001756</v>
      </c>
      <c r="V1459" s="370">
        <v>1.6803067389113795</v>
      </c>
      <c r="W1459" s="370">
        <v>1.6803374158826352</v>
      </c>
      <c r="X1459" s="370">
        <v>1.6803680934139542</v>
      </c>
      <c r="Y1459" s="370">
        <v>1.6803987715053448</v>
      </c>
      <c r="Z1459" s="383"/>
      <c r="AA1459" s="347">
        <v>0</v>
      </c>
      <c r="AB1459" s="347">
        <v>0</v>
      </c>
      <c r="AC1459" s="348">
        <v>0.17261904761904762</v>
      </c>
      <c r="AD1459" s="175"/>
      <c r="AE1459" s="349">
        <v>85609</v>
      </c>
      <c r="AF1459" s="350"/>
      <c r="AG1459" s="350"/>
      <c r="AH1459" s="350"/>
      <c r="AI1459" s="350"/>
      <c r="AJ1459" s="350"/>
      <c r="AK1459" s="350"/>
      <c r="AL1459" s="351"/>
      <c r="AM1459" s="157">
        <v>1.72</v>
      </c>
      <c r="AN1459" s="216">
        <v>-4.0000000000000036E-2</v>
      </c>
      <c r="AO1459"/>
      <c r="AP1459"/>
      <c r="AQ1459"/>
      <c r="AR1459"/>
      <c r="AS1459"/>
      <c r="AT1459"/>
    </row>
    <row r="1460" spans="1:46" ht="15" x14ac:dyDescent="0.25">
      <c r="C1460" s="217"/>
      <c r="D1460" s="139"/>
      <c r="E1460" s="139"/>
      <c r="F1460" s="139"/>
      <c r="G1460" s="137">
        <v>0.77083333333333337</v>
      </c>
      <c r="H1460" s="250"/>
      <c r="I1460" s="220"/>
      <c r="J1460" s="220"/>
      <c r="K1460" s="220"/>
      <c r="L1460" s="220" t="s">
        <v>32</v>
      </c>
      <c r="M1460" s="235"/>
      <c r="N1460" s="221"/>
      <c r="O1460" s="221"/>
      <c r="P1460" s="221"/>
      <c r="Q1460" s="221"/>
      <c r="R1460" s="221"/>
      <c r="S1460" s="221"/>
      <c r="T1460" s="221"/>
      <c r="U1460" s="221"/>
      <c r="V1460" s="221"/>
      <c r="W1460" s="221"/>
      <c r="X1460" s="221"/>
      <c r="Y1460" s="221"/>
      <c r="Z1460" s="222"/>
      <c r="AA1460" s="353"/>
      <c r="AB1460" s="353"/>
      <c r="AC1460" s="372">
        <v>0.28999999999999998</v>
      </c>
      <c r="AD1460" s="175"/>
      <c r="AE1460" s="186">
        <v>1</v>
      </c>
      <c r="AF1460" s="187">
        <v>0</v>
      </c>
      <c r="AG1460" s="187">
        <v>0</v>
      </c>
      <c r="AH1460" s="187">
        <v>0</v>
      </c>
      <c r="AI1460" s="187">
        <v>0</v>
      </c>
      <c r="AJ1460" s="187">
        <v>0</v>
      </c>
      <c r="AK1460" s="187">
        <v>0</v>
      </c>
      <c r="AL1460" s="188">
        <v>0</v>
      </c>
      <c r="AM1460" s="157"/>
      <c r="AN1460" s="216"/>
      <c r="AO1460"/>
      <c r="AP1460"/>
      <c r="AQ1460"/>
      <c r="AR1460"/>
      <c r="AS1460"/>
      <c r="AT1460"/>
    </row>
    <row r="1461" spans="1:46" ht="15" x14ac:dyDescent="0.25">
      <c r="C1461" s="223" t="s">
        <v>33</v>
      </c>
      <c r="D1461" s="373"/>
      <c r="E1461" s="225"/>
      <c r="F1461" s="225"/>
      <c r="G1461" s="226"/>
      <c r="H1461" s="249"/>
      <c r="I1461" s="228"/>
      <c r="J1461" s="228"/>
      <c r="K1461" s="228"/>
      <c r="L1461" s="228"/>
      <c r="M1461" s="374"/>
      <c r="N1461" s="374"/>
      <c r="O1461" s="375"/>
      <c r="P1461" s="375"/>
      <c r="Q1461" s="375"/>
      <c r="R1461" s="376" t="s">
        <v>34</v>
      </c>
      <c r="S1461" s="396">
        <v>0</v>
      </c>
      <c r="T1461" s="233"/>
      <c r="U1461" s="233"/>
      <c r="V1461" s="233"/>
      <c r="W1461" s="233"/>
      <c r="X1461" s="233"/>
      <c r="Y1461" s="233"/>
      <c r="Z1461" s="239"/>
      <c r="AA1461" s="378"/>
      <c r="AB1461" s="378"/>
      <c r="AC1461" s="379"/>
      <c r="AD1461" s="175"/>
      <c r="AE1461" s="175"/>
      <c r="AF1461" s="175"/>
      <c r="AG1461" s="175"/>
      <c r="AH1461" s="175"/>
      <c r="AI1461" s="175"/>
      <c r="AJ1461" s="175"/>
      <c r="AK1461" s="175"/>
      <c r="AL1461" s="175"/>
      <c r="AM1461" s="157"/>
      <c r="AN1461" s="216"/>
      <c r="AO1461"/>
      <c r="AP1461"/>
      <c r="AQ1461"/>
      <c r="AR1461"/>
      <c r="AS1461"/>
      <c r="AT1461"/>
    </row>
    <row r="1462" spans="1:46" ht="15" x14ac:dyDescent="0.25">
      <c r="B1462" s="380">
        <v>650</v>
      </c>
      <c r="C1462" s="365" t="s">
        <v>79</v>
      </c>
      <c r="D1462" s="366" t="s">
        <v>30</v>
      </c>
      <c r="E1462" s="366" t="s">
        <v>598</v>
      </c>
      <c r="F1462" s="367"/>
      <c r="G1462" s="411"/>
      <c r="H1462" s="413">
        <v>0.11237633300375285</v>
      </c>
      <c r="I1462" s="342">
        <v>1</v>
      </c>
      <c r="J1462" s="368" t="s">
        <v>35</v>
      </c>
      <c r="K1462" s="369" t="s">
        <v>35</v>
      </c>
      <c r="L1462" s="370">
        <v>0.11237633300375285</v>
      </c>
      <c r="M1462" s="370">
        <v>0.11390519597950929</v>
      </c>
      <c r="N1462" s="370">
        <v>0.11545485890429556</v>
      </c>
      <c r="O1462" s="370">
        <v>0.11702560475826523</v>
      </c>
      <c r="P1462" s="370">
        <v>0.11861772037147396</v>
      </c>
      <c r="Q1462" s="370">
        <v>0.12023149647625679</v>
      </c>
      <c r="R1462" s="370">
        <v>0.12186722776031821</v>
      </c>
      <c r="S1462" s="370">
        <v>0.12352521292054408</v>
      </c>
      <c r="T1462" s="370">
        <v>0.12520575471754636</v>
      </c>
      <c r="U1462" s="370">
        <v>0.12690916003094901</v>
      </c>
      <c r="V1462" s="370">
        <v>0.12863573991542687</v>
      </c>
      <c r="W1462" s="370">
        <v>0.13038580965750646</v>
      </c>
      <c r="X1462" s="370">
        <v>0.13215968883313975</v>
      </c>
      <c r="Y1462" s="370">
        <v>0.13395770136606097</v>
      </c>
      <c r="Z1462" s="371"/>
      <c r="AA1462" s="347">
        <v>0</v>
      </c>
      <c r="AB1462" s="347">
        <v>0</v>
      </c>
      <c r="AC1462" s="348">
        <v>0</v>
      </c>
      <c r="AD1462" s="175"/>
      <c r="AE1462" s="349">
        <v>85606</v>
      </c>
      <c r="AF1462" s="350"/>
      <c r="AG1462" s="350"/>
      <c r="AH1462" s="350"/>
      <c r="AI1462" s="350"/>
      <c r="AJ1462" s="350"/>
      <c r="AK1462" s="350"/>
      <c r="AL1462" s="351"/>
      <c r="AM1462" s="157">
        <v>0.1</v>
      </c>
      <c r="AN1462" s="216">
        <v>1.2376333003752849E-2</v>
      </c>
      <c r="AO1462"/>
      <c r="AP1462"/>
      <c r="AQ1462"/>
      <c r="AR1462"/>
      <c r="AS1462"/>
      <c r="AT1462"/>
    </row>
    <row r="1463" spans="1:46" ht="15" x14ac:dyDescent="0.25">
      <c r="C1463" s="238" t="s">
        <v>672</v>
      </c>
      <c r="D1463" s="139"/>
      <c r="E1463" s="139"/>
      <c r="F1463" s="139"/>
      <c r="G1463" s="137"/>
      <c r="H1463" s="250"/>
      <c r="I1463" s="220"/>
      <c r="J1463" s="220"/>
      <c r="K1463" s="220"/>
      <c r="L1463" s="220" t="s">
        <v>32</v>
      </c>
      <c r="M1463" s="235"/>
      <c r="N1463" s="221"/>
      <c r="O1463" s="221"/>
      <c r="P1463" s="221"/>
      <c r="Q1463" s="221"/>
      <c r="R1463" s="221"/>
      <c r="S1463" s="221"/>
      <c r="T1463" s="221"/>
      <c r="U1463" s="221"/>
      <c r="V1463" s="221"/>
      <c r="W1463" s="221"/>
      <c r="X1463" s="221"/>
      <c r="Y1463" s="221"/>
      <c r="Z1463" s="222"/>
      <c r="AA1463" s="353"/>
      <c r="AB1463" s="353"/>
      <c r="AC1463" s="382"/>
      <c r="AD1463" s="175"/>
      <c r="AE1463" s="186">
        <v>1</v>
      </c>
      <c r="AF1463" s="187">
        <v>0</v>
      </c>
      <c r="AG1463" s="187">
        <v>0</v>
      </c>
      <c r="AH1463" s="187">
        <v>0</v>
      </c>
      <c r="AI1463" s="187">
        <v>0</v>
      </c>
      <c r="AJ1463" s="187">
        <v>0</v>
      </c>
      <c r="AK1463" s="187">
        <v>0</v>
      </c>
      <c r="AL1463" s="188">
        <v>0</v>
      </c>
      <c r="AM1463" s="157"/>
      <c r="AN1463" s="216"/>
      <c r="AO1463"/>
      <c r="AP1463"/>
      <c r="AQ1463"/>
      <c r="AR1463"/>
      <c r="AS1463"/>
      <c r="AT1463"/>
    </row>
    <row r="1464" spans="1:46" ht="15" x14ac:dyDescent="0.25">
      <c r="C1464" s="223" t="s">
        <v>33</v>
      </c>
      <c r="D1464" s="373"/>
      <c r="E1464" s="225"/>
      <c r="F1464" s="225"/>
      <c r="G1464" s="226"/>
      <c r="H1464" s="249"/>
      <c r="I1464" s="228"/>
      <c r="J1464" s="228"/>
      <c r="K1464" s="228"/>
      <c r="L1464" s="228"/>
      <c r="M1464" s="374"/>
      <c r="N1464" s="374"/>
      <c r="O1464" s="375"/>
      <c r="P1464" s="375"/>
      <c r="Q1464" s="375"/>
      <c r="R1464" s="376" t="s">
        <v>34</v>
      </c>
      <c r="S1464" s="396">
        <v>0</v>
      </c>
      <c r="T1464" s="233"/>
      <c r="U1464" s="233"/>
      <c r="V1464" s="233"/>
      <c r="W1464" s="233"/>
      <c r="X1464" s="233"/>
      <c r="Y1464" s="233"/>
      <c r="Z1464" s="234"/>
      <c r="AA1464" s="378"/>
      <c r="AB1464" s="378"/>
      <c r="AC1464" s="379"/>
      <c r="AD1464" s="175"/>
      <c r="AE1464" s="175"/>
      <c r="AF1464" s="175"/>
      <c r="AG1464" s="175"/>
      <c r="AH1464" s="175"/>
      <c r="AI1464" s="175"/>
      <c r="AJ1464" s="175"/>
      <c r="AK1464" s="175"/>
      <c r="AL1464" s="175"/>
      <c r="AM1464" s="157"/>
      <c r="AN1464" s="216"/>
      <c r="AO1464"/>
      <c r="AP1464"/>
      <c r="AQ1464"/>
      <c r="AR1464"/>
      <c r="AS1464"/>
      <c r="AT1464"/>
    </row>
    <row r="1465" spans="1:46" ht="15" x14ac:dyDescent="0.25">
      <c r="A1465" s="246"/>
      <c r="B1465" s="246"/>
      <c r="C1465" s="246"/>
      <c r="D1465" s="246"/>
      <c r="E1465" s="246"/>
      <c r="F1465" s="246"/>
      <c r="G1465" s="246"/>
      <c r="H1465" s="246"/>
      <c r="I1465" s="246"/>
      <c r="J1465" s="246"/>
      <c r="K1465" s="246"/>
      <c r="L1465" s="246"/>
      <c r="M1465" s="246"/>
      <c r="N1465" s="246"/>
      <c r="O1465" s="246"/>
      <c r="P1465" s="246"/>
      <c r="Q1465" s="246"/>
      <c r="R1465" s="246"/>
      <c r="S1465" s="246"/>
      <c r="T1465" s="246"/>
      <c r="U1465" s="246"/>
      <c r="V1465" s="246"/>
      <c r="W1465" s="246"/>
      <c r="X1465" s="246"/>
      <c r="Y1465" s="246"/>
      <c r="Z1465" s="246"/>
      <c r="AA1465" s="246"/>
      <c r="AB1465" s="246"/>
      <c r="AC1465" s="246"/>
      <c r="AD1465" s="246"/>
      <c r="AE1465" s="246"/>
      <c r="AF1465" s="246"/>
      <c r="AG1465" s="246"/>
      <c r="AH1465" s="246"/>
      <c r="AI1465" s="246"/>
      <c r="AJ1465" s="246"/>
      <c r="AK1465" s="246"/>
      <c r="AL1465" s="246"/>
      <c r="AM1465" s="157"/>
      <c r="AN1465" s="216"/>
      <c r="AO1465"/>
      <c r="AP1465"/>
      <c r="AQ1465"/>
      <c r="AR1465"/>
      <c r="AS1465"/>
      <c r="AT1465"/>
    </row>
    <row r="1466" spans="1:46" ht="15" x14ac:dyDescent="0.25">
      <c r="A1466" s="152"/>
      <c r="B1466" s="25"/>
      <c r="C1466" s="158"/>
      <c r="D1466" s="152"/>
      <c r="E1466" s="152"/>
      <c r="F1466" s="152"/>
      <c r="G1466" s="152"/>
      <c r="H1466" s="152"/>
      <c r="I1466" s="152"/>
      <c r="J1466" s="152"/>
      <c r="K1466" s="152"/>
      <c r="L1466" s="7" t="s">
        <v>0</v>
      </c>
      <c r="M1466" s="159"/>
      <c r="N1466" s="159"/>
      <c r="O1466" s="159"/>
      <c r="P1466" s="159"/>
      <c r="Q1466" s="159"/>
      <c r="R1466" s="159"/>
      <c r="S1466" s="159"/>
      <c r="T1466" s="159"/>
      <c r="U1466" s="159"/>
      <c r="V1466" s="159"/>
      <c r="W1466" s="159"/>
      <c r="X1466" s="159"/>
      <c r="Y1466" s="159"/>
      <c r="Z1466" s="156"/>
      <c r="AA1466" s="152"/>
      <c r="AB1466" s="152"/>
      <c r="AC1466" s="152"/>
      <c r="AD1466" s="152"/>
      <c r="AE1466" s="152"/>
      <c r="AF1466" s="152"/>
      <c r="AG1466" s="152"/>
      <c r="AH1466" s="152"/>
      <c r="AI1466" s="152"/>
      <c r="AJ1466" s="152"/>
      <c r="AK1466" s="152"/>
      <c r="AL1466" s="152"/>
      <c r="AM1466" s="157"/>
      <c r="AN1466" s="216"/>
      <c r="AO1466"/>
      <c r="AP1466"/>
      <c r="AQ1466"/>
      <c r="AR1466"/>
      <c r="AS1466"/>
      <c r="AT1466"/>
    </row>
    <row r="1467" spans="1:46" ht="61.5" x14ac:dyDescent="0.25">
      <c r="A1467" s="20" t="s">
        <v>39</v>
      </c>
      <c r="B1467" s="21" t="s">
        <v>657</v>
      </c>
      <c r="C1467" s="20" t="s">
        <v>2</v>
      </c>
      <c r="D1467" s="18" t="s">
        <v>3</v>
      </c>
      <c r="E1467" s="18" t="s">
        <v>4</v>
      </c>
      <c r="F1467" s="18" t="s">
        <v>5</v>
      </c>
      <c r="G1467" s="22" t="s">
        <v>6</v>
      </c>
      <c r="H1467" s="22" t="s">
        <v>826</v>
      </c>
      <c r="I1467" s="16" t="s">
        <v>7</v>
      </c>
      <c r="J1467" s="24" t="s">
        <v>8</v>
      </c>
      <c r="K1467" s="17" t="s">
        <v>9</v>
      </c>
      <c r="L1467" s="22" t="s">
        <v>10</v>
      </c>
      <c r="M1467" s="22" t="s">
        <v>658</v>
      </c>
      <c r="N1467" s="22" t="s">
        <v>659</v>
      </c>
      <c r="O1467" s="22" t="s">
        <v>660</v>
      </c>
      <c r="P1467" s="22" t="s">
        <v>661</v>
      </c>
      <c r="Q1467" s="22" t="s">
        <v>662</v>
      </c>
      <c r="R1467" s="22" t="s">
        <v>663</v>
      </c>
      <c r="S1467" s="22" t="s">
        <v>664</v>
      </c>
      <c r="T1467" s="22" t="s">
        <v>665</v>
      </c>
      <c r="U1467" s="22" t="s">
        <v>666</v>
      </c>
      <c r="V1467" s="22" t="s">
        <v>667</v>
      </c>
      <c r="W1467" s="22" t="s">
        <v>665</v>
      </c>
      <c r="X1467" s="22" t="s">
        <v>666</v>
      </c>
      <c r="Y1467" s="22" t="s">
        <v>667</v>
      </c>
      <c r="Z1467" s="23" t="s">
        <v>11</v>
      </c>
      <c r="AA1467" s="19" t="s">
        <v>12</v>
      </c>
      <c r="AB1467" s="19" t="s">
        <v>13</v>
      </c>
      <c r="AC1467" s="19" t="s">
        <v>14</v>
      </c>
      <c r="AD1467" s="160"/>
      <c r="AE1467" s="19" t="s">
        <v>15</v>
      </c>
      <c r="AF1467" s="19" t="s">
        <v>16</v>
      </c>
      <c r="AG1467" s="19" t="s">
        <v>17</v>
      </c>
      <c r="AH1467" s="19" t="s">
        <v>18</v>
      </c>
      <c r="AI1467" s="19" t="s">
        <v>19</v>
      </c>
      <c r="AJ1467" s="19" t="s">
        <v>20</v>
      </c>
      <c r="AK1467" s="19" t="s">
        <v>21</v>
      </c>
      <c r="AL1467" s="19" t="s">
        <v>22</v>
      </c>
      <c r="AM1467" s="157"/>
      <c r="AN1467" s="216"/>
      <c r="AO1467"/>
      <c r="AP1467"/>
      <c r="AQ1467"/>
      <c r="AR1467"/>
      <c r="AS1467"/>
      <c r="AT1467"/>
    </row>
    <row r="1468" spans="1:46" ht="15" x14ac:dyDescent="0.25">
      <c r="A1468" s="6"/>
      <c r="B1468" s="161"/>
      <c r="C1468" s="162"/>
      <c r="D1468" s="161"/>
      <c r="E1468" s="161"/>
      <c r="F1468" s="161"/>
      <c r="G1468" s="163"/>
      <c r="H1468" s="161"/>
      <c r="I1468" s="164"/>
      <c r="J1468" s="165"/>
      <c r="K1468" s="161"/>
      <c r="L1468" s="161"/>
      <c r="M1468" s="161"/>
      <c r="N1468" s="161"/>
      <c r="O1468" s="161"/>
      <c r="P1468" s="161"/>
      <c r="Q1468" s="161"/>
      <c r="R1468" s="161"/>
      <c r="S1468" s="161"/>
      <c r="T1468" s="161"/>
      <c r="U1468" s="161"/>
      <c r="V1468" s="161"/>
      <c r="W1468" s="161"/>
      <c r="X1468" s="161"/>
      <c r="Y1468" s="161"/>
      <c r="Z1468" s="160"/>
      <c r="AA1468" s="160"/>
      <c r="AB1468" s="160"/>
      <c r="AC1468" s="160"/>
      <c r="AD1468" s="160"/>
      <c r="AE1468" s="160"/>
      <c r="AF1468" s="160"/>
      <c r="AG1468" s="160"/>
      <c r="AH1468" s="160"/>
      <c r="AI1468" s="160"/>
      <c r="AJ1468" s="160"/>
      <c r="AK1468" s="160"/>
      <c r="AL1468" s="160"/>
      <c r="AM1468" s="157"/>
      <c r="AN1468" s="216"/>
      <c r="AO1468"/>
      <c r="AP1468"/>
      <c r="AQ1468"/>
      <c r="AR1468"/>
      <c r="AS1468"/>
      <c r="AT1468"/>
    </row>
    <row r="1469" spans="1:46" ht="15" x14ac:dyDescent="0.25">
      <c r="A1469" s="334" t="s">
        <v>442</v>
      </c>
      <c r="B1469" s="335"/>
      <c r="C1469" s="336"/>
      <c r="D1469" s="337" t="s">
        <v>23</v>
      </c>
      <c r="E1469" s="338" t="s">
        <v>846</v>
      </c>
      <c r="F1469" s="339"/>
      <c r="G1469" s="408"/>
      <c r="H1469" s="415"/>
      <c r="I1469" s="342">
        <v>1</v>
      </c>
      <c r="J1469" s="343"/>
      <c r="K1469" s="344" t="s">
        <v>24</v>
      </c>
      <c r="L1469" s="345">
        <v>0</v>
      </c>
      <c r="M1469" s="345">
        <v>9.7954775045057207</v>
      </c>
      <c r="N1469" s="345">
        <v>9.8010271979856896</v>
      </c>
      <c r="O1469" s="345">
        <v>9.8066500625173845</v>
      </c>
      <c r="P1469" s="345">
        <v>9.8123470935393104</v>
      </c>
      <c r="Q1469" s="345">
        <v>9.8181193000327482</v>
      </c>
      <c r="R1469" s="345">
        <v>9.8239677047060248</v>
      </c>
      <c r="S1469" s="345">
        <v>9.8298933441812562</v>
      </c>
      <c r="T1469" s="345">
        <v>9.8358972691836399</v>
      </c>
      <c r="U1469" s="345">
        <v>9.8419805447333335</v>
      </c>
      <c r="V1469" s="345">
        <v>9.8481442503399332</v>
      </c>
      <c r="W1469" s="345">
        <v>9.8543894801995897</v>
      </c>
      <c r="X1469" s="345">
        <v>9.8607173433948478</v>
      </c>
      <c r="Y1469" s="345">
        <v>9.867128964097116</v>
      </c>
      <c r="Z1469" s="346" t="e">
        <v>#DIV/0!</v>
      </c>
      <c r="AA1469" s="347">
        <v>0</v>
      </c>
      <c r="AB1469" s="347">
        <v>0</v>
      </c>
      <c r="AC1469" s="348">
        <v>0</v>
      </c>
      <c r="AD1469" s="175"/>
      <c r="AE1469" s="349">
        <v>41033</v>
      </c>
      <c r="AF1469" s="350"/>
      <c r="AG1469" s="350"/>
      <c r="AH1469" s="350"/>
      <c r="AI1469" s="350"/>
      <c r="AJ1469" s="350"/>
      <c r="AK1469" s="350"/>
      <c r="AL1469" s="351"/>
      <c r="AM1469" s="157"/>
      <c r="AN1469" s="216"/>
      <c r="AO1469"/>
      <c r="AP1469"/>
      <c r="AQ1469"/>
      <c r="AR1469"/>
      <c r="AS1469"/>
      <c r="AT1469"/>
    </row>
    <row r="1470" spans="1:46" ht="15" x14ac:dyDescent="0.25">
      <c r="A1470" s="11"/>
      <c r="B1470" s="176"/>
      <c r="C1470" s="177"/>
      <c r="D1470" s="178"/>
      <c r="E1470" s="256" t="s">
        <v>847</v>
      </c>
      <c r="F1470" s="178"/>
      <c r="G1470" s="179"/>
      <c r="H1470" s="180"/>
      <c r="I1470" s="181"/>
      <c r="J1470" s="182"/>
      <c r="K1470" s="183" t="s">
        <v>25</v>
      </c>
      <c r="L1470" s="352">
        <v>9.7899999999999991</v>
      </c>
      <c r="M1470" s="352">
        <v>9.7954775045057207</v>
      </c>
      <c r="N1470" s="352">
        <v>9.8010271979856896</v>
      </c>
      <c r="O1470" s="352">
        <v>9.8066500625173845</v>
      </c>
      <c r="P1470" s="352">
        <v>9.8123470935393104</v>
      </c>
      <c r="Q1470" s="352">
        <v>9.8181193000327482</v>
      </c>
      <c r="R1470" s="352">
        <v>9.8239677047060248</v>
      </c>
      <c r="S1470" s="352">
        <v>9.8298933441812562</v>
      </c>
      <c r="T1470" s="352">
        <v>9.8358972691836399</v>
      </c>
      <c r="U1470" s="352">
        <v>9.8419805447333335</v>
      </c>
      <c r="V1470" s="352">
        <v>9.8481442503399332</v>
      </c>
      <c r="W1470" s="352">
        <v>9.8543894801995897</v>
      </c>
      <c r="X1470" s="352">
        <v>9.8607173433948478</v>
      </c>
      <c r="Y1470" s="352">
        <v>9.867128964097116</v>
      </c>
      <c r="Z1470" s="184"/>
      <c r="AA1470" s="353"/>
      <c r="AB1470" s="353"/>
      <c r="AC1470" s="382"/>
      <c r="AD1470" s="175"/>
      <c r="AE1470" s="186">
        <v>1</v>
      </c>
      <c r="AF1470" s="187">
        <v>0</v>
      </c>
      <c r="AG1470" s="187">
        <v>0</v>
      </c>
      <c r="AH1470" s="187">
        <v>0</v>
      </c>
      <c r="AI1470" s="187">
        <v>0</v>
      </c>
      <c r="AJ1470" s="187">
        <v>0</v>
      </c>
      <c r="AK1470" s="187">
        <v>0</v>
      </c>
      <c r="AL1470" s="188">
        <v>0</v>
      </c>
      <c r="AM1470" s="157"/>
      <c r="AN1470" s="216"/>
      <c r="AO1470"/>
      <c r="AP1470"/>
      <c r="AQ1470"/>
      <c r="AR1470"/>
      <c r="AS1470"/>
      <c r="AT1470"/>
    </row>
    <row r="1471" spans="1:46" ht="15" x14ac:dyDescent="0.25">
      <c r="A1471" s="11"/>
      <c r="B1471" s="176"/>
      <c r="C1471" s="189"/>
      <c r="D1471" s="190" t="s">
        <v>26</v>
      </c>
      <c r="E1471" s="355"/>
      <c r="F1471" s="356"/>
      <c r="G1471" s="357"/>
      <c r="H1471" s="358"/>
      <c r="I1471" s="359"/>
      <c r="J1471" s="359"/>
      <c r="K1471" s="359"/>
      <c r="L1471" s="359"/>
      <c r="M1471" s="359"/>
      <c r="N1471" s="360"/>
      <c r="O1471" s="360"/>
      <c r="P1471" s="360"/>
      <c r="Q1471" s="360"/>
      <c r="R1471" s="361" t="s">
        <v>27</v>
      </c>
      <c r="S1471" s="392">
        <v>0</v>
      </c>
      <c r="T1471" s="353"/>
      <c r="U1471" s="353"/>
      <c r="V1471" s="353"/>
      <c r="W1471" s="353"/>
      <c r="X1471" s="353"/>
      <c r="Y1471" s="353"/>
      <c r="Z1471" s="184"/>
      <c r="AA1471" s="362"/>
      <c r="AB1471" s="362"/>
      <c r="AC1471" s="363"/>
      <c r="AD1471" s="175"/>
      <c r="AE1471" s="175"/>
      <c r="AF1471" s="175"/>
      <c r="AG1471" s="175"/>
      <c r="AH1471" s="175"/>
      <c r="AI1471" s="175"/>
      <c r="AJ1471" s="175"/>
      <c r="AK1471" s="175"/>
      <c r="AL1471" s="175"/>
      <c r="AM1471" s="157"/>
      <c r="AN1471" s="216"/>
      <c r="AO1471"/>
      <c r="AP1471"/>
      <c r="AQ1471"/>
      <c r="AR1471"/>
      <c r="AS1471"/>
      <c r="AT1471"/>
    </row>
    <row r="1472" spans="1:46" ht="15" x14ac:dyDescent="0.25">
      <c r="A1472" s="14"/>
      <c r="B1472" s="197"/>
      <c r="C1472" s="198"/>
      <c r="D1472" s="198"/>
      <c r="E1472" s="198"/>
      <c r="F1472" s="199"/>
      <c r="G1472" s="200" t="s">
        <v>28</v>
      </c>
      <c r="H1472" s="201">
        <v>0.99199999999999999</v>
      </c>
      <c r="I1472" s="197"/>
      <c r="J1472" s="202"/>
      <c r="K1472" s="203" t="s">
        <v>29</v>
      </c>
      <c r="L1472" s="78">
        <v>0</v>
      </c>
      <c r="M1472" s="78">
        <v>9.7171136844696751</v>
      </c>
      <c r="N1472" s="78">
        <v>9.7226189804018048</v>
      </c>
      <c r="O1472" s="78">
        <v>9.7281968620172456</v>
      </c>
      <c r="P1472" s="78">
        <v>9.7338483167909953</v>
      </c>
      <c r="Q1472" s="78">
        <v>9.7395743456324855</v>
      </c>
      <c r="R1472" s="78">
        <v>9.7453759630683763</v>
      </c>
      <c r="S1472" s="78">
        <v>9.7512541974278069</v>
      </c>
      <c r="T1472" s="78">
        <v>9.7572100910301707</v>
      </c>
      <c r="U1472" s="78">
        <v>9.7632447003754663</v>
      </c>
      <c r="V1472" s="78">
        <v>9.7693590963372134</v>
      </c>
      <c r="W1472" s="78">
        <v>9.7755543643579923</v>
      </c>
      <c r="X1472" s="78">
        <v>9.7818316046476887</v>
      </c>
      <c r="Y1472" s="78">
        <v>9.7881919323843398</v>
      </c>
      <c r="Z1472" s="204"/>
      <c r="AA1472" s="205"/>
      <c r="AB1472" s="198"/>
      <c r="AC1472" s="206"/>
      <c r="AD1472" s="175"/>
      <c r="AE1472" s="175"/>
      <c r="AF1472" s="175"/>
      <c r="AG1472" s="175"/>
      <c r="AH1472" s="175"/>
      <c r="AI1472" s="175"/>
      <c r="AJ1472" s="175"/>
      <c r="AK1472" s="175"/>
      <c r="AL1472" s="175"/>
      <c r="AM1472" s="157"/>
      <c r="AN1472" s="216"/>
      <c r="AO1472"/>
      <c r="AP1472"/>
      <c r="AQ1472"/>
      <c r="AR1472"/>
      <c r="AS1472"/>
      <c r="AT1472"/>
    </row>
    <row r="1473" spans="1:46" ht="15" x14ac:dyDescent="0.25">
      <c r="A1473" s="2"/>
      <c r="C1473" s="207"/>
      <c r="D1473" s="208"/>
      <c r="E1473" s="208"/>
      <c r="F1473" s="208"/>
      <c r="G1473" s="209"/>
      <c r="H1473" s="241"/>
      <c r="I1473" s="211"/>
      <c r="J1473" s="212"/>
      <c r="K1473" s="208"/>
      <c r="Z1473" s="175"/>
      <c r="AA1473" s="175"/>
      <c r="AB1473" s="175"/>
      <c r="AC1473" s="175"/>
      <c r="AD1473" s="175"/>
      <c r="AE1473" s="175"/>
      <c r="AF1473" s="175"/>
      <c r="AG1473" s="175"/>
      <c r="AH1473" s="175"/>
      <c r="AI1473" s="175"/>
      <c r="AJ1473" s="175"/>
      <c r="AK1473" s="175"/>
      <c r="AL1473" s="175"/>
      <c r="AM1473" s="157"/>
      <c r="AN1473" s="216"/>
      <c r="AO1473"/>
      <c r="AP1473"/>
      <c r="AQ1473"/>
      <c r="AR1473"/>
      <c r="AS1473"/>
      <c r="AT1473"/>
    </row>
    <row r="1474" spans="1:46" ht="15" x14ac:dyDescent="0.25">
      <c r="A1474" s="152"/>
      <c r="B1474" s="388">
        <v>206</v>
      </c>
      <c r="C1474" s="365" t="s">
        <v>446</v>
      </c>
      <c r="D1474" s="366" t="s">
        <v>30</v>
      </c>
      <c r="E1474" s="366" t="s">
        <v>609</v>
      </c>
      <c r="F1474" s="367"/>
      <c r="G1474" s="411">
        <v>43491</v>
      </c>
      <c r="H1474" s="412">
        <v>2.4</v>
      </c>
      <c r="I1474" s="342">
        <v>1</v>
      </c>
      <c r="J1474" s="368">
        <v>0</v>
      </c>
      <c r="K1474" s="369">
        <v>0</v>
      </c>
      <c r="L1474" s="370">
        <v>2.4</v>
      </c>
      <c r="M1474" s="370">
        <v>2.4000438162445636</v>
      </c>
      <c r="N1474" s="370">
        <v>2.4000876332890706</v>
      </c>
      <c r="O1474" s="370">
        <v>2.400131451133535</v>
      </c>
      <c r="P1474" s="370">
        <v>2.4001752697779719</v>
      </c>
      <c r="Q1474" s="370">
        <v>2.4002190892223956</v>
      </c>
      <c r="R1474" s="370">
        <v>2.4002629094668206</v>
      </c>
      <c r="S1474" s="370">
        <v>2.4003067305112618</v>
      </c>
      <c r="T1474" s="370">
        <v>2.4003505523557336</v>
      </c>
      <c r="U1474" s="370">
        <v>2.4003943750002508</v>
      </c>
      <c r="V1474" s="370">
        <v>2.400438198444828</v>
      </c>
      <c r="W1474" s="370">
        <v>2.4004820226894785</v>
      </c>
      <c r="X1474" s="370">
        <v>2.4005258477342202</v>
      </c>
      <c r="Y1474" s="370">
        <v>2.400569673579064</v>
      </c>
      <c r="Z1474" s="381"/>
      <c r="AA1474" s="347">
        <v>0</v>
      </c>
      <c r="AB1474" s="347">
        <v>0</v>
      </c>
      <c r="AC1474" s="348">
        <v>0</v>
      </c>
      <c r="AD1474" s="175"/>
      <c r="AE1474" s="349">
        <v>85711</v>
      </c>
      <c r="AF1474" s="350"/>
      <c r="AG1474" s="350"/>
      <c r="AH1474" s="350"/>
      <c r="AI1474" s="350"/>
      <c r="AJ1474" s="350"/>
      <c r="AK1474" s="350"/>
      <c r="AL1474" s="351"/>
      <c r="AM1474" s="157">
        <v>2.352536947530051</v>
      </c>
      <c r="AN1474" s="216">
        <v>4.7463052469948863E-2</v>
      </c>
      <c r="AO1474"/>
      <c r="AP1474"/>
      <c r="AQ1474"/>
      <c r="AR1474"/>
      <c r="AS1474"/>
      <c r="AT1474"/>
    </row>
    <row r="1475" spans="1:46" ht="15" x14ac:dyDescent="0.25">
      <c r="A1475" s="152"/>
      <c r="C1475" s="217"/>
      <c r="D1475" s="139"/>
      <c r="E1475" s="139"/>
      <c r="F1475" s="139"/>
      <c r="G1475" s="218">
        <v>0.8125</v>
      </c>
      <c r="H1475" s="248"/>
      <c r="I1475" s="220"/>
      <c r="J1475" s="220"/>
      <c r="K1475" s="220"/>
      <c r="L1475" s="220" t="s">
        <v>32</v>
      </c>
      <c r="M1475" s="235"/>
      <c r="N1475" s="221"/>
      <c r="O1475" s="221"/>
      <c r="P1475" s="221"/>
      <c r="Q1475" s="221"/>
      <c r="R1475" s="221"/>
      <c r="S1475" s="221"/>
      <c r="T1475" s="221"/>
      <c r="U1475" s="221"/>
      <c r="V1475" s="221"/>
      <c r="W1475" s="221"/>
      <c r="X1475" s="221"/>
      <c r="Y1475" s="221"/>
      <c r="Z1475" s="222"/>
      <c r="AA1475" s="353"/>
      <c r="AB1475" s="353"/>
      <c r="AC1475" s="372">
        <v>0</v>
      </c>
      <c r="AD1475" s="175"/>
      <c r="AE1475" s="186">
        <v>1</v>
      </c>
      <c r="AF1475" s="187">
        <v>0</v>
      </c>
      <c r="AG1475" s="187">
        <v>0</v>
      </c>
      <c r="AH1475" s="187">
        <v>0</v>
      </c>
      <c r="AI1475" s="187">
        <v>0</v>
      </c>
      <c r="AJ1475" s="187">
        <v>0</v>
      </c>
      <c r="AK1475" s="187">
        <v>0</v>
      </c>
      <c r="AL1475" s="188">
        <v>0</v>
      </c>
      <c r="AM1475" s="157"/>
      <c r="AN1475" s="216"/>
      <c r="AO1475"/>
      <c r="AP1475"/>
      <c r="AQ1475"/>
      <c r="AR1475"/>
      <c r="AS1475"/>
      <c r="AT1475"/>
    </row>
    <row r="1476" spans="1:46" ht="15" x14ac:dyDescent="0.25">
      <c r="A1476" s="152"/>
      <c r="C1476" s="223" t="s">
        <v>33</v>
      </c>
      <c r="D1476" s="373"/>
      <c r="E1476" s="225"/>
      <c r="F1476" s="225"/>
      <c r="G1476" s="226"/>
      <c r="H1476" s="249"/>
      <c r="I1476" s="228"/>
      <c r="J1476" s="228"/>
      <c r="K1476" s="228"/>
      <c r="L1476" s="228"/>
      <c r="M1476" s="374"/>
      <c r="N1476" s="374"/>
      <c r="O1476" s="375"/>
      <c r="P1476" s="375"/>
      <c r="Q1476" s="375"/>
      <c r="R1476" s="376" t="s">
        <v>34</v>
      </c>
      <c r="S1476" s="396">
        <v>0</v>
      </c>
      <c r="T1476" s="233"/>
      <c r="U1476" s="233"/>
      <c r="V1476" s="233"/>
      <c r="W1476" s="233"/>
      <c r="X1476" s="233"/>
      <c r="Y1476" s="233"/>
      <c r="Z1476" s="234"/>
      <c r="AA1476" s="378"/>
      <c r="AB1476" s="378"/>
      <c r="AC1476" s="379"/>
      <c r="AD1476" s="175"/>
      <c r="AE1476" s="175"/>
      <c r="AF1476" s="175"/>
      <c r="AG1476" s="175"/>
      <c r="AH1476" s="175"/>
      <c r="AI1476" s="175"/>
      <c r="AJ1476" s="175"/>
      <c r="AK1476" s="175"/>
      <c r="AL1476" s="175"/>
      <c r="AM1476" s="157"/>
      <c r="AN1476" s="216"/>
      <c r="AO1476"/>
      <c r="AP1476"/>
      <c r="AQ1476"/>
      <c r="AR1476"/>
      <c r="AS1476"/>
      <c r="AT1476"/>
    </row>
    <row r="1477" spans="1:46" ht="15" x14ac:dyDescent="0.25">
      <c r="A1477" s="152"/>
      <c r="B1477" s="364">
        <v>220</v>
      </c>
      <c r="C1477" s="365" t="s">
        <v>447</v>
      </c>
      <c r="D1477" s="366" t="s">
        <v>30</v>
      </c>
      <c r="E1477" s="366" t="s">
        <v>530</v>
      </c>
      <c r="F1477" s="367"/>
      <c r="G1477" s="411">
        <v>43194</v>
      </c>
      <c r="H1477" s="412">
        <v>0.39</v>
      </c>
      <c r="I1477" s="342">
        <v>1</v>
      </c>
      <c r="J1477" s="368" t="s">
        <v>35</v>
      </c>
      <c r="K1477" s="369" t="s">
        <v>35</v>
      </c>
      <c r="L1477" s="370">
        <v>0.39</v>
      </c>
      <c r="M1477" s="370">
        <v>0.39530589088117957</v>
      </c>
      <c r="N1477" s="370">
        <v>0.40068396760349495</v>
      </c>
      <c r="O1477" s="370">
        <v>0.40613521224437243</v>
      </c>
      <c r="P1477" s="370">
        <v>0.41166062024225281</v>
      </c>
      <c r="Q1477" s="370">
        <v>0.4172612005783658</v>
      </c>
      <c r="R1477" s="370">
        <v>0.42293797596097815</v>
      </c>
      <c r="S1477" s="370">
        <v>0.428691983012147</v>
      </c>
      <c r="T1477" s="370">
        <v>0.43452427245701614</v>
      </c>
      <c r="U1477" s="370">
        <v>0.44043590931568499</v>
      </c>
      <c r="V1477" s="370">
        <v>0.44642797309769044</v>
      </c>
      <c r="W1477" s="370">
        <v>0.45250155799913272</v>
      </c>
      <c r="X1477" s="370">
        <v>0.45865777310248435</v>
      </c>
      <c r="Y1477" s="370">
        <v>0.46489774257911659</v>
      </c>
      <c r="Z1477" s="371"/>
      <c r="AA1477" s="347">
        <v>0</v>
      </c>
      <c r="AB1477" s="347">
        <v>0</v>
      </c>
      <c r="AC1477" s="348">
        <v>5.128205128205128E-2</v>
      </c>
      <c r="AD1477" s="175"/>
      <c r="AE1477" s="349">
        <v>85715</v>
      </c>
      <c r="AF1477" s="350"/>
      <c r="AG1477" s="350"/>
      <c r="AH1477" s="350"/>
      <c r="AI1477" s="350"/>
      <c r="AJ1477" s="350"/>
      <c r="AK1477" s="350"/>
      <c r="AL1477" s="351"/>
      <c r="AM1477" s="157">
        <v>0.39495021075321474</v>
      </c>
      <c r="AN1477" s="216">
        <v>-4.9502107532147233E-3</v>
      </c>
      <c r="AO1477"/>
      <c r="AP1477"/>
      <c r="AQ1477"/>
      <c r="AR1477"/>
      <c r="AS1477"/>
      <c r="AT1477"/>
    </row>
    <row r="1478" spans="1:46" ht="15" x14ac:dyDescent="0.25">
      <c r="A1478" s="152"/>
      <c r="C1478" s="217"/>
      <c r="D1478" s="139"/>
      <c r="E1478" s="139"/>
      <c r="F1478" s="139"/>
      <c r="G1478" s="218">
        <v>0.47916666666666669</v>
      </c>
      <c r="H1478" s="250"/>
      <c r="I1478" s="220"/>
      <c r="J1478" s="220"/>
      <c r="K1478" s="220"/>
      <c r="L1478" s="220" t="s">
        <v>32</v>
      </c>
      <c r="M1478" s="221"/>
      <c r="N1478" s="221"/>
      <c r="O1478" s="221"/>
      <c r="P1478" s="221"/>
      <c r="Q1478" s="221"/>
      <c r="R1478" s="221"/>
      <c r="S1478" s="221"/>
      <c r="T1478" s="221"/>
      <c r="U1478" s="221"/>
      <c r="V1478" s="221"/>
      <c r="W1478" s="221"/>
      <c r="X1478" s="221"/>
      <c r="Y1478" s="221"/>
      <c r="Z1478" s="222"/>
      <c r="AA1478" s="353"/>
      <c r="AB1478" s="353"/>
      <c r="AC1478" s="372">
        <v>0.02</v>
      </c>
      <c r="AD1478" s="175"/>
      <c r="AE1478" s="186">
        <v>1</v>
      </c>
      <c r="AF1478" s="187">
        <v>0</v>
      </c>
      <c r="AG1478" s="187">
        <v>0</v>
      </c>
      <c r="AH1478" s="187">
        <v>0</v>
      </c>
      <c r="AI1478" s="187">
        <v>0</v>
      </c>
      <c r="AJ1478" s="187">
        <v>0</v>
      </c>
      <c r="AK1478" s="187">
        <v>0</v>
      </c>
      <c r="AL1478" s="188">
        <v>0</v>
      </c>
      <c r="AM1478" s="157"/>
      <c r="AN1478" s="216"/>
      <c r="AO1478"/>
      <c r="AP1478"/>
      <c r="AQ1478"/>
      <c r="AR1478"/>
      <c r="AS1478"/>
      <c r="AT1478"/>
    </row>
    <row r="1479" spans="1:46" ht="15" x14ac:dyDescent="0.25">
      <c r="A1479" s="152"/>
      <c r="C1479" s="223" t="s">
        <v>33</v>
      </c>
      <c r="D1479" s="373"/>
      <c r="E1479" s="225"/>
      <c r="F1479" s="225"/>
      <c r="G1479" s="226"/>
      <c r="H1479" s="249"/>
      <c r="I1479" s="228"/>
      <c r="J1479" s="228"/>
      <c r="K1479" s="228"/>
      <c r="L1479" s="228"/>
      <c r="M1479" s="374"/>
      <c r="N1479" s="374"/>
      <c r="O1479" s="375"/>
      <c r="P1479" s="375"/>
      <c r="Q1479" s="375"/>
      <c r="R1479" s="376" t="s">
        <v>34</v>
      </c>
      <c r="S1479" s="396">
        <v>0</v>
      </c>
      <c r="T1479" s="233"/>
      <c r="U1479" s="233"/>
      <c r="V1479" s="233"/>
      <c r="W1479" s="233"/>
      <c r="X1479" s="233"/>
      <c r="Y1479" s="233"/>
      <c r="Z1479" s="234"/>
      <c r="AA1479" s="378"/>
      <c r="AB1479" s="378"/>
      <c r="AC1479" s="379"/>
      <c r="AD1479" s="175"/>
      <c r="AE1479" s="175"/>
      <c r="AF1479" s="175"/>
      <c r="AG1479" s="175"/>
      <c r="AH1479" s="175"/>
      <c r="AI1479" s="175"/>
      <c r="AJ1479" s="175"/>
      <c r="AK1479" s="175"/>
      <c r="AL1479" s="175"/>
      <c r="AM1479" s="157"/>
      <c r="AN1479" s="216"/>
      <c r="AO1479"/>
      <c r="AP1479"/>
      <c r="AQ1479"/>
      <c r="AR1479"/>
      <c r="AS1479"/>
      <c r="AT1479"/>
    </row>
    <row r="1480" spans="1:46" ht="15" x14ac:dyDescent="0.25">
      <c r="A1480" s="152"/>
      <c r="B1480" s="364">
        <v>203</v>
      </c>
      <c r="C1480" s="365" t="s">
        <v>443</v>
      </c>
      <c r="D1480" s="366" t="s">
        <v>30</v>
      </c>
      <c r="E1480" s="366" t="s">
        <v>543</v>
      </c>
      <c r="F1480" s="367"/>
      <c r="G1480" s="411">
        <v>43449</v>
      </c>
      <c r="H1480" s="412">
        <v>2.4</v>
      </c>
      <c r="I1480" s="342">
        <v>1</v>
      </c>
      <c r="J1480" s="368">
        <v>0</v>
      </c>
      <c r="K1480" s="369">
        <v>0</v>
      </c>
      <c r="L1480" s="370">
        <v>2.4</v>
      </c>
      <c r="M1480" s="370">
        <v>2.4000438162445636</v>
      </c>
      <c r="N1480" s="370">
        <v>2.4000876332890706</v>
      </c>
      <c r="O1480" s="370">
        <v>2.400131451133535</v>
      </c>
      <c r="P1480" s="370">
        <v>2.4001752697779719</v>
      </c>
      <c r="Q1480" s="370">
        <v>2.4002190892223956</v>
      </c>
      <c r="R1480" s="370">
        <v>2.4002629094668206</v>
      </c>
      <c r="S1480" s="370">
        <v>2.4003067305112618</v>
      </c>
      <c r="T1480" s="370">
        <v>2.4003505523557336</v>
      </c>
      <c r="U1480" s="370">
        <v>2.4003943750002508</v>
      </c>
      <c r="V1480" s="370">
        <v>2.400438198444828</v>
      </c>
      <c r="W1480" s="370">
        <v>2.4004820226894785</v>
      </c>
      <c r="X1480" s="370">
        <v>2.4005258477342202</v>
      </c>
      <c r="Y1480" s="370">
        <v>2.400569673579064</v>
      </c>
      <c r="Z1480" s="371"/>
      <c r="AA1480" s="347">
        <v>0</v>
      </c>
      <c r="AB1480" s="347">
        <v>0</v>
      </c>
      <c r="AC1480" s="348">
        <v>0.1</v>
      </c>
      <c r="AD1480" s="175"/>
      <c r="AE1480" s="349">
        <v>85714</v>
      </c>
      <c r="AF1480" s="350"/>
      <c r="AG1480" s="350"/>
      <c r="AH1480" s="350"/>
      <c r="AI1480" s="350"/>
      <c r="AJ1480" s="350"/>
      <c r="AK1480" s="350"/>
      <c r="AL1480" s="351"/>
      <c r="AM1480" s="157">
        <v>2.7014512559052521</v>
      </c>
      <c r="AN1480" s="216">
        <v>-0.30145125590525224</v>
      </c>
      <c r="AO1480"/>
      <c r="AP1480"/>
      <c r="AQ1480"/>
      <c r="AR1480"/>
      <c r="AS1480"/>
      <c r="AT1480"/>
    </row>
    <row r="1481" spans="1:46" ht="15" x14ac:dyDescent="0.25">
      <c r="C1481" s="217"/>
      <c r="D1481" s="139"/>
      <c r="E1481" s="139"/>
      <c r="F1481" s="139"/>
      <c r="G1481" s="218">
        <v>0.72916666666666663</v>
      </c>
      <c r="H1481" s="250"/>
      <c r="I1481" s="220"/>
      <c r="J1481" s="220"/>
      <c r="K1481" s="220"/>
      <c r="L1481" s="220" t="s">
        <v>32</v>
      </c>
      <c r="M1481" s="235"/>
      <c r="N1481" s="221"/>
      <c r="O1481" s="221"/>
      <c r="P1481" s="221"/>
      <c r="Q1481" s="221"/>
      <c r="R1481" s="221"/>
      <c r="S1481" s="221"/>
      <c r="T1481" s="221"/>
      <c r="U1481" s="221"/>
      <c r="V1481" s="221"/>
      <c r="W1481" s="221"/>
      <c r="X1481" s="221"/>
      <c r="Y1481" s="221"/>
      <c r="Z1481" s="222"/>
      <c r="AA1481" s="353"/>
      <c r="AB1481" s="353"/>
      <c r="AC1481" s="372">
        <v>0.24</v>
      </c>
      <c r="AD1481" s="175"/>
      <c r="AE1481" s="186">
        <v>1</v>
      </c>
      <c r="AF1481" s="187">
        <v>0</v>
      </c>
      <c r="AG1481" s="187">
        <v>0</v>
      </c>
      <c r="AH1481" s="187">
        <v>0</v>
      </c>
      <c r="AI1481" s="187">
        <v>0</v>
      </c>
      <c r="AJ1481" s="187">
        <v>0</v>
      </c>
      <c r="AK1481" s="187">
        <v>0</v>
      </c>
      <c r="AL1481" s="188">
        <v>0</v>
      </c>
      <c r="AM1481" s="157"/>
      <c r="AN1481" s="216"/>
      <c r="AO1481"/>
      <c r="AP1481"/>
      <c r="AQ1481"/>
      <c r="AR1481"/>
      <c r="AS1481"/>
      <c r="AT1481"/>
    </row>
    <row r="1482" spans="1:46" ht="15" x14ac:dyDescent="0.25">
      <c r="C1482" s="223" t="s">
        <v>33</v>
      </c>
      <c r="D1482" s="373"/>
      <c r="E1482" s="225"/>
      <c r="F1482" s="225"/>
      <c r="G1482" s="226"/>
      <c r="H1482" s="249"/>
      <c r="I1482" s="228"/>
      <c r="J1482" s="228"/>
      <c r="K1482" s="228"/>
      <c r="L1482" s="228"/>
      <c r="M1482" s="374"/>
      <c r="N1482" s="374"/>
      <c r="O1482" s="375"/>
      <c r="P1482" s="375"/>
      <c r="Q1482" s="375"/>
      <c r="R1482" s="376" t="s">
        <v>34</v>
      </c>
      <c r="S1482" s="396">
        <v>0</v>
      </c>
      <c r="T1482" s="233"/>
      <c r="U1482" s="233"/>
      <c r="V1482" s="233"/>
      <c r="W1482" s="233"/>
      <c r="X1482" s="233"/>
      <c r="Y1482" s="233"/>
      <c r="Z1482" s="234"/>
      <c r="AA1482" s="378"/>
      <c r="AB1482" s="378"/>
      <c r="AC1482" s="379"/>
      <c r="AD1482" s="175"/>
      <c r="AE1482" s="175"/>
      <c r="AF1482" s="175"/>
      <c r="AG1482" s="175"/>
      <c r="AH1482" s="175"/>
      <c r="AI1482" s="175"/>
      <c r="AJ1482" s="175"/>
      <c r="AK1482" s="175"/>
      <c r="AL1482" s="175"/>
      <c r="AM1482" s="157"/>
      <c r="AN1482" s="216"/>
      <c r="AO1482"/>
      <c r="AP1482"/>
      <c r="AQ1482"/>
      <c r="AR1482"/>
      <c r="AS1482"/>
      <c r="AT1482"/>
    </row>
    <row r="1483" spans="1:46" ht="15" x14ac:dyDescent="0.25">
      <c r="B1483" s="364">
        <v>205</v>
      </c>
      <c r="C1483" s="365" t="s">
        <v>445</v>
      </c>
      <c r="D1483" s="366" t="s">
        <v>30</v>
      </c>
      <c r="E1483" s="366" t="s">
        <v>549</v>
      </c>
      <c r="F1483" s="367"/>
      <c r="G1483" s="411">
        <v>43497</v>
      </c>
      <c r="H1483" s="412">
        <v>2.75</v>
      </c>
      <c r="I1483" s="342">
        <v>1</v>
      </c>
      <c r="J1483" s="368">
        <v>0</v>
      </c>
      <c r="K1483" s="369">
        <v>0</v>
      </c>
      <c r="L1483" s="370">
        <v>2.75</v>
      </c>
      <c r="M1483" s="370">
        <v>2.7500502061135625</v>
      </c>
      <c r="N1483" s="370">
        <v>2.750100413143727</v>
      </c>
      <c r="O1483" s="370">
        <v>2.7501506210905089</v>
      </c>
      <c r="P1483" s="370">
        <v>2.7502008299539265</v>
      </c>
      <c r="Q1483" s="370">
        <v>2.7502510397339948</v>
      </c>
      <c r="R1483" s="370">
        <v>2.750301250430732</v>
      </c>
      <c r="S1483" s="370">
        <v>2.7503514620441543</v>
      </c>
      <c r="T1483" s="370">
        <v>2.7504016745742783</v>
      </c>
      <c r="U1483" s="370">
        <v>2.7504518880211206</v>
      </c>
      <c r="V1483" s="370">
        <v>2.7505021023846989</v>
      </c>
      <c r="W1483" s="370">
        <v>2.7505523176650279</v>
      </c>
      <c r="X1483" s="370">
        <v>2.7506025338621276</v>
      </c>
      <c r="Y1483" s="370">
        <v>2.7506527509760108</v>
      </c>
      <c r="Z1483" s="371"/>
      <c r="AA1483" s="347">
        <v>0</v>
      </c>
      <c r="AB1483" s="347">
        <v>0</v>
      </c>
      <c r="AC1483" s="348">
        <v>2.5454545454545455E-2</v>
      </c>
      <c r="AD1483" s="175"/>
      <c r="AE1483" s="349">
        <v>85712</v>
      </c>
      <c r="AF1483" s="350"/>
      <c r="AG1483" s="350"/>
      <c r="AH1483" s="350"/>
      <c r="AI1483" s="350"/>
      <c r="AJ1483" s="350"/>
      <c r="AK1483" s="350"/>
      <c r="AL1483" s="351"/>
      <c r="AM1483" s="157">
        <v>3.08</v>
      </c>
      <c r="AN1483" s="216">
        <v>-0.33000000000000007</v>
      </c>
      <c r="AO1483"/>
      <c r="AP1483"/>
      <c r="AQ1483"/>
      <c r="AR1483"/>
      <c r="AS1483"/>
      <c r="AT1483"/>
    </row>
    <row r="1484" spans="1:46" ht="15" x14ac:dyDescent="0.25">
      <c r="C1484" s="217"/>
      <c r="D1484" s="139"/>
      <c r="E1484" s="139"/>
      <c r="F1484" s="139"/>
      <c r="G1484" s="218">
        <v>0.3125</v>
      </c>
      <c r="H1484" s="250"/>
      <c r="I1484" s="220"/>
      <c r="J1484" s="220"/>
      <c r="K1484" s="220"/>
      <c r="L1484" s="220" t="s">
        <v>32</v>
      </c>
      <c r="M1484" s="235"/>
      <c r="N1484" s="221"/>
      <c r="O1484" s="221"/>
      <c r="P1484" s="221"/>
      <c r="Q1484" s="221"/>
      <c r="R1484" s="221"/>
      <c r="S1484" s="221"/>
      <c r="T1484" s="221"/>
      <c r="U1484" s="221"/>
      <c r="V1484" s="221"/>
      <c r="W1484" s="221"/>
      <c r="X1484" s="221"/>
      <c r="Y1484" s="221"/>
      <c r="Z1484" s="222"/>
      <c r="AA1484" s="353"/>
      <c r="AB1484" s="353"/>
      <c r="AC1484" s="372">
        <v>7.0000000000000007E-2</v>
      </c>
      <c r="AD1484" s="175"/>
      <c r="AE1484" s="186">
        <v>1</v>
      </c>
      <c r="AF1484" s="187">
        <v>0</v>
      </c>
      <c r="AG1484" s="187">
        <v>0</v>
      </c>
      <c r="AH1484" s="187">
        <v>0</v>
      </c>
      <c r="AI1484" s="187">
        <v>0</v>
      </c>
      <c r="AJ1484" s="187">
        <v>0</v>
      </c>
      <c r="AK1484" s="187">
        <v>0</v>
      </c>
      <c r="AL1484" s="188">
        <v>0</v>
      </c>
      <c r="AM1484" s="157"/>
      <c r="AN1484" s="216"/>
      <c r="AO1484"/>
      <c r="AP1484"/>
      <c r="AQ1484"/>
      <c r="AR1484"/>
      <c r="AS1484"/>
      <c r="AT1484"/>
    </row>
    <row r="1485" spans="1:46" ht="15" x14ac:dyDescent="0.25">
      <c r="C1485" s="223" t="s">
        <v>33</v>
      </c>
      <c r="D1485" s="373"/>
      <c r="E1485" s="225"/>
      <c r="F1485" s="225"/>
      <c r="G1485" s="226"/>
      <c r="H1485" s="249"/>
      <c r="I1485" s="228"/>
      <c r="J1485" s="228"/>
      <c r="K1485" s="228"/>
      <c r="L1485" s="228"/>
      <c r="M1485" s="374"/>
      <c r="N1485" s="374"/>
      <c r="O1485" s="375"/>
      <c r="P1485" s="375"/>
      <c r="Q1485" s="375"/>
      <c r="R1485" s="376" t="s">
        <v>34</v>
      </c>
      <c r="S1485" s="396">
        <v>0</v>
      </c>
      <c r="T1485" s="233"/>
      <c r="U1485" s="233"/>
      <c r="V1485" s="233"/>
      <c r="W1485" s="233"/>
      <c r="X1485" s="233"/>
      <c r="Y1485" s="233"/>
      <c r="Z1485" s="234"/>
      <c r="AA1485" s="378"/>
      <c r="AB1485" s="378"/>
      <c r="AC1485" s="379"/>
      <c r="AD1485" s="175"/>
      <c r="AE1485" s="175"/>
      <c r="AF1485" s="175"/>
      <c r="AG1485" s="175"/>
      <c r="AH1485" s="175"/>
      <c r="AI1485" s="175"/>
      <c r="AJ1485" s="175"/>
      <c r="AK1485" s="175"/>
      <c r="AL1485" s="175"/>
      <c r="AM1485" s="157"/>
      <c r="AN1485" s="216"/>
      <c r="AO1485"/>
      <c r="AP1485"/>
      <c r="AQ1485"/>
      <c r="AR1485"/>
      <c r="AS1485"/>
      <c r="AT1485"/>
    </row>
    <row r="1486" spans="1:46" ht="15" x14ac:dyDescent="0.25">
      <c r="B1486" s="380">
        <v>204</v>
      </c>
      <c r="C1486" s="365" t="s">
        <v>444</v>
      </c>
      <c r="D1486" s="366" t="s">
        <v>30</v>
      </c>
      <c r="E1486" s="366" t="s">
        <v>566</v>
      </c>
      <c r="F1486" s="367"/>
      <c r="G1486" s="411">
        <v>43488</v>
      </c>
      <c r="H1486" s="412">
        <v>1.85</v>
      </c>
      <c r="I1486" s="342">
        <v>1</v>
      </c>
      <c r="J1486" s="368">
        <v>0</v>
      </c>
      <c r="K1486" s="369">
        <v>0</v>
      </c>
      <c r="L1486" s="370">
        <v>1.85</v>
      </c>
      <c r="M1486" s="370">
        <v>1.8500337750218514</v>
      </c>
      <c r="N1486" s="370">
        <v>1.8500675506603255</v>
      </c>
      <c r="O1486" s="370">
        <v>1.8501013269154334</v>
      </c>
      <c r="P1486" s="370">
        <v>1.8501351037871869</v>
      </c>
      <c r="Q1486" s="370">
        <v>1.8501688812755968</v>
      </c>
      <c r="R1486" s="370">
        <v>1.8502026593806744</v>
      </c>
      <c r="S1486" s="370">
        <v>1.850236438102431</v>
      </c>
      <c r="T1486" s="370">
        <v>1.8502702174408783</v>
      </c>
      <c r="U1486" s="370">
        <v>1.8503039973960267</v>
      </c>
      <c r="V1486" s="370">
        <v>1.8503377779678882</v>
      </c>
      <c r="W1486" s="370">
        <v>1.8503715591564733</v>
      </c>
      <c r="X1486" s="370">
        <v>1.8504053409617949</v>
      </c>
      <c r="Y1486" s="370">
        <v>1.850439123383862</v>
      </c>
      <c r="Z1486" s="371"/>
      <c r="AA1486" s="347">
        <v>0</v>
      </c>
      <c r="AB1486" s="347">
        <v>0</v>
      </c>
      <c r="AC1486" s="348">
        <v>0.19999999999999998</v>
      </c>
      <c r="AD1486" s="175"/>
      <c r="AE1486" s="349">
        <v>85718</v>
      </c>
      <c r="AF1486" s="350"/>
      <c r="AG1486" s="350"/>
      <c r="AH1486" s="350"/>
      <c r="AI1486" s="350"/>
      <c r="AJ1486" s="350"/>
      <c r="AK1486" s="350"/>
      <c r="AL1486" s="351"/>
      <c r="AM1486" s="157">
        <v>2.11</v>
      </c>
      <c r="AN1486" s="216">
        <v>-0.25999999999999979</v>
      </c>
      <c r="AO1486"/>
      <c r="AP1486"/>
      <c r="AQ1486"/>
      <c r="AR1486"/>
      <c r="AS1486"/>
      <c r="AT1486"/>
    </row>
    <row r="1487" spans="1:46" ht="15" x14ac:dyDescent="0.25">
      <c r="C1487" s="217"/>
      <c r="D1487" s="139"/>
      <c r="E1487" s="139"/>
      <c r="F1487" s="139"/>
      <c r="G1487" s="137">
        <v>0.77083333333333337</v>
      </c>
      <c r="H1487" s="250"/>
      <c r="I1487" s="220"/>
      <c r="J1487" s="220"/>
      <c r="K1487" s="220"/>
      <c r="L1487" s="220" t="s">
        <v>32</v>
      </c>
      <c r="M1487" s="235"/>
      <c r="N1487" s="221"/>
      <c r="O1487" s="221"/>
      <c r="P1487" s="221"/>
      <c r="Q1487" s="221"/>
      <c r="R1487" s="221"/>
      <c r="S1487" s="221"/>
      <c r="T1487" s="221"/>
      <c r="U1487" s="221"/>
      <c r="V1487" s="221"/>
      <c r="W1487" s="221"/>
      <c r="X1487" s="221"/>
      <c r="Y1487" s="221"/>
      <c r="Z1487" s="222"/>
      <c r="AA1487" s="353"/>
      <c r="AB1487" s="353"/>
      <c r="AC1487" s="372">
        <v>0.37</v>
      </c>
      <c r="AD1487" s="175"/>
      <c r="AE1487" s="186">
        <v>1</v>
      </c>
      <c r="AF1487" s="187">
        <v>0</v>
      </c>
      <c r="AG1487" s="187">
        <v>0</v>
      </c>
      <c r="AH1487" s="187">
        <v>0</v>
      </c>
      <c r="AI1487" s="187">
        <v>0</v>
      </c>
      <c r="AJ1487" s="187">
        <v>0</v>
      </c>
      <c r="AK1487" s="187">
        <v>0</v>
      </c>
      <c r="AL1487" s="188">
        <v>0</v>
      </c>
      <c r="AM1487" s="157"/>
      <c r="AN1487" s="216"/>
      <c r="AO1487"/>
      <c r="AP1487"/>
      <c r="AQ1487"/>
      <c r="AR1487"/>
      <c r="AS1487"/>
      <c r="AT1487"/>
    </row>
    <row r="1488" spans="1:46" ht="15" x14ac:dyDescent="0.25">
      <c r="C1488" s="223" t="s">
        <v>33</v>
      </c>
      <c r="D1488" s="373"/>
      <c r="E1488" s="225"/>
      <c r="F1488" s="225"/>
      <c r="G1488" s="226"/>
      <c r="H1488" s="249"/>
      <c r="I1488" s="228"/>
      <c r="J1488" s="228"/>
      <c r="K1488" s="228"/>
      <c r="L1488" s="228"/>
      <c r="M1488" s="374"/>
      <c r="N1488" s="374"/>
      <c r="O1488" s="375"/>
      <c r="P1488" s="375"/>
      <c r="Q1488" s="375"/>
      <c r="R1488" s="376" t="s">
        <v>34</v>
      </c>
      <c r="S1488" s="396">
        <v>0</v>
      </c>
      <c r="T1488" s="233"/>
      <c r="U1488" s="233"/>
      <c r="V1488" s="233"/>
      <c r="W1488" s="233"/>
      <c r="X1488" s="233"/>
      <c r="Y1488" s="233"/>
      <c r="Z1488" s="234"/>
      <c r="AA1488" s="378"/>
      <c r="AB1488" s="378"/>
      <c r="AC1488" s="379"/>
      <c r="AD1488" s="175"/>
      <c r="AE1488" s="175"/>
      <c r="AF1488" s="175"/>
      <c r="AG1488" s="175"/>
      <c r="AH1488" s="175"/>
      <c r="AI1488" s="175"/>
      <c r="AJ1488" s="175"/>
      <c r="AK1488" s="175"/>
      <c r="AL1488" s="175"/>
      <c r="AM1488" s="157"/>
      <c r="AN1488" s="216"/>
      <c r="AO1488"/>
      <c r="AP1488"/>
      <c r="AQ1488"/>
      <c r="AR1488"/>
      <c r="AS1488"/>
      <c r="AT1488"/>
    </row>
    <row r="1489" spans="1:46" ht="15" x14ac:dyDescent="0.25">
      <c r="A1489" s="246"/>
      <c r="B1489" s="246"/>
      <c r="C1489" s="246"/>
      <c r="D1489" s="246"/>
      <c r="E1489" s="246"/>
      <c r="F1489" s="246"/>
      <c r="G1489" s="246"/>
      <c r="H1489" s="246"/>
      <c r="I1489" s="246"/>
      <c r="J1489" s="246"/>
      <c r="K1489" s="246"/>
      <c r="L1489" s="246"/>
      <c r="M1489" s="246"/>
      <c r="N1489" s="246"/>
      <c r="O1489" s="246"/>
      <c r="P1489" s="246"/>
      <c r="Q1489" s="246"/>
      <c r="R1489" s="246"/>
      <c r="S1489" s="246"/>
      <c r="T1489" s="246"/>
      <c r="U1489" s="246"/>
      <c r="V1489" s="246"/>
      <c r="W1489" s="246"/>
      <c r="X1489" s="246"/>
      <c r="Y1489" s="246"/>
      <c r="Z1489" s="246"/>
      <c r="AA1489" s="246"/>
      <c r="AB1489" s="246"/>
      <c r="AC1489" s="246"/>
      <c r="AD1489" s="246"/>
      <c r="AE1489" s="246"/>
      <c r="AF1489" s="246"/>
      <c r="AG1489" s="246"/>
      <c r="AH1489" s="246"/>
      <c r="AI1489" s="246"/>
      <c r="AJ1489" s="246"/>
      <c r="AK1489" s="246"/>
      <c r="AL1489" s="246"/>
      <c r="AM1489" s="157"/>
      <c r="AN1489" s="216"/>
      <c r="AO1489"/>
      <c r="AP1489"/>
      <c r="AQ1489"/>
      <c r="AR1489"/>
      <c r="AS1489"/>
      <c r="AT1489"/>
    </row>
    <row r="1490" spans="1:46" ht="15" x14ac:dyDescent="0.25">
      <c r="A1490" s="152"/>
      <c r="B1490" s="25"/>
      <c r="C1490" s="158"/>
      <c r="D1490" s="152"/>
      <c r="E1490" s="152"/>
      <c r="F1490" s="152"/>
      <c r="G1490" s="152"/>
      <c r="H1490" s="152"/>
      <c r="I1490" s="152"/>
      <c r="J1490" s="152"/>
      <c r="K1490" s="152"/>
      <c r="L1490" s="7" t="s">
        <v>0</v>
      </c>
      <c r="M1490" s="159"/>
      <c r="N1490" s="159"/>
      <c r="O1490" s="159"/>
      <c r="P1490" s="159"/>
      <c r="Q1490" s="159"/>
      <c r="R1490" s="159"/>
      <c r="S1490" s="159"/>
      <c r="T1490" s="159"/>
      <c r="U1490" s="159"/>
      <c r="V1490" s="159"/>
      <c r="W1490" s="159"/>
      <c r="X1490" s="159"/>
      <c r="Y1490" s="159"/>
      <c r="Z1490" s="156"/>
      <c r="AA1490" s="152"/>
      <c r="AB1490" s="152"/>
      <c r="AC1490" s="152"/>
      <c r="AD1490" s="152"/>
      <c r="AE1490" s="152"/>
      <c r="AF1490" s="152"/>
      <c r="AG1490" s="152"/>
      <c r="AH1490" s="152"/>
      <c r="AI1490" s="152"/>
      <c r="AJ1490" s="152"/>
      <c r="AK1490" s="152"/>
      <c r="AL1490" s="152"/>
      <c r="AM1490" s="157"/>
      <c r="AN1490" s="216"/>
      <c r="AO1490"/>
      <c r="AP1490"/>
      <c r="AQ1490"/>
      <c r="AR1490"/>
      <c r="AS1490"/>
      <c r="AT1490"/>
    </row>
    <row r="1491" spans="1:46" ht="61.5" x14ac:dyDescent="0.25">
      <c r="A1491" s="20" t="s">
        <v>39</v>
      </c>
      <c r="B1491" s="21" t="s">
        <v>657</v>
      </c>
      <c r="C1491" s="20" t="s">
        <v>2</v>
      </c>
      <c r="D1491" s="18" t="s">
        <v>3</v>
      </c>
      <c r="E1491" s="18" t="s">
        <v>4</v>
      </c>
      <c r="F1491" s="18" t="s">
        <v>5</v>
      </c>
      <c r="G1491" s="22" t="s">
        <v>6</v>
      </c>
      <c r="H1491" s="22" t="s">
        <v>826</v>
      </c>
      <c r="I1491" s="16" t="s">
        <v>7</v>
      </c>
      <c r="J1491" s="24" t="s">
        <v>8</v>
      </c>
      <c r="K1491" s="17" t="s">
        <v>9</v>
      </c>
      <c r="L1491" s="22" t="s">
        <v>10</v>
      </c>
      <c r="M1491" s="22" t="s">
        <v>658</v>
      </c>
      <c r="N1491" s="22" t="s">
        <v>659</v>
      </c>
      <c r="O1491" s="22" t="s">
        <v>660</v>
      </c>
      <c r="P1491" s="22" t="s">
        <v>661</v>
      </c>
      <c r="Q1491" s="22" t="s">
        <v>662</v>
      </c>
      <c r="R1491" s="22" t="s">
        <v>663</v>
      </c>
      <c r="S1491" s="22" t="s">
        <v>664</v>
      </c>
      <c r="T1491" s="22" t="s">
        <v>665</v>
      </c>
      <c r="U1491" s="22" t="s">
        <v>666</v>
      </c>
      <c r="V1491" s="22" t="s">
        <v>667</v>
      </c>
      <c r="W1491" s="22" t="s">
        <v>665</v>
      </c>
      <c r="X1491" s="22" t="s">
        <v>666</v>
      </c>
      <c r="Y1491" s="22" t="s">
        <v>667</v>
      </c>
      <c r="Z1491" s="23" t="s">
        <v>11</v>
      </c>
      <c r="AA1491" s="19" t="s">
        <v>12</v>
      </c>
      <c r="AB1491" s="19" t="s">
        <v>13</v>
      </c>
      <c r="AC1491" s="19" t="s">
        <v>14</v>
      </c>
      <c r="AD1491" s="160"/>
      <c r="AE1491" s="19" t="s">
        <v>15</v>
      </c>
      <c r="AF1491" s="19" t="s">
        <v>16</v>
      </c>
      <c r="AG1491" s="19" t="s">
        <v>17</v>
      </c>
      <c r="AH1491" s="19" t="s">
        <v>18</v>
      </c>
      <c r="AI1491" s="19" t="s">
        <v>19</v>
      </c>
      <c r="AJ1491" s="19" t="s">
        <v>20</v>
      </c>
      <c r="AK1491" s="19" t="s">
        <v>21</v>
      </c>
      <c r="AL1491" s="19" t="s">
        <v>22</v>
      </c>
      <c r="AM1491" s="157"/>
      <c r="AN1491" s="216"/>
      <c r="AO1491"/>
      <c r="AP1491"/>
      <c r="AQ1491"/>
      <c r="AR1491"/>
      <c r="AS1491"/>
      <c r="AT1491"/>
    </row>
    <row r="1492" spans="1:46" ht="15" x14ac:dyDescent="0.25">
      <c r="A1492" s="6"/>
      <c r="B1492" s="161"/>
      <c r="C1492" s="162"/>
      <c r="D1492" s="161"/>
      <c r="E1492" s="161"/>
      <c r="F1492" s="161"/>
      <c r="G1492" s="163"/>
      <c r="H1492" s="161"/>
      <c r="I1492" s="164"/>
      <c r="J1492" s="165"/>
      <c r="K1492" s="161"/>
      <c r="L1492" s="161"/>
      <c r="M1492" s="161"/>
      <c r="N1492" s="161"/>
      <c r="O1492" s="161"/>
      <c r="P1492" s="161"/>
      <c r="Q1492" s="161"/>
      <c r="R1492" s="161"/>
      <c r="S1492" s="161"/>
      <c r="T1492" s="161"/>
      <c r="U1492" s="161"/>
      <c r="V1492" s="161"/>
      <c r="W1492" s="161"/>
      <c r="X1492" s="161"/>
      <c r="Y1492" s="161"/>
      <c r="Z1492" s="160"/>
      <c r="AA1492" s="160"/>
      <c r="AB1492" s="160"/>
      <c r="AC1492" s="160"/>
      <c r="AD1492" s="160"/>
      <c r="AE1492" s="160"/>
      <c r="AF1492" s="160"/>
      <c r="AG1492" s="160"/>
      <c r="AH1492" s="160"/>
      <c r="AI1492" s="160"/>
      <c r="AJ1492" s="160"/>
      <c r="AK1492" s="160"/>
      <c r="AL1492" s="160"/>
      <c r="AM1492" s="157"/>
      <c r="AN1492" s="216"/>
      <c r="AO1492"/>
      <c r="AP1492"/>
      <c r="AQ1492"/>
      <c r="AR1492"/>
      <c r="AS1492"/>
      <c r="AT1492"/>
    </row>
    <row r="1493" spans="1:46" ht="15" x14ac:dyDescent="0.25">
      <c r="A1493" s="334" t="s">
        <v>457</v>
      </c>
      <c r="B1493" s="335">
        <v>949</v>
      </c>
      <c r="C1493" s="336"/>
      <c r="D1493" s="337" t="s">
        <v>23</v>
      </c>
      <c r="E1493" s="338" t="s">
        <v>840</v>
      </c>
      <c r="F1493" s="339"/>
      <c r="G1493" s="408"/>
      <c r="H1493" s="409">
        <v>16.600000000000001</v>
      </c>
      <c r="I1493" s="342">
        <v>1</v>
      </c>
      <c r="J1493" s="343"/>
      <c r="K1493" s="344" t="s">
        <v>24</v>
      </c>
      <c r="L1493" s="345">
        <v>16.600000000000001</v>
      </c>
      <c r="M1493" s="345">
        <v>16.600303062358236</v>
      </c>
      <c r="N1493" s="345">
        <v>16.600606130249407</v>
      </c>
      <c r="O1493" s="345">
        <v>16.60090920367362</v>
      </c>
      <c r="P1493" s="345">
        <v>16.601212282630975</v>
      </c>
      <c r="Q1493" s="345">
        <v>16.601515367121568</v>
      </c>
      <c r="R1493" s="345">
        <v>16.601818457145509</v>
      </c>
      <c r="S1493" s="345">
        <v>16.602121552702897</v>
      </c>
      <c r="T1493" s="345">
        <v>16.602424653793829</v>
      </c>
      <c r="U1493" s="345">
        <v>16.6027277604184</v>
      </c>
      <c r="V1493" s="345">
        <v>16.603030872576731</v>
      </c>
      <c r="W1493" s="345">
        <v>16.603333990268897</v>
      </c>
      <c r="X1493" s="345">
        <v>16.603637113495026</v>
      </c>
      <c r="Y1493" s="345">
        <v>16.603940242255195</v>
      </c>
      <c r="Z1493" s="346" t="s">
        <v>1637</v>
      </c>
      <c r="AA1493" s="347">
        <v>0</v>
      </c>
      <c r="AB1493" s="347">
        <v>0</v>
      </c>
      <c r="AC1493" s="348">
        <v>6.6265060240963861E-2</v>
      </c>
      <c r="AD1493" s="175"/>
      <c r="AE1493" s="349">
        <v>19530</v>
      </c>
      <c r="AF1493" s="350"/>
      <c r="AG1493" s="350"/>
      <c r="AH1493" s="350"/>
      <c r="AI1493" s="350"/>
      <c r="AJ1493" s="350"/>
      <c r="AK1493" s="350"/>
      <c r="AL1493" s="351"/>
      <c r="AM1493" s="157"/>
      <c r="AN1493" s="216"/>
      <c r="AO1493"/>
      <c r="AP1493"/>
      <c r="AQ1493"/>
      <c r="AR1493"/>
      <c r="AS1493"/>
      <c r="AT1493"/>
    </row>
    <row r="1494" spans="1:46" ht="15" x14ac:dyDescent="0.25">
      <c r="A1494" s="11"/>
      <c r="B1494" s="176"/>
      <c r="C1494" s="177"/>
      <c r="D1494" s="178"/>
      <c r="E1494" s="178"/>
      <c r="F1494" s="178"/>
      <c r="G1494" s="179"/>
      <c r="H1494" s="180"/>
      <c r="I1494" s="181"/>
      <c r="J1494" s="182"/>
      <c r="K1494" s="183" t="s">
        <v>25</v>
      </c>
      <c r="L1494" s="352">
        <v>16.022210680000001</v>
      </c>
      <c r="M1494" s="352">
        <v>16.022503193792339</v>
      </c>
      <c r="N1494" s="352">
        <v>16.022795712925031</v>
      </c>
      <c r="O1494" s="352">
        <v>16.023088237398177</v>
      </c>
      <c r="P1494" s="352">
        <v>16.023380767211876</v>
      </c>
      <c r="Q1494" s="352">
        <v>16.023673302366223</v>
      </c>
      <c r="R1494" s="352">
        <v>16.023965842861319</v>
      </c>
      <c r="S1494" s="352">
        <v>16.024258388697259</v>
      </c>
      <c r="T1494" s="352">
        <v>16.024550939874143</v>
      </c>
      <c r="U1494" s="352">
        <v>16.024843496392059</v>
      </c>
      <c r="V1494" s="352">
        <v>16.025136058251121</v>
      </c>
      <c r="W1494" s="352">
        <v>16.025428625451404</v>
      </c>
      <c r="X1494" s="352">
        <v>16.025721197993033</v>
      </c>
      <c r="Y1494" s="352">
        <v>16.026013775876081</v>
      </c>
      <c r="Z1494" s="184"/>
      <c r="AA1494" s="353"/>
      <c r="AB1494" s="353"/>
      <c r="AC1494" s="354">
        <v>1.1000000000000001</v>
      </c>
      <c r="AD1494" s="175"/>
      <c r="AE1494" s="186">
        <v>1</v>
      </c>
      <c r="AF1494" s="187">
        <v>0</v>
      </c>
      <c r="AG1494" s="187">
        <v>0</v>
      </c>
      <c r="AH1494" s="187">
        <v>0</v>
      </c>
      <c r="AI1494" s="187">
        <v>0</v>
      </c>
      <c r="AJ1494" s="187">
        <v>0</v>
      </c>
      <c r="AK1494" s="187">
        <v>0</v>
      </c>
      <c r="AL1494" s="188">
        <v>0</v>
      </c>
      <c r="AM1494" s="157"/>
      <c r="AN1494" s="216"/>
      <c r="AO1494"/>
      <c r="AP1494"/>
      <c r="AQ1494"/>
      <c r="AR1494"/>
      <c r="AS1494"/>
      <c r="AT1494"/>
    </row>
    <row r="1495" spans="1:46" ht="15" x14ac:dyDescent="0.25">
      <c r="A1495" s="11"/>
      <c r="B1495" s="176"/>
      <c r="C1495" s="189"/>
      <c r="D1495" s="190" t="s">
        <v>26</v>
      </c>
      <c r="E1495" s="355"/>
      <c r="F1495" s="356"/>
      <c r="G1495" s="357"/>
      <c r="H1495" s="358"/>
      <c r="I1495" s="359"/>
      <c r="J1495" s="359"/>
      <c r="K1495" s="359"/>
      <c r="L1495" s="359"/>
      <c r="M1495" s="359"/>
      <c r="N1495" s="360"/>
      <c r="O1495" s="360"/>
      <c r="P1495" s="360"/>
      <c r="Q1495" s="360"/>
      <c r="R1495" s="361" t="s">
        <v>27</v>
      </c>
      <c r="S1495" s="392">
        <v>0</v>
      </c>
      <c r="T1495" s="353"/>
      <c r="U1495" s="353"/>
      <c r="V1495" s="353"/>
      <c r="W1495" s="353"/>
      <c r="X1495" s="353"/>
      <c r="Y1495" s="353"/>
      <c r="Z1495" s="184"/>
      <c r="AA1495" s="362"/>
      <c r="AB1495" s="362"/>
      <c r="AC1495" s="363"/>
      <c r="AD1495" s="175"/>
      <c r="AE1495" s="175"/>
      <c r="AF1495" s="175"/>
      <c r="AG1495" s="175"/>
      <c r="AH1495" s="175"/>
      <c r="AI1495" s="175"/>
      <c r="AJ1495" s="175"/>
      <c r="AK1495" s="175"/>
      <c r="AL1495" s="175"/>
      <c r="AM1495" s="157"/>
      <c r="AN1495" s="216"/>
      <c r="AO1495"/>
      <c r="AP1495"/>
      <c r="AQ1495"/>
      <c r="AR1495"/>
      <c r="AS1495"/>
      <c r="AT1495"/>
    </row>
    <row r="1496" spans="1:46" ht="15" x14ac:dyDescent="0.25">
      <c r="A1496" s="14"/>
      <c r="B1496" s="197"/>
      <c r="C1496" s="198"/>
      <c r="D1496" s="198"/>
      <c r="E1496" s="198"/>
      <c r="F1496" s="199"/>
      <c r="G1496" s="200" t="s">
        <v>28</v>
      </c>
      <c r="H1496" s="201">
        <v>0.99199999999999999</v>
      </c>
      <c r="I1496" s="197"/>
      <c r="J1496" s="202"/>
      <c r="K1496" s="203" t="s">
        <v>29</v>
      </c>
      <c r="L1496" s="78">
        <v>16.467200000000002</v>
      </c>
      <c r="M1496" s="78">
        <v>16.46750063785937</v>
      </c>
      <c r="N1496" s="78">
        <v>16.467801281207411</v>
      </c>
      <c r="O1496" s="78">
        <v>16.468101930044231</v>
      </c>
      <c r="P1496" s="78">
        <v>16.468402584369926</v>
      </c>
      <c r="Q1496" s="78">
        <v>16.468703244184596</v>
      </c>
      <c r="R1496" s="78">
        <v>16.469003909488343</v>
      </c>
      <c r="S1496" s="78">
        <v>16.469304580281275</v>
      </c>
      <c r="T1496" s="78">
        <v>16.469605256563479</v>
      </c>
      <c r="U1496" s="78">
        <v>16.469905938335053</v>
      </c>
      <c r="V1496" s="78">
        <v>16.470206625596116</v>
      </c>
      <c r="W1496" s="78">
        <v>16.470507318346748</v>
      </c>
      <c r="X1496" s="78">
        <v>16.470808016587064</v>
      </c>
      <c r="Y1496" s="78">
        <v>16.471108720317154</v>
      </c>
      <c r="Z1496" s="204"/>
      <c r="AA1496" s="205"/>
      <c r="AB1496" s="198"/>
      <c r="AC1496" s="206"/>
      <c r="AD1496" s="175"/>
      <c r="AE1496" s="175"/>
      <c r="AF1496" s="175"/>
      <c r="AG1496" s="175"/>
      <c r="AH1496" s="175"/>
      <c r="AI1496" s="175"/>
      <c r="AJ1496" s="175"/>
      <c r="AK1496" s="175"/>
      <c r="AL1496" s="175"/>
      <c r="AM1496" s="157"/>
      <c r="AN1496" s="216"/>
      <c r="AO1496"/>
      <c r="AP1496"/>
      <c r="AQ1496"/>
      <c r="AR1496"/>
      <c r="AS1496"/>
      <c r="AT1496"/>
    </row>
    <row r="1497" spans="1:46" ht="15" x14ac:dyDescent="0.25">
      <c r="A1497" s="2"/>
      <c r="C1497" s="207"/>
      <c r="D1497" s="208"/>
      <c r="E1497" s="208"/>
      <c r="F1497" s="208"/>
      <c r="G1497" s="209"/>
      <c r="H1497" s="241"/>
      <c r="I1497" s="211"/>
      <c r="J1497" s="212"/>
      <c r="K1497" s="208"/>
      <c r="Z1497" s="175"/>
      <c r="AA1497" s="175"/>
      <c r="AB1497" s="175"/>
      <c r="AC1497" s="175"/>
      <c r="AD1497" s="175"/>
      <c r="AE1497" s="175"/>
      <c r="AF1497" s="175"/>
      <c r="AG1497" s="175"/>
      <c r="AH1497" s="175"/>
      <c r="AI1497" s="175"/>
      <c r="AJ1497" s="175"/>
      <c r="AK1497" s="175"/>
      <c r="AL1497" s="175"/>
      <c r="AM1497" s="157"/>
      <c r="AN1497" s="216"/>
      <c r="AO1497"/>
      <c r="AP1497"/>
      <c r="AQ1497"/>
      <c r="AR1497"/>
      <c r="AS1497"/>
      <c r="AT1497"/>
    </row>
    <row r="1498" spans="1:46" ht="15" x14ac:dyDescent="0.25">
      <c r="A1498" s="152"/>
      <c r="B1498" s="388">
        <v>863</v>
      </c>
      <c r="C1498" s="365" t="s">
        <v>452</v>
      </c>
      <c r="D1498" s="366" t="s">
        <v>30</v>
      </c>
      <c r="E1498" s="366" t="s">
        <v>533</v>
      </c>
      <c r="F1498" s="367"/>
      <c r="G1498" s="411">
        <v>43459</v>
      </c>
      <c r="H1498" s="412">
        <v>3.04</v>
      </c>
      <c r="I1498" s="342">
        <v>1</v>
      </c>
      <c r="J1498" s="368">
        <v>0</v>
      </c>
      <c r="K1498" s="369">
        <v>0</v>
      </c>
      <c r="L1498" s="370">
        <v>3.04</v>
      </c>
      <c r="M1498" s="370">
        <v>3.0400555005764476</v>
      </c>
      <c r="N1498" s="370">
        <v>3.0401110021661562</v>
      </c>
      <c r="O1498" s="370">
        <v>3.0401665047691444</v>
      </c>
      <c r="P1498" s="370">
        <v>3.0402220083854314</v>
      </c>
      <c r="Q1498" s="370">
        <v>3.0402775130150346</v>
      </c>
      <c r="R1498" s="370">
        <v>3.0403330186579729</v>
      </c>
      <c r="S1498" s="370">
        <v>3.0403885253142651</v>
      </c>
      <c r="T1498" s="370">
        <v>3.0404440329839297</v>
      </c>
      <c r="U1498" s="370">
        <v>3.0404995416669842</v>
      </c>
      <c r="V1498" s="370">
        <v>3.0405550513634489</v>
      </c>
      <c r="W1498" s="370">
        <v>3.0406105620733399</v>
      </c>
      <c r="X1498" s="370">
        <v>3.0406660737966789</v>
      </c>
      <c r="Y1498" s="370">
        <v>3.0407215865334813</v>
      </c>
      <c r="Z1498" s="381"/>
      <c r="AA1498" s="347">
        <v>0</v>
      </c>
      <c r="AB1498" s="347">
        <v>0</v>
      </c>
      <c r="AC1498" s="348">
        <v>0.11513157894736842</v>
      </c>
      <c r="AD1498" s="175"/>
      <c r="AE1498" s="349">
        <v>85813</v>
      </c>
      <c r="AF1498" s="350"/>
      <c r="AG1498" s="350"/>
      <c r="AH1498" s="350"/>
      <c r="AI1498" s="350"/>
      <c r="AJ1498" s="350"/>
      <c r="AK1498" s="350"/>
      <c r="AL1498" s="351"/>
      <c r="AM1498" s="157">
        <v>2.9909791037070699</v>
      </c>
      <c r="AN1498" s="216">
        <v>4.9020896292930161E-2</v>
      </c>
      <c r="AO1498"/>
      <c r="AP1498"/>
      <c r="AQ1498"/>
      <c r="AR1498"/>
      <c r="AS1498"/>
      <c r="AT1498"/>
    </row>
    <row r="1499" spans="1:46" ht="15" x14ac:dyDescent="0.25">
      <c r="A1499" s="152"/>
      <c r="C1499" s="217"/>
      <c r="D1499" s="139"/>
      <c r="E1499" s="139"/>
      <c r="F1499" s="139"/>
      <c r="G1499" s="218">
        <v>0.5625</v>
      </c>
      <c r="H1499" s="248"/>
      <c r="I1499" s="220"/>
      <c r="J1499" s="220"/>
      <c r="K1499" s="220"/>
      <c r="L1499" s="220" t="s">
        <v>32</v>
      </c>
      <c r="M1499" s="235"/>
      <c r="N1499" s="221"/>
      <c r="O1499" s="221"/>
      <c r="P1499" s="221"/>
      <c r="Q1499" s="221"/>
      <c r="R1499" s="221"/>
      <c r="S1499" s="221"/>
      <c r="T1499" s="221"/>
      <c r="U1499" s="221"/>
      <c r="V1499" s="221"/>
      <c r="W1499" s="221"/>
      <c r="X1499" s="221"/>
      <c r="Y1499" s="221"/>
      <c r="Z1499" s="222"/>
      <c r="AA1499" s="353"/>
      <c r="AB1499" s="353"/>
      <c r="AC1499" s="372">
        <v>0.35</v>
      </c>
      <c r="AD1499" s="175"/>
      <c r="AE1499" s="186">
        <v>1</v>
      </c>
      <c r="AF1499" s="187">
        <v>0</v>
      </c>
      <c r="AG1499" s="187">
        <v>0</v>
      </c>
      <c r="AH1499" s="187">
        <v>0</v>
      </c>
      <c r="AI1499" s="187">
        <v>0</v>
      </c>
      <c r="AJ1499" s="187">
        <v>0</v>
      </c>
      <c r="AK1499" s="187">
        <v>0</v>
      </c>
      <c r="AL1499" s="188">
        <v>0</v>
      </c>
      <c r="AM1499" s="157"/>
      <c r="AN1499" s="216"/>
      <c r="AO1499"/>
      <c r="AP1499"/>
      <c r="AQ1499"/>
      <c r="AR1499"/>
      <c r="AS1499"/>
      <c r="AT1499"/>
    </row>
    <row r="1500" spans="1:46" ht="15" x14ac:dyDescent="0.25">
      <c r="A1500" s="152"/>
      <c r="C1500" s="223" t="s">
        <v>33</v>
      </c>
      <c r="D1500" s="373"/>
      <c r="E1500" s="225"/>
      <c r="F1500" s="225"/>
      <c r="G1500" s="226"/>
      <c r="H1500" s="249"/>
      <c r="I1500" s="228"/>
      <c r="J1500" s="228"/>
      <c r="K1500" s="228"/>
      <c r="L1500" s="228"/>
      <c r="M1500" s="374"/>
      <c r="N1500" s="374"/>
      <c r="O1500" s="375"/>
      <c r="P1500" s="375"/>
      <c r="Q1500" s="375"/>
      <c r="R1500" s="376" t="s">
        <v>34</v>
      </c>
      <c r="S1500" s="396">
        <v>0</v>
      </c>
      <c r="T1500" s="233"/>
      <c r="U1500" s="233"/>
      <c r="V1500" s="233"/>
      <c r="W1500" s="233"/>
      <c r="X1500" s="233"/>
      <c r="Y1500" s="233"/>
      <c r="Z1500" s="234"/>
      <c r="AA1500" s="378"/>
      <c r="AB1500" s="378"/>
      <c r="AC1500" s="379"/>
      <c r="AD1500" s="175"/>
      <c r="AE1500" s="175"/>
      <c r="AF1500" s="175"/>
      <c r="AG1500" s="175"/>
      <c r="AH1500" s="175"/>
      <c r="AI1500" s="175"/>
      <c r="AJ1500" s="175"/>
      <c r="AK1500" s="175"/>
      <c r="AL1500" s="175"/>
      <c r="AM1500" s="157"/>
      <c r="AN1500" s="216"/>
      <c r="AO1500"/>
      <c r="AP1500"/>
      <c r="AQ1500"/>
      <c r="AR1500"/>
      <c r="AS1500"/>
      <c r="AT1500"/>
    </row>
    <row r="1501" spans="1:46" ht="15" x14ac:dyDescent="0.25">
      <c r="A1501" s="152"/>
      <c r="B1501" s="364">
        <v>901</v>
      </c>
      <c r="C1501" s="365" t="s">
        <v>453</v>
      </c>
      <c r="D1501" s="366" t="s">
        <v>30</v>
      </c>
      <c r="E1501" s="366" t="s">
        <v>562</v>
      </c>
      <c r="F1501" s="367"/>
      <c r="G1501" s="411">
        <v>43496</v>
      </c>
      <c r="H1501" s="412">
        <v>2.5099999999999998</v>
      </c>
      <c r="I1501" s="342">
        <v>1</v>
      </c>
      <c r="J1501" s="368">
        <v>0</v>
      </c>
      <c r="K1501" s="369">
        <v>0</v>
      </c>
      <c r="L1501" s="370">
        <v>2.5099999999999998</v>
      </c>
      <c r="M1501" s="370">
        <v>2.5100458244891062</v>
      </c>
      <c r="N1501" s="370">
        <v>2.5100916498148194</v>
      </c>
      <c r="O1501" s="370">
        <v>2.5101374759771553</v>
      </c>
      <c r="P1501" s="370">
        <v>2.5101833029761291</v>
      </c>
      <c r="Q1501" s="370">
        <v>2.510229130811755</v>
      </c>
      <c r="R1501" s="370">
        <v>2.5102749594840499</v>
      </c>
      <c r="S1501" s="370">
        <v>2.5103207889930279</v>
      </c>
      <c r="T1501" s="370">
        <v>2.5103666193387046</v>
      </c>
      <c r="U1501" s="370">
        <v>2.5104124505210952</v>
      </c>
      <c r="V1501" s="370">
        <v>2.5104582825402155</v>
      </c>
      <c r="W1501" s="370">
        <v>2.5105041153960799</v>
      </c>
      <c r="X1501" s="370">
        <v>2.5105499490887051</v>
      </c>
      <c r="Y1501" s="370">
        <v>2.5105957836181045</v>
      </c>
      <c r="Z1501" s="371"/>
      <c r="AA1501" s="347">
        <v>0</v>
      </c>
      <c r="AB1501" s="347">
        <v>0</v>
      </c>
      <c r="AC1501" s="348">
        <v>0</v>
      </c>
      <c r="AD1501" s="175"/>
      <c r="AE1501" s="349">
        <v>85817</v>
      </c>
      <c r="AF1501" s="350"/>
      <c r="AG1501" s="350"/>
      <c r="AH1501" s="350"/>
      <c r="AI1501" s="350"/>
      <c r="AJ1501" s="350"/>
      <c r="AK1501" s="350"/>
      <c r="AL1501" s="351"/>
      <c r="AM1501" s="157">
        <v>2.6707572652737253</v>
      </c>
      <c r="AN1501" s="216">
        <v>-0.16075726527372547</v>
      </c>
      <c r="AO1501"/>
      <c r="AP1501"/>
      <c r="AQ1501"/>
      <c r="AR1501"/>
      <c r="AS1501"/>
      <c r="AT1501"/>
    </row>
    <row r="1502" spans="1:46" ht="15" x14ac:dyDescent="0.25">
      <c r="A1502" s="152"/>
      <c r="C1502" s="217"/>
      <c r="D1502" s="139"/>
      <c r="E1502" s="139"/>
      <c r="F1502" s="139"/>
      <c r="G1502" s="218">
        <v>0.85416666666666663</v>
      </c>
      <c r="H1502" s="250"/>
      <c r="I1502" s="220"/>
      <c r="J1502" s="220"/>
      <c r="K1502" s="220"/>
      <c r="L1502" s="220" t="s">
        <v>32</v>
      </c>
      <c r="M1502" s="221"/>
      <c r="N1502" s="221"/>
      <c r="O1502" s="221"/>
      <c r="P1502" s="221"/>
      <c r="Q1502" s="221"/>
      <c r="R1502" s="221"/>
      <c r="S1502" s="221"/>
      <c r="T1502" s="221"/>
      <c r="U1502" s="221"/>
      <c r="V1502" s="221"/>
      <c r="W1502" s="221"/>
      <c r="X1502" s="221"/>
      <c r="Y1502" s="221"/>
      <c r="Z1502" s="222"/>
      <c r="AA1502" s="353"/>
      <c r="AB1502" s="353"/>
      <c r="AC1502" s="372">
        <v>0</v>
      </c>
      <c r="AD1502" s="175"/>
      <c r="AE1502" s="186">
        <v>1</v>
      </c>
      <c r="AF1502" s="187">
        <v>0</v>
      </c>
      <c r="AG1502" s="187">
        <v>0</v>
      </c>
      <c r="AH1502" s="187">
        <v>0</v>
      </c>
      <c r="AI1502" s="187">
        <v>0</v>
      </c>
      <c r="AJ1502" s="187">
        <v>0</v>
      </c>
      <c r="AK1502" s="187">
        <v>0</v>
      </c>
      <c r="AL1502" s="188">
        <v>0</v>
      </c>
      <c r="AM1502" s="157"/>
      <c r="AN1502" s="216"/>
      <c r="AO1502"/>
      <c r="AP1502"/>
      <c r="AQ1502"/>
      <c r="AR1502"/>
      <c r="AS1502"/>
      <c r="AT1502"/>
    </row>
    <row r="1503" spans="1:46" ht="15" x14ac:dyDescent="0.25">
      <c r="A1503" s="152"/>
      <c r="C1503" s="223" t="s">
        <v>33</v>
      </c>
      <c r="D1503" s="373"/>
      <c r="E1503" s="225"/>
      <c r="F1503" s="225"/>
      <c r="G1503" s="226"/>
      <c r="H1503" s="249"/>
      <c r="I1503" s="228"/>
      <c r="J1503" s="228"/>
      <c r="K1503" s="228"/>
      <c r="L1503" s="228"/>
      <c r="M1503" s="374"/>
      <c r="N1503" s="374"/>
      <c r="O1503" s="375"/>
      <c r="P1503" s="375"/>
      <c r="Q1503" s="375"/>
      <c r="R1503" s="376" t="s">
        <v>34</v>
      </c>
      <c r="S1503" s="396">
        <v>0</v>
      </c>
      <c r="T1503" s="233"/>
      <c r="U1503" s="233"/>
      <c r="V1503" s="233"/>
      <c r="W1503" s="233"/>
      <c r="X1503" s="233"/>
      <c r="Y1503" s="233"/>
      <c r="Z1503" s="234"/>
      <c r="AA1503" s="378"/>
      <c r="AB1503" s="378"/>
      <c r="AC1503" s="379"/>
      <c r="AD1503" s="175"/>
      <c r="AE1503" s="175"/>
      <c r="AF1503" s="175"/>
      <c r="AG1503" s="175"/>
      <c r="AH1503" s="175"/>
      <c r="AI1503" s="175"/>
      <c r="AJ1503" s="175"/>
      <c r="AK1503" s="175"/>
      <c r="AL1503" s="175"/>
      <c r="AM1503" s="157"/>
      <c r="AN1503" s="216"/>
      <c r="AO1503"/>
      <c r="AP1503"/>
      <c r="AQ1503"/>
      <c r="AR1503"/>
      <c r="AS1503"/>
      <c r="AT1503"/>
    </row>
    <row r="1504" spans="1:46" ht="15" x14ac:dyDescent="0.25">
      <c r="A1504" s="152"/>
      <c r="B1504" s="364">
        <v>909</v>
      </c>
      <c r="C1504" s="365" t="s">
        <v>454</v>
      </c>
      <c r="D1504" s="366" t="s">
        <v>30</v>
      </c>
      <c r="E1504" s="366" t="s">
        <v>532</v>
      </c>
      <c r="F1504" s="367"/>
      <c r="G1504" s="411">
        <v>43489</v>
      </c>
      <c r="H1504" s="412">
        <v>5.7910000000000004</v>
      </c>
      <c r="I1504" s="342">
        <v>1</v>
      </c>
      <c r="J1504" s="368">
        <v>0</v>
      </c>
      <c r="K1504" s="369">
        <v>0</v>
      </c>
      <c r="L1504" s="370">
        <v>5.7910000000000004</v>
      </c>
      <c r="M1504" s="370">
        <v>5.791105724946779</v>
      </c>
      <c r="N1504" s="370">
        <v>5.7912114518237541</v>
      </c>
      <c r="O1504" s="370">
        <v>5.7913171806309593</v>
      </c>
      <c r="P1504" s="370">
        <v>5.7914229113684321</v>
      </c>
      <c r="Q1504" s="370">
        <v>5.7915286440362053</v>
      </c>
      <c r="R1504" s="370">
        <v>5.7916343786343161</v>
      </c>
      <c r="S1504" s="370">
        <v>5.7917401151627992</v>
      </c>
      <c r="T1504" s="370">
        <v>5.7918458536216901</v>
      </c>
      <c r="U1504" s="370">
        <v>5.7919515940110218</v>
      </c>
      <c r="V1504" s="370">
        <v>5.7920573363308332</v>
      </c>
      <c r="W1504" s="370">
        <v>5.7921630805811555</v>
      </c>
      <c r="X1504" s="370">
        <v>5.7922688267620295</v>
      </c>
      <c r="Y1504" s="370">
        <v>5.7923745748734836</v>
      </c>
      <c r="Z1504" s="371"/>
      <c r="AA1504" s="347">
        <v>0</v>
      </c>
      <c r="AB1504" s="347">
        <v>0</v>
      </c>
      <c r="AC1504" s="348">
        <v>0</v>
      </c>
      <c r="AD1504" s="175"/>
      <c r="AE1504" s="349">
        <v>85807</v>
      </c>
      <c r="AF1504" s="350"/>
      <c r="AG1504" s="350"/>
      <c r="AH1504" s="350"/>
      <c r="AI1504" s="350"/>
      <c r="AJ1504" s="350"/>
      <c r="AK1504" s="350"/>
      <c r="AL1504" s="351"/>
      <c r="AM1504" s="157">
        <v>5.9914936332850441</v>
      </c>
      <c r="AN1504" s="216">
        <v>-0.20049363328504377</v>
      </c>
      <c r="AO1504"/>
      <c r="AP1504"/>
      <c r="AQ1504"/>
      <c r="AR1504"/>
      <c r="AS1504"/>
      <c r="AT1504"/>
    </row>
    <row r="1505" spans="1:46" ht="15" x14ac:dyDescent="0.25">
      <c r="C1505" s="217"/>
      <c r="D1505" s="139"/>
      <c r="E1505" s="139"/>
      <c r="F1505" s="139"/>
      <c r="G1505" s="218">
        <v>0.6875</v>
      </c>
      <c r="H1505" s="250"/>
      <c r="I1505" s="220"/>
      <c r="J1505" s="220"/>
      <c r="K1505" s="220"/>
      <c r="L1505" s="220" t="s">
        <v>32</v>
      </c>
      <c r="M1505" s="235"/>
      <c r="N1505" s="221"/>
      <c r="O1505" s="221"/>
      <c r="P1505" s="221"/>
      <c r="Q1505" s="221"/>
      <c r="R1505" s="221"/>
      <c r="S1505" s="221"/>
      <c r="T1505" s="221"/>
      <c r="U1505" s="221"/>
      <c r="V1505" s="221"/>
      <c r="W1505" s="221"/>
      <c r="X1505" s="221"/>
      <c r="Y1505" s="221"/>
      <c r="Z1505" s="222"/>
      <c r="AA1505" s="353"/>
      <c r="AB1505" s="353"/>
      <c r="AC1505" s="372">
        <v>0</v>
      </c>
      <c r="AD1505" s="175"/>
      <c r="AE1505" s="186">
        <v>1</v>
      </c>
      <c r="AF1505" s="187">
        <v>0</v>
      </c>
      <c r="AG1505" s="187">
        <v>0</v>
      </c>
      <c r="AH1505" s="187">
        <v>0</v>
      </c>
      <c r="AI1505" s="187">
        <v>0</v>
      </c>
      <c r="AJ1505" s="187">
        <v>0</v>
      </c>
      <c r="AK1505" s="187">
        <v>0</v>
      </c>
      <c r="AL1505" s="188">
        <v>0</v>
      </c>
      <c r="AM1505" s="157"/>
      <c r="AN1505" s="216"/>
      <c r="AO1505"/>
      <c r="AP1505"/>
      <c r="AQ1505"/>
      <c r="AR1505"/>
      <c r="AS1505"/>
      <c r="AT1505"/>
    </row>
    <row r="1506" spans="1:46" ht="15" x14ac:dyDescent="0.25">
      <c r="C1506" s="223" t="s">
        <v>33</v>
      </c>
      <c r="D1506" s="373"/>
      <c r="E1506" s="225"/>
      <c r="F1506" s="225"/>
      <c r="G1506" s="226"/>
      <c r="H1506" s="249"/>
      <c r="I1506" s="228"/>
      <c r="J1506" s="228"/>
      <c r="K1506" s="228"/>
      <c r="L1506" s="228"/>
      <c r="M1506" s="374"/>
      <c r="N1506" s="374"/>
      <c r="O1506" s="375"/>
      <c r="P1506" s="375"/>
      <c r="Q1506" s="375"/>
      <c r="R1506" s="376" t="s">
        <v>34</v>
      </c>
      <c r="S1506" s="396">
        <v>0</v>
      </c>
      <c r="T1506" s="233"/>
      <c r="U1506" s="233"/>
      <c r="V1506" s="233"/>
      <c r="W1506" s="233"/>
      <c r="X1506" s="233"/>
      <c r="Y1506" s="233"/>
      <c r="Z1506" s="234"/>
      <c r="AA1506" s="378"/>
      <c r="AB1506" s="378"/>
      <c r="AC1506" s="379"/>
      <c r="AD1506" s="175"/>
      <c r="AE1506" s="175"/>
      <c r="AF1506" s="175"/>
      <c r="AG1506" s="175"/>
      <c r="AH1506" s="175"/>
      <c r="AI1506" s="175"/>
      <c r="AJ1506" s="175"/>
      <c r="AK1506" s="175"/>
      <c r="AL1506" s="175"/>
      <c r="AM1506" s="157"/>
      <c r="AN1506" s="216"/>
      <c r="AO1506"/>
      <c r="AP1506"/>
      <c r="AQ1506"/>
      <c r="AR1506"/>
      <c r="AS1506"/>
      <c r="AT1506"/>
    </row>
    <row r="1507" spans="1:46" ht="15" x14ac:dyDescent="0.25">
      <c r="B1507" s="364">
        <v>913</v>
      </c>
      <c r="C1507" s="365" t="s">
        <v>455</v>
      </c>
      <c r="D1507" s="366" t="s">
        <v>30</v>
      </c>
      <c r="E1507" s="366" t="s">
        <v>542</v>
      </c>
      <c r="F1507" s="367"/>
      <c r="G1507" s="411">
        <v>43497</v>
      </c>
      <c r="H1507" s="412">
        <v>1.6212106799999999</v>
      </c>
      <c r="I1507" s="342">
        <v>1</v>
      </c>
      <c r="J1507" s="368">
        <v>0</v>
      </c>
      <c r="K1507" s="369">
        <v>0</v>
      </c>
      <c r="L1507" s="370">
        <v>1.6212106799999999</v>
      </c>
      <c r="M1507" s="370">
        <v>1.6212402780681852</v>
      </c>
      <c r="N1507" s="370">
        <v>1.6212698766767353</v>
      </c>
      <c r="O1507" s="370">
        <v>1.6212994758256603</v>
      </c>
      <c r="P1507" s="370">
        <v>1.6213290755149705</v>
      </c>
      <c r="Q1507" s="370">
        <v>1.6213586757446752</v>
      </c>
      <c r="R1507" s="370">
        <v>1.6213882765147845</v>
      </c>
      <c r="S1507" s="370">
        <v>1.6214178778253079</v>
      </c>
      <c r="T1507" s="370">
        <v>1.6214474796762561</v>
      </c>
      <c r="U1507" s="370">
        <v>1.6214770820676381</v>
      </c>
      <c r="V1507" s="370">
        <v>1.6215066849994644</v>
      </c>
      <c r="W1507" s="370">
        <v>1.6215362884717437</v>
      </c>
      <c r="X1507" s="370">
        <v>1.621565892484488</v>
      </c>
      <c r="Y1507" s="370">
        <v>1.6215954970377051</v>
      </c>
      <c r="Z1507" s="371"/>
      <c r="AA1507" s="347">
        <v>0</v>
      </c>
      <c r="AB1507" s="347">
        <v>0</v>
      </c>
      <c r="AC1507" s="348">
        <v>4.631878566208311E-3</v>
      </c>
      <c r="AD1507" s="175"/>
      <c r="AE1507" s="349">
        <v>85802</v>
      </c>
      <c r="AF1507" s="350"/>
      <c r="AG1507" s="350"/>
      <c r="AH1507" s="350"/>
      <c r="AI1507" s="350"/>
      <c r="AJ1507" s="350"/>
      <c r="AK1507" s="350"/>
      <c r="AL1507" s="351"/>
      <c r="AM1507" s="157">
        <v>2.916804013152813</v>
      </c>
      <c r="AN1507" s="240">
        <v>-1.2955933331528131</v>
      </c>
      <c r="AO1507"/>
      <c r="AP1507"/>
      <c r="AQ1507"/>
      <c r="AR1507"/>
      <c r="AS1507"/>
      <c r="AT1507"/>
    </row>
    <row r="1508" spans="1:46" ht="15" x14ac:dyDescent="0.25">
      <c r="C1508" s="217"/>
      <c r="D1508" s="139"/>
      <c r="E1508" s="139"/>
      <c r="F1508" s="139"/>
      <c r="G1508" s="218">
        <v>0.83333333333333337</v>
      </c>
      <c r="H1508" s="250"/>
      <c r="I1508" s="220"/>
      <c r="J1508" s="220"/>
      <c r="K1508" s="220"/>
      <c r="L1508" s="220" t="s">
        <v>32</v>
      </c>
      <c r="M1508" s="235"/>
      <c r="N1508" s="221"/>
      <c r="O1508" s="221"/>
      <c r="P1508" s="221"/>
      <c r="Q1508" s="221"/>
      <c r="R1508" s="221"/>
      <c r="S1508" s="221"/>
      <c r="T1508" s="221"/>
      <c r="U1508" s="221"/>
      <c r="V1508" s="221"/>
      <c r="W1508" s="221"/>
      <c r="X1508" s="221"/>
      <c r="Y1508" s="221"/>
      <c r="Z1508" s="222"/>
      <c r="AA1508" s="353"/>
      <c r="AB1508" s="353"/>
      <c r="AC1508" s="372">
        <v>7.5092509999999998E-3</v>
      </c>
      <c r="AD1508" s="175"/>
      <c r="AE1508" s="186">
        <v>1</v>
      </c>
      <c r="AF1508" s="187">
        <v>0</v>
      </c>
      <c r="AG1508" s="187">
        <v>0</v>
      </c>
      <c r="AH1508" s="187">
        <v>0</v>
      </c>
      <c r="AI1508" s="187">
        <v>0</v>
      </c>
      <c r="AJ1508" s="187">
        <v>0</v>
      </c>
      <c r="AK1508" s="187">
        <v>0</v>
      </c>
      <c r="AL1508" s="188">
        <v>0</v>
      </c>
      <c r="AM1508" s="157"/>
      <c r="AN1508" s="216"/>
      <c r="AO1508"/>
      <c r="AP1508"/>
      <c r="AQ1508"/>
      <c r="AR1508"/>
      <c r="AS1508"/>
      <c r="AT1508"/>
    </row>
    <row r="1509" spans="1:46" ht="15" x14ac:dyDescent="0.25">
      <c r="C1509" s="223" t="s">
        <v>33</v>
      </c>
      <c r="D1509" s="373"/>
      <c r="E1509" s="225"/>
      <c r="F1509" s="225"/>
      <c r="G1509" s="226"/>
      <c r="H1509" s="249"/>
      <c r="I1509" s="228"/>
      <c r="J1509" s="228"/>
      <c r="K1509" s="228"/>
      <c r="L1509" s="228"/>
      <c r="M1509" s="374"/>
      <c r="N1509" s="374"/>
      <c r="O1509" s="375"/>
      <c r="P1509" s="375"/>
      <c r="Q1509" s="375"/>
      <c r="R1509" s="376" t="s">
        <v>34</v>
      </c>
      <c r="S1509" s="396">
        <v>0</v>
      </c>
      <c r="T1509" s="233"/>
      <c r="U1509" s="233"/>
      <c r="V1509" s="233"/>
      <c r="W1509" s="233"/>
      <c r="X1509" s="233"/>
      <c r="Y1509" s="233"/>
      <c r="Z1509" s="234"/>
      <c r="AA1509" s="378"/>
      <c r="AB1509" s="378"/>
      <c r="AC1509" s="379"/>
      <c r="AD1509" s="175"/>
      <c r="AE1509" s="175"/>
      <c r="AF1509" s="175"/>
      <c r="AG1509" s="175"/>
      <c r="AH1509" s="175"/>
      <c r="AI1509" s="175"/>
      <c r="AJ1509" s="175"/>
      <c r="AK1509" s="175"/>
      <c r="AL1509" s="175"/>
      <c r="AM1509" s="157"/>
      <c r="AN1509" s="216"/>
      <c r="AO1509"/>
      <c r="AP1509"/>
      <c r="AQ1509"/>
      <c r="AR1509"/>
      <c r="AS1509"/>
      <c r="AT1509"/>
    </row>
    <row r="1510" spans="1:46" ht="15" x14ac:dyDescent="0.25">
      <c r="B1510" s="380">
        <v>950</v>
      </c>
      <c r="C1510" s="365" t="s">
        <v>457</v>
      </c>
      <c r="D1510" s="366" t="s">
        <v>30</v>
      </c>
      <c r="E1510" s="366" t="s">
        <v>37</v>
      </c>
      <c r="F1510" s="367"/>
      <c r="G1510" s="411">
        <v>43496</v>
      </c>
      <c r="H1510" s="412">
        <v>3.06</v>
      </c>
      <c r="I1510" s="342">
        <v>1</v>
      </c>
      <c r="J1510" s="368">
        <v>0</v>
      </c>
      <c r="K1510" s="369">
        <v>0</v>
      </c>
      <c r="L1510" s="370">
        <v>3.06</v>
      </c>
      <c r="M1510" s="370">
        <v>3.0600558657118189</v>
      </c>
      <c r="N1510" s="370">
        <v>3.0601117324435654</v>
      </c>
      <c r="O1510" s="370">
        <v>3.0601676001952574</v>
      </c>
      <c r="P1510" s="370">
        <v>3.0602234689669148</v>
      </c>
      <c r="Q1510" s="370">
        <v>3.0602793387585545</v>
      </c>
      <c r="R1510" s="370">
        <v>3.0603352095701966</v>
      </c>
      <c r="S1510" s="370">
        <v>3.0603910814018587</v>
      </c>
      <c r="T1510" s="370">
        <v>3.0604469542535608</v>
      </c>
      <c r="U1510" s="370">
        <v>3.0605028281253199</v>
      </c>
      <c r="V1510" s="370">
        <v>3.0605587030171559</v>
      </c>
      <c r="W1510" s="370">
        <v>3.0606145789290857</v>
      </c>
      <c r="X1510" s="370">
        <v>3.0606704558611311</v>
      </c>
      <c r="Y1510" s="370">
        <v>3.0607263338133066</v>
      </c>
      <c r="Z1510" s="371"/>
      <c r="AA1510" s="347">
        <v>0</v>
      </c>
      <c r="AB1510" s="347">
        <v>0</v>
      </c>
      <c r="AC1510" s="348">
        <v>0</v>
      </c>
      <c r="AD1510" s="175"/>
      <c r="AE1510" s="349">
        <v>85804</v>
      </c>
      <c r="AF1510" s="350"/>
      <c r="AG1510" s="350"/>
      <c r="AH1510" s="350"/>
      <c r="AI1510" s="350"/>
      <c r="AJ1510" s="350"/>
      <c r="AK1510" s="350"/>
      <c r="AL1510" s="351"/>
      <c r="AM1510" s="157">
        <v>3.2534544308222682</v>
      </c>
      <c r="AN1510" s="216">
        <v>-0.1934544308222681</v>
      </c>
      <c r="AO1510"/>
      <c r="AP1510"/>
      <c r="AQ1510"/>
      <c r="AR1510"/>
      <c r="AS1510"/>
      <c r="AT1510"/>
    </row>
    <row r="1511" spans="1:46" ht="15" x14ac:dyDescent="0.25">
      <c r="C1511" s="217"/>
      <c r="D1511" s="139"/>
      <c r="E1511" s="139"/>
      <c r="F1511" s="139"/>
      <c r="G1511" s="137">
        <v>0.70833333333333337</v>
      </c>
      <c r="H1511" s="250"/>
      <c r="I1511" s="220"/>
      <c r="J1511" s="220"/>
      <c r="K1511" s="220"/>
      <c r="L1511" s="220" t="s">
        <v>32</v>
      </c>
      <c r="M1511" s="235"/>
      <c r="N1511" s="221"/>
      <c r="O1511" s="221"/>
      <c r="P1511" s="221"/>
      <c r="Q1511" s="221"/>
      <c r="R1511" s="221"/>
      <c r="S1511" s="221"/>
      <c r="T1511" s="221"/>
      <c r="U1511" s="221"/>
      <c r="V1511" s="221"/>
      <c r="W1511" s="221"/>
      <c r="X1511" s="221"/>
      <c r="Y1511" s="221"/>
      <c r="Z1511" s="222"/>
      <c r="AA1511" s="353"/>
      <c r="AB1511" s="353"/>
      <c r="AC1511" s="372">
        <v>0</v>
      </c>
      <c r="AD1511" s="175"/>
      <c r="AE1511" s="186">
        <v>1</v>
      </c>
      <c r="AF1511" s="187">
        <v>0</v>
      </c>
      <c r="AG1511" s="187">
        <v>0</v>
      </c>
      <c r="AH1511" s="187">
        <v>0</v>
      </c>
      <c r="AI1511" s="187">
        <v>0</v>
      </c>
      <c r="AJ1511" s="187">
        <v>0</v>
      </c>
      <c r="AK1511" s="187">
        <v>0</v>
      </c>
      <c r="AL1511" s="188">
        <v>0</v>
      </c>
      <c r="AM1511" s="157"/>
      <c r="AN1511" s="216"/>
      <c r="AO1511"/>
      <c r="AP1511"/>
      <c r="AQ1511"/>
      <c r="AR1511"/>
      <c r="AS1511"/>
      <c r="AT1511"/>
    </row>
    <row r="1512" spans="1:46" ht="15" x14ac:dyDescent="0.25">
      <c r="C1512" s="223" t="s">
        <v>33</v>
      </c>
      <c r="D1512" s="373"/>
      <c r="E1512" s="225"/>
      <c r="F1512" s="225"/>
      <c r="G1512" s="226"/>
      <c r="H1512" s="249"/>
      <c r="I1512" s="228"/>
      <c r="J1512" s="228"/>
      <c r="K1512" s="228"/>
      <c r="L1512" s="228"/>
      <c r="M1512" s="374"/>
      <c r="N1512" s="374"/>
      <c r="O1512" s="375"/>
      <c r="P1512" s="375"/>
      <c r="Q1512" s="375"/>
      <c r="R1512" s="376" t="s">
        <v>34</v>
      </c>
      <c r="S1512" s="396">
        <v>0</v>
      </c>
      <c r="T1512" s="233"/>
      <c r="U1512" s="233"/>
      <c r="V1512" s="233"/>
      <c r="W1512" s="233"/>
      <c r="X1512" s="233"/>
      <c r="Y1512" s="233"/>
      <c r="Z1512" s="234"/>
      <c r="AA1512" s="378"/>
      <c r="AB1512" s="378"/>
      <c r="AC1512" s="379"/>
      <c r="AD1512" s="175"/>
      <c r="AE1512" s="175"/>
      <c r="AF1512" s="175"/>
      <c r="AG1512" s="175"/>
      <c r="AH1512" s="175"/>
      <c r="AI1512" s="175"/>
      <c r="AJ1512" s="175"/>
      <c r="AK1512" s="175"/>
      <c r="AL1512" s="175"/>
      <c r="AM1512" s="157"/>
      <c r="AN1512" s="216"/>
      <c r="AO1512"/>
      <c r="AP1512"/>
      <c r="AQ1512"/>
      <c r="AR1512"/>
      <c r="AS1512"/>
      <c r="AT1512"/>
    </row>
    <row r="1513" spans="1:46" ht="15" x14ac:dyDescent="0.25">
      <c r="A1513" s="246"/>
      <c r="B1513" s="246"/>
      <c r="C1513" s="246"/>
      <c r="D1513" s="246"/>
      <c r="E1513" s="246"/>
      <c r="F1513" s="246"/>
      <c r="G1513" s="246"/>
      <c r="H1513" s="246"/>
      <c r="I1513" s="246"/>
      <c r="J1513" s="246"/>
      <c r="K1513" s="246"/>
      <c r="L1513" s="246"/>
      <c r="M1513" s="246"/>
      <c r="N1513" s="246"/>
      <c r="O1513" s="246"/>
      <c r="P1513" s="246"/>
      <c r="Q1513" s="246"/>
      <c r="R1513" s="246"/>
      <c r="S1513" s="246"/>
      <c r="T1513" s="246"/>
      <c r="U1513" s="246"/>
      <c r="V1513" s="246"/>
      <c r="W1513" s="246"/>
      <c r="X1513" s="246"/>
      <c r="Y1513" s="246"/>
      <c r="Z1513" s="246"/>
      <c r="AA1513" s="246"/>
      <c r="AB1513" s="246"/>
      <c r="AC1513" s="246"/>
      <c r="AD1513" s="246"/>
      <c r="AE1513" s="246"/>
      <c r="AF1513" s="246"/>
      <c r="AG1513" s="246"/>
      <c r="AH1513" s="246"/>
      <c r="AI1513" s="246"/>
      <c r="AJ1513" s="246"/>
      <c r="AK1513" s="246"/>
      <c r="AL1513" s="246"/>
      <c r="AM1513" s="157"/>
      <c r="AN1513" s="216"/>
      <c r="AO1513"/>
      <c r="AP1513"/>
      <c r="AQ1513"/>
      <c r="AR1513"/>
      <c r="AS1513"/>
      <c r="AT1513"/>
    </row>
    <row r="1514" spans="1:46" ht="15" x14ac:dyDescent="0.25">
      <c r="A1514" s="152"/>
      <c r="B1514" s="25"/>
      <c r="C1514" s="158"/>
      <c r="D1514" s="152"/>
      <c r="E1514" s="152"/>
      <c r="F1514" s="152"/>
      <c r="G1514" s="152"/>
      <c r="H1514" s="152"/>
      <c r="I1514" s="152"/>
      <c r="J1514" s="152"/>
      <c r="K1514" s="152"/>
      <c r="L1514" s="7" t="s">
        <v>0</v>
      </c>
      <c r="M1514" s="159"/>
      <c r="N1514" s="159"/>
      <c r="O1514" s="159"/>
      <c r="P1514" s="159"/>
      <c r="Q1514" s="159"/>
      <c r="R1514" s="159"/>
      <c r="S1514" s="159"/>
      <c r="T1514" s="159"/>
      <c r="U1514" s="159"/>
      <c r="V1514" s="159"/>
      <c r="W1514" s="159"/>
      <c r="X1514" s="159"/>
      <c r="Y1514" s="159"/>
      <c r="Z1514" s="156"/>
      <c r="AA1514" s="152"/>
      <c r="AB1514" s="152"/>
      <c r="AC1514" s="152"/>
      <c r="AD1514" s="152"/>
      <c r="AE1514" s="152"/>
      <c r="AF1514" s="152"/>
      <c r="AG1514" s="152"/>
      <c r="AH1514" s="152"/>
      <c r="AI1514" s="152"/>
      <c r="AJ1514" s="152"/>
      <c r="AK1514" s="152"/>
      <c r="AL1514" s="152"/>
      <c r="AM1514" s="157"/>
      <c r="AN1514" s="216"/>
      <c r="AO1514"/>
      <c r="AP1514"/>
      <c r="AQ1514"/>
      <c r="AR1514"/>
      <c r="AS1514"/>
      <c r="AT1514"/>
    </row>
    <row r="1515" spans="1:46" ht="61.5" x14ac:dyDescent="0.25">
      <c r="A1515" s="20" t="s">
        <v>39</v>
      </c>
      <c r="B1515" s="21" t="s">
        <v>657</v>
      </c>
      <c r="C1515" s="20" t="s">
        <v>2</v>
      </c>
      <c r="D1515" s="18" t="s">
        <v>3</v>
      </c>
      <c r="E1515" s="18" t="s">
        <v>4</v>
      </c>
      <c r="F1515" s="18" t="s">
        <v>5</v>
      </c>
      <c r="G1515" s="22" t="s">
        <v>6</v>
      </c>
      <c r="H1515" s="22" t="s">
        <v>826</v>
      </c>
      <c r="I1515" s="16" t="s">
        <v>7</v>
      </c>
      <c r="J1515" s="24" t="s">
        <v>8</v>
      </c>
      <c r="K1515" s="17" t="s">
        <v>9</v>
      </c>
      <c r="L1515" s="22" t="s">
        <v>10</v>
      </c>
      <c r="M1515" s="22" t="s">
        <v>658</v>
      </c>
      <c r="N1515" s="22" t="s">
        <v>659</v>
      </c>
      <c r="O1515" s="22" t="s">
        <v>660</v>
      </c>
      <c r="P1515" s="22" t="s">
        <v>661</v>
      </c>
      <c r="Q1515" s="22" t="s">
        <v>662</v>
      </c>
      <c r="R1515" s="22" t="s">
        <v>663</v>
      </c>
      <c r="S1515" s="22" t="s">
        <v>664</v>
      </c>
      <c r="T1515" s="22" t="s">
        <v>665</v>
      </c>
      <c r="U1515" s="22" t="s">
        <v>666</v>
      </c>
      <c r="V1515" s="22" t="s">
        <v>667</v>
      </c>
      <c r="W1515" s="22" t="s">
        <v>665</v>
      </c>
      <c r="X1515" s="22" t="s">
        <v>666</v>
      </c>
      <c r="Y1515" s="22" t="s">
        <v>667</v>
      </c>
      <c r="Z1515" s="23" t="s">
        <v>11</v>
      </c>
      <c r="AA1515" s="19" t="s">
        <v>12</v>
      </c>
      <c r="AB1515" s="19" t="s">
        <v>13</v>
      </c>
      <c r="AC1515" s="19" t="s">
        <v>14</v>
      </c>
      <c r="AD1515" s="160"/>
      <c r="AE1515" s="19" t="s">
        <v>15</v>
      </c>
      <c r="AF1515" s="19" t="s">
        <v>16</v>
      </c>
      <c r="AG1515" s="19" t="s">
        <v>17</v>
      </c>
      <c r="AH1515" s="19" t="s">
        <v>18</v>
      </c>
      <c r="AI1515" s="19" t="s">
        <v>19</v>
      </c>
      <c r="AJ1515" s="19" t="s">
        <v>20</v>
      </c>
      <c r="AK1515" s="19" t="s">
        <v>21</v>
      </c>
      <c r="AL1515" s="19" t="s">
        <v>22</v>
      </c>
      <c r="AM1515" s="157"/>
      <c r="AN1515" s="216"/>
      <c r="AO1515"/>
      <c r="AP1515"/>
      <c r="AQ1515"/>
      <c r="AR1515"/>
      <c r="AS1515"/>
      <c r="AT1515"/>
    </row>
    <row r="1516" spans="1:46" ht="15" x14ac:dyDescent="0.25">
      <c r="A1516" s="6"/>
      <c r="B1516" s="161"/>
      <c r="C1516" s="162"/>
      <c r="D1516" s="161"/>
      <c r="E1516" s="161"/>
      <c r="F1516" s="161"/>
      <c r="G1516" s="163"/>
      <c r="H1516" s="161"/>
      <c r="I1516" s="164"/>
      <c r="J1516" s="165"/>
      <c r="K1516" s="161"/>
      <c r="L1516" s="161"/>
      <c r="M1516" s="161"/>
      <c r="N1516" s="161"/>
      <c r="O1516" s="161"/>
      <c r="P1516" s="161"/>
      <c r="Q1516" s="161"/>
      <c r="R1516" s="161"/>
      <c r="S1516" s="161"/>
      <c r="T1516" s="161"/>
      <c r="U1516" s="161"/>
      <c r="V1516" s="161"/>
      <c r="W1516" s="161"/>
      <c r="X1516" s="161"/>
      <c r="Y1516" s="161"/>
      <c r="Z1516" s="160"/>
      <c r="AA1516" s="160"/>
      <c r="AB1516" s="160"/>
      <c r="AC1516" s="160"/>
      <c r="AD1516" s="160"/>
      <c r="AE1516" s="160"/>
      <c r="AF1516" s="160"/>
      <c r="AG1516" s="160"/>
      <c r="AH1516" s="160"/>
      <c r="AI1516" s="160"/>
      <c r="AJ1516" s="160"/>
      <c r="AK1516" s="160"/>
      <c r="AL1516" s="160"/>
      <c r="AM1516" s="157"/>
      <c r="AN1516" s="216"/>
      <c r="AO1516"/>
      <c r="AP1516"/>
      <c r="AQ1516"/>
      <c r="AR1516"/>
      <c r="AS1516"/>
      <c r="AT1516"/>
    </row>
    <row r="1517" spans="1:46" ht="15" x14ac:dyDescent="0.25">
      <c r="A1517" s="334" t="s">
        <v>649</v>
      </c>
      <c r="B1517" s="335">
        <v>470</v>
      </c>
      <c r="C1517" s="336"/>
      <c r="D1517" s="337" t="s">
        <v>23</v>
      </c>
      <c r="E1517" s="338" t="s">
        <v>611</v>
      </c>
      <c r="F1517" s="339"/>
      <c r="G1517" s="408"/>
      <c r="H1517" s="409">
        <v>20.3</v>
      </c>
      <c r="I1517" s="342">
        <v>1</v>
      </c>
      <c r="J1517" s="343"/>
      <c r="K1517" s="344" t="s">
        <v>24</v>
      </c>
      <c r="L1517" s="345">
        <v>20.3</v>
      </c>
      <c r="M1517" s="345">
        <v>20.331803810890211</v>
      </c>
      <c r="N1517" s="345">
        <v>20.364450216405306</v>
      </c>
      <c r="O1517" s="345">
        <v>20.397961787302709</v>
      </c>
      <c r="P1517" s="345">
        <v>20.432361698951993</v>
      </c>
      <c r="Q1517" s="345">
        <v>20.467673747530846</v>
      </c>
      <c r="R1517" s="345">
        <v>20.503922366654944</v>
      </c>
      <c r="S1517" s="345">
        <v>20.541132644453253</v>
      </c>
      <c r="T1517" s="345">
        <v>20.579330341100739</v>
      </c>
      <c r="U1517" s="345">
        <v>20.618541906820738</v>
      </c>
      <c r="V1517" s="345">
        <v>20.658794500369602</v>
      </c>
      <c r="W1517" s="345">
        <v>20.700116008016391</v>
      </c>
      <c r="X1517" s="345">
        <v>20.742535063031138</v>
      </c>
      <c r="Y1517" s="345">
        <v>20.786081065694994</v>
      </c>
      <c r="Z1517" s="346" t="s">
        <v>1593</v>
      </c>
      <c r="AA1517" s="347">
        <v>0</v>
      </c>
      <c r="AB1517" s="347">
        <v>0</v>
      </c>
      <c r="AC1517" s="348">
        <v>0.22167487684729062</v>
      </c>
      <c r="AD1517" s="175"/>
      <c r="AE1517" s="349">
        <v>21430</v>
      </c>
      <c r="AF1517" s="350"/>
      <c r="AG1517" s="350"/>
      <c r="AH1517" s="350"/>
      <c r="AI1517" s="350"/>
      <c r="AJ1517" s="350"/>
      <c r="AK1517" s="350"/>
      <c r="AL1517" s="351"/>
      <c r="AM1517" s="157"/>
      <c r="AN1517" s="216"/>
      <c r="AO1517"/>
      <c r="AP1517"/>
      <c r="AQ1517"/>
      <c r="AR1517"/>
      <c r="AS1517"/>
      <c r="AT1517"/>
    </row>
    <row r="1518" spans="1:46" ht="15" x14ac:dyDescent="0.25">
      <c r="A1518" s="11"/>
      <c r="B1518" s="176"/>
      <c r="C1518" s="177"/>
      <c r="D1518" s="178"/>
      <c r="E1518" s="178"/>
      <c r="F1518" s="178"/>
      <c r="G1518" s="179"/>
      <c r="H1518" s="180"/>
      <c r="I1518" s="181"/>
      <c r="J1518" s="182"/>
      <c r="K1518" s="183" t="s">
        <v>25</v>
      </c>
      <c r="L1518" s="352">
        <v>19.189562921</v>
      </c>
      <c r="M1518" s="352">
        <v>19.219627021010112</v>
      </c>
      <c r="N1518" s="352">
        <v>19.250487624595156</v>
      </c>
      <c r="O1518" s="352">
        <v>19.282166067862018</v>
      </c>
      <c r="P1518" s="352">
        <v>19.314684258456637</v>
      </c>
      <c r="Q1518" s="352">
        <v>19.34806469087404</v>
      </c>
      <c r="R1518" s="352">
        <v>19.382330462178537</v>
      </c>
      <c r="S1518" s="352">
        <v>19.417505288144966</v>
      </c>
      <c r="T1518" s="352">
        <v>19.453613519832366</v>
      </c>
      <c r="U1518" s="352">
        <v>19.49068016060157</v>
      </c>
      <c r="V1518" s="352">
        <v>19.528730883588729</v>
      </c>
      <c r="W1518" s="352">
        <v>19.567792049646791</v>
      </c>
      <c r="X1518" s="352">
        <v>19.607890725767721</v>
      </c>
      <c r="Y1518" s="352">
        <v>19.649054703998068</v>
      </c>
      <c r="Z1518" s="184"/>
      <c r="AA1518" s="353"/>
      <c r="AB1518" s="353"/>
      <c r="AC1518" s="354">
        <v>4.5</v>
      </c>
      <c r="AD1518" s="175"/>
      <c r="AE1518" s="186">
        <v>1</v>
      </c>
      <c r="AF1518" s="187">
        <v>0</v>
      </c>
      <c r="AG1518" s="187">
        <v>0</v>
      </c>
      <c r="AH1518" s="187">
        <v>0</v>
      </c>
      <c r="AI1518" s="187">
        <v>0</v>
      </c>
      <c r="AJ1518" s="187">
        <v>0</v>
      </c>
      <c r="AK1518" s="187">
        <v>0</v>
      </c>
      <c r="AL1518" s="188">
        <v>0</v>
      </c>
      <c r="AM1518" s="157"/>
      <c r="AN1518" s="216"/>
      <c r="AO1518"/>
      <c r="AP1518"/>
      <c r="AQ1518"/>
      <c r="AR1518"/>
      <c r="AS1518"/>
      <c r="AT1518"/>
    </row>
    <row r="1519" spans="1:46" ht="15" x14ac:dyDescent="0.25">
      <c r="A1519" s="11"/>
      <c r="B1519" s="176"/>
      <c r="C1519" s="189"/>
      <c r="D1519" s="190" t="s">
        <v>26</v>
      </c>
      <c r="E1519" s="355"/>
      <c r="F1519" s="356"/>
      <c r="G1519" s="357"/>
      <c r="H1519" s="358"/>
      <c r="I1519" s="359"/>
      <c r="J1519" s="359"/>
      <c r="K1519" s="359"/>
      <c r="L1519" s="359"/>
      <c r="M1519" s="359"/>
      <c r="N1519" s="360"/>
      <c r="O1519" s="360"/>
      <c r="P1519" s="360"/>
      <c r="Q1519" s="360"/>
      <c r="R1519" s="361" t="s">
        <v>27</v>
      </c>
      <c r="S1519" s="392">
        <v>0</v>
      </c>
      <c r="T1519" s="353"/>
      <c r="U1519" s="353"/>
      <c r="V1519" s="353"/>
      <c r="W1519" s="353"/>
      <c r="X1519" s="353"/>
      <c r="Y1519" s="353"/>
      <c r="Z1519" s="184"/>
      <c r="AA1519" s="362"/>
      <c r="AB1519" s="362"/>
      <c r="AC1519" s="363"/>
      <c r="AD1519" s="175"/>
      <c r="AE1519" s="175"/>
      <c r="AF1519" s="175"/>
      <c r="AG1519" s="175"/>
      <c r="AH1519" s="175"/>
      <c r="AI1519" s="175"/>
      <c r="AJ1519" s="175"/>
      <c r="AK1519" s="175"/>
      <c r="AL1519" s="175"/>
      <c r="AM1519" s="157"/>
      <c r="AN1519" s="216"/>
      <c r="AO1519"/>
      <c r="AP1519"/>
      <c r="AQ1519"/>
      <c r="AR1519"/>
      <c r="AS1519"/>
      <c r="AT1519"/>
    </row>
    <row r="1520" spans="1:46" ht="15" x14ac:dyDescent="0.25">
      <c r="A1520" s="14"/>
      <c r="B1520" s="197"/>
      <c r="C1520" s="198"/>
      <c r="D1520" s="198"/>
      <c r="E1520" s="198"/>
      <c r="F1520" s="199"/>
      <c r="G1520" s="200" t="s">
        <v>28</v>
      </c>
      <c r="H1520" s="201">
        <v>0.99199999999999999</v>
      </c>
      <c r="I1520" s="197"/>
      <c r="J1520" s="202"/>
      <c r="K1520" s="203" t="s">
        <v>29</v>
      </c>
      <c r="L1520" s="78">
        <v>20.137599999999999</v>
      </c>
      <c r="M1520" s="78">
        <v>20.169149380403088</v>
      </c>
      <c r="N1520" s="78">
        <v>20.201534614674063</v>
      </c>
      <c r="O1520" s="78">
        <v>20.234778093004287</v>
      </c>
      <c r="P1520" s="78">
        <v>20.268902805360376</v>
      </c>
      <c r="Q1520" s="78">
        <v>20.3039323575506</v>
      </c>
      <c r="R1520" s="78">
        <v>20.339890987721706</v>
      </c>
      <c r="S1520" s="78">
        <v>20.376803583297626</v>
      </c>
      <c r="T1520" s="78">
        <v>20.414695698371933</v>
      </c>
      <c r="U1520" s="78">
        <v>20.453593571566174</v>
      </c>
      <c r="V1520" s="78">
        <v>20.493524144366646</v>
      </c>
      <c r="W1520" s="78">
        <v>20.534515079952261</v>
      </c>
      <c r="X1520" s="78">
        <v>20.57659478252689</v>
      </c>
      <c r="Y1520" s="78">
        <v>20.619792417169435</v>
      </c>
      <c r="Z1520" s="204"/>
      <c r="AA1520" s="205"/>
      <c r="AB1520" s="198"/>
      <c r="AC1520" s="206"/>
      <c r="AD1520" s="175"/>
      <c r="AE1520" s="175"/>
      <c r="AF1520" s="175"/>
      <c r="AG1520" s="175"/>
      <c r="AH1520" s="175"/>
      <c r="AI1520" s="175"/>
      <c r="AJ1520" s="175"/>
      <c r="AK1520" s="175"/>
      <c r="AL1520" s="175"/>
      <c r="AM1520" s="157"/>
      <c r="AN1520" s="216"/>
      <c r="AO1520"/>
      <c r="AP1520"/>
      <c r="AQ1520"/>
      <c r="AR1520"/>
      <c r="AS1520"/>
      <c r="AT1520"/>
    </row>
    <row r="1521" spans="1:46" ht="15" x14ac:dyDescent="0.25">
      <c r="A1521" s="2"/>
      <c r="C1521" s="207"/>
      <c r="D1521" s="208"/>
      <c r="E1521" s="208"/>
      <c r="F1521" s="208"/>
      <c r="G1521" s="209"/>
      <c r="H1521" s="241"/>
      <c r="I1521" s="211"/>
      <c r="J1521" s="212"/>
      <c r="K1521" s="208"/>
      <c r="Z1521" s="175"/>
      <c r="AA1521" s="175"/>
      <c r="AB1521" s="175"/>
      <c r="AC1521" s="175"/>
      <c r="AD1521" s="175"/>
      <c r="AE1521" s="175"/>
      <c r="AF1521" s="175"/>
      <c r="AG1521" s="175"/>
      <c r="AH1521" s="175"/>
      <c r="AI1521" s="175"/>
      <c r="AJ1521" s="175"/>
      <c r="AK1521" s="175"/>
      <c r="AL1521" s="175"/>
      <c r="AM1521" s="157"/>
      <c r="AN1521" s="216"/>
      <c r="AO1521"/>
      <c r="AP1521"/>
      <c r="AQ1521"/>
      <c r="AR1521"/>
      <c r="AS1521"/>
      <c r="AT1521"/>
    </row>
    <row r="1522" spans="1:46" ht="15" x14ac:dyDescent="0.25">
      <c r="A1522" s="152"/>
      <c r="B1522" s="388">
        <v>801</v>
      </c>
      <c r="C1522" s="365" t="s">
        <v>459</v>
      </c>
      <c r="D1522" s="366" t="s">
        <v>30</v>
      </c>
      <c r="E1522" s="366" t="s">
        <v>532</v>
      </c>
      <c r="F1522" s="367"/>
      <c r="G1522" s="411">
        <v>43496</v>
      </c>
      <c r="H1522" s="412">
        <v>6.11</v>
      </c>
      <c r="I1522" s="342">
        <v>1</v>
      </c>
      <c r="J1522" s="368">
        <v>0</v>
      </c>
      <c r="K1522" s="369">
        <v>0</v>
      </c>
      <c r="L1522" s="370">
        <v>6.11</v>
      </c>
      <c r="M1522" s="370">
        <v>6.1101115488559525</v>
      </c>
      <c r="N1522" s="370">
        <v>6.1102230997484259</v>
      </c>
      <c r="O1522" s="370">
        <v>6.1103346526774578</v>
      </c>
      <c r="P1522" s="370">
        <v>6.1104462076430881</v>
      </c>
      <c r="Q1522" s="370">
        <v>6.1105577646453488</v>
      </c>
      <c r="R1522" s="370">
        <v>6.1106693236842808</v>
      </c>
      <c r="S1522" s="370">
        <v>6.1107808847599205</v>
      </c>
      <c r="T1522" s="370">
        <v>6.1108924478723061</v>
      </c>
      <c r="U1522" s="370">
        <v>6.1110040130214722</v>
      </c>
      <c r="V1522" s="370">
        <v>6.1111155802074579</v>
      </c>
      <c r="W1522" s="370">
        <v>6.1112271494302988</v>
      </c>
      <c r="X1522" s="370">
        <v>6.1113387206900365</v>
      </c>
      <c r="Y1522" s="370">
        <v>6.1114502939867013</v>
      </c>
      <c r="Z1522" s="381"/>
      <c r="AA1522" s="347">
        <v>0</v>
      </c>
      <c r="AB1522" s="347">
        <v>0</v>
      </c>
      <c r="AC1522" s="348">
        <v>0.19476268412438624</v>
      </c>
      <c r="AD1522" s="175"/>
      <c r="AE1522" s="349">
        <v>86704</v>
      </c>
      <c r="AF1522" s="350"/>
      <c r="AG1522" s="350"/>
      <c r="AH1522" s="350"/>
      <c r="AI1522" s="350"/>
      <c r="AJ1522" s="350"/>
      <c r="AK1522" s="350"/>
      <c r="AL1522" s="351"/>
      <c r="AM1522" s="157">
        <v>6.54</v>
      </c>
      <c r="AN1522" s="216">
        <v>-0.42999999999999972</v>
      </c>
      <c r="AO1522"/>
      <c r="AP1522"/>
      <c r="AQ1522"/>
      <c r="AR1522"/>
      <c r="AS1522"/>
      <c r="AT1522"/>
    </row>
    <row r="1523" spans="1:46" ht="15" x14ac:dyDescent="0.25">
      <c r="A1523" s="152"/>
      <c r="C1523" s="217"/>
      <c r="D1523" s="139"/>
      <c r="E1523" s="139"/>
      <c r="F1523" s="139"/>
      <c r="G1523" s="218">
        <v>0.83333333333333337</v>
      </c>
      <c r="H1523" s="248"/>
      <c r="I1523" s="220"/>
      <c r="J1523" s="220"/>
      <c r="K1523" s="220"/>
      <c r="L1523" s="220" t="s">
        <v>32</v>
      </c>
      <c r="M1523" s="235"/>
      <c r="N1523" s="221"/>
      <c r="O1523" s="221"/>
      <c r="P1523" s="221"/>
      <c r="Q1523" s="221"/>
      <c r="R1523" s="221"/>
      <c r="S1523" s="221"/>
      <c r="T1523" s="221"/>
      <c r="U1523" s="221"/>
      <c r="V1523" s="221"/>
      <c r="W1523" s="221"/>
      <c r="X1523" s="221"/>
      <c r="Y1523" s="221"/>
      <c r="Z1523" s="222"/>
      <c r="AA1523" s="353"/>
      <c r="AB1523" s="353"/>
      <c r="AC1523" s="372">
        <v>1.19</v>
      </c>
      <c r="AD1523" s="175"/>
      <c r="AE1523" s="186">
        <v>1</v>
      </c>
      <c r="AF1523" s="187">
        <v>0</v>
      </c>
      <c r="AG1523" s="187">
        <v>0</v>
      </c>
      <c r="AH1523" s="187">
        <v>0</v>
      </c>
      <c r="AI1523" s="187">
        <v>0</v>
      </c>
      <c r="AJ1523" s="187">
        <v>0</v>
      </c>
      <c r="AK1523" s="187">
        <v>0</v>
      </c>
      <c r="AL1523" s="188">
        <v>0</v>
      </c>
      <c r="AM1523" s="157"/>
      <c r="AN1523" s="216"/>
      <c r="AO1523"/>
      <c r="AP1523"/>
      <c r="AQ1523"/>
      <c r="AR1523"/>
      <c r="AS1523"/>
      <c r="AT1523"/>
    </row>
    <row r="1524" spans="1:46" ht="15" x14ac:dyDescent="0.25">
      <c r="A1524" s="152"/>
      <c r="C1524" s="223" t="s">
        <v>33</v>
      </c>
      <c r="D1524" s="373"/>
      <c r="E1524" s="225"/>
      <c r="F1524" s="225"/>
      <c r="G1524" s="226"/>
      <c r="H1524" s="249"/>
      <c r="I1524" s="228"/>
      <c r="J1524" s="228"/>
      <c r="K1524" s="228"/>
      <c r="L1524" s="228"/>
      <c r="M1524" s="374"/>
      <c r="N1524" s="374"/>
      <c r="O1524" s="375"/>
      <c r="P1524" s="375"/>
      <c r="Q1524" s="375"/>
      <c r="R1524" s="376" t="s">
        <v>34</v>
      </c>
      <c r="S1524" s="396">
        <v>0</v>
      </c>
      <c r="T1524" s="233"/>
      <c r="U1524" s="233"/>
      <c r="V1524" s="233"/>
      <c r="W1524" s="233"/>
      <c r="X1524" s="233"/>
      <c r="Y1524" s="233"/>
      <c r="Z1524" s="234"/>
      <c r="AA1524" s="378"/>
      <c r="AB1524" s="378"/>
      <c r="AC1524" s="379"/>
      <c r="AD1524" s="175"/>
      <c r="AE1524" s="175"/>
      <c r="AF1524" s="175"/>
      <c r="AG1524" s="175"/>
      <c r="AH1524" s="175"/>
      <c r="AI1524" s="175"/>
      <c r="AJ1524" s="175"/>
      <c r="AK1524" s="175"/>
      <c r="AL1524" s="175"/>
      <c r="AM1524" s="157"/>
      <c r="AN1524" s="216"/>
      <c r="AO1524"/>
      <c r="AP1524"/>
      <c r="AQ1524"/>
      <c r="AR1524"/>
      <c r="AS1524"/>
      <c r="AT1524"/>
    </row>
    <row r="1525" spans="1:46" ht="15" x14ac:dyDescent="0.25">
      <c r="A1525" s="152"/>
      <c r="B1525" s="364">
        <v>806</v>
      </c>
      <c r="C1525" s="365" t="s">
        <v>460</v>
      </c>
      <c r="D1525" s="366" t="s">
        <v>30</v>
      </c>
      <c r="E1525" s="366" t="s">
        <v>650</v>
      </c>
      <c r="F1525" s="367"/>
      <c r="G1525" s="411">
        <v>43496</v>
      </c>
      <c r="H1525" s="412">
        <v>5.44</v>
      </c>
      <c r="I1525" s="342">
        <v>1</v>
      </c>
      <c r="J1525" s="368">
        <v>0</v>
      </c>
      <c r="K1525" s="369">
        <v>0</v>
      </c>
      <c r="L1525" s="370">
        <v>5.44</v>
      </c>
      <c r="M1525" s="370">
        <v>5.4400993168210121</v>
      </c>
      <c r="N1525" s="370">
        <v>5.4401986354552276</v>
      </c>
      <c r="O1525" s="370">
        <v>5.4402979559026798</v>
      </c>
      <c r="P1525" s="370">
        <v>5.4403972781634042</v>
      </c>
      <c r="Q1525" s="370">
        <v>5.4404966022374301</v>
      </c>
      <c r="R1525" s="370">
        <v>5.440595928124794</v>
      </c>
      <c r="S1525" s="370">
        <v>5.4406952558255268</v>
      </c>
      <c r="T1525" s="370">
        <v>5.4407945853396642</v>
      </c>
      <c r="U1525" s="370">
        <v>5.4408939166672354</v>
      </c>
      <c r="V1525" s="370">
        <v>5.4409932498082769</v>
      </c>
      <c r="W1525" s="370">
        <v>5.4410925847628189</v>
      </c>
      <c r="X1525" s="370">
        <v>5.4411919215308995</v>
      </c>
      <c r="Y1525" s="370">
        <v>5.4412912601125454</v>
      </c>
      <c r="Z1525" s="371"/>
      <c r="AA1525" s="347">
        <v>0</v>
      </c>
      <c r="AB1525" s="347">
        <v>0</v>
      </c>
      <c r="AC1525" s="348">
        <v>0.19485294117647059</v>
      </c>
      <c r="AD1525" s="175"/>
      <c r="AE1525" s="349">
        <v>86708</v>
      </c>
      <c r="AF1525" s="350"/>
      <c r="AG1525" s="350"/>
      <c r="AH1525" s="350"/>
      <c r="AI1525" s="350"/>
      <c r="AJ1525" s="350"/>
      <c r="AK1525" s="350"/>
      <c r="AL1525" s="351"/>
      <c r="AM1525" s="157">
        <v>5.8078141427412797</v>
      </c>
      <c r="AN1525" s="216">
        <v>-0.36781414274127933</v>
      </c>
      <c r="AO1525"/>
      <c r="AP1525"/>
      <c r="AQ1525"/>
      <c r="AR1525"/>
      <c r="AS1525"/>
      <c r="AT1525"/>
    </row>
    <row r="1526" spans="1:46" ht="15" x14ac:dyDescent="0.25">
      <c r="A1526" s="152"/>
      <c r="C1526" s="217"/>
      <c r="D1526" s="139"/>
      <c r="E1526" s="139"/>
      <c r="F1526" s="139"/>
      <c r="G1526" s="218">
        <v>0.83333333333333337</v>
      </c>
      <c r="H1526" s="250"/>
      <c r="I1526" s="220"/>
      <c r="J1526" s="220"/>
      <c r="K1526" s="220"/>
      <c r="L1526" s="220" t="s">
        <v>32</v>
      </c>
      <c r="M1526" s="221"/>
      <c r="N1526" s="221"/>
      <c r="O1526" s="221"/>
      <c r="P1526" s="221"/>
      <c r="Q1526" s="221"/>
      <c r="R1526" s="221"/>
      <c r="S1526" s="221"/>
      <c r="T1526" s="221"/>
      <c r="U1526" s="221"/>
      <c r="V1526" s="221"/>
      <c r="W1526" s="221"/>
      <c r="X1526" s="221"/>
      <c r="Y1526" s="221"/>
      <c r="Z1526" s="222"/>
      <c r="AA1526" s="353"/>
      <c r="AB1526" s="353"/>
      <c r="AC1526" s="372">
        <v>1.06</v>
      </c>
      <c r="AD1526" s="175"/>
      <c r="AE1526" s="186">
        <v>1</v>
      </c>
      <c r="AF1526" s="187">
        <v>0</v>
      </c>
      <c r="AG1526" s="187">
        <v>0</v>
      </c>
      <c r="AH1526" s="187">
        <v>0</v>
      </c>
      <c r="AI1526" s="187">
        <v>0</v>
      </c>
      <c r="AJ1526" s="187">
        <v>0</v>
      </c>
      <c r="AK1526" s="187">
        <v>0</v>
      </c>
      <c r="AL1526" s="188">
        <v>0</v>
      </c>
      <c r="AM1526" s="157"/>
      <c r="AN1526" s="216"/>
      <c r="AO1526"/>
      <c r="AP1526"/>
      <c r="AQ1526"/>
      <c r="AR1526"/>
      <c r="AS1526"/>
      <c r="AT1526"/>
    </row>
    <row r="1527" spans="1:46" ht="15" x14ac:dyDescent="0.25">
      <c r="A1527" s="152"/>
      <c r="C1527" s="223" t="s">
        <v>33</v>
      </c>
      <c r="D1527" s="373"/>
      <c r="E1527" s="225"/>
      <c r="F1527" s="225"/>
      <c r="G1527" s="226"/>
      <c r="H1527" s="249"/>
      <c r="I1527" s="228"/>
      <c r="J1527" s="228"/>
      <c r="K1527" s="228"/>
      <c r="L1527" s="228"/>
      <c r="M1527" s="374"/>
      <c r="N1527" s="374"/>
      <c r="O1527" s="375"/>
      <c r="P1527" s="375"/>
      <c r="Q1527" s="375"/>
      <c r="R1527" s="376" t="s">
        <v>34</v>
      </c>
      <c r="S1527" s="396">
        <v>0</v>
      </c>
      <c r="T1527" s="233"/>
      <c r="U1527" s="233"/>
      <c r="V1527" s="233"/>
      <c r="W1527" s="233"/>
      <c r="X1527" s="233"/>
      <c r="Y1527" s="233"/>
      <c r="Z1527" s="234"/>
      <c r="AA1527" s="378"/>
      <c r="AB1527" s="378"/>
      <c r="AC1527" s="379"/>
      <c r="AD1527" s="175"/>
      <c r="AE1527" s="175"/>
      <c r="AF1527" s="175"/>
      <c r="AG1527" s="175"/>
      <c r="AH1527" s="175"/>
      <c r="AI1527" s="175"/>
      <c r="AJ1527" s="175"/>
      <c r="AK1527" s="175"/>
      <c r="AL1527" s="175"/>
      <c r="AM1527" s="157"/>
      <c r="AN1527" s="216"/>
      <c r="AO1527"/>
      <c r="AP1527"/>
      <c r="AQ1527"/>
      <c r="AR1527"/>
      <c r="AS1527"/>
      <c r="AT1527"/>
    </row>
    <row r="1528" spans="1:46" ht="15" x14ac:dyDescent="0.25">
      <c r="A1528" s="152"/>
      <c r="B1528" s="364">
        <v>911</v>
      </c>
      <c r="C1528" s="365" t="s">
        <v>461</v>
      </c>
      <c r="D1528" s="366" t="s">
        <v>30</v>
      </c>
      <c r="E1528" s="366" t="s">
        <v>542</v>
      </c>
      <c r="F1528" s="367"/>
      <c r="G1528" s="411">
        <v>43496</v>
      </c>
      <c r="H1528" s="412">
        <v>1.7095629210000001</v>
      </c>
      <c r="I1528" s="342">
        <v>1</v>
      </c>
      <c r="J1528" s="368">
        <v>0</v>
      </c>
      <c r="K1528" s="369">
        <v>0</v>
      </c>
      <c r="L1528" s="370">
        <v>1.7095629210000001</v>
      </c>
      <c r="M1528" s="370">
        <v>1.7095941320946015</v>
      </c>
      <c r="N1528" s="370">
        <v>1.709625343759017</v>
      </c>
      <c r="O1528" s="370">
        <v>1.7096565559932562</v>
      </c>
      <c r="P1528" s="370">
        <v>1.7096877687973306</v>
      </c>
      <c r="Q1528" s="370">
        <v>1.7097189821712493</v>
      </c>
      <c r="R1528" s="370">
        <v>1.7097501961150237</v>
      </c>
      <c r="S1528" s="370">
        <v>1.7097814106286635</v>
      </c>
      <c r="T1528" s="370">
        <v>1.70981262571218</v>
      </c>
      <c r="U1528" s="370">
        <v>1.7098438413655825</v>
      </c>
      <c r="V1528" s="370">
        <v>1.7098750575888824</v>
      </c>
      <c r="W1528" s="370">
        <v>1.709906274382089</v>
      </c>
      <c r="X1528" s="370">
        <v>1.7099374917452146</v>
      </c>
      <c r="Y1528" s="370">
        <v>1.7099687096782674</v>
      </c>
      <c r="Z1528" s="371"/>
      <c r="AA1528" s="347">
        <v>0</v>
      </c>
      <c r="AB1528" s="347">
        <v>0</v>
      </c>
      <c r="AC1528" s="348">
        <v>3.9697029671363583E-3</v>
      </c>
      <c r="AD1528" s="175"/>
      <c r="AE1528" s="349">
        <v>86711</v>
      </c>
      <c r="AF1528" s="350"/>
      <c r="AG1528" s="350"/>
      <c r="AH1528" s="350"/>
      <c r="AI1528" s="350"/>
      <c r="AJ1528" s="350"/>
      <c r="AK1528" s="350"/>
      <c r="AL1528" s="351"/>
      <c r="AM1528" s="157">
        <v>1.6501432527225555</v>
      </c>
      <c r="AN1528" s="216">
        <v>5.9419668277444604E-2</v>
      </c>
      <c r="AO1528"/>
      <c r="AP1528"/>
      <c r="AQ1528"/>
      <c r="AR1528"/>
      <c r="AS1528"/>
      <c r="AT1528"/>
    </row>
    <row r="1529" spans="1:46" ht="15" x14ac:dyDescent="0.25">
      <c r="C1529" s="217"/>
      <c r="D1529" s="139"/>
      <c r="E1529" s="139"/>
      <c r="F1529" s="139"/>
      <c r="G1529" s="218">
        <v>0.79166666666666663</v>
      </c>
      <c r="H1529" s="250"/>
      <c r="I1529" s="220"/>
      <c r="J1529" s="220"/>
      <c r="K1529" s="220"/>
      <c r="L1529" s="220" t="s">
        <v>32</v>
      </c>
      <c r="M1529" s="235"/>
      <c r="N1529" s="221"/>
      <c r="O1529" s="221"/>
      <c r="P1529" s="221"/>
      <c r="Q1529" s="221"/>
      <c r="R1529" s="221"/>
      <c r="S1529" s="221"/>
      <c r="T1529" s="221"/>
      <c r="U1529" s="221"/>
      <c r="V1529" s="221"/>
      <c r="W1529" s="221"/>
      <c r="X1529" s="221"/>
      <c r="Y1529" s="221"/>
      <c r="Z1529" s="222"/>
      <c r="AA1529" s="353"/>
      <c r="AB1529" s="353"/>
      <c r="AC1529" s="372">
        <v>6.7864570000000001E-3</v>
      </c>
      <c r="AD1529" s="175"/>
      <c r="AE1529" s="186">
        <v>1</v>
      </c>
      <c r="AF1529" s="187">
        <v>0</v>
      </c>
      <c r="AG1529" s="187">
        <v>0</v>
      </c>
      <c r="AH1529" s="187">
        <v>0</v>
      </c>
      <c r="AI1529" s="187">
        <v>0</v>
      </c>
      <c r="AJ1529" s="187">
        <v>0</v>
      </c>
      <c r="AK1529" s="187">
        <v>0</v>
      </c>
      <c r="AL1529" s="188">
        <v>0</v>
      </c>
      <c r="AM1529" s="157"/>
      <c r="AN1529" s="216"/>
      <c r="AO1529"/>
      <c r="AP1529"/>
      <c r="AQ1529"/>
      <c r="AR1529"/>
      <c r="AS1529"/>
      <c r="AT1529"/>
    </row>
    <row r="1530" spans="1:46" ht="15" x14ac:dyDescent="0.25">
      <c r="C1530" s="223" t="s">
        <v>33</v>
      </c>
      <c r="D1530" s="373"/>
      <c r="E1530" s="225"/>
      <c r="F1530" s="225"/>
      <c r="G1530" s="226"/>
      <c r="H1530" s="249"/>
      <c r="I1530" s="228"/>
      <c r="J1530" s="228"/>
      <c r="K1530" s="228"/>
      <c r="L1530" s="228"/>
      <c r="M1530" s="374"/>
      <c r="N1530" s="374"/>
      <c r="O1530" s="375"/>
      <c r="P1530" s="375"/>
      <c r="Q1530" s="375"/>
      <c r="R1530" s="376" t="s">
        <v>34</v>
      </c>
      <c r="S1530" s="396">
        <v>0</v>
      </c>
      <c r="T1530" s="233"/>
      <c r="U1530" s="233"/>
      <c r="V1530" s="233"/>
      <c r="W1530" s="233"/>
      <c r="X1530" s="233"/>
      <c r="Y1530" s="233"/>
      <c r="Z1530" s="234"/>
      <c r="AA1530" s="378"/>
      <c r="AB1530" s="378"/>
      <c r="AC1530" s="379"/>
      <c r="AD1530" s="175"/>
      <c r="AE1530" s="175"/>
      <c r="AF1530" s="175"/>
      <c r="AG1530" s="175"/>
      <c r="AH1530" s="175"/>
      <c r="AI1530" s="175"/>
      <c r="AJ1530" s="175"/>
      <c r="AK1530" s="175"/>
      <c r="AL1530" s="175"/>
      <c r="AM1530" s="157"/>
      <c r="AN1530" s="216"/>
      <c r="AO1530"/>
      <c r="AP1530"/>
      <c r="AQ1530"/>
      <c r="AR1530"/>
      <c r="AS1530"/>
      <c r="AT1530"/>
    </row>
    <row r="1531" spans="1:46" ht="15" x14ac:dyDescent="0.25">
      <c r="B1531" s="364">
        <v>951</v>
      </c>
      <c r="C1531" s="365" t="s">
        <v>462</v>
      </c>
      <c r="D1531" s="366" t="s">
        <v>30</v>
      </c>
      <c r="E1531" s="366" t="s">
        <v>563</v>
      </c>
      <c r="F1531" s="367"/>
      <c r="G1531" s="411">
        <v>43467</v>
      </c>
      <c r="H1531" s="412">
        <v>1.1100000000000001</v>
      </c>
      <c r="I1531" s="342">
        <v>1</v>
      </c>
      <c r="J1531" s="368" t="s">
        <v>829</v>
      </c>
      <c r="K1531" s="369" t="s">
        <v>829</v>
      </c>
      <c r="L1531" s="370">
        <v>1.1100000000000001</v>
      </c>
      <c r="M1531" s="370">
        <v>1.1397340256140451</v>
      </c>
      <c r="N1531" s="370">
        <v>1.1702645487769341</v>
      </c>
      <c r="O1531" s="370">
        <v>1.2016129055954405</v>
      </c>
      <c r="P1531" s="370">
        <v>1.2338010037153881</v>
      </c>
      <c r="Q1531" s="370">
        <v>1.2668513376317014</v>
      </c>
      <c r="R1531" s="370">
        <v>1.3007870044085736</v>
      </c>
      <c r="S1531" s="370">
        <v>1.335631719820737</v>
      </c>
      <c r="T1531" s="370">
        <v>1.371409834927116</v>
      </c>
      <c r="U1531" s="370">
        <v>1.4081463530884459</v>
      </c>
      <c r="V1531" s="370">
        <v>1.4458669474407486</v>
      </c>
      <c r="W1531" s="370">
        <v>1.4845979788368786</v>
      </c>
      <c r="X1531" s="370">
        <v>1.524366514268676</v>
      </c>
      <c r="Y1531" s="370">
        <v>1.5652003457826016</v>
      </c>
      <c r="Z1531" s="371"/>
      <c r="AA1531" s="347">
        <v>0</v>
      </c>
      <c r="AB1531" s="347">
        <v>0</v>
      </c>
      <c r="AC1531" s="348">
        <v>0.12612612612612611</v>
      </c>
      <c r="AD1531" s="175"/>
      <c r="AE1531" s="349">
        <v>86715</v>
      </c>
      <c r="AF1531" s="350"/>
      <c r="AG1531" s="350"/>
      <c r="AH1531" s="350"/>
      <c r="AI1531" s="350"/>
      <c r="AJ1531" s="350"/>
      <c r="AK1531" s="350"/>
      <c r="AL1531" s="351"/>
      <c r="AM1531" s="157">
        <v>1.1029089138920058</v>
      </c>
      <c r="AN1531" s="216">
        <v>7.0910861079942489E-3</v>
      </c>
      <c r="AO1531"/>
      <c r="AP1531"/>
      <c r="AQ1531"/>
      <c r="AR1531"/>
      <c r="AS1531"/>
      <c r="AT1531"/>
    </row>
    <row r="1532" spans="1:46" ht="15" x14ac:dyDescent="0.25">
      <c r="C1532" s="217"/>
      <c r="D1532" s="139"/>
      <c r="E1532" s="139"/>
      <c r="F1532" s="139"/>
      <c r="G1532" s="218">
        <v>0.6875</v>
      </c>
      <c r="H1532" s="250"/>
      <c r="I1532" s="220"/>
      <c r="J1532" s="220"/>
      <c r="K1532" s="220"/>
      <c r="L1532" s="220" t="s">
        <v>32</v>
      </c>
      <c r="M1532" s="235"/>
      <c r="N1532" s="221"/>
      <c r="O1532" s="221"/>
      <c r="P1532" s="221"/>
      <c r="Q1532" s="221"/>
      <c r="R1532" s="221"/>
      <c r="S1532" s="221"/>
      <c r="T1532" s="221"/>
      <c r="U1532" s="221"/>
      <c r="V1532" s="221"/>
      <c r="W1532" s="221"/>
      <c r="X1532" s="221"/>
      <c r="Y1532" s="221"/>
      <c r="Z1532" s="222"/>
      <c r="AA1532" s="353"/>
      <c r="AB1532" s="353"/>
      <c r="AC1532" s="372">
        <v>0.14000000000000001</v>
      </c>
      <c r="AD1532" s="175"/>
      <c r="AE1532" s="186">
        <v>1</v>
      </c>
      <c r="AF1532" s="187">
        <v>0</v>
      </c>
      <c r="AG1532" s="187">
        <v>0</v>
      </c>
      <c r="AH1532" s="187">
        <v>0</v>
      </c>
      <c r="AI1532" s="187">
        <v>0</v>
      </c>
      <c r="AJ1532" s="187">
        <v>0</v>
      </c>
      <c r="AK1532" s="187">
        <v>0</v>
      </c>
      <c r="AL1532" s="188">
        <v>0</v>
      </c>
      <c r="AM1532" s="157"/>
      <c r="AN1532" s="216"/>
      <c r="AO1532"/>
      <c r="AP1532"/>
      <c r="AQ1532"/>
      <c r="AR1532"/>
      <c r="AS1532"/>
      <c r="AT1532"/>
    </row>
    <row r="1533" spans="1:46" ht="15" x14ac:dyDescent="0.25">
      <c r="C1533" s="223" t="s">
        <v>33</v>
      </c>
      <c r="D1533" s="373"/>
      <c r="E1533" s="225"/>
      <c r="F1533" s="225"/>
      <c r="G1533" s="226"/>
      <c r="H1533" s="249"/>
      <c r="I1533" s="228"/>
      <c r="J1533" s="228"/>
      <c r="K1533" s="228"/>
      <c r="L1533" s="228"/>
      <c r="M1533" s="374"/>
      <c r="N1533" s="374"/>
      <c r="O1533" s="375"/>
      <c r="P1533" s="375"/>
      <c r="Q1533" s="375"/>
      <c r="R1533" s="376" t="s">
        <v>34</v>
      </c>
      <c r="S1533" s="396">
        <v>0</v>
      </c>
      <c r="T1533" s="233"/>
      <c r="U1533" s="233"/>
      <c r="V1533" s="233"/>
      <c r="W1533" s="233"/>
      <c r="X1533" s="233"/>
      <c r="Y1533" s="233"/>
      <c r="Z1533" s="234"/>
      <c r="AA1533" s="378"/>
      <c r="AB1533" s="378"/>
      <c r="AC1533" s="379"/>
      <c r="AD1533" s="175"/>
      <c r="AE1533" s="175"/>
      <c r="AF1533" s="175"/>
      <c r="AG1533" s="175"/>
      <c r="AH1533" s="175"/>
      <c r="AI1533" s="175"/>
      <c r="AJ1533" s="175"/>
      <c r="AK1533" s="175"/>
      <c r="AL1533" s="175"/>
      <c r="AM1533" s="157"/>
      <c r="AN1533" s="216"/>
      <c r="AO1533"/>
      <c r="AP1533"/>
      <c r="AQ1533"/>
      <c r="AR1533"/>
      <c r="AS1533"/>
      <c r="AT1533"/>
    </row>
    <row r="1534" spans="1:46" ht="15" x14ac:dyDescent="0.25">
      <c r="B1534" s="380">
        <v>981</v>
      </c>
      <c r="C1534" s="365" t="s">
        <v>463</v>
      </c>
      <c r="D1534" s="366" t="s">
        <v>30</v>
      </c>
      <c r="E1534" s="366" t="s">
        <v>562</v>
      </c>
      <c r="F1534" s="367"/>
      <c r="G1534" s="411">
        <v>43496</v>
      </c>
      <c r="H1534" s="412">
        <v>4.82</v>
      </c>
      <c r="I1534" s="342">
        <v>1</v>
      </c>
      <c r="J1534" s="368">
        <v>0</v>
      </c>
      <c r="K1534" s="369">
        <v>0</v>
      </c>
      <c r="L1534" s="370">
        <v>4.82</v>
      </c>
      <c r="M1534" s="370">
        <v>4.8200879976244995</v>
      </c>
      <c r="N1534" s="370">
        <v>4.8201759968555509</v>
      </c>
      <c r="O1534" s="370">
        <v>4.8202639976931829</v>
      </c>
      <c r="P1534" s="370">
        <v>4.8203520001374276</v>
      </c>
      <c r="Q1534" s="370">
        <v>4.8204400041883115</v>
      </c>
      <c r="R1534" s="370">
        <v>4.8205280098458649</v>
      </c>
      <c r="S1534" s="370">
        <v>4.820616017110118</v>
      </c>
      <c r="T1534" s="370">
        <v>4.8207040259810992</v>
      </c>
      <c r="U1534" s="370">
        <v>4.8207920364588368</v>
      </c>
      <c r="V1534" s="370">
        <v>4.8208800485433629</v>
      </c>
      <c r="W1534" s="370">
        <v>4.8209680622347033</v>
      </c>
      <c r="X1534" s="370">
        <v>4.8210560775328926</v>
      </c>
      <c r="Y1534" s="370">
        <v>4.8211440944379538</v>
      </c>
      <c r="Z1534" s="371"/>
      <c r="AA1534" s="347">
        <v>0</v>
      </c>
      <c r="AB1534" s="347">
        <v>0</v>
      </c>
      <c r="AC1534" s="348">
        <v>0.16390041493775934</v>
      </c>
      <c r="AD1534" s="175"/>
      <c r="AE1534" s="349">
        <v>86717</v>
      </c>
      <c r="AF1534" s="350"/>
      <c r="AG1534" s="350"/>
      <c r="AH1534" s="350"/>
      <c r="AI1534" s="350"/>
      <c r="AJ1534" s="350"/>
      <c r="AK1534" s="350"/>
      <c r="AL1534" s="351"/>
      <c r="AM1534" s="157">
        <v>4.8896905152002974</v>
      </c>
      <c r="AN1534" s="216">
        <v>-6.9690515200297121E-2</v>
      </c>
      <c r="AO1534"/>
      <c r="AP1534"/>
      <c r="AQ1534"/>
      <c r="AR1534"/>
      <c r="AS1534"/>
      <c r="AT1534"/>
    </row>
    <row r="1535" spans="1:46" ht="15" x14ac:dyDescent="0.25">
      <c r="C1535" s="217"/>
      <c r="D1535" s="139"/>
      <c r="E1535" s="139"/>
      <c r="F1535" s="139"/>
      <c r="G1535" s="137">
        <v>0.83333333333333337</v>
      </c>
      <c r="H1535" s="250"/>
      <c r="I1535" s="220"/>
      <c r="J1535" s="220"/>
      <c r="K1535" s="220"/>
      <c r="L1535" s="220" t="s">
        <v>32</v>
      </c>
      <c r="M1535" s="235"/>
      <c r="N1535" s="221"/>
      <c r="O1535" s="221"/>
      <c r="P1535" s="221"/>
      <c r="Q1535" s="221"/>
      <c r="R1535" s="221"/>
      <c r="S1535" s="221"/>
      <c r="T1535" s="221"/>
      <c r="U1535" s="221"/>
      <c r="V1535" s="221"/>
      <c r="W1535" s="221"/>
      <c r="X1535" s="221"/>
      <c r="Y1535" s="221"/>
      <c r="Z1535" s="222"/>
      <c r="AA1535" s="353"/>
      <c r="AB1535" s="353"/>
      <c r="AC1535" s="372">
        <v>0.79</v>
      </c>
      <c r="AD1535" s="175"/>
      <c r="AE1535" s="186">
        <v>1</v>
      </c>
      <c r="AF1535" s="187">
        <v>0</v>
      </c>
      <c r="AG1535" s="187">
        <v>0</v>
      </c>
      <c r="AH1535" s="187">
        <v>0</v>
      </c>
      <c r="AI1535" s="187">
        <v>0</v>
      </c>
      <c r="AJ1535" s="187">
        <v>0</v>
      </c>
      <c r="AK1535" s="187">
        <v>0</v>
      </c>
      <c r="AL1535" s="188">
        <v>0</v>
      </c>
      <c r="AM1535" s="157"/>
      <c r="AN1535" s="216"/>
      <c r="AO1535"/>
      <c r="AP1535"/>
      <c r="AQ1535"/>
      <c r="AR1535"/>
      <c r="AS1535"/>
      <c r="AT1535"/>
    </row>
    <row r="1536" spans="1:46" ht="15" x14ac:dyDescent="0.25">
      <c r="C1536" s="223" t="s">
        <v>33</v>
      </c>
      <c r="D1536" s="373"/>
      <c r="E1536" s="225"/>
      <c r="F1536" s="225"/>
      <c r="G1536" s="226"/>
      <c r="H1536" s="249"/>
      <c r="I1536" s="228"/>
      <c r="J1536" s="228"/>
      <c r="K1536" s="228"/>
      <c r="L1536" s="228"/>
      <c r="M1536" s="374"/>
      <c r="N1536" s="374"/>
      <c r="O1536" s="375"/>
      <c r="P1536" s="375"/>
      <c r="Q1536" s="375"/>
      <c r="R1536" s="376" t="s">
        <v>34</v>
      </c>
      <c r="S1536" s="396">
        <v>0</v>
      </c>
      <c r="T1536" s="233"/>
      <c r="U1536" s="233"/>
      <c r="V1536" s="233"/>
      <c r="W1536" s="233"/>
      <c r="X1536" s="233"/>
      <c r="Y1536" s="233"/>
      <c r="Z1536" s="234"/>
      <c r="AA1536" s="378"/>
      <c r="AB1536" s="378"/>
      <c r="AC1536" s="379"/>
      <c r="AD1536" s="175"/>
      <c r="AE1536" s="175"/>
      <c r="AF1536" s="175"/>
      <c r="AG1536" s="175"/>
      <c r="AH1536" s="175"/>
      <c r="AI1536" s="175"/>
      <c r="AJ1536" s="175"/>
      <c r="AK1536" s="175"/>
      <c r="AL1536" s="175"/>
      <c r="AM1536" s="157"/>
      <c r="AN1536" s="216"/>
      <c r="AO1536"/>
      <c r="AP1536"/>
      <c r="AQ1536"/>
      <c r="AR1536"/>
      <c r="AS1536"/>
      <c r="AT1536"/>
    </row>
    <row r="1537" spans="1:46" ht="15" x14ac:dyDescent="0.25">
      <c r="A1537" s="246"/>
      <c r="B1537" s="246"/>
      <c r="C1537" s="246"/>
      <c r="D1537" s="246"/>
      <c r="E1537" s="246"/>
      <c r="F1537" s="246"/>
      <c r="G1537" s="246"/>
      <c r="H1537" s="246"/>
      <c r="I1537" s="246"/>
      <c r="J1537" s="246"/>
      <c r="K1537" s="246"/>
      <c r="L1537" s="246"/>
      <c r="M1537" s="246"/>
      <c r="N1537" s="246"/>
      <c r="O1537" s="246"/>
      <c r="P1537" s="246"/>
      <c r="Q1537" s="246"/>
      <c r="R1537" s="246"/>
      <c r="S1537" s="246"/>
      <c r="T1537" s="246"/>
      <c r="U1537" s="246"/>
      <c r="V1537" s="246"/>
      <c r="W1537" s="246"/>
      <c r="X1537" s="246"/>
      <c r="Y1537" s="246"/>
      <c r="Z1537" s="246"/>
      <c r="AA1537" s="246"/>
      <c r="AB1537" s="246"/>
      <c r="AC1537" s="246"/>
      <c r="AD1537" s="246"/>
      <c r="AE1537" s="246"/>
      <c r="AF1537" s="246"/>
      <c r="AG1537" s="246"/>
      <c r="AH1537" s="246"/>
      <c r="AI1537" s="246"/>
      <c r="AJ1537" s="246"/>
      <c r="AK1537" s="246"/>
      <c r="AL1537" s="246"/>
      <c r="AM1537" s="157"/>
      <c r="AN1537" s="216"/>
      <c r="AO1537"/>
      <c r="AP1537"/>
      <c r="AQ1537"/>
      <c r="AR1537"/>
      <c r="AS1537"/>
      <c r="AT1537"/>
    </row>
    <row r="1538" spans="1:46" ht="15" x14ac:dyDescent="0.25">
      <c r="A1538" s="152"/>
      <c r="B1538" s="25"/>
      <c r="C1538" s="158"/>
      <c r="D1538" s="152"/>
      <c r="E1538" s="152"/>
      <c r="F1538" s="152"/>
      <c r="G1538" s="152"/>
      <c r="H1538" s="152"/>
      <c r="I1538" s="152"/>
      <c r="J1538" s="152"/>
      <c r="K1538" s="152"/>
      <c r="L1538" s="7" t="s">
        <v>0</v>
      </c>
      <c r="M1538" s="159"/>
      <c r="N1538" s="159"/>
      <c r="O1538" s="159"/>
      <c r="P1538" s="159"/>
      <c r="Q1538" s="159"/>
      <c r="R1538" s="159"/>
      <c r="S1538" s="159"/>
      <c r="T1538" s="159"/>
      <c r="U1538" s="159"/>
      <c r="V1538" s="159"/>
      <c r="W1538" s="159"/>
      <c r="X1538" s="159"/>
      <c r="Y1538" s="159"/>
      <c r="Z1538" s="156"/>
      <c r="AA1538" s="152"/>
      <c r="AB1538" s="152"/>
      <c r="AC1538" s="152"/>
      <c r="AD1538" s="152"/>
      <c r="AE1538" s="152"/>
      <c r="AF1538" s="152"/>
      <c r="AG1538" s="152"/>
      <c r="AH1538" s="152"/>
      <c r="AI1538" s="152"/>
      <c r="AJ1538" s="152"/>
      <c r="AK1538" s="152"/>
      <c r="AL1538" s="152"/>
      <c r="AM1538" s="157"/>
      <c r="AN1538" s="216"/>
      <c r="AO1538"/>
      <c r="AP1538"/>
      <c r="AQ1538"/>
      <c r="AR1538"/>
      <c r="AS1538"/>
      <c r="AT1538"/>
    </row>
    <row r="1539" spans="1:46" ht="61.5" x14ac:dyDescent="0.25">
      <c r="A1539" s="20" t="s">
        <v>39</v>
      </c>
      <c r="B1539" s="21" t="s">
        <v>657</v>
      </c>
      <c r="C1539" s="20" t="s">
        <v>2</v>
      </c>
      <c r="D1539" s="18" t="s">
        <v>3</v>
      </c>
      <c r="E1539" s="18" t="s">
        <v>4</v>
      </c>
      <c r="F1539" s="18" t="s">
        <v>5</v>
      </c>
      <c r="G1539" s="22" t="s">
        <v>6</v>
      </c>
      <c r="H1539" s="22" t="s">
        <v>826</v>
      </c>
      <c r="I1539" s="16" t="s">
        <v>7</v>
      </c>
      <c r="J1539" s="24" t="s">
        <v>8</v>
      </c>
      <c r="K1539" s="17" t="s">
        <v>9</v>
      </c>
      <c r="L1539" s="22" t="s">
        <v>10</v>
      </c>
      <c r="M1539" s="22" t="s">
        <v>658</v>
      </c>
      <c r="N1539" s="22" t="s">
        <v>659</v>
      </c>
      <c r="O1539" s="22" t="s">
        <v>660</v>
      </c>
      <c r="P1539" s="22" t="s">
        <v>661</v>
      </c>
      <c r="Q1539" s="22" t="s">
        <v>662</v>
      </c>
      <c r="R1539" s="22" t="s">
        <v>663</v>
      </c>
      <c r="S1539" s="22" t="s">
        <v>664</v>
      </c>
      <c r="T1539" s="22" t="s">
        <v>665</v>
      </c>
      <c r="U1539" s="22" t="s">
        <v>666</v>
      </c>
      <c r="V1539" s="22" t="s">
        <v>667</v>
      </c>
      <c r="W1539" s="22" t="s">
        <v>665</v>
      </c>
      <c r="X1539" s="22" t="s">
        <v>666</v>
      </c>
      <c r="Y1539" s="22" t="s">
        <v>667</v>
      </c>
      <c r="Z1539" s="23" t="s">
        <v>11</v>
      </c>
      <c r="AA1539" s="19" t="s">
        <v>12</v>
      </c>
      <c r="AB1539" s="19" t="s">
        <v>13</v>
      </c>
      <c r="AC1539" s="19" t="s">
        <v>14</v>
      </c>
      <c r="AD1539" s="160"/>
      <c r="AE1539" s="19" t="s">
        <v>15</v>
      </c>
      <c r="AF1539" s="19" t="s">
        <v>16</v>
      </c>
      <c r="AG1539" s="19" t="s">
        <v>17</v>
      </c>
      <c r="AH1539" s="19" t="s">
        <v>18</v>
      </c>
      <c r="AI1539" s="19" t="s">
        <v>19</v>
      </c>
      <c r="AJ1539" s="19" t="s">
        <v>20</v>
      </c>
      <c r="AK1539" s="19" t="s">
        <v>21</v>
      </c>
      <c r="AL1539" s="19" t="s">
        <v>22</v>
      </c>
      <c r="AM1539" s="157"/>
      <c r="AN1539" s="216"/>
      <c r="AO1539"/>
      <c r="AP1539"/>
      <c r="AQ1539"/>
      <c r="AR1539"/>
      <c r="AS1539"/>
      <c r="AT1539"/>
    </row>
    <row r="1540" spans="1:46" ht="15" x14ac:dyDescent="0.25">
      <c r="A1540" s="6"/>
      <c r="B1540" s="161"/>
      <c r="C1540" s="162"/>
      <c r="D1540" s="161"/>
      <c r="E1540" s="161"/>
      <c r="F1540" s="161"/>
      <c r="G1540" s="163"/>
      <c r="H1540" s="161"/>
      <c r="I1540" s="164"/>
      <c r="J1540" s="165"/>
      <c r="K1540" s="161"/>
      <c r="L1540" s="161"/>
      <c r="M1540" s="161"/>
      <c r="N1540" s="161"/>
      <c r="O1540" s="161"/>
      <c r="P1540" s="161"/>
      <c r="Q1540" s="161"/>
      <c r="R1540" s="161"/>
      <c r="S1540" s="161"/>
      <c r="T1540" s="161"/>
      <c r="U1540" s="161"/>
      <c r="V1540" s="161"/>
      <c r="W1540" s="161"/>
      <c r="X1540" s="161"/>
      <c r="Y1540" s="161"/>
      <c r="Z1540" s="160"/>
      <c r="AA1540" s="160"/>
      <c r="AB1540" s="160"/>
      <c r="AC1540" s="160"/>
      <c r="AD1540" s="160"/>
      <c r="AE1540" s="160"/>
      <c r="AF1540" s="160"/>
      <c r="AG1540" s="160"/>
      <c r="AH1540" s="160"/>
      <c r="AI1540" s="160"/>
      <c r="AJ1540" s="160"/>
      <c r="AK1540" s="160"/>
      <c r="AL1540" s="160"/>
      <c r="AM1540" s="157"/>
      <c r="AN1540" s="216"/>
      <c r="AO1540"/>
      <c r="AP1540"/>
      <c r="AQ1540"/>
      <c r="AR1540"/>
      <c r="AS1540"/>
      <c r="AT1540"/>
    </row>
    <row r="1541" spans="1:46" ht="15" x14ac:dyDescent="0.25">
      <c r="A1541" s="334" t="s">
        <v>484</v>
      </c>
      <c r="B1541" s="335">
        <v>303</v>
      </c>
      <c r="C1541" s="336"/>
      <c r="D1541" s="337" t="s">
        <v>23</v>
      </c>
      <c r="E1541" s="338" t="s">
        <v>840</v>
      </c>
      <c r="F1541" s="339"/>
      <c r="G1541" s="408"/>
      <c r="H1541" s="409">
        <v>33.799999999999997</v>
      </c>
      <c r="I1541" s="342">
        <v>1</v>
      </c>
      <c r="J1541" s="343"/>
      <c r="K1541" s="344" t="s">
        <v>24</v>
      </c>
      <c r="L1541" s="345">
        <v>33.799999999999997</v>
      </c>
      <c r="M1541" s="345">
        <v>34.078645252359429</v>
      </c>
      <c r="N1541" s="345">
        <v>34.361673687268492</v>
      </c>
      <c r="O1541" s="345">
        <v>34.649160901697591</v>
      </c>
      <c r="P1541" s="345">
        <v>34.94118394875013</v>
      </c>
      <c r="Q1541" s="345">
        <v>35.237821368928586</v>
      </c>
      <c r="R1541" s="345">
        <v>35.539153222132846</v>
      </c>
      <c r="S1541" s="345">
        <v>35.845261120408814</v>
      </c>
      <c r="T1541" s="345">
        <v>36.156228261466282</v>
      </c>
      <c r="U1541" s="345">
        <v>36.472139462984735</v>
      </c>
      <c r="V1541" s="345">
        <v>36.793081197727325</v>
      </c>
      <c r="W1541" s="345">
        <v>37.119141629482428</v>
      </c>
      <c r="X1541" s="345">
        <v>37.450410649854028</v>
      </c>
      <c r="Y1541" s="345">
        <v>37.786979915921776</v>
      </c>
      <c r="Z1541" s="346" t="s">
        <v>1596</v>
      </c>
      <c r="AA1541" s="347">
        <v>0</v>
      </c>
      <c r="AB1541" s="347">
        <v>0</v>
      </c>
      <c r="AC1541" s="348">
        <v>0.18639053254437871</v>
      </c>
      <c r="AD1541" s="175"/>
      <c r="AE1541" s="349">
        <v>19730</v>
      </c>
      <c r="AF1541" s="350"/>
      <c r="AG1541" s="350"/>
      <c r="AH1541" s="350"/>
      <c r="AI1541" s="350"/>
      <c r="AJ1541" s="350"/>
      <c r="AK1541" s="350"/>
      <c r="AL1541" s="351"/>
      <c r="AM1541" s="157"/>
      <c r="AN1541" s="216"/>
      <c r="AO1541"/>
      <c r="AP1541"/>
      <c r="AQ1541"/>
      <c r="AR1541"/>
      <c r="AS1541"/>
      <c r="AT1541"/>
    </row>
    <row r="1542" spans="1:46" ht="15" x14ac:dyDescent="0.25">
      <c r="A1542" s="11"/>
      <c r="B1542" s="176"/>
      <c r="C1542" s="177"/>
      <c r="D1542" s="178"/>
      <c r="E1542" s="178"/>
      <c r="F1542" s="178"/>
      <c r="G1542" s="179"/>
      <c r="H1542" s="180"/>
      <c r="I1542" s="181"/>
      <c r="J1542" s="182"/>
      <c r="K1542" s="183" t="s">
        <v>25</v>
      </c>
      <c r="L1542" s="352">
        <v>34.847514462355115</v>
      </c>
      <c r="M1542" s="352">
        <v>35.134795363581802</v>
      </c>
      <c r="N1542" s="352">
        <v>35.426595288988644</v>
      </c>
      <c r="O1542" s="352">
        <v>35.722992178413506</v>
      </c>
      <c r="P1542" s="352">
        <v>36.024065472955051</v>
      </c>
      <c r="Q1542" s="352">
        <v>36.329896147207847</v>
      </c>
      <c r="R1542" s="352">
        <v>36.640566742252339</v>
      </c>
      <c r="S1542" s="352">
        <v>36.956161399418399</v>
      </c>
      <c r="T1542" s="352">
        <v>37.276765894841986</v>
      </c>
      <c r="U1542" s="352">
        <v>37.602467674834131</v>
      </c>
      <c r="V1542" s="352">
        <v>37.933355892083114</v>
      </c>
      <c r="W1542" s="352">
        <v>38.269521442709966</v>
      </c>
      <c r="X1542" s="352">
        <v>38.611057004199012</v>
      </c>
      <c r="Y1542" s="352">
        <v>38.958057074225046</v>
      </c>
      <c r="Z1542" s="184"/>
      <c r="AA1542" s="353"/>
      <c r="AB1542" s="353"/>
      <c r="AC1542" s="354">
        <v>6.3</v>
      </c>
      <c r="AD1542" s="175"/>
      <c r="AE1542" s="186">
        <v>1</v>
      </c>
      <c r="AF1542" s="187">
        <v>0</v>
      </c>
      <c r="AG1542" s="187">
        <v>0</v>
      </c>
      <c r="AH1542" s="187">
        <v>0</v>
      </c>
      <c r="AI1542" s="187">
        <v>0</v>
      </c>
      <c r="AJ1542" s="187">
        <v>0</v>
      </c>
      <c r="AK1542" s="187">
        <v>0</v>
      </c>
      <c r="AL1542" s="188">
        <v>0</v>
      </c>
      <c r="AM1542" s="157"/>
      <c r="AN1542" s="216"/>
      <c r="AO1542"/>
      <c r="AP1542"/>
      <c r="AQ1542"/>
      <c r="AR1542"/>
      <c r="AS1542"/>
      <c r="AT1542"/>
    </row>
    <row r="1543" spans="1:46" ht="15" x14ac:dyDescent="0.25">
      <c r="A1543" s="11"/>
      <c r="B1543" s="176"/>
      <c r="C1543" s="189"/>
      <c r="D1543" s="190" t="s">
        <v>26</v>
      </c>
      <c r="E1543" s="355"/>
      <c r="F1543" s="356"/>
      <c r="G1543" s="357"/>
      <c r="H1543" s="358"/>
      <c r="I1543" s="359"/>
      <c r="J1543" s="359"/>
      <c r="K1543" s="359"/>
      <c r="L1543" s="359"/>
      <c r="M1543" s="359"/>
      <c r="N1543" s="360"/>
      <c r="O1543" s="360"/>
      <c r="P1543" s="360"/>
      <c r="Q1543" s="360"/>
      <c r="R1543" s="361" t="s">
        <v>27</v>
      </c>
      <c r="S1543" s="392">
        <v>0</v>
      </c>
      <c r="T1543" s="353"/>
      <c r="U1543" s="353"/>
      <c r="V1543" s="353"/>
      <c r="W1543" s="353"/>
      <c r="X1543" s="353"/>
      <c r="Y1543" s="353"/>
      <c r="Z1543" s="184"/>
      <c r="AA1543" s="362"/>
      <c r="AB1543" s="362"/>
      <c r="AC1543" s="363"/>
      <c r="AD1543" s="175"/>
      <c r="AE1543" s="175"/>
      <c r="AF1543" s="175"/>
      <c r="AG1543" s="175"/>
      <c r="AH1543" s="175"/>
      <c r="AI1543" s="175"/>
      <c r="AJ1543" s="175"/>
      <c r="AK1543" s="175"/>
      <c r="AL1543" s="175"/>
      <c r="AM1543" s="157"/>
      <c r="AN1543" s="216"/>
      <c r="AO1543"/>
      <c r="AP1543"/>
      <c r="AQ1543"/>
      <c r="AR1543"/>
      <c r="AS1543"/>
      <c r="AT1543"/>
    </row>
    <row r="1544" spans="1:46" ht="15" x14ac:dyDescent="0.25">
      <c r="A1544" s="14"/>
      <c r="B1544" s="197"/>
      <c r="C1544" s="198"/>
      <c r="D1544" s="198"/>
      <c r="E1544" s="198"/>
      <c r="F1544" s="199"/>
      <c r="G1544" s="200" t="s">
        <v>28</v>
      </c>
      <c r="H1544" s="201">
        <v>0.99199999999999999</v>
      </c>
      <c r="I1544" s="197"/>
      <c r="J1544" s="202"/>
      <c r="K1544" s="203" t="s">
        <v>29</v>
      </c>
      <c r="L1544" s="78">
        <v>33.529599999999995</v>
      </c>
      <c r="M1544" s="78">
        <v>33.806016090340556</v>
      </c>
      <c r="N1544" s="78">
        <v>34.086780297770346</v>
      </c>
      <c r="O1544" s="78">
        <v>34.371967614484014</v>
      </c>
      <c r="P1544" s="78">
        <v>34.661654477160127</v>
      </c>
      <c r="Q1544" s="78">
        <v>34.955918797977155</v>
      </c>
      <c r="R1544" s="78">
        <v>35.254839996355784</v>
      </c>
      <c r="S1544" s="78">
        <v>35.558499031445542</v>
      </c>
      <c r="T1544" s="78">
        <v>35.866978435374548</v>
      </c>
      <c r="U1544" s="78">
        <v>36.180362347280855</v>
      </c>
      <c r="V1544" s="78">
        <v>36.498736548145509</v>
      </c>
      <c r="W1544" s="78">
        <v>36.822188496446572</v>
      </c>
      <c r="X1544" s="78">
        <v>37.150807364655194</v>
      </c>
      <c r="Y1544" s="78">
        <v>37.484684076594405</v>
      </c>
      <c r="Z1544" s="204"/>
      <c r="AA1544" s="205"/>
      <c r="AB1544" s="198"/>
      <c r="AC1544" s="206"/>
      <c r="AD1544" s="175"/>
      <c r="AE1544" s="175"/>
      <c r="AF1544" s="175"/>
      <c r="AG1544" s="175"/>
      <c r="AH1544" s="175"/>
      <c r="AI1544" s="175"/>
      <c r="AJ1544" s="175"/>
      <c r="AK1544" s="175"/>
      <c r="AL1544" s="175"/>
      <c r="AM1544" s="157"/>
      <c r="AN1544" s="216"/>
      <c r="AO1544"/>
      <c r="AP1544"/>
      <c r="AQ1544"/>
      <c r="AR1544"/>
      <c r="AS1544"/>
      <c r="AT1544"/>
    </row>
    <row r="1545" spans="1:46" ht="15" x14ac:dyDescent="0.25">
      <c r="A1545" s="2"/>
      <c r="C1545" s="207"/>
      <c r="D1545" s="208"/>
      <c r="E1545" s="208"/>
      <c r="F1545" s="208"/>
      <c r="G1545" s="209"/>
      <c r="H1545" s="241"/>
      <c r="I1545" s="211"/>
      <c r="J1545" s="212"/>
      <c r="K1545" s="208"/>
      <c r="Z1545" s="175"/>
      <c r="AA1545" s="175"/>
      <c r="AB1545" s="175"/>
      <c r="AC1545" s="175"/>
      <c r="AD1545" s="175"/>
      <c r="AE1545" s="175"/>
      <c r="AF1545" s="175"/>
      <c r="AG1545" s="175"/>
      <c r="AH1545" s="175"/>
      <c r="AI1545" s="175"/>
      <c r="AJ1545" s="175"/>
      <c r="AK1545" s="175"/>
      <c r="AL1545" s="175"/>
      <c r="AM1545" s="157"/>
      <c r="AN1545" s="216"/>
      <c r="AO1545"/>
      <c r="AP1545"/>
      <c r="AQ1545"/>
      <c r="AR1545"/>
      <c r="AS1545"/>
      <c r="AT1545"/>
    </row>
    <row r="1546" spans="1:46" ht="15" x14ac:dyDescent="0.25">
      <c r="A1546" s="152"/>
      <c r="B1546" s="388">
        <v>327</v>
      </c>
      <c r="C1546" s="365" t="s">
        <v>475</v>
      </c>
      <c r="D1546" s="366" t="s">
        <v>30</v>
      </c>
      <c r="E1546" s="366" t="s">
        <v>539</v>
      </c>
      <c r="F1546" s="367"/>
      <c r="G1546" s="411">
        <v>43498</v>
      </c>
      <c r="H1546" s="412">
        <v>2.2705925570000001</v>
      </c>
      <c r="I1546" s="342">
        <v>1</v>
      </c>
      <c r="J1546" s="368">
        <v>0</v>
      </c>
      <c r="K1546" s="369">
        <v>0</v>
      </c>
      <c r="L1546" s="370">
        <v>2.2705925570000001</v>
      </c>
      <c r="M1546" s="370">
        <v>2.270634010682826</v>
      </c>
      <c r="N1546" s="370">
        <v>2.2706754651224621</v>
      </c>
      <c r="O1546" s="370">
        <v>2.2707169203189226</v>
      </c>
      <c r="P1546" s="370">
        <v>2.2707583762722212</v>
      </c>
      <c r="Q1546" s="370">
        <v>2.2707998329823709</v>
      </c>
      <c r="R1546" s="370">
        <v>2.2708412904493867</v>
      </c>
      <c r="S1546" s="370">
        <v>2.2708827486732814</v>
      </c>
      <c r="T1546" s="370">
        <v>2.2709242076540699</v>
      </c>
      <c r="U1546" s="370">
        <v>2.2709656673917653</v>
      </c>
      <c r="V1546" s="370">
        <v>2.2710071278863815</v>
      </c>
      <c r="W1546" s="370">
        <v>2.2710485891379317</v>
      </c>
      <c r="X1546" s="370">
        <v>2.2710900511464316</v>
      </c>
      <c r="Y1546" s="370">
        <v>2.2711315139118926</v>
      </c>
      <c r="Z1546" s="381"/>
      <c r="AA1546" s="347">
        <v>0</v>
      </c>
      <c r="AB1546" s="347">
        <v>0</v>
      </c>
      <c r="AC1546" s="348">
        <v>0.13371444166149446</v>
      </c>
      <c r="AD1546" s="175"/>
      <c r="AE1546" s="349">
        <v>85910</v>
      </c>
      <c r="AF1546" s="350"/>
      <c r="AG1546" s="350"/>
      <c r="AH1546" s="350"/>
      <c r="AI1546" s="350"/>
      <c r="AJ1546" s="350"/>
      <c r="AK1546" s="350"/>
      <c r="AL1546" s="351"/>
      <c r="AM1546" s="157">
        <v>3.4378145264500888</v>
      </c>
      <c r="AN1546" s="240">
        <v>-1.1672219694500887</v>
      </c>
      <c r="AO1546"/>
      <c r="AP1546"/>
      <c r="AQ1546"/>
      <c r="AR1546"/>
      <c r="AS1546"/>
      <c r="AT1546"/>
    </row>
    <row r="1547" spans="1:46" ht="15" x14ac:dyDescent="0.25">
      <c r="A1547" s="152"/>
      <c r="C1547" s="251"/>
      <c r="D1547" s="139"/>
      <c r="E1547" s="139"/>
      <c r="F1547" s="139"/>
      <c r="G1547" s="218">
        <v>43080.723969907405</v>
      </c>
      <c r="H1547" s="248"/>
      <c r="I1547" s="220"/>
      <c r="J1547" s="220"/>
      <c r="K1547" s="220"/>
      <c r="L1547" s="220" t="s">
        <v>32</v>
      </c>
      <c r="M1547" s="235"/>
      <c r="N1547" s="221"/>
      <c r="O1547" s="221"/>
      <c r="P1547" s="221"/>
      <c r="Q1547" s="221"/>
      <c r="R1547" s="221"/>
      <c r="S1547" s="221"/>
      <c r="T1547" s="221"/>
      <c r="U1547" s="221"/>
      <c r="V1547" s="221"/>
      <c r="W1547" s="221"/>
      <c r="X1547" s="221"/>
      <c r="Y1547" s="221"/>
      <c r="Z1547" s="222"/>
      <c r="AA1547" s="353"/>
      <c r="AB1547" s="353"/>
      <c r="AC1547" s="372">
        <v>0.30361101600000001</v>
      </c>
      <c r="AD1547" s="175"/>
      <c r="AE1547" s="186">
        <v>1</v>
      </c>
      <c r="AF1547" s="187">
        <v>0</v>
      </c>
      <c r="AG1547" s="187">
        <v>0</v>
      </c>
      <c r="AH1547" s="187">
        <v>0</v>
      </c>
      <c r="AI1547" s="187">
        <v>0</v>
      </c>
      <c r="AJ1547" s="187">
        <v>0</v>
      </c>
      <c r="AK1547" s="187">
        <v>0</v>
      </c>
      <c r="AL1547" s="188">
        <v>0</v>
      </c>
      <c r="AM1547" s="157"/>
      <c r="AN1547" s="216"/>
      <c r="AO1547"/>
      <c r="AP1547"/>
      <c r="AQ1547"/>
      <c r="AR1547"/>
      <c r="AS1547"/>
      <c r="AT1547"/>
    </row>
    <row r="1548" spans="1:46" ht="15" x14ac:dyDescent="0.25">
      <c r="A1548" s="152"/>
      <c r="C1548" s="223" t="s">
        <v>33</v>
      </c>
      <c r="D1548" s="373"/>
      <c r="E1548" s="225"/>
      <c r="F1548" s="225"/>
      <c r="G1548" s="226"/>
      <c r="H1548" s="249"/>
      <c r="I1548" s="228"/>
      <c r="J1548" s="228"/>
      <c r="K1548" s="228"/>
      <c r="L1548" s="228"/>
      <c r="M1548" s="374"/>
      <c r="N1548" s="374"/>
      <c r="O1548" s="375"/>
      <c r="P1548" s="375"/>
      <c r="Q1548" s="375"/>
      <c r="R1548" s="376" t="s">
        <v>34</v>
      </c>
      <c r="S1548" s="396">
        <v>0</v>
      </c>
      <c r="T1548" s="233"/>
      <c r="U1548" s="233"/>
      <c r="V1548" s="233"/>
      <c r="W1548" s="233"/>
      <c r="X1548" s="233"/>
      <c r="Y1548" s="233"/>
      <c r="Z1548" s="234"/>
      <c r="AA1548" s="378"/>
      <c r="AB1548" s="378"/>
      <c r="AC1548" s="379"/>
      <c r="AD1548" s="175"/>
      <c r="AE1548" s="175"/>
      <c r="AF1548" s="175"/>
      <c r="AG1548" s="175"/>
      <c r="AH1548" s="175"/>
      <c r="AI1548" s="175"/>
      <c r="AJ1548" s="175"/>
      <c r="AK1548" s="175"/>
      <c r="AL1548" s="175"/>
      <c r="AM1548" s="157"/>
      <c r="AN1548" s="216"/>
      <c r="AO1548"/>
      <c r="AP1548"/>
      <c r="AQ1548"/>
      <c r="AR1548"/>
      <c r="AS1548"/>
      <c r="AT1548"/>
    </row>
    <row r="1549" spans="1:46" ht="15" x14ac:dyDescent="0.25">
      <c r="A1549" s="152"/>
      <c r="B1549" s="364">
        <v>328</v>
      </c>
      <c r="C1549" s="365" t="s">
        <v>476</v>
      </c>
      <c r="D1549" s="366" t="s">
        <v>30</v>
      </c>
      <c r="E1549" s="366" t="s">
        <v>540</v>
      </c>
      <c r="F1549" s="367"/>
      <c r="G1549" s="411"/>
      <c r="H1549" s="413">
        <v>2.809408325093821E-3</v>
      </c>
      <c r="I1549" s="342">
        <v>1</v>
      </c>
      <c r="J1549" s="368">
        <v>0</v>
      </c>
      <c r="K1549" s="369">
        <v>0</v>
      </c>
      <c r="L1549" s="370">
        <v>2.809408325093821E-3</v>
      </c>
      <c r="M1549" s="370">
        <v>2.809459615811426E-3</v>
      </c>
      <c r="N1549" s="370">
        <v>2.8095109074654338E-3</v>
      </c>
      <c r="O1549" s="370">
        <v>2.809562200055861E-3</v>
      </c>
      <c r="P1549" s="370">
        <v>2.8096134935827262E-3</v>
      </c>
      <c r="Q1549" s="370">
        <v>2.8096647880460446E-3</v>
      </c>
      <c r="R1549" s="370">
        <v>2.8097160834458343E-3</v>
      </c>
      <c r="S1549" s="370">
        <v>2.8097673797821123E-3</v>
      </c>
      <c r="T1549" s="370">
        <v>2.809818677054896E-3</v>
      </c>
      <c r="U1549" s="370">
        <v>2.8098699752642014E-3</v>
      </c>
      <c r="V1549" s="370">
        <v>2.8099212744100471E-3</v>
      </c>
      <c r="W1549" s="370">
        <v>2.8099725744924484E-3</v>
      </c>
      <c r="X1549" s="370">
        <v>2.8100238755114251E-3</v>
      </c>
      <c r="Y1549" s="370">
        <v>2.8100751774669912E-3</v>
      </c>
      <c r="Z1549" s="371"/>
      <c r="AA1549" s="347">
        <v>0</v>
      </c>
      <c r="AB1549" s="347">
        <v>0</v>
      </c>
      <c r="AC1549" s="348">
        <v>0</v>
      </c>
      <c r="AD1549" s="175"/>
      <c r="AE1549" s="349">
        <v>85905</v>
      </c>
      <c r="AF1549" s="350"/>
      <c r="AG1549" s="350"/>
      <c r="AH1549" s="350"/>
      <c r="AI1549" s="350"/>
      <c r="AJ1549" s="350"/>
      <c r="AK1549" s="350"/>
      <c r="AL1549" s="351"/>
      <c r="AM1549" s="157">
        <v>0.02</v>
      </c>
      <c r="AN1549" s="216">
        <v>-1.7190591674906178E-2</v>
      </c>
      <c r="AO1549"/>
      <c r="AP1549"/>
      <c r="AQ1549"/>
      <c r="AR1549"/>
      <c r="AS1549"/>
      <c r="AT1549"/>
    </row>
    <row r="1550" spans="1:46" ht="15" x14ac:dyDescent="0.25">
      <c r="A1550" s="152"/>
      <c r="C1550" s="238" t="s">
        <v>672</v>
      </c>
      <c r="D1550" s="139"/>
      <c r="E1550" s="139"/>
      <c r="F1550" s="139"/>
      <c r="G1550" s="218"/>
      <c r="H1550" s="250"/>
      <c r="I1550" s="220"/>
      <c r="J1550" s="220"/>
      <c r="K1550" s="220"/>
      <c r="L1550" s="220" t="s">
        <v>32</v>
      </c>
      <c r="M1550" s="221"/>
      <c r="N1550" s="221"/>
      <c r="O1550" s="221"/>
      <c r="P1550" s="221"/>
      <c r="Q1550" s="221"/>
      <c r="R1550" s="221"/>
      <c r="S1550" s="221"/>
      <c r="T1550" s="221"/>
      <c r="U1550" s="221"/>
      <c r="V1550" s="221"/>
      <c r="W1550" s="221"/>
      <c r="X1550" s="221"/>
      <c r="Y1550" s="221"/>
      <c r="Z1550" s="222"/>
      <c r="AA1550" s="353"/>
      <c r="AB1550" s="353"/>
      <c r="AC1550" s="382"/>
      <c r="AD1550" s="175"/>
      <c r="AE1550" s="186">
        <v>1</v>
      </c>
      <c r="AF1550" s="187">
        <v>0</v>
      </c>
      <c r="AG1550" s="187">
        <v>0</v>
      </c>
      <c r="AH1550" s="187">
        <v>0</v>
      </c>
      <c r="AI1550" s="187">
        <v>0</v>
      </c>
      <c r="AJ1550" s="187">
        <v>0</v>
      </c>
      <c r="AK1550" s="187">
        <v>0</v>
      </c>
      <c r="AL1550" s="188">
        <v>0</v>
      </c>
      <c r="AM1550" s="157"/>
      <c r="AN1550" s="216"/>
      <c r="AO1550"/>
      <c r="AP1550"/>
      <c r="AQ1550"/>
      <c r="AR1550"/>
      <c r="AS1550"/>
      <c r="AT1550"/>
    </row>
    <row r="1551" spans="1:46" ht="15" x14ac:dyDescent="0.25">
      <c r="A1551" s="152"/>
      <c r="C1551" s="223" t="s">
        <v>33</v>
      </c>
      <c r="D1551" s="373"/>
      <c r="E1551" s="225"/>
      <c r="F1551" s="225"/>
      <c r="G1551" s="226"/>
      <c r="H1551" s="249"/>
      <c r="I1551" s="228"/>
      <c r="J1551" s="228"/>
      <c r="K1551" s="228"/>
      <c r="L1551" s="228"/>
      <c r="M1551" s="374"/>
      <c r="N1551" s="374"/>
      <c r="O1551" s="375"/>
      <c r="P1551" s="375"/>
      <c r="Q1551" s="375"/>
      <c r="R1551" s="376" t="s">
        <v>34</v>
      </c>
      <c r="S1551" s="396">
        <v>0</v>
      </c>
      <c r="T1551" s="233"/>
      <c r="U1551" s="233"/>
      <c r="V1551" s="233"/>
      <c r="W1551" s="233"/>
      <c r="X1551" s="233"/>
      <c r="Y1551" s="233"/>
      <c r="Z1551" s="234"/>
      <c r="AA1551" s="378"/>
      <c r="AB1551" s="378"/>
      <c r="AC1551" s="379"/>
      <c r="AD1551" s="175"/>
      <c r="AE1551" s="175"/>
      <c r="AF1551" s="175"/>
      <c r="AG1551" s="175"/>
      <c r="AH1551" s="175"/>
      <c r="AI1551" s="175"/>
      <c r="AJ1551" s="175"/>
      <c r="AK1551" s="175"/>
      <c r="AL1551" s="175"/>
      <c r="AM1551" s="157"/>
      <c r="AN1551" s="216"/>
      <c r="AO1551"/>
      <c r="AP1551"/>
      <c r="AQ1551"/>
      <c r="AR1551"/>
      <c r="AS1551"/>
      <c r="AT1551"/>
    </row>
    <row r="1552" spans="1:46" ht="15" x14ac:dyDescent="0.25">
      <c r="A1552" s="152"/>
      <c r="B1552" s="364">
        <v>306</v>
      </c>
      <c r="C1552" s="365" t="s">
        <v>466</v>
      </c>
      <c r="D1552" s="366" t="s">
        <v>30</v>
      </c>
      <c r="E1552" s="366" t="s">
        <v>534</v>
      </c>
      <c r="F1552" s="367"/>
      <c r="G1552" s="411">
        <v>43496</v>
      </c>
      <c r="H1552" s="412">
        <v>1.61</v>
      </c>
      <c r="I1552" s="342">
        <v>1</v>
      </c>
      <c r="J1552" s="368">
        <v>0</v>
      </c>
      <c r="K1552" s="369">
        <v>0</v>
      </c>
      <c r="L1552" s="370">
        <v>1.61</v>
      </c>
      <c r="M1552" s="370">
        <v>1.610029393397395</v>
      </c>
      <c r="N1552" s="370">
        <v>1.6100587873314183</v>
      </c>
      <c r="O1552" s="370">
        <v>1.6100881818020798</v>
      </c>
      <c r="P1552" s="370">
        <v>1.6101175768093898</v>
      </c>
      <c r="Q1552" s="370">
        <v>1.610146972353357</v>
      </c>
      <c r="R1552" s="370">
        <v>1.6101763684339923</v>
      </c>
      <c r="S1552" s="370">
        <v>1.6102057650513049</v>
      </c>
      <c r="T1552" s="370">
        <v>1.6102351622053048</v>
      </c>
      <c r="U1552" s="370">
        <v>1.6102645598960017</v>
      </c>
      <c r="V1552" s="370">
        <v>1.6102939581234055</v>
      </c>
      <c r="W1552" s="370">
        <v>1.6103233568875255</v>
      </c>
      <c r="X1552" s="370">
        <v>1.6103527561883728</v>
      </c>
      <c r="Y1552" s="370">
        <v>1.6103821560259557</v>
      </c>
      <c r="Z1552" s="371"/>
      <c r="AA1552" s="347">
        <v>0</v>
      </c>
      <c r="AB1552" s="347">
        <v>0</v>
      </c>
      <c r="AC1552" s="348">
        <v>0.13664596273291924</v>
      </c>
      <c r="AD1552" s="175"/>
      <c r="AE1552" s="349">
        <v>85912</v>
      </c>
      <c r="AF1552" s="350"/>
      <c r="AG1552" s="350"/>
      <c r="AH1552" s="350"/>
      <c r="AI1552" s="350"/>
      <c r="AJ1552" s="350"/>
      <c r="AK1552" s="350"/>
      <c r="AL1552" s="351"/>
      <c r="AM1552" s="157">
        <v>1.77</v>
      </c>
      <c r="AN1552" s="216">
        <v>-0.15999999999999992</v>
      </c>
      <c r="AO1552"/>
      <c r="AP1552"/>
      <c r="AQ1552"/>
      <c r="AR1552"/>
      <c r="AS1552"/>
      <c r="AT1552"/>
    </row>
    <row r="1553" spans="1:46" ht="15" x14ac:dyDescent="0.25">
      <c r="A1553"/>
      <c r="C1553" s="217"/>
      <c r="D1553" s="139"/>
      <c r="E1553" s="139"/>
      <c r="F1553" s="139"/>
      <c r="G1553" s="218">
        <v>0.77083333333333337</v>
      </c>
      <c r="H1553" s="250"/>
      <c r="I1553" s="220"/>
      <c r="J1553" s="220"/>
      <c r="K1553" s="220"/>
      <c r="L1553" s="220" t="s">
        <v>32</v>
      </c>
      <c r="M1553" s="235"/>
      <c r="N1553" s="221"/>
      <c r="O1553" s="221"/>
      <c r="P1553" s="221"/>
      <c r="Q1553" s="221"/>
      <c r="R1553" s="221"/>
      <c r="S1553" s="221"/>
      <c r="T1553" s="221"/>
      <c r="U1553" s="221"/>
      <c r="V1553" s="221"/>
      <c r="W1553" s="221"/>
      <c r="X1553" s="221"/>
      <c r="Y1553" s="221"/>
      <c r="Z1553" s="222"/>
      <c r="AA1553" s="353"/>
      <c r="AB1553" s="353"/>
      <c r="AC1553" s="372">
        <v>0.22</v>
      </c>
      <c r="AD1553" s="175"/>
      <c r="AE1553" s="186">
        <v>1</v>
      </c>
      <c r="AF1553" s="187">
        <v>0</v>
      </c>
      <c r="AG1553" s="187">
        <v>0</v>
      </c>
      <c r="AH1553" s="187">
        <v>0</v>
      </c>
      <c r="AI1553" s="187">
        <v>0</v>
      </c>
      <c r="AJ1553" s="187">
        <v>0</v>
      </c>
      <c r="AK1553" s="187">
        <v>0</v>
      </c>
      <c r="AL1553" s="188">
        <v>0</v>
      </c>
      <c r="AM1553" s="157"/>
      <c r="AN1553" s="216"/>
      <c r="AO1553"/>
      <c r="AP1553"/>
      <c r="AQ1553"/>
      <c r="AR1553"/>
      <c r="AS1553"/>
      <c r="AT1553"/>
    </row>
    <row r="1554" spans="1:46" ht="15" x14ac:dyDescent="0.25">
      <c r="A1554"/>
      <c r="C1554" s="223" t="s">
        <v>33</v>
      </c>
      <c r="D1554" s="373"/>
      <c r="E1554" s="225"/>
      <c r="F1554" s="225"/>
      <c r="G1554" s="226"/>
      <c r="H1554" s="249"/>
      <c r="I1554" s="228"/>
      <c r="J1554" s="228"/>
      <c r="K1554" s="228"/>
      <c r="L1554" s="228"/>
      <c r="M1554" s="374"/>
      <c r="N1554" s="374"/>
      <c r="O1554" s="375"/>
      <c r="P1554" s="375"/>
      <c r="Q1554" s="375"/>
      <c r="R1554" s="376" t="s">
        <v>34</v>
      </c>
      <c r="S1554" s="396">
        <v>0</v>
      </c>
      <c r="T1554" s="233"/>
      <c r="U1554" s="233"/>
      <c r="V1554" s="233"/>
      <c r="W1554" s="233"/>
      <c r="X1554" s="233"/>
      <c r="Y1554" s="233"/>
      <c r="Z1554" s="234"/>
      <c r="AA1554" s="378"/>
      <c r="AB1554" s="378"/>
      <c r="AC1554" s="379"/>
      <c r="AD1554" s="175"/>
      <c r="AE1554" s="175"/>
      <c r="AF1554" s="175"/>
      <c r="AG1554" s="175"/>
      <c r="AH1554" s="175"/>
      <c r="AI1554" s="175"/>
      <c r="AJ1554" s="175"/>
      <c r="AK1554" s="175"/>
      <c r="AL1554" s="175"/>
      <c r="AM1554" s="157"/>
      <c r="AN1554" s="216"/>
      <c r="AO1554"/>
      <c r="AP1554"/>
      <c r="AQ1554"/>
      <c r="AR1554"/>
      <c r="AS1554"/>
      <c r="AT1554"/>
    </row>
    <row r="1555" spans="1:46" ht="15" x14ac:dyDescent="0.25">
      <c r="A1555"/>
      <c r="B1555" s="380">
        <v>348</v>
      </c>
      <c r="C1555" s="365" t="s">
        <v>485</v>
      </c>
      <c r="D1555" s="366" t="s">
        <v>30</v>
      </c>
      <c r="E1555" s="366" t="s">
        <v>564</v>
      </c>
      <c r="F1555" s="367"/>
      <c r="G1555" s="411"/>
      <c r="H1555" s="413">
        <v>0.23599029930788099</v>
      </c>
      <c r="I1555" s="342">
        <v>1</v>
      </c>
      <c r="J1555" s="368">
        <v>0</v>
      </c>
      <c r="K1555" s="369">
        <v>0</v>
      </c>
      <c r="L1555" s="370">
        <v>0.23599029930788099</v>
      </c>
      <c r="M1555" s="370">
        <v>0.23599460772815981</v>
      </c>
      <c r="N1555" s="370">
        <v>0.23599891622709646</v>
      </c>
      <c r="O1555" s="370">
        <v>0.23600322480469235</v>
      </c>
      <c r="P1555" s="370">
        <v>0.23600753346094902</v>
      </c>
      <c r="Q1555" s="370">
        <v>0.23601184219586777</v>
      </c>
      <c r="R1555" s="370">
        <v>0.23601615100945011</v>
      </c>
      <c r="S1555" s="370">
        <v>0.23602045990169745</v>
      </c>
      <c r="T1555" s="370">
        <v>0.23602476887261128</v>
      </c>
      <c r="U1555" s="370">
        <v>0.23602907792219296</v>
      </c>
      <c r="V1555" s="370">
        <v>0.23603338705044399</v>
      </c>
      <c r="W1555" s="370">
        <v>0.23603769625736568</v>
      </c>
      <c r="X1555" s="370">
        <v>0.23604200554295973</v>
      </c>
      <c r="Y1555" s="370">
        <v>0.2360463149072273</v>
      </c>
      <c r="Z1555" s="371"/>
      <c r="AA1555" s="347">
        <v>0</v>
      </c>
      <c r="AB1555" s="347">
        <v>0</v>
      </c>
      <c r="AC1555" s="348">
        <v>0</v>
      </c>
      <c r="AD1555" s="175"/>
      <c r="AE1555" s="349">
        <v>85955</v>
      </c>
      <c r="AF1555" s="350"/>
      <c r="AG1555" s="350"/>
      <c r="AH1555" s="350"/>
      <c r="AI1555" s="350"/>
      <c r="AJ1555" s="350"/>
      <c r="AK1555" s="350"/>
      <c r="AL1555" s="351"/>
      <c r="AM1555" s="157">
        <v>0.25700000000000001</v>
      </c>
      <c r="AN1555" s="216">
        <v>-2.1009700692119021E-2</v>
      </c>
      <c r="AO1555"/>
      <c r="AP1555"/>
      <c r="AQ1555"/>
      <c r="AR1555"/>
      <c r="AS1555"/>
      <c r="AT1555"/>
    </row>
    <row r="1556" spans="1:46" ht="15" x14ac:dyDescent="0.25">
      <c r="A1556"/>
      <c r="C1556" s="238" t="s">
        <v>672</v>
      </c>
      <c r="D1556" s="139"/>
      <c r="E1556" s="139"/>
      <c r="F1556" s="139"/>
      <c r="G1556" s="137"/>
      <c r="H1556" s="250"/>
      <c r="I1556" s="220"/>
      <c r="J1556" s="220"/>
      <c r="K1556" s="220"/>
      <c r="L1556" s="220" t="s">
        <v>32</v>
      </c>
      <c r="M1556" s="235"/>
      <c r="N1556" s="221"/>
      <c r="O1556" s="221"/>
      <c r="P1556" s="221"/>
      <c r="Q1556" s="221"/>
      <c r="R1556" s="221"/>
      <c r="S1556" s="221"/>
      <c r="T1556" s="221"/>
      <c r="U1556" s="221"/>
      <c r="V1556" s="221"/>
      <c r="W1556" s="221"/>
      <c r="X1556" s="221"/>
      <c r="Y1556" s="221"/>
      <c r="Z1556" s="222"/>
      <c r="AA1556" s="353"/>
      <c r="AB1556" s="353"/>
      <c r="AC1556" s="382"/>
      <c r="AD1556" s="175"/>
      <c r="AE1556" s="186">
        <v>1</v>
      </c>
      <c r="AF1556" s="187">
        <v>0</v>
      </c>
      <c r="AG1556" s="187">
        <v>0</v>
      </c>
      <c r="AH1556" s="187">
        <v>0</v>
      </c>
      <c r="AI1556" s="187">
        <v>0</v>
      </c>
      <c r="AJ1556" s="187">
        <v>0</v>
      </c>
      <c r="AK1556" s="187">
        <v>0</v>
      </c>
      <c r="AL1556" s="188">
        <v>0</v>
      </c>
      <c r="AM1556" s="157"/>
      <c r="AN1556" s="216"/>
      <c r="AO1556"/>
      <c r="AP1556"/>
      <c r="AQ1556"/>
      <c r="AR1556"/>
      <c r="AS1556"/>
      <c r="AT1556"/>
    </row>
    <row r="1557" spans="1:46" ht="15" x14ac:dyDescent="0.25">
      <c r="A1557"/>
      <c r="C1557" s="223" t="s">
        <v>33</v>
      </c>
      <c r="D1557" s="373"/>
      <c r="E1557" s="225"/>
      <c r="F1557" s="225"/>
      <c r="G1557" s="226"/>
      <c r="H1557" s="249"/>
      <c r="I1557" s="228"/>
      <c r="J1557" s="228"/>
      <c r="K1557" s="228"/>
      <c r="L1557" s="228"/>
      <c r="M1557" s="374"/>
      <c r="N1557" s="374"/>
      <c r="O1557" s="375"/>
      <c r="P1557" s="375"/>
      <c r="Q1557" s="375"/>
      <c r="R1557" s="376" t="s">
        <v>34</v>
      </c>
      <c r="S1557" s="396">
        <v>0</v>
      </c>
      <c r="T1557" s="233"/>
      <c r="U1557" s="233"/>
      <c r="V1557" s="233"/>
      <c r="W1557" s="233"/>
      <c r="X1557" s="233"/>
      <c r="Y1557" s="233"/>
      <c r="Z1557" s="234"/>
      <c r="AA1557" s="378"/>
      <c r="AB1557" s="378"/>
      <c r="AC1557" s="379"/>
      <c r="AD1557" s="175"/>
      <c r="AE1557" s="175"/>
      <c r="AF1557" s="175"/>
      <c r="AG1557" s="175"/>
      <c r="AH1557" s="175"/>
      <c r="AI1557" s="175"/>
      <c r="AJ1557" s="175"/>
      <c r="AK1557" s="175"/>
      <c r="AL1557" s="175"/>
      <c r="AM1557" s="157"/>
      <c r="AN1557" s="216"/>
      <c r="AO1557"/>
      <c r="AP1557"/>
      <c r="AQ1557"/>
      <c r="AR1557"/>
      <c r="AS1557"/>
      <c r="AT1557"/>
    </row>
    <row r="1558" spans="1:46" ht="15" x14ac:dyDescent="0.25">
      <c r="A1558"/>
      <c r="B1558" s="380">
        <v>346</v>
      </c>
      <c r="C1558" s="365" t="s">
        <v>483</v>
      </c>
      <c r="D1558" s="366" t="s">
        <v>30</v>
      </c>
      <c r="E1558" s="366" t="s">
        <v>534</v>
      </c>
      <c r="F1558" s="367"/>
      <c r="G1558" s="411">
        <v>43191</v>
      </c>
      <c r="H1558" s="412">
        <v>3.56</v>
      </c>
      <c r="I1558" s="342">
        <v>1</v>
      </c>
      <c r="J1558" s="368">
        <v>0</v>
      </c>
      <c r="K1558" s="369">
        <v>0</v>
      </c>
      <c r="L1558" s="370">
        <v>3.56</v>
      </c>
      <c r="M1558" s="370">
        <v>3.5600649940961029</v>
      </c>
      <c r="N1558" s="370">
        <v>3.5601299893787881</v>
      </c>
      <c r="O1558" s="370">
        <v>3.560194985848077</v>
      </c>
      <c r="P1558" s="370">
        <v>3.5602599835039923</v>
      </c>
      <c r="Q1558" s="370">
        <v>3.5603249823465535</v>
      </c>
      <c r="R1558" s="370">
        <v>3.5603899823757841</v>
      </c>
      <c r="S1558" s="370">
        <v>3.560454983591705</v>
      </c>
      <c r="T1558" s="370">
        <v>3.5605199859943384</v>
      </c>
      <c r="U1558" s="370">
        <v>3.5605849895837052</v>
      </c>
      <c r="V1558" s="370">
        <v>3.5606499943598284</v>
      </c>
      <c r="W1558" s="370">
        <v>3.5607150003227268</v>
      </c>
      <c r="X1558" s="370">
        <v>3.560780007472427</v>
      </c>
      <c r="Y1558" s="370">
        <v>3.5608450158089453</v>
      </c>
      <c r="Z1558" s="381"/>
      <c r="AA1558" s="347">
        <v>0</v>
      </c>
      <c r="AB1558" s="347">
        <v>0</v>
      </c>
      <c r="AC1558" s="348">
        <v>2.8089887640449437E-3</v>
      </c>
      <c r="AD1558" s="175"/>
      <c r="AE1558" s="349">
        <v>85939</v>
      </c>
      <c r="AF1558" s="350"/>
      <c r="AG1558" s="350"/>
      <c r="AH1558" s="350"/>
      <c r="AI1558" s="350"/>
      <c r="AJ1558" s="350"/>
      <c r="AK1558" s="350"/>
      <c r="AL1558" s="351"/>
      <c r="AM1558" s="157">
        <v>3.6400208453811147</v>
      </c>
      <c r="AN1558" s="216">
        <v>-8.0020845381114647E-2</v>
      </c>
      <c r="AO1558"/>
      <c r="AP1558"/>
      <c r="AQ1558"/>
      <c r="AR1558"/>
      <c r="AS1558"/>
      <c r="AT1558"/>
    </row>
    <row r="1559" spans="1:46" ht="15" x14ac:dyDescent="0.25">
      <c r="A1559"/>
      <c r="C1559" s="217"/>
      <c r="D1559" s="139"/>
      <c r="E1559" s="139"/>
      <c r="F1559" s="139"/>
      <c r="G1559" s="137">
        <v>0.16666666666666666</v>
      </c>
      <c r="H1559" s="250"/>
      <c r="I1559" s="220"/>
      <c r="J1559" s="220"/>
      <c r="K1559" s="220"/>
      <c r="L1559" s="220" t="s">
        <v>32</v>
      </c>
      <c r="M1559" s="235"/>
      <c r="N1559" s="221"/>
      <c r="O1559" s="221"/>
      <c r="P1559" s="221"/>
      <c r="Q1559" s="221"/>
      <c r="R1559" s="221"/>
      <c r="S1559" s="221"/>
      <c r="T1559" s="221"/>
      <c r="U1559" s="221"/>
      <c r="V1559" s="221"/>
      <c r="W1559" s="221"/>
      <c r="X1559" s="221"/>
      <c r="Y1559" s="221"/>
      <c r="Z1559" s="222"/>
      <c r="AA1559" s="353"/>
      <c r="AB1559" s="353"/>
      <c r="AC1559" s="372">
        <v>0.01</v>
      </c>
      <c r="AD1559" s="175"/>
      <c r="AE1559" s="186">
        <v>1</v>
      </c>
      <c r="AF1559" s="187">
        <v>0</v>
      </c>
      <c r="AG1559" s="187">
        <v>0</v>
      </c>
      <c r="AH1559" s="187">
        <v>0</v>
      </c>
      <c r="AI1559" s="187">
        <v>0</v>
      </c>
      <c r="AJ1559" s="187">
        <v>0</v>
      </c>
      <c r="AK1559" s="187">
        <v>0</v>
      </c>
      <c r="AL1559" s="188">
        <v>0</v>
      </c>
      <c r="AM1559" s="157"/>
      <c r="AN1559" s="216"/>
      <c r="AO1559"/>
      <c r="AP1559"/>
      <c r="AQ1559"/>
      <c r="AR1559"/>
      <c r="AS1559"/>
      <c r="AT1559"/>
    </row>
    <row r="1560" spans="1:46" ht="15" x14ac:dyDescent="0.25">
      <c r="A1560"/>
      <c r="C1560" s="223" t="s">
        <v>33</v>
      </c>
      <c r="D1560" s="373"/>
      <c r="E1560" s="225"/>
      <c r="F1560" s="225"/>
      <c r="G1560" s="226"/>
      <c r="H1560" s="249"/>
      <c r="I1560" s="228"/>
      <c r="J1560" s="228"/>
      <c r="K1560" s="228"/>
      <c r="L1560" s="228"/>
      <c r="M1560" s="374"/>
      <c r="N1560" s="374"/>
      <c r="O1560" s="375"/>
      <c r="P1560" s="375"/>
      <c r="Q1560" s="375"/>
      <c r="R1560" s="376" t="s">
        <v>34</v>
      </c>
      <c r="S1560" s="396">
        <v>0</v>
      </c>
      <c r="T1560" s="233"/>
      <c r="U1560" s="233"/>
      <c r="V1560" s="233"/>
      <c r="W1560" s="233"/>
      <c r="X1560" s="233"/>
      <c r="Y1560" s="233"/>
      <c r="Z1560" s="234"/>
      <c r="AA1560" s="378"/>
      <c r="AB1560" s="378"/>
      <c r="AC1560" s="379"/>
      <c r="AD1560" s="175"/>
      <c r="AE1560" s="175"/>
      <c r="AF1560" s="175"/>
      <c r="AG1560" s="175"/>
      <c r="AH1560" s="175"/>
      <c r="AI1560" s="175"/>
      <c r="AJ1560" s="175"/>
      <c r="AK1560" s="175"/>
      <c r="AL1560" s="175"/>
      <c r="AM1560" s="157"/>
      <c r="AN1560" s="216"/>
      <c r="AO1560"/>
      <c r="AP1560"/>
      <c r="AQ1560"/>
      <c r="AR1560"/>
      <c r="AS1560"/>
      <c r="AT1560"/>
    </row>
    <row r="1561" spans="1:46" ht="15" x14ac:dyDescent="0.25">
      <c r="A1561"/>
      <c r="B1561" s="380">
        <v>324</v>
      </c>
      <c r="C1561" s="365" t="s">
        <v>474</v>
      </c>
      <c r="D1561" s="366" t="s">
        <v>30</v>
      </c>
      <c r="E1561" s="366" t="s">
        <v>598</v>
      </c>
      <c r="F1561" s="367"/>
      <c r="G1561" s="411"/>
      <c r="H1561" s="413">
        <v>0.12080455797903432</v>
      </c>
      <c r="I1561" s="342">
        <v>1</v>
      </c>
      <c r="J1561" s="368">
        <v>0</v>
      </c>
      <c r="K1561" s="369">
        <v>0</v>
      </c>
      <c r="L1561" s="370">
        <v>0.12080455797903432</v>
      </c>
      <c r="M1561" s="370">
        <v>0.12080676347989133</v>
      </c>
      <c r="N1561" s="370">
        <v>0.12080896902101367</v>
      </c>
      <c r="O1561" s="370">
        <v>0.12081117460240204</v>
      </c>
      <c r="P1561" s="370">
        <v>0.12081338022405724</v>
      </c>
      <c r="Q1561" s="370">
        <v>0.12081558588597993</v>
      </c>
      <c r="R1561" s="370">
        <v>0.12081779158817089</v>
      </c>
      <c r="S1561" s="370">
        <v>0.12081999733063084</v>
      </c>
      <c r="T1561" s="370">
        <v>0.12082220311336055</v>
      </c>
      <c r="U1561" s="370">
        <v>0.12082440893636068</v>
      </c>
      <c r="V1561" s="370">
        <v>0.12082661479963204</v>
      </c>
      <c r="W1561" s="370">
        <v>0.1208288207031753</v>
      </c>
      <c r="X1561" s="370">
        <v>0.1208310266469913</v>
      </c>
      <c r="Y1561" s="370">
        <v>0.12083323263108064</v>
      </c>
      <c r="Z1561" s="383"/>
      <c r="AA1561" s="347">
        <v>0</v>
      </c>
      <c r="AB1561" s="347">
        <v>0</v>
      </c>
      <c r="AC1561" s="348">
        <v>0</v>
      </c>
      <c r="AD1561" s="175"/>
      <c r="AE1561" s="349">
        <v>85972</v>
      </c>
      <c r="AF1561" s="350"/>
      <c r="AG1561" s="350"/>
      <c r="AH1561" s="350"/>
      <c r="AI1561" s="350"/>
      <c r="AJ1561" s="350"/>
      <c r="AK1561" s="350"/>
      <c r="AL1561" s="351"/>
      <c r="AM1561" s="157">
        <v>0.1</v>
      </c>
      <c r="AN1561" s="216">
        <v>2.0804557979034313E-2</v>
      </c>
      <c r="AO1561"/>
      <c r="AP1561"/>
      <c r="AQ1561"/>
      <c r="AR1561"/>
      <c r="AS1561"/>
      <c r="AT1561"/>
    </row>
    <row r="1562" spans="1:46" ht="15" x14ac:dyDescent="0.25">
      <c r="A1562"/>
      <c r="C1562" s="238" t="s">
        <v>672</v>
      </c>
      <c r="D1562" s="139"/>
      <c r="E1562" s="139"/>
      <c r="F1562" s="139"/>
      <c r="G1562" s="137"/>
      <c r="H1562" s="250"/>
      <c r="I1562" s="220"/>
      <c r="J1562" s="220"/>
      <c r="K1562" s="220"/>
      <c r="L1562" s="220" t="s">
        <v>32</v>
      </c>
      <c r="M1562" s="235"/>
      <c r="N1562" s="221"/>
      <c r="O1562" s="221"/>
      <c r="P1562" s="221"/>
      <c r="Q1562" s="221"/>
      <c r="R1562" s="221"/>
      <c r="S1562" s="221"/>
      <c r="T1562" s="221"/>
      <c r="U1562" s="221"/>
      <c r="V1562" s="221"/>
      <c r="W1562" s="221"/>
      <c r="X1562" s="221"/>
      <c r="Y1562" s="221"/>
      <c r="Z1562" s="222"/>
      <c r="AA1562" s="353"/>
      <c r="AB1562" s="353"/>
      <c r="AC1562" s="382"/>
      <c r="AD1562" s="175"/>
      <c r="AE1562" s="186">
        <v>1</v>
      </c>
      <c r="AF1562" s="187">
        <v>0</v>
      </c>
      <c r="AG1562" s="187">
        <v>0</v>
      </c>
      <c r="AH1562" s="187">
        <v>0</v>
      </c>
      <c r="AI1562" s="187">
        <v>0</v>
      </c>
      <c r="AJ1562" s="187">
        <v>0</v>
      </c>
      <c r="AK1562" s="187">
        <v>0</v>
      </c>
      <c r="AL1562" s="188">
        <v>0</v>
      </c>
      <c r="AM1562" s="157"/>
      <c r="AN1562" s="216"/>
      <c r="AO1562"/>
      <c r="AP1562"/>
      <c r="AQ1562"/>
      <c r="AR1562"/>
      <c r="AS1562"/>
      <c r="AT1562"/>
    </row>
    <row r="1563" spans="1:46" ht="15" x14ac:dyDescent="0.25">
      <c r="A1563"/>
      <c r="C1563" s="223" t="s">
        <v>33</v>
      </c>
      <c r="D1563" s="373"/>
      <c r="E1563" s="225"/>
      <c r="F1563" s="225"/>
      <c r="G1563" s="226"/>
      <c r="H1563" s="249"/>
      <c r="I1563" s="228"/>
      <c r="J1563" s="228"/>
      <c r="K1563" s="228"/>
      <c r="L1563" s="228"/>
      <c r="M1563" s="374"/>
      <c r="N1563" s="374"/>
      <c r="O1563" s="375"/>
      <c r="P1563" s="375"/>
      <c r="Q1563" s="375"/>
      <c r="R1563" s="376" t="s">
        <v>34</v>
      </c>
      <c r="S1563" s="396">
        <v>0</v>
      </c>
      <c r="T1563" s="233"/>
      <c r="U1563" s="233"/>
      <c r="V1563" s="233"/>
      <c r="W1563" s="233"/>
      <c r="X1563" s="233"/>
      <c r="Y1563" s="233"/>
      <c r="Z1563" s="239"/>
      <c r="AA1563" s="378"/>
      <c r="AB1563" s="378"/>
      <c r="AC1563" s="379"/>
      <c r="AD1563" s="175"/>
      <c r="AE1563" s="175"/>
      <c r="AF1563" s="175"/>
      <c r="AG1563" s="175"/>
      <c r="AH1563" s="175"/>
      <c r="AI1563" s="175"/>
      <c r="AJ1563" s="175"/>
      <c r="AK1563" s="175"/>
      <c r="AL1563" s="175"/>
      <c r="AM1563" s="157"/>
      <c r="AN1563" s="216"/>
      <c r="AO1563"/>
      <c r="AP1563"/>
      <c r="AQ1563"/>
      <c r="AR1563"/>
      <c r="AS1563"/>
      <c r="AT1563"/>
    </row>
    <row r="1564" spans="1:46" ht="15" x14ac:dyDescent="0.25">
      <c r="A1564"/>
      <c r="B1564" s="380">
        <v>329</v>
      </c>
      <c r="C1564" s="365" t="s">
        <v>477</v>
      </c>
      <c r="D1564" s="366" t="s">
        <v>30</v>
      </c>
      <c r="E1564" s="366" t="s">
        <v>604</v>
      </c>
      <c r="F1564" s="367"/>
      <c r="G1564" s="411"/>
      <c r="H1564" s="413">
        <v>0.30341609911013268</v>
      </c>
      <c r="I1564" s="342">
        <v>1</v>
      </c>
      <c r="J1564" s="368">
        <v>0</v>
      </c>
      <c r="K1564" s="369">
        <v>0</v>
      </c>
      <c r="L1564" s="370">
        <v>0.30341609911013268</v>
      </c>
      <c r="M1564" s="370">
        <v>0.30342163850763404</v>
      </c>
      <c r="N1564" s="370">
        <v>0.30342717800626684</v>
      </c>
      <c r="O1564" s="370">
        <v>0.30343271760603302</v>
      </c>
      <c r="P1564" s="370">
        <v>0.30343825730693441</v>
      </c>
      <c r="Q1564" s="370">
        <v>0.30344379710897279</v>
      </c>
      <c r="R1564" s="370">
        <v>0.3034493370121501</v>
      </c>
      <c r="S1564" s="370">
        <v>0.30345487701646812</v>
      </c>
      <c r="T1564" s="370">
        <v>0.30346041712192878</v>
      </c>
      <c r="U1564" s="370">
        <v>0.30346595732853376</v>
      </c>
      <c r="V1564" s="370">
        <v>0.30347149763628511</v>
      </c>
      <c r="W1564" s="370">
        <v>0.30347703804518444</v>
      </c>
      <c r="X1564" s="370">
        <v>0.30348257855523392</v>
      </c>
      <c r="Y1564" s="370">
        <v>0.30348811916643509</v>
      </c>
      <c r="Z1564" s="371"/>
      <c r="AA1564" s="347">
        <v>0</v>
      </c>
      <c r="AB1564" s="347">
        <v>0</v>
      </c>
      <c r="AC1564" s="348">
        <v>0</v>
      </c>
      <c r="AD1564" s="175"/>
      <c r="AE1564" s="349">
        <v>85908</v>
      </c>
      <c r="AF1564" s="350"/>
      <c r="AG1564" s="350"/>
      <c r="AH1564" s="350"/>
      <c r="AI1564" s="350"/>
      <c r="AJ1564" s="350"/>
      <c r="AK1564" s="350"/>
      <c r="AL1564" s="351"/>
      <c r="AM1564" s="157">
        <v>0.32</v>
      </c>
      <c r="AN1564" s="216">
        <v>-1.6583900889867331E-2</v>
      </c>
      <c r="AO1564"/>
      <c r="AP1564"/>
      <c r="AQ1564"/>
      <c r="AR1564"/>
      <c r="AS1564"/>
      <c r="AT1564"/>
    </row>
    <row r="1565" spans="1:46" ht="15" x14ac:dyDescent="0.25">
      <c r="A1565"/>
      <c r="C1565" s="238" t="s">
        <v>672</v>
      </c>
      <c r="D1565" s="139"/>
      <c r="E1565" s="139"/>
      <c r="F1565" s="139"/>
      <c r="G1565" s="137"/>
      <c r="H1565" s="250"/>
      <c r="I1565" s="220"/>
      <c r="J1565" s="220"/>
      <c r="K1565" s="220"/>
      <c r="L1565" s="220" t="s">
        <v>32</v>
      </c>
      <c r="M1565" s="235"/>
      <c r="N1565" s="221"/>
      <c r="O1565" s="221"/>
      <c r="P1565" s="221"/>
      <c r="Q1565" s="221"/>
      <c r="R1565" s="221"/>
      <c r="S1565" s="221"/>
      <c r="T1565" s="221"/>
      <c r="U1565" s="221"/>
      <c r="V1565" s="221"/>
      <c r="W1565" s="221"/>
      <c r="X1565" s="221"/>
      <c r="Y1565" s="221"/>
      <c r="Z1565" s="222"/>
      <c r="AA1565" s="353"/>
      <c r="AB1565" s="353"/>
      <c r="AC1565" s="382"/>
      <c r="AD1565" s="175"/>
      <c r="AE1565" s="186">
        <v>1</v>
      </c>
      <c r="AF1565" s="187">
        <v>0</v>
      </c>
      <c r="AG1565" s="187">
        <v>0</v>
      </c>
      <c r="AH1565" s="187">
        <v>0</v>
      </c>
      <c r="AI1565" s="187">
        <v>0</v>
      </c>
      <c r="AJ1565" s="187">
        <v>0</v>
      </c>
      <c r="AK1565" s="187">
        <v>0</v>
      </c>
      <c r="AL1565" s="188">
        <v>0</v>
      </c>
      <c r="AM1565" s="157"/>
      <c r="AN1565" s="216"/>
      <c r="AO1565"/>
      <c r="AP1565"/>
      <c r="AQ1565"/>
      <c r="AR1565"/>
      <c r="AS1565"/>
      <c r="AT1565"/>
    </row>
    <row r="1566" spans="1:46" ht="15" x14ac:dyDescent="0.25">
      <c r="A1566"/>
      <c r="C1566" s="223" t="s">
        <v>33</v>
      </c>
      <c r="D1566" s="373"/>
      <c r="E1566" s="225"/>
      <c r="F1566" s="225"/>
      <c r="G1566" s="226"/>
      <c r="H1566" s="249"/>
      <c r="I1566" s="228"/>
      <c r="J1566" s="228"/>
      <c r="K1566" s="228"/>
      <c r="L1566" s="228"/>
      <c r="M1566" s="374"/>
      <c r="N1566" s="374"/>
      <c r="O1566" s="375"/>
      <c r="P1566" s="375"/>
      <c r="Q1566" s="375"/>
      <c r="R1566" s="376" t="s">
        <v>34</v>
      </c>
      <c r="S1566" s="396">
        <v>0</v>
      </c>
      <c r="T1566" s="233"/>
      <c r="U1566" s="233"/>
      <c r="V1566" s="233"/>
      <c r="W1566" s="233"/>
      <c r="X1566" s="233"/>
      <c r="Y1566" s="233"/>
      <c r="Z1566" s="234"/>
      <c r="AA1566" s="378"/>
      <c r="AB1566" s="378"/>
      <c r="AC1566" s="379"/>
      <c r="AD1566" s="175"/>
      <c r="AE1566" s="175"/>
      <c r="AF1566" s="175"/>
      <c r="AG1566" s="175"/>
      <c r="AH1566" s="175"/>
      <c r="AI1566" s="175"/>
      <c r="AJ1566" s="175"/>
      <c r="AK1566" s="175"/>
      <c r="AL1566" s="175"/>
      <c r="AM1566" s="157"/>
      <c r="AN1566" s="216"/>
      <c r="AO1566"/>
      <c r="AP1566"/>
      <c r="AQ1566"/>
      <c r="AR1566"/>
      <c r="AS1566"/>
      <c r="AT1566"/>
    </row>
    <row r="1567" spans="1:46" ht="15" x14ac:dyDescent="0.25">
      <c r="A1567"/>
      <c r="B1567" s="380">
        <v>335</v>
      </c>
      <c r="C1567" s="365" t="s">
        <v>479</v>
      </c>
      <c r="D1567" s="366" t="s">
        <v>30</v>
      </c>
      <c r="E1567" s="366" t="s">
        <v>574</v>
      </c>
      <c r="F1567" s="367"/>
      <c r="G1567" s="411"/>
      <c r="H1567" s="413">
        <v>9.5519883053189911E-2</v>
      </c>
      <c r="I1567" s="342">
        <v>1</v>
      </c>
      <c r="J1567" s="368">
        <v>0</v>
      </c>
      <c r="K1567" s="369">
        <v>0</v>
      </c>
      <c r="L1567" s="370">
        <v>9.5519883053189911E-2</v>
      </c>
      <c r="M1567" s="370">
        <v>9.5521626937588477E-2</v>
      </c>
      <c r="N1567" s="370">
        <v>9.5523370853824743E-2</v>
      </c>
      <c r="O1567" s="370">
        <v>9.5525114801899277E-2</v>
      </c>
      <c r="P1567" s="370">
        <v>9.552685878181269E-2</v>
      </c>
      <c r="Q1567" s="370">
        <v>9.5528602793565509E-2</v>
      </c>
      <c r="R1567" s="370">
        <v>9.5530346837158359E-2</v>
      </c>
      <c r="S1567" s="370">
        <v>9.5532090912591808E-2</v>
      </c>
      <c r="T1567" s="370">
        <v>9.5533835019866453E-2</v>
      </c>
      <c r="U1567" s="370">
        <v>9.553557915898285E-2</v>
      </c>
      <c r="V1567" s="370">
        <v>9.5537323329941595E-2</v>
      </c>
      <c r="W1567" s="370">
        <v>9.5539067532743244E-2</v>
      </c>
      <c r="X1567" s="370">
        <v>9.5540811767388448E-2</v>
      </c>
      <c r="Y1567" s="370">
        <v>9.5542556033877707E-2</v>
      </c>
      <c r="Z1567" s="371"/>
      <c r="AA1567" s="347">
        <v>0</v>
      </c>
      <c r="AB1567" s="347">
        <v>0</v>
      </c>
      <c r="AC1567" s="348">
        <v>0</v>
      </c>
      <c r="AD1567" s="175"/>
      <c r="AE1567" s="349">
        <v>85926</v>
      </c>
      <c r="AF1567" s="350"/>
      <c r="AG1567" s="350"/>
      <c r="AH1567" s="350"/>
      <c r="AI1567" s="350"/>
      <c r="AJ1567" s="350"/>
      <c r="AK1567" s="350"/>
      <c r="AL1567" s="351"/>
      <c r="AM1567" s="157">
        <v>0.11</v>
      </c>
      <c r="AN1567" s="216">
        <v>-1.448011694681009E-2</v>
      </c>
      <c r="AO1567"/>
      <c r="AP1567"/>
      <c r="AQ1567"/>
      <c r="AR1567"/>
      <c r="AS1567"/>
      <c r="AT1567"/>
    </row>
    <row r="1568" spans="1:46" ht="15" x14ac:dyDescent="0.25">
      <c r="A1568"/>
      <c r="C1568" s="238" t="s">
        <v>672</v>
      </c>
      <c r="D1568" s="139"/>
      <c r="E1568" s="139"/>
      <c r="F1568" s="139"/>
      <c r="G1568" s="137"/>
      <c r="H1568" s="250"/>
      <c r="I1568" s="220"/>
      <c r="J1568" s="220"/>
      <c r="K1568" s="220"/>
      <c r="L1568" s="220" t="s">
        <v>32</v>
      </c>
      <c r="M1568" s="235"/>
      <c r="N1568" s="221"/>
      <c r="O1568" s="221"/>
      <c r="P1568" s="221"/>
      <c r="Q1568" s="221"/>
      <c r="R1568" s="221"/>
      <c r="S1568" s="221"/>
      <c r="T1568" s="221"/>
      <c r="U1568" s="221"/>
      <c r="V1568" s="221"/>
      <c r="W1568" s="221"/>
      <c r="X1568" s="221"/>
      <c r="Y1568" s="221"/>
      <c r="Z1568" s="222"/>
      <c r="AA1568" s="353"/>
      <c r="AB1568" s="353"/>
      <c r="AC1568" s="382"/>
      <c r="AD1568" s="175"/>
      <c r="AE1568" s="186">
        <v>1</v>
      </c>
      <c r="AF1568" s="187">
        <v>0</v>
      </c>
      <c r="AG1568" s="187">
        <v>0</v>
      </c>
      <c r="AH1568" s="187">
        <v>0</v>
      </c>
      <c r="AI1568" s="187">
        <v>0</v>
      </c>
      <c r="AJ1568" s="187">
        <v>0</v>
      </c>
      <c r="AK1568" s="187">
        <v>0</v>
      </c>
      <c r="AL1568" s="188">
        <v>0</v>
      </c>
      <c r="AM1568" s="157"/>
      <c r="AN1568" s="216"/>
      <c r="AO1568"/>
      <c r="AP1568"/>
      <c r="AQ1568"/>
      <c r="AR1568"/>
      <c r="AS1568"/>
      <c r="AT1568"/>
    </row>
    <row r="1569" spans="1:46" ht="15" x14ac:dyDescent="0.25">
      <c r="C1569" s="223" t="s">
        <v>33</v>
      </c>
      <c r="D1569" s="373"/>
      <c r="E1569" s="225"/>
      <c r="F1569" s="225"/>
      <c r="G1569" s="226"/>
      <c r="H1569" s="249"/>
      <c r="I1569" s="228"/>
      <c r="J1569" s="228"/>
      <c r="K1569" s="228"/>
      <c r="L1569" s="228"/>
      <c r="M1569" s="374"/>
      <c r="N1569" s="374"/>
      <c r="O1569" s="375"/>
      <c r="P1569" s="375"/>
      <c r="Q1569" s="375"/>
      <c r="R1569" s="376" t="s">
        <v>34</v>
      </c>
      <c r="S1569" s="396">
        <v>0</v>
      </c>
      <c r="T1569" s="387"/>
      <c r="U1569" s="387"/>
      <c r="V1569" s="387"/>
      <c r="W1569" s="387"/>
      <c r="X1569" s="387"/>
      <c r="Y1569" s="387"/>
      <c r="Z1569" s="234"/>
      <c r="AA1569" s="378"/>
      <c r="AB1569" s="378"/>
      <c r="AC1569" s="379"/>
      <c r="AD1569" s="175"/>
      <c r="AE1569" s="175"/>
      <c r="AF1569" s="175"/>
      <c r="AG1569" s="175"/>
      <c r="AH1569" s="175"/>
      <c r="AI1569" s="175"/>
      <c r="AJ1569" s="175"/>
      <c r="AK1569" s="175"/>
      <c r="AL1569" s="175"/>
      <c r="AM1569" s="157"/>
      <c r="AN1569" s="216"/>
      <c r="AO1569"/>
      <c r="AP1569"/>
      <c r="AQ1569"/>
      <c r="AR1569"/>
      <c r="AS1569"/>
      <c r="AT1569"/>
    </row>
    <row r="1570" spans="1:46" ht="15" x14ac:dyDescent="0.25">
      <c r="A1570" s="152"/>
      <c r="B1570" s="388">
        <v>323</v>
      </c>
      <c r="C1570" s="365" t="s">
        <v>473</v>
      </c>
      <c r="D1570" s="366" t="s">
        <v>30</v>
      </c>
      <c r="E1570" s="366" t="s">
        <v>653</v>
      </c>
      <c r="F1570" s="367"/>
      <c r="G1570" s="411">
        <v>43192</v>
      </c>
      <c r="H1570" s="412">
        <v>0.67</v>
      </c>
      <c r="I1570" s="342">
        <v>1</v>
      </c>
      <c r="J1570" s="368">
        <v>0</v>
      </c>
      <c r="K1570" s="369">
        <v>0</v>
      </c>
      <c r="L1570" s="370">
        <v>0.67</v>
      </c>
      <c r="M1570" s="370">
        <v>0.67001223203494076</v>
      </c>
      <c r="N1570" s="370">
        <v>0.67002446429319895</v>
      </c>
      <c r="O1570" s="370">
        <v>0.67003669677477851</v>
      </c>
      <c r="P1570" s="370">
        <v>0.67004892947968397</v>
      </c>
      <c r="Q1570" s="370">
        <v>0.6700611624079188</v>
      </c>
      <c r="R1570" s="370">
        <v>0.67007339555948742</v>
      </c>
      <c r="S1570" s="370">
        <v>0.67008562893439394</v>
      </c>
      <c r="T1570" s="370">
        <v>0.67009786253264236</v>
      </c>
      <c r="U1570" s="370">
        <v>0.67011009635423668</v>
      </c>
      <c r="V1570" s="370">
        <v>0.67012233039918123</v>
      </c>
      <c r="W1570" s="370">
        <v>0.67013456466747956</v>
      </c>
      <c r="X1570" s="370">
        <v>0.67014679915913655</v>
      </c>
      <c r="Y1570" s="370">
        <v>0.67015903387415543</v>
      </c>
      <c r="Z1570" s="381"/>
      <c r="AA1570" s="347">
        <v>0</v>
      </c>
      <c r="AB1570" s="347">
        <v>0</v>
      </c>
      <c r="AC1570" s="348">
        <v>2.9850746268656716E-2</v>
      </c>
      <c r="AD1570" s="175"/>
      <c r="AE1570" s="349">
        <v>85945</v>
      </c>
      <c r="AF1570" s="350"/>
      <c r="AG1570" s="350"/>
      <c r="AH1570" s="350"/>
      <c r="AI1570" s="350"/>
      <c r="AJ1570" s="350"/>
      <c r="AK1570" s="350"/>
      <c r="AL1570" s="351"/>
      <c r="AM1570" s="157">
        <v>0.82</v>
      </c>
      <c r="AN1570" s="216">
        <v>-0.14999999999999991</v>
      </c>
      <c r="AO1570"/>
      <c r="AP1570"/>
      <c r="AQ1570"/>
      <c r="AR1570"/>
      <c r="AS1570"/>
      <c r="AT1570"/>
    </row>
    <row r="1571" spans="1:46" ht="15" x14ac:dyDescent="0.25">
      <c r="A1571" s="152"/>
      <c r="C1571" s="217"/>
      <c r="D1571" s="139"/>
      <c r="E1571" s="139"/>
      <c r="F1571" s="139"/>
      <c r="G1571" s="218">
        <v>0.77083333333333337</v>
      </c>
      <c r="H1571" s="248"/>
      <c r="I1571" s="220"/>
      <c r="J1571" s="220"/>
      <c r="K1571" s="220"/>
      <c r="L1571" s="220" t="s">
        <v>32</v>
      </c>
      <c r="M1571" s="235"/>
      <c r="N1571" s="221"/>
      <c r="O1571" s="221"/>
      <c r="P1571" s="221"/>
      <c r="Q1571" s="221"/>
      <c r="R1571" s="221"/>
      <c r="S1571" s="221"/>
      <c r="T1571" s="221"/>
      <c r="U1571" s="221"/>
      <c r="V1571" s="221"/>
      <c r="W1571" s="221"/>
      <c r="X1571" s="221"/>
      <c r="Y1571" s="221"/>
      <c r="Z1571" s="222"/>
      <c r="AA1571" s="353"/>
      <c r="AB1571" s="353"/>
      <c r="AC1571" s="372">
        <v>0.02</v>
      </c>
      <c r="AD1571" s="175"/>
      <c r="AE1571" s="186">
        <v>1</v>
      </c>
      <c r="AF1571" s="187">
        <v>0</v>
      </c>
      <c r="AG1571" s="187">
        <v>0</v>
      </c>
      <c r="AH1571" s="187">
        <v>0</v>
      </c>
      <c r="AI1571" s="187">
        <v>0</v>
      </c>
      <c r="AJ1571" s="187">
        <v>0</v>
      </c>
      <c r="AK1571" s="187">
        <v>0</v>
      </c>
      <c r="AL1571" s="188">
        <v>0</v>
      </c>
      <c r="AM1571" s="157"/>
      <c r="AN1571" s="216"/>
      <c r="AO1571"/>
      <c r="AP1571"/>
      <c r="AQ1571"/>
      <c r="AR1571"/>
      <c r="AS1571"/>
      <c r="AT1571"/>
    </row>
    <row r="1572" spans="1:46" ht="15" x14ac:dyDescent="0.25">
      <c r="A1572" s="152"/>
      <c r="C1572" s="223" t="s">
        <v>33</v>
      </c>
      <c r="D1572" s="373"/>
      <c r="E1572" s="225"/>
      <c r="F1572" s="225"/>
      <c r="G1572" s="226"/>
      <c r="H1572" s="249"/>
      <c r="I1572" s="228"/>
      <c r="J1572" s="228"/>
      <c r="K1572" s="228"/>
      <c r="L1572" s="228"/>
      <c r="M1572" s="374"/>
      <c r="N1572" s="374"/>
      <c r="O1572" s="375"/>
      <c r="P1572" s="375"/>
      <c r="Q1572" s="375"/>
      <c r="R1572" s="376" t="s">
        <v>34</v>
      </c>
      <c r="S1572" s="396">
        <v>0</v>
      </c>
      <c r="T1572" s="233"/>
      <c r="U1572" s="233"/>
      <c r="V1572" s="233"/>
      <c r="W1572" s="233"/>
      <c r="X1572" s="233"/>
      <c r="Y1572" s="233"/>
      <c r="Z1572" s="234"/>
      <c r="AA1572" s="378"/>
      <c r="AB1572" s="378"/>
      <c r="AC1572" s="379"/>
      <c r="AD1572" s="175"/>
      <c r="AE1572" s="175"/>
      <c r="AF1572" s="175"/>
      <c r="AG1572" s="175"/>
      <c r="AH1572" s="175"/>
      <c r="AI1572" s="175"/>
      <c r="AJ1572" s="175"/>
      <c r="AK1572" s="175"/>
      <c r="AL1572" s="175"/>
      <c r="AM1572" s="157"/>
      <c r="AN1572" s="216"/>
      <c r="AO1572"/>
      <c r="AP1572"/>
      <c r="AQ1572"/>
      <c r="AR1572"/>
      <c r="AS1572"/>
      <c r="AT1572"/>
    </row>
    <row r="1573" spans="1:46" ht="15" x14ac:dyDescent="0.25">
      <c r="A1573" s="152"/>
      <c r="B1573" s="364">
        <v>304</v>
      </c>
      <c r="C1573" s="365" t="s">
        <v>465</v>
      </c>
      <c r="D1573" s="366" t="s">
        <v>30</v>
      </c>
      <c r="E1573" s="366" t="s">
        <v>563</v>
      </c>
      <c r="F1573" s="367"/>
      <c r="G1573" s="411">
        <v>43383</v>
      </c>
      <c r="H1573" s="412">
        <v>1.96</v>
      </c>
      <c r="I1573" s="342">
        <v>1</v>
      </c>
      <c r="J1573" s="368">
        <v>0</v>
      </c>
      <c r="K1573" s="369">
        <v>0</v>
      </c>
      <c r="L1573" s="370">
        <v>1.96</v>
      </c>
      <c r="M1573" s="370">
        <v>1.9600357832663937</v>
      </c>
      <c r="N1573" s="370">
        <v>1.9600715671860744</v>
      </c>
      <c r="O1573" s="370">
        <v>1.9601073517590535</v>
      </c>
      <c r="P1573" s="370">
        <v>1.9601431369853439</v>
      </c>
      <c r="Q1573" s="370">
        <v>1.9601789228649564</v>
      </c>
      <c r="R1573" s="370">
        <v>1.9602147093979034</v>
      </c>
      <c r="S1573" s="370">
        <v>1.9602504965841971</v>
      </c>
      <c r="T1573" s="370">
        <v>1.9602862844238493</v>
      </c>
      <c r="U1573" s="370">
        <v>1.9603220729168713</v>
      </c>
      <c r="V1573" s="370">
        <v>1.9603578620632762</v>
      </c>
      <c r="W1573" s="370">
        <v>1.9603936518630742</v>
      </c>
      <c r="X1573" s="370">
        <v>1.9604294423162798</v>
      </c>
      <c r="Y1573" s="370">
        <v>1.9604652334229022</v>
      </c>
      <c r="Z1573" s="371"/>
      <c r="AA1573" s="347">
        <v>0</v>
      </c>
      <c r="AB1573" s="347">
        <v>0</v>
      </c>
      <c r="AC1573" s="348">
        <v>0.29081632653061223</v>
      </c>
      <c r="AD1573" s="175"/>
      <c r="AE1573" s="349">
        <v>85986</v>
      </c>
      <c r="AF1573" s="350"/>
      <c r="AG1573" s="350"/>
      <c r="AH1573" s="350"/>
      <c r="AI1573" s="350"/>
      <c r="AJ1573" s="350"/>
      <c r="AK1573" s="350"/>
      <c r="AL1573" s="351"/>
      <c r="AM1573" s="157">
        <v>1.89</v>
      </c>
      <c r="AN1573" s="216">
        <v>7.0000000000000062E-2</v>
      </c>
      <c r="AO1573"/>
      <c r="AP1573"/>
      <c r="AQ1573"/>
      <c r="AR1573"/>
      <c r="AS1573"/>
      <c r="AT1573"/>
    </row>
    <row r="1574" spans="1:46" ht="15" x14ac:dyDescent="0.25">
      <c r="A1574" s="152"/>
      <c r="C1574" s="217"/>
      <c r="D1574" s="139"/>
      <c r="E1574" s="139"/>
      <c r="F1574" s="139"/>
      <c r="G1574" s="218">
        <v>0.64583333333333337</v>
      </c>
      <c r="H1574" s="250"/>
      <c r="I1574" s="220"/>
      <c r="J1574" s="220"/>
      <c r="K1574" s="220"/>
      <c r="L1574" s="220" t="s">
        <v>32</v>
      </c>
      <c r="M1574" s="221"/>
      <c r="N1574" s="221"/>
      <c r="O1574" s="221"/>
      <c r="P1574" s="221"/>
      <c r="Q1574" s="221"/>
      <c r="R1574" s="221"/>
      <c r="S1574" s="221"/>
      <c r="T1574" s="221"/>
      <c r="U1574" s="221"/>
      <c r="V1574" s="221"/>
      <c r="W1574" s="221"/>
      <c r="X1574" s="221"/>
      <c r="Y1574" s="221"/>
      <c r="Z1574" s="222"/>
      <c r="AA1574" s="353"/>
      <c r="AB1574" s="353"/>
      <c r="AC1574" s="372">
        <v>0.56999999999999995</v>
      </c>
      <c r="AD1574" s="175"/>
      <c r="AE1574" s="186">
        <v>1</v>
      </c>
      <c r="AF1574" s="187">
        <v>0</v>
      </c>
      <c r="AG1574" s="187">
        <v>0</v>
      </c>
      <c r="AH1574" s="187">
        <v>0</v>
      </c>
      <c r="AI1574" s="187">
        <v>0</v>
      </c>
      <c r="AJ1574" s="187">
        <v>0</v>
      </c>
      <c r="AK1574" s="187">
        <v>0</v>
      </c>
      <c r="AL1574" s="188">
        <v>0</v>
      </c>
      <c r="AM1574" s="157"/>
      <c r="AN1574" s="216"/>
      <c r="AO1574"/>
      <c r="AP1574"/>
      <c r="AQ1574"/>
      <c r="AR1574"/>
      <c r="AS1574"/>
      <c r="AT1574"/>
    </row>
    <row r="1575" spans="1:46" ht="15" x14ac:dyDescent="0.25">
      <c r="A1575" s="152"/>
      <c r="C1575" s="223" t="s">
        <v>33</v>
      </c>
      <c r="D1575" s="373"/>
      <c r="E1575" s="225"/>
      <c r="F1575" s="225"/>
      <c r="G1575" s="226"/>
      <c r="H1575" s="249"/>
      <c r="I1575" s="228"/>
      <c r="J1575" s="228"/>
      <c r="K1575" s="228"/>
      <c r="L1575" s="228"/>
      <c r="M1575" s="374"/>
      <c r="N1575" s="374"/>
      <c r="O1575" s="375"/>
      <c r="P1575" s="375"/>
      <c r="Q1575" s="375"/>
      <c r="R1575" s="376" t="s">
        <v>34</v>
      </c>
      <c r="S1575" s="396">
        <v>0</v>
      </c>
      <c r="T1575" s="233"/>
      <c r="U1575" s="233"/>
      <c r="V1575" s="233"/>
      <c r="W1575" s="233"/>
      <c r="X1575" s="233"/>
      <c r="Y1575" s="233"/>
      <c r="Z1575" s="234"/>
      <c r="AA1575" s="378"/>
      <c r="AB1575" s="378"/>
      <c r="AC1575" s="379"/>
      <c r="AD1575" s="175"/>
      <c r="AE1575" s="175"/>
      <c r="AF1575" s="175"/>
      <c r="AG1575" s="175"/>
      <c r="AH1575" s="175"/>
      <c r="AI1575" s="175"/>
      <c r="AJ1575" s="175"/>
      <c r="AK1575" s="175"/>
      <c r="AL1575" s="175"/>
      <c r="AM1575" s="157"/>
      <c r="AN1575" s="216"/>
      <c r="AO1575"/>
      <c r="AP1575"/>
      <c r="AQ1575"/>
      <c r="AR1575"/>
      <c r="AS1575"/>
      <c r="AT1575"/>
    </row>
    <row r="1576" spans="1:46" ht="15" x14ac:dyDescent="0.25">
      <c r="A1576" s="152"/>
      <c r="B1576" s="364">
        <v>322</v>
      </c>
      <c r="C1576" s="365" t="s">
        <v>472</v>
      </c>
      <c r="D1576" s="366" t="s">
        <v>30</v>
      </c>
      <c r="E1576" s="366" t="s">
        <v>530</v>
      </c>
      <c r="F1576" s="367"/>
      <c r="G1576" s="411">
        <v>43195</v>
      </c>
      <c r="H1576" s="412">
        <v>2.06</v>
      </c>
      <c r="I1576" s="342">
        <v>1</v>
      </c>
      <c r="J1576" s="368" t="s">
        <v>35</v>
      </c>
      <c r="K1576" s="369" t="s">
        <v>35</v>
      </c>
      <c r="L1576" s="370">
        <v>2.06</v>
      </c>
      <c r="M1576" s="370">
        <v>2.0880259877313589</v>
      </c>
      <c r="N1576" s="370">
        <v>2.1164332647774349</v>
      </c>
      <c r="O1576" s="370">
        <v>2.1452270185215569</v>
      </c>
      <c r="P1576" s="370">
        <v>2.1744125069206173</v>
      </c>
      <c r="Q1576" s="370">
        <v>2.2039950594652145</v>
      </c>
      <c r="R1576" s="370">
        <v>2.2339800781528587</v>
      </c>
      <c r="S1576" s="370">
        <v>2.2643730384744174</v>
      </c>
      <c r="T1576" s="370">
        <v>2.2951794904139824</v>
      </c>
      <c r="U1576" s="370">
        <v>2.3264050594623362</v>
      </c>
      <c r="V1576" s="370">
        <v>2.3580554476442108</v>
      </c>
      <c r="W1576" s="370">
        <v>2.3901364345595213</v>
      </c>
      <c r="X1576" s="370">
        <v>2.4226538784387635</v>
      </c>
      <c r="Y1576" s="370">
        <v>2.4556137172127697</v>
      </c>
      <c r="Z1576" s="371"/>
      <c r="AA1576" s="347">
        <v>0</v>
      </c>
      <c r="AB1576" s="347">
        <v>0</v>
      </c>
      <c r="AC1576" s="348">
        <v>4.8543689320388347E-4</v>
      </c>
      <c r="AD1576" s="175"/>
      <c r="AE1576" s="349">
        <v>85920</v>
      </c>
      <c r="AF1576" s="350"/>
      <c r="AG1576" s="350"/>
      <c r="AH1576" s="350"/>
      <c r="AI1576" s="350"/>
      <c r="AJ1576" s="350"/>
      <c r="AK1576" s="350"/>
      <c r="AL1576" s="351"/>
      <c r="AM1576" s="157">
        <v>2.2000000000000002</v>
      </c>
      <c r="AN1576" s="216">
        <v>-0.14000000000000012</v>
      </c>
      <c r="AO1576"/>
      <c r="AP1576"/>
      <c r="AQ1576"/>
      <c r="AR1576"/>
      <c r="AS1576"/>
      <c r="AT1576"/>
    </row>
    <row r="1577" spans="1:46" ht="15" x14ac:dyDescent="0.25">
      <c r="C1577" s="217"/>
      <c r="D1577" s="139"/>
      <c r="E1577" s="139"/>
      <c r="F1577" s="139"/>
      <c r="G1577" s="218">
        <v>0.14583333333333334</v>
      </c>
      <c r="H1577" s="250"/>
      <c r="I1577" s="220"/>
      <c r="J1577" s="220"/>
      <c r="K1577" s="220"/>
      <c r="L1577" s="220" t="s">
        <v>32</v>
      </c>
      <c r="M1577" s="235"/>
      <c r="N1577" s="221"/>
      <c r="O1577" s="221"/>
      <c r="P1577" s="221"/>
      <c r="Q1577" s="221"/>
      <c r="R1577" s="221"/>
      <c r="S1577" s="221"/>
      <c r="T1577" s="221"/>
      <c r="U1577" s="221"/>
      <c r="V1577" s="221"/>
      <c r="W1577" s="221"/>
      <c r="X1577" s="221"/>
      <c r="Y1577" s="221"/>
      <c r="Z1577" s="222"/>
      <c r="AA1577" s="353"/>
      <c r="AB1577" s="353"/>
      <c r="AC1577" s="372">
        <v>1E-3</v>
      </c>
      <c r="AD1577" s="175"/>
      <c r="AE1577" s="186">
        <v>1</v>
      </c>
      <c r="AF1577" s="187">
        <v>0</v>
      </c>
      <c r="AG1577" s="187">
        <v>0</v>
      </c>
      <c r="AH1577" s="187">
        <v>0</v>
      </c>
      <c r="AI1577" s="187">
        <v>0</v>
      </c>
      <c r="AJ1577" s="187">
        <v>0</v>
      </c>
      <c r="AK1577" s="187">
        <v>0</v>
      </c>
      <c r="AL1577" s="188">
        <v>0</v>
      </c>
      <c r="AM1577" s="157"/>
      <c r="AN1577" s="216"/>
      <c r="AO1577"/>
      <c r="AP1577"/>
      <c r="AQ1577"/>
      <c r="AR1577"/>
      <c r="AS1577"/>
      <c r="AT1577"/>
    </row>
    <row r="1578" spans="1:46" ht="15" x14ac:dyDescent="0.25">
      <c r="C1578" s="223" t="s">
        <v>33</v>
      </c>
      <c r="D1578" s="373"/>
      <c r="E1578" s="225"/>
      <c r="F1578" s="225"/>
      <c r="G1578" s="226"/>
      <c r="H1578" s="249"/>
      <c r="I1578" s="228"/>
      <c r="J1578" s="228"/>
      <c r="K1578" s="228"/>
      <c r="L1578" s="228"/>
      <c r="M1578" s="374"/>
      <c r="N1578" s="374"/>
      <c r="O1578" s="375"/>
      <c r="P1578" s="375"/>
      <c r="Q1578" s="375"/>
      <c r="R1578" s="376" t="s">
        <v>34</v>
      </c>
      <c r="S1578" s="396">
        <v>0</v>
      </c>
      <c r="T1578" s="233"/>
      <c r="U1578" s="233"/>
      <c r="V1578" s="233"/>
      <c r="W1578" s="233"/>
      <c r="X1578" s="233"/>
      <c r="Y1578" s="233"/>
      <c r="Z1578" s="234"/>
      <c r="AA1578" s="378"/>
      <c r="AB1578" s="378"/>
      <c r="AC1578" s="379"/>
      <c r="AD1578" s="175"/>
      <c r="AE1578" s="175"/>
      <c r="AF1578" s="175"/>
      <c r="AG1578" s="175"/>
      <c r="AH1578" s="175"/>
      <c r="AI1578" s="175"/>
      <c r="AJ1578" s="175"/>
      <c r="AK1578" s="175"/>
      <c r="AL1578" s="175"/>
      <c r="AM1578" s="157"/>
      <c r="AN1578" s="216"/>
      <c r="AO1578"/>
      <c r="AP1578"/>
      <c r="AQ1578"/>
      <c r="AR1578"/>
      <c r="AS1578"/>
      <c r="AT1578"/>
    </row>
    <row r="1579" spans="1:46" ht="15" x14ac:dyDescent="0.25">
      <c r="B1579" s="364">
        <v>333</v>
      </c>
      <c r="C1579" s="365" t="s">
        <v>478</v>
      </c>
      <c r="D1579" s="366" t="s">
        <v>30</v>
      </c>
      <c r="E1579" s="366" t="s">
        <v>530</v>
      </c>
      <c r="F1579" s="367"/>
      <c r="G1579" s="411">
        <v>43193</v>
      </c>
      <c r="H1579" s="412">
        <v>1.74</v>
      </c>
      <c r="I1579" s="342">
        <v>1</v>
      </c>
      <c r="J1579" s="368" t="s">
        <v>829</v>
      </c>
      <c r="K1579" s="369" t="s">
        <v>829</v>
      </c>
      <c r="L1579" s="370">
        <v>1.74</v>
      </c>
      <c r="M1579" s="370">
        <v>1.7866100942058003</v>
      </c>
      <c r="N1579" s="370">
        <v>1.8344687521368153</v>
      </c>
      <c r="O1579" s="370">
        <v>1.8836094195820419</v>
      </c>
      <c r="P1579" s="370">
        <v>1.934066438256554</v>
      </c>
      <c r="Q1579" s="370">
        <v>1.9858750698010454</v>
      </c>
      <c r="R1579" s="370">
        <v>2.0390715204242502</v>
      </c>
      <c r="S1579" s="370">
        <v>2.0936929662054795</v>
      </c>
      <c r="T1579" s="370">
        <v>2.1497775790749385</v>
      </c>
      <c r="U1579" s="370">
        <v>2.2073645534899962</v>
      </c>
      <c r="V1579" s="370">
        <v>2.266494133826038</v>
      </c>
      <c r="W1579" s="370">
        <v>2.3272076425010528</v>
      </c>
      <c r="X1579" s="370">
        <v>2.3895475088536</v>
      </c>
      <c r="Y1579" s="370">
        <v>2.4535572987943484</v>
      </c>
      <c r="Z1579" s="371"/>
      <c r="AA1579" s="347">
        <v>0</v>
      </c>
      <c r="AB1579" s="347">
        <v>0</v>
      </c>
      <c r="AC1579" s="348">
        <v>0.16091954022988508</v>
      </c>
      <c r="AD1579" s="175"/>
      <c r="AE1579" s="349">
        <v>85935</v>
      </c>
      <c r="AF1579" s="350"/>
      <c r="AG1579" s="350"/>
      <c r="AH1579" s="350"/>
      <c r="AI1579" s="350"/>
      <c r="AJ1579" s="350"/>
      <c r="AK1579" s="350"/>
      <c r="AL1579" s="351"/>
      <c r="AM1579" s="157">
        <v>1.59</v>
      </c>
      <c r="AN1579" s="216">
        <v>0.14999999999999991</v>
      </c>
      <c r="AO1579"/>
      <c r="AP1579"/>
      <c r="AQ1579"/>
      <c r="AR1579"/>
      <c r="AS1579"/>
      <c r="AT1579"/>
    </row>
    <row r="1580" spans="1:46" ht="15" x14ac:dyDescent="0.25">
      <c r="C1580" s="217"/>
      <c r="D1580" s="139"/>
      <c r="E1580" s="139"/>
      <c r="F1580" s="139"/>
      <c r="G1580" s="218">
        <v>0.77083333333333337</v>
      </c>
      <c r="H1580" s="250"/>
      <c r="I1580" s="220"/>
      <c r="J1580" s="220"/>
      <c r="K1580" s="220"/>
      <c r="L1580" s="220" t="s">
        <v>32</v>
      </c>
      <c r="M1580" s="235"/>
      <c r="N1580" s="221"/>
      <c r="O1580" s="221"/>
      <c r="P1580" s="221"/>
      <c r="Q1580" s="221"/>
      <c r="R1580" s="221"/>
      <c r="S1580" s="221"/>
      <c r="T1580" s="221"/>
      <c r="U1580" s="221"/>
      <c r="V1580" s="221"/>
      <c r="W1580" s="221"/>
      <c r="X1580" s="221"/>
      <c r="Y1580" s="221"/>
      <c r="Z1580" s="222"/>
      <c r="AA1580" s="353"/>
      <c r="AB1580" s="353"/>
      <c r="AC1580" s="372">
        <v>0.28000000000000003</v>
      </c>
      <c r="AD1580" s="175"/>
      <c r="AE1580" s="186">
        <v>1</v>
      </c>
      <c r="AF1580" s="187">
        <v>0</v>
      </c>
      <c r="AG1580" s="187">
        <v>0</v>
      </c>
      <c r="AH1580" s="187">
        <v>0</v>
      </c>
      <c r="AI1580" s="187">
        <v>0</v>
      </c>
      <c r="AJ1580" s="187">
        <v>0</v>
      </c>
      <c r="AK1580" s="187">
        <v>0</v>
      </c>
      <c r="AL1580" s="188">
        <v>0</v>
      </c>
      <c r="AM1580" s="157"/>
      <c r="AN1580" s="216"/>
      <c r="AO1580"/>
      <c r="AP1580"/>
      <c r="AQ1580"/>
      <c r="AR1580"/>
      <c r="AS1580"/>
      <c r="AT1580"/>
    </row>
    <row r="1581" spans="1:46" ht="15" x14ac:dyDescent="0.25">
      <c r="C1581" s="223" t="s">
        <v>33</v>
      </c>
      <c r="D1581" s="373"/>
      <c r="E1581" s="225"/>
      <c r="F1581" s="225"/>
      <c r="G1581" s="226"/>
      <c r="H1581" s="249"/>
      <c r="I1581" s="228"/>
      <c r="J1581" s="228"/>
      <c r="K1581" s="228"/>
      <c r="L1581" s="228"/>
      <c r="M1581" s="374"/>
      <c r="N1581" s="374"/>
      <c r="O1581" s="375"/>
      <c r="P1581" s="375"/>
      <c r="Q1581" s="375"/>
      <c r="R1581" s="376" t="s">
        <v>34</v>
      </c>
      <c r="S1581" s="396">
        <v>0</v>
      </c>
      <c r="T1581" s="233"/>
      <c r="U1581" s="233"/>
      <c r="V1581" s="233"/>
      <c r="W1581" s="233"/>
      <c r="X1581" s="233"/>
      <c r="Y1581" s="233"/>
      <c r="Z1581" s="234"/>
      <c r="AA1581" s="378"/>
      <c r="AB1581" s="378"/>
      <c r="AC1581" s="379"/>
      <c r="AD1581" s="175"/>
      <c r="AE1581" s="175"/>
      <c r="AF1581" s="175"/>
      <c r="AG1581" s="175"/>
      <c r="AH1581" s="175"/>
      <c r="AI1581" s="175"/>
      <c r="AJ1581" s="175"/>
      <c r="AK1581" s="175"/>
      <c r="AL1581" s="175"/>
      <c r="AM1581" s="157"/>
      <c r="AN1581" s="216"/>
      <c r="AO1581"/>
      <c r="AP1581"/>
      <c r="AQ1581"/>
      <c r="AR1581"/>
      <c r="AS1581"/>
      <c r="AT1581"/>
    </row>
    <row r="1582" spans="1:46" ht="15" x14ac:dyDescent="0.25">
      <c r="B1582" s="380">
        <v>317</v>
      </c>
      <c r="C1582" s="365" t="s">
        <v>471</v>
      </c>
      <c r="D1582" s="366" t="s">
        <v>30</v>
      </c>
      <c r="E1582" s="366" t="s">
        <v>564</v>
      </c>
      <c r="F1582" s="367"/>
      <c r="G1582" s="411">
        <v>43193</v>
      </c>
      <c r="H1582" s="412">
        <v>0.99</v>
      </c>
      <c r="I1582" s="342">
        <v>1</v>
      </c>
      <c r="J1582" s="368">
        <v>0</v>
      </c>
      <c r="K1582" s="369">
        <v>0</v>
      </c>
      <c r="L1582" s="370">
        <v>0.99</v>
      </c>
      <c r="M1582" s="370">
        <v>0.99001807420088261</v>
      </c>
      <c r="N1582" s="370">
        <v>0.99003614873174162</v>
      </c>
      <c r="O1582" s="370">
        <v>0.99005422359258322</v>
      </c>
      <c r="P1582" s="370">
        <v>0.99007229878341352</v>
      </c>
      <c r="Q1582" s="370">
        <v>0.99009037430423819</v>
      </c>
      <c r="R1582" s="370">
        <v>0.99010845015506355</v>
      </c>
      <c r="S1582" s="370">
        <v>0.99012652633589548</v>
      </c>
      <c r="T1582" s="370">
        <v>0.99014460284674022</v>
      </c>
      <c r="U1582" s="370">
        <v>0.99016267968760341</v>
      </c>
      <c r="V1582" s="370">
        <v>0.9901807568584915</v>
      </c>
      <c r="W1582" s="370">
        <v>0.99019883435941003</v>
      </c>
      <c r="X1582" s="370">
        <v>0.99021691219036589</v>
      </c>
      <c r="Y1582" s="370">
        <v>0.99023499035136398</v>
      </c>
      <c r="Z1582" s="371"/>
      <c r="AA1582" s="347">
        <v>0</v>
      </c>
      <c r="AB1582" s="347">
        <v>0</v>
      </c>
      <c r="AC1582" s="348">
        <v>0.22222222222222224</v>
      </c>
      <c r="AD1582" s="175"/>
      <c r="AE1582" s="349">
        <v>85929</v>
      </c>
      <c r="AF1582" s="350"/>
      <c r="AG1582" s="350"/>
      <c r="AH1582" s="350"/>
      <c r="AI1582" s="350"/>
      <c r="AJ1582" s="350"/>
      <c r="AK1582" s="350"/>
      <c r="AL1582" s="351"/>
      <c r="AM1582" s="157">
        <v>1.04</v>
      </c>
      <c r="AN1582" s="216">
        <v>-5.0000000000000044E-2</v>
      </c>
      <c r="AO1582"/>
      <c r="AP1582"/>
      <c r="AQ1582"/>
      <c r="AR1582"/>
      <c r="AS1582"/>
      <c r="AT1582"/>
    </row>
    <row r="1583" spans="1:46" ht="15" x14ac:dyDescent="0.25">
      <c r="C1583" s="217"/>
      <c r="D1583" s="139"/>
      <c r="E1583" s="139"/>
      <c r="F1583" s="139"/>
      <c r="G1583" s="137">
        <v>0.5625</v>
      </c>
      <c r="H1583" s="250"/>
      <c r="I1583" s="220"/>
      <c r="J1583" s="220"/>
      <c r="K1583" s="220"/>
      <c r="L1583" s="220" t="s">
        <v>32</v>
      </c>
      <c r="M1583" s="235"/>
      <c r="N1583" s="221"/>
      <c r="O1583" s="221"/>
      <c r="P1583" s="221"/>
      <c r="Q1583" s="221"/>
      <c r="R1583" s="221"/>
      <c r="S1583" s="221"/>
      <c r="T1583" s="221"/>
      <c r="U1583" s="221"/>
      <c r="V1583" s="221"/>
      <c r="W1583" s="221"/>
      <c r="X1583" s="221"/>
      <c r="Y1583" s="221"/>
      <c r="Z1583" s="222"/>
      <c r="AA1583" s="353"/>
      <c r="AB1583" s="353"/>
      <c r="AC1583" s="372">
        <v>0.22</v>
      </c>
      <c r="AD1583" s="175"/>
      <c r="AE1583" s="186">
        <v>1</v>
      </c>
      <c r="AF1583" s="187">
        <v>0</v>
      </c>
      <c r="AG1583" s="187">
        <v>0</v>
      </c>
      <c r="AH1583" s="187">
        <v>0</v>
      </c>
      <c r="AI1583" s="187">
        <v>0</v>
      </c>
      <c r="AJ1583" s="187">
        <v>0</v>
      </c>
      <c r="AK1583" s="187">
        <v>0</v>
      </c>
      <c r="AL1583" s="188">
        <v>0</v>
      </c>
      <c r="AM1583" s="157"/>
      <c r="AN1583" s="216"/>
      <c r="AO1583"/>
      <c r="AP1583"/>
      <c r="AQ1583"/>
      <c r="AR1583"/>
      <c r="AS1583"/>
      <c r="AT1583"/>
    </row>
    <row r="1584" spans="1:46" ht="15" x14ac:dyDescent="0.25">
      <c r="C1584" s="223" t="s">
        <v>33</v>
      </c>
      <c r="D1584" s="373"/>
      <c r="E1584" s="225"/>
      <c r="F1584" s="225"/>
      <c r="G1584" s="226"/>
      <c r="H1584" s="249"/>
      <c r="I1584" s="228"/>
      <c r="J1584" s="228"/>
      <c r="K1584" s="228"/>
      <c r="L1584" s="228"/>
      <c r="M1584" s="374"/>
      <c r="N1584" s="374"/>
      <c r="O1584" s="375"/>
      <c r="P1584" s="375"/>
      <c r="Q1584" s="375"/>
      <c r="R1584" s="376" t="s">
        <v>34</v>
      </c>
      <c r="S1584" s="396">
        <v>0</v>
      </c>
      <c r="T1584" s="233"/>
      <c r="U1584" s="233"/>
      <c r="V1584" s="233"/>
      <c r="W1584" s="233"/>
      <c r="X1584" s="233"/>
      <c r="Y1584" s="233"/>
      <c r="Z1584" s="234"/>
      <c r="AA1584" s="378"/>
      <c r="AB1584" s="378"/>
      <c r="AC1584" s="379"/>
      <c r="AD1584" s="175"/>
      <c r="AE1584" s="175"/>
      <c r="AF1584" s="175"/>
      <c r="AG1584" s="175"/>
      <c r="AH1584" s="175"/>
      <c r="AI1584" s="175"/>
      <c r="AJ1584" s="175"/>
      <c r="AK1584" s="175"/>
      <c r="AL1584" s="175"/>
      <c r="AM1584" s="157"/>
      <c r="AN1584" s="216"/>
      <c r="AO1584"/>
      <c r="AP1584"/>
      <c r="AQ1584"/>
      <c r="AR1584"/>
      <c r="AS1584"/>
      <c r="AT1584"/>
    </row>
    <row r="1585" spans="1:46" ht="15" x14ac:dyDescent="0.25">
      <c r="B1585" s="380">
        <v>307</v>
      </c>
      <c r="C1585" s="365" t="s">
        <v>467</v>
      </c>
      <c r="D1585" s="366" t="s">
        <v>30</v>
      </c>
      <c r="E1585" s="366" t="s">
        <v>545</v>
      </c>
      <c r="F1585" s="367"/>
      <c r="G1585" s="411">
        <v>43488</v>
      </c>
      <c r="H1585" s="412">
        <v>15.609359400000001</v>
      </c>
      <c r="I1585" s="342">
        <v>1</v>
      </c>
      <c r="J1585" s="368" t="s">
        <v>35</v>
      </c>
      <c r="K1585" s="369" t="s">
        <v>35</v>
      </c>
      <c r="L1585" s="370">
        <v>15.609359400000001</v>
      </c>
      <c r="M1585" s="370">
        <v>15.821722368465423</v>
      </c>
      <c r="N1585" s="370">
        <v>16.03697450292541</v>
      </c>
      <c r="O1585" s="370">
        <v>16.255155110045358</v>
      </c>
      <c r="P1585" s="370">
        <v>16.476304031251896</v>
      </c>
      <c r="Q1585" s="370">
        <v>16.700461650008204</v>
      </c>
      <c r="R1585" s="370">
        <v>16.927668899188379</v>
      </c>
      <c r="S1585" s="370">
        <v>17.157967268552046</v>
      </c>
      <c r="T1585" s="370">
        <v>17.391398812320734</v>
      </c>
      <c r="U1585" s="370">
        <v>17.628006156857271</v>
      </c>
      <c r="V1585" s="370">
        <v>17.867832508449695</v>
      </c>
      <c r="W1585" s="370">
        <v>18.110921661201044</v>
      </c>
      <c r="X1585" s="370">
        <v>18.357318005026492</v>
      </c>
      <c r="Y1585" s="370">
        <v>18.607066533759266</v>
      </c>
      <c r="Z1585" s="383"/>
      <c r="AA1585" s="347">
        <v>0</v>
      </c>
      <c r="AB1585" s="347">
        <v>0</v>
      </c>
      <c r="AC1585" s="348">
        <v>0.23256851258098393</v>
      </c>
      <c r="AD1585" s="175"/>
      <c r="AE1585" s="349">
        <v>85916</v>
      </c>
      <c r="AF1585" s="350"/>
      <c r="AG1585" s="350"/>
      <c r="AH1585" s="350"/>
      <c r="AI1585" s="350"/>
      <c r="AJ1585" s="350"/>
      <c r="AK1585" s="350"/>
      <c r="AL1585" s="351"/>
      <c r="AM1585" s="157">
        <v>16.974435855017767</v>
      </c>
      <c r="AN1585" s="240">
        <v>-1.3650764550177659</v>
      </c>
      <c r="AO1585"/>
      <c r="AP1585"/>
      <c r="AQ1585"/>
      <c r="AR1585"/>
      <c r="AS1585"/>
      <c r="AT1585"/>
    </row>
    <row r="1586" spans="1:46" ht="15" x14ac:dyDescent="0.25">
      <c r="C1586" s="217"/>
      <c r="D1586" s="139"/>
      <c r="E1586" s="139"/>
      <c r="F1586" s="139"/>
      <c r="G1586" s="137">
        <v>0.5625</v>
      </c>
      <c r="H1586" s="250"/>
      <c r="I1586" s="220"/>
      <c r="J1586" s="220"/>
      <c r="K1586" s="220"/>
      <c r="L1586" s="220" t="s">
        <v>32</v>
      </c>
      <c r="M1586" s="235"/>
      <c r="N1586" s="221"/>
      <c r="O1586" s="221"/>
      <c r="P1586" s="221"/>
      <c r="Q1586" s="221"/>
      <c r="R1586" s="221"/>
      <c r="S1586" s="221"/>
      <c r="T1586" s="221"/>
      <c r="U1586" s="221"/>
      <c r="V1586" s="221"/>
      <c r="W1586" s="221"/>
      <c r="X1586" s="221"/>
      <c r="Y1586" s="221"/>
      <c r="Z1586" s="222"/>
      <c r="AA1586" s="353"/>
      <c r="AB1586" s="353"/>
      <c r="AC1586" s="372">
        <v>3.6302454979999998</v>
      </c>
      <c r="AD1586" s="175"/>
      <c r="AE1586" s="186">
        <v>1</v>
      </c>
      <c r="AF1586" s="187">
        <v>0</v>
      </c>
      <c r="AG1586" s="187">
        <v>0</v>
      </c>
      <c r="AH1586" s="187">
        <v>0</v>
      </c>
      <c r="AI1586" s="187">
        <v>0</v>
      </c>
      <c r="AJ1586" s="187">
        <v>0</v>
      </c>
      <c r="AK1586" s="187">
        <v>0</v>
      </c>
      <c r="AL1586" s="188">
        <v>0</v>
      </c>
      <c r="AM1586" s="157"/>
      <c r="AN1586" s="216"/>
      <c r="AO1586"/>
      <c r="AP1586"/>
      <c r="AQ1586"/>
      <c r="AR1586"/>
      <c r="AS1586"/>
      <c r="AT1586"/>
    </row>
    <row r="1587" spans="1:46" ht="15" x14ac:dyDescent="0.25">
      <c r="C1587" s="223" t="s">
        <v>33</v>
      </c>
      <c r="D1587" s="373"/>
      <c r="E1587" s="225"/>
      <c r="F1587" s="225"/>
      <c r="G1587" s="226"/>
      <c r="H1587" s="249"/>
      <c r="I1587" s="228"/>
      <c r="J1587" s="228"/>
      <c r="K1587" s="228"/>
      <c r="L1587" s="228"/>
      <c r="M1587" s="374"/>
      <c r="N1587" s="374"/>
      <c r="O1587" s="375"/>
      <c r="P1587" s="375"/>
      <c r="Q1587" s="375"/>
      <c r="R1587" s="376" t="s">
        <v>34</v>
      </c>
      <c r="S1587" s="396">
        <v>0</v>
      </c>
      <c r="T1587" s="233"/>
      <c r="U1587" s="233"/>
      <c r="V1587" s="233"/>
      <c r="W1587" s="233"/>
      <c r="X1587" s="233"/>
      <c r="Y1587" s="233"/>
      <c r="Z1587" s="239"/>
      <c r="AA1587" s="378"/>
      <c r="AB1587" s="378"/>
      <c r="AC1587" s="379"/>
      <c r="AD1587" s="175"/>
      <c r="AE1587" s="175"/>
      <c r="AF1587" s="175"/>
      <c r="AG1587" s="175"/>
      <c r="AH1587" s="175"/>
      <c r="AI1587" s="175"/>
      <c r="AJ1587" s="175"/>
      <c r="AK1587" s="175"/>
      <c r="AL1587" s="175"/>
      <c r="AM1587" s="157"/>
      <c r="AN1587" s="216"/>
      <c r="AO1587"/>
      <c r="AP1587"/>
      <c r="AQ1587"/>
      <c r="AR1587"/>
      <c r="AS1587"/>
      <c r="AT1587"/>
    </row>
    <row r="1588" spans="1:46" ht="15" x14ac:dyDescent="0.25">
      <c r="B1588" s="380">
        <v>315</v>
      </c>
      <c r="C1588" s="365" t="s">
        <v>469</v>
      </c>
      <c r="D1588" s="366" t="s">
        <v>30</v>
      </c>
      <c r="E1588" s="366" t="s">
        <v>651</v>
      </c>
      <c r="F1588" s="367"/>
      <c r="G1588" s="411">
        <v>43441</v>
      </c>
      <c r="H1588" s="412">
        <v>2.1577424330000001</v>
      </c>
      <c r="I1588" s="342">
        <v>1</v>
      </c>
      <c r="J1588" s="368">
        <v>0</v>
      </c>
      <c r="K1588" s="369">
        <v>0</v>
      </c>
      <c r="L1588" s="370">
        <v>2.1577424330000001</v>
      </c>
      <c r="M1588" s="370">
        <v>2.1577818264042294</v>
      </c>
      <c r="N1588" s="370">
        <v>2.1578212205276546</v>
      </c>
      <c r="O1588" s="370">
        <v>2.1578606153702893</v>
      </c>
      <c r="P1588" s="370">
        <v>2.1579000109321473</v>
      </c>
      <c r="Q1588" s="370">
        <v>2.1579394072132403</v>
      </c>
      <c r="R1588" s="370">
        <v>2.1579788042135819</v>
      </c>
      <c r="S1588" s="370">
        <v>2.1580182019331855</v>
      </c>
      <c r="T1588" s="370">
        <v>2.1580576003720648</v>
      </c>
      <c r="U1588" s="370">
        <v>2.1580969995302315</v>
      </c>
      <c r="V1588" s="370">
        <v>2.1581363994077001</v>
      </c>
      <c r="W1588" s="370">
        <v>2.1581758000044822</v>
      </c>
      <c r="X1588" s="370">
        <v>2.1582152013205933</v>
      </c>
      <c r="Y1588" s="370">
        <v>2.1582546033560441</v>
      </c>
      <c r="Z1588" s="371"/>
      <c r="AA1588" s="347">
        <v>0</v>
      </c>
      <c r="AB1588" s="347">
        <v>0</v>
      </c>
      <c r="AC1588" s="348">
        <v>0.13012411060092452</v>
      </c>
      <c r="AD1588" s="175"/>
      <c r="AE1588" s="349">
        <v>85936</v>
      </c>
      <c r="AF1588" s="350">
        <v>85990</v>
      </c>
      <c r="AG1588" s="350"/>
      <c r="AH1588" s="350"/>
      <c r="AI1588" s="350"/>
      <c r="AJ1588" s="350"/>
      <c r="AK1588" s="350"/>
      <c r="AL1588" s="351"/>
      <c r="AM1588" s="157">
        <v>2.1433938239183692</v>
      </c>
      <c r="AN1588" s="216">
        <v>1.4348609081630936E-2</v>
      </c>
      <c r="AO1588"/>
      <c r="AP1588"/>
      <c r="AQ1588"/>
      <c r="AR1588"/>
      <c r="AS1588"/>
      <c r="AT1588"/>
    </row>
    <row r="1589" spans="1:46" ht="15" x14ac:dyDescent="0.25">
      <c r="C1589" s="217"/>
      <c r="D1589" s="139"/>
      <c r="E1589" s="139"/>
      <c r="F1589" s="139"/>
      <c r="G1589" s="137">
        <v>0.77083333333333337</v>
      </c>
      <c r="H1589" s="250"/>
      <c r="I1589" s="220"/>
      <c r="J1589" s="220"/>
      <c r="K1589" s="220"/>
      <c r="L1589" s="220" t="s">
        <v>32</v>
      </c>
      <c r="M1589" s="235"/>
      <c r="N1589" s="221"/>
      <c r="O1589" s="221"/>
      <c r="P1589" s="221"/>
      <c r="Q1589" s="221"/>
      <c r="R1589" s="221"/>
      <c r="S1589" s="221"/>
      <c r="T1589" s="221"/>
      <c r="U1589" s="221"/>
      <c r="V1589" s="221"/>
      <c r="W1589" s="221"/>
      <c r="X1589" s="221"/>
      <c r="Y1589" s="221"/>
      <c r="Z1589" s="222"/>
      <c r="AA1589" s="353"/>
      <c r="AB1589" s="353"/>
      <c r="AC1589" s="372">
        <v>0.280774315</v>
      </c>
      <c r="AD1589" s="175"/>
      <c r="AE1589" s="186">
        <v>0.5</v>
      </c>
      <c r="AF1589" s="187">
        <v>0.5</v>
      </c>
      <c r="AG1589" s="187">
        <v>0</v>
      </c>
      <c r="AH1589" s="187">
        <v>0</v>
      </c>
      <c r="AI1589" s="187">
        <v>0</v>
      </c>
      <c r="AJ1589" s="187">
        <v>0</v>
      </c>
      <c r="AK1589" s="187">
        <v>0</v>
      </c>
      <c r="AL1589" s="188">
        <v>0</v>
      </c>
      <c r="AM1589" s="157"/>
      <c r="AN1589" s="216"/>
      <c r="AO1589"/>
      <c r="AP1589"/>
      <c r="AQ1589"/>
      <c r="AR1589"/>
      <c r="AS1589"/>
      <c r="AT1589"/>
    </row>
    <row r="1590" spans="1:46" ht="15" x14ac:dyDescent="0.25">
      <c r="C1590" s="223" t="s">
        <v>33</v>
      </c>
      <c r="D1590" s="373"/>
      <c r="E1590" s="225"/>
      <c r="F1590" s="225"/>
      <c r="G1590" s="226"/>
      <c r="H1590" s="249"/>
      <c r="I1590" s="228"/>
      <c r="J1590" s="228"/>
      <c r="K1590" s="228"/>
      <c r="L1590" s="228"/>
      <c r="M1590" s="374"/>
      <c r="N1590" s="374"/>
      <c r="O1590" s="375"/>
      <c r="P1590" s="375"/>
      <c r="Q1590" s="375"/>
      <c r="R1590" s="376" t="s">
        <v>34</v>
      </c>
      <c r="S1590" s="396">
        <v>0</v>
      </c>
      <c r="T1590" s="233"/>
      <c r="U1590" s="233"/>
      <c r="V1590" s="233"/>
      <c r="W1590" s="233"/>
      <c r="X1590" s="233"/>
      <c r="Y1590" s="233"/>
      <c r="Z1590" s="234"/>
      <c r="AA1590" s="378"/>
      <c r="AB1590" s="378"/>
      <c r="AC1590" s="379"/>
      <c r="AD1590" s="175"/>
      <c r="AE1590" s="175"/>
      <c r="AF1590" s="175"/>
      <c r="AG1590" s="175"/>
      <c r="AH1590" s="175"/>
      <c r="AI1590" s="175"/>
      <c r="AJ1590" s="175"/>
      <c r="AK1590" s="175"/>
      <c r="AL1590" s="175"/>
      <c r="AM1590" s="157"/>
      <c r="AN1590" s="216"/>
      <c r="AO1590"/>
      <c r="AP1590"/>
      <c r="AQ1590"/>
      <c r="AR1590"/>
      <c r="AS1590"/>
      <c r="AT1590"/>
    </row>
    <row r="1591" spans="1:46" ht="15" x14ac:dyDescent="0.25">
      <c r="B1591" s="380">
        <v>340</v>
      </c>
      <c r="C1591" s="365" t="s">
        <v>480</v>
      </c>
      <c r="D1591" s="366" t="s">
        <v>30</v>
      </c>
      <c r="E1591" s="366" t="s">
        <v>541</v>
      </c>
      <c r="F1591" s="367"/>
      <c r="G1591" s="411"/>
      <c r="H1591" s="413">
        <v>7.8663433102626995E-2</v>
      </c>
      <c r="I1591" s="342">
        <v>1</v>
      </c>
      <c r="J1591" s="368">
        <v>0</v>
      </c>
      <c r="K1591" s="369">
        <v>0</v>
      </c>
      <c r="L1591" s="370">
        <v>7.8663433102626995E-2</v>
      </c>
      <c r="M1591" s="370">
        <v>7.866486924271994E-2</v>
      </c>
      <c r="N1591" s="370">
        <v>7.8666305409032147E-2</v>
      </c>
      <c r="O1591" s="370">
        <v>7.8667741601564117E-2</v>
      </c>
      <c r="P1591" s="370">
        <v>7.8669177820316336E-2</v>
      </c>
      <c r="Q1591" s="370">
        <v>7.867061406528926E-2</v>
      </c>
      <c r="R1591" s="370">
        <v>7.8672050336483362E-2</v>
      </c>
      <c r="S1591" s="370">
        <v>7.8673486633899156E-2</v>
      </c>
      <c r="T1591" s="370">
        <v>7.86749229575371E-2</v>
      </c>
      <c r="U1591" s="370">
        <v>7.867635930739765E-2</v>
      </c>
      <c r="V1591" s="370">
        <v>7.8677795683481322E-2</v>
      </c>
      <c r="W1591" s="370">
        <v>7.8679232085788559E-2</v>
      </c>
      <c r="X1591" s="370">
        <v>7.8680668514319915E-2</v>
      </c>
      <c r="Y1591" s="370">
        <v>7.8682104969075767E-2</v>
      </c>
      <c r="Z1591" s="371"/>
      <c r="AA1591" s="347">
        <v>0</v>
      </c>
      <c r="AB1591" s="347">
        <v>0</v>
      </c>
      <c r="AC1591" s="348">
        <v>0</v>
      </c>
      <c r="AD1591" s="175"/>
      <c r="AE1591" s="349">
        <v>85923</v>
      </c>
      <c r="AF1591" s="350"/>
      <c r="AG1591" s="350"/>
      <c r="AH1591" s="350"/>
      <c r="AI1591" s="350"/>
      <c r="AJ1591" s="350"/>
      <c r="AK1591" s="350"/>
      <c r="AL1591" s="351"/>
      <c r="AM1591" s="157">
        <v>0.08</v>
      </c>
      <c r="AN1591" s="216">
        <v>-1.3365668973730066E-3</v>
      </c>
      <c r="AO1591"/>
      <c r="AP1591"/>
      <c r="AQ1591"/>
      <c r="AR1591"/>
      <c r="AS1591"/>
      <c r="AT1591"/>
    </row>
    <row r="1592" spans="1:46" ht="15" x14ac:dyDescent="0.25">
      <c r="C1592" s="238" t="s">
        <v>672</v>
      </c>
      <c r="D1592" s="139"/>
      <c r="E1592" s="139"/>
      <c r="F1592" s="139"/>
      <c r="G1592" s="137"/>
      <c r="H1592" s="250"/>
      <c r="I1592" s="220"/>
      <c r="J1592" s="220"/>
      <c r="K1592" s="220"/>
      <c r="L1592" s="220" t="s">
        <v>32</v>
      </c>
      <c r="M1592" s="235"/>
      <c r="N1592" s="221"/>
      <c r="O1592" s="221"/>
      <c r="P1592" s="221"/>
      <c r="Q1592" s="221"/>
      <c r="R1592" s="221"/>
      <c r="S1592" s="221"/>
      <c r="T1592" s="221"/>
      <c r="U1592" s="221"/>
      <c r="V1592" s="221"/>
      <c r="W1592" s="221"/>
      <c r="X1592" s="221"/>
      <c r="Y1592" s="221"/>
      <c r="Z1592" s="222"/>
      <c r="AA1592" s="353"/>
      <c r="AB1592" s="353"/>
      <c r="AC1592" s="382"/>
      <c r="AD1592" s="175"/>
      <c r="AE1592" s="186">
        <v>1</v>
      </c>
      <c r="AF1592" s="187">
        <v>0</v>
      </c>
      <c r="AG1592" s="187">
        <v>0</v>
      </c>
      <c r="AH1592" s="187">
        <v>0</v>
      </c>
      <c r="AI1592" s="187">
        <v>0</v>
      </c>
      <c r="AJ1592" s="187">
        <v>0</v>
      </c>
      <c r="AK1592" s="187">
        <v>0</v>
      </c>
      <c r="AL1592" s="188">
        <v>0</v>
      </c>
      <c r="AM1592" s="157"/>
      <c r="AN1592" s="216"/>
      <c r="AO1592"/>
      <c r="AP1592"/>
      <c r="AQ1592"/>
      <c r="AR1592"/>
      <c r="AS1592"/>
      <c r="AT1592"/>
    </row>
    <row r="1593" spans="1:46" ht="15" x14ac:dyDescent="0.25">
      <c r="C1593" s="223" t="s">
        <v>33</v>
      </c>
      <c r="D1593" s="373"/>
      <c r="E1593" s="225"/>
      <c r="F1593" s="225"/>
      <c r="G1593" s="226"/>
      <c r="H1593" s="249"/>
      <c r="I1593" s="228"/>
      <c r="J1593" s="228"/>
      <c r="K1593" s="228"/>
      <c r="L1593" s="228"/>
      <c r="M1593" s="374"/>
      <c r="N1593" s="374"/>
      <c r="O1593" s="375"/>
      <c r="P1593" s="375"/>
      <c r="Q1593" s="375"/>
      <c r="R1593" s="376" t="s">
        <v>34</v>
      </c>
      <c r="S1593" s="396">
        <v>0</v>
      </c>
      <c r="T1593" s="387"/>
      <c r="U1593" s="387"/>
      <c r="V1593" s="387"/>
      <c r="W1593" s="387"/>
      <c r="X1593" s="387"/>
      <c r="Y1593" s="387"/>
      <c r="Z1593" s="234"/>
      <c r="AA1593" s="378"/>
      <c r="AB1593" s="378"/>
      <c r="AC1593" s="379"/>
      <c r="AD1593" s="175"/>
      <c r="AE1593" s="175"/>
      <c r="AF1593" s="175"/>
      <c r="AG1593" s="175"/>
      <c r="AH1593" s="175"/>
      <c r="AI1593" s="175"/>
      <c r="AJ1593" s="175"/>
      <c r="AK1593" s="175"/>
      <c r="AL1593" s="175"/>
      <c r="AM1593" s="157"/>
      <c r="AN1593" s="216"/>
      <c r="AO1593"/>
      <c r="AP1593"/>
      <c r="AQ1593"/>
      <c r="AR1593"/>
      <c r="AS1593"/>
      <c r="AT1593"/>
    </row>
    <row r="1594" spans="1:46" ht="15" x14ac:dyDescent="0.25">
      <c r="B1594" s="380">
        <v>347</v>
      </c>
      <c r="C1594" s="365" t="s">
        <v>484</v>
      </c>
      <c r="D1594" s="366" t="s">
        <v>30</v>
      </c>
      <c r="E1594" s="366" t="s">
        <v>652</v>
      </c>
      <c r="F1594" s="367"/>
      <c r="G1594" s="411">
        <v>43497</v>
      </c>
      <c r="H1594" s="412">
        <v>1.3180000000000001</v>
      </c>
      <c r="I1594" s="342">
        <v>1</v>
      </c>
      <c r="J1594" s="368">
        <v>0</v>
      </c>
      <c r="K1594" s="369">
        <v>0</v>
      </c>
      <c r="L1594" s="370">
        <v>1.3180000000000001</v>
      </c>
      <c r="M1594" s="370">
        <v>1.3180240624209729</v>
      </c>
      <c r="N1594" s="370">
        <v>1.3180481252812482</v>
      </c>
      <c r="O1594" s="370">
        <v>1.3180721885808331</v>
      </c>
      <c r="P1594" s="370">
        <v>1.3180962523197364</v>
      </c>
      <c r="Q1594" s="370">
        <v>1.3181203164979656</v>
      </c>
      <c r="R1594" s="370">
        <v>1.3181443811155291</v>
      </c>
      <c r="S1594" s="370">
        <v>1.3181684461724346</v>
      </c>
      <c r="T1594" s="370">
        <v>1.3181925116686906</v>
      </c>
      <c r="U1594" s="370">
        <v>1.3182165776043044</v>
      </c>
      <c r="V1594" s="370">
        <v>1.3182406439792849</v>
      </c>
      <c r="W1594" s="370">
        <v>1.3182647107936389</v>
      </c>
      <c r="X1594" s="370">
        <v>1.318288778047376</v>
      </c>
      <c r="Y1594" s="370">
        <v>1.3183128457405027</v>
      </c>
      <c r="Z1594" s="383"/>
      <c r="AA1594" s="347">
        <v>0</v>
      </c>
      <c r="AB1594" s="347">
        <v>0</v>
      </c>
      <c r="AC1594" s="348">
        <v>0.16464339908952957</v>
      </c>
      <c r="AD1594" s="175"/>
      <c r="AE1594" s="349">
        <v>85902</v>
      </c>
      <c r="AF1594" s="350"/>
      <c r="AG1594" s="350"/>
      <c r="AH1594" s="350"/>
      <c r="AI1594" s="350"/>
      <c r="AJ1594" s="350"/>
      <c r="AK1594" s="350"/>
      <c r="AL1594" s="351"/>
      <c r="AM1594" s="157">
        <v>1.5057410462887781</v>
      </c>
      <c r="AN1594" s="216">
        <v>-0.18774104628877808</v>
      </c>
      <c r="AO1594"/>
      <c r="AP1594"/>
      <c r="AQ1594"/>
      <c r="AR1594"/>
      <c r="AS1594"/>
      <c r="AT1594"/>
    </row>
    <row r="1595" spans="1:46" ht="15" x14ac:dyDescent="0.25">
      <c r="C1595" s="217"/>
      <c r="D1595" s="139"/>
      <c r="E1595" s="139"/>
      <c r="F1595" s="139"/>
      <c r="G1595" s="137">
        <v>0.16666666666666666</v>
      </c>
      <c r="H1595" s="250"/>
      <c r="I1595" s="220"/>
      <c r="J1595" s="220"/>
      <c r="K1595" s="220"/>
      <c r="L1595" s="220" t="s">
        <v>32</v>
      </c>
      <c r="M1595" s="235"/>
      <c r="N1595" s="221"/>
      <c r="O1595" s="221"/>
      <c r="P1595" s="221"/>
      <c r="Q1595" s="221"/>
      <c r="R1595" s="221"/>
      <c r="S1595" s="221"/>
      <c r="T1595" s="221"/>
      <c r="U1595" s="221"/>
      <c r="V1595" s="221"/>
      <c r="W1595" s="221"/>
      <c r="X1595" s="221"/>
      <c r="Y1595" s="221"/>
      <c r="Z1595" s="222"/>
      <c r="AA1595" s="353"/>
      <c r="AB1595" s="353"/>
      <c r="AC1595" s="372">
        <v>0.217</v>
      </c>
      <c r="AD1595" s="175"/>
      <c r="AE1595" s="186">
        <v>1</v>
      </c>
      <c r="AF1595" s="187">
        <v>0</v>
      </c>
      <c r="AG1595" s="187">
        <v>0</v>
      </c>
      <c r="AH1595" s="187">
        <v>0</v>
      </c>
      <c r="AI1595" s="187">
        <v>0</v>
      </c>
      <c r="AJ1595" s="187">
        <v>0</v>
      </c>
      <c r="AK1595" s="187">
        <v>0</v>
      </c>
      <c r="AL1595" s="188">
        <v>0</v>
      </c>
      <c r="AM1595" s="157"/>
      <c r="AN1595" s="216"/>
      <c r="AO1595"/>
      <c r="AP1595"/>
      <c r="AQ1595"/>
      <c r="AR1595"/>
      <c r="AS1595"/>
      <c r="AT1595"/>
    </row>
    <row r="1596" spans="1:46" ht="15" x14ac:dyDescent="0.25">
      <c r="C1596" s="223" t="s">
        <v>33</v>
      </c>
      <c r="D1596" s="373"/>
      <c r="E1596" s="225"/>
      <c r="F1596" s="225"/>
      <c r="G1596" s="226"/>
      <c r="H1596" s="249"/>
      <c r="I1596" s="228"/>
      <c r="J1596" s="228"/>
      <c r="K1596" s="228"/>
      <c r="L1596" s="228"/>
      <c r="M1596" s="374"/>
      <c r="N1596" s="374"/>
      <c r="O1596" s="375"/>
      <c r="P1596" s="375"/>
      <c r="Q1596" s="375"/>
      <c r="R1596" s="376" t="s">
        <v>34</v>
      </c>
      <c r="S1596" s="396">
        <v>0</v>
      </c>
      <c r="T1596" s="233"/>
      <c r="U1596" s="233"/>
      <c r="V1596" s="233"/>
      <c r="W1596" s="233"/>
      <c r="X1596" s="233"/>
      <c r="Y1596" s="233"/>
      <c r="Z1596" s="234"/>
      <c r="AA1596" s="378"/>
      <c r="AB1596" s="378"/>
      <c r="AC1596" s="379"/>
      <c r="AD1596" s="175"/>
      <c r="AE1596" s="175"/>
      <c r="AF1596" s="175"/>
      <c r="AG1596" s="175"/>
      <c r="AH1596" s="175"/>
      <c r="AI1596" s="175"/>
      <c r="AJ1596" s="175"/>
      <c r="AK1596" s="175"/>
      <c r="AL1596" s="175"/>
      <c r="AM1596" s="157"/>
      <c r="AN1596" s="216"/>
      <c r="AO1596"/>
      <c r="AP1596"/>
      <c r="AQ1596"/>
      <c r="AR1596"/>
      <c r="AS1596"/>
      <c r="AT1596"/>
    </row>
    <row r="1597" spans="1:46" ht="15" x14ac:dyDescent="0.25">
      <c r="B1597" s="380">
        <v>342</v>
      </c>
      <c r="C1597" s="365" t="s">
        <v>481</v>
      </c>
      <c r="D1597" s="366" t="s">
        <v>30</v>
      </c>
      <c r="E1597" s="366" t="s">
        <v>627</v>
      </c>
      <c r="F1597" s="367"/>
      <c r="G1597" s="411"/>
      <c r="H1597" s="413">
        <v>6.4616391477157892E-2</v>
      </c>
      <c r="I1597" s="342">
        <v>1</v>
      </c>
      <c r="J1597" s="368">
        <v>0</v>
      </c>
      <c r="K1597" s="369">
        <v>0</v>
      </c>
      <c r="L1597" s="370">
        <v>6.4616391477157892E-2</v>
      </c>
      <c r="M1597" s="370">
        <v>6.4617571163662804E-2</v>
      </c>
      <c r="N1597" s="370">
        <v>6.4618750871704989E-2</v>
      </c>
      <c r="O1597" s="370">
        <v>6.461993060128482E-2</v>
      </c>
      <c r="P1597" s="370">
        <v>6.4621110352402714E-2</v>
      </c>
      <c r="Q1597" s="370">
        <v>6.4622290125059031E-2</v>
      </c>
      <c r="R1597" s="370">
        <v>6.4623469919254203E-2</v>
      </c>
      <c r="S1597" s="370">
        <v>6.462464973498859E-2</v>
      </c>
      <c r="T1597" s="370">
        <v>6.4625829572262622E-2</v>
      </c>
      <c r="U1597" s="370">
        <v>6.4627009431076646E-2</v>
      </c>
      <c r="V1597" s="370">
        <v>6.4628189311431092E-2</v>
      </c>
      <c r="W1597" s="370">
        <v>6.4629369213326321E-2</v>
      </c>
      <c r="X1597" s="370">
        <v>6.4630549136762791E-2</v>
      </c>
      <c r="Y1597" s="370">
        <v>6.4631729081740807E-2</v>
      </c>
      <c r="Z1597" s="371"/>
      <c r="AA1597" s="347">
        <v>0</v>
      </c>
      <c r="AB1597" s="347">
        <v>0</v>
      </c>
      <c r="AC1597" s="348">
        <v>0</v>
      </c>
      <c r="AD1597" s="175"/>
      <c r="AE1597" s="349">
        <v>85933</v>
      </c>
      <c r="AF1597" s="350"/>
      <c r="AG1597" s="350"/>
      <c r="AH1597" s="350"/>
      <c r="AI1597" s="350"/>
      <c r="AJ1597" s="350"/>
      <c r="AK1597" s="350"/>
      <c r="AL1597" s="351"/>
      <c r="AM1597" s="157">
        <v>0.06</v>
      </c>
      <c r="AN1597" s="216">
        <v>4.616391477157894E-3</v>
      </c>
      <c r="AO1597"/>
      <c r="AP1597"/>
      <c r="AQ1597"/>
      <c r="AR1597"/>
      <c r="AS1597"/>
      <c r="AT1597"/>
    </row>
    <row r="1598" spans="1:46" ht="15" x14ac:dyDescent="0.25">
      <c r="C1598" s="238" t="s">
        <v>672</v>
      </c>
      <c r="D1598" s="139"/>
      <c r="E1598" s="139"/>
      <c r="F1598" s="139"/>
      <c r="G1598" s="137"/>
      <c r="H1598" s="250"/>
      <c r="I1598" s="220"/>
      <c r="J1598" s="220"/>
      <c r="K1598" s="220"/>
      <c r="L1598" s="220" t="s">
        <v>32</v>
      </c>
      <c r="M1598" s="235"/>
      <c r="N1598" s="221"/>
      <c r="O1598" s="221"/>
      <c r="P1598" s="221"/>
      <c r="Q1598" s="221"/>
      <c r="R1598" s="221"/>
      <c r="S1598" s="221"/>
      <c r="T1598" s="221"/>
      <c r="U1598" s="221"/>
      <c r="V1598" s="221"/>
      <c r="W1598" s="221"/>
      <c r="X1598" s="221"/>
      <c r="Y1598" s="221"/>
      <c r="Z1598" s="222"/>
      <c r="AA1598" s="353"/>
      <c r="AB1598" s="353"/>
      <c r="AC1598" s="382"/>
      <c r="AD1598" s="175"/>
      <c r="AE1598" s="186">
        <v>1</v>
      </c>
      <c r="AF1598" s="187">
        <v>0</v>
      </c>
      <c r="AG1598" s="187">
        <v>0</v>
      </c>
      <c r="AH1598" s="187">
        <v>0</v>
      </c>
      <c r="AI1598" s="187">
        <v>0</v>
      </c>
      <c r="AJ1598" s="187">
        <v>0</v>
      </c>
      <c r="AK1598" s="187">
        <v>0</v>
      </c>
      <c r="AL1598" s="188">
        <v>0</v>
      </c>
      <c r="AM1598" s="157"/>
      <c r="AN1598" s="216"/>
      <c r="AO1598"/>
      <c r="AP1598"/>
      <c r="AQ1598"/>
      <c r="AR1598"/>
      <c r="AS1598"/>
      <c r="AT1598"/>
    </row>
    <row r="1599" spans="1:46" ht="15" x14ac:dyDescent="0.25">
      <c r="C1599" s="223" t="s">
        <v>33</v>
      </c>
      <c r="D1599" s="373"/>
      <c r="E1599" s="225"/>
      <c r="F1599" s="225"/>
      <c r="G1599" s="226"/>
      <c r="H1599" s="249"/>
      <c r="I1599" s="228"/>
      <c r="J1599" s="228"/>
      <c r="K1599" s="228"/>
      <c r="L1599" s="228"/>
      <c r="M1599" s="374"/>
      <c r="N1599" s="374"/>
      <c r="O1599" s="375"/>
      <c r="P1599" s="375"/>
      <c r="Q1599" s="375"/>
      <c r="R1599" s="376" t="s">
        <v>34</v>
      </c>
      <c r="S1599" s="396">
        <v>0</v>
      </c>
      <c r="T1599" s="387"/>
      <c r="U1599" s="387"/>
      <c r="V1599" s="387"/>
      <c r="W1599" s="387"/>
      <c r="X1599" s="387"/>
      <c r="Y1599" s="387"/>
      <c r="Z1599" s="234"/>
      <c r="AA1599" s="378"/>
      <c r="AB1599" s="378"/>
      <c r="AC1599" s="379"/>
      <c r="AD1599" s="175"/>
      <c r="AE1599" s="175"/>
      <c r="AF1599" s="175"/>
      <c r="AG1599" s="175"/>
      <c r="AH1599" s="175"/>
      <c r="AI1599" s="175"/>
      <c r="AJ1599" s="175"/>
      <c r="AK1599" s="175"/>
      <c r="AL1599" s="175"/>
      <c r="AM1599" s="157"/>
      <c r="AN1599" s="216"/>
      <c r="AO1599"/>
      <c r="AP1599"/>
      <c r="AQ1599"/>
      <c r="AR1599"/>
      <c r="AS1599"/>
      <c r="AT1599"/>
    </row>
    <row r="1600" spans="1:46" ht="15" x14ac:dyDescent="0.25">
      <c r="A1600" s="246"/>
      <c r="B1600" s="246"/>
      <c r="C1600" s="246"/>
      <c r="D1600" s="246"/>
      <c r="E1600" s="246"/>
      <c r="F1600" s="246"/>
      <c r="G1600" s="246"/>
      <c r="H1600" s="246"/>
      <c r="I1600" s="246"/>
      <c r="J1600" s="246"/>
      <c r="K1600" s="246"/>
      <c r="L1600" s="246"/>
      <c r="M1600" s="246"/>
      <c r="N1600" s="246"/>
      <c r="O1600" s="246"/>
      <c r="P1600" s="246"/>
      <c r="Q1600" s="246"/>
      <c r="R1600" s="246"/>
      <c r="S1600" s="246"/>
      <c r="T1600" s="246"/>
      <c r="U1600" s="246"/>
      <c r="V1600" s="246"/>
      <c r="W1600" s="246"/>
      <c r="X1600" s="246"/>
      <c r="Y1600" s="246"/>
      <c r="Z1600" s="246"/>
      <c r="AA1600" s="246"/>
      <c r="AB1600" s="246"/>
      <c r="AC1600" s="246"/>
      <c r="AD1600" s="246"/>
      <c r="AE1600" s="246"/>
      <c r="AF1600" s="246"/>
      <c r="AG1600" s="246"/>
      <c r="AH1600" s="246"/>
      <c r="AI1600" s="246"/>
      <c r="AJ1600" s="246"/>
      <c r="AK1600" s="246"/>
      <c r="AL1600" s="246"/>
      <c r="AM1600" s="157"/>
      <c r="AN1600" s="216"/>
      <c r="AO1600"/>
      <c r="AP1600"/>
      <c r="AQ1600"/>
      <c r="AR1600"/>
      <c r="AS1600"/>
      <c r="AT1600"/>
    </row>
    <row r="1601" spans="1:46" ht="15" x14ac:dyDescent="0.25">
      <c r="A1601" s="152"/>
      <c r="B1601" s="25"/>
      <c r="C1601" s="158"/>
      <c r="D1601" s="152"/>
      <c r="E1601" s="152"/>
      <c r="F1601" s="152"/>
      <c r="G1601" s="152"/>
      <c r="H1601" s="152"/>
      <c r="I1601" s="152"/>
      <c r="J1601" s="152"/>
      <c r="K1601" s="152"/>
      <c r="L1601" s="7" t="s">
        <v>0</v>
      </c>
      <c r="M1601" s="159"/>
      <c r="N1601" s="159"/>
      <c r="O1601" s="159"/>
      <c r="P1601" s="159"/>
      <c r="Q1601" s="159"/>
      <c r="R1601" s="159"/>
      <c r="S1601" s="159"/>
      <c r="T1601" s="159"/>
      <c r="U1601" s="159"/>
      <c r="V1601" s="159"/>
      <c r="W1601" s="159"/>
      <c r="X1601" s="159"/>
      <c r="Y1601" s="159"/>
      <c r="Z1601" s="156"/>
      <c r="AA1601" s="152"/>
      <c r="AB1601" s="152"/>
      <c r="AC1601" s="152"/>
      <c r="AD1601" s="152"/>
      <c r="AE1601" s="152"/>
      <c r="AF1601" s="152"/>
      <c r="AG1601" s="152"/>
      <c r="AH1601" s="152"/>
      <c r="AI1601" s="152"/>
      <c r="AJ1601" s="152"/>
      <c r="AK1601" s="152"/>
      <c r="AL1601" s="152"/>
      <c r="AM1601" s="157"/>
      <c r="AN1601" s="216"/>
      <c r="AO1601"/>
      <c r="AP1601"/>
      <c r="AQ1601"/>
      <c r="AR1601"/>
      <c r="AS1601"/>
      <c r="AT1601"/>
    </row>
    <row r="1602" spans="1:46" ht="61.5" x14ac:dyDescent="0.25">
      <c r="A1602" s="20" t="s">
        <v>39</v>
      </c>
      <c r="B1602" s="21" t="s">
        <v>657</v>
      </c>
      <c r="C1602" s="20" t="s">
        <v>2</v>
      </c>
      <c r="D1602" s="18" t="s">
        <v>3</v>
      </c>
      <c r="E1602" s="18" t="s">
        <v>4</v>
      </c>
      <c r="F1602" s="18" t="s">
        <v>5</v>
      </c>
      <c r="G1602" s="22" t="s">
        <v>6</v>
      </c>
      <c r="H1602" s="141" t="s">
        <v>826</v>
      </c>
      <c r="I1602" s="16" t="s">
        <v>7</v>
      </c>
      <c r="J1602" s="24" t="s">
        <v>8</v>
      </c>
      <c r="K1602" s="17" t="s">
        <v>9</v>
      </c>
      <c r="L1602" s="22" t="s">
        <v>10</v>
      </c>
      <c r="M1602" s="22" t="s">
        <v>658</v>
      </c>
      <c r="N1602" s="22" t="s">
        <v>659</v>
      </c>
      <c r="O1602" s="22" t="s">
        <v>660</v>
      </c>
      <c r="P1602" s="22" t="s">
        <v>661</v>
      </c>
      <c r="Q1602" s="22" t="s">
        <v>662</v>
      </c>
      <c r="R1602" s="22" t="s">
        <v>663</v>
      </c>
      <c r="S1602" s="22" t="s">
        <v>664</v>
      </c>
      <c r="T1602" s="22" t="s">
        <v>665</v>
      </c>
      <c r="U1602" s="22" t="s">
        <v>666</v>
      </c>
      <c r="V1602" s="22" t="s">
        <v>667</v>
      </c>
      <c r="W1602" s="22" t="s">
        <v>665</v>
      </c>
      <c r="X1602" s="22" t="s">
        <v>666</v>
      </c>
      <c r="Y1602" s="22" t="s">
        <v>667</v>
      </c>
      <c r="Z1602" s="23" t="s">
        <v>11</v>
      </c>
      <c r="AA1602" s="19" t="s">
        <v>12</v>
      </c>
      <c r="AB1602" s="19" t="s">
        <v>13</v>
      </c>
      <c r="AC1602" s="19" t="s">
        <v>14</v>
      </c>
      <c r="AD1602" s="160"/>
      <c r="AE1602" s="19" t="s">
        <v>15</v>
      </c>
      <c r="AF1602" s="19" t="s">
        <v>16</v>
      </c>
      <c r="AG1602" s="19" t="s">
        <v>17</v>
      </c>
      <c r="AH1602" s="19" t="s">
        <v>18</v>
      </c>
      <c r="AI1602" s="19" t="s">
        <v>19</v>
      </c>
      <c r="AJ1602" s="19" t="s">
        <v>20</v>
      </c>
      <c r="AK1602" s="19" t="s">
        <v>21</v>
      </c>
      <c r="AL1602" s="19" t="s">
        <v>22</v>
      </c>
      <c r="AM1602" s="157"/>
      <c r="AN1602" s="216"/>
      <c r="AO1602"/>
      <c r="AP1602"/>
      <c r="AQ1602"/>
      <c r="AR1602"/>
      <c r="AS1602"/>
      <c r="AT1602"/>
    </row>
    <row r="1603" spans="1:46" ht="15" x14ac:dyDescent="0.25">
      <c r="A1603" s="6"/>
      <c r="B1603" s="161"/>
      <c r="C1603" s="162"/>
      <c r="D1603" s="161"/>
      <c r="E1603" s="161"/>
      <c r="F1603" s="161"/>
      <c r="G1603" s="163"/>
      <c r="H1603" s="161"/>
      <c r="I1603" s="164"/>
      <c r="J1603" s="165"/>
      <c r="K1603" s="161"/>
      <c r="L1603" s="161"/>
      <c r="M1603" s="161"/>
      <c r="N1603" s="161"/>
      <c r="O1603" s="161"/>
      <c r="P1603" s="161"/>
      <c r="Q1603" s="161"/>
      <c r="R1603" s="161"/>
      <c r="S1603" s="161"/>
      <c r="T1603" s="161"/>
      <c r="U1603" s="161"/>
      <c r="V1603" s="161"/>
      <c r="W1603" s="161"/>
      <c r="X1603" s="161"/>
      <c r="Y1603" s="161"/>
      <c r="Z1603" s="160"/>
      <c r="AA1603" s="160"/>
      <c r="AB1603" s="160"/>
      <c r="AC1603" s="160"/>
      <c r="AD1603" s="160"/>
      <c r="AE1603" s="160"/>
      <c r="AF1603" s="160"/>
      <c r="AG1603" s="160"/>
      <c r="AH1603" s="160"/>
      <c r="AI1603" s="160"/>
      <c r="AJ1603" s="160"/>
      <c r="AK1603" s="160"/>
      <c r="AL1603" s="160"/>
      <c r="AM1603" s="157"/>
      <c r="AN1603" s="216"/>
      <c r="AO1603"/>
      <c r="AP1603"/>
      <c r="AQ1603"/>
      <c r="AR1603"/>
      <c r="AS1603"/>
      <c r="AT1603"/>
    </row>
    <row r="1604" spans="1:46" ht="15" x14ac:dyDescent="0.25">
      <c r="A1604" s="334" t="s">
        <v>854</v>
      </c>
      <c r="B1604" s="335">
        <v>593</v>
      </c>
      <c r="C1604" s="336"/>
      <c r="D1604" s="337" t="s">
        <v>23</v>
      </c>
      <c r="E1604" s="338" t="s">
        <v>845</v>
      </c>
      <c r="F1604" s="339"/>
      <c r="G1604" s="408"/>
      <c r="H1604" s="409">
        <v>41.4</v>
      </c>
      <c r="I1604" s="342">
        <v>1</v>
      </c>
      <c r="J1604" s="343"/>
      <c r="K1604" s="344" t="s">
        <v>24</v>
      </c>
      <c r="L1604" s="345">
        <v>41.4</v>
      </c>
      <c r="M1604" s="345">
        <v>41.411087407928761</v>
      </c>
      <c r="N1604" s="345">
        <v>41.422393128689961</v>
      </c>
      <c r="O1604" s="345">
        <v>41.433922211015172</v>
      </c>
      <c r="P1604" s="345">
        <v>41.445679828009006</v>
      </c>
      <c r="Q1604" s="345">
        <v>41.457671280332761</v>
      </c>
      <c r="R1604" s="345">
        <v>41.469901999471567</v>
      </c>
      <c r="S1604" s="345">
        <v>41.482377551086778</v>
      </c>
      <c r="T1604" s="345">
        <v>41.495103638456293</v>
      </c>
      <c r="U1604" s="345">
        <v>41.508086106004775</v>
      </c>
      <c r="V1604" s="345">
        <v>41.52133094292649</v>
      </c>
      <c r="W1604" s="345">
        <v>41.534844286902853</v>
      </c>
      <c r="X1604" s="345">
        <v>41.548632427917553</v>
      </c>
      <c r="Y1604" s="345">
        <v>41.562701812171461</v>
      </c>
      <c r="Z1604" s="346" t="s">
        <v>1638</v>
      </c>
      <c r="AA1604" s="347">
        <v>0</v>
      </c>
      <c r="AB1604" s="347">
        <v>0</v>
      </c>
      <c r="AC1604" s="348">
        <v>0.16908212560386474</v>
      </c>
      <c r="AD1604" s="175"/>
      <c r="AE1604" s="349">
        <v>19930</v>
      </c>
      <c r="AF1604" s="350"/>
      <c r="AG1604" s="350"/>
      <c r="AH1604" s="350"/>
      <c r="AI1604" s="350"/>
      <c r="AJ1604" s="350"/>
      <c r="AK1604" s="350"/>
      <c r="AL1604" s="351"/>
      <c r="AM1604" s="157"/>
      <c r="AN1604" s="216"/>
      <c r="AO1604"/>
      <c r="AP1604"/>
      <c r="AQ1604"/>
      <c r="AR1604"/>
      <c r="AS1604"/>
      <c r="AT1604"/>
    </row>
    <row r="1605" spans="1:46" ht="15" x14ac:dyDescent="0.25">
      <c r="A1605" s="11"/>
      <c r="B1605" s="176"/>
      <c r="C1605" s="177"/>
      <c r="D1605" s="178"/>
      <c r="E1605" s="178"/>
      <c r="F1605" s="178"/>
      <c r="G1605" s="179"/>
      <c r="H1605" s="180"/>
      <c r="I1605" s="181"/>
      <c r="J1605" s="182"/>
      <c r="K1605" s="183" t="s">
        <v>25</v>
      </c>
      <c r="L1605" s="352">
        <v>43.328734446678659</v>
      </c>
      <c r="M1605" s="352">
        <v>43.34033839242376</v>
      </c>
      <c r="N1605" s="352">
        <v>43.352170821713379</v>
      </c>
      <c r="O1605" s="352">
        <v>43.364237018488332</v>
      </c>
      <c r="P1605" s="352">
        <v>43.376542396856728</v>
      </c>
      <c r="Q1605" s="352">
        <v>43.389092504425953</v>
      </c>
      <c r="R1605" s="352">
        <v>43.401893025722025</v>
      </c>
      <c r="S1605" s="352">
        <v>43.414949785698141</v>
      </c>
      <c r="T1605" s="352">
        <v>43.428268753335317</v>
      </c>
      <c r="U1605" s="352">
        <v>43.441856045337026</v>
      </c>
      <c r="V1605" s="352">
        <v>43.455717929920851</v>
      </c>
      <c r="W1605" s="352">
        <v>43.469860830709223</v>
      </c>
      <c r="X1605" s="352">
        <v>43.48429133072225</v>
      </c>
      <c r="Y1605" s="352">
        <v>43.499016176475052</v>
      </c>
      <c r="Z1605" s="184"/>
      <c r="AA1605" s="353"/>
      <c r="AB1605" s="353"/>
      <c r="AC1605" s="354">
        <v>7</v>
      </c>
      <c r="AD1605" s="175"/>
      <c r="AE1605" s="186">
        <v>1</v>
      </c>
      <c r="AF1605" s="187">
        <v>0</v>
      </c>
      <c r="AG1605" s="187">
        <v>0</v>
      </c>
      <c r="AH1605" s="187">
        <v>0</v>
      </c>
      <c r="AI1605" s="187">
        <v>0</v>
      </c>
      <c r="AJ1605" s="187">
        <v>0</v>
      </c>
      <c r="AK1605" s="187">
        <v>0</v>
      </c>
      <c r="AL1605" s="188">
        <v>0</v>
      </c>
      <c r="AM1605" s="157"/>
      <c r="AN1605" s="216"/>
      <c r="AO1605"/>
      <c r="AP1605"/>
      <c r="AQ1605"/>
      <c r="AR1605"/>
      <c r="AS1605"/>
      <c r="AT1605"/>
    </row>
    <row r="1606" spans="1:46" ht="15" x14ac:dyDescent="0.25">
      <c r="A1606" s="11"/>
      <c r="B1606" s="176"/>
      <c r="C1606" s="189"/>
      <c r="D1606" s="190" t="s">
        <v>26</v>
      </c>
      <c r="E1606" s="355"/>
      <c r="F1606" s="356"/>
      <c r="G1606" s="357"/>
      <c r="H1606" s="358"/>
      <c r="I1606" s="359"/>
      <c r="J1606" s="359"/>
      <c r="K1606" s="359"/>
      <c r="L1606" s="359"/>
      <c r="M1606" s="359"/>
      <c r="N1606" s="360"/>
      <c r="O1606" s="360"/>
      <c r="P1606" s="360"/>
      <c r="Q1606" s="360"/>
      <c r="R1606" s="361" t="s">
        <v>27</v>
      </c>
      <c r="S1606" s="392">
        <v>0</v>
      </c>
      <c r="T1606" s="353"/>
      <c r="U1606" s="353"/>
      <c r="V1606" s="353"/>
      <c r="W1606" s="353"/>
      <c r="X1606" s="353"/>
      <c r="Y1606" s="353"/>
      <c r="Z1606" s="184"/>
      <c r="AA1606" s="362"/>
      <c r="AB1606" s="362"/>
      <c r="AC1606" s="363"/>
      <c r="AD1606" s="175"/>
      <c r="AE1606" s="175"/>
      <c r="AF1606" s="175"/>
      <c r="AG1606" s="175"/>
      <c r="AH1606" s="175"/>
      <c r="AI1606" s="175"/>
      <c r="AJ1606" s="175"/>
      <c r="AK1606" s="175"/>
      <c r="AL1606" s="175"/>
      <c r="AM1606" s="157"/>
      <c r="AN1606" s="216"/>
      <c r="AO1606"/>
      <c r="AP1606"/>
      <c r="AQ1606"/>
      <c r="AR1606"/>
      <c r="AS1606"/>
      <c r="AT1606"/>
    </row>
    <row r="1607" spans="1:46" ht="15" x14ac:dyDescent="0.25">
      <c r="A1607" s="14"/>
      <c r="B1607" s="197"/>
      <c r="C1607" s="198"/>
      <c r="D1607" s="198"/>
      <c r="E1607" s="198"/>
      <c r="F1607" s="199"/>
      <c r="G1607" s="200" t="s">
        <v>28</v>
      </c>
      <c r="H1607" s="201">
        <v>0.99199999999999999</v>
      </c>
      <c r="I1607" s="197"/>
      <c r="J1607" s="202"/>
      <c r="K1607" s="203" t="s">
        <v>29</v>
      </c>
      <c r="L1607" s="78">
        <v>41.068799999999996</v>
      </c>
      <c r="M1607" s="78">
        <v>41.079798708665329</v>
      </c>
      <c r="N1607" s="78">
        <v>41.091013983660439</v>
      </c>
      <c r="O1607" s="78">
        <v>41.102450833327048</v>
      </c>
      <c r="P1607" s="78">
        <v>41.11411438938493</v>
      </c>
      <c r="Q1607" s="78">
        <v>41.126009910090097</v>
      </c>
      <c r="R1607" s="78">
        <v>41.138142783475793</v>
      </c>
      <c r="S1607" s="78">
        <v>41.150518530678085</v>
      </c>
      <c r="T1607" s="78">
        <v>41.163142809348642</v>
      </c>
      <c r="U1607" s="78">
        <v>41.17602141715674</v>
      </c>
      <c r="V1607" s="78">
        <v>41.189160295383076</v>
      </c>
      <c r="W1607" s="78">
        <v>41.202565532607629</v>
      </c>
      <c r="X1607" s="78">
        <v>41.216243368494212</v>
      </c>
      <c r="Y1607" s="78">
        <v>41.230200197674087</v>
      </c>
      <c r="Z1607" s="204"/>
      <c r="AA1607" s="205"/>
      <c r="AB1607" s="198"/>
      <c r="AC1607" s="206"/>
      <c r="AD1607" s="175"/>
      <c r="AE1607" s="175"/>
      <c r="AF1607" s="175"/>
      <c r="AG1607" s="175"/>
      <c r="AH1607" s="175"/>
      <c r="AI1607" s="175"/>
      <c r="AJ1607" s="175"/>
      <c r="AK1607" s="175"/>
      <c r="AL1607" s="175"/>
      <c r="AM1607" s="157"/>
      <c r="AN1607" s="216"/>
      <c r="AO1607"/>
      <c r="AP1607"/>
      <c r="AQ1607"/>
      <c r="AR1607"/>
      <c r="AS1607"/>
      <c r="AT1607"/>
    </row>
    <row r="1608" spans="1:46" ht="15" x14ac:dyDescent="0.25">
      <c r="A1608" s="2"/>
      <c r="C1608" s="207"/>
      <c r="D1608" s="208"/>
      <c r="E1608" s="208"/>
      <c r="F1608" s="208"/>
      <c r="G1608" s="209"/>
      <c r="H1608" s="241"/>
      <c r="I1608" s="211"/>
      <c r="J1608" s="212"/>
      <c r="K1608" s="208"/>
      <c r="Z1608" s="175"/>
      <c r="AA1608" s="175"/>
      <c r="AB1608" s="175"/>
      <c r="AC1608" s="175"/>
      <c r="AD1608" s="175"/>
      <c r="AE1608" s="175"/>
      <c r="AF1608" s="175"/>
      <c r="AG1608" s="175"/>
      <c r="AH1608" s="175"/>
      <c r="AI1608" s="175"/>
      <c r="AJ1608" s="175"/>
      <c r="AK1608" s="175"/>
      <c r="AL1608" s="175"/>
      <c r="AM1608" s="157"/>
      <c r="AN1608" s="216"/>
      <c r="AO1608"/>
      <c r="AP1608"/>
      <c r="AQ1608"/>
      <c r="AR1608"/>
      <c r="AS1608"/>
      <c r="AT1608"/>
    </row>
    <row r="1609" spans="1:46" ht="15" x14ac:dyDescent="0.25">
      <c r="A1609" s="152"/>
      <c r="B1609" s="388">
        <v>701</v>
      </c>
      <c r="C1609" s="365" t="s">
        <v>511</v>
      </c>
      <c r="D1609" s="366" t="s">
        <v>30</v>
      </c>
      <c r="E1609" s="366" t="s">
        <v>534</v>
      </c>
      <c r="F1609" s="367"/>
      <c r="G1609" s="411">
        <v>43433</v>
      </c>
      <c r="H1609" s="412">
        <v>1.63</v>
      </c>
      <c r="I1609" s="342">
        <v>1</v>
      </c>
      <c r="J1609" s="368">
        <v>0</v>
      </c>
      <c r="K1609" s="369">
        <v>0</v>
      </c>
      <c r="L1609" s="370">
        <v>1.63</v>
      </c>
      <c r="M1609" s="370">
        <v>1.6300297585327661</v>
      </c>
      <c r="N1609" s="370">
        <v>1.6300595176088271</v>
      </c>
      <c r="O1609" s="370">
        <v>1.6300892772281923</v>
      </c>
      <c r="P1609" s="370">
        <v>1.6301190373908727</v>
      </c>
      <c r="Q1609" s="370">
        <v>1.630148798096877</v>
      </c>
      <c r="R1609" s="370">
        <v>1.6301785593462155</v>
      </c>
      <c r="S1609" s="370">
        <v>1.6302083211388985</v>
      </c>
      <c r="T1609" s="370">
        <v>1.6302380834749357</v>
      </c>
      <c r="U1609" s="370">
        <v>1.630267846354337</v>
      </c>
      <c r="V1609" s="370">
        <v>1.6302976097771122</v>
      </c>
      <c r="W1609" s="370">
        <v>1.6303273737432709</v>
      </c>
      <c r="X1609" s="370">
        <v>1.6303571382528246</v>
      </c>
      <c r="Y1609" s="370">
        <v>1.630386903305781</v>
      </c>
      <c r="Z1609" s="381"/>
      <c r="AA1609" s="347">
        <v>0</v>
      </c>
      <c r="AB1609" s="347">
        <v>0</v>
      </c>
      <c r="AC1609" s="348">
        <v>3.0674846625766874E-2</v>
      </c>
      <c r="AD1609" s="175"/>
      <c r="AE1609" s="349">
        <v>86109</v>
      </c>
      <c r="AF1609" s="350"/>
      <c r="AG1609" s="350"/>
      <c r="AH1609" s="350"/>
      <c r="AI1609" s="350"/>
      <c r="AJ1609" s="350"/>
      <c r="AK1609" s="350"/>
      <c r="AL1609" s="351"/>
      <c r="AM1609" s="157">
        <v>2.35</v>
      </c>
      <c r="AN1609" s="216">
        <v>-0.7200000000000002</v>
      </c>
      <c r="AO1609"/>
      <c r="AP1609"/>
      <c r="AQ1609"/>
      <c r="AR1609"/>
      <c r="AS1609"/>
      <c r="AT1609"/>
    </row>
    <row r="1610" spans="1:46" ht="15" x14ac:dyDescent="0.25">
      <c r="A1610" s="152"/>
      <c r="C1610" s="217"/>
      <c r="D1610" s="139"/>
      <c r="E1610" s="139"/>
      <c r="F1610" s="139"/>
      <c r="G1610" s="218">
        <v>0.58333333333333337</v>
      </c>
      <c r="H1610" s="248"/>
      <c r="I1610" s="220"/>
      <c r="J1610" s="220"/>
      <c r="K1610" s="220"/>
      <c r="L1610" s="220" t="s">
        <v>32</v>
      </c>
      <c r="M1610" s="235"/>
      <c r="N1610" s="221"/>
      <c r="O1610" s="221"/>
      <c r="P1610" s="221"/>
      <c r="Q1610" s="221"/>
      <c r="R1610" s="221"/>
      <c r="S1610" s="221"/>
      <c r="T1610" s="221"/>
      <c r="U1610" s="221"/>
      <c r="V1610" s="221"/>
      <c r="W1610" s="221"/>
      <c r="X1610" s="221"/>
      <c r="Y1610" s="221"/>
      <c r="Z1610" s="222"/>
      <c r="AA1610" s="353"/>
      <c r="AB1610" s="353"/>
      <c r="AC1610" s="372">
        <v>0.05</v>
      </c>
      <c r="AD1610" s="175"/>
      <c r="AE1610" s="186">
        <v>1</v>
      </c>
      <c r="AF1610" s="187">
        <v>0</v>
      </c>
      <c r="AG1610" s="187">
        <v>0</v>
      </c>
      <c r="AH1610" s="187">
        <v>0</v>
      </c>
      <c r="AI1610" s="187">
        <v>0</v>
      </c>
      <c r="AJ1610" s="187">
        <v>0</v>
      </c>
      <c r="AK1610" s="187">
        <v>0</v>
      </c>
      <c r="AL1610" s="188">
        <v>0</v>
      </c>
      <c r="AM1610" s="157"/>
      <c r="AN1610" s="216"/>
      <c r="AO1610"/>
      <c r="AP1610"/>
      <c r="AQ1610"/>
      <c r="AR1610"/>
      <c r="AS1610"/>
      <c r="AT1610"/>
    </row>
    <row r="1611" spans="1:46" ht="15" x14ac:dyDescent="0.25">
      <c r="A1611" s="152"/>
      <c r="C1611" s="223" t="s">
        <v>33</v>
      </c>
      <c r="D1611" s="373"/>
      <c r="E1611" s="225"/>
      <c r="F1611" s="225"/>
      <c r="G1611" s="226"/>
      <c r="H1611" s="249"/>
      <c r="I1611" s="228"/>
      <c r="J1611" s="228"/>
      <c r="K1611" s="228"/>
      <c r="L1611" s="228"/>
      <c r="M1611" s="374"/>
      <c r="N1611" s="374"/>
      <c r="O1611" s="375"/>
      <c r="P1611" s="375"/>
      <c r="Q1611" s="375"/>
      <c r="R1611" s="376" t="s">
        <v>34</v>
      </c>
      <c r="S1611" s="396">
        <v>0</v>
      </c>
      <c r="T1611" s="233"/>
      <c r="U1611" s="233"/>
      <c r="V1611" s="233"/>
      <c r="W1611" s="233"/>
      <c r="X1611" s="233"/>
      <c r="Y1611" s="233"/>
      <c r="Z1611" s="234"/>
      <c r="AA1611" s="378"/>
      <c r="AB1611" s="378"/>
      <c r="AC1611" s="379"/>
      <c r="AD1611" s="175"/>
      <c r="AE1611" s="175"/>
      <c r="AF1611" s="175"/>
      <c r="AG1611" s="175"/>
      <c r="AH1611" s="175"/>
      <c r="AI1611" s="175"/>
      <c r="AJ1611" s="175"/>
      <c r="AK1611" s="175"/>
      <c r="AL1611" s="175"/>
      <c r="AM1611" s="157"/>
      <c r="AN1611" s="216"/>
      <c r="AO1611"/>
      <c r="AP1611"/>
      <c r="AQ1611"/>
      <c r="AR1611"/>
      <c r="AS1611"/>
      <c r="AT1611"/>
    </row>
    <row r="1612" spans="1:46" ht="15" x14ac:dyDescent="0.25">
      <c r="A1612" s="152"/>
      <c r="B1612" s="364">
        <v>675</v>
      </c>
      <c r="C1612" s="365" t="s">
        <v>501</v>
      </c>
      <c r="D1612" s="366" t="s">
        <v>30</v>
      </c>
      <c r="E1612" s="366" t="s">
        <v>564</v>
      </c>
      <c r="F1612" s="367"/>
      <c r="G1612" s="411">
        <v>43438</v>
      </c>
      <c r="H1612" s="412">
        <v>0.22</v>
      </c>
      <c r="I1612" s="342">
        <v>1</v>
      </c>
      <c r="J1612" s="368">
        <v>0</v>
      </c>
      <c r="K1612" s="369">
        <v>0</v>
      </c>
      <c r="L1612" s="370">
        <v>0.22</v>
      </c>
      <c r="M1612" s="370">
        <v>0.22000401648908502</v>
      </c>
      <c r="N1612" s="370">
        <v>0.22000803305149816</v>
      </c>
      <c r="O1612" s="370">
        <v>0.2200120496872407</v>
      </c>
      <c r="P1612" s="370">
        <v>0.22001606639631413</v>
      </c>
      <c r="Q1612" s="370">
        <v>0.2200200831787196</v>
      </c>
      <c r="R1612" s="370">
        <v>0.22002410003445855</v>
      </c>
      <c r="S1612" s="370">
        <v>0.22002811696353233</v>
      </c>
      <c r="T1612" s="370">
        <v>0.22003213396594226</v>
      </c>
      <c r="U1612" s="370">
        <v>0.22003615104168966</v>
      </c>
      <c r="V1612" s="370">
        <v>0.2200401681907759</v>
      </c>
      <c r="W1612" s="370">
        <v>0.22004418541320223</v>
      </c>
      <c r="X1612" s="370">
        <v>0.22004820270897019</v>
      </c>
      <c r="Y1612" s="370">
        <v>0.22005222007808087</v>
      </c>
      <c r="Z1612" s="371"/>
      <c r="AA1612" s="347">
        <v>0</v>
      </c>
      <c r="AB1612" s="347">
        <v>0</v>
      </c>
      <c r="AC1612" s="348">
        <v>4.5454545454545456E-2</v>
      </c>
      <c r="AD1612" s="175"/>
      <c r="AE1612" s="349">
        <v>86116</v>
      </c>
      <c r="AF1612" s="350"/>
      <c r="AG1612" s="350"/>
      <c r="AH1612" s="350"/>
      <c r="AI1612" s="350"/>
      <c r="AJ1612" s="350"/>
      <c r="AK1612" s="350"/>
      <c r="AL1612" s="351"/>
      <c r="AM1612" s="157">
        <v>0.21262212938356551</v>
      </c>
      <c r="AN1612" s="216">
        <v>7.3778706164344954E-3</v>
      </c>
      <c r="AO1612"/>
      <c r="AP1612"/>
      <c r="AQ1612"/>
      <c r="AR1612"/>
      <c r="AS1612"/>
      <c r="AT1612"/>
    </row>
    <row r="1613" spans="1:46" ht="15" x14ac:dyDescent="0.25">
      <c r="A1613" s="152"/>
      <c r="C1613" s="217"/>
      <c r="D1613" s="139"/>
      <c r="E1613" s="139"/>
      <c r="F1613" s="139"/>
      <c r="G1613" s="218">
        <v>0.70833333333333337</v>
      </c>
      <c r="H1613" s="250"/>
      <c r="I1613" s="220"/>
      <c r="J1613" s="220"/>
      <c r="K1613" s="220"/>
      <c r="L1613" s="220" t="s">
        <v>32</v>
      </c>
      <c r="M1613" s="221"/>
      <c r="N1613" s="221"/>
      <c r="O1613" s="221"/>
      <c r="P1613" s="221"/>
      <c r="Q1613" s="221"/>
      <c r="R1613" s="221"/>
      <c r="S1613" s="221"/>
      <c r="T1613" s="221"/>
      <c r="U1613" s="221"/>
      <c r="V1613" s="221"/>
      <c r="W1613" s="221"/>
      <c r="X1613" s="221"/>
      <c r="Y1613" s="221"/>
      <c r="Z1613" s="222"/>
      <c r="AA1613" s="353"/>
      <c r="AB1613" s="353"/>
      <c r="AC1613" s="372">
        <v>0.01</v>
      </c>
      <c r="AD1613" s="175"/>
      <c r="AE1613" s="186">
        <v>1</v>
      </c>
      <c r="AF1613" s="187">
        <v>0</v>
      </c>
      <c r="AG1613" s="187">
        <v>0</v>
      </c>
      <c r="AH1613" s="187">
        <v>0</v>
      </c>
      <c r="AI1613" s="187">
        <v>0</v>
      </c>
      <c r="AJ1613" s="187">
        <v>0</v>
      </c>
      <c r="AK1613" s="187">
        <v>0</v>
      </c>
      <c r="AL1613" s="188">
        <v>0</v>
      </c>
      <c r="AM1613" s="157"/>
      <c r="AN1613" s="216"/>
      <c r="AO1613"/>
      <c r="AP1613"/>
      <c r="AQ1613"/>
      <c r="AR1613"/>
      <c r="AS1613"/>
      <c r="AT1613"/>
    </row>
    <row r="1614" spans="1:46" ht="15" x14ac:dyDescent="0.25">
      <c r="A1614" s="152"/>
      <c r="C1614" s="223" t="s">
        <v>33</v>
      </c>
      <c r="D1614" s="373"/>
      <c r="E1614" s="225"/>
      <c r="F1614" s="225"/>
      <c r="G1614" s="226"/>
      <c r="H1614" s="249"/>
      <c r="I1614" s="228"/>
      <c r="J1614" s="228"/>
      <c r="K1614" s="228"/>
      <c r="L1614" s="228"/>
      <c r="M1614" s="374"/>
      <c r="N1614" s="374"/>
      <c r="O1614" s="375"/>
      <c r="P1614" s="375"/>
      <c r="Q1614" s="375"/>
      <c r="R1614" s="376" t="s">
        <v>34</v>
      </c>
      <c r="S1614" s="396">
        <v>0</v>
      </c>
      <c r="T1614" s="233"/>
      <c r="U1614" s="233"/>
      <c r="V1614" s="233"/>
      <c r="W1614" s="233"/>
      <c r="X1614" s="233"/>
      <c r="Y1614" s="233"/>
      <c r="Z1614" s="234"/>
      <c r="AA1614" s="378"/>
      <c r="AB1614" s="378"/>
      <c r="AC1614" s="379"/>
      <c r="AD1614" s="175"/>
      <c r="AE1614" s="175"/>
      <c r="AF1614" s="175"/>
      <c r="AG1614" s="175"/>
      <c r="AH1614" s="175"/>
      <c r="AI1614" s="175"/>
      <c r="AJ1614" s="175"/>
      <c r="AK1614" s="175"/>
      <c r="AL1614" s="175"/>
      <c r="AM1614" s="157"/>
      <c r="AN1614" s="216"/>
      <c r="AO1614"/>
      <c r="AP1614"/>
      <c r="AQ1614"/>
      <c r="AR1614"/>
      <c r="AS1614"/>
      <c r="AT1614"/>
    </row>
    <row r="1615" spans="1:46" ht="15" x14ac:dyDescent="0.25">
      <c r="A1615" s="152"/>
      <c r="B1615" s="364">
        <v>680</v>
      </c>
      <c r="C1615" s="365" t="s">
        <v>505</v>
      </c>
      <c r="D1615" s="366" t="s">
        <v>30</v>
      </c>
      <c r="E1615" s="366" t="s">
        <v>534</v>
      </c>
      <c r="F1615" s="367"/>
      <c r="G1615" s="411">
        <v>43400</v>
      </c>
      <c r="H1615" s="412">
        <v>0.23</v>
      </c>
      <c r="I1615" s="342">
        <v>1</v>
      </c>
      <c r="J1615" s="368" t="s">
        <v>829</v>
      </c>
      <c r="K1615" s="369" t="s">
        <v>829</v>
      </c>
      <c r="L1615" s="370">
        <v>0.23</v>
      </c>
      <c r="M1615" s="370">
        <v>0.23616110440651383</v>
      </c>
      <c r="N1615" s="370">
        <v>0.24248724884567099</v>
      </c>
      <c r="O1615" s="370">
        <v>0.24898285431256875</v>
      </c>
      <c r="P1615" s="370">
        <v>0.25565246022931465</v>
      </c>
      <c r="Q1615" s="370">
        <v>0.26250072761737958</v>
      </c>
      <c r="R1615" s="370">
        <v>0.26953244235492968</v>
      </c>
      <c r="S1615" s="370">
        <v>0.27675251852141397</v>
      </c>
      <c r="T1615" s="370">
        <v>0.28416600183174479</v>
      </c>
      <c r="U1615" s="370">
        <v>0.29177807316247079</v>
      </c>
      <c r="V1615" s="370">
        <v>0.29959405217240737</v>
      </c>
      <c r="W1615" s="370">
        <v>0.30761940102025415</v>
      </c>
      <c r="X1615" s="370">
        <v>0.31585972818179769</v>
      </c>
      <c r="Y1615" s="370">
        <v>0.32432079236936789</v>
      </c>
      <c r="Z1615" s="371"/>
      <c r="AA1615" s="347">
        <v>0</v>
      </c>
      <c r="AB1615" s="347">
        <v>0</v>
      </c>
      <c r="AC1615" s="348">
        <v>0</v>
      </c>
      <c r="AD1615" s="175"/>
      <c r="AE1615" s="349">
        <v>86136</v>
      </c>
      <c r="AF1615" s="350"/>
      <c r="AG1615" s="350"/>
      <c r="AH1615" s="350"/>
      <c r="AI1615" s="350"/>
      <c r="AJ1615" s="350"/>
      <c r="AK1615" s="350"/>
      <c r="AL1615" s="351"/>
      <c r="AM1615" s="157">
        <v>0.24083605526677965</v>
      </c>
      <c r="AN1615" s="216">
        <v>-1.0836055266779637E-2</v>
      </c>
      <c r="AO1615"/>
      <c r="AP1615"/>
      <c r="AQ1615"/>
      <c r="AR1615"/>
      <c r="AS1615"/>
      <c r="AT1615"/>
    </row>
    <row r="1616" spans="1:46" ht="15" x14ac:dyDescent="0.25">
      <c r="C1616" s="251"/>
      <c r="D1616" s="139"/>
      <c r="E1616" s="139"/>
      <c r="F1616" s="139"/>
      <c r="G1616" s="218">
        <v>2.0833333333333332E-2</v>
      </c>
      <c r="H1616" s="250"/>
      <c r="I1616" s="220"/>
      <c r="J1616" s="220"/>
      <c r="K1616" s="220"/>
      <c r="L1616" s="220" t="s">
        <v>32</v>
      </c>
      <c r="M1616" s="235"/>
      <c r="N1616" s="221"/>
      <c r="O1616" s="221"/>
      <c r="P1616" s="221"/>
      <c r="Q1616" s="221"/>
      <c r="R1616" s="221"/>
      <c r="S1616" s="221"/>
      <c r="T1616" s="221"/>
      <c r="U1616" s="221"/>
      <c r="V1616" s="221"/>
      <c r="W1616" s="221"/>
      <c r="X1616" s="221"/>
      <c r="Y1616" s="221"/>
      <c r="Z1616" s="222"/>
      <c r="AA1616" s="353"/>
      <c r="AB1616" s="353"/>
      <c r="AC1616" s="372">
        <v>0</v>
      </c>
      <c r="AD1616" s="175"/>
      <c r="AE1616" s="186">
        <v>1</v>
      </c>
      <c r="AF1616" s="187">
        <v>0</v>
      </c>
      <c r="AG1616" s="187">
        <v>0</v>
      </c>
      <c r="AH1616" s="187">
        <v>0</v>
      </c>
      <c r="AI1616" s="187">
        <v>0</v>
      </c>
      <c r="AJ1616" s="187">
        <v>0</v>
      </c>
      <c r="AK1616" s="187">
        <v>0</v>
      </c>
      <c r="AL1616" s="188">
        <v>0</v>
      </c>
      <c r="AM1616" s="157"/>
      <c r="AN1616" s="216"/>
      <c r="AO1616"/>
      <c r="AP1616"/>
      <c r="AQ1616"/>
      <c r="AR1616"/>
      <c r="AS1616"/>
      <c r="AT1616"/>
    </row>
    <row r="1617" spans="1:46" ht="15" x14ac:dyDescent="0.25">
      <c r="A1617"/>
      <c r="C1617" s="223" t="s">
        <v>33</v>
      </c>
      <c r="D1617" s="373"/>
      <c r="E1617" s="225"/>
      <c r="F1617" s="225"/>
      <c r="G1617" s="226"/>
      <c r="H1617" s="249"/>
      <c r="I1617" s="228"/>
      <c r="J1617" s="228"/>
      <c r="K1617" s="228"/>
      <c r="L1617" s="228"/>
      <c r="M1617" s="374"/>
      <c r="N1617" s="374"/>
      <c r="O1617" s="375"/>
      <c r="P1617" s="375"/>
      <c r="Q1617" s="375"/>
      <c r="R1617" s="376" t="s">
        <v>34</v>
      </c>
      <c r="S1617" s="396">
        <v>0</v>
      </c>
      <c r="T1617" s="233"/>
      <c r="U1617" s="233"/>
      <c r="V1617" s="233"/>
      <c r="W1617" s="233"/>
      <c r="X1617" s="233"/>
      <c r="Y1617" s="233"/>
      <c r="Z1617" s="234"/>
      <c r="AA1617" s="378"/>
      <c r="AB1617" s="378"/>
      <c r="AC1617" s="379"/>
      <c r="AD1617" s="175"/>
      <c r="AE1617" s="175"/>
      <c r="AF1617" s="175"/>
      <c r="AG1617" s="175"/>
      <c r="AH1617" s="175"/>
      <c r="AI1617" s="175"/>
      <c r="AJ1617" s="175"/>
      <c r="AK1617" s="175"/>
      <c r="AL1617" s="175"/>
      <c r="AM1617" s="157"/>
      <c r="AN1617" s="216"/>
      <c r="AO1617"/>
      <c r="AP1617"/>
      <c r="AQ1617"/>
      <c r="AR1617"/>
      <c r="AS1617"/>
      <c r="AT1617"/>
    </row>
    <row r="1618" spans="1:46" ht="15" x14ac:dyDescent="0.25">
      <c r="A1618"/>
      <c r="B1618" s="380">
        <v>597</v>
      </c>
      <c r="C1618" s="365" t="s">
        <v>498</v>
      </c>
      <c r="D1618" s="366" t="s">
        <v>30</v>
      </c>
      <c r="E1618" s="366" t="s">
        <v>530</v>
      </c>
      <c r="F1618" s="367"/>
      <c r="G1618" s="411">
        <v>43488</v>
      </c>
      <c r="H1618" s="412">
        <v>2.09</v>
      </c>
      <c r="I1618" s="342">
        <v>1</v>
      </c>
      <c r="J1618" s="368">
        <v>0</v>
      </c>
      <c r="K1618" s="369">
        <v>0</v>
      </c>
      <c r="L1618" s="370">
        <v>2.09</v>
      </c>
      <c r="M1618" s="370">
        <v>2.0900381566463073</v>
      </c>
      <c r="N1618" s="370">
        <v>2.0900763139892322</v>
      </c>
      <c r="O1618" s="370">
        <v>2.0901144720287865</v>
      </c>
      <c r="P1618" s="370">
        <v>2.090152630764984</v>
      </c>
      <c r="Q1618" s="370">
        <v>2.0901907901978358</v>
      </c>
      <c r="R1618" s="370">
        <v>2.0902289503273561</v>
      </c>
      <c r="S1618" s="370">
        <v>2.0902671111535569</v>
      </c>
      <c r="T1618" s="370">
        <v>2.0903052726764515</v>
      </c>
      <c r="U1618" s="370">
        <v>2.0903434348960515</v>
      </c>
      <c r="V1618" s="370">
        <v>2.090381597812371</v>
      </c>
      <c r="W1618" s="370">
        <v>2.0904197614254212</v>
      </c>
      <c r="X1618" s="370">
        <v>2.0904579257352167</v>
      </c>
      <c r="Y1618" s="370">
        <v>2.0904960907417682</v>
      </c>
      <c r="Z1618" s="371"/>
      <c r="AA1618" s="347">
        <v>0</v>
      </c>
      <c r="AB1618" s="347">
        <v>0</v>
      </c>
      <c r="AC1618" s="348">
        <v>0.21531100478468901</v>
      </c>
      <c r="AD1618" s="175"/>
      <c r="AE1618" s="349">
        <v>86017</v>
      </c>
      <c r="AF1618" s="350"/>
      <c r="AG1618" s="350"/>
      <c r="AH1618" s="350"/>
      <c r="AI1618" s="350"/>
      <c r="AJ1618" s="350"/>
      <c r="AK1618" s="350"/>
      <c r="AL1618" s="351"/>
      <c r="AM1618" s="157">
        <v>2.2038012442777788</v>
      </c>
      <c r="AN1618" s="216">
        <v>-0.11380124427777893</v>
      </c>
      <c r="AO1618"/>
      <c r="AP1618"/>
      <c r="AQ1618"/>
      <c r="AR1618"/>
      <c r="AS1618"/>
      <c r="AT1618"/>
    </row>
    <row r="1619" spans="1:46" ht="15" x14ac:dyDescent="0.25">
      <c r="A1619"/>
      <c r="C1619" s="217"/>
      <c r="D1619" s="139"/>
      <c r="E1619" s="139"/>
      <c r="F1619" s="139"/>
      <c r="G1619" s="137">
        <v>0.83333333333333337</v>
      </c>
      <c r="H1619" s="250"/>
      <c r="I1619" s="220"/>
      <c r="J1619" s="220"/>
      <c r="K1619" s="220"/>
      <c r="L1619" s="220" t="s">
        <v>32</v>
      </c>
      <c r="M1619" s="235"/>
      <c r="N1619" s="221"/>
      <c r="O1619" s="221"/>
      <c r="P1619" s="221"/>
      <c r="Q1619" s="221"/>
      <c r="R1619" s="221"/>
      <c r="S1619" s="221"/>
      <c r="T1619" s="221"/>
      <c r="U1619" s="221"/>
      <c r="V1619" s="221"/>
      <c r="W1619" s="221"/>
      <c r="X1619" s="221"/>
      <c r="Y1619" s="221"/>
      <c r="Z1619" s="222"/>
      <c r="AA1619" s="353"/>
      <c r="AB1619" s="353"/>
      <c r="AC1619" s="372">
        <v>0.45</v>
      </c>
      <c r="AD1619" s="175"/>
      <c r="AE1619" s="186">
        <v>1</v>
      </c>
      <c r="AF1619" s="187">
        <v>0</v>
      </c>
      <c r="AG1619" s="187">
        <v>0</v>
      </c>
      <c r="AH1619" s="187">
        <v>0</v>
      </c>
      <c r="AI1619" s="187">
        <v>0</v>
      </c>
      <c r="AJ1619" s="187">
        <v>0</v>
      </c>
      <c r="AK1619" s="187">
        <v>0</v>
      </c>
      <c r="AL1619" s="188">
        <v>0</v>
      </c>
      <c r="AM1619" s="157"/>
      <c r="AN1619" s="216"/>
      <c r="AO1619"/>
      <c r="AP1619"/>
      <c r="AQ1619"/>
      <c r="AR1619"/>
      <c r="AS1619"/>
      <c r="AT1619"/>
    </row>
    <row r="1620" spans="1:46" ht="15" x14ac:dyDescent="0.25">
      <c r="A1620"/>
      <c r="C1620" s="223" t="s">
        <v>33</v>
      </c>
      <c r="D1620" s="373"/>
      <c r="E1620" s="225"/>
      <c r="F1620" s="225"/>
      <c r="G1620" s="226"/>
      <c r="H1620" s="249"/>
      <c r="I1620" s="228"/>
      <c r="J1620" s="228"/>
      <c r="K1620" s="228"/>
      <c r="L1620" s="228"/>
      <c r="M1620" s="374"/>
      <c r="N1620" s="374"/>
      <c r="O1620" s="375"/>
      <c r="P1620" s="375"/>
      <c r="Q1620" s="375"/>
      <c r="R1620" s="376" t="s">
        <v>34</v>
      </c>
      <c r="S1620" s="396">
        <v>0</v>
      </c>
      <c r="T1620" s="233"/>
      <c r="U1620" s="233"/>
      <c r="V1620" s="233"/>
      <c r="W1620" s="233"/>
      <c r="X1620" s="233"/>
      <c r="Y1620" s="233"/>
      <c r="Z1620" s="234"/>
      <c r="AA1620" s="378"/>
      <c r="AB1620" s="378"/>
      <c r="AC1620" s="379"/>
      <c r="AD1620" s="175"/>
      <c r="AE1620" s="175"/>
      <c r="AF1620" s="175"/>
      <c r="AG1620" s="175"/>
      <c r="AH1620" s="175"/>
      <c r="AI1620" s="175"/>
      <c r="AJ1620" s="175"/>
      <c r="AK1620" s="175"/>
      <c r="AL1620" s="175"/>
      <c r="AM1620" s="157"/>
      <c r="AN1620" s="216"/>
      <c r="AO1620"/>
      <c r="AP1620"/>
      <c r="AQ1620"/>
      <c r="AR1620"/>
      <c r="AS1620"/>
      <c r="AT1620"/>
    </row>
    <row r="1621" spans="1:46" ht="15" x14ac:dyDescent="0.25">
      <c r="A1621"/>
      <c r="B1621" s="380">
        <v>582</v>
      </c>
      <c r="C1621" s="365" t="s">
        <v>493</v>
      </c>
      <c r="D1621" s="366" t="s">
        <v>30</v>
      </c>
      <c r="E1621" s="366" t="s">
        <v>531</v>
      </c>
      <c r="F1621" s="367"/>
      <c r="G1621" s="411">
        <v>43439</v>
      </c>
      <c r="H1621" s="412">
        <v>2.59</v>
      </c>
      <c r="I1621" s="342">
        <v>1</v>
      </c>
      <c r="J1621" s="368">
        <v>0</v>
      </c>
      <c r="K1621" s="369">
        <v>0</v>
      </c>
      <c r="L1621" s="370">
        <v>2.59</v>
      </c>
      <c r="M1621" s="370">
        <v>2.5900472850305918</v>
      </c>
      <c r="N1621" s="370">
        <v>2.5900945709244554</v>
      </c>
      <c r="O1621" s="370">
        <v>2.5901418576816062</v>
      </c>
      <c r="P1621" s="370">
        <v>2.5901891453020616</v>
      </c>
      <c r="Q1621" s="370">
        <v>2.5902364337858352</v>
      </c>
      <c r="R1621" s="370">
        <v>2.5902837231329436</v>
      </c>
      <c r="S1621" s="370">
        <v>2.5903310133434032</v>
      </c>
      <c r="T1621" s="370">
        <v>2.5903783044172295</v>
      </c>
      <c r="U1621" s="370">
        <v>2.5904255963544371</v>
      </c>
      <c r="V1621" s="370">
        <v>2.5904728891550435</v>
      </c>
      <c r="W1621" s="370">
        <v>2.5905201828190623</v>
      </c>
      <c r="X1621" s="370">
        <v>2.5905674773465126</v>
      </c>
      <c r="Y1621" s="370">
        <v>2.5906147727374065</v>
      </c>
      <c r="Z1621" s="381"/>
      <c r="AA1621" s="347">
        <v>0</v>
      </c>
      <c r="AB1621" s="347">
        <v>0</v>
      </c>
      <c r="AC1621" s="348">
        <v>6.5637065637065645E-2</v>
      </c>
      <c r="AD1621" s="175"/>
      <c r="AE1621" s="349">
        <v>86002</v>
      </c>
      <c r="AF1621" s="350"/>
      <c r="AG1621" s="350"/>
      <c r="AH1621" s="350"/>
      <c r="AI1621" s="350"/>
      <c r="AJ1621" s="350"/>
      <c r="AK1621" s="350"/>
      <c r="AL1621" s="351"/>
      <c r="AM1621" s="157">
        <v>2.5391552094574643</v>
      </c>
      <c r="AN1621" s="216">
        <v>5.0844790542535545E-2</v>
      </c>
      <c r="AO1621"/>
      <c r="AP1621"/>
      <c r="AQ1621"/>
      <c r="AR1621"/>
      <c r="AS1621"/>
      <c r="AT1621"/>
    </row>
    <row r="1622" spans="1:46" ht="15" x14ac:dyDescent="0.25">
      <c r="A1622"/>
      <c r="C1622" s="217"/>
      <c r="D1622" s="139"/>
      <c r="E1622" s="139"/>
      <c r="F1622" s="139"/>
      <c r="G1622" s="137">
        <v>0.45833333333333331</v>
      </c>
      <c r="H1622" s="250"/>
      <c r="I1622" s="220"/>
      <c r="J1622" s="220"/>
      <c r="K1622" s="220"/>
      <c r="L1622" s="220" t="s">
        <v>32</v>
      </c>
      <c r="M1622" s="235"/>
      <c r="N1622" s="221"/>
      <c r="O1622" s="221"/>
      <c r="P1622" s="221"/>
      <c r="Q1622" s="221"/>
      <c r="R1622" s="221"/>
      <c r="S1622" s="221"/>
      <c r="T1622" s="221"/>
      <c r="U1622" s="221"/>
      <c r="V1622" s="221"/>
      <c r="W1622" s="221"/>
      <c r="X1622" s="221"/>
      <c r="Y1622" s="221"/>
      <c r="Z1622" s="222"/>
      <c r="AA1622" s="353"/>
      <c r="AB1622" s="353"/>
      <c r="AC1622" s="372">
        <v>0.17</v>
      </c>
      <c r="AD1622" s="175"/>
      <c r="AE1622" s="186">
        <v>1</v>
      </c>
      <c r="AF1622" s="187">
        <v>0</v>
      </c>
      <c r="AG1622" s="187">
        <v>0</v>
      </c>
      <c r="AH1622" s="187">
        <v>0</v>
      </c>
      <c r="AI1622" s="187">
        <v>0</v>
      </c>
      <c r="AJ1622" s="187">
        <v>0</v>
      </c>
      <c r="AK1622" s="187">
        <v>0</v>
      </c>
      <c r="AL1622" s="188">
        <v>0</v>
      </c>
      <c r="AM1622" s="157"/>
      <c r="AN1622" s="216"/>
      <c r="AO1622"/>
      <c r="AP1622"/>
      <c r="AQ1622"/>
      <c r="AR1622"/>
      <c r="AS1622"/>
      <c r="AT1622"/>
    </row>
    <row r="1623" spans="1:46" ht="15" x14ac:dyDescent="0.25">
      <c r="A1623"/>
      <c r="C1623" s="223" t="s">
        <v>33</v>
      </c>
      <c r="D1623" s="373"/>
      <c r="E1623" s="225"/>
      <c r="F1623" s="225"/>
      <c r="G1623" s="226"/>
      <c r="H1623" s="249"/>
      <c r="I1623" s="228"/>
      <c r="J1623" s="228"/>
      <c r="K1623" s="228"/>
      <c r="L1623" s="228"/>
      <c r="M1623" s="374"/>
      <c r="N1623" s="374"/>
      <c r="O1623" s="375"/>
      <c r="P1623" s="375"/>
      <c r="Q1623" s="375"/>
      <c r="R1623" s="376" t="s">
        <v>34</v>
      </c>
      <c r="S1623" s="396">
        <v>0</v>
      </c>
      <c r="T1623" s="233"/>
      <c r="U1623" s="233"/>
      <c r="V1623" s="233"/>
      <c r="W1623" s="233"/>
      <c r="X1623" s="233"/>
      <c r="Y1623" s="233"/>
      <c r="Z1623" s="234"/>
      <c r="AA1623" s="378"/>
      <c r="AB1623" s="378"/>
      <c r="AC1623" s="379"/>
      <c r="AD1623" s="175"/>
      <c r="AE1623" s="175"/>
      <c r="AF1623" s="175"/>
      <c r="AG1623" s="175"/>
      <c r="AH1623" s="175"/>
      <c r="AI1623" s="175"/>
      <c r="AJ1623" s="175"/>
      <c r="AK1623" s="175"/>
      <c r="AL1623" s="175"/>
      <c r="AM1623" s="157"/>
      <c r="AN1623" s="216"/>
      <c r="AO1623"/>
      <c r="AP1623"/>
      <c r="AQ1623"/>
      <c r="AR1623"/>
      <c r="AS1623"/>
      <c r="AT1623"/>
    </row>
    <row r="1624" spans="1:46" ht="15" x14ac:dyDescent="0.25">
      <c r="A1624"/>
      <c r="B1624" s="380">
        <v>677</v>
      </c>
      <c r="C1624" s="365" t="s">
        <v>502</v>
      </c>
      <c r="D1624" s="366" t="s">
        <v>30</v>
      </c>
      <c r="E1624" s="366" t="s">
        <v>545</v>
      </c>
      <c r="F1624" s="367"/>
      <c r="G1624" s="411">
        <v>43489</v>
      </c>
      <c r="H1624" s="412">
        <v>15.01</v>
      </c>
      <c r="I1624" s="342">
        <v>1</v>
      </c>
      <c r="J1624" s="368">
        <v>0</v>
      </c>
      <c r="K1624" s="369">
        <v>0</v>
      </c>
      <c r="L1624" s="370">
        <v>15.01</v>
      </c>
      <c r="M1624" s="370">
        <v>15.010274034096209</v>
      </c>
      <c r="N1624" s="370">
        <v>15.010548073195396</v>
      </c>
      <c r="O1624" s="370">
        <v>15.01082211729765</v>
      </c>
      <c r="P1624" s="370">
        <v>15.011096166403068</v>
      </c>
      <c r="Q1624" s="370">
        <v>15.011370220511733</v>
      </c>
      <c r="R1624" s="370">
        <v>15.01164427962374</v>
      </c>
      <c r="S1624" s="370">
        <v>15.011918343739183</v>
      </c>
      <c r="T1624" s="370">
        <v>15.012192412858152</v>
      </c>
      <c r="U1624" s="370">
        <v>15.012466486980735</v>
      </c>
      <c r="V1624" s="370">
        <v>15.012740566107029</v>
      </c>
      <c r="W1624" s="370">
        <v>15.013014650237116</v>
      </c>
      <c r="X1624" s="370">
        <v>15.013288739371102</v>
      </c>
      <c r="Y1624" s="370">
        <v>15.013562833509063</v>
      </c>
      <c r="Z1624" s="383"/>
      <c r="AA1624" s="347">
        <v>0</v>
      </c>
      <c r="AB1624" s="347">
        <v>0</v>
      </c>
      <c r="AC1624" s="348">
        <v>8.1945369753497671E-2</v>
      </c>
      <c r="AD1624" s="175"/>
      <c r="AE1624" s="349">
        <v>86124</v>
      </c>
      <c r="AF1624" s="350">
        <v>86125</v>
      </c>
      <c r="AG1624" s="350">
        <v>86142</v>
      </c>
      <c r="AH1624" s="350"/>
      <c r="AI1624" s="350"/>
      <c r="AJ1624" s="350"/>
      <c r="AK1624" s="350"/>
      <c r="AL1624" s="351"/>
      <c r="AM1624" s="157">
        <v>16.260000000000002</v>
      </c>
      <c r="AN1624" s="240">
        <v>-1.2500000000000018</v>
      </c>
      <c r="AO1624"/>
      <c r="AP1624"/>
      <c r="AQ1624"/>
      <c r="AR1624"/>
      <c r="AS1624"/>
      <c r="AT1624"/>
    </row>
    <row r="1625" spans="1:46" ht="15" x14ac:dyDescent="0.25">
      <c r="A1625"/>
      <c r="C1625" s="217"/>
      <c r="D1625" s="139"/>
      <c r="E1625" s="139"/>
      <c r="F1625" s="139"/>
      <c r="G1625" s="137">
        <v>0.33333333333333331</v>
      </c>
      <c r="H1625" s="250"/>
      <c r="I1625" s="220"/>
      <c r="J1625" s="220"/>
      <c r="K1625" s="220"/>
      <c r="L1625" s="220" t="s">
        <v>32</v>
      </c>
      <c r="M1625" s="235"/>
      <c r="N1625" s="221"/>
      <c r="O1625" s="221"/>
      <c r="P1625" s="221"/>
      <c r="Q1625" s="221"/>
      <c r="R1625" s="221"/>
      <c r="S1625" s="221"/>
      <c r="T1625" s="221"/>
      <c r="U1625" s="221"/>
      <c r="V1625" s="221"/>
      <c r="W1625" s="221"/>
      <c r="X1625" s="221"/>
      <c r="Y1625" s="221"/>
      <c r="Z1625" s="222"/>
      <c r="AA1625" s="353"/>
      <c r="AB1625" s="353"/>
      <c r="AC1625" s="372">
        <v>1.23</v>
      </c>
      <c r="AD1625" s="175"/>
      <c r="AE1625" s="186">
        <v>0.33300000000000002</v>
      </c>
      <c r="AF1625" s="187">
        <v>0.33300000000000002</v>
      </c>
      <c r="AG1625" s="187">
        <v>0.33300000000000002</v>
      </c>
      <c r="AH1625" s="187">
        <v>0</v>
      </c>
      <c r="AI1625" s="187">
        <v>0</v>
      </c>
      <c r="AJ1625" s="187">
        <v>0</v>
      </c>
      <c r="AK1625" s="187">
        <v>0</v>
      </c>
      <c r="AL1625" s="188">
        <v>0</v>
      </c>
      <c r="AM1625" s="157"/>
      <c r="AN1625" s="216"/>
      <c r="AO1625"/>
      <c r="AP1625"/>
      <c r="AQ1625"/>
      <c r="AR1625"/>
      <c r="AS1625"/>
      <c r="AT1625"/>
    </row>
    <row r="1626" spans="1:46" ht="15" x14ac:dyDescent="0.25">
      <c r="A1626"/>
      <c r="C1626" s="223" t="s">
        <v>33</v>
      </c>
      <c r="D1626" s="373"/>
      <c r="E1626" s="225"/>
      <c r="F1626" s="225"/>
      <c r="G1626" s="226"/>
      <c r="H1626" s="249"/>
      <c r="I1626" s="228"/>
      <c r="J1626" s="228"/>
      <c r="K1626" s="228"/>
      <c r="L1626" s="228"/>
      <c r="M1626" s="374"/>
      <c r="N1626" s="374"/>
      <c r="O1626" s="375"/>
      <c r="P1626" s="375"/>
      <c r="Q1626" s="375"/>
      <c r="R1626" s="376" t="s">
        <v>34</v>
      </c>
      <c r="S1626" s="396">
        <v>0</v>
      </c>
      <c r="T1626" s="233"/>
      <c r="U1626" s="233"/>
      <c r="V1626" s="233"/>
      <c r="W1626" s="233"/>
      <c r="X1626" s="233"/>
      <c r="Y1626" s="233"/>
      <c r="Z1626" s="239"/>
      <c r="AA1626" s="378"/>
      <c r="AB1626" s="378"/>
      <c r="AC1626" s="379"/>
      <c r="AD1626" s="175"/>
      <c r="AE1626" s="175"/>
      <c r="AF1626" s="175"/>
      <c r="AG1626" s="175"/>
      <c r="AH1626" s="175"/>
      <c r="AI1626" s="175"/>
      <c r="AJ1626" s="175"/>
      <c r="AK1626" s="175"/>
      <c r="AL1626" s="175"/>
      <c r="AM1626" s="157"/>
      <c r="AN1626" s="216"/>
      <c r="AO1626"/>
      <c r="AP1626"/>
      <c r="AQ1626"/>
      <c r="AR1626"/>
      <c r="AS1626"/>
      <c r="AT1626"/>
    </row>
    <row r="1627" spans="1:46" ht="15" x14ac:dyDescent="0.25">
      <c r="A1627"/>
      <c r="B1627" s="380">
        <v>682</v>
      </c>
      <c r="C1627" s="365" t="s">
        <v>507</v>
      </c>
      <c r="D1627" s="366" t="s">
        <v>30</v>
      </c>
      <c r="E1627" s="366" t="s">
        <v>564</v>
      </c>
      <c r="F1627" s="367"/>
      <c r="G1627" s="411">
        <v>43459</v>
      </c>
      <c r="H1627" s="412">
        <v>0.67193232999999997</v>
      </c>
      <c r="I1627" s="342">
        <v>1</v>
      </c>
      <c r="J1627" s="368">
        <v>0</v>
      </c>
      <c r="K1627" s="369">
        <v>0</v>
      </c>
      <c r="L1627" s="370">
        <v>0.67193232999999997</v>
      </c>
      <c r="M1627" s="370">
        <v>0.67194459731304235</v>
      </c>
      <c r="N1627" s="370">
        <v>0.67195686485004613</v>
      </c>
      <c r="O1627" s="370">
        <v>0.67196913261101554</v>
      </c>
      <c r="P1627" s="370">
        <v>0.67198140059595468</v>
      </c>
      <c r="Q1627" s="370">
        <v>0.67199366880486755</v>
      </c>
      <c r="R1627" s="370">
        <v>0.67200593723775826</v>
      </c>
      <c r="S1627" s="370">
        <v>0.6720182058946309</v>
      </c>
      <c r="T1627" s="370">
        <v>0.67203047477548961</v>
      </c>
      <c r="U1627" s="370">
        <v>0.67204274388033836</v>
      </c>
      <c r="V1627" s="370">
        <v>0.67205501320918148</v>
      </c>
      <c r="W1627" s="370">
        <v>0.67206728276202266</v>
      </c>
      <c r="X1627" s="370">
        <v>0.67207955253886653</v>
      </c>
      <c r="Y1627" s="370">
        <v>0.67209182253971667</v>
      </c>
      <c r="Z1627" s="371"/>
      <c r="AA1627" s="347">
        <v>0</v>
      </c>
      <c r="AB1627" s="347">
        <v>0</v>
      </c>
      <c r="AC1627" s="348">
        <v>7.6868547164563442E-2</v>
      </c>
      <c r="AD1627" s="175"/>
      <c r="AE1627" s="349">
        <v>86133</v>
      </c>
      <c r="AF1627" s="350"/>
      <c r="AG1627" s="350"/>
      <c r="AH1627" s="350"/>
      <c r="AI1627" s="350"/>
      <c r="AJ1627" s="350"/>
      <c r="AK1627" s="350"/>
      <c r="AL1627" s="351"/>
      <c r="AM1627" s="157">
        <v>0.72878686126860404</v>
      </c>
      <c r="AN1627" s="216">
        <v>-5.6854531268604069E-2</v>
      </c>
      <c r="AO1627"/>
      <c r="AP1627"/>
      <c r="AQ1627"/>
      <c r="AR1627"/>
      <c r="AS1627"/>
      <c r="AT1627"/>
    </row>
    <row r="1628" spans="1:46" ht="15" x14ac:dyDescent="0.25">
      <c r="A1628"/>
      <c r="C1628" s="251"/>
      <c r="D1628" s="139"/>
      <c r="E1628" s="139"/>
      <c r="F1628" s="139"/>
      <c r="G1628" s="137">
        <v>0.5</v>
      </c>
      <c r="H1628" s="250"/>
      <c r="I1628" s="220"/>
      <c r="J1628" s="220"/>
      <c r="K1628" s="220"/>
      <c r="L1628" s="220" t="s">
        <v>32</v>
      </c>
      <c r="M1628" s="235"/>
      <c r="N1628" s="221"/>
      <c r="O1628" s="221"/>
      <c r="P1628" s="221"/>
      <c r="Q1628" s="221"/>
      <c r="R1628" s="221"/>
      <c r="S1628" s="221"/>
      <c r="T1628" s="221"/>
      <c r="U1628" s="221"/>
      <c r="V1628" s="221"/>
      <c r="W1628" s="221"/>
      <c r="X1628" s="221"/>
      <c r="Y1628" s="221"/>
      <c r="Z1628" s="222"/>
      <c r="AA1628" s="353"/>
      <c r="AB1628" s="353"/>
      <c r="AC1628" s="372">
        <v>5.1650462000000001E-2</v>
      </c>
      <c r="AD1628" s="175"/>
      <c r="AE1628" s="186">
        <v>1</v>
      </c>
      <c r="AF1628" s="187">
        <v>0</v>
      </c>
      <c r="AG1628" s="187">
        <v>0</v>
      </c>
      <c r="AH1628" s="187">
        <v>0</v>
      </c>
      <c r="AI1628" s="187">
        <v>0</v>
      </c>
      <c r="AJ1628" s="187">
        <v>0</v>
      </c>
      <c r="AK1628" s="187">
        <v>0</v>
      </c>
      <c r="AL1628" s="188">
        <v>0</v>
      </c>
      <c r="AM1628" s="157"/>
      <c r="AN1628" s="216"/>
      <c r="AO1628"/>
      <c r="AP1628"/>
      <c r="AQ1628"/>
      <c r="AR1628"/>
      <c r="AS1628"/>
      <c r="AT1628"/>
    </row>
    <row r="1629" spans="1:46" ht="15" x14ac:dyDescent="0.25">
      <c r="A1629"/>
      <c r="C1629" s="223" t="s">
        <v>33</v>
      </c>
      <c r="D1629" s="373"/>
      <c r="E1629" s="225"/>
      <c r="F1629" s="225"/>
      <c r="G1629" s="226"/>
      <c r="H1629" s="249"/>
      <c r="I1629" s="228"/>
      <c r="J1629" s="228"/>
      <c r="K1629" s="228"/>
      <c r="L1629" s="228"/>
      <c r="M1629" s="374"/>
      <c r="N1629" s="374"/>
      <c r="O1629" s="375"/>
      <c r="P1629" s="375"/>
      <c r="Q1629" s="375"/>
      <c r="R1629" s="376" t="s">
        <v>34</v>
      </c>
      <c r="S1629" s="396">
        <v>0</v>
      </c>
      <c r="T1629" s="233"/>
      <c r="U1629" s="233"/>
      <c r="V1629" s="233"/>
      <c r="W1629" s="233"/>
      <c r="X1629" s="233"/>
      <c r="Y1629" s="233"/>
      <c r="Z1629" s="234"/>
      <c r="AA1629" s="378"/>
      <c r="AB1629" s="378"/>
      <c r="AC1629" s="379"/>
      <c r="AD1629" s="175"/>
      <c r="AE1629" s="175"/>
      <c r="AF1629" s="175"/>
      <c r="AG1629" s="175"/>
      <c r="AH1629" s="175"/>
      <c r="AI1629" s="175"/>
      <c r="AJ1629" s="175"/>
      <c r="AK1629" s="175"/>
      <c r="AL1629" s="175"/>
      <c r="AM1629" s="157"/>
      <c r="AN1629" s="216"/>
      <c r="AO1629"/>
      <c r="AP1629"/>
      <c r="AQ1629"/>
      <c r="AR1629"/>
      <c r="AS1629"/>
      <c r="AT1629"/>
    </row>
    <row r="1630" spans="1:46" ht="15" x14ac:dyDescent="0.25">
      <c r="A1630"/>
      <c r="B1630" s="380">
        <v>585</v>
      </c>
      <c r="C1630" s="365" t="s">
        <v>495</v>
      </c>
      <c r="D1630" s="366" t="s">
        <v>30</v>
      </c>
      <c r="E1630" s="366" t="s">
        <v>654</v>
      </c>
      <c r="F1630" s="367"/>
      <c r="G1630" s="411">
        <v>43494</v>
      </c>
      <c r="H1630" s="412">
        <v>4.6051807189999998</v>
      </c>
      <c r="I1630" s="342">
        <v>1</v>
      </c>
      <c r="J1630" s="368">
        <v>0</v>
      </c>
      <c r="K1630" s="369">
        <v>0</v>
      </c>
      <c r="L1630" s="370">
        <v>4.6051807189999998</v>
      </c>
      <c r="M1630" s="370">
        <v>4.6052647947186012</v>
      </c>
      <c r="N1630" s="370">
        <v>4.6053488719721543</v>
      </c>
      <c r="O1630" s="370">
        <v>4.6054329507606857</v>
      </c>
      <c r="P1630" s="370">
        <v>4.6055170310842248</v>
      </c>
      <c r="Q1630" s="370">
        <v>4.6056011129427983</v>
      </c>
      <c r="R1630" s="370">
        <v>4.6056851963364354</v>
      </c>
      <c r="S1630" s="370">
        <v>4.6057692812651627</v>
      </c>
      <c r="T1630" s="370">
        <v>4.6058533677290106</v>
      </c>
      <c r="U1630" s="370">
        <v>4.6059374557280037</v>
      </c>
      <c r="V1630" s="370">
        <v>4.6060215452621742</v>
      </c>
      <c r="W1630" s="370">
        <v>4.6061056363315451</v>
      </c>
      <c r="X1630" s="370">
        <v>4.6061897289361502</v>
      </c>
      <c r="Y1630" s="370">
        <v>4.6062738230760125</v>
      </c>
      <c r="Z1630" s="371"/>
      <c r="AA1630" s="347">
        <v>0</v>
      </c>
      <c r="AB1630" s="347">
        <v>0</v>
      </c>
      <c r="AC1630" s="348">
        <v>0.23980405360504592</v>
      </c>
      <c r="AD1630" s="175"/>
      <c r="AE1630" s="349">
        <v>86011</v>
      </c>
      <c r="AF1630" s="350"/>
      <c r="AG1630" s="350"/>
      <c r="AH1630" s="350"/>
      <c r="AI1630" s="350"/>
      <c r="AJ1630" s="350"/>
      <c r="AK1630" s="350"/>
      <c r="AL1630" s="351"/>
      <c r="AM1630" s="157">
        <v>4.97</v>
      </c>
      <c r="AN1630" s="216">
        <v>-0.36481928099999994</v>
      </c>
      <c r="AO1630"/>
      <c r="AP1630"/>
      <c r="AQ1630"/>
      <c r="AR1630"/>
      <c r="AS1630"/>
      <c r="AT1630"/>
    </row>
    <row r="1631" spans="1:46" ht="15" x14ac:dyDescent="0.25">
      <c r="A1631"/>
      <c r="C1631" s="217"/>
      <c r="D1631" s="139"/>
      <c r="E1631" s="139"/>
      <c r="F1631" s="139"/>
      <c r="G1631" s="137">
        <v>0.83333333333333337</v>
      </c>
      <c r="H1631" s="250"/>
      <c r="I1631" s="220"/>
      <c r="J1631" s="220"/>
      <c r="K1631" s="220"/>
      <c r="L1631" s="220" t="s">
        <v>32</v>
      </c>
      <c r="M1631" s="235"/>
      <c r="N1631" s="221"/>
      <c r="O1631" s="221"/>
      <c r="P1631" s="221"/>
      <c r="Q1631" s="221"/>
      <c r="R1631" s="221"/>
      <c r="S1631" s="221"/>
      <c r="T1631" s="221"/>
      <c r="U1631" s="221"/>
      <c r="V1631" s="221"/>
      <c r="W1631" s="221"/>
      <c r="X1631" s="221"/>
      <c r="Y1631" s="221"/>
      <c r="Z1631" s="222"/>
      <c r="AA1631" s="353"/>
      <c r="AB1631" s="353"/>
      <c r="AC1631" s="372">
        <v>1.1043410039999999</v>
      </c>
      <c r="AD1631" s="175"/>
      <c r="AE1631" s="186">
        <v>1</v>
      </c>
      <c r="AF1631" s="187">
        <v>0</v>
      </c>
      <c r="AG1631" s="187">
        <v>0</v>
      </c>
      <c r="AH1631" s="187">
        <v>0</v>
      </c>
      <c r="AI1631" s="187">
        <v>0</v>
      </c>
      <c r="AJ1631" s="187">
        <v>0</v>
      </c>
      <c r="AK1631" s="187">
        <v>0</v>
      </c>
      <c r="AL1631" s="188">
        <v>0</v>
      </c>
      <c r="AM1631" s="157"/>
      <c r="AN1631" s="216"/>
      <c r="AO1631"/>
      <c r="AP1631"/>
      <c r="AQ1631"/>
      <c r="AR1631"/>
      <c r="AS1631"/>
      <c r="AT1631"/>
    </row>
    <row r="1632" spans="1:46" ht="15" x14ac:dyDescent="0.25">
      <c r="A1632"/>
      <c r="C1632" s="223" t="s">
        <v>33</v>
      </c>
      <c r="D1632" s="373"/>
      <c r="E1632" s="225"/>
      <c r="F1632" s="225"/>
      <c r="G1632" s="226"/>
      <c r="H1632" s="249"/>
      <c r="I1632" s="228"/>
      <c r="J1632" s="228"/>
      <c r="K1632" s="228"/>
      <c r="L1632" s="228"/>
      <c r="M1632" s="374"/>
      <c r="N1632" s="374"/>
      <c r="O1632" s="375"/>
      <c r="P1632" s="375"/>
      <c r="Q1632" s="375"/>
      <c r="R1632" s="376" t="s">
        <v>34</v>
      </c>
      <c r="S1632" s="396">
        <v>0</v>
      </c>
      <c r="T1632" s="387"/>
      <c r="U1632" s="387"/>
      <c r="V1632" s="387"/>
      <c r="W1632" s="387"/>
      <c r="X1632" s="387"/>
      <c r="Y1632" s="387"/>
      <c r="Z1632" s="234"/>
      <c r="AA1632" s="378"/>
      <c r="AB1632" s="378"/>
      <c r="AC1632" s="379"/>
      <c r="AD1632" s="175"/>
      <c r="AE1632" s="175"/>
      <c r="AF1632" s="175"/>
      <c r="AG1632" s="175"/>
      <c r="AH1632" s="175"/>
      <c r="AI1632" s="175"/>
      <c r="AJ1632" s="175"/>
      <c r="AK1632" s="175"/>
      <c r="AL1632" s="175"/>
      <c r="AM1632" s="157"/>
      <c r="AN1632" s="216"/>
      <c r="AO1632"/>
      <c r="AP1632"/>
      <c r="AQ1632"/>
      <c r="AR1632"/>
      <c r="AS1632"/>
      <c r="AT1632"/>
    </row>
    <row r="1633" spans="1:46" ht="15" x14ac:dyDescent="0.25">
      <c r="A1633" s="152"/>
      <c r="B1633" s="388">
        <v>681</v>
      </c>
      <c r="C1633" s="365" t="s">
        <v>506</v>
      </c>
      <c r="D1633" s="366" t="s">
        <v>30</v>
      </c>
      <c r="E1633" s="366" t="s">
        <v>598</v>
      </c>
      <c r="F1633" s="367"/>
      <c r="G1633" s="411"/>
      <c r="H1633" s="413">
        <v>0.10956692467865901</v>
      </c>
      <c r="I1633" s="342">
        <v>1</v>
      </c>
      <c r="J1633" s="368">
        <v>0</v>
      </c>
      <c r="K1633" s="369">
        <v>0</v>
      </c>
      <c r="L1633" s="370">
        <v>0.10956692467865901</v>
      </c>
      <c r="M1633" s="370">
        <v>0.10956892501664561</v>
      </c>
      <c r="N1633" s="370">
        <v>0.10957092539115192</v>
      </c>
      <c r="O1633" s="370">
        <v>0.10957292580217858</v>
      </c>
      <c r="P1633" s="370">
        <v>0.10957492624972631</v>
      </c>
      <c r="Q1633" s="370">
        <v>0.10957692673379574</v>
      </c>
      <c r="R1633" s="370">
        <v>0.10957892725438753</v>
      </c>
      <c r="S1633" s="370">
        <v>0.10958092781150237</v>
      </c>
      <c r="T1633" s="370">
        <v>0.10958292840514093</v>
      </c>
      <c r="U1633" s="370">
        <v>0.10958492903530385</v>
      </c>
      <c r="V1633" s="370">
        <v>0.10958692970199184</v>
      </c>
      <c r="W1633" s="370">
        <v>0.10958893040520548</v>
      </c>
      <c r="X1633" s="370">
        <v>0.10959093114494557</v>
      </c>
      <c r="Y1633" s="370">
        <v>0.10959293192121265</v>
      </c>
      <c r="Z1633" s="381"/>
      <c r="AA1633" s="347">
        <v>0</v>
      </c>
      <c r="AB1633" s="347">
        <v>0</v>
      </c>
      <c r="AC1633" s="348">
        <v>0</v>
      </c>
      <c r="AD1633" s="175"/>
      <c r="AE1633" s="349">
        <v>86130</v>
      </c>
      <c r="AF1633" s="350"/>
      <c r="AG1633" s="350"/>
      <c r="AH1633" s="350"/>
      <c r="AI1633" s="350"/>
      <c r="AJ1633" s="350"/>
      <c r="AK1633" s="350"/>
      <c r="AL1633" s="351"/>
      <c r="AM1633" s="157">
        <v>0.12</v>
      </c>
      <c r="AN1633" s="216">
        <v>-1.0433075321340982E-2</v>
      </c>
      <c r="AO1633"/>
      <c r="AP1633"/>
      <c r="AQ1633"/>
      <c r="AR1633"/>
      <c r="AS1633"/>
      <c r="AT1633"/>
    </row>
    <row r="1634" spans="1:46" ht="15" x14ac:dyDescent="0.25">
      <c r="A1634" s="152"/>
      <c r="C1634" s="238" t="s">
        <v>672</v>
      </c>
      <c r="D1634" s="139"/>
      <c r="E1634" s="139"/>
      <c r="F1634" s="139"/>
      <c r="G1634" s="218"/>
      <c r="H1634" s="248"/>
      <c r="I1634" s="220"/>
      <c r="J1634" s="220"/>
      <c r="K1634" s="220"/>
      <c r="L1634" s="220" t="s">
        <v>32</v>
      </c>
      <c r="M1634" s="235"/>
      <c r="N1634" s="221"/>
      <c r="O1634" s="221"/>
      <c r="P1634" s="221"/>
      <c r="Q1634" s="221"/>
      <c r="R1634" s="221"/>
      <c r="S1634" s="221"/>
      <c r="T1634" s="221"/>
      <c r="U1634" s="221"/>
      <c r="V1634" s="221"/>
      <c r="W1634" s="221"/>
      <c r="X1634" s="221"/>
      <c r="Y1634" s="221"/>
      <c r="Z1634" s="222"/>
      <c r="AA1634" s="353"/>
      <c r="AB1634" s="353"/>
      <c r="AC1634" s="382"/>
      <c r="AD1634" s="175"/>
      <c r="AE1634" s="186">
        <v>1</v>
      </c>
      <c r="AF1634" s="187">
        <v>0</v>
      </c>
      <c r="AG1634" s="187">
        <v>0</v>
      </c>
      <c r="AH1634" s="187">
        <v>0</v>
      </c>
      <c r="AI1634" s="187">
        <v>0</v>
      </c>
      <c r="AJ1634" s="187">
        <v>0</v>
      </c>
      <c r="AK1634" s="187">
        <v>0</v>
      </c>
      <c r="AL1634" s="188">
        <v>0</v>
      </c>
      <c r="AM1634" s="157"/>
      <c r="AN1634" s="216"/>
      <c r="AO1634"/>
      <c r="AP1634"/>
      <c r="AQ1634"/>
      <c r="AR1634"/>
      <c r="AS1634"/>
      <c r="AT1634"/>
    </row>
    <row r="1635" spans="1:46" ht="15" x14ac:dyDescent="0.25">
      <c r="A1635" s="152"/>
      <c r="C1635" s="223" t="s">
        <v>33</v>
      </c>
      <c r="D1635" s="373"/>
      <c r="E1635" s="225"/>
      <c r="F1635" s="225"/>
      <c r="G1635" s="226"/>
      <c r="H1635" s="249"/>
      <c r="I1635" s="228"/>
      <c r="J1635" s="228"/>
      <c r="K1635" s="228"/>
      <c r="L1635" s="228"/>
      <c r="M1635" s="374"/>
      <c r="N1635" s="374"/>
      <c r="O1635" s="375"/>
      <c r="P1635" s="375"/>
      <c r="Q1635" s="375"/>
      <c r="R1635" s="376" t="s">
        <v>34</v>
      </c>
      <c r="S1635" s="396">
        <v>0</v>
      </c>
      <c r="T1635" s="233"/>
      <c r="U1635" s="233"/>
      <c r="V1635" s="233"/>
      <c r="W1635" s="233"/>
      <c r="X1635" s="233"/>
      <c r="Y1635" s="233"/>
      <c r="Z1635" s="234"/>
      <c r="AA1635" s="378"/>
      <c r="AB1635" s="378"/>
      <c r="AC1635" s="379"/>
      <c r="AD1635" s="175"/>
      <c r="AE1635" s="175"/>
      <c r="AF1635" s="175"/>
      <c r="AG1635" s="175"/>
      <c r="AH1635" s="175"/>
      <c r="AI1635" s="175"/>
      <c r="AJ1635" s="175"/>
      <c r="AK1635" s="175"/>
      <c r="AL1635" s="175"/>
      <c r="AM1635" s="157"/>
      <c r="AN1635" s="216"/>
      <c r="AO1635"/>
      <c r="AP1635"/>
      <c r="AQ1635"/>
      <c r="AR1635"/>
      <c r="AS1635"/>
      <c r="AT1635"/>
    </row>
    <row r="1636" spans="1:46" ht="15" x14ac:dyDescent="0.25">
      <c r="A1636" s="152"/>
      <c r="B1636" s="364">
        <v>587</v>
      </c>
      <c r="C1636" s="365" t="s">
        <v>496</v>
      </c>
      <c r="D1636" s="366" t="s">
        <v>30</v>
      </c>
      <c r="E1636" s="366" t="s">
        <v>655</v>
      </c>
      <c r="F1636" s="367"/>
      <c r="G1636" s="411">
        <v>43448</v>
      </c>
      <c r="H1636" s="412">
        <v>5.4591024880000001</v>
      </c>
      <c r="I1636" s="342">
        <v>1</v>
      </c>
      <c r="J1636" s="368">
        <v>0</v>
      </c>
      <c r="K1636" s="369">
        <v>0</v>
      </c>
      <c r="L1636" s="370">
        <v>5.4591024880000001</v>
      </c>
      <c r="M1636" s="370">
        <v>5.4592021535707138</v>
      </c>
      <c r="N1636" s="370">
        <v>5.4593018209609987</v>
      </c>
      <c r="O1636" s="370">
        <v>5.4594014901708885</v>
      </c>
      <c r="P1636" s="370">
        <v>5.4595011612004161</v>
      </c>
      <c r="Q1636" s="370">
        <v>5.4596008340496143</v>
      </c>
      <c r="R1636" s="370">
        <v>5.4597005087185169</v>
      </c>
      <c r="S1636" s="370">
        <v>5.4598001852071558</v>
      </c>
      <c r="T1636" s="370">
        <v>5.4598998635155676</v>
      </c>
      <c r="U1636" s="370">
        <v>5.4599995436437805</v>
      </c>
      <c r="V1636" s="370">
        <v>5.4600992255918328</v>
      </c>
      <c r="W1636" s="370">
        <v>5.4601989093597529</v>
      </c>
      <c r="X1636" s="370">
        <v>5.46029859494758</v>
      </c>
      <c r="Y1636" s="370">
        <v>5.4603982823553405</v>
      </c>
      <c r="Z1636" s="371"/>
      <c r="AA1636" s="347">
        <v>0</v>
      </c>
      <c r="AB1636" s="347">
        <v>0</v>
      </c>
      <c r="AC1636" s="348">
        <v>0.21065733836796213</v>
      </c>
      <c r="AD1636" s="175"/>
      <c r="AE1636" s="349">
        <v>86007</v>
      </c>
      <c r="AF1636" s="350"/>
      <c r="AG1636" s="350"/>
      <c r="AH1636" s="350"/>
      <c r="AI1636" s="350"/>
      <c r="AJ1636" s="350"/>
      <c r="AK1636" s="350"/>
      <c r="AL1636" s="351"/>
      <c r="AM1636" s="157">
        <v>5.1319999999999997</v>
      </c>
      <c r="AN1636" s="216">
        <v>0.32710248800000041</v>
      </c>
      <c r="AO1636"/>
      <c r="AP1636"/>
      <c r="AQ1636"/>
      <c r="AR1636"/>
      <c r="AS1636"/>
      <c r="AT1636"/>
    </row>
    <row r="1637" spans="1:46" ht="15" x14ac:dyDescent="0.25">
      <c r="A1637" s="152"/>
      <c r="C1637" s="217"/>
      <c r="D1637" s="139"/>
      <c r="E1637" s="139"/>
      <c r="F1637" s="139"/>
      <c r="G1637" s="218">
        <v>0.6875</v>
      </c>
      <c r="H1637" s="250"/>
      <c r="I1637" s="220"/>
      <c r="J1637" s="220"/>
      <c r="K1637" s="220"/>
      <c r="L1637" s="220" t="s">
        <v>32</v>
      </c>
      <c r="M1637" s="221"/>
      <c r="N1637" s="221"/>
      <c r="O1637" s="221"/>
      <c r="P1637" s="221"/>
      <c r="Q1637" s="221"/>
      <c r="R1637" s="221"/>
      <c r="S1637" s="221"/>
      <c r="T1637" s="221"/>
      <c r="U1637" s="221"/>
      <c r="V1637" s="221"/>
      <c r="W1637" s="221"/>
      <c r="X1637" s="221"/>
      <c r="Y1637" s="221"/>
      <c r="Z1637" s="222"/>
      <c r="AA1637" s="353"/>
      <c r="AB1637" s="353"/>
      <c r="AC1637" s="372">
        <v>1.1499999999999999</v>
      </c>
      <c r="AD1637" s="175"/>
      <c r="AE1637" s="186">
        <v>1</v>
      </c>
      <c r="AF1637" s="187">
        <v>0</v>
      </c>
      <c r="AG1637" s="187">
        <v>0</v>
      </c>
      <c r="AH1637" s="187">
        <v>0</v>
      </c>
      <c r="AI1637" s="187">
        <v>0</v>
      </c>
      <c r="AJ1637" s="187">
        <v>0</v>
      </c>
      <c r="AK1637" s="187">
        <v>0</v>
      </c>
      <c r="AL1637" s="188">
        <v>0</v>
      </c>
      <c r="AM1637" s="157"/>
      <c r="AN1637" s="216"/>
      <c r="AO1637"/>
      <c r="AP1637"/>
      <c r="AQ1637"/>
      <c r="AR1637"/>
      <c r="AS1637"/>
      <c r="AT1637"/>
    </row>
    <row r="1638" spans="1:46" ht="15" x14ac:dyDescent="0.25">
      <c r="A1638" s="152"/>
      <c r="C1638" s="223" t="s">
        <v>33</v>
      </c>
      <c r="D1638" s="373"/>
      <c r="E1638" s="225"/>
      <c r="F1638" s="225"/>
      <c r="G1638" s="226"/>
      <c r="H1638" s="249"/>
      <c r="I1638" s="228"/>
      <c r="J1638" s="228"/>
      <c r="K1638" s="228"/>
      <c r="L1638" s="228"/>
      <c r="M1638" s="374"/>
      <c r="N1638" s="374"/>
      <c r="O1638" s="375"/>
      <c r="P1638" s="375"/>
      <c r="Q1638" s="375"/>
      <c r="R1638" s="376" t="s">
        <v>34</v>
      </c>
      <c r="S1638" s="396">
        <v>0</v>
      </c>
      <c r="T1638" s="233"/>
      <c r="U1638" s="233"/>
      <c r="V1638" s="233"/>
      <c r="W1638" s="233"/>
      <c r="X1638" s="233"/>
      <c r="Y1638" s="233"/>
      <c r="Z1638" s="234"/>
      <c r="AA1638" s="378"/>
      <c r="AB1638" s="378"/>
      <c r="AC1638" s="379"/>
      <c r="AD1638" s="175"/>
      <c r="AE1638" s="175"/>
      <c r="AF1638" s="175"/>
      <c r="AG1638" s="175"/>
      <c r="AH1638" s="175"/>
      <c r="AI1638" s="175"/>
      <c r="AJ1638" s="175"/>
      <c r="AK1638" s="175"/>
      <c r="AL1638" s="175"/>
      <c r="AM1638" s="157"/>
      <c r="AN1638" s="216"/>
      <c r="AO1638"/>
      <c r="AP1638"/>
      <c r="AQ1638"/>
      <c r="AR1638"/>
      <c r="AS1638"/>
      <c r="AT1638"/>
    </row>
    <row r="1639" spans="1:46" ht="15" x14ac:dyDescent="0.25">
      <c r="A1639" s="152"/>
      <c r="B1639" s="364">
        <v>498</v>
      </c>
      <c r="C1639" s="365" t="s">
        <v>491</v>
      </c>
      <c r="D1639" s="366" t="s">
        <v>30</v>
      </c>
      <c r="E1639" s="366" t="s">
        <v>530</v>
      </c>
      <c r="F1639" s="367"/>
      <c r="G1639" s="411">
        <v>43498</v>
      </c>
      <c r="H1639" s="412">
        <v>0.34269063500000002</v>
      </c>
      <c r="I1639" s="342">
        <v>1</v>
      </c>
      <c r="J1639" s="368" t="s">
        <v>35</v>
      </c>
      <c r="K1639" s="369" t="s">
        <v>35</v>
      </c>
      <c r="L1639" s="370">
        <v>0.34269063500000002</v>
      </c>
      <c r="M1639" s="370">
        <v>0.34735288914182599</v>
      </c>
      <c r="N1639" s="370">
        <v>0.35207857254451569</v>
      </c>
      <c r="O1639" s="370">
        <v>0.35686854815354813</v>
      </c>
      <c r="P1639" s="370">
        <v>0.36172369065464482</v>
      </c>
      <c r="Q1639" s="370">
        <v>0.36664488663349376</v>
      </c>
      <c r="R1639" s="370">
        <v>0.37163303473764703</v>
      </c>
      <c r="S1639" s="370">
        <v>0.37668904584062018</v>
      </c>
      <c r="T1639" s="370">
        <v>0.38181384320822531</v>
      </c>
      <c r="U1639" s="370">
        <v>0.38700836266716543</v>
      </c>
      <c r="V1639" s="370">
        <v>0.39227355277592424</v>
      </c>
      <c r="W1639" s="370">
        <v>0.3976103749979798</v>
      </c>
      <c r="X1639" s="370">
        <v>0.40301980387737507</v>
      </c>
      <c r="Y1639" s="370">
        <v>0.40850282721667697</v>
      </c>
      <c r="Z1639" s="371"/>
      <c r="AA1639" s="347">
        <v>0</v>
      </c>
      <c r="AB1639" s="347">
        <v>0</v>
      </c>
      <c r="AC1639" s="348">
        <v>1.2536379933463892E-4</v>
      </c>
      <c r="AD1639" s="175"/>
      <c r="AE1639" s="349">
        <v>86112</v>
      </c>
      <c r="AF1639" s="350"/>
      <c r="AG1639" s="350"/>
      <c r="AH1639" s="350"/>
      <c r="AI1639" s="350"/>
      <c r="AJ1639" s="350"/>
      <c r="AK1639" s="350"/>
      <c r="AL1639" s="351"/>
      <c r="AM1639" s="157">
        <v>1.98</v>
      </c>
      <c r="AN1639" s="240">
        <v>-1.6373093649999999</v>
      </c>
      <c r="AO1639"/>
      <c r="AP1639"/>
      <c r="AQ1639"/>
      <c r="AR1639"/>
      <c r="AS1639"/>
      <c r="AT1639"/>
    </row>
    <row r="1640" spans="1:46" ht="15" x14ac:dyDescent="0.25">
      <c r="C1640" s="217"/>
      <c r="D1640" s="139"/>
      <c r="E1640" s="139"/>
      <c r="F1640" s="139"/>
      <c r="G1640" s="218">
        <v>43178.786111111112</v>
      </c>
      <c r="H1640" s="250"/>
      <c r="I1640" s="220"/>
      <c r="J1640" s="220"/>
      <c r="K1640" s="220"/>
      <c r="L1640" s="220" t="s">
        <v>32</v>
      </c>
      <c r="M1640" s="235"/>
      <c r="N1640" s="221"/>
      <c r="O1640" s="221"/>
      <c r="P1640" s="221"/>
      <c r="Q1640" s="221"/>
      <c r="R1640" s="221"/>
      <c r="S1640" s="221"/>
      <c r="T1640" s="221"/>
      <c r="U1640" s="221"/>
      <c r="V1640" s="221"/>
      <c r="W1640" s="221"/>
      <c r="X1640" s="221"/>
      <c r="Y1640" s="221"/>
      <c r="Z1640" s="222"/>
      <c r="AA1640" s="353"/>
      <c r="AB1640" s="353"/>
      <c r="AC1640" s="372">
        <v>4.2960999999999997E-5</v>
      </c>
      <c r="AD1640" s="175"/>
      <c r="AE1640" s="186">
        <v>1</v>
      </c>
      <c r="AF1640" s="187">
        <v>0</v>
      </c>
      <c r="AG1640" s="187">
        <v>0</v>
      </c>
      <c r="AH1640" s="187">
        <v>0</v>
      </c>
      <c r="AI1640" s="187">
        <v>0</v>
      </c>
      <c r="AJ1640" s="187">
        <v>0</v>
      </c>
      <c r="AK1640" s="187">
        <v>0</v>
      </c>
      <c r="AL1640" s="188">
        <v>0</v>
      </c>
      <c r="AM1640" s="157"/>
      <c r="AN1640" s="216"/>
      <c r="AO1640"/>
      <c r="AP1640"/>
      <c r="AQ1640"/>
      <c r="AR1640"/>
      <c r="AS1640"/>
      <c r="AT1640"/>
    </row>
    <row r="1641" spans="1:46" ht="15" x14ac:dyDescent="0.25">
      <c r="C1641" s="223" t="s">
        <v>33</v>
      </c>
      <c r="D1641" s="373"/>
      <c r="E1641" s="225"/>
      <c r="F1641" s="225"/>
      <c r="G1641" s="226"/>
      <c r="H1641" s="249"/>
      <c r="I1641" s="228"/>
      <c r="J1641" s="228"/>
      <c r="K1641" s="228"/>
      <c r="L1641" s="228"/>
      <c r="M1641" s="374"/>
      <c r="N1641" s="374"/>
      <c r="O1641" s="375"/>
      <c r="P1641" s="375"/>
      <c r="Q1641" s="375"/>
      <c r="R1641" s="376" t="s">
        <v>34</v>
      </c>
      <c r="S1641" s="396">
        <v>0</v>
      </c>
      <c r="T1641" s="233"/>
      <c r="U1641" s="233"/>
      <c r="V1641" s="233"/>
      <c r="W1641" s="233"/>
      <c r="X1641" s="233"/>
      <c r="Y1641" s="233"/>
      <c r="Z1641" s="234"/>
      <c r="AA1641" s="378"/>
      <c r="AB1641" s="378"/>
      <c r="AC1641" s="379"/>
      <c r="AD1641" s="175"/>
      <c r="AE1641" s="175"/>
      <c r="AF1641" s="175"/>
      <c r="AG1641" s="175"/>
      <c r="AH1641" s="175"/>
      <c r="AI1641" s="175"/>
      <c r="AJ1641" s="175"/>
      <c r="AK1641" s="175"/>
      <c r="AL1641" s="175"/>
      <c r="AM1641" s="157"/>
      <c r="AN1641" s="216"/>
      <c r="AO1641"/>
      <c r="AP1641"/>
      <c r="AQ1641"/>
      <c r="AR1641"/>
      <c r="AS1641"/>
      <c r="AT1641"/>
    </row>
    <row r="1642" spans="1:46" ht="15" x14ac:dyDescent="0.25">
      <c r="B1642" s="364">
        <v>685</v>
      </c>
      <c r="C1642" s="365" t="s">
        <v>510</v>
      </c>
      <c r="D1642" s="366" t="s">
        <v>30</v>
      </c>
      <c r="E1642" s="366" t="s">
        <v>564</v>
      </c>
      <c r="F1642" s="367"/>
      <c r="G1642" s="411">
        <v>43488</v>
      </c>
      <c r="H1642" s="412">
        <v>0.79039077700000004</v>
      </c>
      <c r="I1642" s="342">
        <v>1</v>
      </c>
      <c r="J1642" s="368">
        <v>0</v>
      </c>
      <c r="K1642" s="369">
        <v>0</v>
      </c>
      <c r="L1642" s="370">
        <v>0.79039077700000004</v>
      </c>
      <c r="M1642" s="370">
        <v>0.79040520698149419</v>
      </c>
      <c r="N1642" s="370">
        <v>0.79041963722643327</v>
      </c>
      <c r="O1642" s="370">
        <v>0.79043406773482183</v>
      </c>
      <c r="P1642" s="370">
        <v>0.7904484985066651</v>
      </c>
      <c r="Q1642" s="370">
        <v>0.7904629295419674</v>
      </c>
      <c r="R1642" s="370">
        <v>0.79047736084073383</v>
      </c>
      <c r="S1642" s="370">
        <v>0.79049179240296907</v>
      </c>
      <c r="T1642" s="370">
        <v>0.79050622422867822</v>
      </c>
      <c r="U1642" s="370">
        <v>0.79052065631786572</v>
      </c>
      <c r="V1642" s="370">
        <v>0.79053508867053657</v>
      </c>
      <c r="W1642" s="370">
        <v>0.79054952128669531</v>
      </c>
      <c r="X1642" s="370">
        <v>0.79056395416634762</v>
      </c>
      <c r="Y1642" s="370">
        <v>0.79057838730949703</v>
      </c>
      <c r="Z1642" s="371"/>
      <c r="AA1642" s="347">
        <v>0</v>
      </c>
      <c r="AB1642" s="347">
        <v>0</v>
      </c>
      <c r="AC1642" s="348">
        <v>0</v>
      </c>
      <c r="AD1642" s="175"/>
      <c r="AE1642" s="349">
        <v>86118</v>
      </c>
      <c r="AF1642" s="350"/>
      <c r="AG1642" s="350"/>
      <c r="AH1642" s="350"/>
      <c r="AI1642" s="350"/>
      <c r="AJ1642" s="350"/>
      <c r="AK1642" s="350"/>
      <c r="AL1642" s="351"/>
      <c r="AM1642" s="157">
        <v>0.81840320864894278</v>
      </c>
      <c r="AN1642" s="216">
        <v>-2.8012431648942737E-2</v>
      </c>
      <c r="AO1642"/>
      <c r="AP1642"/>
      <c r="AQ1642"/>
      <c r="AR1642"/>
      <c r="AS1642"/>
      <c r="AT1642"/>
    </row>
    <row r="1643" spans="1:46" ht="15" x14ac:dyDescent="0.25">
      <c r="C1643" s="217"/>
      <c r="D1643" s="139"/>
      <c r="E1643" s="139"/>
      <c r="F1643" s="139"/>
      <c r="G1643" s="218">
        <v>43161.547442129631</v>
      </c>
      <c r="H1643" s="250"/>
      <c r="I1643" s="220"/>
      <c r="J1643" s="220"/>
      <c r="K1643" s="220"/>
      <c r="L1643" s="220" t="s">
        <v>32</v>
      </c>
      <c r="M1643" s="235"/>
      <c r="N1643" s="221"/>
      <c r="O1643" s="221"/>
      <c r="P1643" s="221"/>
      <c r="Q1643" s="221"/>
      <c r="R1643" s="221"/>
      <c r="S1643" s="221"/>
      <c r="T1643" s="221"/>
      <c r="U1643" s="221"/>
      <c r="V1643" s="221"/>
      <c r="W1643" s="221"/>
      <c r="X1643" s="221"/>
      <c r="Y1643" s="221"/>
      <c r="Z1643" s="222"/>
      <c r="AA1643" s="353"/>
      <c r="AB1643" s="353"/>
      <c r="AC1643" s="372">
        <v>0</v>
      </c>
      <c r="AD1643" s="175"/>
      <c r="AE1643" s="186">
        <v>1</v>
      </c>
      <c r="AF1643" s="187">
        <v>0</v>
      </c>
      <c r="AG1643" s="187">
        <v>0</v>
      </c>
      <c r="AH1643" s="187">
        <v>0</v>
      </c>
      <c r="AI1643" s="187">
        <v>0</v>
      </c>
      <c r="AJ1643" s="187">
        <v>0</v>
      </c>
      <c r="AK1643" s="187">
        <v>0</v>
      </c>
      <c r="AL1643" s="188">
        <v>0</v>
      </c>
      <c r="AM1643" s="157"/>
      <c r="AN1643" s="216"/>
      <c r="AO1643"/>
      <c r="AP1643"/>
      <c r="AQ1643"/>
      <c r="AR1643"/>
      <c r="AS1643"/>
      <c r="AT1643"/>
    </row>
    <row r="1644" spans="1:46" ht="15" x14ac:dyDescent="0.25">
      <c r="C1644" s="223" t="s">
        <v>33</v>
      </c>
      <c r="D1644" s="373"/>
      <c r="E1644" s="225"/>
      <c r="F1644" s="225"/>
      <c r="G1644" s="226"/>
      <c r="H1644" s="249"/>
      <c r="I1644" s="228"/>
      <c r="J1644" s="228"/>
      <c r="K1644" s="228"/>
      <c r="L1644" s="228"/>
      <c r="M1644" s="374"/>
      <c r="N1644" s="374"/>
      <c r="O1644" s="375"/>
      <c r="P1644" s="375"/>
      <c r="Q1644" s="375"/>
      <c r="R1644" s="376" t="s">
        <v>34</v>
      </c>
      <c r="S1644" s="396">
        <v>0</v>
      </c>
      <c r="T1644" s="233"/>
      <c r="U1644" s="233"/>
      <c r="V1644" s="233"/>
      <c r="W1644" s="233"/>
      <c r="X1644" s="233"/>
      <c r="Y1644" s="233"/>
      <c r="Z1644" s="234"/>
      <c r="AA1644" s="378"/>
      <c r="AB1644" s="378"/>
      <c r="AC1644" s="379"/>
      <c r="AD1644" s="175"/>
      <c r="AE1644" s="175"/>
      <c r="AF1644" s="175"/>
      <c r="AG1644" s="175"/>
      <c r="AH1644" s="175"/>
      <c r="AI1644" s="175"/>
      <c r="AJ1644" s="175"/>
      <c r="AK1644" s="175"/>
      <c r="AL1644" s="175"/>
      <c r="AM1644" s="157"/>
      <c r="AN1644" s="216"/>
      <c r="AO1644"/>
      <c r="AP1644"/>
      <c r="AQ1644"/>
      <c r="AR1644"/>
      <c r="AS1644"/>
      <c r="AT1644"/>
    </row>
    <row r="1645" spans="1:46" ht="15" x14ac:dyDescent="0.25">
      <c r="B1645" s="380">
        <v>683</v>
      </c>
      <c r="C1645" s="365" t="s">
        <v>508</v>
      </c>
      <c r="D1645" s="366" t="s">
        <v>30</v>
      </c>
      <c r="E1645" s="366" t="s">
        <v>564</v>
      </c>
      <c r="F1645" s="367"/>
      <c r="G1645" s="411">
        <v>43457</v>
      </c>
      <c r="H1645" s="412">
        <v>0.42</v>
      </c>
      <c r="I1645" s="342">
        <v>1</v>
      </c>
      <c r="J1645" s="368">
        <v>0</v>
      </c>
      <c r="K1645" s="369">
        <v>0</v>
      </c>
      <c r="L1645" s="370">
        <v>0.42</v>
      </c>
      <c r="M1645" s="370">
        <v>0.42000766784279864</v>
      </c>
      <c r="N1645" s="370">
        <v>0.42001533582558737</v>
      </c>
      <c r="O1645" s="370">
        <v>0.42002300394836861</v>
      </c>
      <c r="P1645" s="370">
        <v>0.4200306722111451</v>
      </c>
      <c r="Q1645" s="370">
        <v>0.4200383406139192</v>
      </c>
      <c r="R1645" s="370">
        <v>0.4200460091566936</v>
      </c>
      <c r="S1645" s="370">
        <v>0.42005367783947078</v>
      </c>
      <c r="T1645" s="370">
        <v>0.42006134666225342</v>
      </c>
      <c r="U1645" s="370">
        <v>0.4200690156250439</v>
      </c>
      <c r="V1645" s="370">
        <v>0.42007668472784487</v>
      </c>
      <c r="W1645" s="370">
        <v>0.4200843539706588</v>
      </c>
      <c r="X1645" s="370">
        <v>0.42009202335348855</v>
      </c>
      <c r="Y1645" s="370">
        <v>0.42009969287633619</v>
      </c>
      <c r="Z1645" s="371"/>
      <c r="AA1645" s="347">
        <v>0</v>
      </c>
      <c r="AB1645" s="347">
        <v>0</v>
      </c>
      <c r="AC1645" s="348">
        <v>4.7619047619047623E-2</v>
      </c>
      <c r="AD1645" s="175"/>
      <c r="AE1645" s="349">
        <v>86122</v>
      </c>
      <c r="AF1645" s="350"/>
      <c r="AG1645" s="350"/>
      <c r="AH1645" s="350"/>
      <c r="AI1645" s="350"/>
      <c r="AJ1645" s="350"/>
      <c r="AK1645" s="350"/>
      <c r="AL1645" s="351"/>
      <c r="AM1645" s="157">
        <v>0.45552985480917008</v>
      </c>
      <c r="AN1645" s="216">
        <v>-3.5529854809170092E-2</v>
      </c>
      <c r="AO1645"/>
      <c r="AP1645"/>
      <c r="AQ1645"/>
      <c r="AR1645"/>
      <c r="AS1645"/>
      <c r="AT1645"/>
    </row>
    <row r="1646" spans="1:46" ht="15" x14ac:dyDescent="0.25">
      <c r="C1646" s="217"/>
      <c r="D1646" s="139"/>
      <c r="E1646" s="139"/>
      <c r="F1646" s="139"/>
      <c r="G1646" s="137">
        <v>0.45833333333333331</v>
      </c>
      <c r="H1646" s="250"/>
      <c r="I1646" s="220"/>
      <c r="J1646" s="220"/>
      <c r="K1646" s="220"/>
      <c r="L1646" s="220" t="s">
        <v>32</v>
      </c>
      <c r="M1646" s="235"/>
      <c r="N1646" s="221"/>
      <c r="O1646" s="221"/>
      <c r="P1646" s="221"/>
      <c r="Q1646" s="221"/>
      <c r="R1646" s="221"/>
      <c r="S1646" s="221"/>
      <c r="T1646" s="221"/>
      <c r="U1646" s="221"/>
      <c r="V1646" s="221"/>
      <c r="W1646" s="221"/>
      <c r="X1646" s="221"/>
      <c r="Y1646" s="221"/>
      <c r="Z1646" s="222"/>
      <c r="AA1646" s="353"/>
      <c r="AB1646" s="353"/>
      <c r="AC1646" s="372">
        <v>0.02</v>
      </c>
      <c r="AD1646" s="175"/>
      <c r="AE1646" s="186">
        <v>1</v>
      </c>
      <c r="AF1646" s="187">
        <v>0</v>
      </c>
      <c r="AG1646" s="187">
        <v>0</v>
      </c>
      <c r="AH1646" s="187">
        <v>0</v>
      </c>
      <c r="AI1646" s="187">
        <v>0</v>
      </c>
      <c r="AJ1646" s="187">
        <v>0</v>
      </c>
      <c r="AK1646" s="187">
        <v>0</v>
      </c>
      <c r="AL1646" s="188">
        <v>0</v>
      </c>
      <c r="AM1646" s="157"/>
      <c r="AN1646" s="216"/>
      <c r="AO1646"/>
      <c r="AP1646"/>
      <c r="AQ1646"/>
      <c r="AR1646"/>
      <c r="AS1646"/>
      <c r="AT1646"/>
    </row>
    <row r="1647" spans="1:46" ht="15" x14ac:dyDescent="0.25">
      <c r="C1647" s="223" t="s">
        <v>33</v>
      </c>
      <c r="D1647" s="373"/>
      <c r="E1647" s="225"/>
      <c r="F1647" s="225"/>
      <c r="G1647" s="226"/>
      <c r="H1647" s="249"/>
      <c r="I1647" s="228"/>
      <c r="J1647" s="228"/>
      <c r="K1647" s="228"/>
      <c r="L1647" s="228"/>
      <c r="M1647" s="374"/>
      <c r="N1647" s="374"/>
      <c r="O1647" s="375"/>
      <c r="P1647" s="375"/>
      <c r="Q1647" s="375"/>
      <c r="R1647" s="376" t="s">
        <v>34</v>
      </c>
      <c r="S1647" s="396">
        <v>0</v>
      </c>
      <c r="T1647" s="233"/>
      <c r="U1647" s="233"/>
      <c r="V1647" s="233"/>
      <c r="W1647" s="233"/>
      <c r="X1647" s="233"/>
      <c r="Y1647" s="233"/>
      <c r="Z1647" s="234"/>
      <c r="AA1647" s="378"/>
      <c r="AB1647" s="378"/>
      <c r="AC1647" s="379"/>
      <c r="AD1647" s="175"/>
      <c r="AE1647" s="175"/>
      <c r="AF1647" s="175"/>
      <c r="AG1647" s="175"/>
      <c r="AH1647" s="175"/>
      <c r="AI1647" s="175"/>
      <c r="AJ1647" s="175"/>
      <c r="AK1647" s="175"/>
      <c r="AL1647" s="175"/>
      <c r="AM1647" s="157"/>
      <c r="AN1647" s="216"/>
      <c r="AO1647"/>
      <c r="AP1647"/>
      <c r="AQ1647"/>
      <c r="AR1647"/>
      <c r="AS1647"/>
      <c r="AT1647"/>
    </row>
    <row r="1648" spans="1:46" ht="15" x14ac:dyDescent="0.25">
      <c r="B1648" s="380">
        <v>679</v>
      </c>
      <c r="C1648" s="365" t="s">
        <v>504</v>
      </c>
      <c r="D1648" s="366" t="s">
        <v>30</v>
      </c>
      <c r="E1648" s="366" t="s">
        <v>538</v>
      </c>
      <c r="F1648" s="367"/>
      <c r="G1648" s="411">
        <v>43444</v>
      </c>
      <c r="H1648" s="412">
        <v>2.4300000000000002</v>
      </c>
      <c r="I1648" s="342">
        <v>1</v>
      </c>
      <c r="J1648" s="368">
        <v>0</v>
      </c>
      <c r="K1648" s="369">
        <v>0</v>
      </c>
      <c r="L1648" s="370">
        <v>2.4300000000000002</v>
      </c>
      <c r="M1648" s="370">
        <v>2.430044363947621</v>
      </c>
      <c r="N1648" s="370">
        <v>2.4300887287051842</v>
      </c>
      <c r="O1648" s="370">
        <v>2.4301330942727044</v>
      </c>
      <c r="P1648" s="370">
        <v>2.4301774606501971</v>
      </c>
      <c r="Q1648" s="370">
        <v>2.4302218278376757</v>
      </c>
      <c r="R1648" s="370">
        <v>2.4302661958351561</v>
      </c>
      <c r="S1648" s="370">
        <v>2.4303105646426526</v>
      </c>
      <c r="T1648" s="370">
        <v>2.4303549342601807</v>
      </c>
      <c r="U1648" s="370">
        <v>2.4303993046877541</v>
      </c>
      <c r="V1648" s="370">
        <v>2.4304436759253885</v>
      </c>
      <c r="W1648" s="370">
        <v>2.4304880479730975</v>
      </c>
      <c r="X1648" s="370">
        <v>2.430532420830898</v>
      </c>
      <c r="Y1648" s="370">
        <v>2.4305767944988026</v>
      </c>
      <c r="Z1648" s="381"/>
      <c r="AA1648" s="347">
        <v>0</v>
      </c>
      <c r="AB1648" s="347">
        <v>0</v>
      </c>
      <c r="AC1648" s="348">
        <v>3.2921810699588473E-2</v>
      </c>
      <c r="AD1648" s="175"/>
      <c r="AE1648" s="349">
        <v>86127</v>
      </c>
      <c r="AF1648" s="350"/>
      <c r="AG1648" s="350"/>
      <c r="AH1648" s="350"/>
      <c r="AI1648" s="350"/>
      <c r="AJ1648" s="350"/>
      <c r="AK1648" s="350"/>
      <c r="AL1648" s="351"/>
      <c r="AM1648" s="157">
        <v>2.4727780240848505</v>
      </c>
      <c r="AN1648" s="216">
        <v>-4.2778024084850319E-2</v>
      </c>
      <c r="AO1648"/>
      <c r="AP1648"/>
      <c r="AQ1648"/>
      <c r="AR1648"/>
      <c r="AS1648"/>
      <c r="AT1648"/>
    </row>
    <row r="1649" spans="1:46" ht="15" x14ac:dyDescent="0.25">
      <c r="C1649" s="217"/>
      <c r="D1649" s="139"/>
      <c r="E1649" s="139"/>
      <c r="F1649" s="139"/>
      <c r="G1649" s="137">
        <v>0.79166666666666663</v>
      </c>
      <c r="H1649" s="250"/>
      <c r="I1649" s="220"/>
      <c r="J1649" s="220"/>
      <c r="K1649" s="220"/>
      <c r="L1649" s="220" t="s">
        <v>32</v>
      </c>
      <c r="M1649" s="235"/>
      <c r="N1649" s="221"/>
      <c r="O1649" s="221"/>
      <c r="P1649" s="221"/>
      <c r="Q1649" s="221"/>
      <c r="R1649" s="221"/>
      <c r="S1649" s="221"/>
      <c r="T1649" s="221"/>
      <c r="U1649" s="221"/>
      <c r="V1649" s="221"/>
      <c r="W1649" s="221"/>
      <c r="X1649" s="221"/>
      <c r="Y1649" s="221"/>
      <c r="Z1649" s="222"/>
      <c r="AA1649" s="353"/>
      <c r="AB1649" s="353"/>
      <c r="AC1649" s="372">
        <v>0.08</v>
      </c>
      <c r="AD1649" s="175"/>
      <c r="AE1649" s="186">
        <v>1</v>
      </c>
      <c r="AF1649" s="187">
        <v>0</v>
      </c>
      <c r="AG1649" s="187">
        <v>0</v>
      </c>
      <c r="AH1649" s="187">
        <v>0</v>
      </c>
      <c r="AI1649" s="187">
        <v>0</v>
      </c>
      <c r="AJ1649" s="187">
        <v>0</v>
      </c>
      <c r="AK1649" s="187">
        <v>0</v>
      </c>
      <c r="AL1649" s="188">
        <v>0</v>
      </c>
      <c r="AM1649" s="157"/>
      <c r="AN1649" s="216"/>
      <c r="AO1649"/>
      <c r="AP1649"/>
      <c r="AQ1649"/>
      <c r="AR1649"/>
      <c r="AS1649"/>
      <c r="AT1649"/>
    </row>
    <row r="1650" spans="1:46" ht="15" x14ac:dyDescent="0.25">
      <c r="C1650" s="223" t="s">
        <v>33</v>
      </c>
      <c r="D1650" s="373"/>
      <c r="E1650" s="225"/>
      <c r="F1650" s="225"/>
      <c r="G1650" s="226"/>
      <c r="H1650" s="249"/>
      <c r="I1650" s="228"/>
      <c r="J1650" s="228"/>
      <c r="K1650" s="228"/>
      <c r="L1650" s="228"/>
      <c r="M1650" s="374"/>
      <c r="N1650" s="374"/>
      <c r="O1650" s="375"/>
      <c r="P1650" s="375"/>
      <c r="Q1650" s="375"/>
      <c r="R1650" s="376" t="s">
        <v>34</v>
      </c>
      <c r="S1650" s="396">
        <v>0</v>
      </c>
      <c r="T1650" s="233"/>
      <c r="U1650" s="233"/>
      <c r="V1650" s="233"/>
      <c r="W1650" s="233"/>
      <c r="X1650" s="233"/>
      <c r="Y1650" s="233"/>
      <c r="Z1650" s="234"/>
      <c r="AA1650" s="378"/>
      <c r="AB1650" s="378"/>
      <c r="AC1650" s="379"/>
      <c r="AD1650" s="175"/>
      <c r="AE1650" s="175"/>
      <c r="AF1650" s="175"/>
      <c r="AG1650" s="175"/>
      <c r="AH1650" s="175"/>
      <c r="AI1650" s="175"/>
      <c r="AJ1650" s="175"/>
      <c r="AK1650" s="175"/>
      <c r="AL1650" s="175"/>
      <c r="AM1650" s="157"/>
      <c r="AN1650" s="216"/>
      <c r="AO1650"/>
      <c r="AP1650"/>
      <c r="AQ1650"/>
      <c r="AR1650"/>
      <c r="AS1650"/>
      <c r="AT1650"/>
    </row>
    <row r="1651" spans="1:46" ht="15" x14ac:dyDescent="0.25">
      <c r="B1651" s="380">
        <v>678</v>
      </c>
      <c r="C1651" s="365" t="s">
        <v>503</v>
      </c>
      <c r="D1651" s="366" t="s">
        <v>30</v>
      </c>
      <c r="E1651" s="366" t="s">
        <v>532</v>
      </c>
      <c r="F1651" s="367"/>
      <c r="G1651" s="411">
        <v>43494</v>
      </c>
      <c r="H1651" s="412">
        <v>5.21</v>
      </c>
      <c r="I1651" s="342">
        <v>1</v>
      </c>
      <c r="J1651" s="368">
        <v>0</v>
      </c>
      <c r="K1651" s="369">
        <v>0</v>
      </c>
      <c r="L1651" s="370">
        <v>5.21</v>
      </c>
      <c r="M1651" s="370">
        <v>5.2100951177642409</v>
      </c>
      <c r="N1651" s="370">
        <v>5.2101902372650244</v>
      </c>
      <c r="O1651" s="370">
        <v>5.2102853585023823</v>
      </c>
      <c r="P1651" s="370">
        <v>5.2103804814763475</v>
      </c>
      <c r="Q1651" s="370">
        <v>5.2104756061869502</v>
      </c>
      <c r="R1651" s="370">
        <v>5.2105707326342232</v>
      </c>
      <c r="S1651" s="370">
        <v>5.2106658608181977</v>
      </c>
      <c r="T1651" s="370">
        <v>5.2107609907389056</v>
      </c>
      <c r="U1651" s="370">
        <v>5.2108561223963781</v>
      </c>
      <c r="V1651" s="370">
        <v>5.210951255790647</v>
      </c>
      <c r="W1651" s="370">
        <v>5.2110463909217435</v>
      </c>
      <c r="X1651" s="370">
        <v>5.2111415277897031</v>
      </c>
      <c r="Y1651" s="370">
        <v>5.2112366663945515</v>
      </c>
      <c r="Z1651" s="383"/>
      <c r="AA1651" s="347">
        <v>0</v>
      </c>
      <c r="AB1651" s="347">
        <v>0</v>
      </c>
      <c r="AC1651" s="348">
        <v>2.3032629558541268E-2</v>
      </c>
      <c r="AD1651" s="175"/>
      <c r="AE1651" s="349">
        <v>86103</v>
      </c>
      <c r="AF1651" s="350">
        <v>86105</v>
      </c>
      <c r="AG1651" s="350"/>
      <c r="AH1651" s="350"/>
      <c r="AI1651" s="350"/>
      <c r="AJ1651" s="350"/>
      <c r="AK1651" s="350"/>
      <c r="AL1651" s="351"/>
      <c r="AM1651" s="157">
        <v>5.3612791388444565</v>
      </c>
      <c r="AN1651" s="216">
        <v>-0.15127913884445654</v>
      </c>
      <c r="AO1651"/>
      <c r="AP1651"/>
      <c r="AQ1651"/>
      <c r="AR1651"/>
      <c r="AS1651"/>
      <c r="AT1651"/>
    </row>
    <row r="1652" spans="1:46" ht="15" x14ac:dyDescent="0.25">
      <c r="C1652" s="217"/>
      <c r="D1652" s="139"/>
      <c r="E1652" s="139"/>
      <c r="F1652" s="139"/>
      <c r="G1652" s="137">
        <v>0.875</v>
      </c>
      <c r="H1652" s="250"/>
      <c r="I1652" s="220"/>
      <c r="J1652" s="220"/>
      <c r="K1652" s="220"/>
      <c r="L1652" s="220" t="s">
        <v>32</v>
      </c>
      <c r="M1652" s="235"/>
      <c r="N1652" s="221"/>
      <c r="O1652" s="221"/>
      <c r="P1652" s="221"/>
      <c r="Q1652" s="221"/>
      <c r="R1652" s="221"/>
      <c r="S1652" s="221"/>
      <c r="T1652" s="221"/>
      <c r="U1652" s="221"/>
      <c r="V1652" s="221"/>
      <c r="W1652" s="221"/>
      <c r="X1652" s="221"/>
      <c r="Y1652" s="221"/>
      <c r="Z1652" s="222"/>
      <c r="AA1652" s="353"/>
      <c r="AB1652" s="353"/>
      <c r="AC1652" s="372">
        <v>0.12</v>
      </c>
      <c r="AD1652" s="175"/>
      <c r="AE1652" s="186">
        <v>0.5</v>
      </c>
      <c r="AF1652" s="187">
        <v>0.5</v>
      </c>
      <c r="AG1652" s="187">
        <v>0</v>
      </c>
      <c r="AH1652" s="187">
        <v>0</v>
      </c>
      <c r="AI1652" s="187">
        <v>0</v>
      </c>
      <c r="AJ1652" s="187">
        <v>0</v>
      </c>
      <c r="AK1652" s="187">
        <v>0</v>
      </c>
      <c r="AL1652" s="188">
        <v>0</v>
      </c>
      <c r="AM1652" s="157"/>
      <c r="AN1652" s="216"/>
      <c r="AO1652"/>
      <c r="AP1652"/>
      <c r="AQ1652"/>
      <c r="AR1652"/>
      <c r="AS1652"/>
      <c r="AT1652"/>
    </row>
    <row r="1653" spans="1:46" ht="15" x14ac:dyDescent="0.25">
      <c r="C1653" s="223" t="s">
        <v>33</v>
      </c>
      <c r="D1653" s="373"/>
      <c r="E1653" s="225"/>
      <c r="F1653" s="225"/>
      <c r="G1653" s="226"/>
      <c r="H1653" s="249"/>
      <c r="I1653" s="228"/>
      <c r="J1653" s="228"/>
      <c r="K1653" s="228"/>
      <c r="L1653" s="228"/>
      <c r="M1653" s="374"/>
      <c r="N1653" s="374"/>
      <c r="O1653" s="375"/>
      <c r="P1653" s="375"/>
      <c r="Q1653" s="375"/>
      <c r="R1653" s="376" t="s">
        <v>34</v>
      </c>
      <c r="S1653" s="396">
        <v>0</v>
      </c>
      <c r="T1653" s="233"/>
      <c r="U1653" s="233"/>
      <c r="V1653" s="233"/>
      <c r="W1653" s="233"/>
      <c r="X1653" s="233"/>
      <c r="Y1653" s="233"/>
      <c r="Z1653" s="239"/>
      <c r="AA1653" s="378"/>
      <c r="AB1653" s="378"/>
      <c r="AC1653" s="379"/>
      <c r="AD1653" s="175"/>
      <c r="AE1653" s="175"/>
      <c r="AF1653" s="175"/>
      <c r="AG1653" s="175"/>
      <c r="AH1653" s="175"/>
      <c r="AI1653" s="175"/>
      <c r="AJ1653" s="175"/>
      <c r="AK1653" s="175"/>
      <c r="AL1653" s="175"/>
      <c r="AM1653" s="157"/>
      <c r="AN1653" s="216"/>
      <c r="AO1653"/>
      <c r="AP1653"/>
      <c r="AQ1653"/>
      <c r="AR1653"/>
      <c r="AS1653"/>
      <c r="AT1653"/>
    </row>
    <row r="1654" spans="1:46" ht="15" x14ac:dyDescent="0.25">
      <c r="B1654" s="380">
        <v>684</v>
      </c>
      <c r="C1654" s="365" t="s">
        <v>509</v>
      </c>
      <c r="D1654" s="366" t="s">
        <v>30</v>
      </c>
      <c r="E1654" s="366" t="s">
        <v>564</v>
      </c>
      <c r="F1654" s="367"/>
      <c r="G1654" s="411">
        <v>43496</v>
      </c>
      <c r="H1654" s="412">
        <v>0.44</v>
      </c>
      <c r="I1654" s="342">
        <v>1</v>
      </c>
      <c r="J1654" s="368">
        <v>0</v>
      </c>
      <c r="K1654" s="369">
        <v>0</v>
      </c>
      <c r="L1654" s="370">
        <v>0.44</v>
      </c>
      <c r="M1654" s="370">
        <v>0.44000803297817004</v>
      </c>
      <c r="N1654" s="370">
        <v>0.44001606610299632</v>
      </c>
      <c r="O1654" s="370">
        <v>0.44002409937448139</v>
      </c>
      <c r="P1654" s="370">
        <v>0.44003213279262826</v>
      </c>
      <c r="Q1654" s="370">
        <v>0.4400401663574392</v>
      </c>
      <c r="R1654" s="370">
        <v>0.44004820006891709</v>
      </c>
      <c r="S1654" s="370">
        <v>0.44005623392706467</v>
      </c>
      <c r="T1654" s="370">
        <v>0.44006426793188452</v>
      </c>
      <c r="U1654" s="370">
        <v>0.44007230208337933</v>
      </c>
      <c r="V1654" s="370">
        <v>0.44008033638155181</v>
      </c>
      <c r="W1654" s="370">
        <v>0.44008837082640445</v>
      </c>
      <c r="X1654" s="370">
        <v>0.44009640541794037</v>
      </c>
      <c r="Y1654" s="370">
        <v>0.44010444015616174</v>
      </c>
      <c r="Z1654" s="371"/>
      <c r="AA1654" s="347">
        <v>0</v>
      </c>
      <c r="AB1654" s="347">
        <v>0</v>
      </c>
      <c r="AC1654" s="348">
        <v>0</v>
      </c>
      <c r="AD1654" s="175"/>
      <c r="AE1654" s="349">
        <v>86120</v>
      </c>
      <c r="AF1654" s="350"/>
      <c r="AG1654" s="350"/>
      <c r="AH1654" s="350"/>
      <c r="AI1654" s="350"/>
      <c r="AJ1654" s="350"/>
      <c r="AK1654" s="350"/>
      <c r="AL1654" s="351"/>
      <c r="AM1654" s="157">
        <v>0.4247459787490992</v>
      </c>
      <c r="AN1654" s="216">
        <v>1.5254021250900807E-2</v>
      </c>
      <c r="AO1654"/>
      <c r="AP1654"/>
      <c r="AQ1654"/>
      <c r="AR1654"/>
      <c r="AS1654"/>
      <c r="AT1654"/>
    </row>
    <row r="1655" spans="1:46" ht="15" x14ac:dyDescent="0.25">
      <c r="C1655" s="217"/>
      <c r="D1655" s="139"/>
      <c r="E1655" s="139"/>
      <c r="F1655" s="139"/>
      <c r="G1655" s="137">
        <v>0.8125</v>
      </c>
      <c r="H1655" s="250"/>
      <c r="I1655" s="220"/>
      <c r="J1655" s="220"/>
      <c r="K1655" s="220"/>
      <c r="L1655" s="220" t="s">
        <v>32</v>
      </c>
      <c r="M1655" s="235"/>
      <c r="N1655" s="221"/>
      <c r="O1655" s="221"/>
      <c r="P1655" s="221"/>
      <c r="Q1655" s="221"/>
      <c r="R1655" s="221"/>
      <c r="S1655" s="221"/>
      <c r="T1655" s="221"/>
      <c r="U1655" s="221"/>
      <c r="V1655" s="221"/>
      <c r="W1655" s="221"/>
      <c r="X1655" s="221"/>
      <c r="Y1655" s="221"/>
      <c r="Z1655" s="222"/>
      <c r="AA1655" s="353"/>
      <c r="AB1655" s="353"/>
      <c r="AC1655" s="372">
        <v>0</v>
      </c>
      <c r="AD1655" s="175"/>
      <c r="AE1655" s="186">
        <v>1</v>
      </c>
      <c r="AF1655" s="187">
        <v>0</v>
      </c>
      <c r="AG1655" s="187">
        <v>0</v>
      </c>
      <c r="AH1655" s="187">
        <v>0</v>
      </c>
      <c r="AI1655" s="187">
        <v>0</v>
      </c>
      <c r="AJ1655" s="187">
        <v>0</v>
      </c>
      <c r="AK1655" s="187">
        <v>0</v>
      </c>
      <c r="AL1655" s="188">
        <v>0</v>
      </c>
      <c r="AM1655" s="157"/>
      <c r="AN1655" s="216"/>
      <c r="AO1655"/>
      <c r="AP1655"/>
      <c r="AQ1655"/>
      <c r="AR1655"/>
      <c r="AS1655"/>
      <c r="AT1655"/>
    </row>
    <row r="1656" spans="1:46" ht="15" x14ac:dyDescent="0.25">
      <c r="C1656" s="223" t="s">
        <v>33</v>
      </c>
      <c r="D1656" s="373"/>
      <c r="E1656" s="225"/>
      <c r="F1656" s="225"/>
      <c r="G1656" s="226"/>
      <c r="H1656" s="249"/>
      <c r="I1656" s="228"/>
      <c r="J1656" s="228"/>
      <c r="K1656" s="228"/>
      <c r="L1656" s="228"/>
      <c r="M1656" s="374"/>
      <c r="N1656" s="374"/>
      <c r="O1656" s="375"/>
      <c r="P1656" s="375"/>
      <c r="Q1656" s="375"/>
      <c r="R1656" s="376" t="s">
        <v>34</v>
      </c>
      <c r="S1656" s="396">
        <v>0</v>
      </c>
      <c r="T1656" s="233"/>
      <c r="U1656" s="233"/>
      <c r="V1656" s="233"/>
      <c r="W1656" s="233"/>
      <c r="X1656" s="233"/>
      <c r="Y1656" s="233"/>
      <c r="Z1656" s="234"/>
      <c r="AA1656" s="378"/>
      <c r="AB1656" s="378"/>
      <c r="AC1656" s="379"/>
      <c r="AD1656" s="175"/>
      <c r="AE1656" s="175"/>
      <c r="AF1656" s="175"/>
      <c r="AG1656" s="175"/>
      <c r="AH1656" s="175"/>
      <c r="AI1656" s="175"/>
      <c r="AJ1656" s="175"/>
      <c r="AK1656" s="175"/>
      <c r="AL1656" s="175"/>
      <c r="AM1656" s="157"/>
      <c r="AN1656" s="216"/>
      <c r="AO1656"/>
      <c r="AP1656"/>
      <c r="AQ1656"/>
      <c r="AR1656"/>
      <c r="AS1656"/>
      <c r="AT1656"/>
    </row>
    <row r="1657" spans="1:46" ht="15" x14ac:dyDescent="0.25">
      <c r="B1657" s="380">
        <v>674</v>
      </c>
      <c r="C1657" s="365" t="s">
        <v>500</v>
      </c>
      <c r="D1657" s="366" t="s">
        <v>30</v>
      </c>
      <c r="E1657" s="366" t="s">
        <v>538</v>
      </c>
      <c r="F1657" s="367"/>
      <c r="G1657" s="411">
        <v>43489</v>
      </c>
      <c r="H1657" s="412">
        <v>1.079870573</v>
      </c>
      <c r="I1657" s="342">
        <v>1</v>
      </c>
      <c r="J1657" s="368">
        <v>0</v>
      </c>
      <c r="K1657" s="369">
        <v>0</v>
      </c>
      <c r="L1657" s="370">
        <v>1.079870573</v>
      </c>
      <c r="M1657" s="370">
        <v>1.079890287947135</v>
      </c>
      <c r="N1657" s="370">
        <v>1.0799100032542011</v>
      </c>
      <c r="O1657" s="370">
        <v>1.0799297189212049</v>
      </c>
      <c r="P1657" s="370">
        <v>1.0799494349481535</v>
      </c>
      <c r="Q1657" s="370">
        <v>1.0799691513350527</v>
      </c>
      <c r="R1657" s="370">
        <v>1.0799888680819094</v>
      </c>
      <c r="S1657" s="370">
        <v>1.0800085851887304</v>
      </c>
      <c r="T1657" s="370">
        <v>1.080028302655522</v>
      </c>
      <c r="U1657" s="370">
        <v>1.0800480204822906</v>
      </c>
      <c r="V1657" s="370">
        <v>1.0800677386690434</v>
      </c>
      <c r="W1657" s="370">
        <v>1.0800874572157859</v>
      </c>
      <c r="X1657" s="370">
        <v>1.0801071761225263</v>
      </c>
      <c r="Y1657" s="370">
        <v>1.0801268953892695</v>
      </c>
      <c r="Z1657" s="371"/>
      <c r="AA1657" s="347">
        <v>0</v>
      </c>
      <c r="AB1657" s="347">
        <v>0</v>
      </c>
      <c r="AC1657" s="348">
        <v>8.5393196467814108E-6</v>
      </c>
      <c r="AD1657" s="175"/>
      <c r="AE1657" s="349">
        <v>86114</v>
      </c>
      <c r="AF1657" s="350"/>
      <c r="AG1657" s="350"/>
      <c r="AH1657" s="350"/>
      <c r="AI1657" s="350"/>
      <c r="AJ1657" s="350"/>
      <c r="AK1657" s="350"/>
      <c r="AL1657" s="351"/>
      <c r="AM1657" s="157">
        <v>1.7948483744925923</v>
      </c>
      <c r="AN1657" s="210">
        <v>-0.71497780149259227</v>
      </c>
      <c r="AO1657"/>
      <c r="AP1657"/>
      <c r="AQ1657"/>
      <c r="AR1657"/>
      <c r="AS1657"/>
      <c r="AT1657"/>
    </row>
    <row r="1658" spans="1:46" ht="15" x14ac:dyDescent="0.25">
      <c r="C1658" s="217"/>
      <c r="D1658" s="139"/>
      <c r="E1658" s="139"/>
      <c r="F1658" s="139"/>
      <c r="G1658" s="137">
        <v>0.3125</v>
      </c>
      <c r="H1658" s="250"/>
      <c r="I1658" s="220"/>
      <c r="J1658" s="220"/>
      <c r="K1658" s="220"/>
      <c r="L1658" s="220" t="s">
        <v>32</v>
      </c>
      <c r="M1658" s="235"/>
      <c r="N1658" s="221"/>
      <c r="O1658" s="221"/>
      <c r="P1658" s="221"/>
      <c r="Q1658" s="221"/>
      <c r="R1658" s="221"/>
      <c r="S1658" s="221"/>
      <c r="T1658" s="221"/>
      <c r="U1658" s="221"/>
      <c r="V1658" s="221"/>
      <c r="W1658" s="221"/>
      <c r="X1658" s="221"/>
      <c r="Y1658" s="221"/>
      <c r="Z1658" s="222"/>
      <c r="AA1658" s="353"/>
      <c r="AB1658" s="353"/>
      <c r="AC1658" s="372">
        <v>9.2213600000000001E-6</v>
      </c>
      <c r="AD1658" s="175"/>
      <c r="AE1658" s="186">
        <v>1</v>
      </c>
      <c r="AF1658" s="187">
        <v>0</v>
      </c>
      <c r="AG1658" s="187">
        <v>0</v>
      </c>
      <c r="AH1658" s="187">
        <v>0</v>
      </c>
      <c r="AI1658" s="187">
        <v>0</v>
      </c>
      <c r="AJ1658" s="187">
        <v>0</v>
      </c>
      <c r="AK1658" s="187">
        <v>0</v>
      </c>
      <c r="AL1658" s="188">
        <v>0</v>
      </c>
      <c r="AM1658" s="157"/>
      <c r="AN1658" s="216"/>
      <c r="AO1658"/>
      <c r="AP1658"/>
      <c r="AQ1658"/>
      <c r="AR1658"/>
      <c r="AS1658"/>
      <c r="AT1658"/>
    </row>
    <row r="1659" spans="1:46" ht="15" x14ac:dyDescent="0.25">
      <c r="C1659" s="223" t="s">
        <v>33</v>
      </c>
      <c r="D1659" s="373"/>
      <c r="E1659" s="225"/>
      <c r="F1659" s="225"/>
      <c r="G1659" s="226"/>
      <c r="H1659" s="249"/>
      <c r="I1659" s="228"/>
      <c r="J1659" s="228"/>
      <c r="K1659" s="228"/>
      <c r="L1659" s="228"/>
      <c r="M1659" s="374"/>
      <c r="N1659" s="374"/>
      <c r="O1659" s="375"/>
      <c r="P1659" s="375"/>
      <c r="Q1659" s="375"/>
      <c r="R1659" s="376" t="s">
        <v>34</v>
      </c>
      <c r="S1659" s="396">
        <v>0</v>
      </c>
      <c r="T1659" s="387"/>
      <c r="U1659" s="387"/>
      <c r="V1659" s="387"/>
      <c r="W1659" s="387"/>
      <c r="X1659" s="387"/>
      <c r="Y1659" s="387"/>
      <c r="Z1659" s="234"/>
      <c r="AA1659" s="378"/>
      <c r="AB1659" s="378"/>
      <c r="AC1659" s="379"/>
      <c r="AD1659" s="175"/>
      <c r="AE1659" s="175"/>
      <c r="AF1659" s="175"/>
      <c r="AG1659" s="175"/>
      <c r="AH1659" s="175"/>
      <c r="AI1659" s="175"/>
      <c r="AJ1659" s="175"/>
      <c r="AK1659" s="175"/>
      <c r="AL1659" s="175"/>
      <c r="AM1659" s="157"/>
      <c r="AN1659" s="216"/>
      <c r="AO1659"/>
      <c r="AP1659"/>
      <c r="AQ1659"/>
      <c r="AR1659"/>
      <c r="AS1659"/>
      <c r="AT1659"/>
    </row>
    <row r="1660" spans="1:46" ht="15" x14ac:dyDescent="0.25">
      <c r="A1660" s="246"/>
      <c r="B1660" s="246"/>
      <c r="C1660" s="246"/>
      <c r="D1660" s="246"/>
      <c r="E1660" s="246"/>
      <c r="F1660" s="246"/>
      <c r="G1660" s="246"/>
      <c r="H1660" s="246"/>
      <c r="I1660" s="246"/>
      <c r="J1660" s="246"/>
      <c r="K1660" s="246"/>
      <c r="L1660" s="246"/>
      <c r="M1660" s="246"/>
      <c r="N1660" s="246"/>
      <c r="O1660" s="246"/>
      <c r="P1660" s="246"/>
      <c r="Q1660" s="246"/>
      <c r="R1660" s="246"/>
      <c r="S1660" s="246"/>
      <c r="T1660" s="246"/>
      <c r="U1660" s="246"/>
      <c r="V1660" s="246"/>
      <c r="W1660" s="246"/>
      <c r="X1660" s="246"/>
      <c r="Y1660" s="246"/>
      <c r="Z1660" s="246"/>
      <c r="AA1660" s="246"/>
      <c r="AB1660" s="246"/>
      <c r="AC1660" s="246"/>
      <c r="AD1660" s="246"/>
      <c r="AE1660" s="246"/>
      <c r="AF1660" s="246"/>
      <c r="AG1660" s="246"/>
      <c r="AH1660" s="246"/>
      <c r="AI1660" s="246"/>
      <c r="AJ1660" s="246"/>
      <c r="AK1660" s="246"/>
      <c r="AL1660" s="246"/>
      <c r="AM1660" s="157"/>
      <c r="AN1660" s="216"/>
      <c r="AO1660"/>
      <c r="AP1660"/>
      <c r="AQ1660"/>
      <c r="AR1660"/>
      <c r="AS1660"/>
      <c r="AT1660"/>
    </row>
    <row r="1661" spans="1:46" ht="15" x14ac:dyDescent="0.25">
      <c r="A1661" s="152"/>
      <c r="B1661" s="25"/>
      <c r="C1661" s="158"/>
      <c r="D1661" s="152"/>
      <c r="E1661" s="152"/>
      <c r="F1661" s="152"/>
      <c r="G1661" s="152"/>
      <c r="H1661" s="152"/>
      <c r="I1661" s="152"/>
      <c r="J1661" s="152"/>
      <c r="K1661" s="152"/>
      <c r="L1661" s="7" t="s">
        <v>0</v>
      </c>
      <c r="M1661" s="159"/>
      <c r="N1661" s="159"/>
      <c r="O1661" s="159"/>
      <c r="P1661" s="159"/>
      <c r="Q1661" s="159"/>
      <c r="R1661" s="159"/>
      <c r="S1661" s="159"/>
      <c r="T1661" s="159"/>
      <c r="U1661" s="159"/>
      <c r="V1661" s="159"/>
      <c r="W1661" s="159"/>
      <c r="X1661" s="159"/>
      <c r="Y1661" s="159"/>
      <c r="Z1661" s="156"/>
      <c r="AA1661" s="152"/>
      <c r="AB1661" s="152"/>
      <c r="AC1661" s="152"/>
      <c r="AD1661" s="152"/>
      <c r="AE1661" s="152"/>
      <c r="AF1661" s="152"/>
      <c r="AG1661" s="152"/>
      <c r="AH1661" s="152"/>
      <c r="AI1661" s="152"/>
      <c r="AJ1661" s="152"/>
      <c r="AK1661" s="152"/>
      <c r="AL1661" s="152"/>
      <c r="AM1661" s="157"/>
      <c r="AN1661" s="216"/>
      <c r="AO1661"/>
      <c r="AP1661"/>
      <c r="AQ1661"/>
      <c r="AR1661"/>
      <c r="AS1661"/>
      <c r="AT1661"/>
    </row>
    <row r="1662" spans="1:46" ht="61.5" x14ac:dyDescent="0.25">
      <c r="A1662" s="20" t="s">
        <v>39</v>
      </c>
      <c r="B1662" s="21" t="s">
        <v>657</v>
      </c>
      <c r="C1662" s="20" t="s">
        <v>2</v>
      </c>
      <c r="D1662" s="18" t="s">
        <v>3</v>
      </c>
      <c r="E1662" s="18" t="s">
        <v>4</v>
      </c>
      <c r="F1662" s="18" t="s">
        <v>5</v>
      </c>
      <c r="G1662" s="22" t="s">
        <v>6</v>
      </c>
      <c r="H1662" s="22" t="s">
        <v>826</v>
      </c>
      <c r="I1662" s="16" t="s">
        <v>7</v>
      </c>
      <c r="J1662" s="24" t="s">
        <v>8</v>
      </c>
      <c r="K1662" s="17" t="s">
        <v>9</v>
      </c>
      <c r="L1662" s="22" t="s">
        <v>10</v>
      </c>
      <c r="M1662" s="22" t="s">
        <v>658</v>
      </c>
      <c r="N1662" s="22" t="s">
        <v>659</v>
      </c>
      <c r="O1662" s="22" t="s">
        <v>660</v>
      </c>
      <c r="P1662" s="22" t="s">
        <v>661</v>
      </c>
      <c r="Q1662" s="22" t="s">
        <v>662</v>
      </c>
      <c r="R1662" s="22" t="s">
        <v>663</v>
      </c>
      <c r="S1662" s="22" t="s">
        <v>664</v>
      </c>
      <c r="T1662" s="22" t="s">
        <v>665</v>
      </c>
      <c r="U1662" s="22" t="s">
        <v>666</v>
      </c>
      <c r="V1662" s="22" t="s">
        <v>667</v>
      </c>
      <c r="W1662" s="22" t="s">
        <v>665</v>
      </c>
      <c r="X1662" s="22" t="s">
        <v>666</v>
      </c>
      <c r="Y1662" s="22" t="s">
        <v>667</v>
      </c>
      <c r="Z1662" s="23" t="s">
        <v>11</v>
      </c>
      <c r="AA1662" s="19" t="s">
        <v>12</v>
      </c>
      <c r="AB1662" s="19" t="s">
        <v>13</v>
      </c>
      <c r="AC1662" s="19" t="s">
        <v>14</v>
      </c>
      <c r="AD1662" s="160"/>
      <c r="AE1662" s="19" t="s">
        <v>15</v>
      </c>
      <c r="AF1662" s="19" t="s">
        <v>16</v>
      </c>
      <c r="AG1662" s="19" t="s">
        <v>17</v>
      </c>
      <c r="AH1662" s="19" t="s">
        <v>18</v>
      </c>
      <c r="AI1662" s="19" t="s">
        <v>19</v>
      </c>
      <c r="AJ1662" s="19" t="s">
        <v>20</v>
      </c>
      <c r="AK1662" s="19" t="s">
        <v>21</v>
      </c>
      <c r="AL1662" s="19" t="s">
        <v>22</v>
      </c>
      <c r="AM1662" s="157"/>
      <c r="AN1662" s="216"/>
      <c r="AO1662"/>
      <c r="AP1662"/>
      <c r="AQ1662"/>
      <c r="AR1662"/>
      <c r="AS1662"/>
      <c r="AT1662"/>
    </row>
    <row r="1663" spans="1:46" ht="15" x14ac:dyDescent="0.25">
      <c r="A1663" s="6"/>
      <c r="B1663" s="161"/>
      <c r="C1663" s="162"/>
      <c r="D1663" s="161"/>
      <c r="E1663" s="161"/>
      <c r="F1663" s="161"/>
      <c r="G1663" s="163"/>
      <c r="H1663" s="161"/>
      <c r="I1663" s="164"/>
      <c r="J1663" s="165"/>
      <c r="K1663" s="161"/>
      <c r="L1663" s="161"/>
      <c r="M1663" s="161"/>
      <c r="N1663" s="161"/>
      <c r="O1663" s="161"/>
      <c r="P1663" s="161"/>
      <c r="Q1663" s="161"/>
      <c r="R1663" s="161"/>
      <c r="S1663" s="161"/>
      <c r="T1663" s="161"/>
      <c r="U1663" s="161"/>
      <c r="V1663" s="161"/>
      <c r="W1663" s="161"/>
      <c r="X1663" s="161"/>
      <c r="Y1663" s="161"/>
      <c r="Z1663" s="160"/>
      <c r="AA1663" s="160"/>
      <c r="AB1663" s="160"/>
      <c r="AC1663" s="160"/>
      <c r="AD1663" s="160"/>
      <c r="AE1663" s="160"/>
      <c r="AF1663" s="160"/>
      <c r="AG1663" s="160"/>
      <c r="AH1663" s="160"/>
      <c r="AI1663" s="160"/>
      <c r="AJ1663" s="160"/>
      <c r="AK1663" s="160"/>
      <c r="AL1663" s="160"/>
      <c r="AM1663" s="157"/>
      <c r="AN1663" s="216"/>
      <c r="AO1663"/>
      <c r="AP1663"/>
      <c r="AQ1663"/>
      <c r="AR1663"/>
      <c r="AS1663"/>
      <c r="AT1663"/>
    </row>
    <row r="1664" spans="1:46" ht="15" x14ac:dyDescent="0.25">
      <c r="A1664" s="334" t="s">
        <v>656</v>
      </c>
      <c r="B1664" s="335">
        <v>260</v>
      </c>
      <c r="C1664" s="336"/>
      <c r="D1664" s="407" t="s">
        <v>621</v>
      </c>
      <c r="E1664" s="338" t="s">
        <v>571</v>
      </c>
      <c r="F1664" s="339"/>
      <c r="G1664" s="408"/>
      <c r="H1664" s="409">
        <v>13.8</v>
      </c>
      <c r="I1664" s="342">
        <v>1</v>
      </c>
      <c r="J1664" s="343"/>
      <c r="K1664" s="344" t="s">
        <v>24</v>
      </c>
      <c r="L1664" s="345">
        <v>13.8</v>
      </c>
      <c r="M1664" s="345">
        <v>13.80198267573321</v>
      </c>
      <c r="N1664" s="345">
        <v>13.804011749500924</v>
      </c>
      <c r="O1664" s="345">
        <v>13.806088464063775</v>
      </c>
      <c r="P1664" s="345">
        <v>13.808214095472742</v>
      </c>
      <c r="Q1664" s="345">
        <v>13.810389953960904</v>
      </c>
      <c r="R1664" s="345">
        <v>13.812617384859092</v>
      </c>
      <c r="S1664" s="345">
        <v>13.814897769536058</v>
      </c>
      <c r="T1664" s="345">
        <v>13.817232526363847</v>
      </c>
      <c r="U1664" s="345">
        <v>13.819623111709017</v>
      </c>
      <c r="V1664" s="345">
        <v>13.822071020950407</v>
      </c>
      <c r="W1664" s="345">
        <v>13.824577789524181</v>
      </c>
      <c r="X1664" s="345">
        <v>13.827144993996878</v>
      </c>
      <c r="Y1664" s="345">
        <v>13.829774253167134</v>
      </c>
      <c r="Z1664" s="346" t="s">
        <v>1639</v>
      </c>
      <c r="AA1664" s="347">
        <v>0</v>
      </c>
      <c r="AB1664" s="347">
        <v>0</v>
      </c>
      <c r="AC1664" s="348">
        <v>0.28260869565217389</v>
      </c>
      <c r="AD1664" s="175"/>
      <c r="AE1664" s="349">
        <v>20130</v>
      </c>
      <c r="AF1664" s="350"/>
      <c r="AG1664" s="350"/>
      <c r="AH1664" s="350"/>
      <c r="AI1664" s="350"/>
      <c r="AJ1664" s="350"/>
      <c r="AK1664" s="350"/>
      <c r="AL1664" s="351"/>
      <c r="AM1664" s="157"/>
      <c r="AN1664" s="216"/>
      <c r="AO1664"/>
      <c r="AP1664"/>
      <c r="AQ1664"/>
      <c r="AR1664"/>
      <c r="AS1664"/>
      <c r="AT1664"/>
    </row>
    <row r="1665" spans="1:46" ht="15" x14ac:dyDescent="0.25">
      <c r="A1665" s="11"/>
      <c r="B1665" s="176"/>
      <c r="C1665" s="177"/>
      <c r="D1665" s="178"/>
      <c r="E1665" s="178"/>
      <c r="F1665" s="178"/>
      <c r="G1665" s="179"/>
      <c r="H1665" s="180"/>
      <c r="I1665" s="181"/>
      <c r="J1665" s="182"/>
      <c r="K1665" s="183" t="s">
        <v>25</v>
      </c>
      <c r="L1665" s="352">
        <v>15.590930479452439</v>
      </c>
      <c r="M1665" s="352">
        <v>15.593170462026336</v>
      </c>
      <c r="N1665" s="352">
        <v>15.595462864058952</v>
      </c>
      <c r="O1665" s="352">
        <v>15.597809089593376</v>
      </c>
      <c r="P1665" s="352">
        <v>15.600210580283388</v>
      </c>
      <c r="Q1665" s="352">
        <v>15.602668816400929</v>
      </c>
      <c r="R1665" s="352">
        <v>15.605185317870596</v>
      </c>
      <c r="S1665" s="352">
        <v>15.607761645331829</v>
      </c>
      <c r="T1665" s="352">
        <v>15.610399401229545</v>
      </c>
      <c r="U1665" s="352">
        <v>15.61310023093402</v>
      </c>
      <c r="V1665" s="352">
        <v>15.615865823890724</v>
      </c>
      <c r="W1665" s="352">
        <v>15.618697914800997</v>
      </c>
      <c r="X1665" s="352">
        <v>15.621598284834358</v>
      </c>
      <c r="Y1665" s="352">
        <v>15.624568762873192</v>
      </c>
      <c r="Z1665" s="184"/>
      <c r="AA1665" s="353"/>
      <c r="AB1665" s="353"/>
      <c r="AC1665" s="354">
        <v>3.9</v>
      </c>
      <c r="AD1665" s="175"/>
      <c r="AE1665" s="186">
        <v>1</v>
      </c>
      <c r="AF1665" s="187">
        <v>0</v>
      </c>
      <c r="AG1665" s="187">
        <v>0</v>
      </c>
      <c r="AH1665" s="187">
        <v>0</v>
      </c>
      <c r="AI1665" s="187">
        <v>0</v>
      </c>
      <c r="AJ1665" s="187">
        <v>0</v>
      </c>
      <c r="AK1665" s="187">
        <v>0</v>
      </c>
      <c r="AL1665" s="188">
        <v>0</v>
      </c>
      <c r="AM1665" s="157"/>
      <c r="AN1665" s="216"/>
      <c r="AO1665"/>
      <c r="AP1665"/>
      <c r="AQ1665"/>
      <c r="AR1665"/>
      <c r="AS1665"/>
      <c r="AT1665"/>
    </row>
    <row r="1666" spans="1:46" ht="15" x14ac:dyDescent="0.25">
      <c r="A1666" s="11"/>
      <c r="B1666" s="176"/>
      <c r="C1666" s="189"/>
      <c r="D1666" s="190" t="s">
        <v>26</v>
      </c>
      <c r="E1666" s="355"/>
      <c r="F1666" s="356"/>
      <c r="G1666" s="357"/>
      <c r="H1666" s="358"/>
      <c r="I1666" s="359"/>
      <c r="J1666" s="359"/>
      <c r="K1666" s="359"/>
      <c r="L1666" s="359"/>
      <c r="M1666" s="359"/>
      <c r="N1666" s="360"/>
      <c r="O1666" s="360"/>
      <c r="P1666" s="360"/>
      <c r="Q1666" s="360"/>
      <c r="R1666" s="361" t="s">
        <v>27</v>
      </c>
      <c r="S1666" s="392">
        <v>0</v>
      </c>
      <c r="T1666" s="353"/>
      <c r="U1666" s="353"/>
      <c r="V1666" s="353"/>
      <c r="W1666" s="353"/>
      <c r="X1666" s="353"/>
      <c r="Y1666" s="353"/>
      <c r="Z1666" s="184"/>
      <c r="AA1666" s="362"/>
      <c r="AB1666" s="362"/>
      <c r="AC1666" s="363"/>
      <c r="AD1666" s="175"/>
      <c r="AE1666" s="175"/>
      <c r="AF1666" s="175"/>
      <c r="AG1666" s="175"/>
      <c r="AH1666" s="175"/>
      <c r="AI1666" s="175"/>
      <c r="AJ1666" s="175"/>
      <c r="AK1666" s="175"/>
      <c r="AL1666" s="175"/>
      <c r="AM1666" s="157"/>
      <c r="AN1666" s="216"/>
      <c r="AO1666"/>
      <c r="AP1666"/>
      <c r="AQ1666"/>
      <c r="AR1666"/>
      <c r="AS1666"/>
      <c r="AT1666"/>
    </row>
    <row r="1667" spans="1:46" ht="15" x14ac:dyDescent="0.25">
      <c r="A1667" s="14"/>
      <c r="B1667" s="197"/>
      <c r="C1667" s="198"/>
      <c r="D1667" s="198"/>
      <c r="E1667" s="198"/>
      <c r="F1667" s="199"/>
      <c r="G1667" s="200" t="s">
        <v>28</v>
      </c>
      <c r="H1667" s="201">
        <v>0.99199999999999999</v>
      </c>
      <c r="I1667" s="197"/>
      <c r="J1667" s="202"/>
      <c r="K1667" s="203" t="s">
        <v>29</v>
      </c>
      <c r="L1667" s="78">
        <v>13.6896</v>
      </c>
      <c r="M1667" s="78">
        <v>13.691566814327345</v>
      </c>
      <c r="N1667" s="78">
        <v>13.693579655504918</v>
      </c>
      <c r="O1667" s="78">
        <v>13.695639756351264</v>
      </c>
      <c r="P1667" s="78">
        <v>13.69774838270896</v>
      </c>
      <c r="Q1667" s="78">
        <v>13.699906834329216</v>
      </c>
      <c r="R1667" s="78">
        <v>13.702116445780218</v>
      </c>
      <c r="S1667" s="78">
        <v>13.70437858737977</v>
      </c>
      <c r="T1667" s="78">
        <v>13.706694666152936</v>
      </c>
      <c r="U1667" s="78">
        <v>13.709066126815346</v>
      </c>
      <c r="V1667" s="78">
        <v>13.711494452782803</v>
      </c>
      <c r="W1667" s="78">
        <v>13.713981167207987</v>
      </c>
      <c r="X1667" s="78">
        <v>13.716527834044903</v>
      </c>
      <c r="Y1667" s="78">
        <v>13.719136059141796</v>
      </c>
      <c r="Z1667" s="204"/>
      <c r="AA1667" s="205"/>
      <c r="AB1667" s="198"/>
      <c r="AC1667" s="206"/>
      <c r="AD1667" s="175"/>
      <c r="AE1667" s="175"/>
      <c r="AF1667" s="175"/>
      <c r="AG1667" s="175"/>
      <c r="AH1667" s="175"/>
      <c r="AI1667" s="175"/>
      <c r="AJ1667" s="175"/>
      <c r="AK1667" s="175"/>
      <c r="AL1667" s="175"/>
      <c r="AM1667" s="157"/>
      <c r="AN1667" s="216"/>
      <c r="AO1667"/>
      <c r="AP1667"/>
      <c r="AQ1667"/>
      <c r="AR1667"/>
      <c r="AS1667"/>
      <c r="AT1667"/>
    </row>
    <row r="1668" spans="1:46" ht="15" x14ac:dyDescent="0.25">
      <c r="A1668" s="2"/>
      <c r="C1668" s="207"/>
      <c r="D1668" s="208"/>
      <c r="E1668" s="208"/>
      <c r="F1668" s="208"/>
      <c r="G1668" s="209"/>
      <c r="H1668" s="241"/>
      <c r="I1668" s="211"/>
      <c r="J1668" s="212"/>
      <c r="K1668" s="208"/>
      <c r="Z1668" s="175"/>
      <c r="AA1668" s="175"/>
      <c r="AB1668" s="175"/>
      <c r="AC1668" s="175"/>
      <c r="AD1668" s="175"/>
      <c r="AE1668" s="175"/>
      <c r="AF1668" s="175"/>
      <c r="AG1668" s="175"/>
      <c r="AH1668" s="175"/>
      <c r="AI1668" s="175"/>
      <c r="AJ1668" s="175"/>
      <c r="AK1668" s="175"/>
      <c r="AL1668" s="175"/>
      <c r="AM1668" s="157"/>
      <c r="AN1668" s="216"/>
      <c r="AO1668"/>
      <c r="AP1668"/>
      <c r="AQ1668"/>
      <c r="AR1668"/>
      <c r="AS1668"/>
      <c r="AT1668"/>
    </row>
    <row r="1669" spans="1:46" ht="15" x14ac:dyDescent="0.25">
      <c r="A1669" s="152"/>
      <c r="B1669" s="388">
        <v>267</v>
      </c>
      <c r="C1669" s="365" t="s">
        <v>518</v>
      </c>
      <c r="D1669" s="366" t="s">
        <v>30</v>
      </c>
      <c r="E1669" s="366" t="s">
        <v>562</v>
      </c>
      <c r="F1669" s="367"/>
      <c r="G1669" s="411">
        <v>43497</v>
      </c>
      <c r="H1669" s="412">
        <v>3.84</v>
      </c>
      <c r="I1669" s="342">
        <v>1</v>
      </c>
      <c r="J1669" s="368">
        <v>0</v>
      </c>
      <c r="K1669" s="369">
        <v>0</v>
      </c>
      <c r="L1669" s="370">
        <v>3.84</v>
      </c>
      <c r="M1669" s="370">
        <v>3.8400701059913018</v>
      </c>
      <c r="N1669" s="370">
        <v>3.8401402132625129</v>
      </c>
      <c r="O1669" s="370">
        <v>3.8402103218136556</v>
      </c>
      <c r="P1669" s="370">
        <v>3.8402804316447554</v>
      </c>
      <c r="Q1669" s="370">
        <v>3.8403505427558327</v>
      </c>
      <c r="R1669" s="370">
        <v>3.8404206551469127</v>
      </c>
      <c r="S1669" s="370">
        <v>3.8404907688180185</v>
      </c>
      <c r="T1669" s="370">
        <v>3.8405608837691738</v>
      </c>
      <c r="U1669" s="370">
        <v>3.8406310000004011</v>
      </c>
      <c r="V1669" s="370">
        <v>3.8407011175117245</v>
      </c>
      <c r="W1669" s="370">
        <v>3.8407712363031661</v>
      </c>
      <c r="X1669" s="370">
        <v>3.8408413563747521</v>
      </c>
      <c r="Y1669" s="370">
        <v>3.8409114777265025</v>
      </c>
      <c r="Z1669" s="381"/>
      <c r="AA1669" s="347">
        <v>0</v>
      </c>
      <c r="AB1669" s="347">
        <v>0</v>
      </c>
      <c r="AC1669" s="348">
        <v>0.11718750000000001</v>
      </c>
      <c r="AD1669" s="175"/>
      <c r="AE1669" s="349">
        <v>86236</v>
      </c>
      <c r="AF1669" s="350"/>
      <c r="AG1669" s="350"/>
      <c r="AH1669" s="350"/>
      <c r="AI1669" s="350"/>
      <c r="AJ1669" s="350"/>
      <c r="AK1669" s="350"/>
      <c r="AL1669" s="351"/>
      <c r="AM1669" s="157">
        <v>3.6875510514327812</v>
      </c>
      <c r="AN1669" s="216">
        <v>0.15244894856721869</v>
      </c>
      <c r="AO1669"/>
      <c r="AP1669"/>
      <c r="AQ1669"/>
      <c r="AR1669"/>
      <c r="AS1669"/>
      <c r="AT1669"/>
    </row>
    <row r="1670" spans="1:46" ht="15" x14ac:dyDescent="0.25">
      <c r="A1670" s="152"/>
      <c r="C1670" s="217"/>
      <c r="D1670" s="139"/>
      <c r="E1670" s="139"/>
      <c r="F1670" s="139"/>
      <c r="G1670" s="218">
        <v>0.79166666666666663</v>
      </c>
      <c r="H1670" s="248"/>
      <c r="I1670" s="220"/>
      <c r="J1670" s="220"/>
      <c r="K1670" s="220"/>
      <c r="L1670" s="220" t="s">
        <v>32</v>
      </c>
      <c r="M1670" s="235"/>
      <c r="N1670" s="221"/>
      <c r="O1670" s="221"/>
      <c r="P1670" s="221"/>
      <c r="Q1670" s="221"/>
      <c r="R1670" s="221"/>
      <c r="S1670" s="221"/>
      <c r="T1670" s="221"/>
      <c r="U1670" s="221"/>
      <c r="V1670" s="221"/>
      <c r="W1670" s="221"/>
      <c r="X1670" s="221"/>
      <c r="Y1670" s="221"/>
      <c r="Z1670" s="222"/>
      <c r="AA1670" s="353"/>
      <c r="AB1670" s="353"/>
      <c r="AC1670" s="372">
        <v>0.45</v>
      </c>
      <c r="AD1670" s="175"/>
      <c r="AE1670" s="186">
        <v>1</v>
      </c>
      <c r="AF1670" s="187">
        <v>0</v>
      </c>
      <c r="AG1670" s="187">
        <v>0</v>
      </c>
      <c r="AH1670" s="187">
        <v>0</v>
      </c>
      <c r="AI1670" s="187">
        <v>0</v>
      </c>
      <c r="AJ1670" s="187">
        <v>0</v>
      </c>
      <c r="AK1670" s="187">
        <v>0</v>
      </c>
      <c r="AL1670" s="188">
        <v>0</v>
      </c>
      <c r="AM1670" s="157"/>
      <c r="AN1670" s="216"/>
      <c r="AO1670"/>
      <c r="AP1670"/>
      <c r="AQ1670"/>
      <c r="AR1670"/>
      <c r="AS1670"/>
      <c r="AT1670"/>
    </row>
    <row r="1671" spans="1:46" ht="15" x14ac:dyDescent="0.25">
      <c r="A1671" s="152"/>
      <c r="C1671" s="223" t="s">
        <v>33</v>
      </c>
      <c r="D1671" s="373"/>
      <c r="E1671" s="225"/>
      <c r="F1671" s="225"/>
      <c r="G1671" s="226"/>
      <c r="H1671" s="249"/>
      <c r="I1671" s="228"/>
      <c r="J1671" s="228"/>
      <c r="K1671" s="228"/>
      <c r="L1671" s="228"/>
      <c r="M1671" s="374"/>
      <c r="N1671" s="374"/>
      <c r="O1671" s="375"/>
      <c r="P1671" s="375"/>
      <c r="Q1671" s="375"/>
      <c r="R1671" s="376" t="s">
        <v>34</v>
      </c>
      <c r="S1671" s="396">
        <v>0</v>
      </c>
      <c r="T1671" s="233"/>
      <c r="U1671" s="233"/>
      <c r="V1671" s="233"/>
      <c r="W1671" s="233"/>
      <c r="X1671" s="233"/>
      <c r="Y1671" s="233"/>
      <c r="Z1671" s="234"/>
      <c r="AA1671" s="378"/>
      <c r="AB1671" s="378"/>
      <c r="AC1671" s="379"/>
      <c r="AD1671" s="175"/>
      <c r="AE1671" s="175"/>
      <c r="AF1671" s="175"/>
      <c r="AG1671" s="175"/>
      <c r="AH1671" s="175"/>
      <c r="AI1671" s="175"/>
      <c r="AJ1671" s="175"/>
      <c r="AK1671" s="175"/>
      <c r="AL1671" s="175"/>
      <c r="AM1671" s="157"/>
      <c r="AN1671" s="216"/>
      <c r="AO1671"/>
      <c r="AP1671"/>
      <c r="AQ1671"/>
      <c r="AR1671"/>
      <c r="AS1671"/>
      <c r="AT1671"/>
    </row>
    <row r="1672" spans="1:46" ht="15" x14ac:dyDescent="0.25">
      <c r="A1672" s="152"/>
      <c r="B1672" s="364">
        <v>266</v>
      </c>
      <c r="C1672" s="365" t="s">
        <v>517</v>
      </c>
      <c r="D1672" s="366" t="s">
        <v>30</v>
      </c>
      <c r="E1672" s="366" t="s">
        <v>531</v>
      </c>
      <c r="F1672" s="367"/>
      <c r="G1672" s="411">
        <v>43495</v>
      </c>
      <c r="H1672" s="412">
        <v>3.44</v>
      </c>
      <c r="I1672" s="342">
        <v>1</v>
      </c>
      <c r="J1672" s="368">
        <v>0</v>
      </c>
      <c r="K1672" s="369">
        <v>0</v>
      </c>
      <c r="L1672" s="370">
        <v>3.44</v>
      </c>
      <c r="M1672" s="370">
        <v>3.4400628032838747</v>
      </c>
      <c r="N1672" s="370">
        <v>3.4401256077143345</v>
      </c>
      <c r="O1672" s="370">
        <v>3.4401884132914002</v>
      </c>
      <c r="P1672" s="370">
        <v>3.4402512200150932</v>
      </c>
      <c r="Q1672" s="370">
        <v>3.4403140278854334</v>
      </c>
      <c r="R1672" s="370">
        <v>3.440376836902443</v>
      </c>
      <c r="S1672" s="370">
        <v>3.4404396470661416</v>
      </c>
      <c r="T1672" s="370">
        <v>3.4405024583765518</v>
      </c>
      <c r="U1672" s="370">
        <v>3.4405652708336927</v>
      </c>
      <c r="V1672" s="370">
        <v>3.4406280844375865</v>
      </c>
      <c r="W1672" s="370">
        <v>3.4406908991882528</v>
      </c>
      <c r="X1672" s="370">
        <v>3.4407537150857155</v>
      </c>
      <c r="Y1672" s="370">
        <v>3.4408165321299919</v>
      </c>
      <c r="Z1672" s="371"/>
      <c r="AA1672" s="347">
        <v>0</v>
      </c>
      <c r="AB1672" s="347">
        <v>0</v>
      </c>
      <c r="AC1672" s="348">
        <v>0.21511627906976744</v>
      </c>
      <c r="AD1672" s="175"/>
      <c r="AE1672" s="349">
        <v>86212</v>
      </c>
      <c r="AF1672" s="350"/>
      <c r="AG1672" s="350"/>
      <c r="AH1672" s="350"/>
      <c r="AI1672" s="350"/>
      <c r="AJ1672" s="350"/>
      <c r="AK1672" s="350"/>
      <c r="AL1672" s="351"/>
      <c r="AM1672" s="157">
        <v>3.7561274905545745</v>
      </c>
      <c r="AN1672" s="216">
        <v>-0.31612749055457456</v>
      </c>
      <c r="AO1672"/>
      <c r="AP1672"/>
      <c r="AQ1672"/>
      <c r="AR1672"/>
      <c r="AS1672"/>
      <c r="AT1672"/>
    </row>
    <row r="1673" spans="1:46" ht="15" x14ac:dyDescent="0.25">
      <c r="A1673" s="152"/>
      <c r="C1673" s="217"/>
      <c r="D1673" s="139"/>
      <c r="E1673" s="139"/>
      <c r="F1673" s="139"/>
      <c r="G1673" s="218">
        <v>0.5</v>
      </c>
      <c r="H1673" s="250"/>
      <c r="I1673" s="220"/>
      <c r="J1673" s="220"/>
      <c r="K1673" s="220"/>
      <c r="L1673" s="220" t="s">
        <v>32</v>
      </c>
      <c r="M1673" s="221"/>
      <c r="N1673" s="221"/>
      <c r="O1673" s="221"/>
      <c r="P1673" s="221"/>
      <c r="Q1673" s="221"/>
      <c r="R1673" s="221"/>
      <c r="S1673" s="221"/>
      <c r="T1673" s="221"/>
      <c r="U1673" s="221"/>
      <c r="V1673" s="221"/>
      <c r="W1673" s="221"/>
      <c r="X1673" s="221"/>
      <c r="Y1673" s="221"/>
      <c r="Z1673" s="222"/>
      <c r="AA1673" s="353"/>
      <c r="AB1673" s="353"/>
      <c r="AC1673" s="372">
        <v>0.74</v>
      </c>
      <c r="AD1673" s="175"/>
      <c r="AE1673" s="186">
        <v>1</v>
      </c>
      <c r="AF1673" s="187">
        <v>0</v>
      </c>
      <c r="AG1673" s="187">
        <v>0</v>
      </c>
      <c r="AH1673" s="187">
        <v>0</v>
      </c>
      <c r="AI1673" s="187">
        <v>0</v>
      </c>
      <c r="AJ1673" s="187">
        <v>0</v>
      </c>
      <c r="AK1673" s="187">
        <v>0</v>
      </c>
      <c r="AL1673" s="188">
        <v>0</v>
      </c>
      <c r="AM1673" s="157"/>
      <c r="AN1673" s="216"/>
      <c r="AO1673"/>
      <c r="AP1673"/>
      <c r="AQ1673"/>
      <c r="AR1673"/>
      <c r="AS1673"/>
      <c r="AT1673"/>
    </row>
    <row r="1674" spans="1:46" ht="15" x14ac:dyDescent="0.25">
      <c r="A1674" s="152"/>
      <c r="C1674" s="223" t="s">
        <v>33</v>
      </c>
      <c r="D1674" s="373"/>
      <c r="E1674" s="225"/>
      <c r="F1674" s="225"/>
      <c r="G1674" s="226"/>
      <c r="H1674" s="249"/>
      <c r="I1674" s="228"/>
      <c r="J1674" s="228"/>
      <c r="K1674" s="228"/>
      <c r="L1674" s="228"/>
      <c r="M1674" s="374"/>
      <c r="N1674" s="374"/>
      <c r="O1674" s="375"/>
      <c r="P1674" s="375"/>
      <c r="Q1674" s="375"/>
      <c r="R1674" s="376" t="s">
        <v>34</v>
      </c>
      <c r="S1674" s="396">
        <v>0</v>
      </c>
      <c r="T1674" s="233"/>
      <c r="U1674" s="233"/>
      <c r="V1674" s="233"/>
      <c r="W1674" s="233"/>
      <c r="X1674" s="233"/>
      <c r="Y1674" s="233"/>
      <c r="Z1674" s="234"/>
      <c r="AA1674" s="378"/>
      <c r="AB1674" s="378"/>
      <c r="AC1674" s="379"/>
      <c r="AD1674" s="175"/>
      <c r="AE1674" s="175"/>
      <c r="AF1674" s="175"/>
      <c r="AG1674" s="175"/>
      <c r="AH1674" s="175"/>
      <c r="AI1674" s="175"/>
      <c r="AJ1674" s="175"/>
      <c r="AK1674" s="175"/>
      <c r="AL1674" s="175"/>
      <c r="AM1674" s="157"/>
      <c r="AN1674" s="216"/>
      <c r="AO1674"/>
      <c r="AP1674"/>
      <c r="AQ1674"/>
      <c r="AR1674"/>
      <c r="AS1674"/>
      <c r="AT1674"/>
    </row>
    <row r="1675" spans="1:46" ht="15" x14ac:dyDescent="0.25">
      <c r="A1675" s="152"/>
      <c r="B1675" s="364">
        <v>265</v>
      </c>
      <c r="C1675" s="365" t="s">
        <v>516</v>
      </c>
      <c r="D1675" s="366" t="s">
        <v>30</v>
      </c>
      <c r="E1675" s="366" t="s">
        <v>530</v>
      </c>
      <c r="F1675" s="367"/>
      <c r="G1675" s="411">
        <v>43191</v>
      </c>
      <c r="H1675" s="412">
        <v>1.19</v>
      </c>
      <c r="I1675" s="342">
        <v>1</v>
      </c>
      <c r="J1675" s="368">
        <v>0</v>
      </c>
      <c r="K1675" s="369">
        <v>0</v>
      </c>
      <c r="L1675" s="370">
        <v>1.19</v>
      </c>
      <c r="M1675" s="370">
        <v>1.1900217255545962</v>
      </c>
      <c r="N1675" s="370">
        <v>1.1900434515058309</v>
      </c>
      <c r="O1675" s="370">
        <v>1.190065177853711</v>
      </c>
      <c r="P1675" s="370">
        <v>1.1900869045982445</v>
      </c>
      <c r="Q1675" s="370">
        <v>1.1901086317394378</v>
      </c>
      <c r="R1675" s="370">
        <v>1.1901303592772985</v>
      </c>
      <c r="S1675" s="370">
        <v>1.1901520872118339</v>
      </c>
      <c r="T1675" s="370">
        <v>1.1901738155430512</v>
      </c>
      <c r="U1675" s="370">
        <v>1.1901955442709575</v>
      </c>
      <c r="V1675" s="370">
        <v>1.1902172733955605</v>
      </c>
      <c r="W1675" s="370">
        <v>1.1902390029168666</v>
      </c>
      <c r="X1675" s="370">
        <v>1.1902607328348842</v>
      </c>
      <c r="Y1675" s="370">
        <v>1.1902824631496192</v>
      </c>
      <c r="Z1675" s="371"/>
      <c r="AA1675" s="347">
        <v>0</v>
      </c>
      <c r="AB1675" s="347">
        <v>0</v>
      </c>
      <c r="AC1675" s="348">
        <v>0.17647058823529413</v>
      </c>
      <c r="AD1675" s="175"/>
      <c r="AE1675" s="349">
        <v>86222</v>
      </c>
      <c r="AF1675" s="350"/>
      <c r="AG1675" s="350"/>
      <c r="AH1675" s="350"/>
      <c r="AI1675" s="350"/>
      <c r="AJ1675" s="350"/>
      <c r="AK1675" s="350"/>
      <c r="AL1675" s="351"/>
      <c r="AM1675" s="157">
        <v>1.18</v>
      </c>
      <c r="AN1675" s="216">
        <v>1.0000000000000009E-2</v>
      </c>
      <c r="AO1675"/>
      <c r="AP1675"/>
      <c r="AQ1675"/>
      <c r="AR1675"/>
      <c r="AS1675"/>
      <c r="AT1675"/>
    </row>
    <row r="1676" spans="1:46" ht="15" x14ac:dyDescent="0.25">
      <c r="C1676" s="217"/>
      <c r="D1676" s="139"/>
      <c r="E1676" s="139"/>
      <c r="F1676" s="139"/>
      <c r="G1676" s="218">
        <v>0.375</v>
      </c>
      <c r="H1676" s="250"/>
      <c r="I1676" s="220"/>
      <c r="J1676" s="220"/>
      <c r="K1676" s="220"/>
      <c r="L1676" s="220" t="s">
        <v>32</v>
      </c>
      <c r="M1676" s="235"/>
      <c r="N1676" s="221"/>
      <c r="O1676" s="221"/>
      <c r="P1676" s="221"/>
      <c r="Q1676" s="221"/>
      <c r="R1676" s="221"/>
      <c r="S1676" s="221"/>
      <c r="T1676" s="221"/>
      <c r="U1676" s="221"/>
      <c r="V1676" s="221"/>
      <c r="W1676" s="221"/>
      <c r="X1676" s="221"/>
      <c r="Y1676" s="221"/>
      <c r="Z1676" s="222"/>
      <c r="AA1676" s="353"/>
      <c r="AB1676" s="353"/>
      <c r="AC1676" s="372">
        <v>0.21</v>
      </c>
      <c r="AD1676" s="175"/>
      <c r="AE1676" s="186">
        <v>1</v>
      </c>
      <c r="AF1676" s="187">
        <v>0</v>
      </c>
      <c r="AG1676" s="187">
        <v>0</v>
      </c>
      <c r="AH1676" s="187">
        <v>0</v>
      </c>
      <c r="AI1676" s="187">
        <v>0</v>
      </c>
      <c r="AJ1676" s="187">
        <v>0</v>
      </c>
      <c r="AK1676" s="187">
        <v>0</v>
      </c>
      <c r="AL1676" s="188">
        <v>0</v>
      </c>
      <c r="AM1676" s="157"/>
      <c r="AN1676" s="216"/>
      <c r="AO1676"/>
      <c r="AP1676"/>
      <c r="AQ1676"/>
      <c r="AR1676"/>
      <c r="AS1676"/>
      <c r="AT1676"/>
    </row>
    <row r="1677" spans="1:46" ht="15" x14ac:dyDescent="0.25">
      <c r="C1677" s="223" t="s">
        <v>33</v>
      </c>
      <c r="D1677" s="373"/>
      <c r="E1677" s="225"/>
      <c r="F1677" s="225"/>
      <c r="G1677" s="226"/>
      <c r="H1677" s="249"/>
      <c r="I1677" s="228"/>
      <c r="J1677" s="228"/>
      <c r="K1677" s="228"/>
      <c r="L1677" s="228"/>
      <c r="M1677" s="374"/>
      <c r="N1677" s="374"/>
      <c r="O1677" s="375"/>
      <c r="P1677" s="375"/>
      <c r="Q1677" s="375"/>
      <c r="R1677" s="376" t="s">
        <v>34</v>
      </c>
      <c r="S1677" s="396">
        <v>0</v>
      </c>
      <c r="T1677" s="233"/>
      <c r="U1677" s="233"/>
      <c r="V1677" s="233"/>
      <c r="W1677" s="233"/>
      <c r="X1677" s="233"/>
      <c r="Y1677" s="233"/>
      <c r="Z1677" s="234"/>
      <c r="AA1677" s="378"/>
      <c r="AB1677" s="378"/>
      <c r="AC1677" s="379"/>
      <c r="AD1677" s="175"/>
      <c r="AE1677" s="175"/>
      <c r="AF1677" s="175"/>
      <c r="AG1677" s="175"/>
      <c r="AH1677" s="175"/>
      <c r="AI1677" s="175"/>
      <c r="AJ1677" s="175"/>
      <c r="AK1677" s="175"/>
      <c r="AL1677" s="175"/>
      <c r="AM1677" s="157"/>
      <c r="AN1677" s="216"/>
      <c r="AO1677"/>
      <c r="AP1677"/>
      <c r="AQ1677"/>
      <c r="AR1677"/>
      <c r="AS1677"/>
      <c r="AT1677"/>
    </row>
    <row r="1678" spans="1:46" ht="15" x14ac:dyDescent="0.25">
      <c r="B1678" s="364">
        <v>268</v>
      </c>
      <c r="C1678" s="365" t="s">
        <v>519</v>
      </c>
      <c r="D1678" s="366" t="s">
        <v>30</v>
      </c>
      <c r="E1678" s="366" t="s">
        <v>530</v>
      </c>
      <c r="F1678" s="367"/>
      <c r="G1678" s="411">
        <v>43468</v>
      </c>
      <c r="H1678" s="412">
        <v>1.75</v>
      </c>
      <c r="I1678" s="342">
        <v>1</v>
      </c>
      <c r="J1678" s="368">
        <v>0</v>
      </c>
      <c r="K1678" s="369">
        <v>0</v>
      </c>
      <c r="L1678" s="370">
        <v>1.75</v>
      </c>
      <c r="M1678" s="370">
        <v>1.7500319493449945</v>
      </c>
      <c r="N1678" s="370">
        <v>1.7500638992732807</v>
      </c>
      <c r="O1678" s="370">
        <v>1.7500958497848693</v>
      </c>
      <c r="P1678" s="370">
        <v>1.7501278008797714</v>
      </c>
      <c r="Q1678" s="370">
        <v>1.7501597525579968</v>
      </c>
      <c r="R1678" s="370">
        <v>1.7501917048195568</v>
      </c>
      <c r="S1678" s="370">
        <v>1.7502236576644616</v>
      </c>
      <c r="T1678" s="370">
        <v>1.7502556110927225</v>
      </c>
      <c r="U1678" s="370">
        <v>1.7502875651043495</v>
      </c>
      <c r="V1678" s="370">
        <v>1.7503195196993537</v>
      </c>
      <c r="W1678" s="370">
        <v>1.7503514748777449</v>
      </c>
      <c r="X1678" s="370">
        <v>1.7503834306395356</v>
      </c>
      <c r="Y1678" s="370">
        <v>1.7504153869847343</v>
      </c>
      <c r="Z1678" s="371"/>
      <c r="AA1678" s="347">
        <v>0</v>
      </c>
      <c r="AB1678" s="347">
        <v>0</v>
      </c>
      <c r="AC1678" s="348">
        <v>5.7142857142857148E-2</v>
      </c>
      <c r="AD1678" s="175"/>
      <c r="AE1678" s="349">
        <v>86229</v>
      </c>
      <c r="AF1678" s="350"/>
      <c r="AG1678" s="350"/>
      <c r="AH1678" s="350"/>
      <c r="AI1678" s="350"/>
      <c r="AJ1678" s="350"/>
      <c r="AK1678" s="350"/>
      <c r="AL1678" s="351"/>
      <c r="AM1678" s="157">
        <v>1.96</v>
      </c>
      <c r="AN1678" s="216">
        <v>-0.20999999999999996</v>
      </c>
      <c r="AO1678"/>
      <c r="AP1678"/>
      <c r="AQ1678"/>
      <c r="AR1678"/>
      <c r="AS1678"/>
      <c r="AT1678"/>
    </row>
    <row r="1679" spans="1:46" ht="15" x14ac:dyDescent="0.25">
      <c r="C1679" s="217"/>
      <c r="D1679" s="139"/>
      <c r="E1679" s="139"/>
      <c r="F1679" s="139"/>
      <c r="G1679" s="218">
        <v>0.83333333333333337</v>
      </c>
      <c r="H1679" s="250"/>
      <c r="I1679" s="220"/>
      <c r="J1679" s="220"/>
      <c r="K1679" s="220"/>
      <c r="L1679" s="220" t="s">
        <v>32</v>
      </c>
      <c r="M1679" s="235"/>
      <c r="N1679" s="221"/>
      <c r="O1679" s="221"/>
      <c r="P1679" s="221"/>
      <c r="Q1679" s="221"/>
      <c r="R1679" s="221"/>
      <c r="S1679" s="221"/>
      <c r="T1679" s="221"/>
      <c r="U1679" s="221"/>
      <c r="V1679" s="221"/>
      <c r="W1679" s="221"/>
      <c r="X1679" s="221"/>
      <c r="Y1679" s="221"/>
      <c r="Z1679" s="222"/>
      <c r="AA1679" s="353"/>
      <c r="AB1679" s="353"/>
      <c r="AC1679" s="372">
        <v>0.1</v>
      </c>
      <c r="AD1679" s="175"/>
      <c r="AE1679" s="186">
        <v>1</v>
      </c>
      <c r="AF1679" s="187">
        <v>0</v>
      </c>
      <c r="AG1679" s="187">
        <v>0</v>
      </c>
      <c r="AH1679" s="187">
        <v>0</v>
      </c>
      <c r="AI1679" s="187">
        <v>0</v>
      </c>
      <c r="AJ1679" s="187">
        <v>0</v>
      </c>
      <c r="AK1679" s="187">
        <v>0</v>
      </c>
      <c r="AL1679" s="188">
        <v>0</v>
      </c>
      <c r="AM1679" s="157"/>
      <c r="AN1679" s="216"/>
      <c r="AO1679"/>
      <c r="AP1679"/>
      <c r="AQ1679"/>
      <c r="AR1679"/>
      <c r="AS1679"/>
      <c r="AT1679"/>
    </row>
    <row r="1680" spans="1:46" ht="15" x14ac:dyDescent="0.25">
      <c r="C1680" s="223" t="s">
        <v>33</v>
      </c>
      <c r="D1680" s="373"/>
      <c r="E1680" s="225"/>
      <c r="F1680" s="225"/>
      <c r="G1680" s="226"/>
      <c r="H1680" s="249"/>
      <c r="I1680" s="228"/>
      <c r="J1680" s="228"/>
      <c r="K1680" s="228"/>
      <c r="L1680" s="228"/>
      <c r="M1680" s="374"/>
      <c r="N1680" s="374"/>
      <c r="O1680" s="375"/>
      <c r="P1680" s="375"/>
      <c r="Q1680" s="375"/>
      <c r="R1680" s="376" t="s">
        <v>34</v>
      </c>
      <c r="S1680" s="396">
        <v>0</v>
      </c>
      <c r="T1680" s="233"/>
      <c r="U1680" s="233"/>
      <c r="V1680" s="233"/>
      <c r="W1680" s="233"/>
      <c r="X1680" s="233"/>
      <c r="Y1680" s="233"/>
      <c r="Z1680" s="234"/>
      <c r="AA1680" s="378"/>
      <c r="AB1680" s="378"/>
      <c r="AC1680" s="379"/>
      <c r="AD1680" s="175"/>
      <c r="AE1680" s="175"/>
      <c r="AF1680" s="175"/>
      <c r="AG1680" s="175"/>
      <c r="AH1680" s="175"/>
      <c r="AI1680" s="175"/>
      <c r="AJ1680" s="175"/>
      <c r="AK1680" s="175"/>
      <c r="AL1680" s="175"/>
      <c r="AM1680" s="157"/>
      <c r="AN1680" s="216"/>
      <c r="AO1680"/>
      <c r="AP1680"/>
      <c r="AQ1680"/>
      <c r="AR1680"/>
      <c r="AS1680"/>
      <c r="AT1680"/>
    </row>
    <row r="1681" spans="1:46" ht="15" x14ac:dyDescent="0.25">
      <c r="B1681" s="380">
        <v>276</v>
      </c>
      <c r="C1681" s="365" t="s">
        <v>520</v>
      </c>
      <c r="D1681" s="366" t="s">
        <v>30</v>
      </c>
      <c r="E1681" s="366" t="s">
        <v>541</v>
      </c>
      <c r="F1681" s="367"/>
      <c r="G1681" s="411"/>
      <c r="H1681" s="413">
        <v>7.3044616452439343E-2</v>
      </c>
      <c r="I1681" s="342">
        <v>1</v>
      </c>
      <c r="J1681" s="368" t="s">
        <v>829</v>
      </c>
      <c r="K1681" s="369" t="s">
        <v>829</v>
      </c>
      <c r="L1681" s="370">
        <v>7.3044616452439343E-2</v>
      </c>
      <c r="M1681" s="370">
        <v>7.5001292575470807E-2</v>
      </c>
      <c r="N1681" s="370">
        <v>7.7010382984953274E-2</v>
      </c>
      <c r="O1681" s="370">
        <v>7.9073291723892034E-2</v>
      </c>
      <c r="P1681" s="370">
        <v>8.1191460445968644E-2</v>
      </c>
      <c r="Q1681" s="370">
        <v>8.3366369423033659E-2</v>
      </c>
      <c r="R1681" s="370">
        <v>8.5599538579587187E-2</v>
      </c>
      <c r="S1681" s="370">
        <v>8.7892528554970872E-2</v>
      </c>
      <c r="T1681" s="370">
        <v>9.0246941794012922E-2</v>
      </c>
      <c r="U1681" s="370">
        <v>9.266442366688897E-2</v>
      </c>
      <c r="V1681" s="370">
        <v>9.5146663618980845E-2</v>
      </c>
      <c r="W1681" s="370">
        <v>9.7695396351537345E-2</v>
      </c>
      <c r="X1681" s="370">
        <v>0.10031240303396156</v>
      </c>
      <c r="Y1681" s="370">
        <v>0.10299951254857258</v>
      </c>
      <c r="Z1681" s="371"/>
      <c r="AA1681" s="347">
        <v>0</v>
      </c>
      <c r="AB1681" s="347">
        <v>0</v>
      </c>
      <c r="AC1681" s="348">
        <v>0</v>
      </c>
      <c r="AD1681" s="175"/>
      <c r="AE1681" s="349">
        <v>86220</v>
      </c>
      <c r="AF1681" s="350"/>
      <c r="AG1681" s="350"/>
      <c r="AH1681" s="350"/>
      <c r="AI1681" s="350"/>
      <c r="AJ1681" s="350"/>
      <c r="AK1681" s="350"/>
      <c r="AL1681" s="351"/>
      <c r="AM1681" s="157">
        <v>0.04</v>
      </c>
      <c r="AN1681" s="216">
        <v>3.3044616452439342E-2</v>
      </c>
      <c r="AO1681"/>
      <c r="AP1681"/>
      <c r="AQ1681"/>
      <c r="AR1681"/>
      <c r="AS1681"/>
      <c r="AT1681"/>
    </row>
    <row r="1682" spans="1:46" ht="15" x14ac:dyDescent="0.25">
      <c r="C1682" s="238" t="s">
        <v>672</v>
      </c>
      <c r="D1682" s="139"/>
      <c r="E1682" s="139"/>
      <c r="F1682" s="139"/>
      <c r="G1682" s="137"/>
      <c r="H1682" s="250"/>
      <c r="I1682" s="220"/>
      <c r="J1682" s="220"/>
      <c r="K1682" s="220"/>
      <c r="L1682" s="220" t="s">
        <v>32</v>
      </c>
      <c r="M1682" s="235"/>
      <c r="N1682" s="221"/>
      <c r="O1682" s="221"/>
      <c r="P1682" s="221"/>
      <c r="Q1682" s="221"/>
      <c r="R1682" s="221"/>
      <c r="S1682" s="221"/>
      <c r="T1682" s="221"/>
      <c r="U1682" s="221"/>
      <c r="V1682" s="221"/>
      <c r="W1682" s="221"/>
      <c r="X1682" s="221"/>
      <c r="Y1682" s="221"/>
      <c r="Z1682" s="222"/>
      <c r="AA1682" s="353"/>
      <c r="AB1682" s="353"/>
      <c r="AC1682" s="382"/>
      <c r="AD1682" s="175"/>
      <c r="AE1682" s="186">
        <v>1</v>
      </c>
      <c r="AF1682" s="187">
        <v>0</v>
      </c>
      <c r="AG1682" s="187">
        <v>0</v>
      </c>
      <c r="AH1682" s="187">
        <v>0</v>
      </c>
      <c r="AI1682" s="187">
        <v>0</v>
      </c>
      <c r="AJ1682" s="187">
        <v>0</v>
      </c>
      <c r="AK1682" s="187">
        <v>0</v>
      </c>
      <c r="AL1682" s="188">
        <v>0</v>
      </c>
      <c r="AM1682" s="157"/>
      <c r="AN1682" s="216"/>
      <c r="AO1682"/>
      <c r="AP1682"/>
      <c r="AQ1682"/>
      <c r="AR1682"/>
      <c r="AS1682"/>
      <c r="AT1682"/>
    </row>
    <row r="1683" spans="1:46" ht="15" x14ac:dyDescent="0.25">
      <c r="C1683" s="223" t="s">
        <v>33</v>
      </c>
      <c r="D1683" s="373"/>
      <c r="E1683" s="225"/>
      <c r="F1683" s="225"/>
      <c r="G1683" s="226"/>
      <c r="H1683" s="249"/>
      <c r="I1683" s="228"/>
      <c r="J1683" s="228"/>
      <c r="K1683" s="228"/>
      <c r="L1683" s="228"/>
      <c r="M1683" s="374"/>
      <c r="N1683" s="374"/>
      <c r="O1683" s="375"/>
      <c r="P1683" s="375"/>
      <c r="Q1683" s="375"/>
      <c r="R1683" s="376" t="s">
        <v>34</v>
      </c>
      <c r="S1683" s="396">
        <v>0</v>
      </c>
      <c r="T1683" s="233"/>
      <c r="U1683" s="233"/>
      <c r="V1683" s="233"/>
      <c r="W1683" s="233"/>
      <c r="X1683" s="233"/>
      <c r="Y1683" s="233"/>
      <c r="Z1683" s="234"/>
      <c r="AA1683" s="378"/>
      <c r="AB1683" s="378"/>
      <c r="AC1683" s="379"/>
      <c r="AD1683" s="175"/>
      <c r="AE1683" s="175"/>
      <c r="AF1683" s="175"/>
      <c r="AG1683" s="175"/>
      <c r="AH1683" s="175"/>
      <c r="AI1683" s="175"/>
      <c r="AJ1683" s="175"/>
      <c r="AK1683" s="175"/>
      <c r="AL1683" s="175"/>
      <c r="AM1683" s="157"/>
      <c r="AN1683" s="216"/>
      <c r="AO1683"/>
      <c r="AP1683"/>
      <c r="AQ1683"/>
      <c r="AR1683"/>
      <c r="AS1683"/>
      <c r="AT1683"/>
    </row>
    <row r="1684" spans="1:46" ht="15" x14ac:dyDescent="0.25">
      <c r="B1684" s="380">
        <v>262</v>
      </c>
      <c r="C1684" s="365" t="s">
        <v>514</v>
      </c>
      <c r="D1684" s="366" t="s">
        <v>30</v>
      </c>
      <c r="E1684" s="366" t="s">
        <v>530</v>
      </c>
      <c r="F1684" s="367"/>
      <c r="G1684" s="411">
        <v>43354</v>
      </c>
      <c r="H1684" s="412">
        <v>0.99520957700000001</v>
      </c>
      <c r="I1684" s="342">
        <v>1</v>
      </c>
      <c r="J1684" s="368">
        <v>0</v>
      </c>
      <c r="K1684" s="369">
        <v>0</v>
      </c>
      <c r="L1684" s="370">
        <v>0.99520957700000001</v>
      </c>
      <c r="M1684" s="370">
        <v>0.99522774631092426</v>
      </c>
      <c r="N1684" s="370">
        <v>0.99524591595356138</v>
      </c>
      <c r="O1684" s="370">
        <v>0.99526408592791726</v>
      </c>
      <c r="P1684" s="370">
        <v>0.99528225623399857</v>
      </c>
      <c r="Q1684" s="370">
        <v>0.99530042687181064</v>
      </c>
      <c r="R1684" s="370">
        <v>0.99531859784136001</v>
      </c>
      <c r="S1684" s="370">
        <v>0.99533676914265246</v>
      </c>
      <c r="T1684" s="370">
        <v>0.99535494077569431</v>
      </c>
      <c r="U1684" s="370">
        <v>0.99537311274049123</v>
      </c>
      <c r="V1684" s="370">
        <v>0.99539128503704977</v>
      </c>
      <c r="W1684" s="370">
        <v>0.99540945766537525</v>
      </c>
      <c r="X1684" s="370">
        <v>0.9954276306254749</v>
      </c>
      <c r="Y1684" s="370">
        <v>0.9954458039173536</v>
      </c>
      <c r="Z1684" s="381"/>
      <c r="AA1684" s="347">
        <v>0</v>
      </c>
      <c r="AB1684" s="347">
        <v>0</v>
      </c>
      <c r="AC1684" s="348">
        <v>0</v>
      </c>
      <c r="AD1684" s="175"/>
      <c r="AE1684" s="349">
        <v>86225</v>
      </c>
      <c r="AF1684" s="350"/>
      <c r="AG1684" s="350"/>
      <c r="AH1684" s="350"/>
      <c r="AI1684" s="350"/>
      <c r="AJ1684" s="350"/>
      <c r="AK1684" s="350"/>
      <c r="AL1684" s="351"/>
      <c r="AM1684" s="157">
        <v>1.2230000000000001</v>
      </c>
      <c r="AN1684" s="216">
        <v>-0.22779042300000008</v>
      </c>
      <c r="AO1684"/>
      <c r="AP1684"/>
      <c r="AQ1684"/>
      <c r="AR1684"/>
      <c r="AS1684"/>
      <c r="AT1684"/>
    </row>
    <row r="1685" spans="1:46" ht="15" x14ac:dyDescent="0.25">
      <c r="C1685" s="251"/>
      <c r="D1685" s="139"/>
      <c r="E1685" s="139"/>
      <c r="F1685" s="139"/>
      <c r="G1685" s="137">
        <v>0.25</v>
      </c>
      <c r="H1685" s="250"/>
      <c r="I1685" s="220"/>
      <c r="J1685" s="220"/>
      <c r="K1685" s="220"/>
      <c r="L1685" s="220" t="s">
        <v>32</v>
      </c>
      <c r="M1685" s="235"/>
      <c r="N1685" s="221"/>
      <c r="O1685" s="221"/>
      <c r="P1685" s="221"/>
      <c r="Q1685" s="221"/>
      <c r="R1685" s="221"/>
      <c r="S1685" s="221"/>
      <c r="T1685" s="221"/>
      <c r="U1685" s="221"/>
      <c r="V1685" s="221"/>
      <c r="W1685" s="221"/>
      <c r="X1685" s="221"/>
      <c r="Y1685" s="221"/>
      <c r="Z1685" s="222"/>
      <c r="AA1685" s="353"/>
      <c r="AB1685" s="353"/>
      <c r="AC1685" s="372">
        <v>0</v>
      </c>
      <c r="AD1685" s="175"/>
      <c r="AE1685" s="186">
        <v>1</v>
      </c>
      <c r="AF1685" s="187">
        <v>0</v>
      </c>
      <c r="AG1685" s="187">
        <v>0</v>
      </c>
      <c r="AH1685" s="187">
        <v>0</v>
      </c>
      <c r="AI1685" s="187">
        <v>0</v>
      </c>
      <c r="AJ1685" s="187">
        <v>0</v>
      </c>
      <c r="AK1685" s="187">
        <v>0</v>
      </c>
      <c r="AL1685" s="188">
        <v>0</v>
      </c>
      <c r="AM1685" s="157"/>
      <c r="AN1685" s="216"/>
      <c r="AO1685"/>
      <c r="AP1685"/>
      <c r="AQ1685"/>
      <c r="AR1685"/>
      <c r="AS1685"/>
      <c r="AT1685"/>
    </row>
    <row r="1686" spans="1:46" ht="15" x14ac:dyDescent="0.25">
      <c r="C1686" s="223" t="s">
        <v>33</v>
      </c>
      <c r="D1686" s="373"/>
      <c r="E1686" s="225"/>
      <c r="F1686" s="225"/>
      <c r="G1686" s="226"/>
      <c r="H1686" s="249"/>
      <c r="I1686" s="228"/>
      <c r="J1686" s="228"/>
      <c r="K1686" s="228"/>
      <c r="L1686" s="228"/>
      <c r="M1686" s="374"/>
      <c r="N1686" s="374"/>
      <c r="O1686" s="375"/>
      <c r="P1686" s="375"/>
      <c r="Q1686" s="375"/>
      <c r="R1686" s="376" t="s">
        <v>34</v>
      </c>
      <c r="S1686" s="396">
        <v>0</v>
      </c>
      <c r="T1686" s="233"/>
      <c r="U1686" s="233"/>
      <c r="V1686" s="233"/>
      <c r="W1686" s="233"/>
      <c r="X1686" s="233"/>
      <c r="Y1686" s="233"/>
      <c r="Z1686" s="234"/>
      <c r="AA1686" s="378"/>
      <c r="AB1686" s="378"/>
      <c r="AC1686" s="379"/>
      <c r="AD1686" s="175"/>
      <c r="AE1686" s="175"/>
      <c r="AF1686" s="175"/>
      <c r="AG1686" s="175"/>
      <c r="AH1686" s="175"/>
      <c r="AI1686" s="175"/>
      <c r="AJ1686" s="175"/>
      <c r="AK1686" s="175"/>
      <c r="AL1686" s="175"/>
      <c r="AM1686" s="157"/>
      <c r="AN1686" s="216"/>
      <c r="AO1686"/>
      <c r="AP1686"/>
      <c r="AQ1686"/>
      <c r="AR1686"/>
      <c r="AS1686"/>
      <c r="AT1686"/>
    </row>
    <row r="1687" spans="1:46" ht="15" x14ac:dyDescent="0.25">
      <c r="B1687" s="380">
        <v>263</v>
      </c>
      <c r="C1687" s="365" t="s">
        <v>515</v>
      </c>
      <c r="D1687" s="366" t="s">
        <v>30</v>
      </c>
      <c r="E1687" s="366" t="s">
        <v>533</v>
      </c>
      <c r="F1687" s="367"/>
      <c r="G1687" s="411">
        <v>43497</v>
      </c>
      <c r="H1687" s="412">
        <v>3.6426762859999999</v>
      </c>
      <c r="I1687" s="342">
        <v>1</v>
      </c>
      <c r="J1687" s="368">
        <v>0</v>
      </c>
      <c r="K1687" s="369">
        <v>0</v>
      </c>
      <c r="L1687" s="370">
        <v>3.6426762859999999</v>
      </c>
      <c r="M1687" s="370">
        <v>3.6427427894979223</v>
      </c>
      <c r="N1687" s="370">
        <v>3.6428092942099841</v>
      </c>
      <c r="O1687" s="370">
        <v>3.6428758001362063</v>
      </c>
      <c r="P1687" s="370">
        <v>3.6429423072766132</v>
      </c>
      <c r="Q1687" s="370">
        <v>3.6430088156312244</v>
      </c>
      <c r="R1687" s="370">
        <v>3.6430753252000634</v>
      </c>
      <c r="S1687" s="370">
        <v>3.6431418359831524</v>
      </c>
      <c r="T1687" s="370">
        <v>3.6432083479805137</v>
      </c>
      <c r="U1687" s="370">
        <v>3.6432748611921686</v>
      </c>
      <c r="V1687" s="370">
        <v>3.6433413756181405</v>
      </c>
      <c r="W1687" s="370">
        <v>3.6434078912584491</v>
      </c>
      <c r="X1687" s="370">
        <v>3.643474408113121</v>
      </c>
      <c r="Y1687" s="370">
        <v>3.6435409261821738</v>
      </c>
      <c r="Z1687" s="383"/>
      <c r="AA1687" s="347">
        <v>0</v>
      </c>
      <c r="AB1687" s="347">
        <v>0</v>
      </c>
      <c r="AC1687" s="348">
        <v>6.478753023073322E-2</v>
      </c>
      <c r="AD1687" s="175"/>
      <c r="AE1687" s="349">
        <v>86216</v>
      </c>
      <c r="AF1687" s="350"/>
      <c r="AG1687" s="350"/>
      <c r="AH1687" s="350"/>
      <c r="AI1687" s="350"/>
      <c r="AJ1687" s="350"/>
      <c r="AK1687" s="350"/>
      <c r="AL1687" s="351"/>
      <c r="AM1687" s="157">
        <v>3.68</v>
      </c>
      <c r="AN1687" s="216">
        <v>-3.732371400000023E-2</v>
      </c>
      <c r="AO1687"/>
      <c r="AP1687"/>
      <c r="AQ1687"/>
      <c r="AR1687"/>
      <c r="AS1687"/>
      <c r="AT1687"/>
    </row>
    <row r="1688" spans="1:46" ht="15" x14ac:dyDescent="0.25">
      <c r="C1688" s="217"/>
      <c r="D1688" s="139"/>
      <c r="E1688" s="139"/>
      <c r="F1688" s="139"/>
      <c r="G1688" s="137">
        <v>0.3125</v>
      </c>
      <c r="H1688" s="250"/>
      <c r="I1688" s="220"/>
      <c r="J1688" s="220"/>
      <c r="K1688" s="220"/>
      <c r="L1688" s="220" t="s">
        <v>32</v>
      </c>
      <c r="M1688" s="235"/>
      <c r="N1688" s="221"/>
      <c r="O1688" s="221"/>
      <c r="P1688" s="221"/>
      <c r="Q1688" s="221"/>
      <c r="R1688" s="221"/>
      <c r="S1688" s="221"/>
      <c r="T1688" s="221"/>
      <c r="U1688" s="221"/>
      <c r="V1688" s="221"/>
      <c r="W1688" s="221"/>
      <c r="X1688" s="221"/>
      <c r="Y1688" s="221"/>
      <c r="Z1688" s="222"/>
      <c r="AA1688" s="353"/>
      <c r="AB1688" s="353"/>
      <c r="AC1688" s="372">
        <v>0.23599999999999999</v>
      </c>
      <c r="AD1688" s="175"/>
      <c r="AE1688" s="186">
        <v>1</v>
      </c>
      <c r="AF1688" s="187">
        <v>0</v>
      </c>
      <c r="AG1688" s="187">
        <v>0</v>
      </c>
      <c r="AH1688" s="187">
        <v>0</v>
      </c>
      <c r="AI1688" s="187">
        <v>0</v>
      </c>
      <c r="AJ1688" s="187">
        <v>0</v>
      </c>
      <c r="AK1688" s="187">
        <v>0</v>
      </c>
      <c r="AL1688" s="188">
        <v>0</v>
      </c>
      <c r="AM1688" s="157"/>
      <c r="AN1688" s="216"/>
      <c r="AO1688"/>
      <c r="AP1688"/>
      <c r="AQ1688"/>
      <c r="AR1688"/>
      <c r="AS1688"/>
      <c r="AT1688"/>
    </row>
    <row r="1689" spans="1:46" ht="15" x14ac:dyDescent="0.25">
      <c r="C1689" s="223" t="s">
        <v>33</v>
      </c>
      <c r="D1689" s="373"/>
      <c r="E1689" s="225"/>
      <c r="F1689" s="225"/>
      <c r="G1689" s="226"/>
      <c r="H1689" s="249"/>
      <c r="I1689" s="228"/>
      <c r="J1689" s="228"/>
      <c r="K1689" s="228"/>
      <c r="L1689" s="228"/>
      <c r="M1689" s="374"/>
      <c r="N1689" s="374"/>
      <c r="O1689" s="375"/>
      <c r="P1689" s="375"/>
      <c r="Q1689" s="375"/>
      <c r="R1689" s="376" t="s">
        <v>34</v>
      </c>
      <c r="S1689" s="396">
        <v>0</v>
      </c>
      <c r="T1689" s="233"/>
      <c r="U1689" s="233"/>
      <c r="V1689" s="233"/>
      <c r="W1689" s="233"/>
      <c r="X1689" s="233"/>
      <c r="Y1689" s="233"/>
      <c r="Z1689" s="239"/>
      <c r="AA1689" s="378"/>
      <c r="AB1689" s="378"/>
      <c r="AC1689" s="379"/>
      <c r="AD1689" s="175"/>
      <c r="AE1689" s="175"/>
      <c r="AF1689" s="175"/>
      <c r="AG1689" s="175"/>
      <c r="AH1689" s="175"/>
      <c r="AI1689" s="175"/>
      <c r="AJ1689" s="175"/>
      <c r="AK1689" s="175"/>
      <c r="AL1689" s="175"/>
      <c r="AM1689" s="157"/>
      <c r="AN1689" s="216"/>
      <c r="AO1689"/>
      <c r="AP1689"/>
      <c r="AQ1689"/>
      <c r="AR1689"/>
      <c r="AS1689"/>
      <c r="AT1689"/>
    </row>
    <row r="1690" spans="1:46" ht="15" x14ac:dyDescent="0.25">
      <c r="B1690" s="380">
        <v>260</v>
      </c>
      <c r="C1690" s="365" t="s">
        <v>656</v>
      </c>
      <c r="D1690" s="366" t="s">
        <v>30</v>
      </c>
      <c r="E1690" s="366" t="s">
        <v>530</v>
      </c>
      <c r="F1690" s="367"/>
      <c r="G1690" s="411">
        <v>43194</v>
      </c>
      <c r="H1690" s="412">
        <v>0.66</v>
      </c>
      <c r="I1690" s="342">
        <v>1</v>
      </c>
      <c r="J1690" s="368">
        <v>0</v>
      </c>
      <c r="K1690" s="369">
        <v>0</v>
      </c>
      <c r="L1690" s="370">
        <v>0.66</v>
      </c>
      <c r="M1690" s="370">
        <v>0.66001204946725511</v>
      </c>
      <c r="N1690" s="370">
        <v>0.66002409915449445</v>
      </c>
      <c r="O1690" s="370">
        <v>0.66003614906172214</v>
      </c>
      <c r="P1690" s="370">
        <v>0.66004819918894242</v>
      </c>
      <c r="Q1690" s="370">
        <v>0.66006024953615883</v>
      </c>
      <c r="R1690" s="370">
        <v>0.6600723001033757</v>
      </c>
      <c r="S1690" s="370">
        <v>0.66008435089059703</v>
      </c>
      <c r="T1690" s="370">
        <v>0.66009640189782681</v>
      </c>
      <c r="U1690" s="370">
        <v>0.66010845312506894</v>
      </c>
      <c r="V1690" s="370">
        <v>0.66012050457232774</v>
      </c>
      <c r="W1690" s="370">
        <v>0.66013255623960665</v>
      </c>
      <c r="X1690" s="370">
        <v>0.66014460812691056</v>
      </c>
      <c r="Y1690" s="370">
        <v>0.66015666023424269</v>
      </c>
      <c r="Z1690" s="371"/>
      <c r="AA1690" s="347">
        <v>0</v>
      </c>
      <c r="AB1690" s="347">
        <v>0</v>
      </c>
      <c r="AC1690" s="348">
        <v>0.13636363636363635</v>
      </c>
      <c r="AD1690" s="175"/>
      <c r="AE1690" s="349">
        <v>86241</v>
      </c>
      <c r="AF1690" s="350"/>
      <c r="AG1690" s="350"/>
      <c r="AH1690" s="350"/>
      <c r="AI1690" s="350"/>
      <c r="AJ1690" s="350"/>
      <c r="AK1690" s="350"/>
      <c r="AL1690" s="351"/>
      <c r="AM1690" s="157"/>
      <c r="AN1690" s="216"/>
      <c r="AO1690"/>
      <c r="AP1690"/>
      <c r="AQ1690"/>
      <c r="AR1690"/>
      <c r="AS1690"/>
      <c r="AT1690"/>
    </row>
    <row r="1691" spans="1:46" ht="15" x14ac:dyDescent="0.25">
      <c r="C1691" s="217"/>
      <c r="D1691" s="139"/>
      <c r="E1691" s="139"/>
      <c r="F1691" s="139"/>
      <c r="G1691" s="137">
        <v>0.39583333333333331</v>
      </c>
      <c r="H1691" s="250"/>
      <c r="I1691" s="220"/>
      <c r="J1691" s="220"/>
      <c r="K1691" s="220"/>
      <c r="L1691" s="220" t="s">
        <v>32</v>
      </c>
      <c r="M1691" s="235"/>
      <c r="N1691" s="221"/>
      <c r="O1691" s="221"/>
      <c r="P1691" s="221"/>
      <c r="Q1691" s="221"/>
      <c r="R1691" s="221"/>
      <c r="S1691" s="221"/>
      <c r="T1691" s="221"/>
      <c r="U1691" s="221"/>
      <c r="V1691" s="221"/>
      <c r="W1691" s="221"/>
      <c r="X1691" s="221"/>
      <c r="Y1691" s="221"/>
      <c r="Z1691" s="222"/>
      <c r="AA1691" s="353"/>
      <c r="AB1691" s="353"/>
      <c r="AC1691" s="372">
        <v>0.09</v>
      </c>
      <c r="AD1691" s="175"/>
      <c r="AE1691" s="186">
        <v>1</v>
      </c>
      <c r="AF1691" s="187">
        <v>0</v>
      </c>
      <c r="AG1691" s="187">
        <v>0</v>
      </c>
      <c r="AH1691" s="187">
        <v>0</v>
      </c>
      <c r="AI1691" s="187">
        <v>0</v>
      </c>
      <c r="AJ1691" s="187">
        <v>0</v>
      </c>
      <c r="AK1691" s="187">
        <v>0</v>
      </c>
      <c r="AL1691" s="188">
        <v>0</v>
      </c>
      <c r="AM1691" s="157"/>
      <c r="AN1691" s="216"/>
      <c r="AO1691"/>
      <c r="AP1691"/>
      <c r="AQ1691"/>
      <c r="AR1691"/>
      <c r="AS1691"/>
      <c r="AT1691"/>
    </row>
    <row r="1692" spans="1:46" ht="15" x14ac:dyDescent="0.25">
      <c r="C1692" s="223" t="s">
        <v>33</v>
      </c>
      <c r="D1692" s="373"/>
      <c r="E1692" s="225"/>
      <c r="F1692" s="225"/>
      <c r="G1692" s="226"/>
      <c r="H1692" s="249"/>
      <c r="I1692" s="228"/>
      <c r="J1692" s="228"/>
      <c r="K1692" s="228"/>
      <c r="L1692" s="228"/>
      <c r="M1692" s="374"/>
      <c r="N1692" s="374"/>
      <c r="O1692" s="375"/>
      <c r="P1692" s="375"/>
      <c r="Q1692" s="375"/>
      <c r="R1692" s="376" t="s">
        <v>34</v>
      </c>
      <c r="S1692" s="396">
        <v>0</v>
      </c>
      <c r="T1692" s="233"/>
      <c r="U1692" s="233"/>
      <c r="V1692" s="233"/>
      <c r="W1692" s="233"/>
      <c r="X1692" s="233"/>
      <c r="Y1692" s="233"/>
      <c r="Z1692" s="234"/>
      <c r="AA1692" s="378"/>
      <c r="AB1692" s="378"/>
      <c r="AC1692" s="379"/>
      <c r="AD1692" s="175"/>
      <c r="AE1692" s="175"/>
      <c r="AF1692" s="175"/>
      <c r="AG1692" s="175"/>
      <c r="AH1692" s="175"/>
      <c r="AI1692" s="175"/>
      <c r="AJ1692" s="175"/>
      <c r="AK1692" s="175"/>
      <c r="AL1692" s="175"/>
      <c r="AM1692" s="157"/>
      <c r="AN1692" s="216"/>
      <c r="AO1692"/>
      <c r="AP1692"/>
      <c r="AQ1692"/>
      <c r="AR1692"/>
      <c r="AS1692"/>
      <c r="AT1692"/>
    </row>
    <row r="1693" spans="1:46" ht="15" x14ac:dyDescent="0.25">
      <c r="A1693" s="246"/>
      <c r="B1693" s="246"/>
      <c r="C1693" s="246"/>
      <c r="D1693" s="246"/>
      <c r="E1693" s="246"/>
      <c r="F1693" s="246"/>
      <c r="G1693" s="246"/>
      <c r="H1693" s="246"/>
      <c r="I1693" s="246"/>
      <c r="J1693" s="246"/>
      <c r="K1693" s="246"/>
      <c r="L1693" s="246"/>
      <c r="M1693" s="246"/>
      <c r="N1693" s="246"/>
      <c r="O1693" s="246"/>
      <c r="P1693" s="246"/>
      <c r="Q1693" s="246"/>
      <c r="R1693" s="246"/>
      <c r="S1693" s="246"/>
      <c r="T1693" s="246"/>
      <c r="U1693" s="246"/>
      <c r="V1693" s="246"/>
      <c r="W1693" s="246"/>
      <c r="X1693" s="246"/>
      <c r="Y1693" s="246"/>
      <c r="Z1693" s="246"/>
      <c r="AA1693" s="246"/>
      <c r="AB1693" s="246"/>
      <c r="AC1693" s="246"/>
      <c r="AD1693" s="246"/>
      <c r="AE1693" s="246"/>
      <c r="AF1693" s="246"/>
      <c r="AG1693" s="246"/>
      <c r="AH1693" s="246"/>
      <c r="AI1693" s="246"/>
      <c r="AJ1693" s="246"/>
      <c r="AK1693" s="246"/>
      <c r="AL1693" s="246"/>
      <c r="AM1693" s="157"/>
      <c r="AN1693" s="216"/>
      <c r="AO1693"/>
      <c r="AP1693"/>
      <c r="AQ1693"/>
      <c r="AR1693"/>
      <c r="AS1693"/>
      <c r="AT1693"/>
    </row>
    <row r="1694" spans="1:46" ht="15" x14ac:dyDescent="0.25">
      <c r="A1694" s="152"/>
      <c r="B1694" s="25"/>
      <c r="C1694" s="158"/>
      <c r="D1694" s="152"/>
      <c r="E1694" s="152"/>
      <c r="F1694" s="152"/>
      <c r="G1694" s="152"/>
      <c r="H1694" s="152"/>
      <c r="I1694" s="152"/>
      <c r="J1694" s="152"/>
      <c r="K1694" s="152"/>
      <c r="L1694" s="7" t="s">
        <v>0</v>
      </c>
      <c r="M1694" s="159"/>
      <c r="N1694" s="159"/>
      <c r="O1694" s="159"/>
      <c r="P1694" s="159"/>
      <c r="Q1694" s="159"/>
      <c r="R1694" s="159"/>
      <c r="S1694" s="159"/>
      <c r="T1694" s="159"/>
      <c r="U1694" s="159"/>
      <c r="V1694" s="159"/>
      <c r="W1694" s="159"/>
      <c r="X1694" s="159"/>
      <c r="Y1694" s="159"/>
      <c r="Z1694" s="156"/>
      <c r="AA1694" s="152"/>
      <c r="AB1694" s="152"/>
      <c r="AC1694" s="152"/>
      <c r="AD1694" s="152"/>
      <c r="AE1694" s="152"/>
      <c r="AF1694" s="152"/>
      <c r="AG1694" s="152"/>
      <c r="AH1694" s="152"/>
      <c r="AI1694" s="152"/>
      <c r="AJ1694" s="152"/>
      <c r="AK1694" s="152"/>
      <c r="AL1694" s="152"/>
      <c r="AM1694" s="157"/>
      <c r="AN1694" s="216"/>
      <c r="AO1694"/>
      <c r="AP1694"/>
      <c r="AQ1694"/>
      <c r="AR1694"/>
      <c r="AS1694"/>
      <c r="AT1694"/>
    </row>
    <row r="1695" spans="1:46" ht="61.5" x14ac:dyDescent="0.25">
      <c r="A1695" s="20" t="s">
        <v>39</v>
      </c>
      <c r="B1695" s="21" t="s">
        <v>657</v>
      </c>
      <c r="C1695" s="20" t="s">
        <v>2</v>
      </c>
      <c r="D1695" s="18" t="s">
        <v>3</v>
      </c>
      <c r="E1695" s="18" t="s">
        <v>4</v>
      </c>
      <c r="F1695" s="18" t="s">
        <v>5</v>
      </c>
      <c r="G1695" s="22" t="s">
        <v>6</v>
      </c>
      <c r="H1695" s="22" t="s">
        <v>826</v>
      </c>
      <c r="I1695" s="16" t="s">
        <v>7</v>
      </c>
      <c r="J1695" s="24" t="s">
        <v>8</v>
      </c>
      <c r="K1695" s="17" t="s">
        <v>9</v>
      </c>
      <c r="L1695" s="22" t="s">
        <v>10</v>
      </c>
      <c r="M1695" s="22" t="s">
        <v>658</v>
      </c>
      <c r="N1695" s="22" t="s">
        <v>659</v>
      </c>
      <c r="O1695" s="22" t="s">
        <v>660</v>
      </c>
      <c r="P1695" s="22" t="s">
        <v>661</v>
      </c>
      <c r="Q1695" s="22" t="s">
        <v>662</v>
      </c>
      <c r="R1695" s="22" t="s">
        <v>663</v>
      </c>
      <c r="S1695" s="22" t="s">
        <v>664</v>
      </c>
      <c r="T1695" s="22" t="s">
        <v>665</v>
      </c>
      <c r="U1695" s="22" t="s">
        <v>666</v>
      </c>
      <c r="V1695" s="22" t="s">
        <v>667</v>
      </c>
      <c r="W1695" s="22" t="s">
        <v>665</v>
      </c>
      <c r="X1695" s="22" t="s">
        <v>666</v>
      </c>
      <c r="Y1695" s="22" t="s">
        <v>667</v>
      </c>
      <c r="Z1695" s="23" t="s">
        <v>11</v>
      </c>
      <c r="AA1695" s="19" t="s">
        <v>12</v>
      </c>
      <c r="AB1695" s="19" t="s">
        <v>13</v>
      </c>
      <c r="AC1695" s="19" t="s">
        <v>14</v>
      </c>
      <c r="AD1695" s="160"/>
      <c r="AE1695" s="19" t="s">
        <v>15</v>
      </c>
      <c r="AF1695" s="19" t="s">
        <v>16</v>
      </c>
      <c r="AG1695" s="19" t="s">
        <v>17</v>
      </c>
      <c r="AH1695" s="19" t="s">
        <v>18</v>
      </c>
      <c r="AI1695" s="19" t="s">
        <v>19</v>
      </c>
      <c r="AJ1695" s="19" t="s">
        <v>20</v>
      </c>
      <c r="AK1695" s="19" t="s">
        <v>21</v>
      </c>
      <c r="AL1695" s="19" t="s">
        <v>22</v>
      </c>
      <c r="AM1695" s="157"/>
      <c r="AN1695" s="216"/>
      <c r="AO1695"/>
      <c r="AP1695"/>
      <c r="AQ1695"/>
      <c r="AR1695"/>
      <c r="AS1695"/>
      <c r="AT1695"/>
    </row>
    <row r="1696" spans="1:46" ht="15" x14ac:dyDescent="0.25">
      <c r="A1696" s="6"/>
      <c r="B1696" s="161"/>
      <c r="C1696" s="162"/>
      <c r="D1696" s="161"/>
      <c r="E1696" s="161"/>
      <c r="F1696" s="161"/>
      <c r="G1696" s="163"/>
      <c r="H1696" s="161"/>
      <c r="I1696" s="164"/>
      <c r="J1696" s="165"/>
      <c r="K1696" s="161"/>
      <c r="L1696" s="161"/>
      <c r="M1696" s="161"/>
      <c r="N1696" s="161"/>
      <c r="O1696" s="161"/>
      <c r="P1696" s="161"/>
      <c r="Q1696" s="161"/>
      <c r="R1696" s="161"/>
      <c r="S1696" s="161"/>
      <c r="T1696" s="161"/>
      <c r="U1696" s="161"/>
      <c r="V1696" s="161"/>
      <c r="W1696" s="161"/>
      <c r="X1696" s="161"/>
      <c r="Y1696" s="161"/>
      <c r="Z1696" s="160"/>
      <c r="AA1696" s="160"/>
      <c r="AB1696" s="160"/>
      <c r="AC1696" s="160"/>
      <c r="AD1696" s="160"/>
      <c r="AE1696" s="160"/>
      <c r="AF1696" s="160"/>
      <c r="AG1696" s="160"/>
      <c r="AH1696" s="160"/>
      <c r="AI1696" s="160"/>
      <c r="AJ1696" s="160"/>
      <c r="AK1696" s="160"/>
      <c r="AL1696" s="160"/>
      <c r="AM1696" s="157"/>
      <c r="AN1696" s="216"/>
      <c r="AO1696"/>
      <c r="AP1696"/>
      <c r="AQ1696"/>
      <c r="AR1696"/>
      <c r="AS1696"/>
      <c r="AT1696"/>
    </row>
    <row r="1697" spans="1:46" ht="15" x14ac:dyDescent="0.25">
      <c r="A1697" s="334" t="s">
        <v>525</v>
      </c>
      <c r="B1697" s="335">
        <v>983</v>
      </c>
      <c r="C1697" s="336"/>
      <c r="D1697" s="337" t="s">
        <v>23</v>
      </c>
      <c r="E1697" s="338" t="s">
        <v>839</v>
      </c>
      <c r="F1697" s="339"/>
      <c r="G1697" s="408"/>
      <c r="H1697" s="409">
        <v>36.4</v>
      </c>
      <c r="I1697" s="342">
        <v>1</v>
      </c>
      <c r="J1697" s="343"/>
      <c r="K1697" s="344" t="s">
        <v>24</v>
      </c>
      <c r="L1697" s="345">
        <v>36.4</v>
      </c>
      <c r="M1697" s="345">
        <v>36.400664546375879</v>
      </c>
      <c r="N1697" s="345">
        <v>36.401329104884233</v>
      </c>
      <c r="O1697" s="345">
        <v>36.401993675525283</v>
      </c>
      <c r="P1697" s="345">
        <v>36.40265825829924</v>
      </c>
      <c r="Q1697" s="345">
        <v>36.403322853206326</v>
      </c>
      <c r="R1697" s="345">
        <v>36.403987460246782</v>
      </c>
      <c r="S1697" s="345">
        <v>36.404652079420792</v>
      </c>
      <c r="T1697" s="345">
        <v>36.405316710728627</v>
      </c>
      <c r="U1697" s="345">
        <v>36.405981354170464</v>
      </c>
      <c r="V1697" s="345">
        <v>36.406646009746552</v>
      </c>
      <c r="W1697" s="345">
        <v>36.40731067745709</v>
      </c>
      <c r="X1697" s="345">
        <v>36.407975357302334</v>
      </c>
      <c r="Y1697" s="345">
        <v>36.408640049282468</v>
      </c>
      <c r="Z1697" s="346" t="s">
        <v>1640</v>
      </c>
      <c r="AA1697" s="347">
        <v>0</v>
      </c>
      <c r="AB1697" s="347">
        <v>0</v>
      </c>
      <c r="AC1697" s="348">
        <v>0.27747252747252749</v>
      </c>
      <c r="AD1697" s="175"/>
      <c r="AE1697" s="349">
        <v>20230</v>
      </c>
      <c r="AF1697" s="350"/>
      <c r="AG1697" s="350"/>
      <c r="AH1697" s="350"/>
      <c r="AI1697" s="350"/>
      <c r="AJ1697" s="350"/>
      <c r="AK1697" s="350"/>
      <c r="AL1697" s="351"/>
      <c r="AM1697" s="157"/>
      <c r="AN1697" s="216"/>
      <c r="AO1697"/>
      <c r="AP1697"/>
      <c r="AQ1697"/>
      <c r="AR1697"/>
      <c r="AS1697"/>
      <c r="AT1697"/>
    </row>
    <row r="1698" spans="1:46" ht="15" x14ac:dyDescent="0.25">
      <c r="A1698" s="11"/>
      <c r="B1698" s="176"/>
      <c r="C1698" s="177"/>
      <c r="D1698" s="178"/>
      <c r="E1698" s="178"/>
      <c r="F1698" s="178"/>
      <c r="G1698" s="179"/>
      <c r="H1698" s="180"/>
      <c r="I1698" s="181"/>
      <c r="J1698" s="182"/>
      <c r="K1698" s="183" t="s">
        <v>25</v>
      </c>
      <c r="L1698" s="352">
        <v>39.959315837000005</v>
      </c>
      <c r="M1698" s="352">
        <v>39.960045364981383</v>
      </c>
      <c r="N1698" s="352">
        <v>39.960774906281586</v>
      </c>
      <c r="O1698" s="352">
        <v>39.961504460900862</v>
      </c>
      <c r="P1698" s="352">
        <v>39.962234028839447</v>
      </c>
      <c r="Q1698" s="352">
        <v>39.962963610097574</v>
      </c>
      <c r="R1698" s="352">
        <v>39.963693204675515</v>
      </c>
      <c r="S1698" s="352">
        <v>39.964422812573474</v>
      </c>
      <c r="T1698" s="352">
        <v>39.965152433791737</v>
      </c>
      <c r="U1698" s="352">
        <v>39.965882068330515</v>
      </c>
      <c r="V1698" s="352">
        <v>39.966611716190066</v>
      </c>
      <c r="W1698" s="352">
        <v>39.967341377370616</v>
      </c>
      <c r="X1698" s="352">
        <v>39.96807105187245</v>
      </c>
      <c r="Y1698" s="352">
        <v>39.968800739695759</v>
      </c>
      <c r="Z1698" s="184"/>
      <c r="AA1698" s="353"/>
      <c r="AB1698" s="353"/>
      <c r="AC1698" s="354">
        <v>10.1</v>
      </c>
      <c r="AD1698" s="175"/>
      <c r="AE1698" s="186">
        <v>1</v>
      </c>
      <c r="AF1698" s="187">
        <v>0</v>
      </c>
      <c r="AG1698" s="187">
        <v>0</v>
      </c>
      <c r="AH1698" s="187">
        <v>0</v>
      </c>
      <c r="AI1698" s="187">
        <v>0</v>
      </c>
      <c r="AJ1698" s="187">
        <v>0</v>
      </c>
      <c r="AK1698" s="187">
        <v>0</v>
      </c>
      <c r="AL1698" s="188">
        <v>0</v>
      </c>
      <c r="AM1698" s="157"/>
      <c r="AN1698" s="216"/>
      <c r="AO1698"/>
      <c r="AP1698"/>
      <c r="AQ1698"/>
      <c r="AR1698"/>
      <c r="AS1698"/>
      <c r="AT1698"/>
    </row>
    <row r="1699" spans="1:46" ht="15" x14ac:dyDescent="0.25">
      <c r="A1699" s="11"/>
      <c r="B1699" s="176"/>
      <c r="C1699" s="189"/>
      <c r="D1699" s="190" t="s">
        <v>26</v>
      </c>
      <c r="E1699" s="355"/>
      <c r="F1699" s="356"/>
      <c r="G1699" s="357"/>
      <c r="H1699" s="358"/>
      <c r="I1699" s="359"/>
      <c r="J1699" s="359"/>
      <c r="K1699" s="359"/>
      <c r="L1699" s="359"/>
      <c r="M1699" s="359"/>
      <c r="N1699" s="360"/>
      <c r="O1699" s="360"/>
      <c r="P1699" s="360"/>
      <c r="Q1699" s="360"/>
      <c r="R1699" s="361" t="s">
        <v>27</v>
      </c>
      <c r="S1699" s="392">
        <v>0</v>
      </c>
      <c r="T1699" s="353"/>
      <c r="U1699" s="353"/>
      <c r="V1699" s="353"/>
      <c r="W1699" s="353"/>
      <c r="X1699" s="353"/>
      <c r="Y1699" s="353"/>
      <c r="Z1699" s="184"/>
      <c r="AA1699" s="362"/>
      <c r="AB1699" s="362"/>
      <c r="AC1699" s="363"/>
      <c r="AD1699" s="175"/>
      <c r="AE1699" s="175"/>
      <c r="AF1699" s="175"/>
      <c r="AG1699" s="175"/>
      <c r="AH1699" s="175"/>
      <c r="AI1699" s="175"/>
      <c r="AJ1699" s="175"/>
      <c r="AK1699" s="175"/>
      <c r="AL1699" s="175"/>
      <c r="AM1699" s="157"/>
      <c r="AN1699" s="216"/>
      <c r="AO1699"/>
      <c r="AP1699"/>
      <c r="AQ1699"/>
      <c r="AR1699"/>
      <c r="AS1699"/>
      <c r="AT1699"/>
    </row>
    <row r="1700" spans="1:46" ht="15" x14ac:dyDescent="0.25">
      <c r="A1700" s="14"/>
      <c r="B1700" s="197"/>
      <c r="C1700" s="198"/>
      <c r="D1700" s="198"/>
      <c r="E1700" s="198"/>
      <c r="F1700" s="199"/>
      <c r="G1700" s="200" t="s">
        <v>28</v>
      </c>
      <c r="H1700" s="201">
        <v>0.99199999999999999</v>
      </c>
      <c r="I1700" s="197"/>
      <c r="J1700" s="202"/>
      <c r="K1700" s="203" t="s">
        <v>29</v>
      </c>
      <c r="L1700" s="78">
        <v>36.108799999999995</v>
      </c>
      <c r="M1700" s="78">
        <v>36.109459230004873</v>
      </c>
      <c r="N1700" s="78">
        <v>36.110118472045158</v>
      </c>
      <c r="O1700" s="78">
        <v>36.110777726121079</v>
      </c>
      <c r="P1700" s="78">
        <v>36.111436992232846</v>
      </c>
      <c r="Q1700" s="78">
        <v>36.112096270380675</v>
      </c>
      <c r="R1700" s="78">
        <v>36.112755560564807</v>
      </c>
      <c r="S1700" s="78">
        <v>36.113414862785426</v>
      </c>
      <c r="T1700" s="78">
        <v>36.114074177042795</v>
      </c>
      <c r="U1700" s="78">
        <v>36.114733503337099</v>
      </c>
      <c r="V1700" s="78">
        <v>36.11539284166858</v>
      </c>
      <c r="W1700" s="78">
        <v>36.116052192037436</v>
      </c>
      <c r="X1700" s="78">
        <v>36.116711554443917</v>
      </c>
      <c r="Y1700" s="78">
        <v>36.117370928888207</v>
      </c>
      <c r="Z1700" s="204"/>
      <c r="AA1700" s="205"/>
      <c r="AB1700" s="198"/>
      <c r="AC1700" s="206"/>
      <c r="AD1700" s="175"/>
      <c r="AE1700" s="175"/>
      <c r="AF1700" s="175"/>
      <c r="AG1700" s="175"/>
      <c r="AH1700" s="175"/>
      <c r="AI1700" s="175"/>
      <c r="AJ1700" s="175"/>
      <c r="AK1700" s="175"/>
      <c r="AL1700" s="175"/>
      <c r="AM1700" s="157"/>
      <c r="AN1700" s="216"/>
      <c r="AO1700"/>
      <c r="AP1700"/>
      <c r="AQ1700"/>
      <c r="AR1700"/>
      <c r="AS1700"/>
      <c r="AT1700"/>
    </row>
    <row r="1701" spans="1:46" ht="15" x14ac:dyDescent="0.25">
      <c r="A1701" s="2"/>
      <c r="C1701" s="207"/>
      <c r="D1701" s="208"/>
      <c r="E1701" s="208"/>
      <c r="F1701" s="208"/>
      <c r="G1701" s="209"/>
      <c r="H1701" s="241"/>
      <c r="I1701" s="211"/>
      <c r="J1701" s="212"/>
      <c r="K1701" s="208"/>
      <c r="Z1701" s="175"/>
      <c r="AA1701" s="175"/>
      <c r="AB1701" s="175"/>
      <c r="AC1701" s="175"/>
      <c r="AD1701" s="175"/>
      <c r="AE1701" s="175"/>
      <c r="AF1701" s="175"/>
      <c r="AG1701" s="175"/>
      <c r="AH1701" s="175"/>
      <c r="AI1701" s="175"/>
      <c r="AJ1701" s="175"/>
      <c r="AK1701" s="175"/>
      <c r="AL1701" s="175"/>
      <c r="AM1701" s="157"/>
      <c r="AN1701" s="216"/>
      <c r="AO1701"/>
      <c r="AP1701"/>
      <c r="AQ1701"/>
      <c r="AR1701"/>
      <c r="AS1701"/>
      <c r="AT1701"/>
    </row>
    <row r="1702" spans="1:46" ht="15" x14ac:dyDescent="0.25">
      <c r="A1702" s="152"/>
      <c r="B1702" s="388">
        <v>841</v>
      </c>
      <c r="C1702" s="365" t="s">
        <v>521</v>
      </c>
      <c r="D1702" s="366" t="s">
        <v>30</v>
      </c>
      <c r="E1702" s="366" t="s">
        <v>571</v>
      </c>
      <c r="F1702" s="367"/>
      <c r="G1702" s="411">
        <v>43497</v>
      </c>
      <c r="H1702" s="412">
        <v>14.72</v>
      </c>
      <c r="I1702" s="342">
        <v>1</v>
      </c>
      <c r="J1702" s="368">
        <v>0</v>
      </c>
      <c r="K1702" s="369">
        <v>0</v>
      </c>
      <c r="L1702" s="370">
        <v>14.72</v>
      </c>
      <c r="M1702" s="370">
        <v>14.720268739633326</v>
      </c>
      <c r="N1702" s="370">
        <v>14.720537484172967</v>
      </c>
      <c r="O1702" s="370">
        <v>14.720806233619015</v>
      </c>
      <c r="P1702" s="370">
        <v>14.721074987971564</v>
      </c>
      <c r="Q1702" s="370">
        <v>14.721343747230694</v>
      </c>
      <c r="R1702" s="370">
        <v>14.721612511396501</v>
      </c>
      <c r="S1702" s="370">
        <v>14.721881280469074</v>
      </c>
      <c r="T1702" s="370">
        <v>14.722150054448502</v>
      </c>
      <c r="U1702" s="370">
        <v>14.722418833334872</v>
      </c>
      <c r="V1702" s="370">
        <v>14.72268761712828</v>
      </c>
      <c r="W1702" s="370">
        <v>14.722956405828803</v>
      </c>
      <c r="X1702" s="370">
        <v>14.723225199436552</v>
      </c>
      <c r="Y1702" s="370">
        <v>14.723493997951595</v>
      </c>
      <c r="Z1702" s="381"/>
      <c r="AA1702" s="347">
        <v>0</v>
      </c>
      <c r="AB1702" s="347">
        <v>0</v>
      </c>
      <c r="AC1702" s="348">
        <v>0.27105978260869568</v>
      </c>
      <c r="AD1702" s="175"/>
      <c r="AE1702" s="349">
        <v>86320</v>
      </c>
      <c r="AF1702" s="350"/>
      <c r="AG1702" s="350"/>
      <c r="AH1702" s="350"/>
      <c r="AI1702" s="350"/>
      <c r="AJ1702" s="350"/>
      <c r="AK1702" s="350"/>
      <c r="AL1702" s="351"/>
      <c r="AM1702" s="157">
        <v>15.642786334492294</v>
      </c>
      <c r="AN1702" s="216">
        <v>-0.92278633449229375</v>
      </c>
      <c r="AO1702"/>
      <c r="AP1702"/>
      <c r="AQ1702"/>
      <c r="AR1702"/>
      <c r="AS1702"/>
      <c r="AT1702"/>
    </row>
    <row r="1703" spans="1:46" ht="15" x14ac:dyDescent="0.25">
      <c r="A1703" s="152"/>
      <c r="C1703" s="217"/>
      <c r="D1703" s="139"/>
      <c r="E1703" s="139"/>
      <c r="F1703" s="139"/>
      <c r="G1703" s="218">
        <v>0.47916666666666669</v>
      </c>
      <c r="H1703" s="248"/>
      <c r="I1703" s="220"/>
      <c r="J1703" s="220"/>
      <c r="K1703" s="220"/>
      <c r="L1703" s="220" t="s">
        <v>32</v>
      </c>
      <c r="M1703" s="235"/>
      <c r="N1703" s="221"/>
      <c r="O1703" s="221"/>
      <c r="P1703" s="221"/>
      <c r="Q1703" s="221"/>
      <c r="R1703" s="221"/>
      <c r="S1703" s="221"/>
      <c r="T1703" s="221"/>
      <c r="U1703" s="221"/>
      <c r="V1703" s="221"/>
      <c r="W1703" s="221"/>
      <c r="X1703" s="221"/>
      <c r="Y1703" s="221"/>
      <c r="Z1703" s="222"/>
      <c r="AA1703" s="353"/>
      <c r="AB1703" s="353"/>
      <c r="AC1703" s="372">
        <v>3.99</v>
      </c>
      <c r="AD1703" s="175"/>
      <c r="AE1703" s="186">
        <v>1</v>
      </c>
      <c r="AF1703" s="187">
        <v>0</v>
      </c>
      <c r="AG1703" s="187">
        <v>0</v>
      </c>
      <c r="AH1703" s="187">
        <v>0</v>
      </c>
      <c r="AI1703" s="187">
        <v>0</v>
      </c>
      <c r="AJ1703" s="187">
        <v>0</v>
      </c>
      <c r="AK1703" s="187">
        <v>0</v>
      </c>
      <c r="AL1703" s="188">
        <v>0</v>
      </c>
      <c r="AM1703" s="157"/>
      <c r="AN1703" s="216"/>
      <c r="AO1703"/>
      <c r="AP1703"/>
      <c r="AQ1703"/>
      <c r="AR1703"/>
      <c r="AS1703"/>
      <c r="AT1703"/>
    </row>
    <row r="1704" spans="1:46" ht="15" x14ac:dyDescent="0.25">
      <c r="A1704" s="152"/>
      <c r="C1704" s="223" t="s">
        <v>33</v>
      </c>
      <c r="D1704" s="373"/>
      <c r="E1704" s="225"/>
      <c r="F1704" s="225"/>
      <c r="G1704" s="226"/>
      <c r="H1704" s="249"/>
      <c r="I1704" s="228"/>
      <c r="J1704" s="228"/>
      <c r="K1704" s="228"/>
      <c r="L1704" s="228"/>
      <c r="M1704" s="374"/>
      <c r="N1704" s="374"/>
      <c r="O1704" s="375"/>
      <c r="P1704" s="375"/>
      <c r="Q1704" s="375"/>
      <c r="R1704" s="376" t="s">
        <v>34</v>
      </c>
      <c r="S1704" s="396">
        <v>0</v>
      </c>
      <c r="T1704" s="233"/>
      <c r="U1704" s="233"/>
      <c r="V1704" s="233"/>
      <c r="W1704" s="233"/>
      <c r="X1704" s="233"/>
      <c r="Y1704" s="233"/>
      <c r="Z1704" s="234"/>
      <c r="AA1704" s="378"/>
      <c r="AB1704" s="378"/>
      <c r="AC1704" s="379"/>
      <c r="AD1704" s="175"/>
      <c r="AE1704" s="175"/>
      <c r="AF1704" s="175"/>
      <c r="AG1704" s="175"/>
      <c r="AH1704" s="175"/>
      <c r="AI1704" s="175"/>
      <c r="AJ1704" s="175"/>
      <c r="AK1704" s="175"/>
      <c r="AL1704" s="175"/>
      <c r="AM1704" s="157"/>
      <c r="AN1704" s="216"/>
      <c r="AO1704"/>
      <c r="AP1704"/>
      <c r="AQ1704"/>
      <c r="AR1704"/>
      <c r="AS1704"/>
      <c r="AT1704"/>
    </row>
    <row r="1705" spans="1:46" ht="15" x14ac:dyDescent="0.25">
      <c r="A1705" s="152"/>
      <c r="B1705" s="364">
        <v>861</v>
      </c>
      <c r="C1705" s="365" t="s">
        <v>522</v>
      </c>
      <c r="D1705" s="366" t="s">
        <v>30</v>
      </c>
      <c r="E1705" s="366" t="s">
        <v>545</v>
      </c>
      <c r="F1705" s="367"/>
      <c r="G1705" s="411">
        <v>43430</v>
      </c>
      <c r="H1705" s="412">
        <v>8.3000000000000007</v>
      </c>
      <c r="I1705" s="342">
        <v>1</v>
      </c>
      <c r="J1705" s="368">
        <v>0</v>
      </c>
      <c r="K1705" s="369">
        <v>0</v>
      </c>
      <c r="L1705" s="370">
        <v>8.3000000000000007</v>
      </c>
      <c r="M1705" s="370">
        <v>8.3001515311791181</v>
      </c>
      <c r="N1705" s="370">
        <v>8.3003030651247034</v>
      </c>
      <c r="O1705" s="370">
        <v>8.3004546018368099</v>
      </c>
      <c r="P1705" s="370">
        <v>8.3006061413154875</v>
      </c>
      <c r="Q1705" s="370">
        <v>8.3007576835607857</v>
      </c>
      <c r="R1705" s="370">
        <v>8.3009092285727561</v>
      </c>
      <c r="S1705" s="370">
        <v>8.3010607763514468</v>
      </c>
      <c r="T1705" s="370">
        <v>8.3012123268969145</v>
      </c>
      <c r="U1705" s="370">
        <v>8.3013638802092018</v>
      </c>
      <c r="V1705" s="370">
        <v>8.3015154362883639</v>
      </c>
      <c r="W1705" s="370">
        <v>8.3016669951344486</v>
      </c>
      <c r="X1705" s="370">
        <v>8.3018185567475129</v>
      </c>
      <c r="Y1705" s="370">
        <v>8.3019701211275976</v>
      </c>
      <c r="Z1705" s="371"/>
      <c r="AA1705" s="347">
        <v>0</v>
      </c>
      <c r="AB1705" s="347">
        <v>0</v>
      </c>
      <c r="AC1705" s="348">
        <v>0.25421686746987948</v>
      </c>
      <c r="AD1705" s="175"/>
      <c r="AE1705" s="349">
        <v>86314</v>
      </c>
      <c r="AF1705" s="350"/>
      <c r="AG1705" s="350"/>
      <c r="AH1705" s="350"/>
      <c r="AI1705" s="350"/>
      <c r="AJ1705" s="350"/>
      <c r="AK1705" s="350"/>
      <c r="AL1705" s="351"/>
      <c r="AM1705" s="157">
        <v>9.7259503516779109</v>
      </c>
      <c r="AN1705" s="240">
        <v>-1.4259503516779102</v>
      </c>
      <c r="AO1705"/>
      <c r="AP1705"/>
      <c r="AQ1705"/>
      <c r="AR1705"/>
      <c r="AS1705"/>
      <c r="AT1705"/>
    </row>
    <row r="1706" spans="1:46" ht="15" x14ac:dyDescent="0.25">
      <c r="A1706" s="152"/>
      <c r="C1706" s="217"/>
      <c r="D1706" s="139"/>
      <c r="E1706" s="139"/>
      <c r="F1706" s="139"/>
      <c r="G1706" s="218">
        <v>0.8125</v>
      </c>
      <c r="H1706" s="250"/>
      <c r="I1706" s="220"/>
      <c r="J1706" s="220"/>
      <c r="K1706" s="220"/>
      <c r="L1706" s="220" t="s">
        <v>32</v>
      </c>
      <c r="M1706" s="221"/>
      <c r="N1706" s="221"/>
      <c r="O1706" s="221"/>
      <c r="P1706" s="221"/>
      <c r="Q1706" s="221"/>
      <c r="R1706" s="221"/>
      <c r="S1706" s="221"/>
      <c r="T1706" s="221"/>
      <c r="U1706" s="221"/>
      <c r="V1706" s="221"/>
      <c r="W1706" s="221"/>
      <c r="X1706" s="221"/>
      <c r="Y1706" s="221"/>
      <c r="Z1706" s="222"/>
      <c r="AA1706" s="353"/>
      <c r="AB1706" s="353"/>
      <c r="AC1706" s="372">
        <v>2.11</v>
      </c>
      <c r="AD1706" s="175"/>
      <c r="AE1706" s="186">
        <v>1</v>
      </c>
      <c r="AF1706" s="187">
        <v>0</v>
      </c>
      <c r="AG1706" s="187">
        <v>0</v>
      </c>
      <c r="AH1706" s="187">
        <v>0</v>
      </c>
      <c r="AI1706" s="187">
        <v>0</v>
      </c>
      <c r="AJ1706" s="187">
        <v>0</v>
      </c>
      <c r="AK1706" s="187">
        <v>0</v>
      </c>
      <c r="AL1706" s="188">
        <v>0</v>
      </c>
      <c r="AM1706" s="157"/>
      <c r="AN1706" s="216"/>
      <c r="AO1706"/>
      <c r="AP1706"/>
      <c r="AQ1706"/>
      <c r="AR1706"/>
      <c r="AS1706"/>
      <c r="AT1706"/>
    </row>
    <row r="1707" spans="1:46" ht="15" x14ac:dyDescent="0.25">
      <c r="A1707" s="152"/>
      <c r="C1707" s="223" t="s">
        <v>33</v>
      </c>
      <c r="D1707" s="373"/>
      <c r="E1707" s="225"/>
      <c r="F1707" s="225"/>
      <c r="G1707" s="226"/>
      <c r="H1707" s="249"/>
      <c r="I1707" s="228"/>
      <c r="J1707" s="228"/>
      <c r="K1707" s="228"/>
      <c r="L1707" s="228"/>
      <c r="M1707" s="374"/>
      <c r="N1707" s="374"/>
      <c r="O1707" s="375"/>
      <c r="P1707" s="375"/>
      <c r="Q1707" s="375"/>
      <c r="R1707" s="376" t="s">
        <v>34</v>
      </c>
      <c r="S1707" s="396">
        <v>0</v>
      </c>
      <c r="T1707" s="233"/>
      <c r="U1707" s="233"/>
      <c r="V1707" s="233"/>
      <c r="W1707" s="233"/>
      <c r="X1707" s="233"/>
      <c r="Y1707" s="233"/>
      <c r="Z1707" s="234"/>
      <c r="AA1707" s="378"/>
      <c r="AB1707" s="378"/>
      <c r="AC1707" s="379"/>
      <c r="AD1707" s="175"/>
      <c r="AE1707" s="175"/>
      <c r="AF1707" s="175"/>
      <c r="AG1707" s="175"/>
      <c r="AH1707" s="175"/>
      <c r="AI1707" s="175"/>
      <c r="AJ1707" s="175"/>
      <c r="AK1707" s="175"/>
      <c r="AL1707" s="175"/>
      <c r="AM1707" s="157"/>
      <c r="AN1707" s="216"/>
      <c r="AO1707"/>
      <c r="AP1707"/>
      <c r="AQ1707"/>
      <c r="AR1707"/>
      <c r="AS1707"/>
      <c r="AT1707"/>
    </row>
    <row r="1708" spans="1:46" ht="15" x14ac:dyDescent="0.25">
      <c r="A1708" s="152"/>
      <c r="B1708" s="364">
        <v>867</v>
      </c>
      <c r="C1708" s="365" t="s">
        <v>523</v>
      </c>
      <c r="D1708" s="366" t="s">
        <v>30</v>
      </c>
      <c r="E1708" s="366" t="s">
        <v>582</v>
      </c>
      <c r="F1708" s="367"/>
      <c r="G1708" s="411">
        <v>43487</v>
      </c>
      <c r="H1708" s="412">
        <v>5.5</v>
      </c>
      <c r="I1708" s="342">
        <v>1</v>
      </c>
      <c r="J1708" s="368">
        <v>0</v>
      </c>
      <c r="K1708" s="369">
        <v>0</v>
      </c>
      <c r="L1708" s="370">
        <v>5.5</v>
      </c>
      <c r="M1708" s="370">
        <v>5.5001004122271251</v>
      </c>
      <c r="N1708" s="370">
        <v>5.500200826287454</v>
      </c>
      <c r="O1708" s="370">
        <v>5.5003012421810178</v>
      </c>
      <c r="P1708" s="370">
        <v>5.5004016599078529</v>
      </c>
      <c r="Q1708" s="370">
        <v>5.5005020794679895</v>
      </c>
      <c r="R1708" s="370">
        <v>5.5006025008614641</v>
      </c>
      <c r="S1708" s="370">
        <v>5.5007029240883085</v>
      </c>
      <c r="T1708" s="370">
        <v>5.5008033491485566</v>
      </c>
      <c r="U1708" s="370">
        <v>5.5009037760422412</v>
      </c>
      <c r="V1708" s="370">
        <v>5.5010042047693979</v>
      </c>
      <c r="W1708" s="370">
        <v>5.5011046353300559</v>
      </c>
      <c r="X1708" s="370">
        <v>5.5012050677242552</v>
      </c>
      <c r="Y1708" s="370">
        <v>5.5013055019520216</v>
      </c>
      <c r="Z1708" s="371"/>
      <c r="AA1708" s="347">
        <v>0</v>
      </c>
      <c r="AB1708" s="347">
        <v>0</v>
      </c>
      <c r="AC1708" s="348">
        <v>0.16545454545454547</v>
      </c>
      <c r="AD1708" s="175"/>
      <c r="AE1708" s="349">
        <v>86302</v>
      </c>
      <c r="AF1708" s="350"/>
      <c r="AG1708" s="350"/>
      <c r="AH1708" s="350"/>
      <c r="AI1708" s="350"/>
      <c r="AJ1708" s="350"/>
      <c r="AK1708" s="350"/>
      <c r="AL1708" s="351"/>
      <c r="AM1708" s="157">
        <v>4.9053203092681041</v>
      </c>
      <c r="AN1708" s="216">
        <v>0.59467969073189586</v>
      </c>
      <c r="AO1708"/>
      <c r="AP1708"/>
      <c r="AQ1708"/>
      <c r="AR1708"/>
      <c r="AS1708"/>
      <c r="AT1708"/>
    </row>
    <row r="1709" spans="1:46" ht="15" x14ac:dyDescent="0.25">
      <c r="C1709" s="217"/>
      <c r="D1709" s="139"/>
      <c r="E1709" s="139"/>
      <c r="F1709" s="139"/>
      <c r="G1709" s="218">
        <v>0.75</v>
      </c>
      <c r="H1709" s="250"/>
      <c r="I1709" s="220"/>
      <c r="J1709" s="220"/>
      <c r="K1709" s="220"/>
      <c r="L1709" s="220" t="s">
        <v>32</v>
      </c>
      <c r="M1709" s="235"/>
      <c r="N1709" s="221"/>
      <c r="O1709" s="221"/>
      <c r="P1709" s="221"/>
      <c r="Q1709" s="221"/>
      <c r="R1709" s="221"/>
      <c r="S1709" s="221"/>
      <c r="T1709" s="221"/>
      <c r="U1709" s="221"/>
      <c r="V1709" s="221"/>
      <c r="W1709" s="221"/>
      <c r="X1709" s="221"/>
      <c r="Y1709" s="221"/>
      <c r="Z1709" s="222"/>
      <c r="AA1709" s="353"/>
      <c r="AB1709" s="353"/>
      <c r="AC1709" s="372">
        <v>0.91</v>
      </c>
      <c r="AD1709" s="175"/>
      <c r="AE1709" s="186">
        <v>1</v>
      </c>
      <c r="AF1709" s="187">
        <v>0</v>
      </c>
      <c r="AG1709" s="187">
        <v>0</v>
      </c>
      <c r="AH1709" s="187">
        <v>0</v>
      </c>
      <c r="AI1709" s="187">
        <v>0</v>
      </c>
      <c r="AJ1709" s="187">
        <v>0</v>
      </c>
      <c r="AK1709" s="187">
        <v>0</v>
      </c>
      <c r="AL1709" s="188">
        <v>0</v>
      </c>
      <c r="AM1709" s="157"/>
      <c r="AN1709" s="216"/>
      <c r="AO1709"/>
      <c r="AP1709"/>
      <c r="AQ1709"/>
      <c r="AR1709"/>
      <c r="AS1709"/>
      <c r="AT1709"/>
    </row>
    <row r="1710" spans="1:46" ht="15" x14ac:dyDescent="0.25">
      <c r="C1710" s="223" t="s">
        <v>33</v>
      </c>
      <c r="D1710" s="373"/>
      <c r="E1710" s="225"/>
      <c r="F1710" s="225"/>
      <c r="G1710" s="226"/>
      <c r="H1710" s="249"/>
      <c r="I1710" s="228"/>
      <c r="J1710" s="228"/>
      <c r="K1710" s="228"/>
      <c r="L1710" s="228"/>
      <c r="M1710" s="374"/>
      <c r="N1710" s="374"/>
      <c r="O1710" s="375"/>
      <c r="P1710" s="375"/>
      <c r="Q1710" s="375"/>
      <c r="R1710" s="376" t="s">
        <v>34</v>
      </c>
      <c r="S1710" s="396">
        <v>0</v>
      </c>
      <c r="T1710" s="233"/>
      <c r="U1710" s="233"/>
      <c r="V1710" s="233"/>
      <c r="W1710" s="233"/>
      <c r="X1710" s="233"/>
      <c r="Y1710" s="233"/>
      <c r="Z1710" s="234"/>
      <c r="AA1710" s="378"/>
      <c r="AB1710" s="378"/>
      <c r="AC1710" s="379"/>
      <c r="AD1710" s="175"/>
      <c r="AE1710" s="175"/>
      <c r="AF1710" s="175"/>
      <c r="AG1710" s="175"/>
      <c r="AH1710" s="175"/>
      <c r="AI1710" s="175"/>
      <c r="AJ1710" s="175"/>
      <c r="AK1710" s="175"/>
      <c r="AL1710" s="175"/>
      <c r="AM1710" s="157"/>
      <c r="AN1710" s="216"/>
      <c r="AO1710"/>
      <c r="AP1710"/>
      <c r="AQ1710"/>
      <c r="AR1710"/>
      <c r="AS1710"/>
      <c r="AT1710"/>
    </row>
    <row r="1711" spans="1:46" ht="15" x14ac:dyDescent="0.25">
      <c r="B1711" s="364">
        <v>917</v>
      </c>
      <c r="C1711" s="365" t="s">
        <v>404</v>
      </c>
      <c r="D1711" s="366" t="s">
        <v>30</v>
      </c>
      <c r="E1711" s="366" t="s">
        <v>532</v>
      </c>
      <c r="F1711" s="367"/>
      <c r="G1711" s="411">
        <v>43451</v>
      </c>
      <c r="H1711" s="412">
        <v>4.6688081979999998</v>
      </c>
      <c r="I1711" s="342">
        <v>1</v>
      </c>
      <c r="J1711" s="368">
        <v>0</v>
      </c>
      <c r="K1711" s="369">
        <v>0</v>
      </c>
      <c r="L1711" s="370">
        <v>4.6688081979999998</v>
      </c>
      <c r="M1711" s="370">
        <v>4.6688934353507605</v>
      </c>
      <c r="N1711" s="370">
        <v>4.6689786742576791</v>
      </c>
      <c r="O1711" s="370">
        <v>4.6690639147207849</v>
      </c>
      <c r="P1711" s="370">
        <v>4.6691491567401071</v>
      </c>
      <c r="Q1711" s="370">
        <v>4.6692344003156725</v>
      </c>
      <c r="R1711" s="370">
        <v>4.6693196454475094</v>
      </c>
      <c r="S1711" s="370">
        <v>4.6694048921356481</v>
      </c>
      <c r="T1711" s="370">
        <v>4.6694901403801161</v>
      </c>
      <c r="U1711" s="370">
        <v>4.66957539018094</v>
      </c>
      <c r="V1711" s="370">
        <v>4.669660641538151</v>
      </c>
      <c r="W1711" s="370">
        <v>4.6697458944517747</v>
      </c>
      <c r="X1711" s="370">
        <v>4.6698311489218449</v>
      </c>
      <c r="Y1711" s="370">
        <v>4.6699164049483821</v>
      </c>
      <c r="Z1711" s="371"/>
      <c r="AA1711" s="347">
        <v>0</v>
      </c>
      <c r="AB1711" s="347">
        <v>0</v>
      </c>
      <c r="AC1711" s="348">
        <v>0.19705242986724211</v>
      </c>
      <c r="AD1711" s="175"/>
      <c r="AE1711" s="349">
        <v>86305</v>
      </c>
      <c r="AF1711" s="350"/>
      <c r="AG1711" s="350"/>
      <c r="AH1711" s="350"/>
      <c r="AI1711" s="350"/>
      <c r="AJ1711" s="350"/>
      <c r="AK1711" s="350"/>
      <c r="AL1711" s="351"/>
      <c r="AM1711" s="157">
        <v>4.7912259533708026</v>
      </c>
      <c r="AN1711" s="216">
        <v>-0.12241775537080279</v>
      </c>
      <c r="AO1711"/>
      <c r="AP1711"/>
      <c r="AQ1711"/>
      <c r="AR1711"/>
      <c r="AS1711"/>
      <c r="AT1711"/>
    </row>
    <row r="1712" spans="1:46" ht="15" x14ac:dyDescent="0.25">
      <c r="C1712" s="217"/>
      <c r="D1712" s="139"/>
      <c r="E1712" s="139"/>
      <c r="F1712" s="139"/>
      <c r="G1712" s="218">
        <v>0.70833333333333337</v>
      </c>
      <c r="H1712" s="250"/>
      <c r="I1712" s="220"/>
      <c r="J1712" s="220"/>
      <c r="K1712" s="220"/>
      <c r="L1712" s="220" t="s">
        <v>32</v>
      </c>
      <c r="M1712" s="235"/>
      <c r="N1712" s="221"/>
      <c r="O1712" s="221"/>
      <c r="P1712" s="221"/>
      <c r="Q1712" s="221"/>
      <c r="R1712" s="221"/>
      <c r="S1712" s="221"/>
      <c r="T1712" s="221"/>
      <c r="U1712" s="221"/>
      <c r="V1712" s="221"/>
      <c r="W1712" s="221"/>
      <c r="X1712" s="221"/>
      <c r="Y1712" s="221"/>
      <c r="Z1712" s="222"/>
      <c r="AA1712" s="353"/>
      <c r="AB1712" s="353"/>
      <c r="AC1712" s="372">
        <v>0.92</v>
      </c>
      <c r="AD1712" s="175"/>
      <c r="AE1712" s="186">
        <v>1</v>
      </c>
      <c r="AF1712" s="187">
        <v>0</v>
      </c>
      <c r="AG1712" s="187">
        <v>0</v>
      </c>
      <c r="AH1712" s="187">
        <v>0</v>
      </c>
      <c r="AI1712" s="187">
        <v>0</v>
      </c>
      <c r="AJ1712" s="187">
        <v>0</v>
      </c>
      <c r="AK1712" s="187">
        <v>0</v>
      </c>
      <c r="AL1712" s="188">
        <v>0</v>
      </c>
      <c r="AM1712" s="157"/>
      <c r="AN1712" s="216"/>
      <c r="AO1712"/>
      <c r="AP1712"/>
      <c r="AQ1712"/>
      <c r="AR1712"/>
      <c r="AS1712"/>
      <c r="AT1712"/>
    </row>
    <row r="1713" spans="1:46" ht="15" x14ac:dyDescent="0.25">
      <c r="C1713" s="223" t="s">
        <v>33</v>
      </c>
      <c r="D1713" s="373"/>
      <c r="E1713" s="225"/>
      <c r="F1713" s="225"/>
      <c r="G1713" s="226"/>
      <c r="H1713" s="249"/>
      <c r="I1713" s="228"/>
      <c r="J1713" s="228"/>
      <c r="K1713" s="228"/>
      <c r="L1713" s="228"/>
      <c r="M1713" s="374"/>
      <c r="N1713" s="374"/>
      <c r="O1713" s="375"/>
      <c r="P1713" s="375"/>
      <c r="Q1713" s="375"/>
      <c r="R1713" s="376" t="s">
        <v>34</v>
      </c>
      <c r="S1713" s="396">
        <v>0</v>
      </c>
      <c r="T1713" s="233"/>
      <c r="U1713" s="233"/>
      <c r="V1713" s="233"/>
      <c r="W1713" s="233"/>
      <c r="X1713" s="233"/>
      <c r="Y1713" s="233"/>
      <c r="Z1713" s="234"/>
      <c r="AA1713" s="378"/>
      <c r="AB1713" s="378"/>
      <c r="AC1713" s="379"/>
      <c r="AD1713" s="175"/>
      <c r="AE1713" s="175"/>
      <c r="AF1713" s="175"/>
      <c r="AG1713" s="175"/>
      <c r="AH1713" s="175"/>
      <c r="AI1713" s="175"/>
      <c r="AJ1713" s="175"/>
      <c r="AK1713" s="175"/>
      <c r="AL1713" s="175"/>
      <c r="AM1713" s="157"/>
      <c r="AN1713" s="216"/>
      <c r="AO1713"/>
      <c r="AP1713"/>
      <c r="AQ1713"/>
      <c r="AR1713"/>
      <c r="AS1713"/>
      <c r="AT1713"/>
    </row>
    <row r="1714" spans="1:46" ht="15" x14ac:dyDescent="0.25">
      <c r="B1714" s="380">
        <v>958</v>
      </c>
      <c r="C1714" s="365" t="s">
        <v>524</v>
      </c>
      <c r="D1714" s="366" t="s">
        <v>30</v>
      </c>
      <c r="E1714" s="366" t="s">
        <v>567</v>
      </c>
      <c r="F1714" s="367"/>
      <c r="G1714" s="411">
        <v>43439</v>
      </c>
      <c r="H1714" s="412">
        <v>6.7705076389999999</v>
      </c>
      <c r="I1714" s="342">
        <v>1</v>
      </c>
      <c r="J1714" s="368">
        <v>0</v>
      </c>
      <c r="K1714" s="369">
        <v>0</v>
      </c>
      <c r="L1714" s="370">
        <v>6.7705076389999999</v>
      </c>
      <c r="M1714" s="370">
        <v>6.770631246591055</v>
      </c>
      <c r="N1714" s="370">
        <v>6.7707548564387849</v>
      </c>
      <c r="O1714" s="370">
        <v>6.7708784685432306</v>
      </c>
      <c r="P1714" s="370">
        <v>6.7710020829044355</v>
      </c>
      <c r="Q1714" s="370">
        <v>6.7711256995224378</v>
      </c>
      <c r="R1714" s="370">
        <v>6.7712493183972811</v>
      </c>
      <c r="S1714" s="370">
        <v>6.7713729395290052</v>
      </c>
      <c r="T1714" s="370">
        <v>6.771496562917652</v>
      </c>
      <c r="U1714" s="370">
        <v>6.7716201885632614</v>
      </c>
      <c r="V1714" s="370">
        <v>6.771743816465877</v>
      </c>
      <c r="W1714" s="370">
        <v>6.771867446625536</v>
      </c>
      <c r="X1714" s="370">
        <v>6.7719910790422873</v>
      </c>
      <c r="Y1714" s="370">
        <v>6.7721147137161628</v>
      </c>
      <c r="Z1714" s="371"/>
      <c r="AA1714" s="347">
        <v>0</v>
      </c>
      <c r="AB1714" s="347">
        <v>0</v>
      </c>
      <c r="AC1714" s="348">
        <v>0.2211906787274803</v>
      </c>
      <c r="AD1714" s="175"/>
      <c r="AE1714" s="349">
        <v>86324</v>
      </c>
      <c r="AF1714" s="350"/>
      <c r="AG1714" s="350"/>
      <c r="AH1714" s="350"/>
      <c r="AI1714" s="350"/>
      <c r="AJ1714" s="350"/>
      <c r="AK1714" s="350"/>
      <c r="AL1714" s="351"/>
      <c r="AM1714" s="157">
        <v>11.31</v>
      </c>
      <c r="AN1714" s="240">
        <v>-4.5394923610000006</v>
      </c>
      <c r="AO1714"/>
      <c r="AP1714"/>
      <c r="AQ1714"/>
      <c r="AR1714"/>
      <c r="AS1714"/>
      <c r="AT1714"/>
    </row>
    <row r="1715" spans="1:46" ht="15" x14ac:dyDescent="0.25">
      <c r="C1715" s="217"/>
      <c r="D1715" s="139"/>
      <c r="E1715" s="139"/>
      <c r="F1715" s="139"/>
      <c r="G1715" s="137">
        <v>0.625</v>
      </c>
      <c r="H1715" s="250"/>
      <c r="I1715" s="220"/>
      <c r="J1715" s="220"/>
      <c r="K1715" s="220"/>
      <c r="L1715" s="220" t="s">
        <v>32</v>
      </c>
      <c r="M1715" s="235"/>
      <c r="N1715" s="221"/>
      <c r="O1715" s="221"/>
      <c r="P1715" s="221"/>
      <c r="Q1715" s="221"/>
      <c r="R1715" s="221"/>
      <c r="S1715" s="221"/>
      <c r="T1715" s="221"/>
      <c r="U1715" s="221"/>
      <c r="V1715" s="221"/>
      <c r="W1715" s="221"/>
      <c r="X1715" s="221"/>
      <c r="Y1715" s="221"/>
      <c r="Z1715" s="222"/>
      <c r="AA1715" s="353"/>
      <c r="AB1715" s="353"/>
      <c r="AC1715" s="372">
        <v>1.4975731800000001</v>
      </c>
      <c r="AD1715" s="175"/>
      <c r="AE1715" s="186">
        <v>1</v>
      </c>
      <c r="AF1715" s="187">
        <v>0</v>
      </c>
      <c r="AG1715" s="187">
        <v>0</v>
      </c>
      <c r="AH1715" s="187">
        <v>0</v>
      </c>
      <c r="AI1715" s="187">
        <v>0</v>
      </c>
      <c r="AJ1715" s="187">
        <v>0</v>
      </c>
      <c r="AK1715" s="187">
        <v>0</v>
      </c>
      <c r="AL1715" s="188">
        <v>0</v>
      </c>
      <c r="AM1715" s="157"/>
      <c r="AN1715" s="216"/>
      <c r="AO1715"/>
      <c r="AP1715"/>
      <c r="AQ1715"/>
      <c r="AR1715"/>
      <c r="AS1715"/>
      <c r="AT1715"/>
    </row>
    <row r="1716" spans="1:46" ht="15" x14ac:dyDescent="0.25">
      <c r="C1716" s="223" t="s">
        <v>33</v>
      </c>
      <c r="D1716" s="373"/>
      <c r="E1716" s="225"/>
      <c r="F1716" s="225"/>
      <c r="G1716" s="226"/>
      <c r="H1716" s="249"/>
      <c r="I1716" s="228"/>
      <c r="J1716" s="228"/>
      <c r="K1716" s="228"/>
      <c r="L1716" s="228"/>
      <c r="M1716" s="374"/>
      <c r="N1716" s="374"/>
      <c r="O1716" s="375"/>
      <c r="P1716" s="375"/>
      <c r="Q1716" s="375"/>
      <c r="R1716" s="376" t="s">
        <v>34</v>
      </c>
      <c r="S1716" s="396">
        <v>0</v>
      </c>
      <c r="T1716" s="233"/>
      <c r="U1716" s="233"/>
      <c r="V1716" s="233"/>
      <c r="W1716" s="233"/>
      <c r="X1716" s="233"/>
      <c r="Y1716" s="233"/>
      <c r="Z1716" s="234"/>
      <c r="AA1716" s="378"/>
      <c r="AB1716" s="378"/>
      <c r="AC1716" s="379"/>
      <c r="AD1716" s="175"/>
      <c r="AE1716" s="175"/>
      <c r="AF1716" s="175"/>
      <c r="AG1716" s="175"/>
      <c r="AH1716" s="175"/>
      <c r="AI1716" s="175"/>
      <c r="AJ1716" s="175"/>
      <c r="AK1716" s="175"/>
      <c r="AL1716" s="175"/>
      <c r="AM1716" s="157"/>
      <c r="AN1716" s="216"/>
      <c r="AO1716"/>
      <c r="AP1716"/>
      <c r="AQ1716"/>
      <c r="AR1716"/>
      <c r="AS1716"/>
      <c r="AT1716"/>
    </row>
    <row r="1717" spans="1:46" ht="15" x14ac:dyDescent="0.25">
      <c r="A1717" s="246"/>
      <c r="B1717" s="246"/>
      <c r="C1717" s="246"/>
      <c r="D1717" s="246"/>
      <c r="E1717" s="246"/>
      <c r="F1717" s="246"/>
      <c r="G1717" s="246"/>
      <c r="H1717" s="246"/>
      <c r="I1717" s="246"/>
      <c r="J1717" s="246"/>
      <c r="K1717" s="246"/>
      <c r="L1717" s="246"/>
      <c r="M1717" s="246"/>
      <c r="N1717" s="246"/>
      <c r="O1717" s="246"/>
      <c r="P1717" s="246"/>
      <c r="Q1717" s="246"/>
      <c r="R1717" s="246"/>
      <c r="S1717" s="246"/>
      <c r="T1717" s="246"/>
      <c r="U1717" s="246"/>
      <c r="V1717" s="246"/>
      <c r="W1717" s="246"/>
      <c r="X1717" s="246"/>
      <c r="Y1717" s="246"/>
      <c r="Z1717" s="246"/>
      <c r="AA1717" s="246"/>
      <c r="AB1717" s="246"/>
      <c r="AC1717" s="246"/>
      <c r="AD1717" s="246"/>
      <c r="AE1717" s="246"/>
      <c r="AF1717" s="246"/>
      <c r="AG1717" s="246"/>
      <c r="AH1717" s="246"/>
      <c r="AI1717" s="246"/>
      <c r="AJ1717" s="246"/>
      <c r="AK1717" s="246"/>
      <c r="AL1717" s="246"/>
      <c r="AM1717" s="157"/>
      <c r="AN1717" s="216"/>
      <c r="AO1717"/>
      <c r="AP1717"/>
      <c r="AQ1717"/>
      <c r="AR1717"/>
      <c r="AS1717"/>
      <c r="AT1717"/>
    </row>
    <row r="1718" spans="1:46" ht="15" x14ac:dyDescent="0.25">
      <c r="A1718" s="152"/>
      <c r="B1718" s="25"/>
      <c r="C1718" s="158"/>
      <c r="D1718" s="152"/>
      <c r="E1718" s="152"/>
      <c r="F1718" s="152"/>
      <c r="G1718" s="152"/>
      <c r="H1718" s="152"/>
      <c r="I1718" s="152"/>
      <c r="J1718" s="152"/>
      <c r="K1718" s="152"/>
      <c r="L1718" s="7" t="s">
        <v>0</v>
      </c>
      <c r="M1718" s="159"/>
      <c r="N1718" s="159"/>
      <c r="O1718" s="159"/>
      <c r="P1718" s="159"/>
      <c r="Q1718" s="159"/>
      <c r="R1718" s="159"/>
      <c r="S1718" s="159"/>
      <c r="T1718" s="159"/>
      <c r="U1718" s="159"/>
      <c r="V1718" s="159"/>
      <c r="W1718" s="159"/>
      <c r="X1718" s="159"/>
      <c r="Y1718" s="159"/>
      <c r="Z1718" s="156"/>
      <c r="AA1718" s="152"/>
      <c r="AB1718" s="152"/>
      <c r="AC1718" s="152"/>
      <c r="AD1718" s="152"/>
      <c r="AE1718" s="152"/>
      <c r="AF1718" s="152"/>
      <c r="AG1718" s="152"/>
      <c r="AH1718" s="152"/>
      <c r="AI1718" s="152"/>
      <c r="AJ1718" s="152"/>
      <c r="AK1718" s="152"/>
      <c r="AL1718" s="152"/>
      <c r="AM1718" s="157"/>
      <c r="AN1718" s="216"/>
      <c r="AO1718"/>
      <c r="AP1718"/>
      <c r="AQ1718"/>
      <c r="AR1718"/>
      <c r="AS1718"/>
      <c r="AT1718"/>
    </row>
    <row r="1719" spans="1:46" ht="61.5" x14ac:dyDescent="0.25">
      <c r="A1719" s="20" t="s">
        <v>39</v>
      </c>
      <c r="B1719" s="21" t="s">
        <v>657</v>
      </c>
      <c r="C1719" s="20" t="s">
        <v>2</v>
      </c>
      <c r="D1719" s="18" t="s">
        <v>3</v>
      </c>
      <c r="E1719" s="18" t="s">
        <v>4</v>
      </c>
      <c r="F1719" s="18" t="s">
        <v>5</v>
      </c>
      <c r="G1719" s="22" t="s">
        <v>6</v>
      </c>
      <c r="H1719" s="22" t="s">
        <v>826</v>
      </c>
      <c r="I1719" s="16" t="s">
        <v>7</v>
      </c>
      <c r="J1719" s="24" t="s">
        <v>8</v>
      </c>
      <c r="K1719" s="17" t="s">
        <v>9</v>
      </c>
      <c r="L1719" s="22" t="s">
        <v>10</v>
      </c>
      <c r="M1719" s="22" t="s">
        <v>658</v>
      </c>
      <c r="N1719" s="22" t="s">
        <v>659</v>
      </c>
      <c r="O1719" s="22" t="s">
        <v>660</v>
      </c>
      <c r="P1719" s="22" t="s">
        <v>661</v>
      </c>
      <c r="Q1719" s="22" t="s">
        <v>662</v>
      </c>
      <c r="R1719" s="22" t="s">
        <v>663</v>
      </c>
      <c r="S1719" s="22" t="s">
        <v>664</v>
      </c>
      <c r="T1719" s="22" t="s">
        <v>665</v>
      </c>
      <c r="U1719" s="22" t="s">
        <v>666</v>
      </c>
      <c r="V1719" s="22" t="s">
        <v>667</v>
      </c>
      <c r="W1719" s="22" t="s">
        <v>665</v>
      </c>
      <c r="X1719" s="22" t="s">
        <v>666</v>
      </c>
      <c r="Y1719" s="22" t="s">
        <v>667</v>
      </c>
      <c r="Z1719" s="23" t="s">
        <v>11</v>
      </c>
      <c r="AA1719" s="19" t="s">
        <v>12</v>
      </c>
      <c r="AB1719" s="19" t="s">
        <v>13</v>
      </c>
      <c r="AC1719" s="19" t="s">
        <v>14</v>
      </c>
      <c r="AD1719" s="160"/>
      <c r="AE1719" s="19" t="s">
        <v>15</v>
      </c>
      <c r="AF1719" s="19" t="s">
        <v>16</v>
      </c>
      <c r="AG1719" s="19" t="s">
        <v>17</v>
      </c>
      <c r="AH1719" s="19" t="s">
        <v>18</v>
      </c>
      <c r="AI1719" s="19" t="s">
        <v>19</v>
      </c>
      <c r="AJ1719" s="19" t="s">
        <v>20</v>
      </c>
      <c r="AK1719" s="19" t="s">
        <v>21</v>
      </c>
      <c r="AL1719" s="19" t="s">
        <v>22</v>
      </c>
      <c r="AM1719" s="157"/>
      <c r="AN1719" s="216"/>
      <c r="AO1719"/>
      <c r="AP1719"/>
      <c r="AQ1719"/>
      <c r="AR1719"/>
      <c r="AS1719"/>
      <c r="AT1719"/>
    </row>
    <row r="1720" spans="1:46" ht="15" x14ac:dyDescent="0.25">
      <c r="A1720" s="6"/>
      <c r="B1720" s="161"/>
      <c r="C1720" s="162"/>
      <c r="D1720" s="161"/>
      <c r="E1720" s="161"/>
      <c r="F1720" s="161"/>
      <c r="G1720" s="163"/>
      <c r="H1720" s="161"/>
      <c r="I1720" s="164"/>
      <c r="J1720" s="165"/>
      <c r="K1720" s="161"/>
      <c r="L1720" s="161"/>
      <c r="M1720" s="161"/>
      <c r="N1720" s="161"/>
      <c r="O1720" s="161"/>
      <c r="P1720" s="161"/>
      <c r="Q1720" s="161"/>
      <c r="R1720" s="161"/>
      <c r="S1720" s="161"/>
      <c r="T1720" s="161"/>
      <c r="U1720" s="161"/>
      <c r="V1720" s="161"/>
      <c r="W1720" s="161"/>
      <c r="X1720" s="161"/>
      <c r="Y1720" s="161"/>
      <c r="Z1720" s="160"/>
      <c r="AA1720" s="160"/>
      <c r="AB1720" s="160"/>
      <c r="AC1720" s="160"/>
      <c r="AD1720" s="160"/>
      <c r="AE1720" s="160"/>
      <c r="AF1720" s="160"/>
      <c r="AG1720" s="160"/>
      <c r="AH1720" s="160"/>
      <c r="AI1720" s="160"/>
      <c r="AJ1720" s="160"/>
      <c r="AK1720" s="160"/>
      <c r="AL1720" s="160"/>
      <c r="AM1720" s="157"/>
      <c r="AN1720" s="216"/>
      <c r="AO1720"/>
      <c r="AP1720"/>
      <c r="AQ1720"/>
      <c r="AR1720"/>
      <c r="AS1720"/>
      <c r="AT1720"/>
    </row>
    <row r="1721" spans="1:46" ht="15" x14ac:dyDescent="0.25">
      <c r="A1721" s="334" t="s">
        <v>529</v>
      </c>
      <c r="B1721" s="335">
        <v>986</v>
      </c>
      <c r="C1721" s="336"/>
      <c r="D1721" s="337" t="s">
        <v>23</v>
      </c>
      <c r="E1721" s="338" t="s">
        <v>840</v>
      </c>
      <c r="F1721" s="339"/>
      <c r="G1721" s="408"/>
      <c r="H1721" s="409">
        <v>33.4</v>
      </c>
      <c r="I1721" s="342">
        <v>1</v>
      </c>
      <c r="J1721" s="343"/>
      <c r="K1721" s="344" t="s">
        <v>24</v>
      </c>
      <c r="L1721" s="345">
        <v>33.4</v>
      </c>
      <c r="M1721" s="345">
        <v>33.567910090968901</v>
      </c>
      <c r="N1721" s="345">
        <v>33.738099342857168</v>
      </c>
      <c r="O1721" s="345">
        <v>33.910598763208128</v>
      </c>
      <c r="P1721" s="345">
        <v>34.085439781418032</v>
      </c>
      <c r="Q1721" s="345">
        <v>34.262654254475294</v>
      </c>
      <c r="R1721" s="345">
        <v>34.442274472777832</v>
      </c>
      <c r="S1721" s="345">
        <v>34.624333166029544</v>
      </c>
      <c r="T1721" s="345">
        <v>34.80886350921697</v>
      </c>
      <c r="U1721" s="345">
        <v>34.995899128667304</v>
      </c>
      <c r="V1721" s="345">
        <v>35.185474108188849</v>
      </c>
      <c r="W1721" s="345">
        <v>35.377622995294921</v>
      </c>
      <c r="X1721" s="345">
        <v>35.572380807512552</v>
      </c>
      <c r="Y1721" s="345">
        <v>35.769783038776872</v>
      </c>
      <c r="Z1721" s="346" t="s">
        <v>1641</v>
      </c>
      <c r="AA1721" s="347">
        <v>0</v>
      </c>
      <c r="AB1721" s="347">
        <v>0</v>
      </c>
      <c r="AC1721" s="348">
        <v>0.31437125748502998</v>
      </c>
      <c r="AD1721" s="175"/>
      <c r="AE1721" s="349">
        <v>20330</v>
      </c>
      <c r="AF1721" s="350"/>
      <c r="AG1721" s="350"/>
      <c r="AH1721" s="350"/>
      <c r="AI1721" s="350"/>
      <c r="AJ1721" s="350"/>
      <c r="AK1721" s="350"/>
      <c r="AL1721" s="351"/>
      <c r="AM1721" s="157"/>
      <c r="AN1721" s="216"/>
      <c r="AO1721"/>
      <c r="AP1721"/>
      <c r="AQ1721"/>
      <c r="AR1721"/>
      <c r="AS1721"/>
      <c r="AT1721"/>
    </row>
    <row r="1722" spans="1:46" ht="15" x14ac:dyDescent="0.25">
      <c r="A1722" s="11"/>
      <c r="B1722" s="176"/>
      <c r="C1722" s="177"/>
      <c r="D1722" s="178"/>
      <c r="E1722" s="178"/>
      <c r="F1722" s="178"/>
      <c r="G1722" s="179"/>
      <c r="H1722" s="180"/>
      <c r="I1722" s="181"/>
      <c r="J1722" s="182"/>
      <c r="K1722" s="183" t="s">
        <v>25</v>
      </c>
      <c r="L1722" s="352">
        <v>43.18205382</v>
      </c>
      <c r="M1722" s="352">
        <v>43.399140723746719</v>
      </c>
      <c r="N1722" s="352">
        <v>43.619174299633684</v>
      </c>
      <c r="O1722" s="352">
        <v>43.842194636565239</v>
      </c>
      <c r="P1722" s="352">
        <v>44.068242368849184</v>
      </c>
      <c r="Q1722" s="352">
        <v>44.297358683616892</v>
      </c>
      <c r="R1722" s="352">
        <v>44.529585328344453</v>
      </c>
      <c r="S1722" s="352">
        <v>44.764964618476014</v>
      </c>
      <c r="T1722" s="352">
        <v>45.003539445150942</v>
      </c>
      <c r="U1722" s="352">
        <v>45.24535328303601</v>
      </c>
      <c r="V1722" s="352">
        <v>45.490450198264298</v>
      </c>
      <c r="W1722" s="352">
        <v>45.738874856481885</v>
      </c>
      <c r="X1722" s="352">
        <v>45.990672531004257</v>
      </c>
      <c r="Y1722" s="352">
        <v>46.245889111083414</v>
      </c>
      <c r="Z1722" s="184"/>
      <c r="AA1722" s="353"/>
      <c r="AB1722" s="353"/>
      <c r="AC1722" s="354">
        <v>10.5</v>
      </c>
      <c r="AD1722" s="175"/>
      <c r="AE1722" s="186">
        <v>1</v>
      </c>
      <c r="AF1722" s="187">
        <v>0</v>
      </c>
      <c r="AG1722" s="187">
        <v>0</v>
      </c>
      <c r="AH1722" s="187">
        <v>0</v>
      </c>
      <c r="AI1722" s="187">
        <v>0</v>
      </c>
      <c r="AJ1722" s="187">
        <v>0</v>
      </c>
      <c r="AK1722" s="187">
        <v>0</v>
      </c>
      <c r="AL1722" s="188">
        <v>0</v>
      </c>
      <c r="AM1722" s="157"/>
      <c r="AN1722" s="216"/>
      <c r="AO1722"/>
      <c r="AP1722"/>
      <c r="AQ1722"/>
      <c r="AR1722"/>
      <c r="AS1722"/>
      <c r="AT1722"/>
    </row>
    <row r="1723" spans="1:46" ht="15" x14ac:dyDescent="0.25">
      <c r="A1723" s="11"/>
      <c r="B1723" s="176"/>
      <c r="C1723" s="189"/>
      <c r="D1723" s="190" t="s">
        <v>26</v>
      </c>
      <c r="E1723" s="355"/>
      <c r="F1723" s="356"/>
      <c r="G1723" s="357"/>
      <c r="H1723" s="358"/>
      <c r="I1723" s="359"/>
      <c r="J1723" s="359"/>
      <c r="K1723" s="359"/>
      <c r="L1723" s="359"/>
      <c r="M1723" s="359"/>
      <c r="N1723" s="360"/>
      <c r="O1723" s="360"/>
      <c r="P1723" s="360"/>
      <c r="Q1723" s="360"/>
      <c r="R1723" s="361" t="s">
        <v>27</v>
      </c>
      <c r="S1723" s="392">
        <v>0</v>
      </c>
      <c r="T1723" s="353"/>
      <c r="U1723" s="353"/>
      <c r="V1723" s="353"/>
      <c r="W1723" s="353"/>
      <c r="X1723" s="353"/>
      <c r="Y1723" s="353"/>
      <c r="Z1723" s="184"/>
      <c r="AA1723" s="362"/>
      <c r="AB1723" s="362"/>
      <c r="AC1723" s="363"/>
      <c r="AD1723" s="175"/>
      <c r="AE1723" s="175"/>
      <c r="AF1723" s="175"/>
      <c r="AG1723" s="175"/>
      <c r="AH1723" s="175"/>
      <c r="AI1723" s="175"/>
      <c r="AJ1723" s="175"/>
      <c r="AK1723" s="175"/>
      <c r="AL1723" s="175"/>
      <c r="AM1723" s="157"/>
      <c r="AN1723" s="216"/>
      <c r="AO1723"/>
      <c r="AP1723"/>
      <c r="AQ1723"/>
      <c r="AR1723"/>
      <c r="AS1723"/>
      <c r="AT1723"/>
    </row>
    <row r="1724" spans="1:46" ht="15" x14ac:dyDescent="0.25">
      <c r="A1724" s="14"/>
      <c r="B1724" s="197"/>
      <c r="C1724" s="198"/>
      <c r="D1724" s="198"/>
      <c r="E1724" s="198"/>
      <c r="F1724" s="199"/>
      <c r="G1724" s="200" t="s">
        <v>28</v>
      </c>
      <c r="H1724" s="201">
        <v>0.99199999999999999</v>
      </c>
      <c r="I1724" s="197"/>
      <c r="J1724" s="202"/>
      <c r="K1724" s="203" t="s">
        <v>29</v>
      </c>
      <c r="L1724" s="78">
        <v>33.132799999999996</v>
      </c>
      <c r="M1724" s="78">
        <v>33.299366810241153</v>
      </c>
      <c r="N1724" s="78">
        <v>33.468194548114312</v>
      </c>
      <c r="O1724" s="78">
        <v>33.63931397310246</v>
      </c>
      <c r="P1724" s="78">
        <v>33.81275626316669</v>
      </c>
      <c r="Q1724" s="78">
        <v>33.98855302043949</v>
      </c>
      <c r="R1724" s="78">
        <v>34.166736276995607</v>
      </c>
      <c r="S1724" s="78">
        <v>34.347338500701305</v>
      </c>
      <c r="T1724" s="78">
        <v>34.530392601143234</v>
      </c>
      <c r="U1724" s="78">
        <v>34.715931935637968</v>
      </c>
      <c r="V1724" s="78">
        <v>34.903990315323341</v>
      </c>
      <c r="W1724" s="78">
        <v>35.094602011332562</v>
      </c>
      <c r="X1724" s="78">
        <v>35.287801761052449</v>
      </c>
      <c r="Y1724" s="78">
        <v>35.483624774466655</v>
      </c>
      <c r="Z1724" s="204"/>
      <c r="AA1724" s="205"/>
      <c r="AB1724" s="198"/>
      <c r="AC1724" s="206"/>
      <c r="AD1724" s="175"/>
      <c r="AE1724" s="175"/>
      <c r="AF1724" s="175"/>
      <c r="AG1724" s="175"/>
      <c r="AH1724" s="175"/>
      <c r="AI1724" s="175"/>
      <c r="AJ1724" s="175"/>
      <c r="AK1724" s="175"/>
      <c r="AL1724" s="175"/>
      <c r="AM1724" s="157"/>
      <c r="AN1724" s="216"/>
      <c r="AO1724"/>
      <c r="AP1724"/>
      <c r="AQ1724"/>
      <c r="AR1724"/>
      <c r="AS1724"/>
      <c r="AT1724"/>
    </row>
    <row r="1725" spans="1:46" ht="15" x14ac:dyDescent="0.25">
      <c r="A1725" s="2"/>
      <c r="C1725" s="207"/>
      <c r="D1725" s="208"/>
      <c r="E1725" s="208"/>
      <c r="F1725" s="208"/>
      <c r="G1725" s="209"/>
      <c r="H1725" s="241"/>
      <c r="I1725" s="211"/>
      <c r="J1725" s="212"/>
      <c r="K1725" s="208"/>
      <c r="Z1725" s="175"/>
      <c r="AA1725" s="175"/>
      <c r="AB1725" s="175"/>
      <c r="AC1725" s="175"/>
      <c r="AD1725" s="175"/>
      <c r="AE1725" s="175"/>
      <c r="AF1725" s="175"/>
      <c r="AG1725" s="175"/>
      <c r="AH1725" s="175"/>
      <c r="AI1725" s="175"/>
      <c r="AJ1725" s="175"/>
      <c r="AK1725" s="175"/>
      <c r="AL1725" s="175"/>
      <c r="AM1725" s="157"/>
      <c r="AN1725" s="216"/>
      <c r="AO1725"/>
      <c r="AP1725"/>
      <c r="AQ1725"/>
      <c r="AR1725"/>
      <c r="AS1725"/>
      <c r="AT1725"/>
    </row>
    <row r="1726" spans="1:46" ht="15" x14ac:dyDescent="0.25">
      <c r="A1726" s="152"/>
      <c r="B1726" s="388">
        <v>932</v>
      </c>
      <c r="C1726" s="365" t="s">
        <v>526</v>
      </c>
      <c r="D1726" s="366" t="s">
        <v>30</v>
      </c>
      <c r="E1726" s="366" t="s">
        <v>567</v>
      </c>
      <c r="F1726" s="367"/>
      <c r="G1726" s="411">
        <v>43496</v>
      </c>
      <c r="H1726" s="412">
        <v>12.96205382</v>
      </c>
      <c r="I1726" s="342">
        <v>1</v>
      </c>
      <c r="J1726" s="368">
        <v>0</v>
      </c>
      <c r="K1726" s="369">
        <v>0</v>
      </c>
      <c r="L1726" s="370">
        <v>12.96205382</v>
      </c>
      <c r="M1726" s="370">
        <v>12.962290465216761</v>
      </c>
      <c r="N1726" s="370">
        <v>12.962527114753899</v>
      </c>
      <c r="O1726" s="370">
        <v>12.962763768611492</v>
      </c>
      <c r="P1726" s="370">
        <v>12.963000426789621</v>
      </c>
      <c r="Q1726" s="370">
        <v>12.963237089288363</v>
      </c>
      <c r="R1726" s="370">
        <v>12.963473756107797</v>
      </c>
      <c r="S1726" s="370">
        <v>12.963710427248005</v>
      </c>
      <c r="T1726" s="370">
        <v>12.963947102709062</v>
      </c>
      <c r="U1726" s="370">
        <v>12.964183782491046</v>
      </c>
      <c r="V1726" s="370">
        <v>12.964420466594042</v>
      </c>
      <c r="W1726" s="370">
        <v>12.964657155018118</v>
      </c>
      <c r="X1726" s="370">
        <v>12.964893847763369</v>
      </c>
      <c r="Y1726" s="370">
        <v>12.965130544829858</v>
      </c>
      <c r="Z1726" s="381"/>
      <c r="AA1726" s="347">
        <v>0</v>
      </c>
      <c r="AB1726" s="347">
        <v>0</v>
      </c>
      <c r="AC1726" s="348">
        <v>0.19981401373320326</v>
      </c>
      <c r="AD1726" s="175"/>
      <c r="AE1726" s="349">
        <v>86400</v>
      </c>
      <c r="AF1726" s="350"/>
      <c r="AG1726" s="350"/>
      <c r="AH1726" s="350"/>
      <c r="AI1726" s="350"/>
      <c r="AJ1726" s="350"/>
      <c r="AK1726" s="350"/>
      <c r="AL1726" s="351"/>
      <c r="AM1726" s="157">
        <v>12.25</v>
      </c>
      <c r="AN1726" s="216">
        <v>0.7120538199999995</v>
      </c>
      <c r="AO1726"/>
      <c r="AP1726"/>
      <c r="AQ1726"/>
      <c r="AR1726"/>
      <c r="AS1726"/>
      <c r="AT1726"/>
    </row>
    <row r="1727" spans="1:46" ht="15" x14ac:dyDescent="0.25">
      <c r="A1727" s="152"/>
      <c r="C1727" s="217"/>
      <c r="D1727" s="139"/>
      <c r="E1727" s="139"/>
      <c r="F1727" s="139"/>
      <c r="G1727" s="218">
        <v>0.72916666666666663</v>
      </c>
      <c r="H1727" s="248"/>
      <c r="I1727" s="220"/>
      <c r="J1727" s="220"/>
      <c r="K1727" s="220"/>
      <c r="L1727" s="220" t="s">
        <v>32</v>
      </c>
      <c r="M1727" s="235"/>
      <c r="N1727" s="221"/>
      <c r="O1727" s="221"/>
      <c r="P1727" s="221"/>
      <c r="Q1727" s="221"/>
      <c r="R1727" s="221"/>
      <c r="S1727" s="221"/>
      <c r="T1727" s="221"/>
      <c r="U1727" s="221"/>
      <c r="V1727" s="221"/>
      <c r="W1727" s="221"/>
      <c r="X1727" s="221"/>
      <c r="Y1727" s="221"/>
      <c r="Z1727" s="222"/>
      <c r="AA1727" s="353"/>
      <c r="AB1727" s="353"/>
      <c r="AC1727" s="372">
        <v>2.59</v>
      </c>
      <c r="AD1727" s="175"/>
      <c r="AE1727" s="186">
        <v>1</v>
      </c>
      <c r="AF1727" s="187">
        <v>0</v>
      </c>
      <c r="AG1727" s="187">
        <v>0</v>
      </c>
      <c r="AH1727" s="187">
        <v>0</v>
      </c>
      <c r="AI1727" s="187">
        <v>0</v>
      </c>
      <c r="AJ1727" s="187">
        <v>0</v>
      </c>
      <c r="AK1727" s="187">
        <v>0</v>
      </c>
      <c r="AL1727" s="188">
        <v>0</v>
      </c>
      <c r="AM1727" s="157"/>
      <c r="AN1727" s="216"/>
      <c r="AO1727"/>
      <c r="AP1727"/>
      <c r="AQ1727"/>
      <c r="AR1727"/>
      <c r="AS1727"/>
      <c r="AT1727"/>
    </row>
    <row r="1728" spans="1:46" ht="15" x14ac:dyDescent="0.25">
      <c r="A1728" s="152"/>
      <c r="C1728" s="223" t="s">
        <v>33</v>
      </c>
      <c r="D1728" s="373"/>
      <c r="E1728" s="225"/>
      <c r="F1728" s="225"/>
      <c r="G1728" s="226"/>
      <c r="H1728" s="249"/>
      <c r="I1728" s="228"/>
      <c r="J1728" s="228"/>
      <c r="K1728" s="228"/>
      <c r="L1728" s="228"/>
      <c r="M1728" s="374"/>
      <c r="N1728" s="374"/>
      <c r="O1728" s="375"/>
      <c r="P1728" s="375"/>
      <c r="Q1728" s="375"/>
      <c r="R1728" s="376" t="s">
        <v>34</v>
      </c>
      <c r="S1728" s="396">
        <v>0</v>
      </c>
      <c r="T1728" s="233"/>
      <c r="U1728" s="233"/>
      <c r="V1728" s="233"/>
      <c r="W1728" s="233"/>
      <c r="X1728" s="233"/>
      <c r="Y1728" s="233"/>
      <c r="Z1728" s="234"/>
      <c r="AA1728" s="378"/>
      <c r="AB1728" s="378"/>
      <c r="AC1728" s="379"/>
      <c r="AD1728" s="175"/>
      <c r="AE1728" s="175"/>
      <c r="AF1728" s="175"/>
      <c r="AG1728" s="175"/>
      <c r="AH1728" s="175"/>
      <c r="AI1728" s="175"/>
      <c r="AJ1728" s="175"/>
      <c r="AK1728" s="175"/>
      <c r="AL1728" s="175"/>
      <c r="AM1728" s="157"/>
      <c r="AN1728" s="216"/>
      <c r="AO1728"/>
      <c r="AP1728"/>
      <c r="AQ1728"/>
      <c r="AR1728"/>
      <c r="AS1728"/>
      <c r="AT1728"/>
    </row>
    <row r="1729" spans="1:46" ht="15" x14ac:dyDescent="0.25">
      <c r="A1729" s="152"/>
      <c r="B1729" s="364">
        <v>943</v>
      </c>
      <c r="C1729" s="365" t="s">
        <v>527</v>
      </c>
      <c r="D1729" s="366" t="s">
        <v>30</v>
      </c>
      <c r="E1729" s="366" t="s">
        <v>571</v>
      </c>
      <c r="F1729" s="367"/>
      <c r="G1729" s="411">
        <v>43486</v>
      </c>
      <c r="H1729" s="412">
        <v>15.92</v>
      </c>
      <c r="I1729" s="342">
        <v>1</v>
      </c>
      <c r="J1729" s="368" t="s">
        <v>35</v>
      </c>
      <c r="K1729" s="369" t="s">
        <v>35</v>
      </c>
      <c r="L1729" s="370">
        <v>15.92</v>
      </c>
      <c r="M1729" s="370">
        <v>16.136589186739432</v>
      </c>
      <c r="N1729" s="370">
        <v>16.356125036532408</v>
      </c>
      <c r="O1729" s="370">
        <v>16.578647638283101</v>
      </c>
      <c r="P1729" s="370">
        <v>16.804197626299139</v>
      </c>
      <c r="Q1729" s="370">
        <v>17.032816187711752</v>
      </c>
      <c r="R1729" s="370">
        <v>17.264545069996849</v>
      </c>
      <c r="S1729" s="370">
        <v>17.499426588598411</v>
      </c>
      <c r="T1729" s="370">
        <v>17.737503634655631</v>
      </c>
      <c r="U1729" s="370">
        <v>17.978819682835141</v>
      </c>
      <c r="V1729" s="370">
        <v>18.223418799269826</v>
      </c>
      <c r="W1729" s="370">
        <v>18.47134564960562</v>
      </c>
      <c r="X1729" s="370">
        <v>18.722645507157821</v>
      </c>
      <c r="Y1729" s="370">
        <v>18.977364261178298</v>
      </c>
      <c r="Z1729" s="371"/>
      <c r="AA1729" s="347">
        <v>0</v>
      </c>
      <c r="AB1729" s="347">
        <v>0</v>
      </c>
      <c r="AC1729" s="348">
        <v>0.26947236180904521</v>
      </c>
      <c r="AD1729" s="175"/>
      <c r="AE1729" s="349">
        <v>86405</v>
      </c>
      <c r="AF1729" s="350"/>
      <c r="AG1729" s="350"/>
      <c r="AH1729" s="350"/>
      <c r="AI1729" s="350"/>
      <c r="AJ1729" s="350"/>
      <c r="AK1729" s="350"/>
      <c r="AL1729" s="351"/>
      <c r="AM1729" s="157">
        <v>14.796751578745559</v>
      </c>
      <c r="AN1729" s="253">
        <v>1.1232484212544414</v>
      </c>
      <c r="AO1729"/>
      <c r="AP1729"/>
      <c r="AQ1729"/>
      <c r="AR1729"/>
      <c r="AS1729"/>
      <c r="AT1729"/>
    </row>
    <row r="1730" spans="1:46" ht="15" x14ac:dyDescent="0.25">
      <c r="A1730" s="152"/>
      <c r="C1730" s="217"/>
      <c r="D1730" s="139"/>
      <c r="E1730" s="139"/>
      <c r="F1730" s="139"/>
      <c r="G1730" s="218">
        <v>0.72916666666666663</v>
      </c>
      <c r="H1730" s="250"/>
      <c r="I1730" s="220"/>
      <c r="J1730" s="220"/>
      <c r="K1730" s="220"/>
      <c r="L1730" s="220" t="s">
        <v>32</v>
      </c>
      <c r="M1730" s="221"/>
      <c r="N1730" s="221"/>
      <c r="O1730" s="221"/>
      <c r="P1730" s="221"/>
      <c r="Q1730" s="221"/>
      <c r="R1730" s="221"/>
      <c r="S1730" s="221"/>
      <c r="T1730" s="221"/>
      <c r="U1730" s="221"/>
      <c r="V1730" s="221"/>
      <c r="W1730" s="221"/>
      <c r="X1730" s="221"/>
      <c r="Y1730" s="221"/>
      <c r="Z1730" s="222"/>
      <c r="AA1730" s="353"/>
      <c r="AB1730" s="353"/>
      <c r="AC1730" s="372">
        <v>4.29</v>
      </c>
      <c r="AD1730" s="175"/>
      <c r="AE1730" s="186">
        <v>1</v>
      </c>
      <c r="AF1730" s="187">
        <v>0</v>
      </c>
      <c r="AG1730" s="187">
        <v>0</v>
      </c>
      <c r="AH1730" s="187">
        <v>0</v>
      </c>
      <c r="AI1730" s="187">
        <v>0</v>
      </c>
      <c r="AJ1730" s="187">
        <v>0</v>
      </c>
      <c r="AK1730" s="187">
        <v>0</v>
      </c>
      <c r="AL1730" s="188">
        <v>0</v>
      </c>
      <c r="AM1730" s="157"/>
      <c r="AN1730" s="216"/>
      <c r="AO1730"/>
      <c r="AP1730"/>
      <c r="AQ1730"/>
      <c r="AR1730"/>
      <c r="AS1730"/>
      <c r="AT1730"/>
    </row>
    <row r="1731" spans="1:46" ht="15" x14ac:dyDescent="0.25">
      <c r="A1731" s="152"/>
      <c r="C1731" s="223" t="s">
        <v>33</v>
      </c>
      <c r="D1731" s="373"/>
      <c r="E1731" s="225"/>
      <c r="F1731" s="225"/>
      <c r="G1731" s="226"/>
      <c r="H1731" s="249"/>
      <c r="I1731" s="228"/>
      <c r="J1731" s="228"/>
      <c r="K1731" s="228"/>
      <c r="L1731" s="228"/>
      <c r="M1731" s="374"/>
      <c r="N1731" s="374"/>
      <c r="O1731" s="375"/>
      <c r="P1731" s="375"/>
      <c r="Q1731" s="375"/>
      <c r="R1731" s="376" t="s">
        <v>34</v>
      </c>
      <c r="S1731" s="396">
        <v>0</v>
      </c>
      <c r="T1731" s="233"/>
      <c r="U1731" s="233"/>
      <c r="V1731" s="233"/>
      <c r="W1731" s="233"/>
      <c r="X1731" s="233"/>
      <c r="Y1731" s="233"/>
      <c r="Z1731" s="234"/>
      <c r="AA1731" s="378"/>
      <c r="AB1731" s="378"/>
      <c r="AC1731" s="379"/>
      <c r="AD1731" s="175"/>
      <c r="AE1731" s="175"/>
      <c r="AF1731" s="175"/>
      <c r="AG1731" s="175"/>
      <c r="AH1731" s="175"/>
      <c r="AI1731" s="175"/>
      <c r="AJ1731" s="175"/>
      <c r="AK1731" s="175"/>
      <c r="AL1731" s="175"/>
      <c r="AM1731" s="157"/>
      <c r="AN1731" s="216"/>
      <c r="AO1731"/>
      <c r="AP1731"/>
      <c r="AQ1731"/>
      <c r="AR1731"/>
      <c r="AS1731"/>
      <c r="AT1731"/>
    </row>
    <row r="1732" spans="1:46" ht="15" x14ac:dyDescent="0.25">
      <c r="A1732" s="152"/>
      <c r="B1732" s="364">
        <v>986</v>
      </c>
      <c r="C1732" s="365" t="s">
        <v>529</v>
      </c>
      <c r="D1732" s="366" t="s">
        <v>30</v>
      </c>
      <c r="E1732" s="366" t="s">
        <v>545</v>
      </c>
      <c r="F1732" s="367"/>
      <c r="G1732" s="411">
        <v>43522</v>
      </c>
      <c r="H1732" s="412">
        <v>14.3</v>
      </c>
      <c r="I1732" s="342">
        <v>1</v>
      </c>
      <c r="J1732" s="368">
        <v>0</v>
      </c>
      <c r="K1732" s="369">
        <v>0</v>
      </c>
      <c r="L1732" s="370">
        <v>14.3</v>
      </c>
      <c r="M1732" s="370">
        <v>14.300261071790526</v>
      </c>
      <c r="N1732" s="370">
        <v>14.30052214834738</v>
      </c>
      <c r="O1732" s="370">
        <v>14.300783229670646</v>
      </c>
      <c r="P1732" s="370">
        <v>14.301044315760418</v>
      </c>
      <c r="Q1732" s="370">
        <v>14.301305406616775</v>
      </c>
      <c r="R1732" s="370">
        <v>14.301566502239806</v>
      </c>
      <c r="S1732" s="370">
        <v>14.301827602629603</v>
      </c>
      <c r="T1732" s="370">
        <v>14.302088707786249</v>
      </c>
      <c r="U1732" s="370">
        <v>14.302349817709828</v>
      </c>
      <c r="V1732" s="370">
        <v>14.302610932400434</v>
      </c>
      <c r="W1732" s="370">
        <v>14.302872051858145</v>
      </c>
      <c r="X1732" s="370">
        <v>14.303133176083064</v>
      </c>
      <c r="Y1732" s="370">
        <v>14.303394305075258</v>
      </c>
      <c r="Z1732" s="371"/>
      <c r="AA1732" s="347">
        <v>0</v>
      </c>
      <c r="AB1732" s="347">
        <v>0</v>
      </c>
      <c r="AC1732" s="348">
        <v>9.9300699300699291E-2</v>
      </c>
      <c r="AD1732" s="175"/>
      <c r="AE1732" s="349">
        <v>86403</v>
      </c>
      <c r="AF1732" s="350"/>
      <c r="AG1732" s="350"/>
      <c r="AH1732" s="350"/>
      <c r="AI1732" s="350"/>
      <c r="AJ1732" s="350"/>
      <c r="AK1732" s="350"/>
      <c r="AL1732" s="351"/>
      <c r="AM1732" s="157">
        <v>13.946329757956235</v>
      </c>
      <c r="AN1732" s="216">
        <v>0.35367024204376563</v>
      </c>
      <c r="AO1732"/>
      <c r="AP1732"/>
      <c r="AQ1732"/>
      <c r="AR1732"/>
      <c r="AS1732"/>
      <c r="AT1732"/>
    </row>
    <row r="1733" spans="1:46" ht="15" x14ac:dyDescent="0.25">
      <c r="C1733" s="217"/>
      <c r="D1733" s="139"/>
      <c r="E1733" s="139"/>
      <c r="F1733" s="139"/>
      <c r="G1733" s="218">
        <v>0.5</v>
      </c>
      <c r="H1733" s="250"/>
      <c r="I1733" s="220"/>
      <c r="J1733" s="220"/>
      <c r="K1733" s="220"/>
      <c r="L1733" s="220" t="s">
        <v>32</v>
      </c>
      <c r="M1733" s="235"/>
      <c r="N1733" s="221"/>
      <c r="O1733" s="221"/>
      <c r="P1733" s="221"/>
      <c r="Q1733" s="221"/>
      <c r="R1733" s="221"/>
      <c r="S1733" s="221"/>
      <c r="T1733" s="221"/>
      <c r="U1733" s="221"/>
      <c r="V1733" s="221"/>
      <c r="W1733" s="221"/>
      <c r="X1733" s="221"/>
      <c r="Y1733" s="221"/>
      <c r="Z1733" s="222"/>
      <c r="AA1733" s="353"/>
      <c r="AB1733" s="353"/>
      <c r="AC1733" s="372">
        <v>1.42</v>
      </c>
      <c r="AD1733" s="175"/>
      <c r="AE1733" s="186">
        <v>1</v>
      </c>
      <c r="AF1733" s="187">
        <v>0</v>
      </c>
      <c r="AG1733" s="187">
        <v>0</v>
      </c>
      <c r="AH1733" s="187">
        <v>0</v>
      </c>
      <c r="AI1733" s="187">
        <v>0</v>
      </c>
      <c r="AJ1733" s="187">
        <v>0</v>
      </c>
      <c r="AK1733" s="187">
        <v>0</v>
      </c>
      <c r="AL1733" s="188">
        <v>0</v>
      </c>
      <c r="AM1733" s="157"/>
      <c r="AN1733" s="216"/>
      <c r="AO1733"/>
      <c r="AP1733"/>
      <c r="AQ1733"/>
      <c r="AR1733"/>
      <c r="AS1733"/>
      <c r="AT1733"/>
    </row>
    <row r="1734" spans="1:46" ht="15" x14ac:dyDescent="0.25">
      <c r="C1734" s="223" t="s">
        <v>33</v>
      </c>
      <c r="D1734" s="373"/>
      <c r="E1734" s="225"/>
      <c r="F1734" s="225"/>
      <c r="G1734" s="226"/>
      <c r="H1734" s="249"/>
      <c r="I1734" s="228"/>
      <c r="J1734" s="228"/>
      <c r="K1734" s="228"/>
      <c r="L1734" s="228"/>
      <c r="M1734" s="374"/>
      <c r="N1734" s="374"/>
      <c r="O1734" s="375"/>
      <c r="P1734" s="375"/>
      <c r="Q1734" s="375"/>
      <c r="R1734" s="376" t="s">
        <v>34</v>
      </c>
      <c r="S1734" s="396">
        <v>0</v>
      </c>
      <c r="T1734" s="233"/>
      <c r="U1734" s="233"/>
      <c r="V1734" s="233"/>
      <c r="W1734" s="233"/>
      <c r="X1734" s="233"/>
      <c r="Y1734" s="233"/>
      <c r="Z1734" s="234"/>
      <c r="AA1734" s="378"/>
      <c r="AB1734" s="378"/>
      <c r="AC1734" s="379"/>
      <c r="AD1734" s="175"/>
      <c r="AE1734" s="175"/>
      <c r="AF1734" s="175"/>
      <c r="AG1734" s="175"/>
      <c r="AH1734" s="175"/>
      <c r="AI1734" s="175"/>
      <c r="AJ1734" s="175"/>
      <c r="AK1734" s="175"/>
      <c r="AL1734" s="175"/>
      <c r="AO1734"/>
      <c r="AP1734"/>
      <c r="AQ1734"/>
      <c r="AR1734"/>
      <c r="AS1734"/>
      <c r="AT1734"/>
    </row>
  </sheetData>
  <autoFilter ref="C1:C1734"/>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2:AI37"/>
  <sheetViews>
    <sheetView workbookViewId="0">
      <selection activeCell="H11" sqref="H11"/>
    </sheetView>
  </sheetViews>
  <sheetFormatPr defaultRowHeight="15" x14ac:dyDescent="0.25"/>
  <cols>
    <col min="3" max="3" width="21.7109375" bestFit="1" customWidth="1"/>
  </cols>
  <sheetData>
    <row r="2" spans="1:35" x14ac:dyDescent="0.25">
      <c r="A2" s="134"/>
      <c r="B2" s="134"/>
      <c r="C2" s="134"/>
      <c r="D2" s="134"/>
      <c r="E2" s="134"/>
      <c r="F2" s="134"/>
      <c r="G2" s="134"/>
      <c r="H2" s="134"/>
      <c r="I2" s="134"/>
      <c r="J2" s="134"/>
      <c r="K2" s="134"/>
      <c r="L2" s="134"/>
      <c r="M2" s="134"/>
      <c r="N2" s="134"/>
      <c r="O2" s="134"/>
      <c r="P2" s="134"/>
      <c r="Q2" s="134"/>
      <c r="R2" s="134"/>
      <c r="S2" s="134"/>
      <c r="T2" s="134"/>
      <c r="U2" s="134"/>
      <c r="V2" s="134"/>
      <c r="W2" s="134"/>
      <c r="X2" s="134"/>
      <c r="Y2" s="134"/>
      <c r="Z2" s="134"/>
      <c r="AA2" s="134"/>
      <c r="AB2" s="134"/>
      <c r="AC2" s="134"/>
      <c r="AD2" s="134"/>
      <c r="AE2" s="134"/>
      <c r="AF2" s="134"/>
      <c r="AG2" s="134"/>
      <c r="AH2" s="134"/>
      <c r="AI2" s="134"/>
    </row>
    <row r="3" spans="1:35" x14ac:dyDescent="0.25">
      <c r="A3" s="1"/>
      <c r="B3" s="25"/>
      <c r="C3" s="26"/>
      <c r="D3" s="1"/>
      <c r="E3" s="1"/>
      <c r="F3" s="1"/>
      <c r="G3" s="1"/>
      <c r="H3" s="1"/>
      <c r="I3" s="1"/>
      <c r="J3" s="1"/>
      <c r="K3" s="1"/>
      <c r="L3" s="7" t="s">
        <v>0</v>
      </c>
      <c r="M3" s="8"/>
      <c r="N3" s="8"/>
      <c r="O3" s="8"/>
      <c r="P3" s="8"/>
      <c r="Q3" s="8"/>
      <c r="R3" s="8"/>
      <c r="S3" s="8"/>
      <c r="T3" s="8"/>
      <c r="U3" s="8"/>
      <c r="V3" s="8"/>
      <c r="W3" s="9"/>
      <c r="X3" s="1"/>
      <c r="Y3" s="1"/>
      <c r="Z3" s="1"/>
      <c r="AA3" s="1"/>
      <c r="AB3" s="1"/>
      <c r="AC3" s="1"/>
      <c r="AD3" s="1"/>
      <c r="AE3" s="1"/>
      <c r="AF3" s="1"/>
      <c r="AG3" s="1"/>
      <c r="AH3" s="1"/>
      <c r="AI3" s="1"/>
    </row>
    <row r="4" spans="1:35" ht="60.75" x14ac:dyDescent="0.25">
      <c r="A4" s="20" t="s">
        <v>39</v>
      </c>
      <c r="B4" s="21" t="s">
        <v>1</v>
      </c>
      <c r="C4" s="20" t="s">
        <v>2</v>
      </c>
      <c r="D4" s="18" t="s">
        <v>3</v>
      </c>
      <c r="E4" s="18" t="s">
        <v>4</v>
      </c>
      <c r="F4" s="18" t="s">
        <v>5</v>
      </c>
      <c r="G4" s="22" t="s">
        <v>6</v>
      </c>
      <c r="H4" s="22" t="s">
        <v>550</v>
      </c>
      <c r="I4" s="16" t="s">
        <v>7</v>
      </c>
      <c r="J4" s="24" t="s">
        <v>8</v>
      </c>
      <c r="K4" s="17" t="s">
        <v>9</v>
      </c>
      <c r="L4" s="22" t="s">
        <v>10</v>
      </c>
      <c r="M4" s="22" t="s">
        <v>551</v>
      </c>
      <c r="N4" s="22" t="s">
        <v>552</v>
      </c>
      <c r="O4" s="22" t="s">
        <v>553</v>
      </c>
      <c r="P4" s="22" t="s">
        <v>554</v>
      </c>
      <c r="Q4" s="22" t="s">
        <v>555</v>
      </c>
      <c r="R4" s="22" t="s">
        <v>556</v>
      </c>
      <c r="S4" s="22" t="s">
        <v>557</v>
      </c>
      <c r="T4" s="22" t="s">
        <v>558</v>
      </c>
      <c r="U4" s="22" t="s">
        <v>559</v>
      </c>
      <c r="V4" s="22" t="s">
        <v>560</v>
      </c>
      <c r="W4" s="23" t="s">
        <v>11</v>
      </c>
      <c r="X4" s="19" t="s">
        <v>12</v>
      </c>
      <c r="Y4" s="19" t="s">
        <v>13</v>
      </c>
      <c r="Z4" s="19" t="s">
        <v>14</v>
      </c>
      <c r="AA4" s="10"/>
      <c r="AB4" s="19" t="s">
        <v>15</v>
      </c>
      <c r="AC4" s="19" t="s">
        <v>16</v>
      </c>
      <c r="AD4" s="19" t="s">
        <v>17</v>
      </c>
      <c r="AE4" s="19" t="s">
        <v>18</v>
      </c>
      <c r="AF4" s="19" t="s">
        <v>19</v>
      </c>
      <c r="AG4" s="19" t="s">
        <v>20</v>
      </c>
      <c r="AH4" s="19" t="s">
        <v>21</v>
      </c>
      <c r="AI4" s="19" t="s">
        <v>22</v>
      </c>
    </row>
    <row r="5" spans="1:35" x14ac:dyDescent="0.25">
      <c r="A5" s="6"/>
      <c r="B5" s="3"/>
      <c r="C5" s="13"/>
      <c r="D5" s="3"/>
      <c r="E5" s="3"/>
      <c r="F5" s="3"/>
      <c r="G5" s="4"/>
      <c r="H5" s="3"/>
      <c r="I5" s="12"/>
      <c r="J5" s="15"/>
      <c r="K5" s="3"/>
      <c r="L5" s="3"/>
      <c r="M5" s="3"/>
      <c r="N5" s="3"/>
      <c r="O5" s="3"/>
      <c r="P5" s="3"/>
      <c r="Q5" s="3"/>
      <c r="R5" s="3"/>
      <c r="S5" s="3"/>
      <c r="T5" s="3"/>
      <c r="U5" s="3"/>
      <c r="V5" s="3"/>
      <c r="W5" s="10"/>
      <c r="X5" s="10"/>
      <c r="Y5" s="10"/>
      <c r="Z5" s="10"/>
      <c r="AA5" s="10"/>
      <c r="AB5" s="10"/>
      <c r="AC5" s="10"/>
      <c r="AD5" s="10"/>
      <c r="AE5" s="10"/>
      <c r="AF5" s="10"/>
      <c r="AG5" s="10"/>
      <c r="AH5" s="10"/>
      <c r="AI5" s="10"/>
    </row>
    <row r="6" spans="1:35" x14ac:dyDescent="0.25">
      <c r="A6" s="27" t="s">
        <v>41</v>
      </c>
      <c r="B6" s="28"/>
      <c r="C6" s="29"/>
      <c r="D6" s="30" t="s">
        <v>23</v>
      </c>
      <c r="E6" s="30"/>
      <c r="F6" s="31"/>
      <c r="G6" s="32"/>
      <c r="H6" s="33"/>
      <c r="I6" s="34" t="e">
        <f ca="1">INDEX([3]!Temperature_Table,MATCH(G6,[3]!Temperature_Rows,FALSE),MATCH(Zone &amp; " Factor",[3]!Temperature_Cols,FALSE))</f>
        <v>#N/A</v>
      </c>
      <c r="J6" s="35"/>
      <c r="K6" s="36" t="s">
        <v>24</v>
      </c>
      <c r="L6" s="37">
        <f ca="1">IF(OR($A6="",ISNA($I6)),,$H6*$I6)</f>
        <v>0</v>
      </c>
      <c r="M6" s="37" t="e">
        <f t="shared" ref="M6:V6" ca="1" si="0">M7/IFERROR($L7/$L6,1)</f>
        <v>#REF!</v>
      </c>
      <c r="N6" s="37" t="e">
        <f t="shared" ca="1" si="0"/>
        <v>#REF!</v>
      </c>
      <c r="O6" s="37" t="e">
        <f t="shared" ca="1" si="0"/>
        <v>#REF!</v>
      </c>
      <c r="P6" s="37" t="e">
        <f t="shared" ca="1" si="0"/>
        <v>#REF!</v>
      </c>
      <c r="Q6" s="37" t="e">
        <f t="shared" ca="1" si="0"/>
        <v>#REF!</v>
      </c>
      <c r="R6" s="37" t="e">
        <f t="shared" ca="1" si="0"/>
        <v>#REF!</v>
      </c>
      <c r="S6" s="37" t="e">
        <f t="shared" ca="1" si="0"/>
        <v>#REF!</v>
      </c>
      <c r="T6" s="37" t="e">
        <f t="shared" ca="1" si="0"/>
        <v>#REF!</v>
      </c>
      <c r="U6" s="37" t="e">
        <f t="shared" ca="1" si="0"/>
        <v>#REF!</v>
      </c>
      <c r="V6" s="37" t="e">
        <f t="shared" ca="1" si="0"/>
        <v>#REF!</v>
      </c>
      <c r="W6" s="38" t="e">
        <f ca="1">"Diversity/Losses: "&amp;ROUND(L7/L6,3)</f>
        <v>#REF!</v>
      </c>
      <c r="X6" s="39">
        <f ca="1">IFERROR(IF($H6="",,X7/$L6),0)</f>
        <v>0</v>
      </c>
      <c r="Y6" s="39">
        <f ca="1">IFERROR(IF($H6="",,Y7/$L6),0)</f>
        <v>0</v>
      </c>
      <c r="Z6" s="40">
        <f ca="1">IFERROR(IF($H6="",,Z7/$L6),0)</f>
        <v>0</v>
      </c>
      <c r="AA6" s="41"/>
      <c r="AB6" s="42"/>
      <c r="AC6" s="43"/>
      <c r="AD6" s="43"/>
      <c r="AE6" s="43"/>
      <c r="AF6" s="43"/>
      <c r="AG6" s="43"/>
      <c r="AH6" s="43"/>
      <c r="AI6" s="44"/>
    </row>
    <row r="7" spans="1:35" x14ac:dyDescent="0.25">
      <c r="A7" s="11"/>
      <c r="B7" s="45"/>
      <c r="C7" s="46"/>
      <c r="D7" s="47"/>
      <c r="E7" s="47"/>
      <c r="F7" s="47"/>
      <c r="G7" s="48"/>
      <c r="H7" s="49"/>
      <c r="I7" s="50"/>
      <c r="J7" s="51"/>
      <c r="K7" s="52" t="s">
        <v>25</v>
      </c>
      <c r="L7" s="53" t="e">
        <f ca="1">L11+L14+L17+L20+L23+L26+L29+L32+L35+#REF!+#REF!+#REF!+#REF!+#REF!+#REF!</f>
        <v>#REF!</v>
      </c>
      <c r="M7" s="53" t="e">
        <f ca="1">M11+M14+M17+M20+M23+M26+M29+M32+M35+#REF!+#REF!+#REF!+#REF!+#REF!+#REF!</f>
        <v>#REF!</v>
      </c>
      <c r="N7" s="53" t="e">
        <f ca="1">N11+N14+N17+N20+N23+N26+N29+N32+N35+#REF!+#REF!+#REF!+#REF!+#REF!+#REF!</f>
        <v>#REF!</v>
      </c>
      <c r="O7" s="53" t="e">
        <f ca="1">O11+O14+O17+O20+O23+O26+O29+O32+O35+#REF!+#REF!+#REF!+#REF!+#REF!+#REF!</f>
        <v>#REF!</v>
      </c>
      <c r="P7" s="53" t="e">
        <f ca="1">P11+P14+P17+P20+P23+P26+P29+P32+P35+#REF!+#REF!+#REF!+#REF!+#REF!+#REF!</f>
        <v>#REF!</v>
      </c>
      <c r="Q7" s="53" t="e">
        <f ca="1">Q11+Q14+Q17+Q20+Q23+Q26+Q29+Q32+Q35+#REF!+#REF!+#REF!+#REF!+#REF!+#REF!</f>
        <v>#REF!</v>
      </c>
      <c r="R7" s="53" t="e">
        <f ca="1">R11+R14+R17+R20+R23+R26+R29+R32+R35+#REF!+#REF!+#REF!+#REF!+#REF!+#REF!</f>
        <v>#REF!</v>
      </c>
      <c r="S7" s="54" t="e">
        <f ca="1">S11+S14+S17+S20+S23+S26+S29+S32+S35+#REF!+#REF!+#REF!+#REF!+#REF!+#REF!</f>
        <v>#REF!</v>
      </c>
      <c r="T7" s="53" t="e">
        <f ca="1">T11+T14+T17+T20+T23+T26+T29+T32+T35+#REF!+#REF!+#REF!+#REF!+#REF!+#REF!</f>
        <v>#REF!</v>
      </c>
      <c r="U7" s="53" t="e">
        <f ca="1">U11+U14+U17+U20+U23+U26+U29+U32+U35+#REF!+#REF!+#REF!+#REF!+#REF!+#REF!</f>
        <v>#REF!</v>
      </c>
      <c r="V7" s="53" t="e">
        <f ca="1">V11+V14+V17+V20+V23+V26+V29+V32+V35+#REF!+#REF!+#REF!+#REF!+#REF!+#REF!</f>
        <v>#REF!</v>
      </c>
      <c r="W7" s="55"/>
      <c r="X7" s="56"/>
      <c r="Y7" s="56"/>
      <c r="Z7" s="57"/>
      <c r="AA7" s="41"/>
      <c r="AB7" s="58">
        <v>1</v>
      </c>
      <c r="AC7" s="59">
        <v>0</v>
      </c>
      <c r="AD7" s="59">
        <v>0</v>
      </c>
      <c r="AE7" s="59">
        <v>0</v>
      </c>
      <c r="AF7" s="59">
        <v>0</v>
      </c>
      <c r="AG7" s="59">
        <v>0</v>
      </c>
      <c r="AH7" s="59">
        <v>0</v>
      </c>
      <c r="AI7" s="60">
        <v>0</v>
      </c>
    </row>
    <row r="8" spans="1:35" x14ac:dyDescent="0.25">
      <c r="A8" s="11"/>
      <c r="B8" s="45"/>
      <c r="C8" s="61"/>
      <c r="D8" s="62" t="s">
        <v>26</v>
      </c>
      <c r="E8" s="63"/>
      <c r="F8" s="64"/>
      <c r="G8" s="65"/>
      <c r="H8" s="66"/>
      <c r="I8" s="67"/>
      <c r="J8" s="67"/>
      <c r="K8" s="67"/>
      <c r="L8" s="67"/>
      <c r="M8" s="67"/>
      <c r="N8" s="68"/>
      <c r="O8" s="68"/>
      <c r="P8" s="68"/>
      <c r="Q8" s="68"/>
      <c r="R8" s="69" t="s">
        <v>27</v>
      </c>
      <c r="S8" s="70">
        <v>17.59919122424084</v>
      </c>
      <c r="T8" s="56"/>
      <c r="U8" s="56"/>
      <c r="V8" s="56"/>
      <c r="W8" s="55"/>
      <c r="X8" s="71"/>
      <c r="Y8" s="71"/>
      <c r="Z8" s="72"/>
      <c r="AA8" s="41"/>
      <c r="AB8" s="41"/>
      <c r="AC8" s="41"/>
      <c r="AD8" s="41"/>
      <c r="AE8" s="41"/>
      <c r="AF8" s="41"/>
      <c r="AG8" s="41"/>
      <c r="AH8" s="41"/>
      <c r="AI8" s="41"/>
    </row>
    <row r="9" spans="1:35" x14ac:dyDescent="0.25">
      <c r="A9" s="14"/>
      <c r="B9" s="73"/>
      <c r="C9" s="74"/>
      <c r="D9" s="74"/>
      <c r="E9" s="74"/>
      <c r="F9" s="75"/>
      <c r="G9" s="118" t="s">
        <v>28</v>
      </c>
      <c r="H9" s="119">
        <v>0.99199999999999999</v>
      </c>
      <c r="I9" s="73"/>
      <c r="J9" s="76"/>
      <c r="K9" s="77" t="s">
        <v>29</v>
      </c>
      <c r="L9" s="78">
        <f ca="1">L6*$H9</f>
        <v>0</v>
      </c>
      <c r="M9" s="78" t="e">
        <f t="shared" ref="M9:T9" ca="1" si="1">M6*$H9</f>
        <v>#REF!</v>
      </c>
      <c r="N9" s="78" t="e">
        <f t="shared" ca="1" si="1"/>
        <v>#REF!</v>
      </c>
      <c r="O9" s="78" t="e">
        <f t="shared" ca="1" si="1"/>
        <v>#REF!</v>
      </c>
      <c r="P9" s="78" t="e">
        <f t="shared" ca="1" si="1"/>
        <v>#REF!</v>
      </c>
      <c r="Q9" s="78" t="e">
        <f t="shared" ca="1" si="1"/>
        <v>#REF!</v>
      </c>
      <c r="R9" s="78" t="e">
        <f t="shared" ca="1" si="1"/>
        <v>#REF!</v>
      </c>
      <c r="S9" s="78" t="e">
        <f t="shared" ca="1" si="1"/>
        <v>#REF!</v>
      </c>
      <c r="T9" s="78" t="e">
        <f t="shared" ca="1" si="1"/>
        <v>#REF!</v>
      </c>
      <c r="U9" s="78" t="e">
        <f ca="1">U6*$H9</f>
        <v>#REF!</v>
      </c>
      <c r="V9" s="78" t="e">
        <f ca="1">V6*$H9</f>
        <v>#REF!</v>
      </c>
      <c r="W9" s="79"/>
      <c r="X9" s="80"/>
      <c r="Y9" s="74"/>
      <c r="Z9" s="81"/>
      <c r="AA9" s="41"/>
      <c r="AB9" s="41"/>
      <c r="AC9" s="41"/>
      <c r="AD9" s="41"/>
      <c r="AE9" s="41"/>
      <c r="AF9" s="41"/>
      <c r="AG9" s="41"/>
      <c r="AH9" s="41"/>
      <c r="AI9" s="41"/>
    </row>
    <row r="10" spans="1:35" x14ac:dyDescent="0.25">
      <c r="A10" s="2"/>
      <c r="C10" s="82"/>
      <c r="D10" s="83"/>
      <c r="E10" s="83"/>
      <c r="F10" s="83"/>
      <c r="G10" s="120"/>
      <c r="H10" s="121"/>
      <c r="I10" s="84"/>
      <c r="J10" s="85"/>
      <c r="K10" s="83"/>
      <c r="W10" s="41"/>
      <c r="X10" s="41"/>
      <c r="Y10" s="41"/>
      <c r="Z10" s="41"/>
      <c r="AA10" s="41"/>
      <c r="AB10" s="41"/>
      <c r="AC10" s="41"/>
      <c r="AD10" s="41"/>
      <c r="AE10" s="41"/>
      <c r="AF10" s="41"/>
      <c r="AG10" s="41"/>
      <c r="AH10" s="41"/>
      <c r="AI10" s="41"/>
    </row>
    <row r="11" spans="1:35" x14ac:dyDescent="0.25">
      <c r="A11" s="1"/>
      <c r="B11" s="130"/>
      <c r="C11" s="86" t="e">
        <f ca="1">VLOOKUP(B11,'GSP List'!$D$2:$E$485,2,FALSE)</f>
        <v>#N/A</v>
      </c>
      <c r="D11" s="117" t="s">
        <v>30</v>
      </c>
      <c r="E11" s="117"/>
      <c r="F11" s="88"/>
      <c r="G11" s="122">
        <v>43080</v>
      </c>
      <c r="H11" s="123">
        <v>17.234989512493485</v>
      </c>
      <c r="I11" s="34" t="str">
        <f ca="1">IF(B11="","-",INDEX([3]!Temperature_Table,MATCH(G11,[3]!Temperature_Rows,FALSE),MATCH(Zone &amp; " Factor",[3]!Temperature_Cols,FALSE)))</f>
        <v>-</v>
      </c>
      <c r="J11" s="89" t="str">
        <f ca="1">IF(B11="","-",INDEX([3]!Primaries_Table,MATCH($B11,[3]!Primaries_Rows,FALSE),MATCH(J$3,[3]!Primaries_Cols,FALSE)))</f>
        <v>-</v>
      </c>
      <c r="K11" s="90" t="s">
        <v>31</v>
      </c>
      <c r="L11" s="37">
        <f ca="1">IF(OR($B11="",ISNA($I11)),,$H11*$I11)</f>
        <v>0</v>
      </c>
      <c r="M11" s="37">
        <f ca="1">IF($B11 ="",,VLOOKUP($K11,GrowthRates_Table,2,FALSE))^COLUMNS($M11:M11)*$L11+SUM($L12:M12)*IFERROR($L$5/$L$6,1)</f>
        <v>0.4</v>
      </c>
      <c r="N11" s="37">
        <f ca="1">IF($B11 ="",,VLOOKUP($K11,GrowthRates_Table,2,FALSE))^COLUMNS($M11:N11)*$L11+SUM($L12:N12)*IFERROR($L$5/$L$6,1)</f>
        <v>1.2000000000000002</v>
      </c>
      <c r="O11" s="37">
        <f ca="1">IF($B11 ="",,VLOOKUP($K11,GrowthRates_Table,2,FALSE))^COLUMNS($M11:O11)*$L11+SUM($L12:O12)*IFERROR($L$5/$L$6,1)</f>
        <v>1.6</v>
      </c>
      <c r="P11" s="37">
        <f ca="1">IF($B11 ="",,VLOOKUP($K11,GrowthRates_Table,2,FALSE))^COLUMNS($M11:P11)*$L11+SUM($L12:P12)*IFERROR($L$5/$L$6,1)</f>
        <v>1.6</v>
      </c>
      <c r="Q11" s="37">
        <f ca="1">IF($B11 ="",,VLOOKUP($K11,GrowthRates_Table,2,FALSE))^COLUMNS($M11:Q11)*$L11+SUM($L12:Q12)*IFERROR($L$5/$L$6,1)</f>
        <v>1.6</v>
      </c>
      <c r="R11" s="37">
        <f ca="1">IF($B11 ="",,VLOOKUP($K11,GrowthRates_Table,2,FALSE))^COLUMNS($M11:R11)*$L11+SUM($L12:R12)*IFERROR($L$5/$L$6,1)</f>
        <v>1.6</v>
      </c>
      <c r="S11" s="37">
        <f ca="1">IF($B11 ="",,VLOOKUP($K11,GrowthRates_Table,2,FALSE))^COLUMNS($M11:S11)*$L11+SUM($L12:S12)*IFERROR($L$5/$L$6,1)</f>
        <v>1.6</v>
      </c>
      <c r="T11" s="37">
        <f ca="1">IF($B11 ="",,VLOOKUP($K11,GrowthRates_Table,2,FALSE))^COLUMNS($M11:T11)*$L11+SUM($L12:T12)*IFERROR($L$5/$L$6,1)</f>
        <v>1.6</v>
      </c>
      <c r="U11" s="37">
        <f ca="1">IF($B11 ="",,VLOOKUP($K11,GrowthRates_Table,2,FALSE))^COLUMNS($M11:U11)*$L11+SUM($L12:U12)*IFERROR($L$5/$L$6,1)</f>
        <v>1.6</v>
      </c>
      <c r="V11" s="37">
        <f ca="1">IF($B11 ="",,VLOOKUP($K11,GrowthRates_Table,2,FALSE))^COLUMNS($M11:V11)*$L11+SUM($L12:V12)*IFERROR($L$5/$L$6,1)</f>
        <v>1.6</v>
      </c>
      <c r="W11" s="91"/>
      <c r="X11" s="39">
        <f ca="1">IFERROR(IF($H11="",,X12/$L11),0)</f>
        <v>0</v>
      </c>
      <c r="Y11" s="39">
        <f ca="1">IFERROR(IF($H11="",,Y12/$L11),0)</f>
        <v>0</v>
      </c>
      <c r="Z11" s="40">
        <f ca="1">IFERROR(IF($H11="",,Z12/$L11),0)</f>
        <v>0</v>
      </c>
      <c r="AA11" s="41"/>
      <c r="AB11" s="42"/>
      <c r="AC11" s="43"/>
      <c r="AD11" s="43"/>
      <c r="AE11" s="43"/>
      <c r="AF11" s="43"/>
      <c r="AG11" s="43"/>
      <c r="AH11" s="43"/>
      <c r="AI11" s="44"/>
    </row>
    <row r="12" spans="1:35" x14ac:dyDescent="0.25">
      <c r="A12" s="1"/>
      <c r="B12" s="131"/>
      <c r="C12" s="92"/>
      <c r="D12" s="93"/>
      <c r="E12" s="93"/>
      <c r="F12" s="93"/>
      <c r="G12" s="124">
        <v>43080.723969907405</v>
      </c>
      <c r="H12" s="125"/>
      <c r="I12" s="94"/>
      <c r="J12" s="94"/>
      <c r="K12" s="94"/>
      <c r="L12" s="94" t="s">
        <v>32</v>
      </c>
      <c r="M12" s="95">
        <v>0.4</v>
      </c>
      <c r="N12" s="96">
        <v>0.8</v>
      </c>
      <c r="O12" s="96">
        <v>0.4</v>
      </c>
      <c r="P12" s="96"/>
      <c r="Q12" s="96"/>
      <c r="R12" s="96"/>
      <c r="S12" s="96"/>
      <c r="T12" s="96"/>
      <c r="U12" s="96"/>
      <c r="V12" s="96"/>
      <c r="W12" s="97"/>
      <c r="X12" s="56"/>
      <c r="Y12" s="56"/>
      <c r="Z12" s="57"/>
      <c r="AA12" s="41"/>
      <c r="AB12" s="58">
        <v>1</v>
      </c>
      <c r="AC12" s="59">
        <v>0</v>
      </c>
      <c r="AD12" s="59">
        <v>0</v>
      </c>
      <c r="AE12" s="59">
        <v>0</v>
      </c>
      <c r="AF12" s="59">
        <v>0</v>
      </c>
      <c r="AG12" s="59">
        <v>0</v>
      </c>
      <c r="AH12" s="59">
        <v>0</v>
      </c>
      <c r="AI12" s="60">
        <v>0</v>
      </c>
    </row>
    <row r="13" spans="1:35" x14ac:dyDescent="0.25">
      <c r="A13" s="1"/>
      <c r="B13" s="131"/>
      <c r="C13" s="98" t="s">
        <v>33</v>
      </c>
      <c r="D13" s="99"/>
      <c r="E13" s="100"/>
      <c r="F13" s="100"/>
      <c r="G13" s="126"/>
      <c r="H13" s="127"/>
      <c r="I13" s="101"/>
      <c r="J13" s="101"/>
      <c r="K13" s="101"/>
      <c r="L13" s="101"/>
      <c r="M13" s="102"/>
      <c r="N13" s="102"/>
      <c r="O13" s="103"/>
      <c r="P13" s="103"/>
      <c r="Q13" s="103"/>
      <c r="R13" s="104" t="s">
        <v>34</v>
      </c>
      <c r="S13" s="105">
        <v>0</v>
      </c>
      <c r="T13" s="106"/>
      <c r="U13" s="106"/>
      <c r="V13" s="106"/>
      <c r="W13" s="107"/>
      <c r="X13" s="108"/>
      <c r="Y13" s="108"/>
      <c r="Z13" s="109"/>
      <c r="AA13" s="41"/>
      <c r="AB13" s="41"/>
      <c r="AC13" s="41"/>
      <c r="AD13" s="41"/>
      <c r="AE13" s="41"/>
      <c r="AF13" s="41"/>
      <c r="AG13" s="41"/>
      <c r="AH13" s="41"/>
      <c r="AI13" s="41"/>
    </row>
    <row r="14" spans="1:35" x14ac:dyDescent="0.25">
      <c r="A14" s="1"/>
      <c r="B14" s="132"/>
      <c r="C14" s="86" t="e">
        <f ca="1">VLOOKUP(B14,'GSP List'!$D$2:$E$485,2,FALSE)</f>
        <v>#N/A</v>
      </c>
      <c r="D14" s="87" t="s">
        <v>30</v>
      </c>
      <c r="E14" s="117"/>
      <c r="F14" s="88"/>
      <c r="G14" s="122">
        <v>43160</v>
      </c>
      <c r="H14" s="123">
        <v>23.924074327510123</v>
      </c>
      <c r="I14" s="34" t="str">
        <f ca="1">IF(B14="","-",INDEX([3]!Temperature_Table,MATCH(G14,[3]!Temperature_Rows,FALSE),MATCH(Zone &amp; " Factor",[3]!Temperature_Cols,FALSE)))</f>
        <v>-</v>
      </c>
      <c r="J14" s="89" t="str">
        <f ca="1">IF(B14="","-",INDEX([3]!Primaries_Table,MATCH($B14,[3]!Primaries_Rows,FALSE),MATCH(J$3,[3]!Primaries_Cols,FALSE)))</f>
        <v>-</v>
      </c>
      <c r="K14" s="90" t="s">
        <v>35</v>
      </c>
      <c r="L14" s="37">
        <f ca="1">IF(OR($B14="",ISNA($I14)),,$H14*$I14)</f>
        <v>0</v>
      </c>
      <c r="M14" s="37">
        <f ca="1">IF($B14 ="",,VLOOKUP($K14,GrowthRates_Table,2,FALSE))^COLUMNS($M14:M14)*$L14+SUM($L15:M15)*IFERROR($L$5/$L$6,1)</f>
        <v>0</v>
      </c>
      <c r="N14" s="37">
        <f ca="1">IF($B14 ="",,VLOOKUP($K14,GrowthRates_Table,2,FALSE))^COLUMNS($M14:N14)*$L14+SUM($L15:N15)*IFERROR($L$5/$L$6,1)</f>
        <v>0</v>
      </c>
      <c r="O14" s="37">
        <f ca="1">IF($B14 ="",,VLOOKUP($K14,GrowthRates_Table,2,FALSE))^COLUMNS($M14:O14)*$L14+SUM($L15:O15)*IFERROR($L$5/$L$6,1)</f>
        <v>0</v>
      </c>
      <c r="P14" s="37">
        <f ca="1">IF($B14 ="",,VLOOKUP($K14,GrowthRates_Table,2,FALSE))^COLUMNS($M14:P14)*$L14+SUM($L15:P15)*IFERROR($L$5/$L$6,1)</f>
        <v>0</v>
      </c>
      <c r="Q14" s="37">
        <f ca="1">IF($B14 ="",,VLOOKUP($K14,GrowthRates_Table,2,FALSE))^COLUMNS($M14:Q14)*$L14+SUM($L15:Q15)*IFERROR($L$5/$L$6,1)</f>
        <v>0</v>
      </c>
      <c r="R14" s="37">
        <f ca="1">IF($B14 ="",,VLOOKUP($K14,GrowthRates_Table,2,FALSE))^COLUMNS($M14:R14)*$L14+SUM($L15:R15)*IFERROR($L$5/$L$6,1)</f>
        <v>0</v>
      </c>
      <c r="S14" s="37">
        <f ca="1">IF($B14 ="",,VLOOKUP($K14,GrowthRates_Table,2,FALSE))^COLUMNS($M14:S14)*$L14+SUM($L15:S15)*IFERROR($L$5/$L$6,1)</f>
        <v>0</v>
      </c>
      <c r="T14" s="37">
        <f ca="1">IF($B14 ="",,VLOOKUP($K14,GrowthRates_Table,2,FALSE))^COLUMNS($M14:T14)*$L14+SUM($L15:T15)*IFERROR($L$5/$L$6,1)</f>
        <v>0</v>
      </c>
      <c r="U14" s="37">
        <f ca="1">IF($B14 ="",,VLOOKUP($K14,GrowthRates_Table,2,FALSE))^COLUMNS($M14:U14)*$L14+SUM($L15:U15)*IFERROR($L$5/$L$6,1)</f>
        <v>0</v>
      </c>
      <c r="V14" s="37">
        <f ca="1">IF($B14 ="",,VLOOKUP($K14,GrowthRates_Table,2,FALSE))^COLUMNS($M14:V14)*$L14+SUM($L15:V15)*IFERROR($L$5/$L$6,1)</f>
        <v>0</v>
      </c>
      <c r="W14" s="110"/>
      <c r="X14" s="39">
        <f ca="1">IFERROR(IF($H14="",,X15/$L14),0)</f>
        <v>0</v>
      </c>
      <c r="Y14" s="39">
        <f ca="1">IFERROR(IF($H14="",,Y15/$L14),0)</f>
        <v>0</v>
      </c>
      <c r="Z14" s="40">
        <f ca="1">IFERROR(IF($H14="",,Z15/$L14),0)</f>
        <v>0</v>
      </c>
      <c r="AA14" s="41"/>
      <c r="AB14" s="42"/>
      <c r="AC14" s="43"/>
      <c r="AD14" s="43"/>
      <c r="AE14" s="43"/>
      <c r="AF14" s="43"/>
      <c r="AG14" s="43"/>
      <c r="AH14" s="43"/>
      <c r="AI14" s="44"/>
    </row>
    <row r="15" spans="1:35" x14ac:dyDescent="0.25">
      <c r="A15" s="1"/>
      <c r="B15" s="131"/>
      <c r="C15" s="92"/>
      <c r="D15" s="93"/>
      <c r="E15" s="93"/>
      <c r="F15" s="93"/>
      <c r="G15" s="124">
        <v>43160.765821759262</v>
      </c>
      <c r="H15" s="128"/>
      <c r="I15" s="94"/>
      <c r="J15" s="94"/>
      <c r="K15" s="94"/>
      <c r="L15" s="94" t="s">
        <v>32</v>
      </c>
      <c r="M15" s="96"/>
      <c r="N15" s="96"/>
      <c r="O15" s="96"/>
      <c r="P15" s="96"/>
      <c r="Q15" s="96"/>
      <c r="R15" s="96"/>
      <c r="S15" s="96"/>
      <c r="T15" s="96"/>
      <c r="U15" s="96"/>
      <c r="V15" s="96"/>
      <c r="W15" s="97"/>
      <c r="X15" s="56"/>
      <c r="Y15" s="56"/>
      <c r="Z15" s="57"/>
      <c r="AA15" s="41"/>
      <c r="AB15" s="58">
        <v>1</v>
      </c>
      <c r="AC15" s="59">
        <v>0</v>
      </c>
      <c r="AD15" s="59">
        <v>0</v>
      </c>
      <c r="AE15" s="59">
        <v>0</v>
      </c>
      <c r="AF15" s="59">
        <v>0</v>
      </c>
      <c r="AG15" s="59">
        <v>0</v>
      </c>
      <c r="AH15" s="59">
        <v>0</v>
      </c>
      <c r="AI15" s="60">
        <v>0</v>
      </c>
    </row>
    <row r="16" spans="1:35" x14ac:dyDescent="0.25">
      <c r="A16" s="1"/>
      <c r="B16" s="131"/>
      <c r="C16" s="98" t="s">
        <v>33</v>
      </c>
      <c r="D16" s="99"/>
      <c r="E16" s="100"/>
      <c r="F16" s="100"/>
      <c r="G16" s="126"/>
      <c r="H16" s="127"/>
      <c r="I16" s="101"/>
      <c r="J16" s="101"/>
      <c r="K16" s="101"/>
      <c r="L16" s="101"/>
      <c r="M16" s="102"/>
      <c r="N16" s="102"/>
      <c r="O16" s="103"/>
      <c r="P16" s="103"/>
      <c r="Q16" s="103"/>
      <c r="R16" s="104" t="s">
        <v>34</v>
      </c>
      <c r="S16" s="105">
        <v>0</v>
      </c>
      <c r="T16" s="106"/>
      <c r="U16" s="106"/>
      <c r="V16" s="106"/>
      <c r="W16" s="107"/>
      <c r="X16" s="108"/>
      <c r="Y16" s="108"/>
      <c r="Z16" s="109"/>
      <c r="AA16" s="41"/>
      <c r="AB16" s="41"/>
      <c r="AC16" s="41"/>
      <c r="AD16" s="41"/>
      <c r="AE16" s="41"/>
      <c r="AF16" s="41"/>
      <c r="AG16" s="41"/>
      <c r="AH16" s="41"/>
      <c r="AI16" s="41"/>
    </row>
    <row r="17" spans="1:35" x14ac:dyDescent="0.25">
      <c r="A17" s="1"/>
      <c r="B17" s="132"/>
      <c r="C17" s="86" t="e">
        <f ca="1">VLOOKUP(B17,'GSP List'!$D$2:$E$485,2,FALSE)</f>
        <v>#N/A</v>
      </c>
      <c r="D17" s="87" t="s">
        <v>30</v>
      </c>
      <c r="E17" s="117"/>
      <c r="F17" s="88"/>
      <c r="G17" s="122">
        <v>43178</v>
      </c>
      <c r="H17" s="123">
        <v>6.77</v>
      </c>
      <c r="I17" s="34" t="str">
        <f ca="1">IF(B17="","-",INDEX([3]!Temperature_Table,MATCH(G17,[3]!Temperature_Rows,FALSE),MATCH(Zone &amp; " Factor",[3]!Temperature_Cols,FALSE)))</f>
        <v>-</v>
      </c>
      <c r="J17" s="89" t="str">
        <f ca="1">IF(B17="","-",INDEX([3]!Primaries_Table,MATCH($B17,[3]!Primaries_Rows,FALSE),MATCH(J$3,[3]!Primaries_Cols,FALSE)))</f>
        <v>-</v>
      </c>
      <c r="K17" s="90">
        <v>0</v>
      </c>
      <c r="L17" s="37">
        <f ca="1">IF(OR($B17="",ISNA($I17)),,$H17*$I17)</f>
        <v>0</v>
      </c>
      <c r="M17" s="37">
        <f ca="1">IF($B17 ="",,VLOOKUP($K17,GrowthRates_Table,2,FALSE))^COLUMNS($M17:M17)*$L17+SUM($L18:M18)*IFERROR($L$5/$L$6,1)</f>
        <v>0</v>
      </c>
      <c r="N17" s="37">
        <f ca="1">IF($B17 ="",,VLOOKUP($K17,GrowthRates_Table,2,FALSE))^COLUMNS($M17:N17)*$L17+SUM($L18:N18)*IFERROR($L$5/$L$6,1)</f>
        <v>0</v>
      </c>
      <c r="O17" s="37">
        <f ca="1">IF($B17 ="",,VLOOKUP($K17,GrowthRates_Table,2,FALSE))^COLUMNS($M17:O17)*$L17+SUM($L18:O18)*IFERROR($L$5/$L$6,1)</f>
        <v>0</v>
      </c>
      <c r="P17" s="37">
        <f ca="1">IF($B17 ="",,VLOOKUP($K17,GrowthRates_Table,2,FALSE))^COLUMNS($M17:P17)*$L17+SUM($L18:P18)*IFERROR($L$5/$L$6,1)</f>
        <v>0</v>
      </c>
      <c r="Q17" s="37">
        <f ca="1">IF($B17 ="",,VLOOKUP($K17,GrowthRates_Table,2,FALSE))^COLUMNS($M17:Q17)*$L17+SUM($L18:Q18)*IFERROR($L$5/$L$6,1)</f>
        <v>0</v>
      </c>
      <c r="R17" s="37">
        <f ca="1">IF($B17 ="",,VLOOKUP($K17,GrowthRates_Table,2,FALSE))^COLUMNS($M17:R17)*$L17+SUM($L18:R18)*IFERROR($L$5/$L$6,1)</f>
        <v>0</v>
      </c>
      <c r="S17" s="37">
        <f ca="1">IF($B17 ="",,VLOOKUP($K17,GrowthRates_Table,2,FALSE))^COLUMNS($M17:S17)*$L17+SUM($L18:S18)*IFERROR($L$5/$L$6,1)</f>
        <v>0</v>
      </c>
      <c r="T17" s="37">
        <f ca="1">IF($B17 ="",,VLOOKUP($K17,GrowthRates_Table,2,FALSE))^COLUMNS($M17:T17)*$L17+SUM($L18:T18)*IFERROR($L$5/$L$6,1)</f>
        <v>0</v>
      </c>
      <c r="U17" s="37">
        <f ca="1">IF($B17 ="",,VLOOKUP($K17,GrowthRates_Table,2,FALSE))^COLUMNS($M17:U17)*$L17+SUM($L18:U18)*IFERROR($L$5/$L$6,1)</f>
        <v>0</v>
      </c>
      <c r="V17" s="37">
        <f ca="1">IF($B17 ="",,VLOOKUP($K17,GrowthRates_Table,2,FALSE))^COLUMNS($M17:V17)*$L17+SUM($L18:V18)*IFERROR($L$5/$L$6,1)</f>
        <v>0</v>
      </c>
      <c r="W17" s="110"/>
      <c r="X17" s="39">
        <f ca="1">IFERROR(IF($H17="",,X18/$L17),0)</f>
        <v>0</v>
      </c>
      <c r="Y17" s="39">
        <f ca="1">IFERROR(IF($H17="",,Y18/$L17),0)</f>
        <v>0</v>
      </c>
      <c r="Z17" s="40">
        <f ca="1">IFERROR(IF($H17="",,Z18/$L17),0)</f>
        <v>0</v>
      </c>
      <c r="AA17" s="41"/>
      <c r="AB17" s="42"/>
      <c r="AC17" s="43"/>
      <c r="AD17" s="43"/>
      <c r="AE17" s="43"/>
      <c r="AF17" s="43"/>
      <c r="AG17" s="43"/>
      <c r="AH17" s="43"/>
      <c r="AI17" s="44"/>
    </row>
    <row r="18" spans="1:35" x14ac:dyDescent="0.25">
      <c r="B18" s="131"/>
      <c r="C18" s="92"/>
      <c r="D18" s="93"/>
      <c r="E18" s="93"/>
      <c r="F18" s="93" t="s">
        <v>36</v>
      </c>
      <c r="G18" s="124">
        <v>43178.786111111112</v>
      </c>
      <c r="H18" s="128"/>
      <c r="I18" s="94"/>
      <c r="J18" s="94"/>
      <c r="K18" s="94"/>
      <c r="L18" s="94" t="s">
        <v>32</v>
      </c>
      <c r="M18" s="95"/>
      <c r="N18" s="96"/>
      <c r="O18" s="96"/>
      <c r="P18" s="96"/>
      <c r="Q18" s="96"/>
      <c r="R18" s="96"/>
      <c r="S18" s="96"/>
      <c r="T18" s="96"/>
      <c r="U18" s="96"/>
      <c r="V18" s="96"/>
      <c r="W18" s="97"/>
      <c r="X18" s="56"/>
      <c r="Y18" s="56"/>
      <c r="Z18" s="57"/>
      <c r="AA18" s="41"/>
      <c r="AB18" s="58">
        <v>1</v>
      </c>
      <c r="AC18" s="59">
        <v>0</v>
      </c>
      <c r="AD18" s="59">
        <v>0</v>
      </c>
      <c r="AE18" s="59">
        <v>0</v>
      </c>
      <c r="AF18" s="59">
        <v>0</v>
      </c>
      <c r="AG18" s="59">
        <v>0</v>
      </c>
      <c r="AH18" s="59">
        <v>0</v>
      </c>
      <c r="AI18" s="60">
        <v>0</v>
      </c>
    </row>
    <row r="19" spans="1:35" x14ac:dyDescent="0.25">
      <c r="B19" s="131"/>
      <c r="C19" s="98" t="s">
        <v>33</v>
      </c>
      <c r="D19" s="99"/>
      <c r="E19" s="100"/>
      <c r="F19" s="100"/>
      <c r="G19" s="126"/>
      <c r="H19" s="127"/>
      <c r="I19" s="101"/>
      <c r="J19" s="101"/>
      <c r="K19" s="101"/>
      <c r="L19" s="101"/>
      <c r="M19" s="102"/>
      <c r="N19" s="102"/>
      <c r="O19" s="103"/>
      <c r="P19" s="103"/>
      <c r="Q19" s="103"/>
      <c r="R19" s="104" t="s">
        <v>34</v>
      </c>
      <c r="S19" s="105">
        <v>0</v>
      </c>
      <c r="T19" s="106"/>
      <c r="U19" s="106"/>
      <c r="V19" s="106"/>
      <c r="W19" s="107"/>
      <c r="X19" s="108"/>
      <c r="Y19" s="108"/>
      <c r="Z19" s="109"/>
      <c r="AA19" s="41"/>
      <c r="AB19" s="41"/>
      <c r="AC19" s="41"/>
      <c r="AD19" s="41"/>
      <c r="AE19" s="41"/>
      <c r="AF19" s="41"/>
      <c r="AG19" s="41"/>
      <c r="AH19" s="41"/>
      <c r="AI19" s="41"/>
    </row>
    <row r="20" spans="1:35" x14ac:dyDescent="0.25">
      <c r="B20" s="132"/>
      <c r="C20" s="86" t="e">
        <f ca="1">VLOOKUP(B20,'GSP List'!$D$2:$E$485,2,FALSE)</f>
        <v>#N/A</v>
      </c>
      <c r="D20" s="87" t="s">
        <v>30</v>
      </c>
      <c r="E20" s="117"/>
      <c r="F20" s="88"/>
      <c r="G20" s="122">
        <v>43161</v>
      </c>
      <c r="H20" s="123">
        <v>14.525245666503906</v>
      </c>
      <c r="I20" s="34" t="str">
        <f ca="1">IF(B20="","-",INDEX([3]!Temperature_Table,MATCH(G20,[3]!Temperature_Rows,FALSE),MATCH(Zone &amp; " Factor",[3]!Temperature_Cols,FALSE)))</f>
        <v>-</v>
      </c>
      <c r="J20" s="89" t="str">
        <f ca="1">IF(B20="","-",INDEX([3]!Primaries_Table,MATCH($B20,[3]!Primaries_Rows,FALSE),MATCH(J$3,[3]!Primaries_Cols,FALSE)))</f>
        <v>-</v>
      </c>
      <c r="K20" s="90" t="s">
        <v>31</v>
      </c>
      <c r="L20" s="37">
        <f ca="1">IF(OR($B20="",ISNA($I20)),,$H20*$I20)</f>
        <v>0</v>
      </c>
      <c r="M20" s="37">
        <f ca="1">IF($B20 ="",,VLOOKUP($K20,GrowthRates_Table,2,FALSE))^COLUMNS($M20:M20)*$L20+SUM($L21:M21)*IFERROR($L$5/$L$6,1)</f>
        <v>0</v>
      </c>
      <c r="N20" s="37">
        <f ca="1">IF($B20 ="",,VLOOKUP($K20,GrowthRates_Table,2,FALSE))^COLUMNS($M20:N20)*$L20+SUM($L21:N21)*IFERROR($L$5/$L$6,1)</f>
        <v>0</v>
      </c>
      <c r="O20" s="37">
        <f ca="1">IF($B20 ="",,VLOOKUP($K20,GrowthRates_Table,2,FALSE))^COLUMNS($M20:O20)*$L20+SUM($L21:O21)*IFERROR($L$5/$L$6,1)</f>
        <v>0</v>
      </c>
      <c r="P20" s="37">
        <f ca="1">IF($B20 ="",,VLOOKUP($K20,GrowthRates_Table,2,FALSE))^COLUMNS($M20:P20)*$L20+SUM($L21:P21)*IFERROR($L$5/$L$6,1)</f>
        <v>0</v>
      </c>
      <c r="Q20" s="37">
        <f ca="1">IF($B20 ="",,VLOOKUP($K20,GrowthRates_Table,2,FALSE))^COLUMNS($M20:Q20)*$L20+SUM($L21:Q21)*IFERROR($L$5/$L$6,1)</f>
        <v>0</v>
      </c>
      <c r="R20" s="37">
        <f ca="1">IF($B20 ="",,VLOOKUP($K20,GrowthRates_Table,2,FALSE))^COLUMNS($M20:R20)*$L20+SUM($L21:R21)*IFERROR($L$5/$L$6,1)</f>
        <v>0</v>
      </c>
      <c r="S20" s="37">
        <f ca="1">IF($B20 ="",,VLOOKUP($K20,GrowthRates_Table,2,FALSE))^COLUMNS($M20:S20)*$L20+SUM($L21:S21)*IFERROR($L$5/$L$6,1)</f>
        <v>0</v>
      </c>
      <c r="T20" s="37">
        <f ca="1">IF($B20 ="",,VLOOKUP($K20,GrowthRates_Table,2,FALSE))^COLUMNS($M20:T20)*$L20+SUM($L21:T21)*IFERROR($L$5/$L$6,1)</f>
        <v>0</v>
      </c>
      <c r="U20" s="37">
        <f ca="1">IF($B20 ="",,VLOOKUP($K20,GrowthRates_Table,2,FALSE))^COLUMNS($M20:U20)*$L20+SUM($L21:U21)*IFERROR($L$5/$L$6,1)</f>
        <v>0</v>
      </c>
      <c r="V20" s="37">
        <f ca="1">IF($B20 ="",,VLOOKUP($K20,GrowthRates_Table,2,FALSE))^COLUMNS($M20:V20)*$L20+SUM($L21:V21)*IFERROR($L$5/$L$6,1)</f>
        <v>0</v>
      </c>
      <c r="W20" s="110"/>
      <c r="X20" s="39">
        <f ca="1">IFERROR(IF($H20="",,X21/$L20),0)</f>
        <v>0</v>
      </c>
      <c r="Y20" s="39">
        <f ca="1">IFERROR(IF($H20="",,Y21/$L20),0)</f>
        <v>0</v>
      </c>
      <c r="Z20" s="40">
        <f ca="1">IFERROR(IF($H20="",,Z21/$L20),0)</f>
        <v>0</v>
      </c>
      <c r="AA20" s="41"/>
      <c r="AB20" s="42"/>
      <c r="AC20" s="43"/>
      <c r="AD20" s="43"/>
      <c r="AE20" s="43"/>
      <c r="AF20" s="43"/>
      <c r="AG20" s="43"/>
      <c r="AH20" s="43"/>
      <c r="AI20" s="44"/>
    </row>
    <row r="21" spans="1:35" x14ac:dyDescent="0.25">
      <c r="B21" s="131"/>
      <c r="C21" s="92"/>
      <c r="D21" s="93"/>
      <c r="E21" s="93"/>
      <c r="F21" s="93"/>
      <c r="G21" s="124">
        <v>43161.547442129631</v>
      </c>
      <c r="H21" s="128"/>
      <c r="I21" s="94"/>
      <c r="J21" s="94"/>
      <c r="K21" s="94"/>
      <c r="L21" s="94" t="s">
        <v>32</v>
      </c>
      <c r="M21" s="95"/>
      <c r="N21" s="96"/>
      <c r="O21" s="96"/>
      <c r="P21" s="96"/>
      <c r="Q21" s="96"/>
      <c r="R21" s="96"/>
      <c r="S21" s="96"/>
      <c r="T21" s="96"/>
      <c r="U21" s="96"/>
      <c r="V21" s="96"/>
      <c r="W21" s="97"/>
      <c r="X21" s="56"/>
      <c r="Y21" s="56"/>
      <c r="Z21" s="57"/>
      <c r="AA21" s="41"/>
      <c r="AB21" s="58">
        <v>1</v>
      </c>
      <c r="AC21" s="59">
        <v>0</v>
      </c>
      <c r="AD21" s="59">
        <v>0</v>
      </c>
      <c r="AE21" s="59">
        <v>0</v>
      </c>
      <c r="AF21" s="59">
        <v>0</v>
      </c>
      <c r="AG21" s="59">
        <v>0</v>
      </c>
      <c r="AH21" s="59">
        <v>0</v>
      </c>
      <c r="AI21" s="60">
        <v>0</v>
      </c>
    </row>
    <row r="22" spans="1:35" x14ac:dyDescent="0.25">
      <c r="B22" s="131"/>
      <c r="C22" s="98" t="s">
        <v>33</v>
      </c>
      <c r="D22" s="99"/>
      <c r="E22" s="100"/>
      <c r="F22" s="100"/>
      <c r="G22" s="126"/>
      <c r="H22" s="127"/>
      <c r="I22" s="101"/>
      <c r="J22" s="101"/>
      <c r="K22" s="101"/>
      <c r="L22" s="101"/>
      <c r="M22" s="102"/>
      <c r="N22" s="102"/>
      <c r="O22" s="103"/>
      <c r="P22" s="103"/>
      <c r="Q22" s="103"/>
      <c r="R22" s="104" t="s">
        <v>34</v>
      </c>
      <c r="S22" s="105">
        <v>0</v>
      </c>
      <c r="T22" s="106"/>
      <c r="U22" s="106"/>
      <c r="V22" s="106"/>
      <c r="W22" s="107"/>
      <c r="X22" s="108"/>
      <c r="Y22" s="108"/>
      <c r="Z22" s="109"/>
      <c r="AA22" s="41"/>
      <c r="AB22" s="41"/>
      <c r="AC22" s="41"/>
      <c r="AD22" s="41"/>
      <c r="AE22" s="41"/>
      <c r="AF22" s="41"/>
      <c r="AG22" s="41"/>
      <c r="AH22" s="41"/>
      <c r="AI22" s="41"/>
    </row>
    <row r="23" spans="1:35" x14ac:dyDescent="0.25">
      <c r="B23" s="133"/>
      <c r="C23" s="86" t="e">
        <f ca="1">VLOOKUP(B23,'GSP List'!$D$2:$E$485,2,FALSE)</f>
        <v>#N/A</v>
      </c>
      <c r="D23" s="87" t="s">
        <v>30</v>
      </c>
      <c r="E23" s="117"/>
      <c r="F23" s="88"/>
      <c r="G23" s="122">
        <v>43161</v>
      </c>
      <c r="H23" s="123">
        <v>11.777248922039483</v>
      </c>
      <c r="I23" s="34" t="str">
        <f ca="1">IF(B23="","-",INDEX([3]!Temperature_Table,MATCH(G23,[3]!Temperature_Rows,FALSE),MATCH(Zone &amp; " Factor",[3]!Temperature_Cols,FALSE)))</f>
        <v>-</v>
      </c>
      <c r="J23" s="89" t="str">
        <f ca="1">IF(B23="","-",INDEX([3]!Primaries_Table,MATCH($B23,[3]!Primaries_Rows,FALSE),MATCH(J$3,[3]!Primaries_Cols,FALSE)))</f>
        <v>-</v>
      </c>
      <c r="K23" s="90" t="s">
        <v>31</v>
      </c>
      <c r="L23" s="37">
        <f ca="1">IF(OR($B23="",ISNA($I23)),,$H23*$I23)</f>
        <v>0</v>
      </c>
      <c r="M23" s="37">
        <f ca="1">IF($B23 ="",,VLOOKUP($K23,GrowthRates_Table,2,FALSE))^COLUMNS($M23:M23)*$L23+SUM($L24:M24)*IFERROR($L$5/$L$6,1)</f>
        <v>0</v>
      </c>
      <c r="N23" s="37">
        <f ca="1">IF($B23 ="",,VLOOKUP($K23,GrowthRates_Table,2,FALSE))^COLUMNS($M23:N23)*$L23+SUM($L24:N24)*IFERROR($L$5/$L$6,1)</f>
        <v>0</v>
      </c>
      <c r="O23" s="37">
        <f ca="1">IF($B23 ="",,VLOOKUP($K23,GrowthRates_Table,2,FALSE))^COLUMNS($M23:O23)*$L23+SUM($L24:O24)*IFERROR($L$5/$L$6,1)</f>
        <v>0</v>
      </c>
      <c r="P23" s="37">
        <f ca="1">IF($B23 ="",,VLOOKUP($K23,GrowthRates_Table,2,FALSE))^COLUMNS($M23:P23)*$L23+SUM($L24:P24)*IFERROR($L$5/$L$6,1)</f>
        <v>0</v>
      </c>
      <c r="Q23" s="37">
        <f ca="1">IF($B23 ="",,VLOOKUP($K23,GrowthRates_Table,2,FALSE))^COLUMNS($M23:Q23)*$L23+SUM($L24:Q24)*IFERROR($L$5/$L$6,1)</f>
        <v>0</v>
      </c>
      <c r="R23" s="37">
        <f ca="1">IF($B23 ="",,VLOOKUP($K23,GrowthRates_Table,2,FALSE))^COLUMNS($M23:R23)*$L23+SUM($L24:R24)*IFERROR($L$5/$L$6,1)</f>
        <v>0</v>
      </c>
      <c r="S23" s="37">
        <f ca="1">IF($B23 ="",,VLOOKUP($K23,GrowthRates_Table,2,FALSE))^COLUMNS($M23:S23)*$L23+SUM($L24:S24)*IFERROR($L$5/$L$6,1)</f>
        <v>0</v>
      </c>
      <c r="T23" s="37">
        <f ca="1">IF($B23 ="",,VLOOKUP($K23,GrowthRates_Table,2,FALSE))^COLUMNS($M23:T23)*$L23+SUM($L24:T24)*IFERROR($L$5/$L$6,1)</f>
        <v>0</v>
      </c>
      <c r="U23" s="37">
        <f ca="1">IF($B23 ="",,VLOOKUP($K23,GrowthRates_Table,2,FALSE))^COLUMNS($M23:U23)*$L23+SUM($L24:U24)*IFERROR($L$5/$L$6,1)</f>
        <v>0</v>
      </c>
      <c r="V23" s="37">
        <f ca="1">IF($B23 ="",,VLOOKUP($K23,GrowthRates_Table,2,FALSE))^COLUMNS($M23:V23)*$L23+SUM($L24:V24)*IFERROR($L$5/$L$6,1)</f>
        <v>0</v>
      </c>
      <c r="W23" s="110"/>
      <c r="X23" s="39">
        <f ca="1">IFERROR(IF($H23="",,X24/$L23),0)</f>
        <v>0</v>
      </c>
      <c r="Y23" s="39">
        <f ca="1">IFERROR(IF($H23="",,Y24/$L23),0)</f>
        <v>0</v>
      </c>
      <c r="Z23" s="40">
        <f ca="1">IFERROR(IF($H23="",,Z24/$L23),0)</f>
        <v>0</v>
      </c>
      <c r="AA23" s="41"/>
      <c r="AB23" s="42"/>
      <c r="AC23" s="43"/>
      <c r="AD23" s="43"/>
      <c r="AE23" s="43"/>
      <c r="AF23" s="43"/>
      <c r="AG23" s="43"/>
      <c r="AH23" s="43"/>
      <c r="AI23" s="44"/>
    </row>
    <row r="24" spans="1:35" x14ac:dyDescent="0.25">
      <c r="B24" s="131"/>
      <c r="C24" s="92"/>
      <c r="D24" s="93"/>
      <c r="E24" s="93"/>
      <c r="F24" s="93"/>
      <c r="G24" s="129">
        <v>43161.749780092592</v>
      </c>
      <c r="H24" s="128"/>
      <c r="I24" s="94"/>
      <c r="J24" s="94"/>
      <c r="K24" s="94"/>
      <c r="L24" s="94" t="s">
        <v>32</v>
      </c>
      <c r="M24" s="95"/>
      <c r="N24" s="96"/>
      <c r="O24" s="96"/>
      <c r="P24" s="96"/>
      <c r="Q24" s="96"/>
      <c r="R24" s="96"/>
      <c r="S24" s="96"/>
      <c r="T24" s="96"/>
      <c r="U24" s="96"/>
      <c r="V24" s="96"/>
      <c r="W24" s="97"/>
      <c r="X24" s="56"/>
      <c r="Y24" s="56"/>
      <c r="Z24" s="57"/>
      <c r="AA24" s="41"/>
      <c r="AB24" s="58">
        <v>1</v>
      </c>
      <c r="AC24" s="59">
        <v>0</v>
      </c>
      <c r="AD24" s="59">
        <v>0</v>
      </c>
      <c r="AE24" s="59">
        <v>0</v>
      </c>
      <c r="AF24" s="59">
        <v>0</v>
      </c>
      <c r="AG24" s="59">
        <v>0</v>
      </c>
      <c r="AH24" s="59">
        <v>0</v>
      </c>
      <c r="AI24" s="60">
        <v>0</v>
      </c>
    </row>
    <row r="25" spans="1:35" x14ac:dyDescent="0.25">
      <c r="B25" s="131"/>
      <c r="C25" s="98" t="s">
        <v>33</v>
      </c>
      <c r="D25" s="99"/>
      <c r="E25" s="100"/>
      <c r="F25" s="100"/>
      <c r="G25" s="126"/>
      <c r="H25" s="127"/>
      <c r="I25" s="101"/>
      <c r="J25" s="101"/>
      <c r="K25" s="101"/>
      <c r="L25" s="101"/>
      <c r="M25" s="102"/>
      <c r="N25" s="102"/>
      <c r="O25" s="103"/>
      <c r="P25" s="103"/>
      <c r="Q25" s="103"/>
      <c r="R25" s="104" t="s">
        <v>34</v>
      </c>
      <c r="S25" s="105">
        <v>0</v>
      </c>
      <c r="T25" s="106"/>
      <c r="U25" s="106"/>
      <c r="V25" s="106"/>
      <c r="W25" s="107"/>
      <c r="X25" s="108"/>
      <c r="Y25" s="108"/>
      <c r="Z25" s="109"/>
      <c r="AA25" s="41"/>
      <c r="AB25" s="41"/>
      <c r="AC25" s="41"/>
      <c r="AD25" s="41"/>
      <c r="AE25" s="41"/>
      <c r="AF25" s="41"/>
      <c r="AG25" s="41"/>
      <c r="AH25" s="41"/>
      <c r="AI25" s="41"/>
    </row>
    <row r="26" spans="1:35" x14ac:dyDescent="0.25">
      <c r="B26" s="133"/>
      <c r="C26" s="86" t="e">
        <f ca="1">VLOOKUP(B26,'GSP List'!$D$2:$E$485,2,FALSE)</f>
        <v>#N/A</v>
      </c>
      <c r="D26" s="87" t="s">
        <v>30</v>
      </c>
      <c r="E26" s="117"/>
      <c r="F26" s="88"/>
      <c r="G26" s="122">
        <v>43160</v>
      </c>
      <c r="H26" s="123">
        <v>15.8703</v>
      </c>
      <c r="I26" s="34" t="str">
        <f ca="1">IF(B26="","-",INDEX([3]!Temperature_Table,MATCH(G26,[3]!Temperature_Rows,FALSE),MATCH(Zone &amp; " Factor",[3]!Temperature_Cols,FALSE)))</f>
        <v>-</v>
      </c>
      <c r="J26" s="89" t="str">
        <f ca="1">IF(B26="","-",INDEX([3]!Primaries_Table,MATCH($B26,[3]!Primaries_Rows,FALSE),MATCH(J$3,[3]!Primaries_Cols,FALSE)))</f>
        <v>-</v>
      </c>
      <c r="K26" s="90" t="s">
        <v>35</v>
      </c>
      <c r="L26" s="37">
        <f ca="1">IF(OR($B26="",ISNA($I26)),,$H26*$I26)</f>
        <v>0</v>
      </c>
      <c r="M26" s="37">
        <f ca="1">IF($B26 ="",,VLOOKUP($K26,GrowthRates_Table,2,FALSE))^COLUMNS($M26:M26)*$L26+SUM($L27:M27)*IFERROR($L$5/$L$6,1)</f>
        <v>0.42499999999999999</v>
      </c>
      <c r="N26" s="37">
        <f ca="1">IF($B26 ="",,VLOOKUP($K26,GrowthRates_Table,2,FALSE))^COLUMNS($M26:N26)*$L26+SUM($L27:N27)*IFERROR($L$5/$L$6,1)</f>
        <v>0.42499999999999999</v>
      </c>
      <c r="O26" s="37">
        <f ca="1">IF($B26 ="",,VLOOKUP($K26,GrowthRates_Table,2,FALSE))^COLUMNS($M26:O26)*$L26+SUM($L27:O27)*IFERROR($L$5/$L$6,1)</f>
        <v>0.42499999999999999</v>
      </c>
      <c r="P26" s="37">
        <f ca="1">IF($B26 ="",,VLOOKUP($K26,GrowthRates_Table,2,FALSE))^COLUMNS($M26:P26)*$L26+SUM($L27:P27)*IFERROR($L$5/$L$6,1)</f>
        <v>0.42499999999999999</v>
      </c>
      <c r="Q26" s="37">
        <f ca="1">IF($B26 ="",,VLOOKUP($K26,GrowthRates_Table,2,FALSE))^COLUMNS($M26:Q26)*$L26+SUM($L27:Q27)*IFERROR($L$5/$L$6,1)</f>
        <v>0.42499999999999999</v>
      </c>
      <c r="R26" s="37">
        <f ca="1">IF($B26 ="",,VLOOKUP($K26,GrowthRates_Table,2,FALSE))^COLUMNS($M26:R26)*$L26+SUM($L27:R27)*IFERROR($L$5/$L$6,1)</f>
        <v>0.42499999999999999</v>
      </c>
      <c r="S26" s="37">
        <f ca="1">IF($B26 ="",,VLOOKUP($K26,GrowthRates_Table,2,FALSE))^COLUMNS($M26:S26)*$L26+SUM($L27:S27)*IFERROR($L$5/$L$6,1)</f>
        <v>0.42499999999999999</v>
      </c>
      <c r="T26" s="37">
        <f ca="1">IF($B26 ="",,VLOOKUP($K26,GrowthRates_Table,2,FALSE))^COLUMNS($M26:T26)*$L26+SUM($L27:T27)*IFERROR($L$5/$L$6,1)</f>
        <v>0.42499999999999999</v>
      </c>
      <c r="U26" s="37">
        <f ca="1">IF($B26 ="",,VLOOKUP($K26,GrowthRates_Table,2,FALSE))^COLUMNS($M26:U26)*$L26+SUM($L27:U27)*IFERROR($L$5/$L$6,1)</f>
        <v>0.42499999999999999</v>
      </c>
      <c r="V26" s="37">
        <f ca="1">IF($B26 ="",,VLOOKUP($K26,GrowthRates_Table,2,FALSE))^COLUMNS($M26:V26)*$L26+SUM($L27:V27)*IFERROR($L$5/$L$6,1)</f>
        <v>0.42499999999999999</v>
      </c>
      <c r="W26" s="91"/>
      <c r="X26" s="39">
        <f ca="1">IFERROR(IF($H26="",,X27/$L26),0)</f>
        <v>0</v>
      </c>
      <c r="Y26" s="39">
        <f ca="1">IFERROR(IF($H26="",,Y27/$L26),0)</f>
        <v>0</v>
      </c>
      <c r="Z26" s="40">
        <f ca="1">IFERROR(IF($H26="",,Z27/$L26),0)</f>
        <v>0</v>
      </c>
      <c r="AA26" s="41"/>
      <c r="AB26" s="42"/>
      <c r="AC26" s="43"/>
      <c r="AD26" s="43"/>
      <c r="AE26" s="43"/>
      <c r="AF26" s="43"/>
      <c r="AG26" s="43"/>
      <c r="AH26" s="43"/>
      <c r="AI26" s="44"/>
    </row>
    <row r="27" spans="1:35" x14ac:dyDescent="0.25">
      <c r="B27" s="131"/>
      <c r="C27" s="92"/>
      <c r="D27" s="93"/>
      <c r="E27" s="93"/>
      <c r="F27" s="93"/>
      <c r="G27" s="129">
        <v>43160.776469907411</v>
      </c>
      <c r="H27" s="128"/>
      <c r="I27" s="94"/>
      <c r="J27" s="94"/>
      <c r="K27" s="94"/>
      <c r="L27" s="94" t="s">
        <v>32</v>
      </c>
      <c r="M27" s="95">
        <f ca="1">0.5*0.85</f>
        <v>0.42499999999999999</v>
      </c>
      <c r="N27" s="96"/>
      <c r="O27" s="96"/>
      <c r="P27" s="96"/>
      <c r="Q27" s="96"/>
      <c r="R27" s="96"/>
      <c r="S27" s="96"/>
      <c r="T27" s="96"/>
      <c r="U27" s="96"/>
      <c r="V27" s="96"/>
      <c r="W27" s="97"/>
      <c r="X27" s="56"/>
      <c r="Y27" s="56"/>
      <c r="Z27" s="57"/>
      <c r="AA27" s="41"/>
      <c r="AB27" s="58">
        <v>1</v>
      </c>
      <c r="AC27" s="59">
        <v>0</v>
      </c>
      <c r="AD27" s="59">
        <v>0</v>
      </c>
      <c r="AE27" s="59">
        <v>0</v>
      </c>
      <c r="AF27" s="59">
        <v>0</v>
      </c>
      <c r="AG27" s="59">
        <v>0</v>
      </c>
      <c r="AH27" s="59">
        <v>0</v>
      </c>
      <c r="AI27" s="60">
        <v>0</v>
      </c>
    </row>
    <row r="28" spans="1:35" x14ac:dyDescent="0.25">
      <c r="B28" s="131"/>
      <c r="C28" s="98" t="s">
        <v>33</v>
      </c>
      <c r="D28" s="99"/>
      <c r="E28" s="100"/>
      <c r="F28" s="100"/>
      <c r="G28" s="126"/>
      <c r="H28" s="127"/>
      <c r="I28" s="101"/>
      <c r="J28" s="101"/>
      <c r="K28" s="101"/>
      <c r="L28" s="101"/>
      <c r="M28" s="102"/>
      <c r="N28" s="102"/>
      <c r="O28" s="103"/>
      <c r="P28" s="103"/>
      <c r="Q28" s="103"/>
      <c r="R28" s="104" t="s">
        <v>34</v>
      </c>
      <c r="S28" s="105">
        <v>12.517164000000001</v>
      </c>
      <c r="T28" s="106"/>
      <c r="U28" s="106"/>
      <c r="V28" s="106"/>
      <c r="W28" s="107"/>
      <c r="X28" s="108"/>
      <c r="Y28" s="108"/>
      <c r="Z28" s="109"/>
      <c r="AA28" s="41"/>
      <c r="AB28" s="41"/>
      <c r="AC28" s="41"/>
      <c r="AD28" s="41"/>
      <c r="AE28" s="41"/>
      <c r="AF28" s="41"/>
      <c r="AG28" s="41"/>
      <c r="AH28" s="41"/>
      <c r="AI28" s="41"/>
    </row>
    <row r="29" spans="1:35" x14ac:dyDescent="0.25">
      <c r="B29" s="133"/>
      <c r="C29" s="86" t="e">
        <f ca="1">VLOOKUP(B29,'GSP List'!$D$2:$E$485,2,FALSE)</f>
        <v>#N/A</v>
      </c>
      <c r="D29" s="87" t="s">
        <v>30</v>
      </c>
      <c r="E29" s="117"/>
      <c r="F29" s="88"/>
      <c r="G29" s="122">
        <v>43138</v>
      </c>
      <c r="H29" s="123">
        <v>17.93783265540295</v>
      </c>
      <c r="I29" s="34" t="str">
        <f ca="1">IF(B29="","-",INDEX([3]!Temperature_Table,MATCH(G29,[3]!Temperature_Rows,FALSE),MATCH(Zone &amp; " Factor",[3]!Temperature_Cols,FALSE)))</f>
        <v>-</v>
      </c>
      <c r="J29" s="89" t="str">
        <f ca="1">IF(B29="","-",INDEX([3]!Primaries_Table,MATCH($B29,[3]!Primaries_Rows,FALSE),MATCH(J$3,[3]!Primaries_Cols,FALSE)))</f>
        <v>-</v>
      </c>
      <c r="K29" s="90">
        <v>0</v>
      </c>
      <c r="L29" s="37">
        <f ca="1">IF(OR($B29="",ISNA($I29)),,$H29*$I29)</f>
        <v>0</v>
      </c>
      <c r="M29" s="37">
        <f ca="1">IF($B29 ="",,VLOOKUP($K29,GrowthRates_Table,2,FALSE))^COLUMNS($M29:M29)*$L29+SUM($L30:M30)*IFERROR($L$5/$L$6,1)</f>
        <v>0</v>
      </c>
      <c r="N29" s="37" t="e">
        <f ca="1">IF($B29 ="",,VLOOKUP($K29,GrowthRates_Table,2,FALSE))^COLUMNS($M29:N29)*$L29+SUM($L30:N30)*IFERROR($L$5/$L$6,1)</f>
        <v>#REF!</v>
      </c>
      <c r="O29" s="37" t="e">
        <f ca="1">IF($B29 ="",,VLOOKUP($K29,GrowthRates_Table,2,FALSE))^COLUMNS($M29:O29)*$L29+SUM($L30:O30)*IFERROR($L$5/$L$6,1)</f>
        <v>#REF!</v>
      </c>
      <c r="P29" s="37" t="e">
        <f ca="1">IF($B29 ="",,VLOOKUP($K29,GrowthRates_Table,2,FALSE))^COLUMNS($M29:P29)*$L29+SUM($L30:P30)*IFERROR($L$5/$L$6,1)</f>
        <v>#REF!</v>
      </c>
      <c r="Q29" s="37" t="e">
        <f ca="1">IF($B29 ="",,VLOOKUP($K29,GrowthRates_Table,2,FALSE))^COLUMNS($M29:Q29)*$L29+SUM($L30:Q30)*IFERROR($L$5/$L$6,1)</f>
        <v>#REF!</v>
      </c>
      <c r="R29" s="37" t="e">
        <f ca="1">IF($B29 ="",,VLOOKUP($K29,GrowthRates_Table,2,FALSE))^COLUMNS($M29:R29)*$L29+SUM($L30:R30)*IFERROR($L$5/$L$6,1)</f>
        <v>#REF!</v>
      </c>
      <c r="S29" s="37" t="e">
        <f ca="1">IF($B29 ="",,VLOOKUP($K29,GrowthRates_Table,2,FALSE))^COLUMNS($M29:S29)*$L29+SUM($L30:S30)*IFERROR($L$5/$L$6,1)</f>
        <v>#REF!</v>
      </c>
      <c r="T29" s="37" t="e">
        <f ca="1">IF($B29 ="",,VLOOKUP($K29,GrowthRates_Table,2,FALSE))^COLUMNS($M29:T29)*$L29+SUM($L30:T30)*IFERROR($L$5/$L$6,1)</f>
        <v>#REF!</v>
      </c>
      <c r="U29" s="37" t="e">
        <f ca="1">IF($B29 ="",,VLOOKUP($K29,GrowthRates_Table,2,FALSE))^COLUMNS($M29:U29)*$L29+SUM($L30:U30)*IFERROR($L$5/$L$6,1)</f>
        <v>#REF!</v>
      </c>
      <c r="V29" s="37" t="e">
        <f ca="1">IF($B29 ="",,VLOOKUP($K29,GrowthRates_Table,2,FALSE))^COLUMNS($M29:V29)*$L29+SUM($L30:V30)*IFERROR($L$5/$L$6,1)</f>
        <v>#REF!</v>
      </c>
      <c r="W29" s="111"/>
      <c r="X29" s="39">
        <f ca="1">IFERROR(IF($H29="",,X30/$L29),0)</f>
        <v>0</v>
      </c>
      <c r="Y29" s="39">
        <f ca="1">IFERROR(IF($H29="",,Y30/$L29),0)</f>
        <v>0</v>
      </c>
      <c r="Z29" s="40">
        <f ca="1">IFERROR(IF($H29="",,Z30/$L29),0)</f>
        <v>0</v>
      </c>
      <c r="AA29" s="41"/>
      <c r="AB29" s="42"/>
      <c r="AC29" s="43"/>
      <c r="AD29" s="43"/>
      <c r="AE29" s="43"/>
      <c r="AF29" s="43"/>
      <c r="AG29" s="43"/>
      <c r="AH29" s="43"/>
      <c r="AI29" s="44"/>
    </row>
    <row r="30" spans="1:35" x14ac:dyDescent="0.25">
      <c r="B30" s="131"/>
      <c r="C30" s="92"/>
      <c r="D30" s="93"/>
      <c r="E30" s="93"/>
      <c r="F30" s="93"/>
      <c r="G30" s="129">
        <v>43138.354618055557</v>
      </c>
      <c r="H30" s="128"/>
      <c r="I30" s="94"/>
      <c r="J30" s="94"/>
      <c r="K30" s="94"/>
      <c r="L30" s="94" t="s">
        <v>32</v>
      </c>
      <c r="M30" s="95"/>
      <c r="N30" s="96" t="e">
        <f ca="1">0.8*(1.25+0.5)*L7/L6</f>
        <v>#REF!</v>
      </c>
      <c r="O30" s="96" t="e">
        <f ca="1">10*0.85*L7/L6</f>
        <v>#REF!</v>
      </c>
      <c r="P30" s="96"/>
      <c r="Q30" s="96"/>
      <c r="R30" s="96"/>
      <c r="S30" s="96"/>
      <c r="T30" s="96"/>
      <c r="U30" s="96"/>
      <c r="V30" s="96"/>
      <c r="W30" s="97"/>
      <c r="X30" s="56"/>
      <c r="Y30" s="56"/>
      <c r="Z30" s="57"/>
      <c r="AA30" s="41"/>
      <c r="AB30" s="58">
        <v>1</v>
      </c>
      <c r="AC30" s="59">
        <v>0</v>
      </c>
      <c r="AD30" s="59">
        <v>0</v>
      </c>
      <c r="AE30" s="59">
        <v>0</v>
      </c>
      <c r="AF30" s="59">
        <v>0</v>
      </c>
      <c r="AG30" s="59">
        <v>0</v>
      </c>
      <c r="AH30" s="59">
        <v>0</v>
      </c>
      <c r="AI30" s="60">
        <v>0</v>
      </c>
    </row>
    <row r="31" spans="1:35" x14ac:dyDescent="0.25">
      <c r="B31" s="131"/>
      <c r="C31" s="98" t="s">
        <v>33</v>
      </c>
      <c r="D31" s="99"/>
      <c r="E31" s="100"/>
      <c r="F31" s="100"/>
      <c r="G31" s="126"/>
      <c r="H31" s="127"/>
      <c r="I31" s="101"/>
      <c r="J31" s="101"/>
      <c r="K31" s="101"/>
      <c r="L31" s="101"/>
      <c r="M31" s="102"/>
      <c r="N31" s="102"/>
      <c r="O31" s="103"/>
      <c r="P31" s="103"/>
      <c r="Q31" s="103"/>
      <c r="R31" s="104" t="s">
        <v>34</v>
      </c>
      <c r="S31" s="105">
        <v>2.5636370734863281</v>
      </c>
      <c r="T31" s="106"/>
      <c r="U31" s="106"/>
      <c r="V31" s="106"/>
      <c r="W31" s="112"/>
      <c r="X31" s="108"/>
      <c r="Y31" s="108"/>
      <c r="Z31" s="109"/>
      <c r="AA31" s="41"/>
      <c r="AB31" s="41"/>
      <c r="AC31" s="41"/>
      <c r="AD31" s="41"/>
      <c r="AE31" s="41"/>
      <c r="AF31" s="41"/>
      <c r="AG31" s="41"/>
      <c r="AH31" s="41"/>
      <c r="AI31" s="41"/>
    </row>
    <row r="32" spans="1:35" x14ac:dyDescent="0.25">
      <c r="B32" s="133"/>
      <c r="C32" s="86" t="e">
        <f ca="1">VLOOKUP(B32,'GSP List'!$D$2:$E$485,2,FALSE)</f>
        <v>#N/A</v>
      </c>
      <c r="D32" s="87" t="s">
        <v>30</v>
      </c>
      <c r="E32" s="117"/>
      <c r="F32" s="88"/>
      <c r="G32" s="122">
        <v>43161</v>
      </c>
      <c r="H32" s="123">
        <v>15.654757499694824</v>
      </c>
      <c r="I32" s="34" t="str">
        <f ca="1">IF(B32="","-",INDEX([3]!Temperature_Table,MATCH(G32,[3]!Temperature_Rows,FALSE),MATCH(Zone &amp; " Factor",[3]!Temperature_Cols,FALSE)))</f>
        <v>-</v>
      </c>
      <c r="J32" s="89" t="str">
        <f ca="1">IF(B32="","-",INDEX([3]!Primaries_Table,MATCH($B32,[3]!Primaries_Rows,FALSE),MATCH(J$3,[3]!Primaries_Cols,FALSE)))</f>
        <v>-</v>
      </c>
      <c r="K32" s="90" t="s">
        <v>31</v>
      </c>
      <c r="L32" s="37">
        <f ca="1">IF(OR($B32="",ISNA($I32)),,$H32*$I32)</f>
        <v>0</v>
      </c>
      <c r="M32" s="37" t="e">
        <f ca="1">IF($B32 ="",,VLOOKUP($K32,GrowthRates_Table,2,FALSE))^COLUMNS($M32:M32)*$L32+SUM($L33:M33)*IFERROR($L$5/$L$6,1)</f>
        <v>#REF!</v>
      </c>
      <c r="N32" s="37" t="e">
        <f ca="1">IF($B32 ="",,VLOOKUP($K32,GrowthRates_Table,2,FALSE))^COLUMNS($M32:N32)*$L32+SUM($L33:N33)*IFERROR($L$5/$L$6,1)</f>
        <v>#REF!</v>
      </c>
      <c r="O32" s="37" t="e">
        <f ca="1">IF($B32 ="",,VLOOKUP($K32,GrowthRates_Table,2,FALSE))^COLUMNS($M32:O32)*$L32+SUM($L33:O33)*IFERROR($L$5/$L$6,1)</f>
        <v>#REF!</v>
      </c>
      <c r="P32" s="37" t="e">
        <f ca="1">IF($B32 ="",,VLOOKUP($K32,GrowthRates_Table,2,FALSE))^COLUMNS($M32:P32)*$L32+SUM($L33:P33)*IFERROR($L$5/$L$6,1)</f>
        <v>#REF!</v>
      </c>
      <c r="Q32" s="37" t="e">
        <f ca="1">IF($B32 ="",,VLOOKUP($K32,GrowthRates_Table,2,FALSE))^COLUMNS($M32:Q32)*$L32+SUM($L33:Q33)*IFERROR($L$5/$L$6,1)</f>
        <v>#REF!</v>
      </c>
      <c r="R32" s="37" t="e">
        <f ca="1">IF($B32 ="",,VLOOKUP($K32,GrowthRates_Table,2,FALSE))^COLUMNS($M32:R32)*$L32+SUM($L33:R33)*IFERROR($L$5/$L$6,1)</f>
        <v>#REF!</v>
      </c>
      <c r="S32" s="37" t="e">
        <f ca="1">IF($B32 ="",,VLOOKUP($K32,GrowthRates_Table,2,FALSE))^COLUMNS($M32:S32)*$L32+SUM($L33:S33)*IFERROR($L$5/$L$6,1)</f>
        <v>#REF!</v>
      </c>
      <c r="T32" s="37" t="e">
        <f ca="1">IF($B32 ="",,VLOOKUP($K32,GrowthRates_Table,2,FALSE))^COLUMNS($M32:T32)*$L32+SUM($L33:T33)*IFERROR($L$5/$L$6,1)</f>
        <v>#REF!</v>
      </c>
      <c r="U32" s="37" t="e">
        <f ca="1">IF($B32 ="",,VLOOKUP($K32,GrowthRates_Table,2,FALSE))^COLUMNS($M32:U32)*$L32+SUM($L33:U33)*IFERROR($L$5/$L$6,1)</f>
        <v>#REF!</v>
      </c>
      <c r="V32" s="37" t="e">
        <f ca="1">IF($B32 ="",,VLOOKUP($K32,GrowthRates_Table,2,FALSE))^COLUMNS($M32:V32)*$L32+SUM($L33:V33)*IFERROR($L$5/$L$6,1)</f>
        <v>#REF!</v>
      </c>
      <c r="W32" s="110"/>
      <c r="X32" s="39">
        <f ca="1">IFERROR(IF($H32="",,X33/$L32),0)</f>
        <v>0</v>
      </c>
      <c r="Y32" s="39">
        <f ca="1">IFERROR(IF($H32="",,Y33/$L32),0)</f>
        <v>0</v>
      </c>
      <c r="Z32" s="40">
        <f ca="1">IFERROR(IF($H32="",,Z33/$L32),0)</f>
        <v>0</v>
      </c>
      <c r="AA32" s="41"/>
      <c r="AB32" s="42"/>
      <c r="AC32" s="43"/>
      <c r="AD32" s="43"/>
      <c r="AE32" s="43"/>
      <c r="AF32" s="43"/>
      <c r="AG32" s="43"/>
      <c r="AH32" s="43"/>
      <c r="AI32" s="44"/>
    </row>
    <row r="33" spans="2:35" x14ac:dyDescent="0.25">
      <c r="B33" s="131"/>
      <c r="C33" s="92"/>
      <c r="D33" s="93"/>
      <c r="E33" s="93"/>
      <c r="F33" s="93"/>
      <c r="G33" s="129">
        <v>43161.477303240739</v>
      </c>
      <c r="H33" s="128"/>
      <c r="I33" s="94"/>
      <c r="J33" s="94"/>
      <c r="K33" s="94"/>
      <c r="L33" s="94" t="s">
        <v>32</v>
      </c>
      <c r="M33" s="95" t="e">
        <f ca="1">(0.5+0.71)*0.8*L7/L6</f>
        <v>#REF!</v>
      </c>
      <c r="N33" s="96"/>
      <c r="O33" s="96"/>
      <c r="P33" s="96"/>
      <c r="Q33" s="96"/>
      <c r="R33" s="96"/>
      <c r="S33" s="96"/>
      <c r="T33" s="96"/>
      <c r="U33" s="96"/>
      <c r="V33" s="96"/>
      <c r="W33" s="97"/>
      <c r="X33" s="56"/>
      <c r="Y33" s="56"/>
      <c r="Z33" s="57"/>
      <c r="AA33" s="41"/>
      <c r="AB33" s="58">
        <v>1</v>
      </c>
      <c r="AC33" s="59">
        <v>0</v>
      </c>
      <c r="AD33" s="59">
        <v>0</v>
      </c>
      <c r="AE33" s="59">
        <v>0</v>
      </c>
      <c r="AF33" s="59">
        <v>0</v>
      </c>
      <c r="AG33" s="59">
        <v>0</v>
      </c>
      <c r="AH33" s="59">
        <v>0</v>
      </c>
      <c r="AI33" s="60">
        <v>0</v>
      </c>
    </row>
    <row r="34" spans="2:35" x14ac:dyDescent="0.25">
      <c r="B34" s="131"/>
      <c r="C34" s="98" t="s">
        <v>33</v>
      </c>
      <c r="D34" s="99"/>
      <c r="E34" s="100"/>
      <c r="F34" s="100"/>
      <c r="G34" s="126"/>
      <c r="H34" s="127"/>
      <c r="I34" s="101"/>
      <c r="J34" s="101"/>
      <c r="K34" s="101"/>
      <c r="L34" s="101"/>
      <c r="M34" s="102"/>
      <c r="N34" s="102"/>
      <c r="O34" s="103"/>
      <c r="P34" s="103"/>
      <c r="Q34" s="103"/>
      <c r="R34" s="104" t="s">
        <v>34</v>
      </c>
      <c r="S34" s="105">
        <v>0</v>
      </c>
      <c r="T34" s="106"/>
      <c r="U34" s="106"/>
      <c r="V34" s="106"/>
      <c r="W34" s="107"/>
      <c r="X34" s="108"/>
      <c r="Y34" s="108"/>
      <c r="Z34" s="109"/>
      <c r="AA34" s="41"/>
      <c r="AB34" s="41"/>
      <c r="AC34" s="41"/>
      <c r="AD34" s="41"/>
      <c r="AE34" s="41"/>
      <c r="AF34" s="41"/>
      <c r="AG34" s="41"/>
      <c r="AH34" s="41"/>
      <c r="AI34" s="41"/>
    </row>
    <row r="35" spans="2:35" x14ac:dyDescent="0.25">
      <c r="B35" s="133"/>
      <c r="C35" s="86" t="e">
        <f ca="1">VLOOKUP(B35,'GSP List'!$D$2:$E$485,2,FALSE)</f>
        <v>#N/A</v>
      </c>
      <c r="D35" s="117" t="s">
        <v>30</v>
      </c>
      <c r="E35" s="117"/>
      <c r="F35" s="88"/>
      <c r="G35" s="122">
        <v>43152</v>
      </c>
      <c r="H35" s="123">
        <v>4.0920400619506836</v>
      </c>
      <c r="I35" s="34" t="str">
        <f ca="1">IF(B35="","-",INDEX([3]!Temperature_Table,MATCH(G35,[3]!Temperature_Rows,FALSE),MATCH(Zone &amp; " Factor",[3]!Temperature_Cols,FALSE)))</f>
        <v>-</v>
      </c>
      <c r="J35" s="89" t="str">
        <f ca="1">IF(B35="","-",INDEX([3]!Primaries_Table,MATCH($B35,[3]!Primaries_Rows,FALSE),MATCH(J$3,[3]!Primaries_Cols,FALSE)))</f>
        <v>-</v>
      </c>
      <c r="K35" s="90" t="s">
        <v>31</v>
      </c>
      <c r="L35" s="37">
        <f ca="1">IF(OR($B35="",ISNA($I35)),,$H35*$I35)</f>
        <v>0</v>
      </c>
      <c r="M35" s="37">
        <f ca="1">IF($B35 ="",,VLOOKUP($K35,GrowthRates_Table,2,FALSE))^COLUMNS($M35:M35)*$L35+SUM($L36:M36)*IFERROR($L$5/$L$6,1)</f>
        <v>0</v>
      </c>
      <c r="N35" s="37">
        <f ca="1">IF($B35 ="",,VLOOKUP($K35,GrowthRates_Table,2,FALSE))^COLUMNS($M35:N35)*$L35+SUM($L36:N36)*IFERROR($L$5/$L$6,1)</f>
        <v>0</v>
      </c>
      <c r="O35" s="37">
        <f ca="1">IF($B35 ="",,VLOOKUP($K35,GrowthRates_Table,2,FALSE))^COLUMNS($M35:O35)*$L35+SUM($L36:O36)*IFERROR($L$5/$L$6,1)</f>
        <v>0</v>
      </c>
      <c r="P35" s="37">
        <f ca="1">IF($B35 ="",,VLOOKUP($K35,GrowthRates_Table,2,FALSE))^COLUMNS($M35:P35)*$L35+SUM($L36:P36)*IFERROR($L$5/$L$6,1)</f>
        <v>0</v>
      </c>
      <c r="Q35" s="37">
        <f ca="1">IF($B35 ="",,VLOOKUP($K35,GrowthRates_Table,2,FALSE))^COLUMNS($M35:Q35)*$L35+SUM($L36:Q36)*IFERROR($L$5/$L$6,1)</f>
        <v>0</v>
      </c>
      <c r="R35" s="37">
        <f ca="1">IF($B35 ="",,VLOOKUP($K35,GrowthRates_Table,2,FALSE))^COLUMNS($M35:R35)*$L35+SUM($L36:R36)*IFERROR($L$5/$L$6,1)</f>
        <v>0</v>
      </c>
      <c r="S35" s="37">
        <f ca="1">IF($B35 ="",,VLOOKUP($K35,GrowthRates_Table,2,FALSE))^COLUMNS($M35:S35)*$L35+SUM($L36:S36)*IFERROR($L$5/$L$6,1)</f>
        <v>0</v>
      </c>
      <c r="T35" s="37">
        <f ca="1">IF($B35 ="",,VLOOKUP($K35,GrowthRates_Table,2,FALSE))^COLUMNS($M35:T35)*$L35+SUM($L36:T36)*IFERROR($L$5/$L$6,1)</f>
        <v>0</v>
      </c>
      <c r="U35" s="37">
        <f ca="1">IF($B35 ="",,VLOOKUP($K35,GrowthRates_Table,2,FALSE))^COLUMNS($M35:U35)*$L35+SUM($L36:U36)*IFERROR($L$5/$L$6,1)</f>
        <v>0</v>
      </c>
      <c r="V35" s="37">
        <f ca="1">IF($B35 ="",,VLOOKUP($K35,GrowthRates_Table,2,FALSE))^COLUMNS($M35:V35)*$L35+SUM($L36:V36)*IFERROR($L$5/$L$6,1)</f>
        <v>0</v>
      </c>
      <c r="W35" s="110"/>
      <c r="X35" s="39">
        <f ca="1">IFERROR(IF($H35="",,X36/$L35),0)</f>
        <v>0</v>
      </c>
      <c r="Y35" s="39">
        <f ca="1">IFERROR(IF($H35="",,Y36/$L35),0)</f>
        <v>0</v>
      </c>
      <c r="Z35" s="40">
        <f ca="1">IFERROR(IF($H35="",,Z36/$L35),0)</f>
        <v>0</v>
      </c>
      <c r="AA35" s="41"/>
      <c r="AB35" s="42"/>
      <c r="AC35" s="43"/>
      <c r="AD35" s="43"/>
      <c r="AE35" s="43"/>
      <c r="AF35" s="43"/>
      <c r="AG35" s="43"/>
      <c r="AH35" s="43"/>
      <c r="AI35" s="44"/>
    </row>
    <row r="36" spans="2:35" x14ac:dyDescent="0.25">
      <c r="B36" s="131"/>
      <c r="C36" s="92"/>
      <c r="D36" s="93"/>
      <c r="E36" s="93"/>
      <c r="F36" s="93"/>
      <c r="G36" s="129">
        <v>43152.328587962962</v>
      </c>
      <c r="H36" s="128"/>
      <c r="I36" s="94"/>
      <c r="J36" s="94"/>
      <c r="K36" s="94"/>
      <c r="L36" s="94" t="s">
        <v>32</v>
      </c>
      <c r="M36" s="95"/>
      <c r="N36" s="96"/>
      <c r="O36" s="96"/>
      <c r="P36" s="96"/>
      <c r="Q36" s="96"/>
      <c r="R36" s="96"/>
      <c r="S36" s="96"/>
      <c r="T36" s="96"/>
      <c r="U36" s="96"/>
      <c r="V36" s="96"/>
      <c r="W36" s="97"/>
      <c r="X36" s="56"/>
      <c r="Y36" s="56"/>
      <c r="Z36" s="57"/>
      <c r="AA36" s="41"/>
      <c r="AB36" s="58">
        <v>1</v>
      </c>
      <c r="AC36" s="59">
        <v>0</v>
      </c>
      <c r="AD36" s="59">
        <v>0</v>
      </c>
      <c r="AE36" s="59">
        <v>0</v>
      </c>
      <c r="AF36" s="59">
        <v>0</v>
      </c>
      <c r="AG36" s="59">
        <v>0</v>
      </c>
      <c r="AH36" s="59">
        <v>0</v>
      </c>
      <c r="AI36" s="60">
        <v>0</v>
      </c>
    </row>
    <row r="37" spans="2:35" x14ac:dyDescent="0.25">
      <c r="B37" s="131"/>
      <c r="C37" s="98" t="s">
        <v>33</v>
      </c>
      <c r="D37" s="99"/>
      <c r="E37" s="100"/>
      <c r="F37" s="100"/>
      <c r="G37" s="126"/>
      <c r="H37" s="127"/>
      <c r="I37" s="101"/>
      <c r="J37" s="101"/>
      <c r="K37" s="101"/>
      <c r="L37" s="101"/>
      <c r="M37" s="102"/>
      <c r="N37" s="102"/>
      <c r="O37" s="103"/>
      <c r="P37" s="103"/>
      <c r="Q37" s="103"/>
      <c r="R37" s="104" t="s">
        <v>34</v>
      </c>
      <c r="S37" s="105">
        <v>0</v>
      </c>
      <c r="T37" s="135"/>
      <c r="U37" s="135"/>
      <c r="V37" s="135"/>
      <c r="W37" s="107"/>
      <c r="X37" s="108"/>
      <c r="Y37" s="108"/>
      <c r="Z37" s="109"/>
      <c r="AA37" s="41"/>
      <c r="AB37" s="41"/>
      <c r="AC37" s="41"/>
      <c r="AD37" s="41"/>
      <c r="AE37" s="41"/>
      <c r="AF37" s="41"/>
      <c r="AG37" s="41"/>
      <c r="AH37" s="41"/>
      <c r="AI37" s="41"/>
    </row>
  </sheetData>
  <conditionalFormatting sqref="L6:V6">
    <cfRule type="expression" dxfId="48" priority="27" stopIfTrue="1">
      <formula>L6&gt;$F6</formula>
    </cfRule>
  </conditionalFormatting>
  <conditionalFormatting sqref="X6 X32 X35">
    <cfRule type="cellIs" dxfId="47" priority="28" stopIfTrue="1" operator="greaterThanOrEqual">
      <formula>1</formula>
    </cfRule>
    <cfRule type="cellIs" dxfId="46" priority="29" stopIfTrue="1" operator="greaterThanOrEqual">
      <formula>0.7</formula>
    </cfRule>
  </conditionalFormatting>
  <conditionalFormatting sqref="Y6 Y32 Y35">
    <cfRule type="cellIs" dxfId="45" priority="30" stopIfTrue="1" operator="greaterThanOrEqual">
      <formula>1</formula>
    </cfRule>
    <cfRule type="cellIs" dxfId="44" priority="31" stopIfTrue="1" operator="greaterThanOrEqual">
      <formula>0.8</formula>
    </cfRule>
  </conditionalFormatting>
  <conditionalFormatting sqref="X11:Z11">
    <cfRule type="cellIs" dxfId="43" priority="25" stopIfTrue="1" operator="greaterThanOrEqual">
      <formula>1</formula>
    </cfRule>
    <cfRule type="cellIs" dxfId="42" priority="26" stopIfTrue="1" operator="greaterThanOrEqual">
      <formula>0.7</formula>
    </cfRule>
  </conditionalFormatting>
  <conditionalFormatting sqref="X14:Z14 X17:Z17 X20:Z20 X23:Z23 X26:Z26 X29:Z29">
    <cfRule type="cellIs" dxfId="41" priority="23" stopIfTrue="1" operator="greaterThanOrEqual">
      <formula>1</formula>
    </cfRule>
    <cfRule type="cellIs" dxfId="40" priority="24" stopIfTrue="1" operator="greaterThanOrEqual">
      <formula>0.7</formula>
    </cfRule>
  </conditionalFormatting>
  <conditionalFormatting sqref="X14:Z14 X17:Z17 X20:Z20 X23:Z23 X26:Z26 X29:Z29 X32:Z32 X35:Z35">
    <cfRule type="cellIs" dxfId="39" priority="21" stopIfTrue="1" operator="greaterThanOrEqual">
      <formula>1</formula>
    </cfRule>
    <cfRule type="cellIs" dxfId="38" priority="22" stopIfTrue="1" operator="greaterThanOrEqual">
      <formula>0.7</formula>
    </cfRule>
  </conditionalFormatting>
  <conditionalFormatting sqref="X14:Z14 X17:Z17 X20:Z20 X23:Z23 X26:Z26 X29:Z29 X32:Z32 X35:Z35">
    <cfRule type="cellIs" dxfId="37" priority="19" stopIfTrue="1" operator="greaterThanOrEqual">
      <formula>1</formula>
    </cfRule>
    <cfRule type="cellIs" dxfId="36" priority="20" stopIfTrue="1" operator="greaterThanOrEqual">
      <formula>0.7</formula>
    </cfRule>
  </conditionalFormatting>
  <conditionalFormatting sqref="L11">
    <cfRule type="expression" dxfId="35" priority="18" stopIfTrue="1">
      <formula>L11&gt;$F11</formula>
    </cfRule>
  </conditionalFormatting>
  <conditionalFormatting sqref="M11:V11">
    <cfRule type="expression" dxfId="34" priority="17" stopIfTrue="1">
      <formula>M11&gt;$F11</formula>
    </cfRule>
  </conditionalFormatting>
  <conditionalFormatting sqref="L14">
    <cfRule type="expression" dxfId="33" priority="16" stopIfTrue="1">
      <formula>L14&gt;$F14</formula>
    </cfRule>
  </conditionalFormatting>
  <conditionalFormatting sqref="M14:V14">
    <cfRule type="expression" dxfId="32" priority="15" stopIfTrue="1">
      <formula>M14&gt;$F14</formula>
    </cfRule>
  </conditionalFormatting>
  <conditionalFormatting sqref="L17">
    <cfRule type="expression" dxfId="31" priority="14" stopIfTrue="1">
      <formula>L17&gt;$F17</formula>
    </cfRule>
  </conditionalFormatting>
  <conditionalFormatting sqref="M17:V17">
    <cfRule type="expression" dxfId="30" priority="13" stopIfTrue="1">
      <formula>M17&gt;$F17</formula>
    </cfRule>
  </conditionalFormatting>
  <conditionalFormatting sqref="L20">
    <cfRule type="expression" dxfId="29" priority="12" stopIfTrue="1">
      <formula>L20&gt;$F20</formula>
    </cfRule>
  </conditionalFormatting>
  <conditionalFormatting sqref="M20:V20">
    <cfRule type="expression" dxfId="28" priority="11" stopIfTrue="1">
      <formula>M20&gt;$F20</formula>
    </cfRule>
  </conditionalFormatting>
  <conditionalFormatting sqref="L23">
    <cfRule type="expression" dxfId="27" priority="10" stopIfTrue="1">
      <formula>L23&gt;$F23</formula>
    </cfRule>
  </conditionalFormatting>
  <conditionalFormatting sqref="M23:V23">
    <cfRule type="expression" dxfId="26" priority="9" stopIfTrue="1">
      <formula>M23&gt;$F23</formula>
    </cfRule>
  </conditionalFormatting>
  <conditionalFormatting sqref="L26">
    <cfRule type="expression" dxfId="25" priority="8" stopIfTrue="1">
      <formula>L26&gt;$F26</formula>
    </cfRule>
  </conditionalFormatting>
  <conditionalFormatting sqref="M26:V26">
    <cfRule type="expression" dxfId="24" priority="7" stopIfTrue="1">
      <formula>M26&gt;$F26</formula>
    </cfRule>
  </conditionalFormatting>
  <conditionalFormatting sqref="L29">
    <cfRule type="expression" dxfId="23" priority="6" stopIfTrue="1">
      <formula>L29&gt;$F29</formula>
    </cfRule>
  </conditionalFormatting>
  <conditionalFormatting sqref="M29:V29">
    <cfRule type="expression" dxfId="22" priority="5" stopIfTrue="1">
      <formula>M29&gt;$F29</formula>
    </cfRule>
  </conditionalFormatting>
  <conditionalFormatting sqref="L32">
    <cfRule type="expression" dxfId="21" priority="4" stopIfTrue="1">
      <formula>L32&gt;$F32</formula>
    </cfRule>
  </conditionalFormatting>
  <conditionalFormatting sqref="M32:V32">
    <cfRule type="expression" dxfId="20" priority="3" stopIfTrue="1">
      <formula>M32&gt;$F32</formula>
    </cfRule>
  </conditionalFormatting>
  <conditionalFormatting sqref="L35">
    <cfRule type="expression" dxfId="19" priority="2" stopIfTrue="1">
      <formula>L35&gt;$F35</formula>
    </cfRule>
  </conditionalFormatting>
  <conditionalFormatting sqref="M35:V35">
    <cfRule type="expression" dxfId="18" priority="1" stopIfTrue="1">
      <formula>M35&gt;$F35</formula>
    </cfRule>
  </conditionalFormatting>
  <dataValidations count="1">
    <dataValidation type="list" allowBlank="1" showInputMessage="1" showErrorMessage="1" sqref="K35 K17 K14 K26 K11 K20 K29 K32 K23">
      <formula1>GrowthRates_Rows</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486"/>
  <sheetViews>
    <sheetView topLeftCell="A349" workbookViewId="0">
      <selection activeCell="D377" sqref="D377"/>
    </sheetView>
  </sheetViews>
  <sheetFormatPr defaultRowHeight="14.25" x14ac:dyDescent="0.2"/>
  <cols>
    <col min="1" max="1" width="9.140625" style="114"/>
    <col min="2" max="2" width="18.140625" style="114" bestFit="1" customWidth="1"/>
    <col min="3" max="3" width="9.140625" style="114"/>
    <col min="4" max="4" width="12.85546875" style="115" bestFit="1" customWidth="1"/>
    <col min="5" max="5" width="33.28515625" style="115" bestFit="1" customWidth="1"/>
    <col min="6" max="6" width="18.140625" style="114" bestFit="1" customWidth="1"/>
    <col min="7" max="16384" width="9.140625" style="114"/>
  </cols>
  <sheetData>
    <row r="1" spans="1:6" ht="15" x14ac:dyDescent="0.2">
      <c r="A1" s="113" t="s">
        <v>39</v>
      </c>
      <c r="B1" s="113" t="s">
        <v>41</v>
      </c>
      <c r="C1" s="113" t="s">
        <v>42</v>
      </c>
      <c r="D1" s="113" t="s">
        <v>43</v>
      </c>
      <c r="E1" s="113" t="s">
        <v>44</v>
      </c>
      <c r="F1" s="113" t="s">
        <v>41</v>
      </c>
    </row>
    <row r="2" spans="1:6" x14ac:dyDescent="0.2">
      <c r="A2" s="114" t="s">
        <v>694</v>
      </c>
      <c r="B2" s="114" t="s">
        <v>695</v>
      </c>
      <c r="C2" s="114">
        <v>241</v>
      </c>
      <c r="D2" s="115">
        <v>241</v>
      </c>
      <c r="E2" s="115" t="s">
        <v>45</v>
      </c>
      <c r="F2" s="114" t="s">
        <v>695</v>
      </c>
    </row>
    <row r="3" spans="1:6" x14ac:dyDescent="0.2">
      <c r="A3" s="114" t="s">
        <v>694</v>
      </c>
      <c r="B3" s="114" t="s">
        <v>695</v>
      </c>
      <c r="C3" s="114">
        <v>241</v>
      </c>
      <c r="D3" s="115">
        <v>242</v>
      </c>
      <c r="E3" s="115" t="s">
        <v>40</v>
      </c>
      <c r="F3" s="114" t="s">
        <v>695</v>
      </c>
    </row>
    <row r="4" spans="1:6" x14ac:dyDescent="0.2">
      <c r="A4" s="114" t="s">
        <v>694</v>
      </c>
      <c r="B4" s="114" t="s">
        <v>695</v>
      </c>
      <c r="C4" s="114">
        <v>241</v>
      </c>
      <c r="D4" s="115">
        <v>247</v>
      </c>
      <c r="E4" s="115" t="s">
        <v>46</v>
      </c>
      <c r="F4" s="114" t="s">
        <v>695</v>
      </c>
    </row>
    <row r="5" spans="1:6" x14ac:dyDescent="0.2">
      <c r="A5" s="114" t="s">
        <v>694</v>
      </c>
      <c r="B5" s="114" t="s">
        <v>695</v>
      </c>
      <c r="C5" s="114">
        <v>241</v>
      </c>
      <c r="D5" s="115">
        <v>251</v>
      </c>
      <c r="E5" s="115" t="s">
        <v>47</v>
      </c>
      <c r="F5" s="114" t="s">
        <v>695</v>
      </c>
    </row>
    <row r="6" spans="1:6" x14ac:dyDescent="0.2">
      <c r="A6" s="114" t="s">
        <v>694</v>
      </c>
      <c r="B6" s="114" t="s">
        <v>695</v>
      </c>
      <c r="C6" s="114">
        <v>241</v>
      </c>
      <c r="D6" s="115">
        <v>252</v>
      </c>
      <c r="E6" s="115" t="s">
        <v>48</v>
      </c>
      <c r="F6" s="114" t="s">
        <v>695</v>
      </c>
    </row>
    <row r="7" spans="1:6" x14ac:dyDescent="0.2">
      <c r="A7" s="114" t="s">
        <v>694</v>
      </c>
      <c r="B7" s="114" t="s">
        <v>695</v>
      </c>
      <c r="C7" s="114">
        <v>241</v>
      </c>
      <c r="D7" s="115">
        <v>254</v>
      </c>
      <c r="E7" s="115" t="s">
        <v>49</v>
      </c>
      <c r="F7" s="114" t="s">
        <v>695</v>
      </c>
    </row>
    <row r="8" spans="1:6" x14ac:dyDescent="0.2">
      <c r="A8" s="114" t="s">
        <v>694</v>
      </c>
      <c r="B8" s="114" t="s">
        <v>695</v>
      </c>
      <c r="C8" s="114">
        <v>241</v>
      </c>
      <c r="D8" s="115">
        <v>255</v>
      </c>
      <c r="E8" s="115" t="s">
        <v>50</v>
      </c>
      <c r="F8" s="114" t="s">
        <v>695</v>
      </c>
    </row>
    <row r="9" spans="1:6" x14ac:dyDescent="0.2">
      <c r="A9" s="114" t="s">
        <v>694</v>
      </c>
      <c r="B9" s="114" t="s">
        <v>695</v>
      </c>
      <c r="C9" s="114">
        <v>241</v>
      </c>
      <c r="D9" s="115">
        <v>271</v>
      </c>
      <c r="E9" s="115" t="s">
        <v>51</v>
      </c>
      <c r="F9" s="114" t="s">
        <v>695</v>
      </c>
    </row>
    <row r="10" spans="1:6" x14ac:dyDescent="0.2">
      <c r="A10" s="114" t="s">
        <v>694</v>
      </c>
      <c r="B10" s="114" t="s">
        <v>695</v>
      </c>
      <c r="C10" s="114">
        <v>241</v>
      </c>
      <c r="D10" s="115">
        <v>273</v>
      </c>
      <c r="E10" s="115" t="s">
        <v>52</v>
      </c>
      <c r="F10" s="114" t="s">
        <v>695</v>
      </c>
    </row>
    <row r="11" spans="1:6" x14ac:dyDescent="0.2">
      <c r="A11" s="114" t="s">
        <v>694</v>
      </c>
      <c r="B11" s="114" t="s">
        <v>695</v>
      </c>
      <c r="C11" s="114">
        <v>241</v>
      </c>
      <c r="D11" s="115">
        <v>279</v>
      </c>
      <c r="E11" s="115" t="s">
        <v>53</v>
      </c>
      <c r="F11" s="114" t="s">
        <v>695</v>
      </c>
    </row>
    <row r="12" spans="1:6" x14ac:dyDescent="0.2">
      <c r="A12" s="114" t="s">
        <v>694</v>
      </c>
      <c r="B12" s="114" t="s">
        <v>695</v>
      </c>
      <c r="C12" s="114">
        <v>241</v>
      </c>
      <c r="D12" s="115">
        <v>284</v>
      </c>
      <c r="E12" s="115" t="s">
        <v>54</v>
      </c>
      <c r="F12" s="114" t="s">
        <v>695</v>
      </c>
    </row>
    <row r="13" spans="1:6" x14ac:dyDescent="0.2">
      <c r="A13" s="114" t="s">
        <v>696</v>
      </c>
      <c r="B13" s="114" t="s">
        <v>697</v>
      </c>
      <c r="C13" s="114">
        <v>502</v>
      </c>
      <c r="D13" s="115">
        <v>502</v>
      </c>
      <c r="E13" s="115" t="s">
        <v>55</v>
      </c>
      <c r="F13" s="114" t="s">
        <v>697</v>
      </c>
    </row>
    <row r="14" spans="1:6" x14ac:dyDescent="0.2">
      <c r="A14" s="114" t="s">
        <v>696</v>
      </c>
      <c r="B14" s="114" t="s">
        <v>697</v>
      </c>
      <c r="C14" s="114">
        <v>502</v>
      </c>
      <c r="D14" s="115">
        <v>522</v>
      </c>
      <c r="E14" s="115" t="s">
        <v>56</v>
      </c>
      <c r="F14" s="114" t="s">
        <v>697</v>
      </c>
    </row>
    <row r="15" spans="1:6" x14ac:dyDescent="0.2">
      <c r="A15" s="114" t="s">
        <v>696</v>
      </c>
      <c r="B15" s="114" t="s">
        <v>697</v>
      </c>
      <c r="C15" s="114">
        <v>502</v>
      </c>
      <c r="D15" s="115">
        <v>541</v>
      </c>
      <c r="E15" s="115" t="s">
        <v>57</v>
      </c>
      <c r="F15" s="114" t="s">
        <v>697</v>
      </c>
    </row>
    <row r="16" spans="1:6" x14ac:dyDescent="0.2">
      <c r="A16" s="114" t="s">
        <v>696</v>
      </c>
      <c r="B16" s="114" t="s">
        <v>697</v>
      </c>
      <c r="C16" s="114">
        <v>502</v>
      </c>
      <c r="D16" s="115">
        <v>546</v>
      </c>
      <c r="E16" s="115" t="s">
        <v>58</v>
      </c>
      <c r="F16" s="114" t="s">
        <v>697</v>
      </c>
    </row>
    <row r="17" spans="1:6" x14ac:dyDescent="0.2">
      <c r="A17" s="114" t="s">
        <v>696</v>
      </c>
      <c r="B17" s="114" t="s">
        <v>697</v>
      </c>
      <c r="C17" s="114">
        <v>502</v>
      </c>
      <c r="D17" s="115">
        <v>551</v>
      </c>
      <c r="E17" s="115" t="s">
        <v>59</v>
      </c>
      <c r="F17" s="114" t="s">
        <v>697</v>
      </c>
    </row>
    <row r="18" spans="1:6" x14ac:dyDescent="0.2">
      <c r="A18" s="114" t="s">
        <v>696</v>
      </c>
      <c r="B18" s="114" t="s">
        <v>697</v>
      </c>
      <c r="C18" s="114">
        <v>502</v>
      </c>
      <c r="D18" s="115">
        <v>552</v>
      </c>
      <c r="E18" s="115" t="s">
        <v>60</v>
      </c>
      <c r="F18" s="114" t="s">
        <v>697</v>
      </c>
    </row>
    <row r="19" spans="1:6" x14ac:dyDescent="0.2">
      <c r="A19" s="114" t="s">
        <v>696</v>
      </c>
      <c r="B19" s="114" t="s">
        <v>697</v>
      </c>
      <c r="C19" s="114">
        <v>502</v>
      </c>
      <c r="D19" s="115">
        <v>553</v>
      </c>
      <c r="E19" s="115" t="s">
        <v>61</v>
      </c>
      <c r="F19" s="114" t="s">
        <v>697</v>
      </c>
    </row>
    <row r="20" spans="1:6" x14ac:dyDescent="0.2">
      <c r="A20" s="114" t="s">
        <v>696</v>
      </c>
      <c r="B20" s="114" t="s">
        <v>697</v>
      </c>
      <c r="C20" s="114">
        <v>502</v>
      </c>
      <c r="D20" s="115">
        <v>554</v>
      </c>
      <c r="E20" s="115" t="s">
        <v>62</v>
      </c>
      <c r="F20" s="114" t="s">
        <v>697</v>
      </c>
    </row>
    <row r="21" spans="1:6" x14ac:dyDescent="0.2">
      <c r="A21" s="114" t="s">
        <v>696</v>
      </c>
      <c r="B21" s="114" t="s">
        <v>697</v>
      </c>
      <c r="C21" s="114">
        <v>502</v>
      </c>
      <c r="D21" s="115">
        <v>559</v>
      </c>
      <c r="E21" s="115" t="s">
        <v>63</v>
      </c>
      <c r="F21" s="114" t="s">
        <v>697</v>
      </c>
    </row>
    <row r="22" spans="1:6" x14ac:dyDescent="0.2">
      <c r="A22" s="114" t="s">
        <v>696</v>
      </c>
      <c r="B22" s="114" t="s">
        <v>697</v>
      </c>
      <c r="C22" s="114">
        <v>502</v>
      </c>
      <c r="D22" s="115">
        <v>576</v>
      </c>
      <c r="E22" s="115" t="s">
        <v>64</v>
      </c>
      <c r="F22" s="114" t="s">
        <v>697</v>
      </c>
    </row>
    <row r="23" spans="1:6" x14ac:dyDescent="0.2">
      <c r="A23" s="114" t="s">
        <v>698</v>
      </c>
      <c r="B23" s="114" t="s">
        <v>65</v>
      </c>
      <c r="C23" s="114">
        <v>353</v>
      </c>
      <c r="D23" s="115">
        <v>353</v>
      </c>
      <c r="E23" s="115" t="s">
        <v>66</v>
      </c>
      <c r="F23" s="114" t="s">
        <v>65</v>
      </c>
    </row>
    <row r="24" spans="1:6" x14ac:dyDescent="0.2">
      <c r="A24" s="114" t="s">
        <v>699</v>
      </c>
      <c r="B24" s="114" t="s">
        <v>700</v>
      </c>
      <c r="C24" s="114">
        <v>61</v>
      </c>
      <c r="D24" s="115">
        <v>61</v>
      </c>
      <c r="E24" s="115" t="s">
        <v>67</v>
      </c>
      <c r="F24" s="114" t="s">
        <v>700</v>
      </c>
    </row>
    <row r="25" spans="1:6" x14ac:dyDescent="0.2">
      <c r="A25" s="114" t="s">
        <v>699</v>
      </c>
      <c r="B25" s="114" t="s">
        <v>700</v>
      </c>
      <c r="C25" s="114">
        <v>61</v>
      </c>
      <c r="D25" s="115">
        <v>62</v>
      </c>
      <c r="E25" s="115" t="s">
        <v>68</v>
      </c>
      <c r="F25" s="114" t="s">
        <v>700</v>
      </c>
    </row>
    <row r="26" spans="1:6" x14ac:dyDescent="0.2">
      <c r="A26" s="114" t="s">
        <v>699</v>
      </c>
      <c r="B26" s="114" t="s">
        <v>700</v>
      </c>
      <c r="C26" s="114">
        <v>61</v>
      </c>
      <c r="D26" s="115">
        <v>64</v>
      </c>
      <c r="E26" s="115" t="s">
        <v>69</v>
      </c>
      <c r="F26" s="114" t="s">
        <v>700</v>
      </c>
    </row>
    <row r="27" spans="1:6" x14ac:dyDescent="0.2">
      <c r="A27" s="114" t="s">
        <v>699</v>
      </c>
      <c r="B27" s="114" t="s">
        <v>700</v>
      </c>
      <c r="C27" s="114">
        <v>61</v>
      </c>
      <c r="D27" s="115">
        <v>66</v>
      </c>
      <c r="E27" s="115" t="s">
        <v>70</v>
      </c>
      <c r="F27" s="114" t="s">
        <v>700</v>
      </c>
    </row>
    <row r="28" spans="1:6" x14ac:dyDescent="0.2">
      <c r="A28" s="114" t="s">
        <v>699</v>
      </c>
      <c r="B28" s="114" t="s">
        <v>700</v>
      </c>
      <c r="C28" s="114">
        <v>61</v>
      </c>
      <c r="D28" s="115">
        <v>67</v>
      </c>
      <c r="E28" s="115" t="s">
        <v>71</v>
      </c>
      <c r="F28" s="114" t="s">
        <v>700</v>
      </c>
    </row>
    <row r="29" spans="1:6" x14ac:dyDescent="0.2">
      <c r="A29" s="114" t="s">
        <v>699</v>
      </c>
      <c r="B29" s="114" t="s">
        <v>700</v>
      </c>
      <c r="C29" s="114">
        <v>61</v>
      </c>
      <c r="D29" s="115">
        <v>68</v>
      </c>
      <c r="E29" s="115" t="s">
        <v>72</v>
      </c>
      <c r="F29" s="114" t="s">
        <v>700</v>
      </c>
    </row>
    <row r="30" spans="1:6" x14ac:dyDescent="0.2">
      <c r="A30" s="114" t="s">
        <v>701</v>
      </c>
      <c r="B30" s="114" t="s">
        <v>702</v>
      </c>
      <c r="C30" s="114">
        <v>354</v>
      </c>
      <c r="D30" s="115">
        <v>354</v>
      </c>
      <c r="E30" s="115" t="s">
        <v>73</v>
      </c>
      <c r="F30" s="114" t="s">
        <v>702</v>
      </c>
    </row>
    <row r="31" spans="1:6" x14ac:dyDescent="0.2">
      <c r="A31" s="114" t="s">
        <v>703</v>
      </c>
      <c r="C31" s="114">
        <v>622</v>
      </c>
      <c r="D31" s="115">
        <v>622</v>
      </c>
      <c r="E31" s="115" t="s">
        <v>74</v>
      </c>
    </row>
    <row r="32" spans="1:6" x14ac:dyDescent="0.2">
      <c r="A32" s="114" t="s">
        <v>703</v>
      </c>
      <c r="B32" s="114">
        <v>0</v>
      </c>
      <c r="C32" s="114">
        <v>622</v>
      </c>
      <c r="D32" s="115">
        <v>644</v>
      </c>
      <c r="E32" s="115" t="s">
        <v>75</v>
      </c>
      <c r="F32" s="114">
        <v>0</v>
      </c>
    </row>
    <row r="33" spans="1:6" x14ac:dyDescent="0.2">
      <c r="A33" s="114" t="s">
        <v>703</v>
      </c>
      <c r="B33" s="114">
        <v>0</v>
      </c>
      <c r="C33" s="114">
        <v>622</v>
      </c>
      <c r="D33" s="115">
        <v>645</v>
      </c>
      <c r="E33" s="115" t="s">
        <v>76</v>
      </c>
      <c r="F33" s="114">
        <v>0</v>
      </c>
    </row>
    <row r="34" spans="1:6" x14ac:dyDescent="0.2">
      <c r="A34" s="114" t="s">
        <v>703</v>
      </c>
      <c r="B34" s="114">
        <v>0</v>
      </c>
      <c r="C34" s="114">
        <v>622</v>
      </c>
      <c r="D34" s="115">
        <v>647</v>
      </c>
      <c r="E34" s="115" t="s">
        <v>77</v>
      </c>
      <c r="F34" s="114">
        <v>0</v>
      </c>
    </row>
    <row r="35" spans="1:6" x14ac:dyDescent="0.2">
      <c r="A35" s="114" t="s">
        <v>703</v>
      </c>
      <c r="B35" s="114">
        <v>0</v>
      </c>
      <c r="C35" s="114">
        <v>622</v>
      </c>
      <c r="D35" s="115">
        <v>648</v>
      </c>
      <c r="E35" s="115" t="s">
        <v>78</v>
      </c>
      <c r="F35" s="114">
        <v>0</v>
      </c>
    </row>
    <row r="36" spans="1:6" x14ac:dyDescent="0.2">
      <c r="A36" s="114" t="s">
        <v>703</v>
      </c>
      <c r="B36" s="114">
        <v>0</v>
      </c>
      <c r="C36" s="114">
        <v>622</v>
      </c>
      <c r="D36" s="115">
        <v>650</v>
      </c>
      <c r="E36" s="115" t="s">
        <v>79</v>
      </c>
      <c r="F36" s="114">
        <v>0</v>
      </c>
    </row>
    <row r="37" spans="1:6" x14ac:dyDescent="0.2">
      <c r="A37" s="114" t="s">
        <v>703</v>
      </c>
      <c r="B37" s="114">
        <v>0</v>
      </c>
      <c r="C37" s="114">
        <v>622</v>
      </c>
      <c r="D37" s="115">
        <v>651</v>
      </c>
      <c r="E37" s="115" t="s">
        <v>80</v>
      </c>
      <c r="F37" s="114">
        <v>0</v>
      </c>
    </row>
    <row r="38" spans="1:6" x14ac:dyDescent="0.2">
      <c r="A38" s="114" t="s">
        <v>703</v>
      </c>
      <c r="B38" s="114">
        <v>0</v>
      </c>
      <c r="C38" s="114">
        <v>622</v>
      </c>
      <c r="D38" s="115">
        <v>652</v>
      </c>
      <c r="E38" s="115" t="s">
        <v>81</v>
      </c>
      <c r="F38" s="114">
        <v>0</v>
      </c>
    </row>
    <row r="39" spans="1:6" x14ac:dyDescent="0.2">
      <c r="A39" s="114" t="s">
        <v>703</v>
      </c>
      <c r="B39" s="114">
        <v>0</v>
      </c>
      <c r="C39" s="114">
        <v>622</v>
      </c>
      <c r="D39" s="115">
        <v>653</v>
      </c>
      <c r="E39" s="115" t="s">
        <v>82</v>
      </c>
      <c r="F39" s="114">
        <v>0</v>
      </c>
    </row>
    <row r="40" spans="1:6" x14ac:dyDescent="0.2">
      <c r="A40" s="114" t="s">
        <v>703</v>
      </c>
      <c r="B40" s="114">
        <v>0</v>
      </c>
      <c r="C40" s="114">
        <v>622</v>
      </c>
      <c r="D40" s="115">
        <v>657</v>
      </c>
      <c r="E40" s="115" t="s">
        <v>83</v>
      </c>
      <c r="F40" s="114">
        <v>0</v>
      </c>
    </row>
    <row r="41" spans="1:6" x14ac:dyDescent="0.2">
      <c r="A41" s="114" t="s">
        <v>703</v>
      </c>
      <c r="B41" s="114">
        <v>0</v>
      </c>
      <c r="C41" s="114">
        <v>622</v>
      </c>
      <c r="D41" s="115">
        <v>658</v>
      </c>
      <c r="E41" s="115" t="s">
        <v>84</v>
      </c>
      <c r="F41" s="114">
        <v>0</v>
      </c>
    </row>
    <row r="42" spans="1:6" x14ac:dyDescent="0.2">
      <c r="A42" s="114" t="s">
        <v>703</v>
      </c>
      <c r="B42" s="114">
        <v>0</v>
      </c>
      <c r="C42" s="114">
        <v>622</v>
      </c>
      <c r="D42" s="115">
        <v>659</v>
      </c>
      <c r="E42" s="115" t="s">
        <v>85</v>
      </c>
      <c r="F42" s="114">
        <v>0</v>
      </c>
    </row>
    <row r="43" spans="1:6" x14ac:dyDescent="0.2">
      <c r="A43" s="114" t="s">
        <v>703</v>
      </c>
      <c r="B43" s="114">
        <v>0</v>
      </c>
      <c r="C43" s="114">
        <v>622</v>
      </c>
      <c r="D43" s="115">
        <v>660</v>
      </c>
      <c r="E43" s="115" t="s">
        <v>86</v>
      </c>
      <c r="F43" s="114">
        <v>0</v>
      </c>
    </row>
    <row r="44" spans="1:6" x14ac:dyDescent="0.2">
      <c r="A44" s="114" t="s">
        <v>703</v>
      </c>
      <c r="B44" s="114">
        <v>0</v>
      </c>
      <c r="C44" s="114">
        <v>622</v>
      </c>
      <c r="D44" s="115">
        <v>662</v>
      </c>
      <c r="E44" s="115" t="s">
        <v>87</v>
      </c>
      <c r="F44" s="114">
        <v>0</v>
      </c>
    </row>
    <row r="45" spans="1:6" x14ac:dyDescent="0.2">
      <c r="A45" s="114" t="s">
        <v>703</v>
      </c>
      <c r="B45" s="114">
        <v>0</v>
      </c>
      <c r="C45" s="114">
        <v>622</v>
      </c>
      <c r="D45" s="115">
        <v>663</v>
      </c>
      <c r="E45" s="115" t="s">
        <v>88</v>
      </c>
      <c r="F45" s="114">
        <v>0</v>
      </c>
    </row>
    <row r="46" spans="1:6" x14ac:dyDescent="0.2">
      <c r="A46" s="114" t="s">
        <v>703</v>
      </c>
      <c r="B46" s="114">
        <v>0</v>
      </c>
      <c r="C46" s="114">
        <v>622</v>
      </c>
      <c r="D46" s="115">
        <v>664</v>
      </c>
      <c r="E46" s="115" t="s">
        <v>89</v>
      </c>
      <c r="F46" s="114">
        <v>0</v>
      </c>
    </row>
    <row r="47" spans="1:6" x14ac:dyDescent="0.2">
      <c r="A47" s="114" t="s">
        <v>703</v>
      </c>
      <c r="B47" s="114">
        <v>0</v>
      </c>
      <c r="C47" s="114">
        <v>622</v>
      </c>
      <c r="D47" s="115">
        <v>665</v>
      </c>
      <c r="E47" s="115" t="s">
        <v>90</v>
      </c>
      <c r="F47" s="114">
        <v>0</v>
      </c>
    </row>
    <row r="48" spans="1:6" x14ac:dyDescent="0.2">
      <c r="A48" s="114" t="s">
        <v>703</v>
      </c>
      <c r="B48" s="114">
        <v>0</v>
      </c>
      <c r="C48" s="114">
        <v>622</v>
      </c>
      <c r="D48" s="115">
        <v>666</v>
      </c>
      <c r="E48" s="115" t="s">
        <v>91</v>
      </c>
      <c r="F48" s="114">
        <v>0</v>
      </c>
    </row>
    <row r="49" spans="1:6" x14ac:dyDescent="0.2">
      <c r="A49" s="114" t="s">
        <v>703</v>
      </c>
      <c r="B49" s="114">
        <v>0</v>
      </c>
      <c r="C49" s="114">
        <v>622</v>
      </c>
      <c r="D49" s="115">
        <v>667</v>
      </c>
      <c r="E49" s="115" t="s">
        <v>92</v>
      </c>
      <c r="F49" s="114">
        <v>0</v>
      </c>
    </row>
    <row r="50" spans="1:6" x14ac:dyDescent="0.2">
      <c r="A50" s="114" t="s">
        <v>703</v>
      </c>
      <c r="B50" s="114">
        <v>0</v>
      </c>
      <c r="C50" s="114">
        <v>622</v>
      </c>
      <c r="D50" s="115">
        <v>669</v>
      </c>
      <c r="E50" s="115" t="s">
        <v>93</v>
      </c>
      <c r="F50" s="114">
        <v>0</v>
      </c>
    </row>
    <row r="51" spans="1:6" x14ac:dyDescent="0.2">
      <c r="A51" s="114" t="s">
        <v>703</v>
      </c>
      <c r="B51" s="114">
        <v>0</v>
      </c>
      <c r="C51" s="114">
        <v>622</v>
      </c>
      <c r="D51" s="115">
        <v>670</v>
      </c>
      <c r="E51" s="115" t="s">
        <v>94</v>
      </c>
      <c r="F51" s="114">
        <v>0</v>
      </c>
    </row>
    <row r="52" spans="1:6" x14ac:dyDescent="0.2">
      <c r="A52" s="114" t="s">
        <v>703</v>
      </c>
      <c r="B52" s="114">
        <v>0</v>
      </c>
      <c r="C52" s="114">
        <v>622</v>
      </c>
      <c r="D52" s="115">
        <v>671</v>
      </c>
      <c r="E52" s="115" t="s">
        <v>95</v>
      </c>
      <c r="F52" s="114">
        <v>0</v>
      </c>
    </row>
    <row r="53" spans="1:6" x14ac:dyDescent="0.2">
      <c r="A53" s="114" t="s">
        <v>703</v>
      </c>
      <c r="B53" s="114">
        <v>0</v>
      </c>
      <c r="C53" s="114">
        <v>622</v>
      </c>
      <c r="D53" s="115">
        <v>672</v>
      </c>
      <c r="E53" s="115" t="s">
        <v>96</v>
      </c>
      <c r="F53" s="114">
        <v>0</v>
      </c>
    </row>
    <row r="54" spans="1:6" x14ac:dyDescent="0.2">
      <c r="A54" s="114" t="s">
        <v>704</v>
      </c>
      <c r="B54" s="114" t="s">
        <v>705</v>
      </c>
      <c r="C54" s="114">
        <v>506</v>
      </c>
      <c r="D54" s="115">
        <v>501</v>
      </c>
      <c r="E54" s="115" t="s">
        <v>97</v>
      </c>
      <c r="F54" s="114" t="s">
        <v>705</v>
      </c>
    </row>
    <row r="55" spans="1:6" x14ac:dyDescent="0.2">
      <c r="A55" s="114" t="s">
        <v>704</v>
      </c>
      <c r="B55" s="114" t="s">
        <v>705</v>
      </c>
      <c r="C55" s="114">
        <v>506</v>
      </c>
      <c r="D55" s="115">
        <v>506</v>
      </c>
      <c r="E55" s="115" t="s">
        <v>98</v>
      </c>
      <c r="F55" s="114" t="s">
        <v>705</v>
      </c>
    </row>
    <row r="56" spans="1:6" x14ac:dyDescent="0.2">
      <c r="A56" s="114" t="s">
        <v>704</v>
      </c>
      <c r="B56" s="114" t="s">
        <v>705</v>
      </c>
      <c r="C56" s="114">
        <v>506</v>
      </c>
      <c r="D56" s="115">
        <v>509</v>
      </c>
      <c r="E56" s="115" t="s">
        <v>99</v>
      </c>
      <c r="F56" s="114" t="s">
        <v>705</v>
      </c>
    </row>
    <row r="57" spans="1:6" x14ac:dyDescent="0.2">
      <c r="A57" s="114" t="s">
        <v>704</v>
      </c>
      <c r="B57" s="114" t="s">
        <v>705</v>
      </c>
      <c r="C57" s="114">
        <v>506</v>
      </c>
      <c r="D57" s="115">
        <v>513</v>
      </c>
      <c r="E57" s="115" t="s">
        <v>100</v>
      </c>
      <c r="F57" s="114" t="s">
        <v>705</v>
      </c>
    </row>
    <row r="58" spans="1:6" x14ac:dyDescent="0.2">
      <c r="A58" s="114" t="s">
        <v>704</v>
      </c>
      <c r="B58" s="114" t="s">
        <v>705</v>
      </c>
      <c r="C58" s="114">
        <v>506</v>
      </c>
      <c r="D58" s="115">
        <v>515</v>
      </c>
      <c r="E58" s="115" t="s">
        <v>101</v>
      </c>
      <c r="F58" s="114" t="s">
        <v>705</v>
      </c>
    </row>
    <row r="59" spans="1:6" x14ac:dyDescent="0.2">
      <c r="A59" s="114" t="s">
        <v>704</v>
      </c>
      <c r="B59" s="114" t="s">
        <v>705</v>
      </c>
      <c r="C59" s="114">
        <v>506</v>
      </c>
      <c r="D59" s="115">
        <v>520</v>
      </c>
      <c r="E59" s="115" t="s">
        <v>102</v>
      </c>
      <c r="F59" s="114" t="s">
        <v>705</v>
      </c>
    </row>
    <row r="60" spans="1:6" x14ac:dyDescent="0.2">
      <c r="A60" s="114" t="s">
        <v>704</v>
      </c>
      <c r="B60" s="114" t="s">
        <v>705</v>
      </c>
      <c r="C60" s="114">
        <v>506</v>
      </c>
      <c r="D60" s="115">
        <v>538</v>
      </c>
      <c r="E60" s="115" t="s">
        <v>103</v>
      </c>
      <c r="F60" s="114" t="s">
        <v>705</v>
      </c>
    </row>
    <row r="61" spans="1:6" x14ac:dyDescent="0.2">
      <c r="A61" s="114" t="s">
        <v>704</v>
      </c>
      <c r="B61" s="114" t="s">
        <v>705</v>
      </c>
      <c r="C61" s="114">
        <v>506</v>
      </c>
      <c r="D61" s="115">
        <v>542</v>
      </c>
      <c r="E61" s="115" t="s">
        <v>104</v>
      </c>
      <c r="F61" s="114" t="s">
        <v>705</v>
      </c>
    </row>
    <row r="62" spans="1:6" x14ac:dyDescent="0.2">
      <c r="A62" s="114" t="s">
        <v>704</v>
      </c>
      <c r="B62" s="114" t="s">
        <v>705</v>
      </c>
      <c r="C62" s="114">
        <v>506</v>
      </c>
      <c r="D62" s="115">
        <v>547</v>
      </c>
      <c r="E62" s="115" t="s">
        <v>105</v>
      </c>
      <c r="F62" s="114" t="s">
        <v>705</v>
      </c>
    </row>
    <row r="63" spans="1:6" x14ac:dyDescent="0.2">
      <c r="A63" s="114" t="s">
        <v>704</v>
      </c>
      <c r="B63" s="114" t="s">
        <v>705</v>
      </c>
      <c r="C63" s="114">
        <v>506</v>
      </c>
      <c r="D63" s="115">
        <v>558</v>
      </c>
      <c r="E63" s="115" t="s">
        <v>106</v>
      </c>
      <c r="F63" s="114" t="s">
        <v>705</v>
      </c>
    </row>
    <row r="64" spans="1:6" x14ac:dyDescent="0.2">
      <c r="A64" s="114" t="s">
        <v>107</v>
      </c>
      <c r="B64" s="114" t="s">
        <v>108</v>
      </c>
      <c r="C64" s="114">
        <v>893</v>
      </c>
      <c r="D64" s="115">
        <v>893</v>
      </c>
      <c r="E64" s="115" t="s">
        <v>109</v>
      </c>
      <c r="F64" s="114" t="s">
        <v>108</v>
      </c>
    </row>
    <row r="65" spans="1:6" x14ac:dyDescent="0.2">
      <c r="A65" s="114" t="s">
        <v>706</v>
      </c>
      <c r="B65" s="114" t="s">
        <v>707</v>
      </c>
      <c r="C65" s="114">
        <v>707</v>
      </c>
      <c r="D65" s="115">
        <v>704</v>
      </c>
      <c r="E65" s="115" t="s">
        <v>110</v>
      </c>
      <c r="F65" s="114" t="s">
        <v>707</v>
      </c>
    </row>
    <row r="66" spans="1:6" x14ac:dyDescent="0.2">
      <c r="A66" s="114" t="s">
        <v>706</v>
      </c>
      <c r="B66" s="114" t="s">
        <v>707</v>
      </c>
      <c r="C66" s="114">
        <v>707</v>
      </c>
      <c r="D66" s="115">
        <v>706</v>
      </c>
      <c r="E66" s="115" t="s">
        <v>111</v>
      </c>
      <c r="F66" s="114" t="s">
        <v>707</v>
      </c>
    </row>
    <row r="67" spans="1:6" x14ac:dyDescent="0.2">
      <c r="A67" s="114" t="s">
        <v>706</v>
      </c>
      <c r="B67" s="114" t="s">
        <v>707</v>
      </c>
      <c r="C67" s="114">
        <v>707</v>
      </c>
      <c r="D67" s="115">
        <v>707</v>
      </c>
      <c r="E67" s="115" t="s">
        <v>112</v>
      </c>
      <c r="F67" s="114" t="s">
        <v>707</v>
      </c>
    </row>
    <row r="68" spans="1:6" x14ac:dyDescent="0.2">
      <c r="A68" s="114" t="s">
        <v>706</v>
      </c>
      <c r="B68" s="114" t="s">
        <v>707</v>
      </c>
      <c r="C68" s="114">
        <v>707</v>
      </c>
      <c r="D68" s="115">
        <v>708</v>
      </c>
      <c r="E68" s="115" t="s">
        <v>113</v>
      </c>
      <c r="F68" s="114" t="s">
        <v>707</v>
      </c>
    </row>
    <row r="69" spans="1:6" x14ac:dyDescent="0.2">
      <c r="A69" s="114" t="s">
        <v>706</v>
      </c>
      <c r="B69" s="114" t="s">
        <v>707</v>
      </c>
      <c r="C69" s="114">
        <v>707</v>
      </c>
      <c r="D69" s="115">
        <v>722</v>
      </c>
      <c r="E69" s="115" t="s">
        <v>114</v>
      </c>
      <c r="F69" s="114" t="s">
        <v>707</v>
      </c>
    </row>
    <row r="70" spans="1:6" x14ac:dyDescent="0.2">
      <c r="A70" s="114" t="s">
        <v>706</v>
      </c>
      <c r="B70" s="114" t="s">
        <v>707</v>
      </c>
      <c r="C70" s="114">
        <v>707</v>
      </c>
      <c r="D70" s="115">
        <v>727</v>
      </c>
      <c r="E70" s="115" t="s">
        <v>115</v>
      </c>
      <c r="F70" s="114" t="s">
        <v>707</v>
      </c>
    </row>
    <row r="71" spans="1:6" x14ac:dyDescent="0.2">
      <c r="A71" s="114" t="s">
        <v>706</v>
      </c>
      <c r="B71" s="114" t="s">
        <v>707</v>
      </c>
      <c r="C71" s="114">
        <v>707</v>
      </c>
      <c r="D71" s="115">
        <v>738</v>
      </c>
      <c r="E71" s="115" t="s">
        <v>116</v>
      </c>
      <c r="F71" s="114" t="s">
        <v>707</v>
      </c>
    </row>
    <row r="72" spans="1:6" x14ac:dyDescent="0.2">
      <c r="A72" s="114" t="s">
        <v>706</v>
      </c>
      <c r="B72" s="114" t="s">
        <v>707</v>
      </c>
      <c r="C72" s="114">
        <v>707</v>
      </c>
      <c r="D72" s="115">
        <v>777</v>
      </c>
      <c r="E72" s="115" t="s">
        <v>117</v>
      </c>
      <c r="F72" s="114" t="s">
        <v>707</v>
      </c>
    </row>
    <row r="73" spans="1:6" x14ac:dyDescent="0.2">
      <c r="A73" s="114" t="s">
        <v>708</v>
      </c>
      <c r="B73" s="114" t="s">
        <v>709</v>
      </c>
      <c r="C73" s="114">
        <v>201</v>
      </c>
      <c r="D73" s="115">
        <v>201</v>
      </c>
      <c r="E73" s="115" t="s">
        <v>118</v>
      </c>
      <c r="F73" s="114" t="s">
        <v>709</v>
      </c>
    </row>
    <row r="74" spans="1:6" x14ac:dyDescent="0.2">
      <c r="A74" s="114" t="s">
        <v>708</v>
      </c>
      <c r="B74" s="114" t="s">
        <v>709</v>
      </c>
      <c r="C74" s="114">
        <v>201</v>
      </c>
      <c r="D74" s="115">
        <v>207</v>
      </c>
      <c r="E74" s="115" t="s">
        <v>119</v>
      </c>
      <c r="F74" s="114" t="s">
        <v>709</v>
      </c>
    </row>
    <row r="75" spans="1:6" x14ac:dyDescent="0.2">
      <c r="A75" s="114" t="s">
        <v>708</v>
      </c>
      <c r="B75" s="114" t="s">
        <v>709</v>
      </c>
      <c r="C75" s="114">
        <v>201</v>
      </c>
      <c r="D75" s="115">
        <v>208</v>
      </c>
      <c r="E75" s="115" t="s">
        <v>120</v>
      </c>
      <c r="F75" s="114" t="s">
        <v>709</v>
      </c>
    </row>
    <row r="76" spans="1:6" x14ac:dyDescent="0.2">
      <c r="A76" s="114" t="s">
        <v>708</v>
      </c>
      <c r="B76" s="114" t="s">
        <v>709</v>
      </c>
      <c r="C76" s="114">
        <v>201</v>
      </c>
      <c r="D76" s="115">
        <v>209</v>
      </c>
      <c r="E76" s="115" t="s">
        <v>121</v>
      </c>
      <c r="F76" s="114" t="s">
        <v>709</v>
      </c>
    </row>
    <row r="77" spans="1:6" x14ac:dyDescent="0.2">
      <c r="A77" s="114" t="s">
        <v>708</v>
      </c>
      <c r="B77" s="114" t="s">
        <v>709</v>
      </c>
      <c r="C77" s="114">
        <v>201</v>
      </c>
      <c r="D77" s="115">
        <v>210</v>
      </c>
      <c r="E77" s="115" t="s">
        <v>122</v>
      </c>
      <c r="F77" s="114" t="s">
        <v>709</v>
      </c>
    </row>
    <row r="78" spans="1:6" x14ac:dyDescent="0.2">
      <c r="A78" s="114" t="s">
        <v>708</v>
      </c>
      <c r="B78" s="114" t="s">
        <v>709</v>
      </c>
      <c r="C78" s="114">
        <v>201</v>
      </c>
      <c r="D78" s="115">
        <v>211</v>
      </c>
      <c r="E78" s="115" t="s">
        <v>123</v>
      </c>
      <c r="F78" s="114" t="s">
        <v>709</v>
      </c>
    </row>
    <row r="79" spans="1:6" x14ac:dyDescent="0.2">
      <c r="A79" s="114" t="s">
        <v>708</v>
      </c>
      <c r="B79" s="114" t="s">
        <v>709</v>
      </c>
      <c r="C79" s="114">
        <v>201</v>
      </c>
      <c r="D79" s="115">
        <v>253</v>
      </c>
      <c r="E79" s="115" t="s">
        <v>124</v>
      </c>
      <c r="F79" s="114" t="s">
        <v>709</v>
      </c>
    </row>
    <row r="80" spans="1:6" x14ac:dyDescent="0.2">
      <c r="A80" s="114" t="s">
        <v>125</v>
      </c>
      <c r="B80" s="114" t="s">
        <v>126</v>
      </c>
      <c r="C80" s="114">
        <v>290</v>
      </c>
      <c r="D80" s="115">
        <v>290</v>
      </c>
      <c r="E80" s="115" t="s">
        <v>127</v>
      </c>
      <c r="F80" s="114" t="s">
        <v>126</v>
      </c>
    </row>
    <row r="81" spans="1:6" x14ac:dyDescent="0.2">
      <c r="A81" s="114" t="s">
        <v>710</v>
      </c>
      <c r="B81" s="114" t="s">
        <v>711</v>
      </c>
      <c r="C81" s="114">
        <v>71</v>
      </c>
      <c r="D81" s="115">
        <v>71</v>
      </c>
      <c r="E81" s="115" t="s">
        <v>128</v>
      </c>
      <c r="F81" s="114" t="s">
        <v>711</v>
      </c>
    </row>
    <row r="82" spans="1:6" x14ac:dyDescent="0.2">
      <c r="A82" s="114" t="s">
        <v>710</v>
      </c>
      <c r="B82" s="114" t="s">
        <v>711</v>
      </c>
      <c r="C82" s="114">
        <v>71</v>
      </c>
      <c r="D82" s="115">
        <v>72</v>
      </c>
      <c r="E82" s="115" t="s">
        <v>129</v>
      </c>
      <c r="F82" s="114" t="s">
        <v>711</v>
      </c>
    </row>
    <row r="83" spans="1:6" x14ac:dyDescent="0.2">
      <c r="A83" s="114" t="s">
        <v>710</v>
      </c>
      <c r="B83" s="114" t="s">
        <v>711</v>
      </c>
      <c r="C83" s="114">
        <v>71</v>
      </c>
      <c r="D83" s="115">
        <v>73</v>
      </c>
      <c r="E83" s="115" t="s">
        <v>130</v>
      </c>
      <c r="F83" s="114" t="s">
        <v>711</v>
      </c>
    </row>
    <row r="84" spans="1:6" x14ac:dyDescent="0.2">
      <c r="A84" s="114" t="s">
        <v>710</v>
      </c>
      <c r="B84" s="114" t="s">
        <v>711</v>
      </c>
      <c r="C84" s="114">
        <v>71</v>
      </c>
      <c r="D84" s="115">
        <v>74</v>
      </c>
      <c r="E84" s="115" t="s">
        <v>131</v>
      </c>
      <c r="F84" s="114" t="s">
        <v>711</v>
      </c>
    </row>
    <row r="85" spans="1:6" x14ac:dyDescent="0.2">
      <c r="A85" s="114" t="s">
        <v>710</v>
      </c>
      <c r="B85" s="114" t="s">
        <v>711</v>
      </c>
      <c r="C85" s="114">
        <v>71</v>
      </c>
      <c r="D85" s="115">
        <v>75</v>
      </c>
      <c r="E85" s="115" t="s">
        <v>132</v>
      </c>
      <c r="F85" s="114" t="s">
        <v>711</v>
      </c>
    </row>
    <row r="86" spans="1:6" x14ac:dyDescent="0.2">
      <c r="A86" s="114" t="s">
        <v>710</v>
      </c>
      <c r="B86" s="114" t="s">
        <v>711</v>
      </c>
      <c r="C86" s="114">
        <v>71</v>
      </c>
      <c r="D86" s="115">
        <v>76</v>
      </c>
      <c r="E86" s="115" t="s">
        <v>133</v>
      </c>
      <c r="F86" s="114" t="s">
        <v>711</v>
      </c>
    </row>
    <row r="87" spans="1:6" x14ac:dyDescent="0.2">
      <c r="A87" s="114" t="s">
        <v>710</v>
      </c>
      <c r="B87" s="114" t="s">
        <v>711</v>
      </c>
      <c r="C87" s="114">
        <v>71</v>
      </c>
      <c r="D87" s="115">
        <v>77</v>
      </c>
      <c r="E87" s="115" t="s">
        <v>134</v>
      </c>
      <c r="F87" s="114" t="s">
        <v>711</v>
      </c>
    </row>
    <row r="88" spans="1:6" x14ac:dyDescent="0.2">
      <c r="A88" s="114" t="s">
        <v>710</v>
      </c>
      <c r="B88" s="114" t="s">
        <v>711</v>
      </c>
      <c r="C88" s="114">
        <v>71</v>
      </c>
      <c r="D88" s="115">
        <v>78</v>
      </c>
      <c r="E88" s="115" t="s">
        <v>135</v>
      </c>
      <c r="F88" s="114" t="s">
        <v>711</v>
      </c>
    </row>
    <row r="89" spans="1:6" x14ac:dyDescent="0.2">
      <c r="A89" s="114" t="s">
        <v>710</v>
      </c>
      <c r="B89" s="114" t="s">
        <v>711</v>
      </c>
      <c r="C89" s="114">
        <v>71</v>
      </c>
      <c r="D89" s="115">
        <v>278</v>
      </c>
      <c r="E89" s="115" t="s">
        <v>135</v>
      </c>
      <c r="F89" s="114" t="s">
        <v>711</v>
      </c>
    </row>
    <row r="90" spans="1:6" x14ac:dyDescent="0.2">
      <c r="A90" s="114" t="s">
        <v>710</v>
      </c>
      <c r="B90" s="114" t="s">
        <v>711</v>
      </c>
      <c r="C90" s="114">
        <v>71</v>
      </c>
      <c r="D90" s="115">
        <v>281</v>
      </c>
      <c r="E90" s="115" t="s">
        <v>135</v>
      </c>
      <c r="F90" s="114" t="s">
        <v>711</v>
      </c>
    </row>
    <row r="91" spans="1:6" x14ac:dyDescent="0.2">
      <c r="A91" s="114" t="s">
        <v>710</v>
      </c>
      <c r="B91" s="114" t="s">
        <v>711</v>
      </c>
      <c r="C91" s="114">
        <v>71</v>
      </c>
      <c r="D91" s="115">
        <v>952</v>
      </c>
      <c r="E91" s="115" t="s">
        <v>136</v>
      </c>
      <c r="F91" s="114" t="s">
        <v>711</v>
      </c>
    </row>
    <row r="92" spans="1:6" x14ac:dyDescent="0.2">
      <c r="A92" s="114" t="s">
        <v>712</v>
      </c>
      <c r="B92" s="114" t="s">
        <v>713</v>
      </c>
      <c r="C92" s="114">
        <v>627</v>
      </c>
      <c r="D92" s="115">
        <v>623</v>
      </c>
      <c r="E92" s="115" t="s">
        <v>137</v>
      </c>
      <c r="F92" s="114" t="s">
        <v>713</v>
      </c>
    </row>
    <row r="93" spans="1:6" x14ac:dyDescent="0.2">
      <c r="A93" s="114" t="s">
        <v>712</v>
      </c>
      <c r="B93" s="114" t="s">
        <v>713</v>
      </c>
      <c r="C93" s="114">
        <v>627</v>
      </c>
      <c r="D93" s="115">
        <v>624</v>
      </c>
      <c r="E93" s="115" t="s">
        <v>138</v>
      </c>
      <c r="F93" s="114" t="s">
        <v>713</v>
      </c>
    </row>
    <row r="94" spans="1:6" x14ac:dyDescent="0.2">
      <c r="A94" s="114" t="s">
        <v>712</v>
      </c>
      <c r="B94" s="114" t="s">
        <v>713</v>
      </c>
      <c r="C94" s="114">
        <v>627</v>
      </c>
      <c r="D94" s="115">
        <v>627</v>
      </c>
      <c r="E94" s="115" t="s">
        <v>139</v>
      </c>
      <c r="F94" s="114" t="s">
        <v>713</v>
      </c>
    </row>
    <row r="95" spans="1:6" x14ac:dyDescent="0.2">
      <c r="A95" s="114" t="s">
        <v>712</v>
      </c>
      <c r="B95" s="114" t="s">
        <v>713</v>
      </c>
      <c r="C95" s="114">
        <v>627</v>
      </c>
      <c r="D95" s="115">
        <v>633</v>
      </c>
      <c r="E95" s="115" t="s">
        <v>140</v>
      </c>
      <c r="F95" s="114" t="s">
        <v>713</v>
      </c>
    </row>
    <row r="96" spans="1:6" x14ac:dyDescent="0.2">
      <c r="A96" s="114" t="s">
        <v>712</v>
      </c>
      <c r="B96" s="114" t="s">
        <v>713</v>
      </c>
      <c r="C96" s="114">
        <v>627</v>
      </c>
      <c r="D96" s="115">
        <v>634</v>
      </c>
      <c r="E96" s="115" t="s">
        <v>141</v>
      </c>
      <c r="F96" s="114" t="s">
        <v>713</v>
      </c>
    </row>
    <row r="97" spans="1:6" x14ac:dyDescent="0.2">
      <c r="A97" s="114" t="s">
        <v>712</v>
      </c>
      <c r="B97" s="114" t="s">
        <v>713</v>
      </c>
      <c r="C97" s="114">
        <v>627</v>
      </c>
      <c r="D97" s="115">
        <v>636</v>
      </c>
      <c r="E97" s="115" t="s">
        <v>142</v>
      </c>
      <c r="F97" s="114" t="s">
        <v>713</v>
      </c>
    </row>
    <row r="98" spans="1:6" x14ac:dyDescent="0.2">
      <c r="A98" s="114" t="s">
        <v>712</v>
      </c>
      <c r="B98" s="114" t="s">
        <v>713</v>
      </c>
      <c r="C98" s="114">
        <v>627</v>
      </c>
      <c r="D98" s="115">
        <v>637</v>
      </c>
      <c r="E98" s="115" t="s">
        <v>143</v>
      </c>
      <c r="F98" s="114" t="s">
        <v>713</v>
      </c>
    </row>
    <row r="99" spans="1:6" x14ac:dyDescent="0.2">
      <c r="A99" s="114" t="s">
        <v>712</v>
      </c>
      <c r="B99" s="114" t="s">
        <v>713</v>
      </c>
      <c r="C99" s="114">
        <v>627</v>
      </c>
      <c r="D99" s="115">
        <v>639</v>
      </c>
      <c r="E99" s="115" t="s">
        <v>144</v>
      </c>
      <c r="F99" s="114" t="s">
        <v>713</v>
      </c>
    </row>
    <row r="100" spans="1:6" x14ac:dyDescent="0.2">
      <c r="A100" s="114" t="s">
        <v>712</v>
      </c>
      <c r="B100" s="114" t="s">
        <v>713</v>
      </c>
      <c r="C100" s="114">
        <v>627</v>
      </c>
      <c r="D100" s="115">
        <v>641</v>
      </c>
      <c r="E100" s="115" t="s">
        <v>145</v>
      </c>
      <c r="F100" s="114" t="s">
        <v>713</v>
      </c>
    </row>
    <row r="101" spans="1:6" x14ac:dyDescent="0.2">
      <c r="A101" s="114" t="s">
        <v>714</v>
      </c>
      <c r="B101" s="114" t="s">
        <v>715</v>
      </c>
      <c r="C101" s="114">
        <v>510</v>
      </c>
      <c r="D101" s="115">
        <v>510</v>
      </c>
      <c r="E101" s="115" t="s">
        <v>146</v>
      </c>
      <c r="F101" s="114" t="s">
        <v>715</v>
      </c>
    </row>
    <row r="102" spans="1:6" x14ac:dyDescent="0.2">
      <c r="A102" s="114" t="s">
        <v>714</v>
      </c>
      <c r="B102" s="114" t="s">
        <v>715</v>
      </c>
      <c r="C102" s="114">
        <v>510</v>
      </c>
      <c r="D102" s="115">
        <v>524</v>
      </c>
      <c r="E102" s="115" t="s">
        <v>147</v>
      </c>
      <c r="F102" s="114" t="s">
        <v>715</v>
      </c>
    </row>
    <row r="103" spans="1:6" x14ac:dyDescent="0.2">
      <c r="A103" s="114" t="s">
        <v>714</v>
      </c>
      <c r="B103" s="114" t="s">
        <v>715</v>
      </c>
      <c r="C103" s="114">
        <v>510</v>
      </c>
      <c r="D103" s="115">
        <v>525</v>
      </c>
      <c r="E103" s="115" t="s">
        <v>148</v>
      </c>
      <c r="F103" s="114" t="s">
        <v>715</v>
      </c>
    </row>
    <row r="104" spans="1:6" x14ac:dyDescent="0.2">
      <c r="A104" s="114" t="s">
        <v>714</v>
      </c>
      <c r="B104" s="114" t="s">
        <v>715</v>
      </c>
      <c r="C104" s="114">
        <v>510</v>
      </c>
      <c r="D104" s="115">
        <v>550</v>
      </c>
      <c r="E104" s="115" t="s">
        <v>149</v>
      </c>
      <c r="F104" s="114" t="s">
        <v>715</v>
      </c>
    </row>
    <row r="105" spans="1:6" x14ac:dyDescent="0.2">
      <c r="A105" s="114" t="s">
        <v>714</v>
      </c>
      <c r="B105" s="114" t="s">
        <v>715</v>
      </c>
      <c r="C105" s="114">
        <v>510</v>
      </c>
      <c r="D105" s="115">
        <v>557</v>
      </c>
      <c r="E105" s="115" t="s">
        <v>150</v>
      </c>
      <c r="F105" s="114" t="s">
        <v>715</v>
      </c>
    </row>
    <row r="106" spans="1:6" x14ac:dyDescent="0.2">
      <c r="A106" s="114" t="s">
        <v>714</v>
      </c>
      <c r="B106" s="114" t="s">
        <v>715</v>
      </c>
      <c r="C106" s="114">
        <v>510</v>
      </c>
      <c r="D106" s="115">
        <v>560</v>
      </c>
      <c r="E106" s="115" t="s">
        <v>151</v>
      </c>
      <c r="F106" s="114" t="s">
        <v>715</v>
      </c>
    </row>
    <row r="107" spans="1:6" x14ac:dyDescent="0.2">
      <c r="A107" s="114" t="s">
        <v>716</v>
      </c>
      <c r="B107" s="114" t="s">
        <v>717</v>
      </c>
      <c r="C107" s="114">
        <v>245</v>
      </c>
      <c r="D107" s="115">
        <v>245</v>
      </c>
      <c r="E107" s="115" t="s">
        <v>152</v>
      </c>
      <c r="F107" s="114" t="s">
        <v>717</v>
      </c>
    </row>
    <row r="108" spans="1:6" x14ac:dyDescent="0.2">
      <c r="A108" s="114" t="s">
        <v>716</v>
      </c>
      <c r="B108" s="114" t="s">
        <v>717</v>
      </c>
      <c r="C108" s="114">
        <v>245</v>
      </c>
      <c r="D108" s="115">
        <v>246</v>
      </c>
      <c r="E108" s="115" t="s">
        <v>153</v>
      </c>
      <c r="F108" s="114" t="s">
        <v>717</v>
      </c>
    </row>
    <row r="109" spans="1:6" x14ac:dyDescent="0.2">
      <c r="A109" s="114" t="s">
        <v>716</v>
      </c>
      <c r="B109" s="114" t="s">
        <v>717</v>
      </c>
      <c r="C109" s="114">
        <v>245</v>
      </c>
      <c r="D109" s="115">
        <v>248</v>
      </c>
      <c r="E109" s="115" t="s">
        <v>154</v>
      </c>
      <c r="F109" s="114" t="s">
        <v>717</v>
      </c>
    </row>
    <row r="110" spans="1:6" x14ac:dyDescent="0.2">
      <c r="A110" s="114" t="s">
        <v>716</v>
      </c>
      <c r="B110" s="114" t="s">
        <v>717</v>
      </c>
      <c r="C110" s="114">
        <v>245</v>
      </c>
      <c r="D110" s="115">
        <v>249</v>
      </c>
      <c r="E110" s="115" t="s">
        <v>155</v>
      </c>
      <c r="F110" s="114" t="s">
        <v>717</v>
      </c>
    </row>
    <row r="111" spans="1:6" x14ac:dyDescent="0.2">
      <c r="A111" s="114" t="s">
        <v>716</v>
      </c>
      <c r="B111" s="114" t="s">
        <v>717</v>
      </c>
      <c r="C111" s="114">
        <v>245</v>
      </c>
      <c r="D111" s="115">
        <v>270</v>
      </c>
      <c r="E111" s="115" t="s">
        <v>156</v>
      </c>
      <c r="F111" s="114" t="s">
        <v>717</v>
      </c>
    </row>
    <row r="112" spans="1:6" x14ac:dyDescent="0.2">
      <c r="A112" s="114" t="s">
        <v>716</v>
      </c>
      <c r="B112" s="114" t="s">
        <v>717</v>
      </c>
      <c r="C112" s="114">
        <v>245</v>
      </c>
      <c r="D112" s="115">
        <v>272</v>
      </c>
      <c r="E112" s="115" t="s">
        <v>157</v>
      </c>
      <c r="F112" s="114" t="s">
        <v>717</v>
      </c>
    </row>
    <row r="113" spans="1:6" x14ac:dyDescent="0.2">
      <c r="A113" s="114" t="s">
        <v>718</v>
      </c>
      <c r="B113" s="114" t="s">
        <v>719</v>
      </c>
      <c r="C113" s="114">
        <v>302</v>
      </c>
      <c r="D113" s="115">
        <v>302</v>
      </c>
      <c r="E113" s="115" t="s">
        <v>158</v>
      </c>
      <c r="F113" s="114" t="s">
        <v>719</v>
      </c>
    </row>
    <row r="114" spans="1:6" x14ac:dyDescent="0.2">
      <c r="A114" s="114" t="s">
        <v>718</v>
      </c>
      <c r="B114" s="114" t="s">
        <v>719</v>
      </c>
      <c r="C114" s="114">
        <v>302</v>
      </c>
      <c r="D114" s="115">
        <v>312</v>
      </c>
      <c r="E114" s="115" t="s">
        <v>159</v>
      </c>
      <c r="F114" s="114" t="s">
        <v>719</v>
      </c>
    </row>
    <row r="115" spans="1:6" x14ac:dyDescent="0.2">
      <c r="A115" s="114" t="s">
        <v>718</v>
      </c>
      <c r="B115" s="114" t="s">
        <v>719</v>
      </c>
      <c r="C115" s="114">
        <v>302</v>
      </c>
      <c r="D115" s="115">
        <v>318</v>
      </c>
      <c r="E115" s="115" t="s">
        <v>160</v>
      </c>
      <c r="F115" s="114" t="s">
        <v>719</v>
      </c>
    </row>
    <row r="116" spans="1:6" x14ac:dyDescent="0.2">
      <c r="A116" s="114" t="s">
        <v>718</v>
      </c>
      <c r="B116" s="114" t="s">
        <v>719</v>
      </c>
      <c r="C116" s="114">
        <v>302</v>
      </c>
      <c r="D116" s="115">
        <v>336</v>
      </c>
      <c r="E116" s="115" t="s">
        <v>161</v>
      </c>
      <c r="F116" s="114" t="s">
        <v>719</v>
      </c>
    </row>
    <row r="117" spans="1:6" x14ac:dyDescent="0.2">
      <c r="A117" s="114" t="s">
        <v>718</v>
      </c>
      <c r="B117" s="114" t="s">
        <v>719</v>
      </c>
      <c r="C117" s="114">
        <v>302</v>
      </c>
      <c r="D117" s="115">
        <v>338</v>
      </c>
      <c r="E117" s="115" t="s">
        <v>162</v>
      </c>
      <c r="F117" s="114" t="s">
        <v>719</v>
      </c>
    </row>
    <row r="118" spans="1:6" x14ac:dyDescent="0.2">
      <c r="A118" s="114" t="s">
        <v>718</v>
      </c>
      <c r="B118" s="114" t="s">
        <v>719</v>
      </c>
      <c r="C118" s="114">
        <v>302</v>
      </c>
      <c r="D118" s="115">
        <v>349</v>
      </c>
      <c r="E118" s="115" t="s">
        <v>163</v>
      </c>
      <c r="F118" s="114" t="s">
        <v>719</v>
      </c>
    </row>
    <row r="119" spans="1:6" x14ac:dyDescent="0.2">
      <c r="A119" s="114" t="s">
        <v>718</v>
      </c>
      <c r="B119" s="114" t="s">
        <v>719</v>
      </c>
      <c r="C119" s="114">
        <v>302</v>
      </c>
      <c r="D119" s="115">
        <v>370</v>
      </c>
      <c r="E119" s="115" t="s">
        <v>164</v>
      </c>
      <c r="F119" s="114" t="s">
        <v>719</v>
      </c>
    </row>
    <row r="120" spans="1:6" x14ac:dyDescent="0.2">
      <c r="A120" s="114" t="s">
        <v>718</v>
      </c>
      <c r="B120" s="114" t="s">
        <v>719</v>
      </c>
      <c r="C120" s="114">
        <v>302</v>
      </c>
      <c r="D120" s="115">
        <v>371</v>
      </c>
      <c r="E120" s="115" t="s">
        <v>165</v>
      </c>
      <c r="F120" s="114" t="s">
        <v>719</v>
      </c>
    </row>
    <row r="121" spans="1:6" x14ac:dyDescent="0.2">
      <c r="A121" s="114" t="s">
        <v>718</v>
      </c>
      <c r="B121" s="114" t="s">
        <v>719</v>
      </c>
      <c r="C121" s="114">
        <v>302</v>
      </c>
      <c r="D121" s="115">
        <v>372</v>
      </c>
      <c r="E121" s="115" t="s">
        <v>166</v>
      </c>
      <c r="F121" s="114" t="s">
        <v>719</v>
      </c>
    </row>
    <row r="122" spans="1:6" x14ac:dyDescent="0.2">
      <c r="A122" s="114" t="s">
        <v>718</v>
      </c>
      <c r="B122" s="114" t="s">
        <v>719</v>
      </c>
      <c r="C122" s="114">
        <v>302</v>
      </c>
      <c r="D122" s="115">
        <v>373</v>
      </c>
      <c r="E122" s="115" t="s">
        <v>167</v>
      </c>
      <c r="F122" s="114" t="s">
        <v>719</v>
      </c>
    </row>
    <row r="123" spans="1:6" x14ac:dyDescent="0.2">
      <c r="A123" s="114" t="s">
        <v>720</v>
      </c>
      <c r="B123" s="114" t="s">
        <v>721</v>
      </c>
      <c r="C123" s="114">
        <v>512</v>
      </c>
      <c r="D123" s="115">
        <v>511</v>
      </c>
      <c r="E123" s="115" t="s">
        <v>168</v>
      </c>
      <c r="F123" s="114" t="s">
        <v>721</v>
      </c>
    </row>
    <row r="124" spans="1:6" x14ac:dyDescent="0.2">
      <c r="A124" s="114" t="s">
        <v>720</v>
      </c>
      <c r="B124" s="114" t="s">
        <v>721</v>
      </c>
      <c r="C124" s="114">
        <v>512</v>
      </c>
      <c r="D124" s="115">
        <v>512</v>
      </c>
      <c r="E124" s="115" t="s">
        <v>169</v>
      </c>
      <c r="F124" s="114" t="s">
        <v>721</v>
      </c>
    </row>
    <row r="125" spans="1:6" x14ac:dyDescent="0.2">
      <c r="A125" s="114" t="s">
        <v>720</v>
      </c>
      <c r="B125" s="114" t="s">
        <v>721</v>
      </c>
      <c r="C125" s="114">
        <v>512</v>
      </c>
      <c r="D125" s="115">
        <v>544</v>
      </c>
      <c r="E125" s="115" t="s">
        <v>170</v>
      </c>
      <c r="F125" s="114" t="s">
        <v>721</v>
      </c>
    </row>
    <row r="126" spans="1:6" x14ac:dyDescent="0.2">
      <c r="A126" s="114" t="s">
        <v>720</v>
      </c>
      <c r="B126" s="114" t="s">
        <v>721</v>
      </c>
      <c r="C126" s="114">
        <v>512</v>
      </c>
      <c r="D126" s="115">
        <v>563</v>
      </c>
      <c r="E126" s="115" t="s">
        <v>171</v>
      </c>
      <c r="F126" s="114" t="s">
        <v>721</v>
      </c>
    </row>
    <row r="127" spans="1:6" x14ac:dyDescent="0.2">
      <c r="A127" s="114" t="s">
        <v>722</v>
      </c>
      <c r="B127" s="114" t="s">
        <v>723</v>
      </c>
      <c r="C127" s="114">
        <v>711</v>
      </c>
      <c r="D127" s="115">
        <v>711</v>
      </c>
      <c r="E127" s="115" t="s">
        <v>172</v>
      </c>
      <c r="F127" s="114" t="s">
        <v>723</v>
      </c>
    </row>
    <row r="128" spans="1:6" x14ac:dyDescent="0.2">
      <c r="A128" s="114" t="s">
        <v>724</v>
      </c>
      <c r="B128" s="114" t="s">
        <v>725</v>
      </c>
      <c r="C128" s="114">
        <v>1</v>
      </c>
      <c r="D128" s="115">
        <v>1</v>
      </c>
      <c r="E128" s="115" t="s">
        <v>173</v>
      </c>
      <c r="F128" s="114" t="s">
        <v>725</v>
      </c>
    </row>
    <row r="129" spans="1:6" x14ac:dyDescent="0.2">
      <c r="A129" s="114" t="s">
        <v>724</v>
      </c>
      <c r="B129" s="114" t="s">
        <v>725</v>
      </c>
      <c r="C129" s="114">
        <v>1</v>
      </c>
      <c r="D129" s="115">
        <v>2</v>
      </c>
      <c r="E129" s="115" t="s">
        <v>174</v>
      </c>
      <c r="F129" s="114" t="s">
        <v>725</v>
      </c>
    </row>
    <row r="130" spans="1:6" x14ac:dyDescent="0.2">
      <c r="A130" s="114" t="s">
        <v>724</v>
      </c>
      <c r="B130" s="114" t="s">
        <v>725</v>
      </c>
      <c r="C130" s="114">
        <v>1</v>
      </c>
      <c r="D130" s="115">
        <v>3</v>
      </c>
      <c r="E130" s="115" t="s">
        <v>175</v>
      </c>
      <c r="F130" s="114" t="s">
        <v>725</v>
      </c>
    </row>
    <row r="131" spans="1:6" x14ac:dyDescent="0.2">
      <c r="A131" s="114" t="s">
        <v>724</v>
      </c>
      <c r="B131" s="114" t="s">
        <v>725</v>
      </c>
      <c r="C131" s="114">
        <v>1</v>
      </c>
      <c r="D131" s="115">
        <v>4</v>
      </c>
      <c r="E131" s="115" t="s">
        <v>176</v>
      </c>
      <c r="F131" s="114" t="s">
        <v>725</v>
      </c>
    </row>
    <row r="132" spans="1:6" x14ac:dyDescent="0.2">
      <c r="A132" s="114" t="s">
        <v>724</v>
      </c>
      <c r="B132" s="114" t="s">
        <v>725</v>
      </c>
      <c r="C132" s="114">
        <v>1</v>
      </c>
      <c r="D132" s="115">
        <v>5</v>
      </c>
      <c r="E132" s="115" t="s">
        <v>177</v>
      </c>
      <c r="F132" s="114" t="s">
        <v>725</v>
      </c>
    </row>
    <row r="133" spans="1:6" x14ac:dyDescent="0.2">
      <c r="A133" s="114" t="s">
        <v>724</v>
      </c>
      <c r="B133" s="114" t="s">
        <v>725</v>
      </c>
      <c r="C133" s="114">
        <v>1</v>
      </c>
      <c r="D133" s="115">
        <v>6</v>
      </c>
      <c r="E133" s="115" t="s">
        <v>178</v>
      </c>
      <c r="F133" s="114" t="s">
        <v>725</v>
      </c>
    </row>
    <row r="134" spans="1:6" x14ac:dyDescent="0.2">
      <c r="A134" s="114" t="s">
        <v>726</v>
      </c>
      <c r="B134" s="114" t="s">
        <v>727</v>
      </c>
      <c r="C134" s="114">
        <v>311</v>
      </c>
      <c r="D134" s="115">
        <v>311</v>
      </c>
      <c r="E134" s="115" t="s">
        <v>179</v>
      </c>
      <c r="F134" s="114" t="s">
        <v>727</v>
      </c>
    </row>
    <row r="135" spans="1:6" x14ac:dyDescent="0.2">
      <c r="A135" s="114" t="s">
        <v>726</v>
      </c>
      <c r="B135" s="114" t="s">
        <v>727</v>
      </c>
      <c r="C135" s="114">
        <v>311</v>
      </c>
      <c r="D135" s="115">
        <v>321</v>
      </c>
      <c r="E135" s="115" t="s">
        <v>180</v>
      </c>
      <c r="F135" s="114" t="s">
        <v>727</v>
      </c>
    </row>
    <row r="136" spans="1:6" x14ac:dyDescent="0.2">
      <c r="A136" s="114" t="s">
        <v>726</v>
      </c>
      <c r="B136" s="114" t="s">
        <v>727</v>
      </c>
      <c r="C136" s="114">
        <v>311</v>
      </c>
      <c r="D136" s="115">
        <v>369</v>
      </c>
      <c r="E136" s="115" t="s">
        <v>181</v>
      </c>
      <c r="F136" s="114" t="s">
        <v>727</v>
      </c>
    </row>
    <row r="137" spans="1:6" x14ac:dyDescent="0.2">
      <c r="A137" s="114" t="s">
        <v>726</v>
      </c>
      <c r="B137" s="114" t="s">
        <v>727</v>
      </c>
      <c r="C137" s="114">
        <v>311</v>
      </c>
      <c r="D137" s="115">
        <v>382</v>
      </c>
      <c r="E137" s="115" t="s">
        <v>182</v>
      </c>
      <c r="F137" s="114" t="s">
        <v>727</v>
      </c>
    </row>
    <row r="138" spans="1:6" x14ac:dyDescent="0.2">
      <c r="A138" s="114" t="s">
        <v>726</v>
      </c>
      <c r="B138" s="114" t="s">
        <v>727</v>
      </c>
      <c r="C138" s="114">
        <v>311</v>
      </c>
      <c r="D138" s="115">
        <v>387</v>
      </c>
      <c r="E138" s="115" t="s">
        <v>183</v>
      </c>
      <c r="F138" s="114" t="s">
        <v>727</v>
      </c>
    </row>
    <row r="139" spans="1:6" x14ac:dyDescent="0.2">
      <c r="A139" s="114" t="s">
        <v>726</v>
      </c>
      <c r="B139" s="114" t="s">
        <v>727</v>
      </c>
      <c r="C139" s="114">
        <v>311</v>
      </c>
      <c r="D139" s="115">
        <v>388</v>
      </c>
      <c r="E139" s="115" t="s">
        <v>184</v>
      </c>
      <c r="F139" s="114" t="s">
        <v>727</v>
      </c>
    </row>
    <row r="140" spans="1:6" x14ac:dyDescent="0.2">
      <c r="A140" s="114" t="s">
        <v>728</v>
      </c>
      <c r="B140" s="114" t="s">
        <v>729</v>
      </c>
      <c r="C140" s="114">
        <v>823</v>
      </c>
      <c r="D140" s="115">
        <v>808</v>
      </c>
      <c r="E140" s="115" t="s">
        <v>185</v>
      </c>
      <c r="F140" s="114" t="s">
        <v>729</v>
      </c>
    </row>
    <row r="141" spans="1:6" x14ac:dyDescent="0.2">
      <c r="A141" s="114" t="s">
        <v>728</v>
      </c>
      <c r="B141" s="114" t="s">
        <v>729</v>
      </c>
      <c r="C141" s="114">
        <v>823</v>
      </c>
      <c r="D141" s="115">
        <v>823</v>
      </c>
      <c r="E141" s="115" t="s">
        <v>186</v>
      </c>
      <c r="F141" s="114" t="s">
        <v>729</v>
      </c>
    </row>
    <row r="142" spans="1:6" x14ac:dyDescent="0.2">
      <c r="A142" s="114" t="s">
        <v>728</v>
      </c>
      <c r="B142" s="114" t="s">
        <v>729</v>
      </c>
      <c r="C142" s="114">
        <v>823</v>
      </c>
      <c r="D142" s="115">
        <v>826</v>
      </c>
      <c r="E142" s="115" t="s">
        <v>187</v>
      </c>
      <c r="F142" s="114" t="s">
        <v>729</v>
      </c>
    </row>
    <row r="143" spans="1:6" x14ac:dyDescent="0.2">
      <c r="A143" s="114" t="s">
        <v>728</v>
      </c>
      <c r="B143" s="114" t="s">
        <v>729</v>
      </c>
      <c r="C143" s="114">
        <v>823</v>
      </c>
      <c r="D143" s="115">
        <v>827</v>
      </c>
      <c r="E143" s="115" t="s">
        <v>188</v>
      </c>
      <c r="F143" s="114" t="s">
        <v>729</v>
      </c>
    </row>
    <row r="144" spans="1:6" x14ac:dyDescent="0.2">
      <c r="A144" s="114" t="s">
        <v>728</v>
      </c>
      <c r="B144" s="114" t="s">
        <v>729</v>
      </c>
      <c r="C144" s="114">
        <v>823</v>
      </c>
      <c r="D144" s="115">
        <v>832</v>
      </c>
      <c r="E144" s="115" t="s">
        <v>189</v>
      </c>
      <c r="F144" s="114" t="s">
        <v>729</v>
      </c>
    </row>
    <row r="145" spans="1:6" x14ac:dyDescent="0.2">
      <c r="A145" s="114" t="s">
        <v>730</v>
      </c>
      <c r="B145" s="114" t="s">
        <v>731</v>
      </c>
      <c r="C145" s="114">
        <v>243</v>
      </c>
      <c r="D145" s="115">
        <v>90</v>
      </c>
      <c r="E145" s="115" t="s">
        <v>190</v>
      </c>
      <c r="F145" s="114" t="s">
        <v>731</v>
      </c>
    </row>
    <row r="146" spans="1:6" x14ac:dyDescent="0.2">
      <c r="A146" s="114" t="s">
        <v>730</v>
      </c>
      <c r="B146" s="114" t="s">
        <v>731</v>
      </c>
      <c r="C146" s="114">
        <v>243</v>
      </c>
      <c r="D146" s="115">
        <v>243</v>
      </c>
      <c r="E146" s="115" t="s">
        <v>191</v>
      </c>
      <c r="F146" s="114" t="s">
        <v>731</v>
      </c>
    </row>
    <row r="147" spans="1:6" x14ac:dyDescent="0.2">
      <c r="A147" s="114" t="s">
        <v>730</v>
      </c>
      <c r="B147" s="114" t="s">
        <v>731</v>
      </c>
      <c r="C147" s="114">
        <v>243</v>
      </c>
      <c r="D147" s="115">
        <v>244</v>
      </c>
      <c r="E147" s="115" t="s">
        <v>192</v>
      </c>
      <c r="F147" s="114" t="s">
        <v>731</v>
      </c>
    </row>
    <row r="148" spans="1:6" x14ac:dyDescent="0.2">
      <c r="A148" s="114" t="s">
        <v>730</v>
      </c>
      <c r="B148" s="114" t="s">
        <v>731</v>
      </c>
      <c r="C148" s="114">
        <v>243</v>
      </c>
      <c r="D148" s="115">
        <v>256</v>
      </c>
      <c r="E148" s="115" t="s">
        <v>193</v>
      </c>
      <c r="F148" s="114" t="s">
        <v>731</v>
      </c>
    </row>
    <row r="149" spans="1:6" x14ac:dyDescent="0.2">
      <c r="A149" s="114" t="s">
        <v>730</v>
      </c>
      <c r="B149" s="114" t="s">
        <v>731</v>
      </c>
      <c r="C149" s="114">
        <v>243</v>
      </c>
      <c r="D149" s="115">
        <v>257</v>
      </c>
      <c r="E149" s="115" t="s">
        <v>194</v>
      </c>
      <c r="F149" s="114" t="s">
        <v>731</v>
      </c>
    </row>
    <row r="150" spans="1:6" x14ac:dyDescent="0.2">
      <c r="A150" s="114" t="s">
        <v>730</v>
      </c>
      <c r="B150" s="114" t="s">
        <v>731</v>
      </c>
      <c r="C150" s="114">
        <v>243</v>
      </c>
      <c r="D150" s="115">
        <v>258</v>
      </c>
      <c r="E150" s="115" t="s">
        <v>195</v>
      </c>
      <c r="F150" s="114" t="s">
        <v>731</v>
      </c>
    </row>
    <row r="151" spans="1:6" x14ac:dyDescent="0.2">
      <c r="A151" s="114" t="s">
        <v>730</v>
      </c>
      <c r="B151" s="114" t="s">
        <v>731</v>
      </c>
      <c r="C151" s="114">
        <v>243</v>
      </c>
      <c r="D151" s="115">
        <v>259</v>
      </c>
      <c r="E151" s="115" t="s">
        <v>196</v>
      </c>
      <c r="F151" s="114" t="s">
        <v>731</v>
      </c>
    </row>
    <row r="152" spans="1:6" x14ac:dyDescent="0.2">
      <c r="A152" s="114" t="s">
        <v>732</v>
      </c>
      <c r="B152" s="114" t="s">
        <v>733</v>
      </c>
      <c r="C152" s="114">
        <v>829</v>
      </c>
      <c r="D152" s="115">
        <v>829</v>
      </c>
      <c r="E152" s="115" t="s">
        <v>197</v>
      </c>
      <c r="F152" s="114" t="s">
        <v>733</v>
      </c>
    </row>
    <row r="153" spans="1:6" x14ac:dyDescent="0.2">
      <c r="A153" s="114" t="s">
        <v>732</v>
      </c>
      <c r="B153" s="114" t="s">
        <v>733</v>
      </c>
      <c r="C153" s="114">
        <v>829</v>
      </c>
      <c r="D153" s="115">
        <v>830</v>
      </c>
      <c r="E153" s="115" t="s">
        <v>198</v>
      </c>
      <c r="F153" s="114" t="s">
        <v>733</v>
      </c>
    </row>
    <row r="154" spans="1:6" x14ac:dyDescent="0.2">
      <c r="A154" s="114" t="s">
        <v>732</v>
      </c>
      <c r="B154" s="114" t="s">
        <v>733</v>
      </c>
      <c r="C154" s="114">
        <v>829</v>
      </c>
      <c r="D154" s="115">
        <v>834</v>
      </c>
      <c r="E154" s="115" t="s">
        <v>199</v>
      </c>
      <c r="F154" s="114" t="s">
        <v>733</v>
      </c>
    </row>
    <row r="155" spans="1:6" x14ac:dyDescent="0.2">
      <c r="A155" s="114" t="s">
        <v>732</v>
      </c>
      <c r="B155" s="114" t="s">
        <v>733</v>
      </c>
      <c r="C155" s="114">
        <v>829</v>
      </c>
      <c r="D155" s="115">
        <v>836</v>
      </c>
      <c r="E155" s="115" t="s">
        <v>200</v>
      </c>
      <c r="F155" s="114" t="s">
        <v>733</v>
      </c>
    </row>
    <row r="156" spans="1:6" x14ac:dyDescent="0.2">
      <c r="A156" s="114" t="s">
        <v>732</v>
      </c>
      <c r="B156" s="114" t="s">
        <v>733</v>
      </c>
      <c r="C156" s="114">
        <v>829</v>
      </c>
      <c r="D156" s="115">
        <v>939</v>
      </c>
      <c r="E156" s="115" t="s">
        <v>201</v>
      </c>
      <c r="F156" s="114" t="s">
        <v>733</v>
      </c>
    </row>
    <row r="157" spans="1:6" x14ac:dyDescent="0.2">
      <c r="A157" s="114" t="s">
        <v>734</v>
      </c>
      <c r="B157" s="114" t="s">
        <v>735</v>
      </c>
      <c r="C157" s="114">
        <v>473</v>
      </c>
      <c r="D157" s="115">
        <v>473</v>
      </c>
      <c r="E157" s="115" t="s">
        <v>202</v>
      </c>
      <c r="F157" s="114" t="s">
        <v>735</v>
      </c>
    </row>
    <row r="158" spans="1:6" x14ac:dyDescent="0.2">
      <c r="A158" s="114" t="s">
        <v>203</v>
      </c>
      <c r="B158" s="114" t="s">
        <v>204</v>
      </c>
      <c r="C158" s="114">
        <v>598</v>
      </c>
      <c r="D158" s="115">
        <v>598</v>
      </c>
      <c r="E158" s="115" t="s">
        <v>205</v>
      </c>
      <c r="F158" s="114" t="s">
        <v>204</v>
      </c>
    </row>
    <row r="159" spans="1:6" x14ac:dyDescent="0.2">
      <c r="A159" s="114" t="s">
        <v>736</v>
      </c>
      <c r="B159" s="114" t="s">
        <v>737</v>
      </c>
      <c r="C159" s="114">
        <v>31</v>
      </c>
      <c r="D159" s="115">
        <v>31</v>
      </c>
      <c r="E159" s="115" t="s">
        <v>206</v>
      </c>
      <c r="F159" s="114" t="s">
        <v>737</v>
      </c>
    </row>
    <row r="160" spans="1:6" x14ac:dyDescent="0.2">
      <c r="A160" s="114" t="s">
        <v>736</v>
      </c>
      <c r="B160" s="114" t="s">
        <v>737</v>
      </c>
      <c r="C160" s="114">
        <v>31</v>
      </c>
      <c r="D160" s="115">
        <v>32</v>
      </c>
      <c r="E160" s="115" t="s">
        <v>207</v>
      </c>
      <c r="F160" s="114" t="s">
        <v>737</v>
      </c>
    </row>
    <row r="161" spans="1:6" x14ac:dyDescent="0.2">
      <c r="A161" s="114" t="s">
        <v>736</v>
      </c>
      <c r="B161" s="114" t="s">
        <v>737</v>
      </c>
      <c r="C161" s="114">
        <v>31</v>
      </c>
      <c r="D161" s="115">
        <v>33</v>
      </c>
      <c r="E161" s="115" t="s">
        <v>208</v>
      </c>
      <c r="F161" s="114" t="s">
        <v>737</v>
      </c>
    </row>
    <row r="162" spans="1:6" x14ac:dyDescent="0.2">
      <c r="A162" s="114" t="s">
        <v>736</v>
      </c>
      <c r="B162" s="114" t="s">
        <v>737</v>
      </c>
      <c r="C162" s="114">
        <v>31</v>
      </c>
      <c r="D162" s="115">
        <v>595</v>
      </c>
      <c r="E162" s="115" t="s">
        <v>209</v>
      </c>
      <c r="F162" s="114" t="s">
        <v>737</v>
      </c>
    </row>
    <row r="163" spans="1:6" x14ac:dyDescent="0.2">
      <c r="A163" s="114" t="s">
        <v>738</v>
      </c>
      <c r="B163" s="114">
        <v>0</v>
      </c>
      <c r="C163" s="114">
        <v>638</v>
      </c>
      <c r="D163" s="115">
        <v>629</v>
      </c>
      <c r="E163" s="115" t="s">
        <v>210</v>
      </c>
      <c r="F163" s="114">
        <v>0</v>
      </c>
    </row>
    <row r="164" spans="1:6" x14ac:dyDescent="0.2">
      <c r="A164" s="114" t="s">
        <v>738</v>
      </c>
      <c r="B164" s="114">
        <v>0</v>
      </c>
      <c r="C164" s="114">
        <v>638</v>
      </c>
      <c r="D164" s="115">
        <v>632</v>
      </c>
      <c r="E164" s="115" t="s">
        <v>211</v>
      </c>
      <c r="F164" s="114">
        <v>0</v>
      </c>
    </row>
    <row r="165" spans="1:6" x14ac:dyDescent="0.2">
      <c r="A165" s="114" t="s">
        <v>738</v>
      </c>
      <c r="B165" s="114">
        <v>0</v>
      </c>
      <c r="C165" s="114">
        <v>638</v>
      </c>
      <c r="D165" s="115">
        <v>638</v>
      </c>
      <c r="E165" s="115" t="s">
        <v>212</v>
      </c>
      <c r="F165" s="114">
        <v>0</v>
      </c>
    </row>
    <row r="166" spans="1:6" x14ac:dyDescent="0.2">
      <c r="A166" s="114" t="s">
        <v>738</v>
      </c>
      <c r="B166" s="114">
        <v>0</v>
      </c>
      <c r="C166" s="114">
        <v>638</v>
      </c>
      <c r="D166" s="115">
        <v>640</v>
      </c>
      <c r="E166" s="115" t="s">
        <v>213</v>
      </c>
      <c r="F166" s="114">
        <v>0</v>
      </c>
    </row>
    <row r="167" spans="1:6" x14ac:dyDescent="0.2">
      <c r="A167" s="114" t="s">
        <v>739</v>
      </c>
      <c r="B167" s="114" t="s">
        <v>740</v>
      </c>
      <c r="C167" s="114">
        <v>380</v>
      </c>
      <c r="D167" s="115">
        <v>362</v>
      </c>
      <c r="E167" s="115" t="s">
        <v>214</v>
      </c>
      <c r="F167" s="114" t="s">
        <v>740</v>
      </c>
    </row>
    <row r="168" spans="1:6" x14ac:dyDescent="0.2">
      <c r="A168" s="114" t="s">
        <v>739</v>
      </c>
      <c r="B168" s="114" t="s">
        <v>740</v>
      </c>
      <c r="C168" s="114">
        <v>380</v>
      </c>
      <c r="D168" s="115">
        <v>363</v>
      </c>
      <c r="E168" s="115" t="s">
        <v>215</v>
      </c>
      <c r="F168" s="114" t="s">
        <v>740</v>
      </c>
    </row>
    <row r="169" spans="1:6" x14ac:dyDescent="0.2">
      <c r="A169" s="114" t="s">
        <v>739</v>
      </c>
      <c r="B169" s="114" t="s">
        <v>740</v>
      </c>
      <c r="C169" s="114">
        <v>380</v>
      </c>
      <c r="D169" s="115">
        <v>364</v>
      </c>
      <c r="E169" s="115" t="s">
        <v>216</v>
      </c>
      <c r="F169" s="114" t="s">
        <v>740</v>
      </c>
    </row>
    <row r="170" spans="1:6" x14ac:dyDescent="0.2">
      <c r="A170" s="114" t="s">
        <v>739</v>
      </c>
      <c r="B170" s="114" t="s">
        <v>740</v>
      </c>
      <c r="C170" s="114">
        <v>380</v>
      </c>
      <c r="D170" s="115">
        <v>365</v>
      </c>
      <c r="E170" s="115" t="s">
        <v>217</v>
      </c>
      <c r="F170" s="114" t="s">
        <v>740</v>
      </c>
    </row>
    <row r="171" spans="1:6" x14ac:dyDescent="0.2">
      <c r="A171" s="114" t="s">
        <v>739</v>
      </c>
      <c r="B171" s="114" t="s">
        <v>740</v>
      </c>
      <c r="C171" s="114">
        <v>380</v>
      </c>
      <c r="D171" s="115">
        <v>366</v>
      </c>
      <c r="E171" s="115" t="s">
        <v>218</v>
      </c>
      <c r="F171" s="114" t="s">
        <v>740</v>
      </c>
    </row>
    <row r="172" spans="1:6" x14ac:dyDescent="0.2">
      <c r="A172" s="114" t="s">
        <v>739</v>
      </c>
      <c r="B172" s="114" t="s">
        <v>740</v>
      </c>
      <c r="C172" s="114">
        <v>380</v>
      </c>
      <c r="D172" s="115">
        <v>375</v>
      </c>
      <c r="E172" s="115" t="s">
        <v>219</v>
      </c>
      <c r="F172" s="114" t="s">
        <v>740</v>
      </c>
    </row>
    <row r="173" spans="1:6" x14ac:dyDescent="0.2">
      <c r="A173" s="114" t="s">
        <v>739</v>
      </c>
      <c r="B173" s="114" t="s">
        <v>740</v>
      </c>
      <c r="C173" s="114">
        <v>380</v>
      </c>
      <c r="D173" s="115">
        <v>376</v>
      </c>
      <c r="E173" s="115" t="s">
        <v>220</v>
      </c>
      <c r="F173" s="114" t="s">
        <v>740</v>
      </c>
    </row>
    <row r="174" spans="1:6" x14ac:dyDescent="0.2">
      <c r="A174" s="114" t="s">
        <v>739</v>
      </c>
      <c r="B174" s="114" t="s">
        <v>740</v>
      </c>
      <c r="C174" s="114">
        <v>380</v>
      </c>
      <c r="D174" s="115">
        <v>379</v>
      </c>
      <c r="E174" s="115" t="s">
        <v>221</v>
      </c>
      <c r="F174" s="114" t="s">
        <v>740</v>
      </c>
    </row>
    <row r="175" spans="1:6" x14ac:dyDescent="0.2">
      <c r="A175" s="114" t="s">
        <v>739</v>
      </c>
      <c r="B175" s="114" t="s">
        <v>740</v>
      </c>
      <c r="C175" s="114">
        <v>380</v>
      </c>
      <c r="D175" s="115">
        <v>380</v>
      </c>
      <c r="E175" s="115" t="s">
        <v>222</v>
      </c>
      <c r="F175" s="114" t="s">
        <v>740</v>
      </c>
    </row>
    <row r="176" spans="1:6" x14ac:dyDescent="0.2">
      <c r="A176" s="114" t="s">
        <v>739</v>
      </c>
      <c r="B176" s="114" t="s">
        <v>740</v>
      </c>
      <c r="C176" s="114">
        <v>380</v>
      </c>
      <c r="D176" s="115">
        <v>383</v>
      </c>
      <c r="E176" s="115" t="s">
        <v>223</v>
      </c>
      <c r="F176" s="114" t="s">
        <v>740</v>
      </c>
    </row>
    <row r="177" spans="1:6" x14ac:dyDescent="0.2">
      <c r="A177" s="114" t="s">
        <v>739</v>
      </c>
      <c r="B177" s="114" t="s">
        <v>740</v>
      </c>
      <c r="C177" s="114">
        <v>380</v>
      </c>
      <c r="D177" s="115">
        <v>384</v>
      </c>
      <c r="E177" s="115" t="s">
        <v>224</v>
      </c>
      <c r="F177" s="114" t="s">
        <v>740</v>
      </c>
    </row>
    <row r="178" spans="1:6" x14ac:dyDescent="0.2">
      <c r="A178" s="114" t="s">
        <v>739</v>
      </c>
      <c r="B178" s="114" t="s">
        <v>740</v>
      </c>
      <c r="C178" s="114">
        <v>380</v>
      </c>
      <c r="D178" s="115">
        <v>385</v>
      </c>
      <c r="E178" s="115" t="s">
        <v>225</v>
      </c>
      <c r="F178" s="114" t="s">
        <v>740</v>
      </c>
    </row>
    <row r="179" spans="1:6" x14ac:dyDescent="0.2">
      <c r="A179" s="114" t="s">
        <v>593</v>
      </c>
      <c r="B179" s="114" t="s">
        <v>741</v>
      </c>
      <c r="C179" s="114">
        <v>843</v>
      </c>
      <c r="D179" s="115">
        <v>807</v>
      </c>
      <c r="E179" s="115" t="s">
        <v>226</v>
      </c>
      <c r="F179" s="114" t="s">
        <v>741</v>
      </c>
    </row>
    <row r="180" spans="1:6" x14ac:dyDescent="0.2">
      <c r="A180" s="114" t="s">
        <v>593</v>
      </c>
      <c r="B180" s="114" t="s">
        <v>741</v>
      </c>
      <c r="C180" s="114">
        <v>843</v>
      </c>
      <c r="D180" s="115">
        <v>843</v>
      </c>
      <c r="E180" s="115" t="s">
        <v>227</v>
      </c>
      <c r="F180" s="114" t="s">
        <v>741</v>
      </c>
    </row>
    <row r="181" spans="1:6" x14ac:dyDescent="0.2">
      <c r="A181" s="114" t="s">
        <v>593</v>
      </c>
      <c r="B181" s="114" t="s">
        <v>741</v>
      </c>
      <c r="C181" s="114">
        <v>843</v>
      </c>
      <c r="D181" s="115">
        <v>844</v>
      </c>
      <c r="E181" s="115" t="s">
        <v>228</v>
      </c>
      <c r="F181" s="114" t="s">
        <v>741</v>
      </c>
    </row>
    <row r="182" spans="1:6" x14ac:dyDescent="0.2">
      <c r="A182" s="114" t="s">
        <v>593</v>
      </c>
      <c r="B182" s="114" t="s">
        <v>741</v>
      </c>
      <c r="C182" s="114">
        <v>843</v>
      </c>
      <c r="D182" s="115">
        <v>849</v>
      </c>
      <c r="E182" s="115" t="s">
        <v>229</v>
      </c>
      <c r="F182" s="114" t="s">
        <v>741</v>
      </c>
    </row>
    <row r="183" spans="1:6" x14ac:dyDescent="0.2">
      <c r="A183" s="114" t="s">
        <v>593</v>
      </c>
      <c r="B183" s="114" t="s">
        <v>741</v>
      </c>
      <c r="C183" s="114">
        <v>843</v>
      </c>
      <c r="D183" s="115">
        <v>884</v>
      </c>
      <c r="E183" s="115" t="s">
        <v>230</v>
      </c>
      <c r="F183" s="114" t="s">
        <v>741</v>
      </c>
    </row>
    <row r="184" spans="1:6" x14ac:dyDescent="0.2">
      <c r="A184" s="114" t="s">
        <v>593</v>
      </c>
      <c r="B184" s="319" t="s">
        <v>741</v>
      </c>
      <c r="C184" s="114">
        <v>843</v>
      </c>
      <c r="D184" s="115">
        <v>947</v>
      </c>
      <c r="E184" s="318" t="s">
        <v>1568</v>
      </c>
      <c r="F184" s="319" t="s">
        <v>741</v>
      </c>
    </row>
    <row r="185" spans="1:6" x14ac:dyDescent="0.2">
      <c r="A185" s="114" t="s">
        <v>742</v>
      </c>
      <c r="B185" s="114">
        <v>0</v>
      </c>
      <c r="C185" s="114">
        <v>0</v>
      </c>
      <c r="D185" s="115">
        <v>355</v>
      </c>
      <c r="E185" s="115" t="s">
        <v>231</v>
      </c>
      <c r="F185" s="114">
        <v>0</v>
      </c>
    </row>
    <row r="186" spans="1:6" x14ac:dyDescent="0.2">
      <c r="A186" s="114" t="s">
        <v>743</v>
      </c>
      <c r="B186" s="114" t="s">
        <v>744</v>
      </c>
      <c r="C186" s="114">
        <v>456</v>
      </c>
      <c r="D186" s="115">
        <v>453</v>
      </c>
      <c r="E186" s="115" t="s">
        <v>232</v>
      </c>
      <c r="F186" s="114" t="s">
        <v>744</v>
      </c>
    </row>
    <row r="187" spans="1:6" x14ac:dyDescent="0.2">
      <c r="A187" s="114" t="s">
        <v>743</v>
      </c>
      <c r="B187" s="114" t="s">
        <v>744</v>
      </c>
      <c r="C187" s="114">
        <v>456</v>
      </c>
      <c r="D187" s="115">
        <v>454</v>
      </c>
      <c r="E187" s="115" t="s">
        <v>233</v>
      </c>
      <c r="F187" s="114" t="s">
        <v>744</v>
      </c>
    </row>
    <row r="188" spans="1:6" x14ac:dyDescent="0.2">
      <c r="A188" s="114" t="s">
        <v>743</v>
      </c>
      <c r="B188" s="114" t="s">
        <v>744</v>
      </c>
      <c r="C188" s="114">
        <v>456</v>
      </c>
      <c r="D188" s="115">
        <v>455</v>
      </c>
      <c r="E188" s="115" t="s">
        <v>234</v>
      </c>
      <c r="F188" s="114" t="s">
        <v>744</v>
      </c>
    </row>
    <row r="189" spans="1:6" x14ac:dyDescent="0.2">
      <c r="A189" s="114" t="s">
        <v>743</v>
      </c>
      <c r="B189" s="114" t="s">
        <v>744</v>
      </c>
      <c r="C189" s="114">
        <v>456</v>
      </c>
      <c r="D189" s="115">
        <v>456</v>
      </c>
      <c r="E189" s="115" t="s">
        <v>235</v>
      </c>
      <c r="F189" s="114" t="s">
        <v>744</v>
      </c>
    </row>
    <row r="190" spans="1:6" x14ac:dyDescent="0.2">
      <c r="A190" s="114" t="s">
        <v>743</v>
      </c>
      <c r="B190" s="114" t="s">
        <v>744</v>
      </c>
      <c r="C190" s="114">
        <v>456</v>
      </c>
      <c r="D190" s="115">
        <v>457</v>
      </c>
      <c r="E190" s="115" t="s">
        <v>236</v>
      </c>
      <c r="F190" s="114" t="s">
        <v>744</v>
      </c>
    </row>
    <row r="191" spans="1:6" x14ac:dyDescent="0.2">
      <c r="A191" s="114" t="s">
        <v>743</v>
      </c>
      <c r="B191" s="114" t="s">
        <v>744</v>
      </c>
      <c r="C191" s="114">
        <v>456</v>
      </c>
      <c r="D191" s="115">
        <v>458</v>
      </c>
      <c r="E191" s="115" t="s">
        <v>237</v>
      </c>
      <c r="F191" s="114" t="s">
        <v>744</v>
      </c>
    </row>
    <row r="192" spans="1:6" x14ac:dyDescent="0.2">
      <c r="A192" s="114" t="s">
        <v>743</v>
      </c>
      <c r="B192" s="114" t="s">
        <v>744</v>
      </c>
      <c r="C192" s="114">
        <v>456</v>
      </c>
      <c r="D192" s="115">
        <v>482</v>
      </c>
      <c r="E192" s="115" t="s">
        <v>238</v>
      </c>
      <c r="F192" s="114" t="s">
        <v>744</v>
      </c>
    </row>
    <row r="193" spans="1:6" x14ac:dyDescent="0.2">
      <c r="A193" s="114" t="s">
        <v>743</v>
      </c>
      <c r="B193" s="114" t="s">
        <v>744</v>
      </c>
      <c r="C193" s="114">
        <v>456</v>
      </c>
      <c r="D193" s="115">
        <v>487</v>
      </c>
      <c r="E193" s="115" t="s">
        <v>239</v>
      </c>
      <c r="F193" s="114" t="s">
        <v>744</v>
      </c>
    </row>
    <row r="194" spans="1:6" x14ac:dyDescent="0.2">
      <c r="A194" s="114" t="s">
        <v>743</v>
      </c>
      <c r="B194" s="114" t="s">
        <v>744</v>
      </c>
      <c r="C194" s="114">
        <v>456</v>
      </c>
      <c r="D194" s="115">
        <v>488</v>
      </c>
      <c r="E194" s="115" t="s">
        <v>240</v>
      </c>
      <c r="F194" s="114" t="s">
        <v>744</v>
      </c>
    </row>
    <row r="195" spans="1:6" x14ac:dyDescent="0.2">
      <c r="A195" s="114" t="s">
        <v>743</v>
      </c>
      <c r="B195" s="114" t="s">
        <v>744</v>
      </c>
      <c r="C195" s="114">
        <v>456</v>
      </c>
      <c r="D195" s="115">
        <v>499</v>
      </c>
      <c r="E195" s="115" t="s">
        <v>241</v>
      </c>
      <c r="F195" s="114" t="s">
        <v>744</v>
      </c>
    </row>
    <row r="196" spans="1:6" x14ac:dyDescent="0.2">
      <c r="A196" s="114" t="s">
        <v>745</v>
      </c>
      <c r="B196" s="114">
        <v>0</v>
      </c>
      <c r="C196" s="114">
        <v>0</v>
      </c>
      <c r="D196" s="115">
        <v>503</v>
      </c>
      <c r="E196" s="115" t="s">
        <v>242</v>
      </c>
      <c r="F196" s="114">
        <v>0</v>
      </c>
    </row>
    <row r="197" spans="1:6" x14ac:dyDescent="0.2">
      <c r="A197" s="114" t="s">
        <v>746</v>
      </c>
      <c r="B197" s="114" t="s">
        <v>747</v>
      </c>
      <c r="C197" s="114">
        <v>521</v>
      </c>
      <c r="D197" s="115">
        <v>519</v>
      </c>
      <c r="E197" s="115" t="s">
        <v>243</v>
      </c>
      <c r="F197" s="114" t="s">
        <v>747</v>
      </c>
    </row>
    <row r="198" spans="1:6" x14ac:dyDescent="0.2">
      <c r="A198" s="114" t="s">
        <v>746</v>
      </c>
      <c r="B198" s="114" t="s">
        <v>747</v>
      </c>
      <c r="C198" s="114">
        <v>521</v>
      </c>
      <c r="D198" s="115">
        <v>521</v>
      </c>
      <c r="E198" s="115" t="s">
        <v>244</v>
      </c>
      <c r="F198" s="114" t="s">
        <v>747</v>
      </c>
    </row>
    <row r="199" spans="1:6" x14ac:dyDescent="0.2">
      <c r="A199" s="114" t="s">
        <v>748</v>
      </c>
      <c r="B199" s="114" t="s">
        <v>749</v>
      </c>
      <c r="C199" s="114">
        <v>716</v>
      </c>
      <c r="D199" s="115">
        <v>396</v>
      </c>
      <c r="E199" s="115" t="s">
        <v>245</v>
      </c>
      <c r="F199" s="114" t="s">
        <v>749</v>
      </c>
    </row>
    <row r="200" spans="1:6" x14ac:dyDescent="0.2">
      <c r="A200" s="114" t="s">
        <v>748</v>
      </c>
      <c r="B200" s="114" t="s">
        <v>749</v>
      </c>
      <c r="C200" s="114">
        <v>716</v>
      </c>
      <c r="D200" s="115">
        <v>517</v>
      </c>
      <c r="E200" s="115" t="s">
        <v>246</v>
      </c>
      <c r="F200" s="114" t="s">
        <v>749</v>
      </c>
    </row>
    <row r="201" spans="1:6" x14ac:dyDescent="0.2">
      <c r="A201" s="114" t="s">
        <v>748</v>
      </c>
      <c r="B201" s="114" t="s">
        <v>749</v>
      </c>
      <c r="C201" s="114">
        <v>716</v>
      </c>
      <c r="D201" s="115">
        <v>709</v>
      </c>
      <c r="E201" s="115" t="s">
        <v>247</v>
      </c>
      <c r="F201" s="114" t="s">
        <v>749</v>
      </c>
    </row>
    <row r="202" spans="1:6" x14ac:dyDescent="0.2">
      <c r="A202" s="114" t="s">
        <v>748</v>
      </c>
      <c r="B202" s="114" t="s">
        <v>749</v>
      </c>
      <c r="C202" s="114">
        <v>716</v>
      </c>
      <c r="D202" s="115">
        <v>710</v>
      </c>
      <c r="E202" s="115" t="s">
        <v>248</v>
      </c>
      <c r="F202" s="114" t="s">
        <v>749</v>
      </c>
    </row>
    <row r="203" spans="1:6" x14ac:dyDescent="0.2">
      <c r="A203" s="114" t="s">
        <v>748</v>
      </c>
      <c r="B203" s="114" t="s">
        <v>749</v>
      </c>
      <c r="C203" s="114">
        <v>716</v>
      </c>
      <c r="D203" s="115">
        <v>716</v>
      </c>
      <c r="E203" s="115" t="s">
        <v>249</v>
      </c>
      <c r="F203" s="114" t="s">
        <v>749</v>
      </c>
    </row>
    <row r="204" spans="1:6" x14ac:dyDescent="0.2">
      <c r="A204" s="114" t="s">
        <v>748</v>
      </c>
      <c r="B204" s="114" t="s">
        <v>749</v>
      </c>
      <c r="C204" s="114">
        <v>716</v>
      </c>
      <c r="D204" s="115">
        <v>742</v>
      </c>
      <c r="E204" s="115" t="s">
        <v>250</v>
      </c>
      <c r="F204" s="114" t="s">
        <v>749</v>
      </c>
    </row>
    <row r="205" spans="1:6" x14ac:dyDescent="0.2">
      <c r="A205" s="114" t="s">
        <v>748</v>
      </c>
      <c r="B205" s="114" t="s">
        <v>749</v>
      </c>
      <c r="C205" s="114">
        <v>716</v>
      </c>
      <c r="D205" s="115">
        <v>745</v>
      </c>
      <c r="E205" s="115" t="s">
        <v>251</v>
      </c>
      <c r="F205" s="114" t="s">
        <v>749</v>
      </c>
    </row>
    <row r="206" spans="1:6" x14ac:dyDescent="0.2">
      <c r="A206" s="114" t="s">
        <v>748</v>
      </c>
      <c r="B206" s="114" t="s">
        <v>749</v>
      </c>
      <c r="C206" s="114">
        <v>716</v>
      </c>
      <c r="D206" s="115">
        <v>766</v>
      </c>
      <c r="E206" s="115" t="s">
        <v>252</v>
      </c>
      <c r="F206" s="114" t="s">
        <v>749</v>
      </c>
    </row>
    <row r="207" spans="1:6" x14ac:dyDescent="0.2">
      <c r="A207" s="114" t="s">
        <v>748</v>
      </c>
      <c r="B207" s="114" t="s">
        <v>749</v>
      </c>
      <c r="C207" s="114">
        <v>716</v>
      </c>
      <c r="D207" s="115">
        <v>781</v>
      </c>
      <c r="E207" s="115" t="s">
        <v>253</v>
      </c>
      <c r="F207" s="114" t="s">
        <v>749</v>
      </c>
    </row>
    <row r="208" spans="1:6" x14ac:dyDescent="0.2">
      <c r="A208" s="114" t="s">
        <v>254</v>
      </c>
      <c r="B208" s="114" t="s">
        <v>255</v>
      </c>
      <c r="C208" s="114">
        <v>989</v>
      </c>
      <c r="D208" s="115">
        <v>989</v>
      </c>
      <c r="E208" s="115" t="s">
        <v>256</v>
      </c>
      <c r="F208" s="114" t="s">
        <v>255</v>
      </c>
    </row>
    <row r="209" spans="1:6" x14ac:dyDescent="0.2">
      <c r="A209" s="114" t="s">
        <v>750</v>
      </c>
      <c r="B209" s="114" t="s">
        <v>751</v>
      </c>
      <c r="C209" s="114">
        <v>851</v>
      </c>
      <c r="D209" s="115">
        <v>847</v>
      </c>
      <c r="E209" s="115" t="s">
        <v>257</v>
      </c>
      <c r="F209" s="114" t="s">
        <v>751</v>
      </c>
    </row>
    <row r="210" spans="1:6" x14ac:dyDescent="0.2">
      <c r="A210" s="114" t="s">
        <v>750</v>
      </c>
      <c r="B210" s="114" t="s">
        <v>751</v>
      </c>
      <c r="C210" s="114">
        <v>851</v>
      </c>
      <c r="D210" s="115">
        <v>851</v>
      </c>
      <c r="E210" s="115" t="s">
        <v>258</v>
      </c>
      <c r="F210" s="114" t="s">
        <v>751</v>
      </c>
    </row>
    <row r="211" spans="1:6" x14ac:dyDescent="0.2">
      <c r="A211" s="114" t="s">
        <v>750</v>
      </c>
      <c r="B211" s="114" t="s">
        <v>751</v>
      </c>
      <c r="C211" s="114">
        <v>851</v>
      </c>
      <c r="D211" s="115">
        <v>873</v>
      </c>
      <c r="E211" s="115" t="s">
        <v>259</v>
      </c>
      <c r="F211" s="114" t="s">
        <v>751</v>
      </c>
    </row>
    <row r="212" spans="1:6" x14ac:dyDescent="0.2">
      <c r="A212" s="114" t="s">
        <v>750</v>
      </c>
      <c r="B212" s="114" t="s">
        <v>751</v>
      </c>
      <c r="C212" s="114">
        <v>851</v>
      </c>
      <c r="D212" s="115">
        <v>890</v>
      </c>
      <c r="E212" s="115" t="s">
        <v>260</v>
      </c>
      <c r="F212" s="114" t="s">
        <v>751</v>
      </c>
    </row>
    <row r="213" spans="1:6" x14ac:dyDescent="0.2">
      <c r="A213" s="114" t="s">
        <v>750</v>
      </c>
      <c r="B213" s="114" t="s">
        <v>751</v>
      </c>
      <c r="C213" s="114">
        <v>851</v>
      </c>
      <c r="D213" s="115">
        <v>945</v>
      </c>
      <c r="E213" s="115" t="s">
        <v>261</v>
      </c>
      <c r="F213" s="114" t="s">
        <v>751</v>
      </c>
    </row>
    <row r="214" spans="1:6" x14ac:dyDescent="0.2">
      <c r="A214" s="114" t="s">
        <v>752</v>
      </c>
      <c r="B214" s="114" t="s">
        <v>753</v>
      </c>
      <c r="C214" s="114">
        <v>853</v>
      </c>
      <c r="D214" s="115">
        <v>821</v>
      </c>
      <c r="E214" s="115" t="s">
        <v>262</v>
      </c>
      <c r="F214" s="114" t="s">
        <v>753</v>
      </c>
    </row>
    <row r="215" spans="1:6" x14ac:dyDescent="0.2">
      <c r="A215" s="114" t="s">
        <v>752</v>
      </c>
      <c r="B215" s="114" t="s">
        <v>753</v>
      </c>
      <c r="C215" s="114">
        <v>853</v>
      </c>
      <c r="D215" s="115">
        <v>853</v>
      </c>
      <c r="E215" s="115" t="s">
        <v>263</v>
      </c>
      <c r="F215" s="114" t="s">
        <v>753</v>
      </c>
    </row>
    <row r="216" spans="1:6" x14ac:dyDescent="0.2">
      <c r="A216" s="114" t="s">
        <v>752</v>
      </c>
      <c r="B216" s="114" t="s">
        <v>753</v>
      </c>
      <c r="C216" s="114">
        <v>853</v>
      </c>
      <c r="D216" s="115">
        <v>854</v>
      </c>
      <c r="E216" s="115" t="s">
        <v>264</v>
      </c>
      <c r="F216" s="114" t="s">
        <v>753</v>
      </c>
    </row>
    <row r="217" spans="1:6" x14ac:dyDescent="0.2">
      <c r="A217" s="114" t="s">
        <v>754</v>
      </c>
      <c r="B217" s="114" t="s">
        <v>755</v>
      </c>
      <c r="C217" s="114">
        <v>715</v>
      </c>
      <c r="D217" s="115">
        <v>395</v>
      </c>
      <c r="E217" s="115" t="s">
        <v>265</v>
      </c>
      <c r="F217" s="114" t="s">
        <v>755</v>
      </c>
    </row>
    <row r="218" spans="1:6" x14ac:dyDescent="0.2">
      <c r="A218" s="114" t="s">
        <v>754</v>
      </c>
      <c r="B218" s="114" t="s">
        <v>755</v>
      </c>
      <c r="C218" s="114">
        <v>715</v>
      </c>
      <c r="D218" s="115">
        <v>702</v>
      </c>
      <c r="E218" s="115" t="s">
        <v>266</v>
      </c>
      <c r="F218" s="114" t="s">
        <v>755</v>
      </c>
    </row>
    <row r="219" spans="1:6" x14ac:dyDescent="0.2">
      <c r="A219" s="114" t="s">
        <v>754</v>
      </c>
      <c r="B219" s="114" t="s">
        <v>755</v>
      </c>
      <c r="C219" s="114">
        <v>715</v>
      </c>
      <c r="D219" s="115">
        <v>714</v>
      </c>
      <c r="E219" s="115" t="s">
        <v>267</v>
      </c>
      <c r="F219" s="114" t="s">
        <v>755</v>
      </c>
    </row>
    <row r="220" spans="1:6" x14ac:dyDescent="0.2">
      <c r="A220" s="114" t="s">
        <v>754</v>
      </c>
      <c r="B220" s="114" t="s">
        <v>755</v>
      </c>
      <c r="C220" s="114">
        <v>715</v>
      </c>
      <c r="D220" s="115">
        <v>715</v>
      </c>
      <c r="E220" s="115" t="s">
        <v>268</v>
      </c>
      <c r="F220" s="114" t="s">
        <v>755</v>
      </c>
    </row>
    <row r="221" spans="1:6" x14ac:dyDescent="0.2">
      <c r="A221" s="114" t="s">
        <v>754</v>
      </c>
      <c r="B221" s="114" t="s">
        <v>755</v>
      </c>
      <c r="C221" s="114">
        <v>715</v>
      </c>
      <c r="D221" s="115">
        <v>720</v>
      </c>
      <c r="E221" s="115" t="s">
        <v>269</v>
      </c>
      <c r="F221" s="114" t="s">
        <v>755</v>
      </c>
    </row>
    <row r="222" spans="1:6" x14ac:dyDescent="0.2">
      <c r="A222" s="114" t="s">
        <v>754</v>
      </c>
      <c r="B222" s="114" t="s">
        <v>755</v>
      </c>
      <c r="C222" s="114">
        <v>715</v>
      </c>
      <c r="D222" s="115">
        <v>721</v>
      </c>
      <c r="E222" s="115" t="s">
        <v>270</v>
      </c>
      <c r="F222" s="114" t="s">
        <v>755</v>
      </c>
    </row>
    <row r="223" spans="1:6" x14ac:dyDescent="0.2">
      <c r="A223" s="114" t="s">
        <v>754</v>
      </c>
      <c r="B223" s="114" t="s">
        <v>755</v>
      </c>
      <c r="C223" s="114">
        <v>715</v>
      </c>
      <c r="D223" s="115">
        <v>724</v>
      </c>
      <c r="E223" s="115" t="s">
        <v>271</v>
      </c>
      <c r="F223" s="114" t="s">
        <v>755</v>
      </c>
    </row>
    <row r="224" spans="1:6" x14ac:dyDescent="0.2">
      <c r="A224" s="114" t="s">
        <v>754</v>
      </c>
      <c r="B224" s="114" t="s">
        <v>755</v>
      </c>
      <c r="C224" s="114">
        <v>715</v>
      </c>
      <c r="D224" s="115">
        <v>730</v>
      </c>
      <c r="E224" s="115" t="s">
        <v>272</v>
      </c>
      <c r="F224" s="114" t="s">
        <v>755</v>
      </c>
    </row>
    <row r="225" spans="1:6" x14ac:dyDescent="0.2">
      <c r="A225" s="114" t="s">
        <v>754</v>
      </c>
      <c r="B225" s="114" t="s">
        <v>755</v>
      </c>
      <c r="C225" s="114">
        <v>715</v>
      </c>
      <c r="D225" s="115">
        <v>731</v>
      </c>
      <c r="E225" s="115" t="s">
        <v>273</v>
      </c>
      <c r="F225" s="114" t="s">
        <v>755</v>
      </c>
    </row>
    <row r="226" spans="1:6" x14ac:dyDescent="0.2">
      <c r="A226" s="114" t="s">
        <v>754</v>
      </c>
      <c r="B226" s="114" t="s">
        <v>755</v>
      </c>
      <c r="C226" s="114">
        <v>715</v>
      </c>
      <c r="D226" s="115">
        <v>732</v>
      </c>
      <c r="E226" s="115" t="s">
        <v>274</v>
      </c>
      <c r="F226" s="114" t="s">
        <v>755</v>
      </c>
    </row>
    <row r="227" spans="1:6" x14ac:dyDescent="0.2">
      <c r="A227" s="114" t="s">
        <v>754</v>
      </c>
      <c r="B227" s="114" t="s">
        <v>755</v>
      </c>
      <c r="C227" s="114">
        <v>715</v>
      </c>
      <c r="D227" s="115">
        <v>734</v>
      </c>
      <c r="E227" s="115" t="s">
        <v>275</v>
      </c>
      <c r="F227" s="114" t="s">
        <v>755</v>
      </c>
    </row>
    <row r="228" spans="1:6" x14ac:dyDescent="0.2">
      <c r="A228" s="114" t="s">
        <v>754</v>
      </c>
      <c r="B228" s="114" t="s">
        <v>755</v>
      </c>
      <c r="C228" s="114">
        <v>715</v>
      </c>
      <c r="D228" s="115">
        <v>740</v>
      </c>
      <c r="E228" s="115" t="s">
        <v>276</v>
      </c>
      <c r="F228" s="114" t="s">
        <v>755</v>
      </c>
    </row>
    <row r="229" spans="1:6" x14ac:dyDescent="0.2">
      <c r="A229" s="114" t="s">
        <v>754</v>
      </c>
      <c r="B229" s="114" t="s">
        <v>755</v>
      </c>
      <c r="C229" s="114">
        <v>715</v>
      </c>
      <c r="D229" s="115">
        <v>744</v>
      </c>
      <c r="E229" s="115" t="s">
        <v>277</v>
      </c>
      <c r="F229" s="114" t="s">
        <v>755</v>
      </c>
    </row>
    <row r="230" spans="1:6" x14ac:dyDescent="0.2">
      <c r="A230" s="114" t="s">
        <v>754</v>
      </c>
      <c r="B230" s="114" t="s">
        <v>755</v>
      </c>
      <c r="C230" s="114">
        <v>715</v>
      </c>
      <c r="D230" s="115">
        <v>747</v>
      </c>
      <c r="E230" s="115" t="s">
        <v>278</v>
      </c>
      <c r="F230" s="114" t="s">
        <v>755</v>
      </c>
    </row>
    <row r="231" spans="1:6" x14ac:dyDescent="0.2">
      <c r="A231" s="114" t="s">
        <v>754</v>
      </c>
      <c r="B231" s="114" t="s">
        <v>755</v>
      </c>
      <c r="C231" s="114">
        <v>715</v>
      </c>
      <c r="D231" s="115">
        <v>749</v>
      </c>
      <c r="E231" s="115" t="s">
        <v>279</v>
      </c>
      <c r="F231" s="114" t="s">
        <v>755</v>
      </c>
    </row>
    <row r="232" spans="1:6" x14ac:dyDescent="0.2">
      <c r="A232" s="114" t="s">
        <v>754</v>
      </c>
      <c r="B232" s="114" t="s">
        <v>755</v>
      </c>
      <c r="C232" s="114">
        <v>715</v>
      </c>
      <c r="D232" s="115">
        <v>751</v>
      </c>
      <c r="E232" s="115" t="s">
        <v>280</v>
      </c>
      <c r="F232" s="114" t="s">
        <v>755</v>
      </c>
    </row>
    <row r="233" spans="1:6" x14ac:dyDescent="0.2">
      <c r="A233" s="114" t="s">
        <v>754</v>
      </c>
      <c r="B233" s="114" t="s">
        <v>755</v>
      </c>
      <c r="C233" s="114">
        <v>715</v>
      </c>
      <c r="D233" s="115">
        <v>753</v>
      </c>
      <c r="E233" s="115" t="s">
        <v>281</v>
      </c>
      <c r="F233" s="114" t="s">
        <v>755</v>
      </c>
    </row>
    <row r="234" spans="1:6" x14ac:dyDescent="0.2">
      <c r="A234" s="114" t="s">
        <v>754</v>
      </c>
      <c r="B234" s="114" t="s">
        <v>755</v>
      </c>
      <c r="C234" s="114">
        <v>715</v>
      </c>
      <c r="D234" s="115">
        <v>754</v>
      </c>
      <c r="E234" s="115" t="s">
        <v>282</v>
      </c>
      <c r="F234" s="114" t="s">
        <v>755</v>
      </c>
    </row>
    <row r="235" spans="1:6" x14ac:dyDescent="0.2">
      <c r="A235" s="114" t="s">
        <v>754</v>
      </c>
      <c r="B235" s="114" t="s">
        <v>755</v>
      </c>
      <c r="C235" s="114">
        <v>715</v>
      </c>
      <c r="D235" s="115">
        <v>755</v>
      </c>
      <c r="E235" s="115" t="s">
        <v>283</v>
      </c>
      <c r="F235" s="114" t="s">
        <v>755</v>
      </c>
    </row>
    <row r="236" spans="1:6" x14ac:dyDescent="0.2">
      <c r="A236" s="114" t="s">
        <v>754</v>
      </c>
      <c r="B236" s="114" t="s">
        <v>755</v>
      </c>
      <c r="C236" s="114">
        <v>715</v>
      </c>
      <c r="D236" s="115">
        <v>756</v>
      </c>
      <c r="E236" s="115" t="s">
        <v>284</v>
      </c>
      <c r="F236" s="114" t="s">
        <v>755</v>
      </c>
    </row>
    <row r="237" spans="1:6" x14ac:dyDescent="0.2">
      <c r="A237" s="114" t="s">
        <v>754</v>
      </c>
      <c r="B237" s="114" t="s">
        <v>755</v>
      </c>
      <c r="C237" s="114">
        <v>715</v>
      </c>
      <c r="D237" s="115">
        <v>771</v>
      </c>
      <c r="E237" s="115" t="s">
        <v>285</v>
      </c>
      <c r="F237" s="114" t="s">
        <v>755</v>
      </c>
    </row>
    <row r="238" spans="1:6" x14ac:dyDescent="0.2">
      <c r="A238" s="114" t="s">
        <v>754</v>
      </c>
      <c r="B238" s="114" t="s">
        <v>755</v>
      </c>
      <c r="C238" s="114">
        <v>715</v>
      </c>
      <c r="D238" s="115">
        <v>782</v>
      </c>
      <c r="E238" s="115" t="s">
        <v>286</v>
      </c>
      <c r="F238" s="114" t="s">
        <v>755</v>
      </c>
    </row>
    <row r="239" spans="1:6" x14ac:dyDescent="0.2">
      <c r="A239" s="114" t="s">
        <v>756</v>
      </c>
      <c r="B239" s="114" t="s">
        <v>757</v>
      </c>
      <c r="C239" s="114">
        <v>21</v>
      </c>
      <c r="D239" s="115">
        <v>21</v>
      </c>
      <c r="E239" s="115" t="s">
        <v>287</v>
      </c>
      <c r="F239" s="114" t="s">
        <v>757</v>
      </c>
    </row>
    <row r="240" spans="1:6" x14ac:dyDescent="0.2">
      <c r="A240" s="114" t="s">
        <v>756</v>
      </c>
      <c r="B240" s="114" t="s">
        <v>757</v>
      </c>
      <c r="C240" s="114">
        <v>21</v>
      </c>
      <c r="D240" s="115">
        <v>24</v>
      </c>
      <c r="E240" s="115" t="s">
        <v>288</v>
      </c>
      <c r="F240" s="114" t="s">
        <v>757</v>
      </c>
    </row>
    <row r="241" spans="1:6" x14ac:dyDescent="0.2">
      <c r="A241" s="114" t="s">
        <v>756</v>
      </c>
      <c r="B241" s="114" t="s">
        <v>757</v>
      </c>
      <c r="C241" s="114">
        <v>21</v>
      </c>
      <c r="D241" s="115">
        <v>25</v>
      </c>
      <c r="E241" s="115" t="s">
        <v>289</v>
      </c>
      <c r="F241" s="114" t="s">
        <v>757</v>
      </c>
    </row>
    <row r="242" spans="1:6" x14ac:dyDescent="0.2">
      <c r="A242" s="114" t="s">
        <v>758</v>
      </c>
      <c r="B242" s="114">
        <v>0</v>
      </c>
      <c r="C242" s="114">
        <v>0</v>
      </c>
      <c r="D242" s="115">
        <v>287</v>
      </c>
      <c r="E242" s="115" t="s">
        <v>290</v>
      </c>
      <c r="F242" s="114">
        <v>0</v>
      </c>
    </row>
    <row r="243" spans="1:6" x14ac:dyDescent="0.2">
      <c r="A243" s="114" t="s">
        <v>759</v>
      </c>
      <c r="B243" s="114" t="s">
        <v>760</v>
      </c>
      <c r="C243" s="114">
        <v>526</v>
      </c>
      <c r="D243" s="115">
        <v>504</v>
      </c>
      <c r="E243" s="115" t="s">
        <v>291</v>
      </c>
      <c r="F243" s="114" t="s">
        <v>760</v>
      </c>
    </row>
    <row r="244" spans="1:6" x14ac:dyDescent="0.2">
      <c r="A244" s="114" t="s">
        <v>759</v>
      </c>
      <c r="B244" s="114" t="s">
        <v>760</v>
      </c>
      <c r="C244" s="114">
        <v>526</v>
      </c>
      <c r="D244" s="115">
        <v>505</v>
      </c>
      <c r="E244" s="115" t="s">
        <v>292</v>
      </c>
      <c r="F244" s="114" t="s">
        <v>760</v>
      </c>
    </row>
    <row r="245" spans="1:6" x14ac:dyDescent="0.2">
      <c r="A245" s="114" t="s">
        <v>759</v>
      </c>
      <c r="B245" s="114" t="s">
        <v>760</v>
      </c>
      <c r="C245" s="114">
        <v>526</v>
      </c>
      <c r="D245" s="115">
        <v>507</v>
      </c>
      <c r="E245" s="115" t="s">
        <v>293</v>
      </c>
      <c r="F245" s="114" t="s">
        <v>760</v>
      </c>
    </row>
    <row r="246" spans="1:6" x14ac:dyDescent="0.2">
      <c r="A246" s="114" t="s">
        <v>759</v>
      </c>
      <c r="B246" s="114" t="s">
        <v>760</v>
      </c>
      <c r="C246" s="114">
        <v>526</v>
      </c>
      <c r="D246" s="115">
        <v>514</v>
      </c>
      <c r="E246" s="115" t="s">
        <v>294</v>
      </c>
      <c r="F246" s="114" t="s">
        <v>760</v>
      </c>
    </row>
    <row r="247" spans="1:6" x14ac:dyDescent="0.2">
      <c r="A247" s="114" t="s">
        <v>759</v>
      </c>
      <c r="B247" s="114" t="s">
        <v>760</v>
      </c>
      <c r="C247" s="114">
        <v>526</v>
      </c>
      <c r="D247" s="115">
        <v>518</v>
      </c>
      <c r="E247" s="115" t="s">
        <v>295</v>
      </c>
      <c r="F247" s="114" t="s">
        <v>760</v>
      </c>
    </row>
    <row r="248" spans="1:6" x14ac:dyDescent="0.2">
      <c r="A248" s="114" t="s">
        <v>759</v>
      </c>
      <c r="B248" s="114" t="s">
        <v>760</v>
      </c>
      <c r="C248" s="114">
        <v>526</v>
      </c>
      <c r="D248" s="115">
        <v>526</v>
      </c>
      <c r="E248" s="115" t="s">
        <v>296</v>
      </c>
      <c r="F248" s="114" t="s">
        <v>760</v>
      </c>
    </row>
    <row r="249" spans="1:6" x14ac:dyDescent="0.2">
      <c r="A249" s="114" t="s">
        <v>759</v>
      </c>
      <c r="B249" s="114" t="s">
        <v>760</v>
      </c>
      <c r="C249" s="114">
        <v>526</v>
      </c>
      <c r="D249" s="115">
        <v>527</v>
      </c>
      <c r="E249" s="115" t="s">
        <v>297</v>
      </c>
      <c r="F249" s="114" t="s">
        <v>760</v>
      </c>
    </row>
    <row r="250" spans="1:6" x14ac:dyDescent="0.2">
      <c r="A250" s="114" t="s">
        <v>759</v>
      </c>
      <c r="B250" s="114" t="s">
        <v>760</v>
      </c>
      <c r="C250" s="114">
        <v>526</v>
      </c>
      <c r="D250" s="115">
        <v>531</v>
      </c>
      <c r="E250" s="115" t="s">
        <v>298</v>
      </c>
      <c r="F250" s="114" t="s">
        <v>760</v>
      </c>
    </row>
    <row r="251" spans="1:6" x14ac:dyDescent="0.2">
      <c r="A251" s="114" t="s">
        <v>759</v>
      </c>
      <c r="B251" s="114" t="s">
        <v>760</v>
      </c>
      <c r="C251" s="114">
        <v>526</v>
      </c>
      <c r="D251" s="115">
        <v>532</v>
      </c>
      <c r="E251" s="115" t="s">
        <v>299</v>
      </c>
      <c r="F251" s="114" t="s">
        <v>760</v>
      </c>
    </row>
    <row r="252" spans="1:6" x14ac:dyDescent="0.2">
      <c r="A252" s="114" t="s">
        <v>759</v>
      </c>
      <c r="B252" s="114" t="s">
        <v>760</v>
      </c>
      <c r="C252" s="114">
        <v>526</v>
      </c>
      <c r="D252" s="115">
        <v>535</v>
      </c>
      <c r="E252" s="115" t="s">
        <v>300</v>
      </c>
      <c r="F252" s="114" t="s">
        <v>760</v>
      </c>
    </row>
    <row r="253" spans="1:6" x14ac:dyDescent="0.2">
      <c r="A253" s="114" t="s">
        <v>759</v>
      </c>
      <c r="B253" s="114" t="s">
        <v>760</v>
      </c>
      <c r="C253" s="114">
        <v>526</v>
      </c>
      <c r="D253" s="115">
        <v>549</v>
      </c>
      <c r="E253" s="115" t="s">
        <v>301</v>
      </c>
      <c r="F253" s="114" t="s">
        <v>760</v>
      </c>
    </row>
    <row r="254" spans="1:6" x14ac:dyDescent="0.2">
      <c r="A254" s="114" t="s">
        <v>759</v>
      </c>
      <c r="B254" s="114" t="s">
        <v>760</v>
      </c>
      <c r="C254" s="114">
        <v>526</v>
      </c>
      <c r="D254" s="115">
        <v>556</v>
      </c>
      <c r="E254" s="115" t="s">
        <v>302</v>
      </c>
      <c r="F254" s="114" t="s">
        <v>760</v>
      </c>
    </row>
    <row r="255" spans="1:6" x14ac:dyDescent="0.2">
      <c r="A255" s="114" t="s">
        <v>759</v>
      </c>
      <c r="B255" s="114" t="s">
        <v>760</v>
      </c>
      <c r="C255" s="114">
        <v>526</v>
      </c>
      <c r="D255" s="115">
        <v>562</v>
      </c>
      <c r="E255" s="115" t="s">
        <v>303</v>
      </c>
      <c r="F255" s="114" t="s">
        <v>760</v>
      </c>
    </row>
    <row r="256" spans="1:6" x14ac:dyDescent="0.2">
      <c r="A256" s="114" t="s">
        <v>759</v>
      </c>
      <c r="B256" s="114" t="s">
        <v>760</v>
      </c>
      <c r="C256" s="114">
        <v>526</v>
      </c>
      <c r="D256" s="115">
        <v>564</v>
      </c>
      <c r="E256" s="115" t="s">
        <v>304</v>
      </c>
      <c r="F256" s="114" t="s">
        <v>760</v>
      </c>
    </row>
    <row r="257" spans="1:6" x14ac:dyDescent="0.2">
      <c r="A257" s="114" t="s">
        <v>759</v>
      </c>
      <c r="B257" s="114" t="s">
        <v>760</v>
      </c>
      <c r="C257" s="114">
        <v>526</v>
      </c>
      <c r="D257" s="115">
        <v>567</v>
      </c>
      <c r="E257" s="115" t="s">
        <v>305</v>
      </c>
      <c r="F257" s="114" t="s">
        <v>760</v>
      </c>
    </row>
    <row r="258" spans="1:6" x14ac:dyDescent="0.2">
      <c r="A258" s="114" t="s">
        <v>759</v>
      </c>
      <c r="B258" s="114" t="s">
        <v>760</v>
      </c>
      <c r="C258" s="114">
        <v>526</v>
      </c>
      <c r="D258" s="115">
        <v>568</v>
      </c>
      <c r="E258" s="115" t="s">
        <v>306</v>
      </c>
      <c r="F258" s="114" t="s">
        <v>760</v>
      </c>
    </row>
    <row r="259" spans="1:6" x14ac:dyDescent="0.2">
      <c r="A259" s="114" t="s">
        <v>759</v>
      </c>
      <c r="B259" s="114" t="s">
        <v>760</v>
      </c>
      <c r="C259" s="114">
        <v>526</v>
      </c>
      <c r="D259" s="115">
        <v>569</v>
      </c>
      <c r="E259" s="115" t="s">
        <v>307</v>
      </c>
      <c r="F259" s="114" t="s">
        <v>760</v>
      </c>
    </row>
    <row r="260" spans="1:6" x14ac:dyDescent="0.2">
      <c r="A260" s="114" t="s">
        <v>759</v>
      </c>
      <c r="B260" s="114" t="s">
        <v>760</v>
      </c>
      <c r="C260" s="114">
        <v>526</v>
      </c>
      <c r="D260" s="115">
        <v>573</v>
      </c>
      <c r="E260" s="115" t="s">
        <v>308</v>
      </c>
      <c r="F260" s="114" t="s">
        <v>760</v>
      </c>
    </row>
    <row r="261" spans="1:6" x14ac:dyDescent="0.2">
      <c r="A261" s="114" t="s">
        <v>759</v>
      </c>
      <c r="B261" s="114" t="s">
        <v>760</v>
      </c>
      <c r="C261" s="114">
        <v>526</v>
      </c>
      <c r="D261" s="115">
        <v>798</v>
      </c>
      <c r="E261" s="115" t="s">
        <v>309</v>
      </c>
      <c r="F261" s="114" t="s">
        <v>760</v>
      </c>
    </row>
    <row r="262" spans="1:6" x14ac:dyDescent="0.2">
      <c r="A262" s="114" t="s">
        <v>759</v>
      </c>
      <c r="B262" s="114" t="s">
        <v>760</v>
      </c>
      <c r="C262" s="114">
        <v>526</v>
      </c>
      <c r="D262" s="115">
        <v>799</v>
      </c>
      <c r="E262" s="115" t="s">
        <v>310</v>
      </c>
      <c r="F262" s="114" t="s">
        <v>760</v>
      </c>
    </row>
    <row r="263" spans="1:6" x14ac:dyDescent="0.2">
      <c r="A263" s="114" t="s">
        <v>761</v>
      </c>
      <c r="B263" s="114" t="s">
        <v>762</v>
      </c>
      <c r="C263" s="114">
        <v>725</v>
      </c>
      <c r="D263" s="115">
        <v>712</v>
      </c>
      <c r="E263" s="115" t="s">
        <v>311</v>
      </c>
      <c r="F263" s="114" t="s">
        <v>762</v>
      </c>
    </row>
    <row r="264" spans="1:6" x14ac:dyDescent="0.2">
      <c r="A264" s="114" t="s">
        <v>761</v>
      </c>
      <c r="B264" s="114" t="s">
        <v>762</v>
      </c>
      <c r="C264" s="114">
        <v>725</v>
      </c>
      <c r="D264" s="115">
        <v>713</v>
      </c>
      <c r="E264" s="115" t="s">
        <v>312</v>
      </c>
      <c r="F264" s="114" t="s">
        <v>762</v>
      </c>
    </row>
    <row r="265" spans="1:6" x14ac:dyDescent="0.2">
      <c r="A265" s="114" t="s">
        <v>761</v>
      </c>
      <c r="B265" s="114" t="s">
        <v>762</v>
      </c>
      <c r="C265" s="114">
        <v>725</v>
      </c>
      <c r="D265" s="115">
        <v>718</v>
      </c>
      <c r="E265" s="115" t="s">
        <v>313</v>
      </c>
      <c r="F265" s="114" t="s">
        <v>762</v>
      </c>
    </row>
    <row r="266" spans="1:6" x14ac:dyDescent="0.2">
      <c r="A266" s="114" t="s">
        <v>761</v>
      </c>
      <c r="B266" s="114" t="s">
        <v>762</v>
      </c>
      <c r="C266" s="114">
        <v>725</v>
      </c>
      <c r="D266" s="115">
        <v>725</v>
      </c>
      <c r="E266" s="115" t="s">
        <v>314</v>
      </c>
      <c r="F266" s="114" t="s">
        <v>762</v>
      </c>
    </row>
    <row r="267" spans="1:6" x14ac:dyDescent="0.2">
      <c r="A267" s="114" t="s">
        <v>761</v>
      </c>
      <c r="B267" s="114" t="s">
        <v>762</v>
      </c>
      <c r="C267" s="114">
        <v>725</v>
      </c>
      <c r="D267" s="115">
        <v>726</v>
      </c>
      <c r="E267" s="115" t="s">
        <v>315</v>
      </c>
      <c r="F267" s="114" t="s">
        <v>762</v>
      </c>
    </row>
    <row r="268" spans="1:6" x14ac:dyDescent="0.2">
      <c r="A268" s="114" t="s">
        <v>761</v>
      </c>
      <c r="B268" s="114" t="s">
        <v>762</v>
      </c>
      <c r="C268" s="114">
        <v>725</v>
      </c>
      <c r="D268" s="115">
        <v>735</v>
      </c>
      <c r="E268" s="115" t="s">
        <v>316</v>
      </c>
      <c r="F268" s="114" t="s">
        <v>762</v>
      </c>
    </row>
    <row r="269" spans="1:6" x14ac:dyDescent="0.2">
      <c r="A269" s="114" t="s">
        <v>761</v>
      </c>
      <c r="B269" s="114" t="s">
        <v>762</v>
      </c>
      <c r="C269" s="114">
        <v>725</v>
      </c>
      <c r="D269" s="115">
        <v>741</v>
      </c>
      <c r="E269" s="115" t="s">
        <v>317</v>
      </c>
      <c r="F269" s="114" t="s">
        <v>762</v>
      </c>
    </row>
    <row r="270" spans="1:6" x14ac:dyDescent="0.2">
      <c r="A270" s="114" t="s">
        <v>761</v>
      </c>
      <c r="B270" s="114" t="s">
        <v>762</v>
      </c>
      <c r="C270" s="114">
        <v>725</v>
      </c>
      <c r="D270" s="115">
        <v>750</v>
      </c>
      <c r="E270" s="115" t="s">
        <v>318</v>
      </c>
      <c r="F270" s="114" t="s">
        <v>762</v>
      </c>
    </row>
    <row r="271" spans="1:6" x14ac:dyDescent="0.2">
      <c r="A271" s="114" t="s">
        <v>761</v>
      </c>
      <c r="B271" s="114" t="s">
        <v>762</v>
      </c>
      <c r="C271" s="114">
        <v>725</v>
      </c>
      <c r="D271" s="115">
        <v>757</v>
      </c>
      <c r="E271" s="115" t="s">
        <v>319</v>
      </c>
      <c r="F271" s="114" t="s">
        <v>762</v>
      </c>
    </row>
    <row r="272" spans="1:6" x14ac:dyDescent="0.2">
      <c r="A272" s="114" t="s">
        <v>761</v>
      </c>
      <c r="B272" s="114" t="s">
        <v>762</v>
      </c>
      <c r="C272" s="114">
        <v>725</v>
      </c>
      <c r="D272" s="115">
        <v>761</v>
      </c>
      <c r="E272" s="115" t="s">
        <v>320</v>
      </c>
      <c r="F272" s="114" t="s">
        <v>762</v>
      </c>
    </row>
    <row r="273" spans="1:6" x14ac:dyDescent="0.2">
      <c r="A273" s="114" t="s">
        <v>761</v>
      </c>
      <c r="B273" s="114" t="s">
        <v>762</v>
      </c>
      <c r="C273" s="114">
        <v>725</v>
      </c>
      <c r="D273" s="115">
        <v>763</v>
      </c>
      <c r="E273" s="115" t="s">
        <v>321</v>
      </c>
      <c r="F273" s="114" t="s">
        <v>762</v>
      </c>
    </row>
    <row r="274" spans="1:6" x14ac:dyDescent="0.2">
      <c r="A274" s="114" t="s">
        <v>763</v>
      </c>
      <c r="B274" s="114" t="s">
        <v>764</v>
      </c>
      <c r="C274" s="114">
        <v>463</v>
      </c>
      <c r="D274" s="115">
        <v>401</v>
      </c>
      <c r="E274" s="115" t="s">
        <v>322</v>
      </c>
      <c r="F274" s="114" t="s">
        <v>764</v>
      </c>
    </row>
    <row r="275" spans="1:6" x14ac:dyDescent="0.2">
      <c r="A275" s="114" t="s">
        <v>323</v>
      </c>
      <c r="B275" s="114" t="e">
        <v>#N/A</v>
      </c>
      <c r="C275" s="114">
        <v>405</v>
      </c>
      <c r="D275" s="115">
        <v>405</v>
      </c>
      <c r="E275" s="115" t="s">
        <v>324</v>
      </c>
      <c r="F275" s="114" t="e">
        <v>#N/A</v>
      </c>
    </row>
    <row r="276" spans="1:6" x14ac:dyDescent="0.2">
      <c r="A276" s="114" t="s">
        <v>323</v>
      </c>
      <c r="B276" s="114" t="e">
        <v>#N/A</v>
      </c>
      <c r="C276" s="114">
        <v>405</v>
      </c>
      <c r="D276" s="115">
        <v>406</v>
      </c>
      <c r="E276" s="438" t="s">
        <v>1681</v>
      </c>
      <c r="F276" s="114" t="e">
        <v>#N/A</v>
      </c>
    </row>
    <row r="277" spans="1:6" x14ac:dyDescent="0.2">
      <c r="A277" s="114" t="s">
        <v>763</v>
      </c>
      <c r="B277" s="114" t="s">
        <v>764</v>
      </c>
      <c r="C277" s="114">
        <v>463</v>
      </c>
      <c r="D277" s="115">
        <v>435</v>
      </c>
      <c r="E277" s="115" t="s">
        <v>325</v>
      </c>
      <c r="F277" s="114" t="s">
        <v>764</v>
      </c>
    </row>
    <row r="278" spans="1:6" x14ac:dyDescent="0.2">
      <c r="A278" s="114" t="s">
        <v>763</v>
      </c>
      <c r="B278" s="114" t="s">
        <v>764</v>
      </c>
      <c r="C278" s="114">
        <v>463</v>
      </c>
      <c r="D278" s="115">
        <v>459</v>
      </c>
      <c r="E278" s="115" t="s">
        <v>326</v>
      </c>
      <c r="F278" s="114" t="s">
        <v>764</v>
      </c>
    </row>
    <row r="279" spans="1:6" x14ac:dyDescent="0.2">
      <c r="A279" s="114" t="s">
        <v>763</v>
      </c>
      <c r="B279" s="114" t="s">
        <v>764</v>
      </c>
      <c r="C279" s="114">
        <v>463</v>
      </c>
      <c r="D279" s="115">
        <v>460</v>
      </c>
      <c r="E279" s="115" t="s">
        <v>327</v>
      </c>
      <c r="F279" s="114" t="s">
        <v>764</v>
      </c>
    </row>
    <row r="280" spans="1:6" x14ac:dyDescent="0.2">
      <c r="A280" s="114" t="s">
        <v>763</v>
      </c>
      <c r="B280" s="114" t="s">
        <v>764</v>
      </c>
      <c r="C280" s="114">
        <v>463</v>
      </c>
      <c r="D280" s="115">
        <v>461</v>
      </c>
      <c r="E280" s="115" t="s">
        <v>328</v>
      </c>
      <c r="F280" s="114" t="s">
        <v>764</v>
      </c>
    </row>
    <row r="281" spans="1:6" x14ac:dyDescent="0.2">
      <c r="A281" s="114" t="s">
        <v>763</v>
      </c>
      <c r="B281" s="114" t="s">
        <v>764</v>
      </c>
      <c r="C281" s="114">
        <v>463</v>
      </c>
      <c r="D281" s="115">
        <v>462</v>
      </c>
      <c r="E281" s="115" t="s">
        <v>329</v>
      </c>
      <c r="F281" s="114" t="s">
        <v>764</v>
      </c>
    </row>
    <row r="282" spans="1:6" x14ac:dyDescent="0.2">
      <c r="A282" s="114" t="s">
        <v>763</v>
      </c>
      <c r="B282" s="114" t="s">
        <v>764</v>
      </c>
      <c r="C282" s="114">
        <v>463</v>
      </c>
      <c r="D282" s="115">
        <v>463</v>
      </c>
      <c r="E282" s="115" t="s">
        <v>330</v>
      </c>
      <c r="F282" s="114" t="s">
        <v>764</v>
      </c>
    </row>
    <row r="283" spans="1:6" x14ac:dyDescent="0.2">
      <c r="A283" s="114" t="s">
        <v>763</v>
      </c>
      <c r="B283" s="114" t="s">
        <v>764</v>
      </c>
      <c r="C283" s="114">
        <v>463</v>
      </c>
      <c r="D283" s="115">
        <v>464</v>
      </c>
      <c r="E283" s="115" t="s">
        <v>331</v>
      </c>
      <c r="F283" s="114" t="s">
        <v>764</v>
      </c>
    </row>
    <row r="284" spans="1:6" x14ac:dyDescent="0.2">
      <c r="A284" s="114" t="s">
        <v>763</v>
      </c>
      <c r="B284" s="114" t="s">
        <v>764</v>
      </c>
      <c r="C284" s="114">
        <v>463</v>
      </c>
      <c r="D284" s="115">
        <v>465</v>
      </c>
      <c r="E284" s="115" t="s">
        <v>332</v>
      </c>
      <c r="F284" s="114" t="s">
        <v>764</v>
      </c>
    </row>
    <row r="285" spans="1:6" x14ac:dyDescent="0.2">
      <c r="A285" s="114" t="s">
        <v>763</v>
      </c>
      <c r="B285" s="114" t="s">
        <v>764</v>
      </c>
      <c r="C285" s="114">
        <v>463</v>
      </c>
      <c r="D285" s="115">
        <v>469</v>
      </c>
      <c r="E285" s="115" t="s">
        <v>333</v>
      </c>
      <c r="F285" s="114" t="s">
        <v>764</v>
      </c>
    </row>
    <row r="286" spans="1:6" x14ac:dyDescent="0.2">
      <c r="A286" s="114" t="s">
        <v>763</v>
      </c>
      <c r="B286" s="114" t="s">
        <v>764</v>
      </c>
      <c r="C286" s="114">
        <v>463</v>
      </c>
      <c r="D286" s="115">
        <v>869</v>
      </c>
      <c r="E286" s="115" t="s">
        <v>334</v>
      </c>
      <c r="F286" s="114" t="s">
        <v>764</v>
      </c>
    </row>
    <row r="287" spans="1:6" x14ac:dyDescent="0.2">
      <c r="A287" s="114" t="s">
        <v>763</v>
      </c>
      <c r="B287" s="114" t="s">
        <v>764</v>
      </c>
      <c r="C287" s="114">
        <v>463</v>
      </c>
      <c r="D287" s="115">
        <v>871</v>
      </c>
      <c r="E287" s="115" t="s">
        <v>335</v>
      </c>
      <c r="F287" s="114" t="s">
        <v>764</v>
      </c>
    </row>
    <row r="288" spans="1:6" x14ac:dyDescent="0.2">
      <c r="A288" s="114" t="s">
        <v>763</v>
      </c>
      <c r="B288" s="114" t="s">
        <v>764</v>
      </c>
      <c r="C288" s="114">
        <v>463</v>
      </c>
      <c r="D288" s="115">
        <v>964</v>
      </c>
      <c r="E288" s="115" t="s">
        <v>336</v>
      </c>
      <c r="F288" s="114" t="s">
        <v>764</v>
      </c>
    </row>
    <row r="289" spans="1:6" x14ac:dyDescent="0.2">
      <c r="A289" s="114" t="s">
        <v>765</v>
      </c>
      <c r="B289" s="114" t="s">
        <v>766</v>
      </c>
      <c r="C289" s="114">
        <v>214</v>
      </c>
      <c r="D289" s="115">
        <v>214</v>
      </c>
      <c r="E289" s="115" t="s">
        <v>337</v>
      </c>
      <c r="F289" s="114" t="s">
        <v>766</v>
      </c>
    </row>
    <row r="290" spans="1:6" x14ac:dyDescent="0.2">
      <c r="A290" s="114" t="s">
        <v>765</v>
      </c>
      <c r="B290" s="114" t="s">
        <v>766</v>
      </c>
      <c r="C290" s="114">
        <v>214</v>
      </c>
      <c r="D290" s="115">
        <v>217</v>
      </c>
      <c r="E290" s="115" t="s">
        <v>338</v>
      </c>
      <c r="F290" s="114" t="s">
        <v>766</v>
      </c>
    </row>
    <row r="291" spans="1:6" x14ac:dyDescent="0.2">
      <c r="A291" s="114" t="s">
        <v>765</v>
      </c>
      <c r="B291" s="114" t="s">
        <v>766</v>
      </c>
      <c r="C291" s="114">
        <v>214</v>
      </c>
      <c r="D291" s="115">
        <v>219</v>
      </c>
      <c r="E291" s="115" t="s">
        <v>339</v>
      </c>
      <c r="F291" s="114" t="s">
        <v>766</v>
      </c>
    </row>
    <row r="292" spans="1:6" x14ac:dyDescent="0.2">
      <c r="A292" s="114" t="s">
        <v>765</v>
      </c>
      <c r="B292" s="114" t="s">
        <v>766</v>
      </c>
      <c r="C292" s="114">
        <v>214</v>
      </c>
      <c r="D292" s="115">
        <v>221</v>
      </c>
      <c r="E292" s="115" t="s">
        <v>340</v>
      </c>
      <c r="F292" s="114" t="s">
        <v>766</v>
      </c>
    </row>
    <row r="293" spans="1:6" x14ac:dyDescent="0.2">
      <c r="A293" s="114" t="s">
        <v>765</v>
      </c>
      <c r="B293" s="114" t="s">
        <v>766</v>
      </c>
      <c r="C293" s="114">
        <v>214</v>
      </c>
      <c r="D293" s="115">
        <v>269</v>
      </c>
      <c r="E293" s="115" t="s">
        <v>341</v>
      </c>
      <c r="F293" s="114" t="s">
        <v>766</v>
      </c>
    </row>
    <row r="294" spans="1:6" x14ac:dyDescent="0.2">
      <c r="A294" s="114" t="s">
        <v>767</v>
      </c>
      <c r="B294" s="114" t="s">
        <v>768</v>
      </c>
      <c r="C294" s="114">
        <v>729</v>
      </c>
      <c r="D294" s="115">
        <v>330</v>
      </c>
      <c r="E294" s="115" t="s">
        <v>342</v>
      </c>
      <c r="F294" s="114" t="s">
        <v>768</v>
      </c>
    </row>
    <row r="295" spans="1:6" x14ac:dyDescent="0.2">
      <c r="A295" s="114" t="s">
        <v>767</v>
      </c>
      <c r="B295" s="114" t="s">
        <v>768</v>
      </c>
      <c r="C295" s="114">
        <v>729</v>
      </c>
      <c r="D295" s="115">
        <v>729</v>
      </c>
      <c r="E295" s="115" t="s">
        <v>343</v>
      </c>
      <c r="F295" s="114" t="s">
        <v>768</v>
      </c>
    </row>
    <row r="296" spans="1:6" x14ac:dyDescent="0.2">
      <c r="A296" s="114" t="s">
        <v>769</v>
      </c>
      <c r="B296" s="114" t="s">
        <v>770</v>
      </c>
      <c r="C296" s="114">
        <v>887</v>
      </c>
      <c r="D296" s="115">
        <v>810</v>
      </c>
      <c r="E296" s="115" t="s">
        <v>344</v>
      </c>
      <c r="F296" s="114" t="s">
        <v>770</v>
      </c>
    </row>
    <row r="297" spans="1:6" x14ac:dyDescent="0.2">
      <c r="A297" s="114" t="s">
        <v>769</v>
      </c>
      <c r="B297" s="114" t="s">
        <v>770</v>
      </c>
      <c r="C297" s="114">
        <v>887</v>
      </c>
      <c r="D297" s="115">
        <v>856</v>
      </c>
      <c r="E297" s="115" t="s">
        <v>345</v>
      </c>
      <c r="F297" s="114" t="s">
        <v>770</v>
      </c>
    </row>
    <row r="298" spans="1:6" x14ac:dyDescent="0.2">
      <c r="A298" s="114" t="s">
        <v>769</v>
      </c>
      <c r="B298" s="114" t="s">
        <v>770</v>
      </c>
      <c r="C298" s="114">
        <v>887</v>
      </c>
      <c r="D298" s="115">
        <v>875</v>
      </c>
      <c r="E298" s="115" t="s">
        <v>346</v>
      </c>
      <c r="F298" s="114" t="s">
        <v>770</v>
      </c>
    </row>
    <row r="299" spans="1:6" x14ac:dyDescent="0.2">
      <c r="A299" s="114" t="s">
        <v>769</v>
      </c>
      <c r="B299" s="114" t="s">
        <v>770</v>
      </c>
      <c r="C299" s="114">
        <v>887</v>
      </c>
      <c r="D299" s="115">
        <v>881</v>
      </c>
      <c r="E299" s="115" t="s">
        <v>347</v>
      </c>
      <c r="F299" s="114" t="s">
        <v>770</v>
      </c>
    </row>
    <row r="300" spans="1:6" x14ac:dyDescent="0.2">
      <c r="A300" s="114" t="s">
        <v>769</v>
      </c>
      <c r="B300" s="114" t="s">
        <v>770</v>
      </c>
      <c r="C300" s="114">
        <v>887</v>
      </c>
      <c r="D300" s="115">
        <v>886</v>
      </c>
      <c r="E300" s="115" t="s">
        <v>348</v>
      </c>
      <c r="F300" s="114" t="s">
        <v>770</v>
      </c>
    </row>
    <row r="301" spans="1:6" x14ac:dyDescent="0.2">
      <c r="A301" s="114" t="s">
        <v>769</v>
      </c>
      <c r="B301" s="114" t="s">
        <v>770</v>
      </c>
      <c r="C301" s="114">
        <v>887</v>
      </c>
      <c r="D301" s="115">
        <v>887</v>
      </c>
      <c r="E301" s="115" t="s">
        <v>349</v>
      </c>
      <c r="F301" s="114" t="s">
        <v>770</v>
      </c>
    </row>
    <row r="302" spans="1:6" x14ac:dyDescent="0.2">
      <c r="A302" s="114" t="s">
        <v>769</v>
      </c>
      <c r="B302" s="114" t="s">
        <v>770</v>
      </c>
      <c r="C302" s="114">
        <v>887</v>
      </c>
      <c r="D302" s="115">
        <v>903</v>
      </c>
      <c r="E302" s="115" t="s">
        <v>350</v>
      </c>
      <c r="F302" s="114" t="s">
        <v>770</v>
      </c>
    </row>
    <row r="303" spans="1:6" x14ac:dyDescent="0.2">
      <c r="A303" s="114" t="s">
        <v>769</v>
      </c>
      <c r="B303" s="114" t="s">
        <v>770</v>
      </c>
      <c r="C303" s="114">
        <v>887</v>
      </c>
      <c r="D303" s="115">
        <v>907</v>
      </c>
      <c r="E303" s="115" t="s">
        <v>351</v>
      </c>
      <c r="F303" s="114" t="s">
        <v>770</v>
      </c>
    </row>
    <row r="304" spans="1:6" x14ac:dyDescent="0.2">
      <c r="A304" s="114" t="s">
        <v>769</v>
      </c>
      <c r="B304" s="114" t="s">
        <v>770</v>
      </c>
      <c r="C304" s="114">
        <v>887</v>
      </c>
      <c r="D304" s="115">
        <v>921</v>
      </c>
      <c r="E304" s="115" t="s">
        <v>352</v>
      </c>
      <c r="F304" s="114" t="s">
        <v>770</v>
      </c>
    </row>
    <row r="305" spans="1:6" x14ac:dyDescent="0.2">
      <c r="A305" s="114" t="s">
        <v>769</v>
      </c>
      <c r="B305" s="114" t="s">
        <v>770</v>
      </c>
      <c r="C305" s="114">
        <v>887</v>
      </c>
      <c r="D305" s="115">
        <v>923</v>
      </c>
      <c r="E305" s="115" t="s">
        <v>353</v>
      </c>
      <c r="F305" s="114" t="s">
        <v>770</v>
      </c>
    </row>
    <row r="306" spans="1:6" x14ac:dyDescent="0.2">
      <c r="A306" s="114" t="s">
        <v>769</v>
      </c>
      <c r="B306" s="114" t="s">
        <v>770</v>
      </c>
      <c r="C306" s="114">
        <v>887</v>
      </c>
      <c r="D306" s="115">
        <v>941</v>
      </c>
      <c r="E306" s="115" t="s">
        <v>354</v>
      </c>
      <c r="F306" s="114" t="s">
        <v>770</v>
      </c>
    </row>
    <row r="307" spans="1:6" x14ac:dyDescent="0.2">
      <c r="A307" s="114" t="s">
        <v>769</v>
      </c>
      <c r="B307" s="114" t="s">
        <v>770</v>
      </c>
      <c r="C307" s="114">
        <v>887</v>
      </c>
      <c r="D307" s="115">
        <v>962</v>
      </c>
      <c r="E307" s="115" t="s">
        <v>355</v>
      </c>
      <c r="F307" s="114" t="s">
        <v>770</v>
      </c>
    </row>
    <row r="308" spans="1:6" x14ac:dyDescent="0.2">
      <c r="A308" s="114" t="s">
        <v>771</v>
      </c>
      <c r="B308" s="114" t="s">
        <v>772</v>
      </c>
      <c r="C308" s="114">
        <v>534</v>
      </c>
      <c r="D308" s="115">
        <v>534</v>
      </c>
      <c r="E308" s="115" t="s">
        <v>356</v>
      </c>
      <c r="F308" s="114" t="s">
        <v>772</v>
      </c>
    </row>
    <row r="309" spans="1:6" x14ac:dyDescent="0.2">
      <c r="A309" s="114" t="s">
        <v>771</v>
      </c>
      <c r="B309" s="114" t="s">
        <v>772</v>
      </c>
      <c r="C309" s="114">
        <v>534</v>
      </c>
      <c r="D309" s="115">
        <v>540</v>
      </c>
      <c r="E309" s="115" t="s">
        <v>357</v>
      </c>
      <c r="F309" s="114" t="s">
        <v>772</v>
      </c>
    </row>
    <row r="310" spans="1:6" x14ac:dyDescent="0.2">
      <c r="A310" s="114" t="s">
        <v>771</v>
      </c>
      <c r="B310" s="114" t="s">
        <v>772</v>
      </c>
      <c r="C310" s="114">
        <v>534</v>
      </c>
      <c r="D310" s="115">
        <v>548</v>
      </c>
      <c r="E310" s="115" t="s">
        <v>358</v>
      </c>
      <c r="F310" s="114" t="s">
        <v>772</v>
      </c>
    </row>
    <row r="311" spans="1:6" x14ac:dyDescent="0.2">
      <c r="A311" s="114" t="s">
        <v>773</v>
      </c>
      <c r="B311" s="114" t="s">
        <v>774</v>
      </c>
      <c r="C311" s="114">
        <v>81</v>
      </c>
      <c r="D311" s="115">
        <v>81</v>
      </c>
      <c r="E311" s="115" t="s">
        <v>359</v>
      </c>
      <c r="F311" s="114" t="s">
        <v>774</v>
      </c>
    </row>
    <row r="312" spans="1:6" x14ac:dyDescent="0.2">
      <c r="A312" s="114" t="s">
        <v>773</v>
      </c>
      <c r="B312" s="114" t="s">
        <v>774</v>
      </c>
      <c r="C312" s="114">
        <v>81</v>
      </c>
      <c r="D312" s="115">
        <v>82</v>
      </c>
      <c r="E312" s="115" t="s">
        <v>360</v>
      </c>
      <c r="F312" s="114" t="s">
        <v>774</v>
      </c>
    </row>
    <row r="313" spans="1:6" x14ac:dyDescent="0.2">
      <c r="A313" s="114" t="s">
        <v>773</v>
      </c>
      <c r="B313" s="114" t="s">
        <v>774</v>
      </c>
      <c r="C313" s="114">
        <v>81</v>
      </c>
      <c r="D313" s="115">
        <v>83</v>
      </c>
      <c r="E313" s="115" t="s">
        <v>361</v>
      </c>
      <c r="F313" s="114" t="s">
        <v>774</v>
      </c>
    </row>
    <row r="314" spans="1:6" x14ac:dyDescent="0.2">
      <c r="A314" s="114" t="s">
        <v>773</v>
      </c>
      <c r="B314" s="114" t="s">
        <v>774</v>
      </c>
      <c r="C314" s="114">
        <v>81</v>
      </c>
      <c r="D314" s="115">
        <v>84</v>
      </c>
      <c r="E314" s="115" t="s">
        <v>362</v>
      </c>
      <c r="F314" s="114" t="s">
        <v>774</v>
      </c>
    </row>
    <row r="315" spans="1:6" x14ac:dyDescent="0.2">
      <c r="A315" s="114" t="s">
        <v>773</v>
      </c>
      <c r="B315" s="114" t="s">
        <v>774</v>
      </c>
      <c r="C315" s="114">
        <v>81</v>
      </c>
      <c r="D315" s="115">
        <v>87</v>
      </c>
      <c r="E315" s="115" t="s">
        <v>363</v>
      </c>
      <c r="F315" s="114" t="s">
        <v>774</v>
      </c>
    </row>
    <row r="316" spans="1:6" x14ac:dyDescent="0.2">
      <c r="A316" s="114" t="s">
        <v>773</v>
      </c>
      <c r="B316" s="114" t="s">
        <v>774</v>
      </c>
      <c r="C316" s="114">
        <v>81</v>
      </c>
      <c r="D316" s="115">
        <v>89</v>
      </c>
      <c r="E316" s="115" t="s">
        <v>364</v>
      </c>
      <c r="F316" s="114" t="s">
        <v>774</v>
      </c>
    </row>
    <row r="317" spans="1:6" x14ac:dyDescent="0.2">
      <c r="A317" s="114" t="s">
        <v>775</v>
      </c>
      <c r="B317" s="114" t="s">
        <v>776</v>
      </c>
      <c r="C317" s="114">
        <v>11</v>
      </c>
      <c r="D317" s="115">
        <v>11</v>
      </c>
      <c r="E317" s="115" t="s">
        <v>365</v>
      </c>
      <c r="F317" s="114" t="s">
        <v>776</v>
      </c>
    </row>
    <row r="318" spans="1:6" x14ac:dyDescent="0.2">
      <c r="A318" s="114" t="s">
        <v>775</v>
      </c>
      <c r="B318" s="114" t="s">
        <v>776</v>
      </c>
      <c r="C318" s="114">
        <v>11</v>
      </c>
      <c r="D318" s="115">
        <v>12</v>
      </c>
      <c r="E318" s="115" t="s">
        <v>366</v>
      </c>
      <c r="F318" s="114" t="s">
        <v>776</v>
      </c>
    </row>
    <row r="319" spans="1:6" x14ac:dyDescent="0.2">
      <c r="A319" s="114" t="s">
        <v>775</v>
      </c>
      <c r="B319" s="114" t="s">
        <v>776</v>
      </c>
      <c r="C319" s="114">
        <v>11</v>
      </c>
      <c r="D319" s="115">
        <v>13</v>
      </c>
      <c r="E319" s="115" t="s">
        <v>367</v>
      </c>
      <c r="F319" s="114" t="s">
        <v>776</v>
      </c>
    </row>
    <row r="320" spans="1:6" x14ac:dyDescent="0.2">
      <c r="A320" s="114" t="s">
        <v>775</v>
      </c>
      <c r="B320" s="114" t="s">
        <v>776</v>
      </c>
      <c r="C320" s="114">
        <v>11</v>
      </c>
      <c r="D320" s="115">
        <v>14</v>
      </c>
      <c r="E320" s="115" t="s">
        <v>368</v>
      </c>
      <c r="F320" s="114" t="s">
        <v>776</v>
      </c>
    </row>
    <row r="321" spans="1:6" x14ac:dyDescent="0.2">
      <c r="A321" s="114" t="s">
        <v>775</v>
      </c>
      <c r="B321" s="114" t="s">
        <v>776</v>
      </c>
      <c r="C321" s="114">
        <v>11</v>
      </c>
      <c r="D321" s="115">
        <v>15</v>
      </c>
      <c r="E321" s="115" t="s">
        <v>369</v>
      </c>
      <c r="F321" s="114" t="s">
        <v>776</v>
      </c>
    </row>
    <row r="322" spans="1:6" x14ac:dyDescent="0.2">
      <c r="A322" s="114" t="s">
        <v>323</v>
      </c>
      <c r="B322" s="114" t="s">
        <v>370</v>
      </c>
      <c r="C322" s="114">
        <v>405</v>
      </c>
      <c r="D322" s="115">
        <v>405</v>
      </c>
      <c r="E322" s="115" t="s">
        <v>324</v>
      </c>
      <c r="F322" s="114" t="s">
        <v>370</v>
      </c>
    </row>
    <row r="323" spans="1:6" x14ac:dyDescent="0.2">
      <c r="A323" s="114" t="s">
        <v>777</v>
      </c>
      <c r="B323" s="114" t="s">
        <v>778</v>
      </c>
      <c r="C323" s="114">
        <v>51</v>
      </c>
      <c r="D323" s="115">
        <v>51</v>
      </c>
      <c r="E323" s="115" t="s">
        <v>371</v>
      </c>
      <c r="F323" s="114" t="s">
        <v>778</v>
      </c>
    </row>
    <row r="324" spans="1:6" x14ac:dyDescent="0.2">
      <c r="A324" s="114" t="s">
        <v>777</v>
      </c>
      <c r="B324" s="114" t="s">
        <v>778</v>
      </c>
      <c r="C324" s="114">
        <v>51</v>
      </c>
      <c r="D324" s="115">
        <v>52</v>
      </c>
      <c r="E324" s="115" t="s">
        <v>372</v>
      </c>
      <c r="F324" s="114" t="s">
        <v>778</v>
      </c>
    </row>
    <row r="325" spans="1:6" x14ac:dyDescent="0.2">
      <c r="A325" s="114" t="s">
        <v>777</v>
      </c>
      <c r="B325" s="114" t="s">
        <v>778</v>
      </c>
      <c r="C325" s="114">
        <v>51</v>
      </c>
      <c r="D325" s="115">
        <v>53</v>
      </c>
      <c r="E325" s="115" t="s">
        <v>373</v>
      </c>
      <c r="F325" s="114" t="s">
        <v>778</v>
      </c>
    </row>
    <row r="326" spans="1:6" x14ac:dyDescent="0.2">
      <c r="A326" s="114" t="s">
        <v>777</v>
      </c>
      <c r="B326" s="114" t="s">
        <v>778</v>
      </c>
      <c r="C326" s="114">
        <v>51</v>
      </c>
      <c r="D326" s="115">
        <v>54</v>
      </c>
      <c r="E326" s="115" t="s">
        <v>374</v>
      </c>
      <c r="F326" s="114" t="s">
        <v>778</v>
      </c>
    </row>
    <row r="327" spans="1:6" x14ac:dyDescent="0.2">
      <c r="A327" s="114" t="s">
        <v>777</v>
      </c>
      <c r="B327" s="114" t="s">
        <v>778</v>
      </c>
      <c r="C327" s="114">
        <v>51</v>
      </c>
      <c r="D327" s="115">
        <v>55</v>
      </c>
      <c r="E327" s="115" t="s">
        <v>375</v>
      </c>
      <c r="F327" s="114" t="s">
        <v>778</v>
      </c>
    </row>
    <row r="328" spans="1:6" x14ac:dyDescent="0.2">
      <c r="A328" s="114" t="s">
        <v>777</v>
      </c>
      <c r="B328" s="114" t="s">
        <v>778</v>
      </c>
      <c r="C328" s="114">
        <v>51</v>
      </c>
      <c r="D328" s="115">
        <v>56</v>
      </c>
      <c r="E328" s="115" t="s">
        <v>376</v>
      </c>
      <c r="F328" s="114" t="s">
        <v>778</v>
      </c>
    </row>
    <row r="329" spans="1:6" x14ac:dyDescent="0.2">
      <c r="A329" s="114" t="s">
        <v>777</v>
      </c>
      <c r="B329" s="114" t="s">
        <v>778</v>
      </c>
      <c r="C329" s="114">
        <v>51</v>
      </c>
      <c r="D329" s="115">
        <v>57</v>
      </c>
      <c r="E329" s="115" t="s">
        <v>377</v>
      </c>
      <c r="F329" s="114" t="s">
        <v>778</v>
      </c>
    </row>
    <row r="330" spans="1:6" x14ac:dyDescent="0.2">
      <c r="A330" s="114" t="s">
        <v>777</v>
      </c>
      <c r="B330" s="114" t="s">
        <v>778</v>
      </c>
      <c r="C330" s="114">
        <v>51</v>
      </c>
      <c r="D330" s="115">
        <v>58</v>
      </c>
      <c r="E330" s="115" t="s">
        <v>378</v>
      </c>
      <c r="F330" s="114" t="s">
        <v>778</v>
      </c>
    </row>
    <row r="331" spans="1:6" x14ac:dyDescent="0.2">
      <c r="A331" s="114" t="s">
        <v>779</v>
      </c>
      <c r="B331" s="114">
        <v>0</v>
      </c>
      <c r="C331" s="114">
        <v>352</v>
      </c>
      <c r="D331" s="115">
        <v>352</v>
      </c>
      <c r="E331" s="115" t="s">
        <v>379</v>
      </c>
      <c r="F331" s="114">
        <v>0</v>
      </c>
    </row>
    <row r="332" spans="1:6" x14ac:dyDescent="0.2">
      <c r="A332" s="114" t="s">
        <v>779</v>
      </c>
      <c r="B332" s="114">
        <v>0</v>
      </c>
      <c r="C332" s="114">
        <v>0</v>
      </c>
      <c r="D332" s="115">
        <v>356</v>
      </c>
      <c r="E332" s="115" t="s">
        <v>380</v>
      </c>
      <c r="F332" s="114">
        <v>0</v>
      </c>
    </row>
    <row r="333" spans="1:6" x14ac:dyDescent="0.2">
      <c r="A333" s="114" t="s">
        <v>779</v>
      </c>
      <c r="B333" s="114">
        <v>0</v>
      </c>
      <c r="C333" s="114">
        <v>0</v>
      </c>
      <c r="D333" s="115">
        <v>728</v>
      </c>
      <c r="E333" s="115" t="s">
        <v>380</v>
      </c>
      <c r="F333" s="114">
        <v>0</v>
      </c>
    </row>
    <row r="334" spans="1:6" x14ac:dyDescent="0.2">
      <c r="A334" s="114" t="s">
        <v>780</v>
      </c>
      <c r="B334" s="114" t="s">
        <v>781</v>
      </c>
      <c r="C334" s="114">
        <v>586</v>
      </c>
      <c r="D334" s="115">
        <v>581</v>
      </c>
      <c r="E334" s="115" t="s">
        <v>381</v>
      </c>
      <c r="F334" s="114" t="s">
        <v>781</v>
      </c>
    </row>
    <row r="335" spans="1:6" x14ac:dyDescent="0.2">
      <c r="A335" s="114" t="s">
        <v>780</v>
      </c>
      <c r="B335" s="114" t="s">
        <v>781</v>
      </c>
      <c r="C335" s="114">
        <v>586</v>
      </c>
      <c r="D335" s="115">
        <v>584</v>
      </c>
      <c r="E335" s="115" t="s">
        <v>382</v>
      </c>
      <c r="F335" s="114" t="s">
        <v>781</v>
      </c>
    </row>
    <row r="336" spans="1:6" x14ac:dyDescent="0.2">
      <c r="A336" s="114" t="s">
        <v>780</v>
      </c>
      <c r="B336" s="114" t="s">
        <v>781</v>
      </c>
      <c r="C336" s="114">
        <v>586</v>
      </c>
      <c r="D336" s="115">
        <v>586</v>
      </c>
      <c r="E336" s="115" t="s">
        <v>383</v>
      </c>
      <c r="F336" s="114" t="s">
        <v>781</v>
      </c>
    </row>
    <row r="337" spans="1:6" x14ac:dyDescent="0.2">
      <c r="A337" s="114" t="s">
        <v>780</v>
      </c>
      <c r="B337" s="114" t="s">
        <v>781</v>
      </c>
      <c r="C337" s="114">
        <v>586</v>
      </c>
      <c r="D337" s="115">
        <v>590</v>
      </c>
      <c r="E337" s="115" t="s">
        <v>384</v>
      </c>
      <c r="F337" s="114" t="s">
        <v>781</v>
      </c>
    </row>
    <row r="338" spans="1:6" x14ac:dyDescent="0.2">
      <c r="A338" s="114" t="s">
        <v>780</v>
      </c>
      <c r="B338" s="114" t="s">
        <v>781</v>
      </c>
      <c r="C338" s="114">
        <v>586</v>
      </c>
      <c r="D338" s="115">
        <v>591</v>
      </c>
      <c r="E338" s="115" t="s">
        <v>385</v>
      </c>
      <c r="F338" s="114" t="s">
        <v>781</v>
      </c>
    </row>
    <row r="339" spans="1:6" x14ac:dyDescent="0.2">
      <c r="A339" s="114" t="s">
        <v>780</v>
      </c>
      <c r="B339" s="114" t="s">
        <v>781</v>
      </c>
      <c r="C339" s="114">
        <v>586</v>
      </c>
      <c r="D339" s="115">
        <v>594</v>
      </c>
      <c r="E339" s="115" t="s">
        <v>386</v>
      </c>
      <c r="F339" s="114" t="s">
        <v>781</v>
      </c>
    </row>
    <row r="340" spans="1:6" x14ac:dyDescent="0.2">
      <c r="A340" s="114" t="s">
        <v>782</v>
      </c>
      <c r="B340" s="114" t="s">
        <v>783</v>
      </c>
      <c r="C340" s="114">
        <v>733</v>
      </c>
      <c r="D340" s="115">
        <v>452</v>
      </c>
      <c r="E340" s="115" t="s">
        <v>387</v>
      </c>
      <c r="F340" s="114" t="s">
        <v>783</v>
      </c>
    </row>
    <row r="341" spans="1:6" x14ac:dyDescent="0.2">
      <c r="A341" s="114" t="s">
        <v>782</v>
      </c>
      <c r="B341" s="114" t="s">
        <v>783</v>
      </c>
      <c r="C341" s="114">
        <v>733</v>
      </c>
      <c r="D341" s="115">
        <v>703</v>
      </c>
      <c r="E341" s="115" t="s">
        <v>388</v>
      </c>
      <c r="F341" s="114" t="s">
        <v>783</v>
      </c>
    </row>
    <row r="342" spans="1:6" x14ac:dyDescent="0.2">
      <c r="A342" s="114" t="s">
        <v>782</v>
      </c>
      <c r="B342" s="114" t="s">
        <v>783</v>
      </c>
      <c r="C342" s="114">
        <v>733</v>
      </c>
      <c r="D342" s="115">
        <v>723</v>
      </c>
      <c r="E342" s="115" t="s">
        <v>389</v>
      </c>
      <c r="F342" s="114" t="s">
        <v>783</v>
      </c>
    </row>
    <row r="343" spans="1:6" x14ac:dyDescent="0.2">
      <c r="A343" s="114" t="s">
        <v>782</v>
      </c>
      <c r="B343" s="114" t="s">
        <v>783</v>
      </c>
      <c r="C343" s="114">
        <v>733</v>
      </c>
      <c r="D343" s="115">
        <v>733</v>
      </c>
      <c r="E343" s="115" t="s">
        <v>390</v>
      </c>
      <c r="F343" s="114" t="s">
        <v>783</v>
      </c>
    </row>
    <row r="344" spans="1:6" x14ac:dyDescent="0.2">
      <c r="A344" s="114" t="s">
        <v>782</v>
      </c>
      <c r="B344" s="114" t="s">
        <v>783</v>
      </c>
      <c r="C344" s="114">
        <v>733</v>
      </c>
      <c r="D344" s="115">
        <v>752</v>
      </c>
      <c r="E344" s="115" t="s">
        <v>391</v>
      </c>
      <c r="F344" s="114" t="s">
        <v>783</v>
      </c>
    </row>
    <row r="345" spans="1:6" x14ac:dyDescent="0.2">
      <c r="A345" s="114" t="s">
        <v>782</v>
      </c>
      <c r="B345" s="114" t="s">
        <v>783</v>
      </c>
      <c r="C345" s="114">
        <v>733</v>
      </c>
      <c r="D345" s="115">
        <v>779</v>
      </c>
      <c r="E345" s="115" t="s">
        <v>392</v>
      </c>
      <c r="F345" s="114" t="s">
        <v>783</v>
      </c>
    </row>
    <row r="346" spans="1:6" x14ac:dyDescent="0.2">
      <c r="A346" s="114" t="s">
        <v>784</v>
      </c>
      <c r="B346" s="114" t="s">
        <v>785</v>
      </c>
      <c r="C346" s="114">
        <v>565</v>
      </c>
      <c r="D346" s="115">
        <v>565</v>
      </c>
      <c r="E346" s="115" t="s">
        <v>393</v>
      </c>
      <c r="F346" s="114" t="s">
        <v>785</v>
      </c>
    </row>
    <row r="347" spans="1:6" x14ac:dyDescent="0.2">
      <c r="A347" s="114" t="s">
        <v>786</v>
      </c>
      <c r="B347" s="114">
        <v>0</v>
      </c>
      <c r="C347" s="114">
        <v>0</v>
      </c>
      <c r="D347" s="115">
        <v>474</v>
      </c>
      <c r="E347" s="115" t="s">
        <v>394</v>
      </c>
      <c r="F347" s="114">
        <v>0</v>
      </c>
    </row>
    <row r="348" spans="1:6" x14ac:dyDescent="0.2">
      <c r="A348" s="114" t="s">
        <v>787</v>
      </c>
      <c r="B348" s="114" t="s">
        <v>788</v>
      </c>
      <c r="C348" s="114">
        <v>927</v>
      </c>
      <c r="D348" s="115">
        <v>927</v>
      </c>
      <c r="E348" s="115" t="s">
        <v>395</v>
      </c>
      <c r="F348" s="114" t="s">
        <v>788</v>
      </c>
    </row>
    <row r="349" spans="1:6" x14ac:dyDescent="0.2">
      <c r="A349" s="114" t="s">
        <v>787</v>
      </c>
      <c r="B349" s="114" t="s">
        <v>788</v>
      </c>
      <c r="C349" s="114">
        <v>927</v>
      </c>
      <c r="D349" s="115">
        <v>928</v>
      </c>
      <c r="E349" s="115" t="s">
        <v>396</v>
      </c>
      <c r="F349" s="114" t="s">
        <v>788</v>
      </c>
    </row>
    <row r="350" spans="1:6" x14ac:dyDescent="0.2">
      <c r="A350" s="114" t="s">
        <v>787</v>
      </c>
      <c r="B350" s="114" t="s">
        <v>788</v>
      </c>
      <c r="C350" s="114">
        <v>927</v>
      </c>
      <c r="D350" s="115">
        <v>929</v>
      </c>
      <c r="E350" s="115" t="s">
        <v>397</v>
      </c>
      <c r="F350" s="114" t="s">
        <v>788</v>
      </c>
    </row>
    <row r="351" spans="1:6" x14ac:dyDescent="0.2">
      <c r="A351" s="114" t="s">
        <v>789</v>
      </c>
      <c r="B351" s="114" t="s">
        <v>790</v>
      </c>
      <c r="C351" s="114">
        <v>926</v>
      </c>
      <c r="D351" s="115">
        <v>926</v>
      </c>
      <c r="E351" s="115" t="s">
        <v>398</v>
      </c>
      <c r="F351" s="114" t="s">
        <v>790</v>
      </c>
    </row>
    <row r="352" spans="1:6" x14ac:dyDescent="0.2">
      <c r="A352" s="114" t="s">
        <v>791</v>
      </c>
      <c r="B352" s="114" t="s">
        <v>792</v>
      </c>
      <c r="C352" s="114">
        <v>925</v>
      </c>
      <c r="D352" s="115">
        <v>475</v>
      </c>
      <c r="E352" s="115" t="s">
        <v>399</v>
      </c>
      <c r="F352" s="114" t="s">
        <v>792</v>
      </c>
    </row>
    <row r="353" spans="1:6" x14ac:dyDescent="0.2">
      <c r="A353" s="114" t="s">
        <v>791</v>
      </c>
      <c r="B353" s="114" t="s">
        <v>792</v>
      </c>
      <c r="C353" s="114">
        <v>925</v>
      </c>
      <c r="D353" s="115">
        <v>476</v>
      </c>
      <c r="E353" s="115" t="s">
        <v>400</v>
      </c>
      <c r="F353" s="114" t="s">
        <v>792</v>
      </c>
    </row>
    <row r="354" spans="1:6" x14ac:dyDescent="0.2">
      <c r="A354" s="114" t="s">
        <v>791</v>
      </c>
      <c r="B354" s="114" t="s">
        <v>792</v>
      </c>
      <c r="C354" s="114">
        <v>925</v>
      </c>
      <c r="D354" s="115">
        <v>814</v>
      </c>
      <c r="E354" s="115" t="s">
        <v>401</v>
      </c>
      <c r="F354" s="114" t="s">
        <v>792</v>
      </c>
    </row>
    <row r="355" spans="1:6" x14ac:dyDescent="0.2">
      <c r="A355" s="114" t="s">
        <v>791</v>
      </c>
      <c r="B355" s="114" t="s">
        <v>792</v>
      </c>
      <c r="C355" s="114">
        <v>925</v>
      </c>
      <c r="D355" s="115">
        <v>865</v>
      </c>
      <c r="E355" s="115" t="s">
        <v>402</v>
      </c>
      <c r="F355" s="114" t="s">
        <v>792</v>
      </c>
    </row>
    <row r="356" spans="1:6" x14ac:dyDescent="0.2">
      <c r="A356" s="114" t="s">
        <v>791</v>
      </c>
      <c r="B356" s="114" t="s">
        <v>792</v>
      </c>
      <c r="C356" s="114">
        <v>925</v>
      </c>
      <c r="D356" s="115">
        <v>912</v>
      </c>
      <c r="E356" s="115" t="s">
        <v>403</v>
      </c>
      <c r="F356" s="114" t="s">
        <v>792</v>
      </c>
    </row>
    <row r="357" spans="1:6" x14ac:dyDescent="0.2">
      <c r="A357" s="114" t="s">
        <v>791</v>
      </c>
      <c r="B357" s="114" t="s">
        <v>792</v>
      </c>
      <c r="C357" s="114">
        <v>925</v>
      </c>
      <c r="D357" s="115">
        <v>917</v>
      </c>
      <c r="E357" s="115" t="s">
        <v>404</v>
      </c>
      <c r="F357" s="114" t="s">
        <v>792</v>
      </c>
    </row>
    <row r="358" spans="1:6" x14ac:dyDescent="0.2">
      <c r="A358" s="114" t="s">
        <v>791</v>
      </c>
      <c r="B358" s="114" t="s">
        <v>792</v>
      </c>
      <c r="C358" s="114">
        <v>925</v>
      </c>
      <c r="D358" s="115">
        <v>924</v>
      </c>
      <c r="E358" s="115" t="s">
        <v>405</v>
      </c>
      <c r="F358" s="114" t="s">
        <v>792</v>
      </c>
    </row>
    <row r="359" spans="1:6" x14ac:dyDescent="0.2">
      <c r="A359" s="114" t="s">
        <v>791</v>
      </c>
      <c r="B359" s="114" t="s">
        <v>792</v>
      </c>
      <c r="C359" s="114">
        <v>925</v>
      </c>
      <c r="D359" s="115">
        <v>925</v>
      </c>
      <c r="E359" s="115" t="s">
        <v>406</v>
      </c>
      <c r="F359" s="114" t="s">
        <v>792</v>
      </c>
    </row>
    <row r="360" spans="1:6" x14ac:dyDescent="0.2">
      <c r="A360" s="114" t="s">
        <v>791</v>
      </c>
      <c r="B360" s="114" t="s">
        <v>792</v>
      </c>
      <c r="C360" s="114">
        <v>925</v>
      </c>
      <c r="D360" s="115">
        <v>947</v>
      </c>
      <c r="E360" s="318" t="s">
        <v>1567</v>
      </c>
      <c r="F360" s="114" t="s">
        <v>792</v>
      </c>
    </row>
    <row r="361" spans="1:6" x14ac:dyDescent="0.2">
      <c r="A361" s="114" t="s">
        <v>791</v>
      </c>
      <c r="B361" s="114" t="s">
        <v>792</v>
      </c>
      <c r="C361" s="114">
        <v>925</v>
      </c>
      <c r="D361" s="115">
        <v>956</v>
      </c>
      <c r="E361" s="115" t="s">
        <v>407</v>
      </c>
      <c r="F361" s="114" t="s">
        <v>792</v>
      </c>
    </row>
    <row r="362" spans="1:6" x14ac:dyDescent="0.2">
      <c r="A362" s="114" t="s">
        <v>791</v>
      </c>
      <c r="B362" s="114" t="s">
        <v>792</v>
      </c>
      <c r="C362" s="114">
        <v>925</v>
      </c>
      <c r="D362" s="115">
        <v>982</v>
      </c>
      <c r="E362" s="115" t="s">
        <v>408</v>
      </c>
      <c r="F362" s="114" t="s">
        <v>792</v>
      </c>
    </row>
    <row r="363" spans="1:6" x14ac:dyDescent="0.2">
      <c r="A363" s="114" t="s">
        <v>793</v>
      </c>
      <c r="B363" s="114" t="s">
        <v>794</v>
      </c>
      <c r="C363" s="114">
        <v>301</v>
      </c>
      <c r="D363" s="115">
        <v>301</v>
      </c>
      <c r="E363" s="115" t="s">
        <v>409</v>
      </c>
      <c r="F363" s="114" t="s">
        <v>794</v>
      </c>
    </row>
    <row r="364" spans="1:6" x14ac:dyDescent="0.2">
      <c r="A364" s="114" t="s">
        <v>793</v>
      </c>
      <c r="B364" s="114" t="s">
        <v>794</v>
      </c>
      <c r="C364" s="114">
        <v>301</v>
      </c>
      <c r="D364" s="115">
        <v>305</v>
      </c>
      <c r="E364" s="115" t="s">
        <v>410</v>
      </c>
      <c r="F364" s="114" t="s">
        <v>794</v>
      </c>
    </row>
    <row r="365" spans="1:6" x14ac:dyDescent="0.2">
      <c r="A365" s="114" t="s">
        <v>793</v>
      </c>
      <c r="B365" s="114" t="s">
        <v>794</v>
      </c>
      <c r="C365" s="114">
        <v>301</v>
      </c>
      <c r="D365" s="115">
        <v>308</v>
      </c>
      <c r="E365" s="115" t="s">
        <v>411</v>
      </c>
      <c r="F365" s="114" t="s">
        <v>794</v>
      </c>
    </row>
    <row r="366" spans="1:6" x14ac:dyDescent="0.2">
      <c r="A366" s="114" t="s">
        <v>793</v>
      </c>
      <c r="B366" s="114" t="s">
        <v>794</v>
      </c>
      <c r="C366" s="114">
        <v>301</v>
      </c>
      <c r="D366" s="115">
        <v>309</v>
      </c>
      <c r="E366" s="115" t="s">
        <v>412</v>
      </c>
      <c r="F366" s="114" t="s">
        <v>794</v>
      </c>
    </row>
    <row r="367" spans="1:6" x14ac:dyDescent="0.2">
      <c r="A367" s="114" t="s">
        <v>793</v>
      </c>
      <c r="B367" s="114" t="s">
        <v>794</v>
      </c>
      <c r="C367" s="114">
        <v>301</v>
      </c>
      <c r="D367" s="115">
        <v>310</v>
      </c>
      <c r="E367" s="115" t="s">
        <v>413</v>
      </c>
      <c r="F367" s="114" t="s">
        <v>794</v>
      </c>
    </row>
    <row r="368" spans="1:6" x14ac:dyDescent="0.2">
      <c r="A368" s="114" t="s">
        <v>793</v>
      </c>
      <c r="B368" s="114" t="s">
        <v>794</v>
      </c>
      <c r="C368" s="114">
        <v>301</v>
      </c>
      <c r="D368" s="115">
        <v>313</v>
      </c>
      <c r="E368" s="115" t="s">
        <v>414</v>
      </c>
      <c r="F368" s="114" t="s">
        <v>794</v>
      </c>
    </row>
    <row r="369" spans="1:6" x14ac:dyDescent="0.2">
      <c r="A369" s="114" t="e">
        <v>#N/A</v>
      </c>
      <c r="B369" s="114" t="e">
        <v>#N/A</v>
      </c>
      <c r="C369" s="114" t="e">
        <v>#N/A</v>
      </c>
      <c r="D369" s="115">
        <v>319</v>
      </c>
      <c r="E369" s="115" t="s">
        <v>685</v>
      </c>
      <c r="F369" s="114" t="e">
        <v>#N/A</v>
      </c>
    </row>
    <row r="370" spans="1:6" x14ac:dyDescent="0.2">
      <c r="A370" s="114" t="s">
        <v>793</v>
      </c>
      <c r="B370" s="114" t="s">
        <v>794</v>
      </c>
      <c r="C370" s="114">
        <v>301</v>
      </c>
      <c r="D370" s="115">
        <v>331</v>
      </c>
      <c r="E370" s="115" t="s">
        <v>415</v>
      </c>
      <c r="F370" s="114" t="s">
        <v>794</v>
      </c>
    </row>
    <row r="371" spans="1:6" x14ac:dyDescent="0.2">
      <c r="A371" s="114" t="s">
        <v>793</v>
      </c>
      <c r="B371" s="114" t="s">
        <v>794</v>
      </c>
      <c r="C371" s="114">
        <v>301</v>
      </c>
      <c r="D371" s="115">
        <v>332</v>
      </c>
      <c r="E371" s="115" t="s">
        <v>416</v>
      </c>
      <c r="F371" s="114" t="s">
        <v>794</v>
      </c>
    </row>
    <row r="372" spans="1:6" x14ac:dyDescent="0.2">
      <c r="A372" s="114" t="s">
        <v>793</v>
      </c>
      <c r="B372" s="114" t="s">
        <v>794</v>
      </c>
      <c r="C372" s="114">
        <v>301</v>
      </c>
      <c r="D372" s="115">
        <v>334</v>
      </c>
      <c r="E372" s="115" t="s">
        <v>417</v>
      </c>
      <c r="F372" s="114" t="s">
        <v>794</v>
      </c>
    </row>
    <row r="373" spans="1:6" x14ac:dyDescent="0.2">
      <c r="A373" s="114" t="s">
        <v>793</v>
      </c>
      <c r="B373" s="114" t="s">
        <v>794</v>
      </c>
      <c r="C373" s="114">
        <v>301</v>
      </c>
      <c r="D373" s="115">
        <v>339</v>
      </c>
      <c r="E373" s="115" t="s">
        <v>418</v>
      </c>
      <c r="F373" s="114" t="s">
        <v>794</v>
      </c>
    </row>
    <row r="374" spans="1:6" x14ac:dyDescent="0.2">
      <c r="A374" s="114" t="s">
        <v>793</v>
      </c>
      <c r="B374" s="114" t="s">
        <v>794</v>
      </c>
      <c r="C374" s="114">
        <v>301</v>
      </c>
      <c r="D374" s="115">
        <v>341</v>
      </c>
      <c r="E374" s="115" t="s">
        <v>419</v>
      </c>
      <c r="F374" s="114" t="s">
        <v>794</v>
      </c>
    </row>
    <row r="375" spans="1:6" x14ac:dyDescent="0.2">
      <c r="A375" s="114" t="s">
        <v>793</v>
      </c>
      <c r="B375" s="114" t="s">
        <v>794</v>
      </c>
      <c r="C375" s="114">
        <v>301</v>
      </c>
      <c r="D375" s="115">
        <v>391</v>
      </c>
      <c r="E375" s="115" t="s">
        <v>420</v>
      </c>
      <c r="F375" s="114" t="s">
        <v>794</v>
      </c>
    </row>
    <row r="376" spans="1:6" x14ac:dyDescent="0.2">
      <c r="A376" s="114" t="s">
        <v>793</v>
      </c>
      <c r="B376" s="114" t="s">
        <v>794</v>
      </c>
      <c r="C376" s="114">
        <v>301</v>
      </c>
      <c r="D376" s="115">
        <v>397</v>
      </c>
      <c r="E376" s="115" t="s">
        <v>421</v>
      </c>
      <c r="F376" s="114" t="s">
        <v>794</v>
      </c>
    </row>
    <row r="377" spans="1:6" x14ac:dyDescent="0.2">
      <c r="A377" s="114" t="e">
        <v>#N/A</v>
      </c>
      <c r="B377" s="114" t="e">
        <v>#N/A</v>
      </c>
      <c r="C377" s="114" t="e">
        <v>#N/A</v>
      </c>
      <c r="D377" s="115">
        <v>748</v>
      </c>
      <c r="E377" s="115" t="s">
        <v>686</v>
      </c>
      <c r="F377" s="114" t="e">
        <v>#N/A</v>
      </c>
    </row>
    <row r="378" spans="1:6" x14ac:dyDescent="0.2">
      <c r="A378" s="114" t="s">
        <v>795</v>
      </c>
      <c r="B378" s="114" t="s">
        <v>796</v>
      </c>
      <c r="C378" s="114">
        <v>261</v>
      </c>
      <c r="D378" s="115">
        <v>218</v>
      </c>
      <c r="E378" s="115" t="s">
        <v>422</v>
      </c>
      <c r="F378" s="114" t="s">
        <v>796</v>
      </c>
    </row>
    <row r="379" spans="1:6" x14ac:dyDescent="0.2">
      <c r="A379" s="114" t="s">
        <v>795</v>
      </c>
      <c r="B379" s="114" t="s">
        <v>796</v>
      </c>
      <c r="C379" s="114">
        <v>261</v>
      </c>
      <c r="D379" s="115">
        <v>261</v>
      </c>
      <c r="E379" s="115" t="s">
        <v>423</v>
      </c>
      <c r="F379" s="114" t="s">
        <v>796</v>
      </c>
    </row>
    <row r="380" spans="1:6" x14ac:dyDescent="0.2">
      <c r="A380" s="114" t="s">
        <v>795</v>
      </c>
      <c r="B380" s="114" t="s">
        <v>796</v>
      </c>
      <c r="C380" s="114">
        <v>261</v>
      </c>
      <c r="D380" s="115">
        <v>274</v>
      </c>
      <c r="E380" s="115" t="s">
        <v>424</v>
      </c>
      <c r="F380" s="114" t="s">
        <v>796</v>
      </c>
    </row>
    <row r="381" spans="1:6" x14ac:dyDescent="0.2">
      <c r="A381" s="114" t="s">
        <v>795</v>
      </c>
      <c r="B381" s="114" t="s">
        <v>796</v>
      </c>
      <c r="C381" s="114">
        <v>261</v>
      </c>
      <c r="D381" s="115">
        <v>343</v>
      </c>
      <c r="E381" s="115" t="s">
        <v>425</v>
      </c>
      <c r="F381" s="114" t="s">
        <v>796</v>
      </c>
    </row>
    <row r="382" spans="1:6" x14ac:dyDescent="0.2">
      <c r="A382" s="114" t="s">
        <v>795</v>
      </c>
      <c r="B382" s="114" t="s">
        <v>796</v>
      </c>
      <c r="C382" s="114">
        <v>261</v>
      </c>
      <c r="D382" s="115">
        <v>345</v>
      </c>
      <c r="E382" s="115" t="s">
        <v>426</v>
      </c>
      <c r="F382" s="114" t="s">
        <v>796</v>
      </c>
    </row>
    <row r="383" spans="1:6" x14ac:dyDescent="0.2">
      <c r="A383" s="114" t="s">
        <v>797</v>
      </c>
      <c r="B383" s="114" t="s">
        <v>798</v>
      </c>
      <c r="C383" s="114">
        <v>934</v>
      </c>
      <c r="D383" s="115">
        <v>813</v>
      </c>
      <c r="E383" s="115" t="s">
        <v>427</v>
      </c>
      <c r="F383" s="114" t="s">
        <v>798</v>
      </c>
    </row>
    <row r="384" spans="1:6" x14ac:dyDescent="0.2">
      <c r="A384" s="114" t="s">
        <v>797</v>
      </c>
      <c r="B384" s="114" t="s">
        <v>798</v>
      </c>
      <c r="C384" s="114">
        <v>934</v>
      </c>
      <c r="D384" s="115">
        <v>882</v>
      </c>
      <c r="E384" s="115" t="s">
        <v>428</v>
      </c>
      <c r="F384" s="114" t="s">
        <v>798</v>
      </c>
    </row>
    <row r="385" spans="1:6" x14ac:dyDescent="0.2">
      <c r="A385" s="114" t="s">
        <v>797</v>
      </c>
      <c r="B385" s="114" t="s">
        <v>798</v>
      </c>
      <c r="C385" s="114">
        <v>934</v>
      </c>
      <c r="D385" s="115">
        <v>915</v>
      </c>
      <c r="E385" s="115" t="s">
        <v>429</v>
      </c>
      <c r="F385" s="114" t="s">
        <v>798</v>
      </c>
    </row>
    <row r="386" spans="1:6" x14ac:dyDescent="0.2">
      <c r="A386" s="114" t="s">
        <v>797</v>
      </c>
      <c r="B386" s="114" t="s">
        <v>798</v>
      </c>
      <c r="C386" s="114">
        <v>934</v>
      </c>
      <c r="D386" s="115">
        <v>934</v>
      </c>
      <c r="E386" s="115" t="s">
        <v>430</v>
      </c>
      <c r="F386" s="114" t="s">
        <v>798</v>
      </c>
    </row>
    <row r="387" spans="1:6" x14ac:dyDescent="0.2">
      <c r="A387" s="114" t="s">
        <v>797</v>
      </c>
      <c r="B387" s="114" t="s">
        <v>798</v>
      </c>
      <c r="C387" s="114">
        <v>934</v>
      </c>
      <c r="D387" s="115">
        <v>935</v>
      </c>
      <c r="E387" s="115" t="s">
        <v>431</v>
      </c>
      <c r="F387" s="114" t="s">
        <v>798</v>
      </c>
    </row>
    <row r="388" spans="1:6" x14ac:dyDescent="0.2">
      <c r="A388" s="114" t="s">
        <v>799</v>
      </c>
      <c r="B388" s="114" t="s">
        <v>800</v>
      </c>
      <c r="C388" s="114">
        <v>955</v>
      </c>
      <c r="D388" s="115">
        <v>955</v>
      </c>
      <c r="E388" s="115" t="s">
        <v>432</v>
      </c>
      <c r="F388" s="114" t="s">
        <v>800</v>
      </c>
    </row>
    <row r="389" spans="1:6" x14ac:dyDescent="0.2">
      <c r="A389" s="114" t="s">
        <v>801</v>
      </c>
      <c r="B389" s="114">
        <v>0</v>
      </c>
      <c r="C389" s="114">
        <v>0</v>
      </c>
      <c r="D389" s="115">
        <v>957</v>
      </c>
      <c r="E389" s="115" t="s">
        <v>433</v>
      </c>
      <c r="F389" s="114">
        <v>0</v>
      </c>
    </row>
    <row r="390" spans="1:6" x14ac:dyDescent="0.2">
      <c r="A390" s="114" t="s">
        <v>802</v>
      </c>
      <c r="B390" s="114" t="s">
        <v>803</v>
      </c>
      <c r="C390" s="114">
        <v>213</v>
      </c>
      <c r="D390" s="115">
        <v>212</v>
      </c>
      <c r="E390" s="115" t="s">
        <v>434</v>
      </c>
      <c r="F390" s="114" t="s">
        <v>803</v>
      </c>
    </row>
    <row r="391" spans="1:6" x14ac:dyDescent="0.2">
      <c r="A391" s="114" t="s">
        <v>802</v>
      </c>
      <c r="B391" s="114" t="s">
        <v>803</v>
      </c>
      <c r="C391" s="114">
        <v>213</v>
      </c>
      <c r="D391" s="115">
        <v>213</v>
      </c>
      <c r="E391" s="115" t="s">
        <v>435</v>
      </c>
      <c r="F391" s="114" t="s">
        <v>803</v>
      </c>
    </row>
    <row r="392" spans="1:6" x14ac:dyDescent="0.2">
      <c r="A392" s="114" t="s">
        <v>437</v>
      </c>
      <c r="B392" s="114" t="s">
        <v>804</v>
      </c>
      <c r="C392" s="114">
        <v>545</v>
      </c>
      <c r="D392" s="115">
        <v>523</v>
      </c>
      <c r="E392" s="115" t="s">
        <v>436</v>
      </c>
      <c r="F392" s="114" t="s">
        <v>804</v>
      </c>
    </row>
    <row r="393" spans="1:6" x14ac:dyDescent="0.2">
      <c r="A393" s="114" t="s">
        <v>437</v>
      </c>
      <c r="B393" s="114" t="s">
        <v>804</v>
      </c>
      <c r="C393" s="114">
        <v>545</v>
      </c>
      <c r="D393" s="115">
        <v>536</v>
      </c>
      <c r="E393" s="115" t="s">
        <v>437</v>
      </c>
      <c r="F393" s="114" t="s">
        <v>804</v>
      </c>
    </row>
    <row r="394" spans="1:6" x14ac:dyDescent="0.2">
      <c r="A394" s="114" t="s">
        <v>437</v>
      </c>
      <c r="B394" s="114" t="s">
        <v>804</v>
      </c>
      <c r="C394" s="114">
        <v>545</v>
      </c>
      <c r="D394" s="115">
        <v>545</v>
      </c>
      <c r="E394" s="115" t="s">
        <v>438</v>
      </c>
      <c r="F394" s="114" t="s">
        <v>804</v>
      </c>
    </row>
    <row r="395" spans="1:6" x14ac:dyDescent="0.2">
      <c r="A395" s="114" t="s">
        <v>642</v>
      </c>
      <c r="B395" s="114" t="s">
        <v>805</v>
      </c>
      <c r="C395" s="114">
        <v>367</v>
      </c>
      <c r="D395" s="115">
        <v>139</v>
      </c>
      <c r="E395" s="115" t="s">
        <v>439</v>
      </c>
      <c r="F395" s="114" t="s">
        <v>805</v>
      </c>
    </row>
    <row r="396" spans="1:6" x14ac:dyDescent="0.2">
      <c r="A396" s="114" t="s">
        <v>642</v>
      </c>
      <c r="B396" s="114" t="s">
        <v>805</v>
      </c>
      <c r="C396" s="114">
        <v>367</v>
      </c>
      <c r="D396" s="115">
        <v>367</v>
      </c>
      <c r="E396" s="115" t="s">
        <v>440</v>
      </c>
      <c r="F396" s="114" t="s">
        <v>805</v>
      </c>
    </row>
    <row r="397" spans="1:6" x14ac:dyDescent="0.2">
      <c r="A397" s="114" t="s">
        <v>642</v>
      </c>
      <c r="B397" s="114" t="s">
        <v>805</v>
      </c>
      <c r="C397" s="114">
        <v>367</v>
      </c>
      <c r="D397" s="115">
        <v>377</v>
      </c>
      <c r="E397" s="115" t="s">
        <v>441</v>
      </c>
      <c r="F397" s="114" t="s">
        <v>805</v>
      </c>
    </row>
    <row r="398" spans="1:6" x14ac:dyDescent="0.2">
      <c r="A398" s="114" t="s">
        <v>806</v>
      </c>
      <c r="B398" s="114">
        <v>0</v>
      </c>
      <c r="C398" s="114">
        <v>0</v>
      </c>
      <c r="D398" s="115">
        <v>202</v>
      </c>
      <c r="E398" s="115" t="s">
        <v>442</v>
      </c>
      <c r="F398" s="114">
        <v>0</v>
      </c>
    </row>
    <row r="399" spans="1:6" x14ac:dyDescent="0.2">
      <c r="A399" s="114" t="s">
        <v>806</v>
      </c>
      <c r="B399" s="114">
        <v>0</v>
      </c>
      <c r="C399" s="114">
        <v>0</v>
      </c>
      <c r="D399" s="115">
        <v>203</v>
      </c>
      <c r="E399" s="115" t="s">
        <v>443</v>
      </c>
      <c r="F399" s="114">
        <v>0</v>
      </c>
    </row>
    <row r="400" spans="1:6" x14ac:dyDescent="0.2">
      <c r="A400" s="114" t="s">
        <v>806</v>
      </c>
      <c r="B400" s="114">
        <v>0</v>
      </c>
      <c r="C400" s="114">
        <v>0</v>
      </c>
      <c r="D400" s="115">
        <v>204</v>
      </c>
      <c r="E400" s="115" t="s">
        <v>444</v>
      </c>
      <c r="F400" s="114">
        <v>0</v>
      </c>
    </row>
    <row r="401" spans="1:6" x14ac:dyDescent="0.2">
      <c r="A401" s="114" t="s">
        <v>806</v>
      </c>
      <c r="B401" s="114">
        <v>0</v>
      </c>
      <c r="C401" s="114">
        <v>0</v>
      </c>
      <c r="D401" s="115">
        <v>205</v>
      </c>
      <c r="E401" s="115" t="s">
        <v>445</v>
      </c>
      <c r="F401" s="114">
        <v>0</v>
      </c>
    </row>
    <row r="402" spans="1:6" x14ac:dyDescent="0.2">
      <c r="A402" s="114" t="s">
        <v>806</v>
      </c>
      <c r="B402" s="114">
        <v>0</v>
      </c>
      <c r="C402" s="114">
        <v>0</v>
      </c>
      <c r="D402" s="115">
        <v>206</v>
      </c>
      <c r="E402" s="115" t="s">
        <v>446</v>
      </c>
      <c r="F402" s="114">
        <v>0</v>
      </c>
    </row>
    <row r="403" spans="1:6" x14ac:dyDescent="0.2">
      <c r="A403" s="114" t="s">
        <v>806</v>
      </c>
      <c r="B403" s="114">
        <v>0</v>
      </c>
      <c r="C403" s="114">
        <v>0</v>
      </c>
      <c r="D403" s="115">
        <v>220</v>
      </c>
      <c r="E403" s="115" t="s">
        <v>447</v>
      </c>
      <c r="F403" s="114">
        <v>0</v>
      </c>
    </row>
    <row r="404" spans="1:6" x14ac:dyDescent="0.2">
      <c r="A404" s="114" t="s">
        <v>806</v>
      </c>
      <c r="B404" s="114">
        <v>0</v>
      </c>
      <c r="C404" s="114">
        <v>0</v>
      </c>
      <c r="D404" s="115">
        <v>239</v>
      </c>
      <c r="E404" s="115" t="s">
        <v>448</v>
      </c>
      <c r="F404" s="114">
        <v>0</v>
      </c>
    </row>
    <row r="405" spans="1:6" x14ac:dyDescent="0.2">
      <c r="A405" s="114" t="s">
        <v>806</v>
      </c>
      <c r="B405" s="114">
        <v>0</v>
      </c>
      <c r="C405" s="114">
        <v>0</v>
      </c>
      <c r="D405" s="115">
        <v>285</v>
      </c>
      <c r="E405" s="115" t="s">
        <v>449</v>
      </c>
      <c r="F405" s="114">
        <v>0</v>
      </c>
    </row>
    <row r="406" spans="1:6" x14ac:dyDescent="0.2">
      <c r="A406" s="114" t="s">
        <v>807</v>
      </c>
      <c r="B406" s="114">
        <v>0</v>
      </c>
      <c r="C406" s="114">
        <v>0</v>
      </c>
      <c r="D406" s="115">
        <v>580</v>
      </c>
      <c r="E406" s="115" t="s">
        <v>450</v>
      </c>
      <c r="F406" s="114">
        <v>0</v>
      </c>
    </row>
    <row r="407" spans="1:6" x14ac:dyDescent="0.2">
      <c r="A407" s="114" t="s">
        <v>808</v>
      </c>
      <c r="B407" s="114" t="s">
        <v>809</v>
      </c>
      <c r="C407" s="114">
        <v>949</v>
      </c>
      <c r="D407" s="115">
        <v>812</v>
      </c>
      <c r="E407" s="115" t="s">
        <v>451</v>
      </c>
      <c r="F407" s="114" t="s">
        <v>809</v>
      </c>
    </row>
    <row r="408" spans="1:6" x14ac:dyDescent="0.2">
      <c r="A408" s="114" t="s">
        <v>808</v>
      </c>
      <c r="B408" s="114" t="s">
        <v>809</v>
      </c>
      <c r="C408" s="114">
        <v>949</v>
      </c>
      <c r="D408" s="115">
        <v>863</v>
      </c>
      <c r="E408" s="115" t="s">
        <v>452</v>
      </c>
      <c r="F408" s="114" t="s">
        <v>809</v>
      </c>
    </row>
    <row r="409" spans="1:6" x14ac:dyDescent="0.2">
      <c r="A409" s="114" t="s">
        <v>808</v>
      </c>
      <c r="B409" s="114" t="s">
        <v>809</v>
      </c>
      <c r="C409" s="114">
        <v>949</v>
      </c>
      <c r="D409" s="115">
        <v>901</v>
      </c>
      <c r="E409" s="115" t="s">
        <v>453</v>
      </c>
      <c r="F409" s="114" t="s">
        <v>809</v>
      </c>
    </row>
    <row r="410" spans="1:6" x14ac:dyDescent="0.2">
      <c r="A410" s="114" t="s">
        <v>808</v>
      </c>
      <c r="B410" s="114" t="s">
        <v>809</v>
      </c>
      <c r="C410" s="114">
        <v>949</v>
      </c>
      <c r="D410" s="115">
        <v>909</v>
      </c>
      <c r="E410" s="115" t="s">
        <v>454</v>
      </c>
      <c r="F410" s="114" t="s">
        <v>809</v>
      </c>
    </row>
    <row r="411" spans="1:6" x14ac:dyDescent="0.2">
      <c r="A411" s="114" t="s">
        <v>808</v>
      </c>
      <c r="B411" s="114" t="s">
        <v>809</v>
      </c>
      <c r="C411" s="114">
        <v>949</v>
      </c>
      <c r="D411" s="115">
        <v>913</v>
      </c>
      <c r="E411" s="115" t="s">
        <v>455</v>
      </c>
      <c r="F411" s="114" t="s">
        <v>809</v>
      </c>
    </row>
    <row r="412" spans="1:6" x14ac:dyDescent="0.2">
      <c r="A412" s="114" t="s">
        <v>808</v>
      </c>
      <c r="B412" s="114" t="s">
        <v>809</v>
      </c>
      <c r="C412" s="114">
        <v>949</v>
      </c>
      <c r="D412" s="115">
        <v>949</v>
      </c>
      <c r="E412" s="115" t="s">
        <v>456</v>
      </c>
      <c r="F412" s="114" t="s">
        <v>809</v>
      </c>
    </row>
    <row r="413" spans="1:6" x14ac:dyDescent="0.2">
      <c r="A413" s="114" t="s">
        <v>808</v>
      </c>
      <c r="B413" s="114" t="s">
        <v>809</v>
      </c>
      <c r="C413" s="114">
        <v>949</v>
      </c>
      <c r="D413" s="115">
        <v>950</v>
      </c>
      <c r="E413" s="115" t="s">
        <v>457</v>
      </c>
      <c r="F413" s="114" t="s">
        <v>809</v>
      </c>
    </row>
    <row r="414" spans="1:6" x14ac:dyDescent="0.2">
      <c r="A414" s="114" t="s">
        <v>810</v>
      </c>
      <c r="B414" s="114" t="s">
        <v>811</v>
      </c>
      <c r="C414" s="114">
        <v>470</v>
      </c>
      <c r="D414" s="115">
        <v>470</v>
      </c>
      <c r="E414" s="115" t="s">
        <v>458</v>
      </c>
      <c r="F414" s="114" t="s">
        <v>811</v>
      </c>
    </row>
    <row r="415" spans="1:6" x14ac:dyDescent="0.2">
      <c r="A415" s="114" t="s">
        <v>810</v>
      </c>
      <c r="B415" s="114" t="s">
        <v>811</v>
      </c>
      <c r="C415" s="114">
        <v>470</v>
      </c>
      <c r="D415" s="115">
        <v>801</v>
      </c>
      <c r="E415" s="115" t="s">
        <v>459</v>
      </c>
      <c r="F415" s="114" t="s">
        <v>811</v>
      </c>
    </row>
    <row r="416" spans="1:6" x14ac:dyDescent="0.2">
      <c r="A416" s="114" t="s">
        <v>810</v>
      </c>
      <c r="B416" s="114" t="s">
        <v>811</v>
      </c>
      <c r="C416" s="114">
        <v>470</v>
      </c>
      <c r="D416" s="115">
        <v>806</v>
      </c>
      <c r="E416" s="115" t="s">
        <v>460</v>
      </c>
      <c r="F416" s="114" t="s">
        <v>811</v>
      </c>
    </row>
    <row r="417" spans="1:6" x14ac:dyDescent="0.2">
      <c r="A417" s="114" t="s">
        <v>810</v>
      </c>
      <c r="B417" s="114" t="s">
        <v>811</v>
      </c>
      <c r="C417" s="114">
        <v>470</v>
      </c>
      <c r="D417" s="115">
        <v>911</v>
      </c>
      <c r="E417" s="115" t="s">
        <v>461</v>
      </c>
      <c r="F417" s="114" t="s">
        <v>811</v>
      </c>
    </row>
    <row r="418" spans="1:6" x14ac:dyDescent="0.2">
      <c r="A418" s="114" t="s">
        <v>810</v>
      </c>
      <c r="B418" s="114" t="s">
        <v>811</v>
      </c>
      <c r="C418" s="114">
        <v>470</v>
      </c>
      <c r="D418" s="115">
        <v>951</v>
      </c>
      <c r="E418" s="115" t="s">
        <v>462</v>
      </c>
      <c r="F418" s="114" t="s">
        <v>811</v>
      </c>
    </row>
    <row r="419" spans="1:6" x14ac:dyDescent="0.2">
      <c r="A419" s="114" t="s">
        <v>810</v>
      </c>
      <c r="B419" s="114" t="s">
        <v>811</v>
      </c>
      <c r="C419" s="114">
        <v>470</v>
      </c>
      <c r="D419" s="115">
        <v>981</v>
      </c>
      <c r="E419" s="115" t="s">
        <v>463</v>
      </c>
      <c r="F419" s="114" t="s">
        <v>811</v>
      </c>
    </row>
    <row r="420" spans="1:6" x14ac:dyDescent="0.2">
      <c r="A420" s="114" t="s">
        <v>812</v>
      </c>
      <c r="B420" s="114" t="s">
        <v>813</v>
      </c>
      <c r="C420" s="114">
        <v>303</v>
      </c>
      <c r="D420" s="115">
        <v>303</v>
      </c>
      <c r="E420" s="115" t="s">
        <v>464</v>
      </c>
      <c r="F420" s="114" t="s">
        <v>813</v>
      </c>
    </row>
    <row r="421" spans="1:6" x14ac:dyDescent="0.2">
      <c r="A421" s="114" t="s">
        <v>812</v>
      </c>
      <c r="B421" s="114" t="s">
        <v>813</v>
      </c>
      <c r="C421" s="114">
        <v>303</v>
      </c>
      <c r="D421" s="115">
        <v>304</v>
      </c>
      <c r="E421" s="115" t="s">
        <v>465</v>
      </c>
      <c r="F421" s="114" t="s">
        <v>813</v>
      </c>
    </row>
    <row r="422" spans="1:6" x14ac:dyDescent="0.2">
      <c r="A422" s="114" t="s">
        <v>812</v>
      </c>
      <c r="B422" s="114" t="s">
        <v>813</v>
      </c>
      <c r="C422" s="114">
        <v>303</v>
      </c>
      <c r="D422" s="115">
        <v>306</v>
      </c>
      <c r="E422" s="115" t="s">
        <v>466</v>
      </c>
      <c r="F422" s="114" t="s">
        <v>813</v>
      </c>
    </row>
    <row r="423" spans="1:6" x14ac:dyDescent="0.2">
      <c r="A423" s="114" t="s">
        <v>812</v>
      </c>
      <c r="B423" s="114" t="s">
        <v>813</v>
      </c>
      <c r="C423" s="114">
        <v>303</v>
      </c>
      <c r="D423" s="115">
        <v>307</v>
      </c>
      <c r="E423" s="115" t="s">
        <v>467</v>
      </c>
      <c r="F423" s="114" t="s">
        <v>813</v>
      </c>
    </row>
    <row r="424" spans="1:6" x14ac:dyDescent="0.2">
      <c r="A424" s="114" t="s">
        <v>812</v>
      </c>
      <c r="B424" s="114" t="s">
        <v>813</v>
      </c>
      <c r="C424" s="114">
        <v>303</v>
      </c>
      <c r="D424" s="115">
        <v>314</v>
      </c>
      <c r="E424" s="115" t="s">
        <v>468</v>
      </c>
      <c r="F424" s="114" t="s">
        <v>813</v>
      </c>
    </row>
    <row r="425" spans="1:6" x14ac:dyDescent="0.2">
      <c r="A425" s="114" t="s">
        <v>812</v>
      </c>
      <c r="B425" s="114" t="s">
        <v>813</v>
      </c>
      <c r="C425" s="114">
        <v>303</v>
      </c>
      <c r="D425" s="115">
        <v>315</v>
      </c>
      <c r="E425" s="115" t="s">
        <v>469</v>
      </c>
      <c r="F425" s="114" t="s">
        <v>813</v>
      </c>
    </row>
    <row r="426" spans="1:6" x14ac:dyDescent="0.2">
      <c r="A426" s="114" t="s">
        <v>812</v>
      </c>
      <c r="B426" s="114" t="s">
        <v>813</v>
      </c>
      <c r="C426" s="114">
        <v>303</v>
      </c>
      <c r="D426" s="115">
        <v>316</v>
      </c>
      <c r="E426" s="115" t="s">
        <v>470</v>
      </c>
      <c r="F426" s="114" t="s">
        <v>813</v>
      </c>
    </row>
    <row r="427" spans="1:6" x14ac:dyDescent="0.2">
      <c r="A427" s="114" t="s">
        <v>812</v>
      </c>
      <c r="B427" s="114" t="s">
        <v>813</v>
      </c>
      <c r="C427" s="114">
        <v>303</v>
      </c>
      <c r="D427" s="115">
        <v>317</v>
      </c>
      <c r="E427" s="115" t="s">
        <v>471</v>
      </c>
      <c r="F427" s="114" t="s">
        <v>813</v>
      </c>
    </row>
    <row r="428" spans="1:6" x14ac:dyDescent="0.2">
      <c r="A428" s="114" t="s">
        <v>812</v>
      </c>
      <c r="B428" s="114" t="s">
        <v>813</v>
      </c>
      <c r="C428" s="114">
        <v>303</v>
      </c>
      <c r="D428" s="115">
        <v>322</v>
      </c>
      <c r="E428" s="115" t="s">
        <v>472</v>
      </c>
      <c r="F428" s="114" t="s">
        <v>813</v>
      </c>
    </row>
    <row r="429" spans="1:6" x14ac:dyDescent="0.2">
      <c r="A429" s="114" t="s">
        <v>812</v>
      </c>
      <c r="B429" s="114" t="s">
        <v>813</v>
      </c>
      <c r="C429" s="114">
        <v>303</v>
      </c>
      <c r="D429" s="115">
        <v>323</v>
      </c>
      <c r="E429" s="115" t="s">
        <v>473</v>
      </c>
      <c r="F429" s="114" t="s">
        <v>813</v>
      </c>
    </row>
    <row r="430" spans="1:6" x14ac:dyDescent="0.2">
      <c r="A430" s="114" t="s">
        <v>812</v>
      </c>
      <c r="B430" s="114" t="s">
        <v>813</v>
      </c>
      <c r="C430" s="114">
        <v>303</v>
      </c>
      <c r="D430" s="115">
        <v>324</v>
      </c>
      <c r="E430" s="115" t="s">
        <v>474</v>
      </c>
      <c r="F430" s="114" t="s">
        <v>813</v>
      </c>
    </row>
    <row r="431" spans="1:6" x14ac:dyDescent="0.2">
      <c r="A431" s="114" t="s">
        <v>812</v>
      </c>
      <c r="B431" s="114" t="s">
        <v>813</v>
      </c>
      <c r="C431" s="114">
        <v>303</v>
      </c>
      <c r="D431" s="115">
        <v>327</v>
      </c>
      <c r="E431" s="115" t="s">
        <v>475</v>
      </c>
      <c r="F431" s="114" t="s">
        <v>813</v>
      </c>
    </row>
    <row r="432" spans="1:6" x14ac:dyDescent="0.2">
      <c r="A432" s="114" t="s">
        <v>812</v>
      </c>
      <c r="B432" s="114" t="s">
        <v>813</v>
      </c>
      <c r="C432" s="114">
        <v>303</v>
      </c>
      <c r="D432" s="115">
        <v>328</v>
      </c>
      <c r="E432" s="115" t="s">
        <v>476</v>
      </c>
      <c r="F432" s="114" t="s">
        <v>813</v>
      </c>
    </row>
    <row r="433" spans="1:6" x14ac:dyDescent="0.2">
      <c r="A433" s="114" t="s">
        <v>812</v>
      </c>
      <c r="B433" s="114" t="s">
        <v>813</v>
      </c>
      <c r="C433" s="114">
        <v>303</v>
      </c>
      <c r="D433" s="115">
        <v>329</v>
      </c>
      <c r="E433" s="115" t="s">
        <v>477</v>
      </c>
      <c r="F433" s="114" t="s">
        <v>813</v>
      </c>
    </row>
    <row r="434" spans="1:6" x14ac:dyDescent="0.2">
      <c r="A434" s="114" t="s">
        <v>812</v>
      </c>
      <c r="B434" s="114" t="s">
        <v>813</v>
      </c>
      <c r="C434" s="114">
        <v>303</v>
      </c>
      <c r="D434" s="115">
        <v>333</v>
      </c>
      <c r="E434" s="115" t="s">
        <v>478</v>
      </c>
      <c r="F434" s="114" t="s">
        <v>813</v>
      </c>
    </row>
    <row r="435" spans="1:6" x14ac:dyDescent="0.2">
      <c r="A435" s="114" t="s">
        <v>812</v>
      </c>
      <c r="B435" s="114" t="s">
        <v>813</v>
      </c>
      <c r="C435" s="114">
        <v>303</v>
      </c>
      <c r="D435" s="115">
        <v>335</v>
      </c>
      <c r="E435" s="115" t="s">
        <v>479</v>
      </c>
      <c r="F435" s="114" t="s">
        <v>813</v>
      </c>
    </row>
    <row r="436" spans="1:6" x14ac:dyDescent="0.2">
      <c r="A436" s="114" t="s">
        <v>812</v>
      </c>
      <c r="B436" s="114" t="s">
        <v>813</v>
      </c>
      <c r="C436" s="114">
        <v>303</v>
      </c>
      <c r="D436" s="115">
        <v>340</v>
      </c>
      <c r="E436" s="115" t="s">
        <v>480</v>
      </c>
      <c r="F436" s="114" t="s">
        <v>813</v>
      </c>
    </row>
    <row r="437" spans="1:6" x14ac:dyDescent="0.2">
      <c r="A437" s="114" t="s">
        <v>812</v>
      </c>
      <c r="B437" s="114" t="s">
        <v>813</v>
      </c>
      <c r="C437" s="114">
        <v>303</v>
      </c>
      <c r="D437" s="115">
        <v>342</v>
      </c>
      <c r="E437" s="115" t="s">
        <v>481</v>
      </c>
      <c r="F437" s="114" t="s">
        <v>813</v>
      </c>
    </row>
    <row r="438" spans="1:6" x14ac:dyDescent="0.2">
      <c r="A438" s="114" t="s">
        <v>812</v>
      </c>
      <c r="B438" s="114" t="s">
        <v>813</v>
      </c>
      <c r="C438" s="114">
        <v>303</v>
      </c>
      <c r="D438" s="115">
        <v>344</v>
      </c>
      <c r="E438" s="115" t="s">
        <v>482</v>
      </c>
      <c r="F438" s="114" t="s">
        <v>813</v>
      </c>
    </row>
    <row r="439" spans="1:6" x14ac:dyDescent="0.2">
      <c r="A439" s="114" t="s">
        <v>812</v>
      </c>
      <c r="B439" s="114" t="s">
        <v>813</v>
      </c>
      <c r="C439" s="114">
        <v>303</v>
      </c>
      <c r="D439" s="115">
        <v>346</v>
      </c>
      <c r="E439" s="115" t="s">
        <v>483</v>
      </c>
      <c r="F439" s="114" t="s">
        <v>813</v>
      </c>
    </row>
    <row r="440" spans="1:6" x14ac:dyDescent="0.2">
      <c r="A440" s="114" t="s">
        <v>812</v>
      </c>
      <c r="B440" s="114" t="s">
        <v>813</v>
      </c>
      <c r="C440" s="114">
        <v>303</v>
      </c>
      <c r="D440" s="115">
        <v>347</v>
      </c>
      <c r="E440" s="115" t="s">
        <v>484</v>
      </c>
      <c r="F440" s="114" t="s">
        <v>813</v>
      </c>
    </row>
    <row r="441" spans="1:6" x14ac:dyDescent="0.2">
      <c r="A441" s="114" t="s">
        <v>812</v>
      </c>
      <c r="B441" s="114" t="s">
        <v>813</v>
      </c>
      <c r="C441" s="114">
        <v>303</v>
      </c>
      <c r="D441" s="115">
        <v>348</v>
      </c>
      <c r="E441" s="115" t="s">
        <v>485</v>
      </c>
      <c r="F441" s="114" t="s">
        <v>813</v>
      </c>
    </row>
    <row r="442" spans="1:6" x14ac:dyDescent="0.2">
      <c r="A442" s="114" t="s">
        <v>812</v>
      </c>
      <c r="B442" s="114" t="s">
        <v>813</v>
      </c>
      <c r="C442" s="114">
        <v>303</v>
      </c>
      <c r="D442" s="115">
        <v>351</v>
      </c>
      <c r="E442" s="115" t="s">
        <v>486</v>
      </c>
      <c r="F442" s="114" t="s">
        <v>813</v>
      </c>
    </row>
    <row r="443" spans="1:6" x14ac:dyDescent="0.2">
      <c r="A443" s="114" t="s">
        <v>812</v>
      </c>
      <c r="B443" s="114" t="s">
        <v>813</v>
      </c>
      <c r="C443" s="114">
        <v>303</v>
      </c>
      <c r="D443" s="115">
        <v>381</v>
      </c>
      <c r="E443" s="115" t="s">
        <v>487</v>
      </c>
      <c r="F443" s="114" t="s">
        <v>813</v>
      </c>
    </row>
    <row r="444" spans="1:6" x14ac:dyDescent="0.2">
      <c r="A444" s="114" t="s">
        <v>812</v>
      </c>
      <c r="B444" s="114" t="s">
        <v>813</v>
      </c>
      <c r="C444" s="114">
        <v>303</v>
      </c>
      <c r="D444" s="115">
        <v>394</v>
      </c>
      <c r="E444" s="115" t="s">
        <v>488</v>
      </c>
      <c r="F444" s="114" t="s">
        <v>813</v>
      </c>
    </row>
    <row r="445" spans="1:6" x14ac:dyDescent="0.2">
      <c r="A445" s="114" t="s">
        <v>814</v>
      </c>
      <c r="B445" s="114" t="s">
        <v>815</v>
      </c>
      <c r="C445" s="114">
        <v>592</v>
      </c>
      <c r="D445" s="115">
        <v>489</v>
      </c>
      <c r="E445" s="115" t="s">
        <v>489</v>
      </c>
      <c r="F445" s="114" t="s">
        <v>815</v>
      </c>
    </row>
    <row r="446" spans="1:6" x14ac:dyDescent="0.2">
      <c r="A446" s="114" t="s">
        <v>814</v>
      </c>
      <c r="B446" s="114" t="s">
        <v>815</v>
      </c>
      <c r="C446" s="114">
        <v>592</v>
      </c>
      <c r="D446" s="115">
        <v>492</v>
      </c>
      <c r="E446" s="115" t="s">
        <v>490</v>
      </c>
      <c r="F446" s="114" t="s">
        <v>815</v>
      </c>
    </row>
    <row r="447" spans="1:6" x14ac:dyDescent="0.2">
      <c r="A447" s="114" t="s">
        <v>814</v>
      </c>
      <c r="B447" s="114" t="s">
        <v>815</v>
      </c>
      <c r="C447" s="114">
        <v>592</v>
      </c>
      <c r="D447" s="115">
        <v>498</v>
      </c>
      <c r="E447" s="115" t="s">
        <v>491</v>
      </c>
      <c r="F447" s="114" t="s">
        <v>815</v>
      </c>
    </row>
    <row r="448" spans="1:6" x14ac:dyDescent="0.2">
      <c r="A448" s="114" t="s">
        <v>814</v>
      </c>
      <c r="B448" s="114" t="s">
        <v>815</v>
      </c>
      <c r="C448" s="114">
        <v>592</v>
      </c>
      <c r="D448" s="115">
        <v>571</v>
      </c>
      <c r="E448" s="115" t="s">
        <v>492</v>
      </c>
      <c r="F448" s="114" t="s">
        <v>815</v>
      </c>
    </row>
    <row r="449" spans="1:6" x14ac:dyDescent="0.2">
      <c r="A449" s="114" t="s">
        <v>814</v>
      </c>
      <c r="B449" s="114" t="s">
        <v>815</v>
      </c>
      <c r="C449" s="114">
        <v>592</v>
      </c>
      <c r="D449" s="115">
        <v>582</v>
      </c>
      <c r="E449" s="115" t="s">
        <v>493</v>
      </c>
      <c r="F449" s="114" t="s">
        <v>815</v>
      </c>
    </row>
    <row r="450" spans="1:6" x14ac:dyDescent="0.2">
      <c r="A450" s="114" t="s">
        <v>814</v>
      </c>
      <c r="B450" s="114" t="s">
        <v>815</v>
      </c>
      <c r="C450" s="114">
        <v>592</v>
      </c>
      <c r="D450" s="115">
        <v>583</v>
      </c>
      <c r="E450" s="115" t="s">
        <v>494</v>
      </c>
      <c r="F450" s="114" t="s">
        <v>815</v>
      </c>
    </row>
    <row r="451" spans="1:6" x14ac:dyDescent="0.2">
      <c r="A451" s="114" t="s">
        <v>814</v>
      </c>
      <c r="B451" s="114" t="s">
        <v>815</v>
      </c>
      <c r="C451" s="114">
        <v>592</v>
      </c>
      <c r="D451" s="115">
        <v>585</v>
      </c>
      <c r="E451" s="115" t="s">
        <v>495</v>
      </c>
      <c r="F451" s="114" t="s">
        <v>815</v>
      </c>
    </row>
    <row r="452" spans="1:6" x14ac:dyDescent="0.2">
      <c r="A452" s="114" t="s">
        <v>814</v>
      </c>
      <c r="B452" s="114" t="s">
        <v>815</v>
      </c>
      <c r="C452" s="114">
        <v>592</v>
      </c>
      <c r="D452" s="115">
        <v>587</v>
      </c>
      <c r="E452" s="115" t="s">
        <v>496</v>
      </c>
      <c r="F452" s="114" t="s">
        <v>815</v>
      </c>
    </row>
    <row r="453" spans="1:6" x14ac:dyDescent="0.2">
      <c r="A453" s="114" t="s">
        <v>814</v>
      </c>
      <c r="B453" s="114" t="s">
        <v>815</v>
      </c>
      <c r="C453" s="114">
        <v>592</v>
      </c>
      <c r="D453" s="115">
        <v>592</v>
      </c>
      <c r="E453" s="115" t="s">
        <v>497</v>
      </c>
      <c r="F453" s="114" t="s">
        <v>815</v>
      </c>
    </row>
    <row r="454" spans="1:6" x14ac:dyDescent="0.2">
      <c r="A454" s="114" t="s">
        <v>814</v>
      </c>
      <c r="B454" s="114" t="s">
        <v>815</v>
      </c>
      <c r="C454" s="114">
        <v>592</v>
      </c>
      <c r="D454" s="115">
        <v>597</v>
      </c>
      <c r="E454" s="115" t="s">
        <v>498</v>
      </c>
      <c r="F454" s="114" t="s">
        <v>815</v>
      </c>
    </row>
    <row r="455" spans="1:6" x14ac:dyDescent="0.2">
      <c r="A455" s="114" t="s">
        <v>814</v>
      </c>
      <c r="B455" s="114" t="s">
        <v>815</v>
      </c>
      <c r="C455" s="114">
        <v>592</v>
      </c>
      <c r="D455" s="115">
        <v>673</v>
      </c>
      <c r="E455" s="115" t="s">
        <v>499</v>
      </c>
      <c r="F455" s="114" t="s">
        <v>815</v>
      </c>
    </row>
    <row r="456" spans="1:6" x14ac:dyDescent="0.2">
      <c r="A456" s="114" t="s">
        <v>814</v>
      </c>
      <c r="B456" s="114" t="s">
        <v>815</v>
      </c>
      <c r="C456" s="114">
        <v>592</v>
      </c>
      <c r="D456" s="115">
        <v>674</v>
      </c>
      <c r="E456" s="115" t="s">
        <v>500</v>
      </c>
      <c r="F456" s="114" t="s">
        <v>815</v>
      </c>
    </row>
    <row r="457" spans="1:6" x14ac:dyDescent="0.2">
      <c r="A457" s="114" t="s">
        <v>814</v>
      </c>
      <c r="B457" s="114" t="s">
        <v>815</v>
      </c>
      <c r="C457" s="114">
        <v>592</v>
      </c>
      <c r="D457" s="115">
        <v>675</v>
      </c>
      <c r="E457" s="115" t="s">
        <v>501</v>
      </c>
      <c r="F457" s="114" t="s">
        <v>815</v>
      </c>
    </row>
    <row r="458" spans="1:6" x14ac:dyDescent="0.2">
      <c r="A458" s="114" t="s">
        <v>814</v>
      </c>
      <c r="B458" s="114" t="s">
        <v>815</v>
      </c>
      <c r="C458" s="114">
        <v>592</v>
      </c>
      <c r="D458" s="115">
        <v>677</v>
      </c>
      <c r="E458" s="115" t="s">
        <v>502</v>
      </c>
      <c r="F458" s="114" t="s">
        <v>815</v>
      </c>
    </row>
    <row r="459" spans="1:6" x14ac:dyDescent="0.2">
      <c r="A459" s="114" t="s">
        <v>814</v>
      </c>
      <c r="B459" s="114" t="s">
        <v>815</v>
      </c>
      <c r="C459" s="114">
        <v>592</v>
      </c>
      <c r="D459" s="115">
        <v>678</v>
      </c>
      <c r="E459" s="115" t="s">
        <v>503</v>
      </c>
      <c r="F459" s="114" t="s">
        <v>815</v>
      </c>
    </row>
    <row r="460" spans="1:6" x14ac:dyDescent="0.2">
      <c r="A460" s="114" t="s">
        <v>814</v>
      </c>
      <c r="B460" s="114" t="s">
        <v>815</v>
      </c>
      <c r="C460" s="114">
        <v>592</v>
      </c>
      <c r="D460" s="115">
        <v>679</v>
      </c>
      <c r="E460" s="115" t="s">
        <v>504</v>
      </c>
      <c r="F460" s="114" t="s">
        <v>815</v>
      </c>
    </row>
    <row r="461" spans="1:6" x14ac:dyDescent="0.2">
      <c r="A461" s="114" t="s">
        <v>814</v>
      </c>
      <c r="B461" s="114" t="s">
        <v>815</v>
      </c>
      <c r="C461" s="114">
        <v>592</v>
      </c>
      <c r="D461" s="115">
        <v>680</v>
      </c>
      <c r="E461" s="115" t="s">
        <v>505</v>
      </c>
      <c r="F461" s="114" t="s">
        <v>815</v>
      </c>
    </row>
    <row r="462" spans="1:6" x14ac:dyDescent="0.2">
      <c r="A462" s="114" t="s">
        <v>814</v>
      </c>
      <c r="B462" s="114" t="s">
        <v>815</v>
      </c>
      <c r="C462" s="114">
        <v>592</v>
      </c>
      <c r="D462" s="115">
        <v>681</v>
      </c>
      <c r="E462" s="115" t="s">
        <v>506</v>
      </c>
      <c r="F462" s="114" t="s">
        <v>815</v>
      </c>
    </row>
    <row r="463" spans="1:6" x14ac:dyDescent="0.2">
      <c r="A463" s="114" t="s">
        <v>814</v>
      </c>
      <c r="B463" s="114" t="s">
        <v>815</v>
      </c>
      <c r="C463" s="114">
        <v>592</v>
      </c>
      <c r="D463" s="115">
        <v>682</v>
      </c>
      <c r="E463" s="115" t="s">
        <v>507</v>
      </c>
      <c r="F463" s="114" t="s">
        <v>815</v>
      </c>
    </row>
    <row r="464" spans="1:6" x14ac:dyDescent="0.2">
      <c r="A464" s="114" t="s">
        <v>814</v>
      </c>
      <c r="B464" s="114" t="s">
        <v>815</v>
      </c>
      <c r="C464" s="114">
        <v>592</v>
      </c>
      <c r="D464" s="115">
        <v>683</v>
      </c>
      <c r="E464" s="115" t="s">
        <v>508</v>
      </c>
      <c r="F464" s="114" t="s">
        <v>815</v>
      </c>
    </row>
    <row r="465" spans="1:6" x14ac:dyDescent="0.2">
      <c r="A465" s="114" t="s">
        <v>814</v>
      </c>
      <c r="B465" s="114" t="s">
        <v>815</v>
      </c>
      <c r="C465" s="114">
        <v>592</v>
      </c>
      <c r="D465" s="115">
        <v>684</v>
      </c>
      <c r="E465" s="115" t="s">
        <v>509</v>
      </c>
      <c r="F465" s="114" t="s">
        <v>815</v>
      </c>
    </row>
    <row r="466" spans="1:6" x14ac:dyDescent="0.2">
      <c r="A466" s="114" t="s">
        <v>814</v>
      </c>
      <c r="B466" s="114" t="s">
        <v>815</v>
      </c>
      <c r="C466" s="114">
        <v>592</v>
      </c>
      <c r="D466" s="115">
        <v>685</v>
      </c>
      <c r="E466" s="115" t="s">
        <v>510</v>
      </c>
      <c r="F466" s="114" t="s">
        <v>815</v>
      </c>
    </row>
    <row r="467" spans="1:6" x14ac:dyDescent="0.2">
      <c r="A467" s="114" t="s">
        <v>814</v>
      </c>
      <c r="B467" s="114" t="s">
        <v>815</v>
      </c>
      <c r="C467" s="114">
        <v>592</v>
      </c>
      <c r="D467" s="115">
        <v>701</v>
      </c>
      <c r="E467" s="115" t="s">
        <v>511</v>
      </c>
      <c r="F467" s="114" t="s">
        <v>815</v>
      </c>
    </row>
    <row r="468" spans="1:6" x14ac:dyDescent="0.2">
      <c r="A468" s="114" t="s">
        <v>816</v>
      </c>
      <c r="B468" s="114">
        <v>0</v>
      </c>
      <c r="C468" s="114">
        <v>0</v>
      </c>
      <c r="D468" s="115">
        <v>508</v>
      </c>
      <c r="E468" s="115" t="s">
        <v>512</v>
      </c>
      <c r="F468" s="114">
        <v>0</v>
      </c>
    </row>
    <row r="469" spans="1:6" x14ac:dyDescent="0.2">
      <c r="A469" s="114" t="s">
        <v>817</v>
      </c>
      <c r="B469" s="114" t="s">
        <v>818</v>
      </c>
      <c r="C469" s="114">
        <v>260</v>
      </c>
      <c r="D469" s="115">
        <v>260</v>
      </c>
      <c r="E469" s="115" t="s">
        <v>513</v>
      </c>
      <c r="F469" s="114" t="s">
        <v>818</v>
      </c>
    </row>
    <row r="470" spans="1:6" x14ac:dyDescent="0.2">
      <c r="A470" s="114" t="s">
        <v>817</v>
      </c>
      <c r="B470" s="114" t="s">
        <v>818</v>
      </c>
      <c r="C470" s="114">
        <v>260</v>
      </c>
      <c r="D470" s="115">
        <v>262</v>
      </c>
      <c r="E470" s="115" t="s">
        <v>514</v>
      </c>
      <c r="F470" s="114" t="s">
        <v>818</v>
      </c>
    </row>
    <row r="471" spans="1:6" x14ac:dyDescent="0.2">
      <c r="A471" s="114" t="s">
        <v>817</v>
      </c>
      <c r="B471" s="114" t="s">
        <v>818</v>
      </c>
      <c r="C471" s="114">
        <v>260</v>
      </c>
      <c r="D471" s="115">
        <v>263</v>
      </c>
      <c r="E471" s="115" t="s">
        <v>515</v>
      </c>
      <c r="F471" s="114" t="s">
        <v>818</v>
      </c>
    </row>
    <row r="472" spans="1:6" x14ac:dyDescent="0.2">
      <c r="A472" s="114" t="s">
        <v>817</v>
      </c>
      <c r="B472" s="114" t="s">
        <v>818</v>
      </c>
      <c r="C472" s="114">
        <v>260</v>
      </c>
      <c r="D472" s="115">
        <v>265</v>
      </c>
      <c r="E472" s="115" t="s">
        <v>516</v>
      </c>
      <c r="F472" s="114" t="s">
        <v>818</v>
      </c>
    </row>
    <row r="473" spans="1:6" x14ac:dyDescent="0.2">
      <c r="A473" s="114" t="s">
        <v>817</v>
      </c>
      <c r="B473" s="114" t="s">
        <v>818</v>
      </c>
      <c r="C473" s="114">
        <v>260</v>
      </c>
      <c r="D473" s="115">
        <v>266</v>
      </c>
      <c r="E473" s="115" t="s">
        <v>517</v>
      </c>
      <c r="F473" s="114" t="s">
        <v>818</v>
      </c>
    </row>
    <row r="474" spans="1:6" x14ac:dyDescent="0.2">
      <c r="A474" s="114" t="s">
        <v>817</v>
      </c>
      <c r="B474" s="114" t="s">
        <v>818</v>
      </c>
      <c r="C474" s="114">
        <v>260</v>
      </c>
      <c r="D474" s="115">
        <v>267</v>
      </c>
      <c r="E474" s="115" t="s">
        <v>518</v>
      </c>
      <c r="F474" s="114" t="s">
        <v>818</v>
      </c>
    </row>
    <row r="475" spans="1:6" x14ac:dyDescent="0.2">
      <c r="A475" s="114" t="s">
        <v>817</v>
      </c>
      <c r="B475" s="114" t="s">
        <v>818</v>
      </c>
      <c r="C475" s="114">
        <v>260</v>
      </c>
      <c r="D475" s="115">
        <v>268</v>
      </c>
      <c r="E475" s="115" t="s">
        <v>519</v>
      </c>
      <c r="F475" s="114" t="s">
        <v>818</v>
      </c>
    </row>
    <row r="476" spans="1:6" x14ac:dyDescent="0.2">
      <c r="A476" s="114" t="s">
        <v>817</v>
      </c>
      <c r="B476" s="114" t="s">
        <v>818</v>
      </c>
      <c r="C476" s="114">
        <v>260</v>
      </c>
      <c r="D476" s="115">
        <v>276</v>
      </c>
      <c r="E476" s="115" t="s">
        <v>520</v>
      </c>
      <c r="F476" s="114" t="s">
        <v>818</v>
      </c>
    </row>
    <row r="477" spans="1:6" x14ac:dyDescent="0.2">
      <c r="A477" s="114" t="s">
        <v>819</v>
      </c>
      <c r="B477" s="114" t="s">
        <v>820</v>
      </c>
      <c r="C477" s="114">
        <v>983</v>
      </c>
      <c r="D477" s="115">
        <v>841</v>
      </c>
      <c r="E477" s="115" t="s">
        <v>521</v>
      </c>
      <c r="F477" s="114" t="s">
        <v>820</v>
      </c>
    </row>
    <row r="478" spans="1:6" x14ac:dyDescent="0.2">
      <c r="A478" s="114" t="s">
        <v>819</v>
      </c>
      <c r="B478" s="114" t="s">
        <v>820</v>
      </c>
      <c r="C478" s="114">
        <v>983</v>
      </c>
      <c r="D478" s="115">
        <v>861</v>
      </c>
      <c r="E478" s="115" t="s">
        <v>522</v>
      </c>
      <c r="F478" s="114" t="s">
        <v>820</v>
      </c>
    </row>
    <row r="479" spans="1:6" x14ac:dyDescent="0.2">
      <c r="A479" s="114" t="s">
        <v>819</v>
      </c>
      <c r="B479" s="114" t="s">
        <v>820</v>
      </c>
      <c r="C479" s="114">
        <v>983</v>
      </c>
      <c r="D479" s="115">
        <v>867</v>
      </c>
      <c r="E479" s="115" t="s">
        <v>523</v>
      </c>
      <c r="F479" s="114" t="s">
        <v>820</v>
      </c>
    </row>
    <row r="480" spans="1:6" x14ac:dyDescent="0.2">
      <c r="A480" s="114" t="s">
        <v>819</v>
      </c>
      <c r="B480" s="114" t="s">
        <v>820</v>
      </c>
      <c r="C480" s="114">
        <v>983</v>
      </c>
      <c r="D480" s="115">
        <v>958</v>
      </c>
      <c r="E480" s="115" t="s">
        <v>524</v>
      </c>
      <c r="F480" s="114" t="s">
        <v>820</v>
      </c>
    </row>
    <row r="481" spans="1:6" x14ac:dyDescent="0.2">
      <c r="A481" s="114" t="s">
        <v>819</v>
      </c>
      <c r="B481" s="114" t="s">
        <v>820</v>
      </c>
      <c r="C481" s="114">
        <v>983</v>
      </c>
      <c r="D481" s="115">
        <v>983</v>
      </c>
      <c r="E481" s="115" t="s">
        <v>525</v>
      </c>
      <c r="F481" s="114" t="s">
        <v>820</v>
      </c>
    </row>
    <row r="482" spans="1:6" x14ac:dyDescent="0.2">
      <c r="A482" s="114" t="s">
        <v>821</v>
      </c>
      <c r="B482" s="114">
        <v>0</v>
      </c>
      <c r="C482" s="114">
        <v>0</v>
      </c>
      <c r="D482" s="115">
        <v>932</v>
      </c>
      <c r="E482" s="115" t="s">
        <v>526</v>
      </c>
      <c r="F482" s="114">
        <v>0</v>
      </c>
    </row>
    <row r="483" spans="1:6" x14ac:dyDescent="0.2">
      <c r="A483" s="114" t="s">
        <v>821</v>
      </c>
      <c r="B483" s="114">
        <v>0</v>
      </c>
      <c r="C483" s="114">
        <v>0</v>
      </c>
      <c r="D483" s="115">
        <v>943</v>
      </c>
      <c r="E483" s="115" t="s">
        <v>527</v>
      </c>
      <c r="F483" s="114">
        <v>0</v>
      </c>
    </row>
    <row r="484" spans="1:6" x14ac:dyDescent="0.2">
      <c r="A484" s="114" t="s">
        <v>821</v>
      </c>
      <c r="B484" s="114">
        <v>0</v>
      </c>
      <c r="C484" s="114">
        <v>0</v>
      </c>
      <c r="D484" s="115">
        <v>985</v>
      </c>
      <c r="E484" s="115" t="s">
        <v>528</v>
      </c>
      <c r="F484" s="114">
        <v>0</v>
      </c>
    </row>
    <row r="485" spans="1:6" x14ac:dyDescent="0.2">
      <c r="A485" s="114" t="s">
        <v>821</v>
      </c>
      <c r="B485" s="114">
        <v>0</v>
      </c>
      <c r="C485" s="114">
        <v>0</v>
      </c>
      <c r="D485" s="115">
        <v>986</v>
      </c>
      <c r="E485" s="115" t="s">
        <v>529</v>
      </c>
      <c r="F485" s="114">
        <v>0</v>
      </c>
    </row>
    <row r="486" spans="1:6" x14ac:dyDescent="0.2">
      <c r="D486" s="115">
        <v>240</v>
      </c>
      <c r="E486" s="439" t="s">
        <v>1673</v>
      </c>
    </row>
  </sheetData>
  <autoFilter ref="A1:E485"/>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P445"/>
  <sheetViews>
    <sheetView workbookViewId="0">
      <selection activeCell="G33" sqref="G33"/>
    </sheetView>
  </sheetViews>
  <sheetFormatPr defaultRowHeight="15" x14ac:dyDescent="0.25"/>
  <sheetData>
    <row r="2" spans="1:2" x14ac:dyDescent="0.25">
      <c r="A2" t="s">
        <v>657</v>
      </c>
      <c r="B2" t="s">
        <v>823</v>
      </c>
    </row>
    <row r="3" spans="1:2" x14ac:dyDescent="0.25">
      <c r="A3">
        <v>252</v>
      </c>
      <c r="B3">
        <v>0</v>
      </c>
    </row>
    <row r="4" spans="1:2" x14ac:dyDescent="0.25">
      <c r="A4">
        <v>710</v>
      </c>
      <c r="B4">
        <v>7.0000000000000007E-2</v>
      </c>
    </row>
    <row r="5" spans="1:2" x14ac:dyDescent="0.25">
      <c r="A5">
        <v>267</v>
      </c>
      <c r="B5">
        <v>3.6875510514327812</v>
      </c>
    </row>
    <row r="6" spans="1:2" x14ac:dyDescent="0.25">
      <c r="A6">
        <v>206</v>
      </c>
      <c r="B6">
        <v>2.352536947530051</v>
      </c>
    </row>
    <row r="7" spans="1:2" x14ac:dyDescent="0.25">
      <c r="A7">
        <v>460</v>
      </c>
      <c r="B7">
        <v>5.3523759471833525</v>
      </c>
    </row>
    <row r="8" spans="1:2" x14ac:dyDescent="0.25">
      <c r="A8">
        <v>242</v>
      </c>
      <c r="B8">
        <v>3.08</v>
      </c>
    </row>
    <row r="9" spans="1:2" x14ac:dyDescent="0.25">
      <c r="A9" t="s">
        <v>822</v>
      </c>
      <c r="B9">
        <v>0.06</v>
      </c>
    </row>
    <row r="10" spans="1:2" x14ac:dyDescent="0.25">
      <c r="A10">
        <v>801</v>
      </c>
      <c r="B10">
        <v>6.54</v>
      </c>
    </row>
    <row r="11" spans="1:2" x14ac:dyDescent="0.25">
      <c r="A11">
        <v>505</v>
      </c>
      <c r="B11">
        <v>0.55000000000000004</v>
      </c>
    </row>
    <row r="12" spans="1:2" x14ac:dyDescent="0.25">
      <c r="A12">
        <v>624</v>
      </c>
      <c r="B12">
        <v>0.08</v>
      </c>
    </row>
    <row r="13" spans="1:2" x14ac:dyDescent="0.25">
      <c r="A13">
        <v>501</v>
      </c>
      <c r="B13">
        <v>0.3</v>
      </c>
    </row>
    <row r="14" spans="1:2" x14ac:dyDescent="0.25">
      <c r="A14">
        <v>671</v>
      </c>
      <c r="B14">
        <v>2.92</v>
      </c>
    </row>
    <row r="15" spans="1:2" x14ac:dyDescent="0.25">
      <c r="A15">
        <v>35</v>
      </c>
      <c r="B15">
        <v>0.08</v>
      </c>
    </row>
    <row r="16" spans="1:2" x14ac:dyDescent="0.25">
      <c r="A16" t="s">
        <v>822</v>
      </c>
      <c r="B16">
        <v>0.4</v>
      </c>
    </row>
    <row r="17" spans="1:16" x14ac:dyDescent="0.25">
      <c r="A17">
        <v>258</v>
      </c>
      <c r="B17">
        <v>2.77</v>
      </c>
      <c r="N17">
        <v>2.4400246647949215</v>
      </c>
      <c r="O17">
        <v>2.0786433775024413</v>
      </c>
      <c r="P17">
        <v>2.3279684325256347</v>
      </c>
    </row>
    <row r="18" spans="1:16" x14ac:dyDescent="0.25">
      <c r="A18">
        <v>702</v>
      </c>
      <c r="B18">
        <v>2.9068341640631359</v>
      </c>
      <c r="N18">
        <v>-0.81837600469589233</v>
      </c>
      <c r="O18">
        <v>-0.49592998623847961</v>
      </c>
      <c r="P18">
        <v>-0.48019200563430786</v>
      </c>
    </row>
    <row r="19" spans="1:16" x14ac:dyDescent="0.25">
      <c r="A19">
        <v>779</v>
      </c>
      <c r="B19">
        <v>2.4015661236507406</v>
      </c>
      <c r="N19">
        <v>3.3398199081420898</v>
      </c>
      <c r="O19">
        <v>3.0639400482177734</v>
      </c>
      <c r="P19">
        <v>3.0430400371551514</v>
      </c>
    </row>
    <row r="20" spans="1:16" x14ac:dyDescent="0.25">
      <c r="A20">
        <v>319</v>
      </c>
      <c r="B20">
        <v>0.15</v>
      </c>
      <c r="N20">
        <v>2.8816149999999996</v>
      </c>
      <c r="O20">
        <v>2.3433959999999998</v>
      </c>
      <c r="P20">
        <v>2.643465</v>
      </c>
    </row>
    <row r="21" spans="1:16" x14ac:dyDescent="0.25">
      <c r="A21">
        <v>740</v>
      </c>
      <c r="B21">
        <v>0.68137522058959055</v>
      </c>
      <c r="N21">
        <v>4.019578378051758</v>
      </c>
      <c r="O21">
        <v>3.0368366465454097</v>
      </c>
      <c r="P21">
        <v>4.1340049179687499</v>
      </c>
    </row>
    <row r="22" spans="1:16" x14ac:dyDescent="0.25">
      <c r="A22">
        <v>669</v>
      </c>
      <c r="B22">
        <v>0.03</v>
      </c>
      <c r="N22">
        <v>0.34335436867523189</v>
      </c>
      <c r="O22">
        <v>0.65600230079650879</v>
      </c>
      <c r="P22">
        <v>0.83884543728637695</v>
      </c>
    </row>
    <row r="23" spans="1:16" x14ac:dyDescent="0.25">
      <c r="A23" t="s">
        <v>822</v>
      </c>
      <c r="B23">
        <v>0.15</v>
      </c>
    </row>
    <row r="24" spans="1:16" x14ac:dyDescent="0.25">
      <c r="A24">
        <v>458</v>
      </c>
      <c r="B24">
        <v>7.3286530666661234</v>
      </c>
    </row>
    <row r="25" spans="1:16" x14ac:dyDescent="0.25">
      <c r="A25">
        <v>55</v>
      </c>
      <c r="B25">
        <v>9.8113435784622958</v>
      </c>
    </row>
    <row r="26" spans="1:16" x14ac:dyDescent="0.25">
      <c r="A26">
        <v>504</v>
      </c>
      <c r="B26">
        <v>2.0051336657947232</v>
      </c>
    </row>
    <row r="27" spans="1:16" x14ac:dyDescent="0.25">
      <c r="A27">
        <v>704</v>
      </c>
      <c r="B27">
        <v>9.5523982315241653</v>
      </c>
    </row>
    <row r="28" spans="1:16" x14ac:dyDescent="0.25">
      <c r="A28" t="s">
        <v>822</v>
      </c>
      <c r="B28">
        <v>46.735999999999997</v>
      </c>
    </row>
    <row r="29" spans="1:16" x14ac:dyDescent="0.25">
      <c r="A29">
        <v>552</v>
      </c>
      <c r="B29">
        <v>3.0967902740826663</v>
      </c>
    </row>
    <row r="30" spans="1:16" x14ac:dyDescent="0.25">
      <c r="A30">
        <v>255</v>
      </c>
      <c r="B30">
        <v>4.2162477286656701</v>
      </c>
    </row>
    <row r="31" spans="1:16" x14ac:dyDescent="0.25">
      <c r="A31">
        <v>56</v>
      </c>
      <c r="B31">
        <v>12.524785995417327</v>
      </c>
    </row>
    <row r="32" spans="1:16" x14ac:dyDescent="0.25">
      <c r="A32">
        <v>806</v>
      </c>
      <c r="B32">
        <v>5.8078141427412797</v>
      </c>
    </row>
    <row r="33" spans="1:2" x14ac:dyDescent="0.25">
      <c r="A33">
        <v>372</v>
      </c>
      <c r="B33">
        <v>0.76293968221264752</v>
      </c>
    </row>
    <row r="34" spans="1:2" x14ac:dyDescent="0.25">
      <c r="A34">
        <v>706</v>
      </c>
      <c r="B34">
        <v>3.8880000114440918</v>
      </c>
    </row>
    <row r="35" spans="1:2" x14ac:dyDescent="0.25">
      <c r="A35">
        <v>318</v>
      </c>
      <c r="B35">
        <v>1.2354476796857963</v>
      </c>
    </row>
    <row r="36" spans="1:2" x14ac:dyDescent="0.25">
      <c r="A36">
        <v>807</v>
      </c>
      <c r="B36">
        <v>3.78</v>
      </c>
    </row>
    <row r="37" spans="1:2" x14ac:dyDescent="0.25">
      <c r="A37">
        <v>808</v>
      </c>
      <c r="B37">
        <v>4.8234998604413537</v>
      </c>
    </row>
    <row r="38" spans="1:2" x14ac:dyDescent="0.25">
      <c r="A38">
        <v>810</v>
      </c>
      <c r="B38">
        <v>10.648020431917562</v>
      </c>
    </row>
    <row r="39" spans="1:2" x14ac:dyDescent="0.25">
      <c r="A39">
        <v>327</v>
      </c>
      <c r="B39">
        <v>3.4378145264500888</v>
      </c>
    </row>
    <row r="40" spans="1:2" x14ac:dyDescent="0.25">
      <c r="A40">
        <v>651</v>
      </c>
      <c r="B40">
        <v>2.7951055317687268</v>
      </c>
    </row>
    <row r="41" spans="1:2" x14ac:dyDescent="0.25">
      <c r="A41">
        <v>652</v>
      </c>
      <c r="B41">
        <v>13.891168521510231</v>
      </c>
    </row>
    <row r="42" spans="1:2" x14ac:dyDescent="0.25">
      <c r="A42" t="s">
        <v>822</v>
      </c>
      <c r="B42">
        <v>0.74</v>
      </c>
    </row>
    <row r="43" spans="1:2" x14ac:dyDescent="0.25">
      <c r="A43">
        <v>591</v>
      </c>
      <c r="B43">
        <v>0.79994146876406946</v>
      </c>
    </row>
    <row r="44" spans="1:2" x14ac:dyDescent="0.25">
      <c r="A44">
        <v>535</v>
      </c>
      <c r="B44">
        <v>0.1</v>
      </c>
    </row>
    <row r="45" spans="1:2" x14ac:dyDescent="0.25">
      <c r="A45">
        <v>499</v>
      </c>
      <c r="B45">
        <v>4.035758220850532</v>
      </c>
    </row>
    <row r="46" spans="1:2" x14ac:dyDescent="0.25">
      <c r="A46">
        <v>343</v>
      </c>
      <c r="B46">
        <v>0.39</v>
      </c>
    </row>
    <row r="47" spans="1:2" x14ac:dyDescent="0.25">
      <c r="A47">
        <v>509</v>
      </c>
      <c r="B47">
        <v>2.9060945867591559</v>
      </c>
    </row>
    <row r="48" spans="1:2" x14ac:dyDescent="0.25">
      <c r="A48">
        <v>257</v>
      </c>
      <c r="B48">
        <v>8.7914036894376739</v>
      </c>
    </row>
    <row r="49" spans="1:2" x14ac:dyDescent="0.25">
      <c r="A49">
        <v>220</v>
      </c>
      <c r="B49">
        <v>0.39495021075321474</v>
      </c>
    </row>
    <row r="50" spans="1:2" x14ac:dyDescent="0.25">
      <c r="A50">
        <v>708</v>
      </c>
      <c r="B50">
        <v>3.6768833340567593</v>
      </c>
    </row>
    <row r="51" spans="1:2" x14ac:dyDescent="0.25">
      <c r="A51" t="s">
        <v>822</v>
      </c>
      <c r="B51">
        <v>0.28000000000000003</v>
      </c>
    </row>
    <row r="52" spans="1:2" x14ac:dyDescent="0.25">
      <c r="A52">
        <v>812</v>
      </c>
      <c r="B52">
        <v>6.262241016327847</v>
      </c>
    </row>
    <row r="53" spans="1:2" x14ac:dyDescent="0.25">
      <c r="A53">
        <v>328</v>
      </c>
      <c r="B53">
        <v>0.02</v>
      </c>
    </row>
    <row r="54" spans="1:2" x14ac:dyDescent="0.25">
      <c r="A54">
        <v>266</v>
      </c>
      <c r="B54">
        <v>3.7561274905545745</v>
      </c>
    </row>
    <row r="55" spans="1:2" x14ac:dyDescent="0.25">
      <c r="A55">
        <v>313</v>
      </c>
      <c r="B55">
        <v>3.2</v>
      </c>
    </row>
    <row r="56" spans="1:2" x14ac:dyDescent="0.25">
      <c r="A56" t="s">
        <v>822</v>
      </c>
      <c r="B56">
        <v>0.05</v>
      </c>
    </row>
    <row r="57" spans="1:2" x14ac:dyDescent="0.25">
      <c r="A57">
        <v>813</v>
      </c>
      <c r="B57">
        <v>2.1379999999999999</v>
      </c>
    </row>
    <row r="58" spans="1:2" x14ac:dyDescent="0.25">
      <c r="A58" t="s">
        <v>822</v>
      </c>
      <c r="B58">
        <v>0.14000000000000001</v>
      </c>
    </row>
    <row r="59" spans="1:2" x14ac:dyDescent="0.25">
      <c r="A59">
        <v>699</v>
      </c>
      <c r="B59">
        <v>2.88</v>
      </c>
    </row>
    <row r="60" spans="1:2" x14ac:dyDescent="0.25">
      <c r="A60">
        <v>73</v>
      </c>
      <c r="B60">
        <v>7.33</v>
      </c>
    </row>
    <row r="61" spans="1:2" x14ac:dyDescent="0.25">
      <c r="A61">
        <v>814</v>
      </c>
      <c r="B61">
        <v>16.68</v>
      </c>
    </row>
    <row r="62" spans="1:2" x14ac:dyDescent="0.25">
      <c r="A62">
        <v>72</v>
      </c>
      <c r="B62">
        <v>0.61</v>
      </c>
    </row>
    <row r="63" spans="1:2" x14ac:dyDescent="0.25">
      <c r="A63">
        <v>279</v>
      </c>
      <c r="B63">
        <v>3.62</v>
      </c>
    </row>
    <row r="64" spans="1:2" x14ac:dyDescent="0.25">
      <c r="A64">
        <v>274</v>
      </c>
      <c r="B64">
        <v>0.32100000000000001</v>
      </c>
    </row>
    <row r="65" spans="1:2" x14ac:dyDescent="0.25">
      <c r="A65">
        <v>637</v>
      </c>
      <c r="B65">
        <v>1.69</v>
      </c>
    </row>
    <row r="66" spans="1:2" x14ac:dyDescent="0.25">
      <c r="A66" t="s">
        <v>822</v>
      </c>
      <c r="B66">
        <v>0.26</v>
      </c>
    </row>
    <row r="67" spans="1:2" x14ac:dyDescent="0.25">
      <c r="A67">
        <v>370</v>
      </c>
      <c r="B67">
        <v>5.99</v>
      </c>
    </row>
    <row r="68" spans="1:2" x14ac:dyDescent="0.25">
      <c r="A68">
        <v>550</v>
      </c>
      <c r="B68">
        <v>3.34</v>
      </c>
    </row>
    <row r="69" spans="1:2" x14ac:dyDescent="0.25">
      <c r="A69" t="s">
        <v>822</v>
      </c>
      <c r="B69">
        <v>7.0000000000000001E-3</v>
      </c>
    </row>
    <row r="70" spans="1:2" x14ac:dyDescent="0.25">
      <c r="A70">
        <v>57</v>
      </c>
      <c r="B70">
        <v>8.5299999999999994</v>
      </c>
    </row>
    <row r="71" spans="1:2" x14ac:dyDescent="0.25">
      <c r="A71">
        <v>365</v>
      </c>
      <c r="B71">
        <v>3.83</v>
      </c>
    </row>
    <row r="72" spans="1:2" x14ac:dyDescent="0.25">
      <c r="A72" t="s">
        <v>822</v>
      </c>
      <c r="B72">
        <v>3.1680000000000001</v>
      </c>
    </row>
    <row r="73" spans="1:2" x14ac:dyDescent="0.25">
      <c r="A73">
        <v>462</v>
      </c>
      <c r="B73">
        <v>11.19</v>
      </c>
    </row>
    <row r="74" spans="1:2" x14ac:dyDescent="0.25">
      <c r="A74">
        <v>745</v>
      </c>
      <c r="B74">
        <v>0.2</v>
      </c>
    </row>
    <row r="75" spans="1:2" x14ac:dyDescent="0.25">
      <c r="A75">
        <v>701</v>
      </c>
      <c r="B75">
        <v>2.35</v>
      </c>
    </row>
    <row r="76" spans="1:2" x14ac:dyDescent="0.25">
      <c r="A76">
        <v>454</v>
      </c>
      <c r="B76">
        <v>7.21</v>
      </c>
    </row>
    <row r="77" spans="1:2" x14ac:dyDescent="0.25">
      <c r="A77">
        <v>246</v>
      </c>
      <c r="B77">
        <v>9.5299999999999994</v>
      </c>
    </row>
    <row r="78" spans="1:2" x14ac:dyDescent="0.25">
      <c r="A78" t="s">
        <v>822</v>
      </c>
      <c r="B78">
        <v>1E-3</v>
      </c>
    </row>
    <row r="79" spans="1:2" x14ac:dyDescent="0.25">
      <c r="A79">
        <v>5</v>
      </c>
      <c r="B79">
        <v>0</v>
      </c>
    </row>
    <row r="80" spans="1:2" x14ac:dyDescent="0.25">
      <c r="A80">
        <v>387</v>
      </c>
      <c r="B80">
        <v>1.4999999999999999E-2</v>
      </c>
    </row>
    <row r="81" spans="1:2" x14ac:dyDescent="0.25">
      <c r="A81">
        <v>210</v>
      </c>
      <c r="B81">
        <v>4.62</v>
      </c>
    </row>
    <row r="82" spans="1:2" x14ac:dyDescent="0.25">
      <c r="A82">
        <v>670</v>
      </c>
      <c r="B82">
        <v>1.85</v>
      </c>
    </row>
    <row r="83" spans="1:2" x14ac:dyDescent="0.25">
      <c r="A83">
        <v>265</v>
      </c>
      <c r="B83">
        <v>1.18</v>
      </c>
    </row>
    <row r="84" spans="1:2" x14ac:dyDescent="0.25">
      <c r="A84">
        <v>312</v>
      </c>
      <c r="B84">
        <v>7.55</v>
      </c>
    </row>
    <row r="85" spans="1:2" x14ac:dyDescent="0.25">
      <c r="A85">
        <v>256</v>
      </c>
      <c r="B85">
        <v>5.59</v>
      </c>
    </row>
    <row r="86" spans="1:2" x14ac:dyDescent="0.25">
      <c r="A86">
        <v>64</v>
      </c>
      <c r="B86">
        <v>8.16</v>
      </c>
    </row>
    <row r="87" spans="1:2" x14ac:dyDescent="0.25">
      <c r="A87" t="s">
        <v>822</v>
      </c>
      <c r="B87">
        <v>1.08</v>
      </c>
    </row>
    <row r="88" spans="1:2" x14ac:dyDescent="0.25">
      <c r="A88">
        <v>269</v>
      </c>
      <c r="B88">
        <v>0.33</v>
      </c>
    </row>
    <row r="89" spans="1:2" x14ac:dyDescent="0.25">
      <c r="A89" t="s">
        <v>822</v>
      </c>
      <c r="B89">
        <v>0.24</v>
      </c>
    </row>
    <row r="90" spans="1:2" x14ac:dyDescent="0.25">
      <c r="A90" t="s">
        <v>822</v>
      </c>
      <c r="B90">
        <v>0.92</v>
      </c>
    </row>
    <row r="91" spans="1:2" x14ac:dyDescent="0.25">
      <c r="A91">
        <v>140</v>
      </c>
      <c r="B91">
        <v>0.1</v>
      </c>
    </row>
    <row r="92" spans="1:2" x14ac:dyDescent="0.25">
      <c r="A92">
        <v>62</v>
      </c>
      <c r="B92">
        <v>9.7100000000000009</v>
      </c>
    </row>
    <row r="93" spans="1:2" x14ac:dyDescent="0.25">
      <c r="A93">
        <v>2</v>
      </c>
      <c r="B93">
        <v>8.86</v>
      </c>
    </row>
    <row r="94" spans="1:2" x14ac:dyDescent="0.25">
      <c r="A94">
        <v>653</v>
      </c>
      <c r="B94">
        <v>1.98</v>
      </c>
    </row>
    <row r="95" spans="1:2" x14ac:dyDescent="0.25">
      <c r="A95" t="s">
        <v>822</v>
      </c>
      <c r="B95">
        <v>1.07</v>
      </c>
    </row>
    <row r="96" spans="1:2" x14ac:dyDescent="0.25">
      <c r="A96">
        <v>338</v>
      </c>
      <c r="B96">
        <v>0.22</v>
      </c>
    </row>
    <row r="97" spans="1:2" x14ac:dyDescent="0.25">
      <c r="A97">
        <v>826</v>
      </c>
      <c r="B97">
        <v>16.3</v>
      </c>
    </row>
    <row r="98" spans="1:2" x14ac:dyDescent="0.25">
      <c r="A98">
        <v>581</v>
      </c>
      <c r="B98">
        <v>0.84</v>
      </c>
    </row>
    <row r="99" spans="1:2" x14ac:dyDescent="0.25">
      <c r="A99">
        <v>385</v>
      </c>
      <c r="B99">
        <v>0.21</v>
      </c>
    </row>
    <row r="100" spans="1:2" x14ac:dyDescent="0.25">
      <c r="A100">
        <v>672</v>
      </c>
      <c r="B100">
        <v>2.13</v>
      </c>
    </row>
    <row r="101" spans="1:2" x14ac:dyDescent="0.25">
      <c r="A101">
        <v>827</v>
      </c>
      <c r="B101">
        <v>15.4</v>
      </c>
    </row>
    <row r="102" spans="1:2" x14ac:dyDescent="0.25">
      <c r="A102">
        <v>562</v>
      </c>
      <c r="B102">
        <v>0.03</v>
      </c>
    </row>
    <row r="103" spans="1:2" x14ac:dyDescent="0.25">
      <c r="A103">
        <v>306</v>
      </c>
      <c r="B103">
        <v>1.77</v>
      </c>
    </row>
    <row r="104" spans="1:2" x14ac:dyDescent="0.25">
      <c r="A104">
        <v>513</v>
      </c>
      <c r="B104">
        <v>3.71</v>
      </c>
    </row>
    <row r="105" spans="1:2" x14ac:dyDescent="0.25">
      <c r="A105">
        <v>514</v>
      </c>
      <c r="B105">
        <v>0.34</v>
      </c>
    </row>
    <row r="106" spans="1:2" x14ac:dyDescent="0.25">
      <c r="A106">
        <v>32</v>
      </c>
      <c r="B106">
        <v>13</v>
      </c>
    </row>
    <row r="107" spans="1:2" x14ac:dyDescent="0.25">
      <c r="A107">
        <v>541</v>
      </c>
      <c r="B107">
        <v>0.04</v>
      </c>
    </row>
    <row r="108" spans="1:2" x14ac:dyDescent="0.25">
      <c r="A108">
        <v>744</v>
      </c>
      <c r="B108">
        <v>1.34</v>
      </c>
    </row>
    <row r="109" spans="1:2" x14ac:dyDescent="0.25">
      <c r="A109">
        <v>268</v>
      </c>
      <c r="B109">
        <v>1.96</v>
      </c>
    </row>
    <row r="110" spans="1:2" x14ac:dyDescent="0.25">
      <c r="A110">
        <v>244</v>
      </c>
      <c r="B110">
        <v>6.96</v>
      </c>
    </row>
    <row r="111" spans="1:2" x14ac:dyDescent="0.25">
      <c r="A111" t="s">
        <v>822</v>
      </c>
      <c r="B111">
        <v>6.0000000000000001E-3</v>
      </c>
    </row>
    <row r="112" spans="1:2" x14ac:dyDescent="0.25">
      <c r="A112">
        <v>830</v>
      </c>
      <c r="B112">
        <v>3.58</v>
      </c>
    </row>
    <row r="113" spans="1:2" x14ac:dyDescent="0.25">
      <c r="A113">
        <v>832</v>
      </c>
      <c r="B113">
        <v>13.31</v>
      </c>
    </row>
    <row r="114" spans="1:2" x14ac:dyDescent="0.25">
      <c r="A114">
        <v>834</v>
      </c>
      <c r="B114">
        <v>9.3000000000000007</v>
      </c>
    </row>
    <row r="115" spans="1:2" x14ac:dyDescent="0.25">
      <c r="A115">
        <v>208</v>
      </c>
      <c r="B115">
        <v>9.6739999999999995</v>
      </c>
    </row>
    <row r="116" spans="1:2" x14ac:dyDescent="0.25">
      <c r="A116">
        <v>305</v>
      </c>
      <c r="B116">
        <v>1.06</v>
      </c>
    </row>
    <row r="117" spans="1:2" x14ac:dyDescent="0.25">
      <c r="A117">
        <v>326</v>
      </c>
      <c r="B117">
        <v>1</v>
      </c>
    </row>
    <row r="118" spans="1:2" x14ac:dyDescent="0.25">
      <c r="A118">
        <v>551</v>
      </c>
      <c r="B118">
        <v>6.6589999999999998</v>
      </c>
    </row>
    <row r="119" spans="1:2" x14ac:dyDescent="0.25">
      <c r="A119" t="s">
        <v>822</v>
      </c>
      <c r="B119">
        <v>0</v>
      </c>
    </row>
    <row r="120" spans="1:2" x14ac:dyDescent="0.25">
      <c r="A120">
        <v>469</v>
      </c>
      <c r="B120">
        <v>2.4460000000000002</v>
      </c>
    </row>
    <row r="121" spans="1:2" x14ac:dyDescent="0.25">
      <c r="A121">
        <v>712</v>
      </c>
      <c r="B121">
        <v>9.8450000000000006</v>
      </c>
    </row>
    <row r="122" spans="1:2" x14ac:dyDescent="0.25">
      <c r="A122">
        <v>836</v>
      </c>
      <c r="B122">
        <v>5.8869999999999996</v>
      </c>
    </row>
    <row r="123" spans="1:2" x14ac:dyDescent="0.25">
      <c r="A123">
        <v>457</v>
      </c>
      <c r="B123">
        <v>12.718999999999999</v>
      </c>
    </row>
    <row r="124" spans="1:2" x14ac:dyDescent="0.25">
      <c r="A124">
        <v>720</v>
      </c>
      <c r="B124">
        <v>0.03</v>
      </c>
    </row>
    <row r="125" spans="1:2" x14ac:dyDescent="0.25">
      <c r="A125">
        <v>212</v>
      </c>
      <c r="B125">
        <v>1.92</v>
      </c>
    </row>
    <row r="126" spans="1:2" x14ac:dyDescent="0.25">
      <c r="A126">
        <v>752</v>
      </c>
      <c r="B126">
        <v>8.3320000000000007</v>
      </c>
    </row>
    <row r="127" spans="1:2" x14ac:dyDescent="0.25">
      <c r="A127">
        <v>348</v>
      </c>
      <c r="B127">
        <v>0.25700000000000001</v>
      </c>
    </row>
    <row r="128" spans="1:2" x14ac:dyDescent="0.25">
      <c r="A128">
        <v>713</v>
      </c>
      <c r="B128">
        <v>9.3109999999999999</v>
      </c>
    </row>
    <row r="129" spans="1:2" x14ac:dyDescent="0.25">
      <c r="A129">
        <v>259</v>
      </c>
      <c r="B129">
        <v>1.9650000000000001</v>
      </c>
    </row>
    <row r="130" spans="1:2" x14ac:dyDescent="0.25">
      <c r="A130">
        <v>777</v>
      </c>
      <c r="B130">
        <v>0.76700000000000002</v>
      </c>
    </row>
    <row r="131" spans="1:2" x14ac:dyDescent="0.25">
      <c r="A131">
        <v>841</v>
      </c>
      <c r="B131">
        <v>15.642786334492294</v>
      </c>
    </row>
    <row r="132" spans="1:2" x14ac:dyDescent="0.25">
      <c r="A132">
        <v>346</v>
      </c>
      <c r="B132">
        <v>3.6400208453811147</v>
      </c>
    </row>
    <row r="133" spans="1:2" x14ac:dyDescent="0.25">
      <c r="A133">
        <v>515</v>
      </c>
      <c r="B133">
        <v>10.023461473885806</v>
      </c>
    </row>
    <row r="134" spans="1:2" x14ac:dyDescent="0.25">
      <c r="A134">
        <v>336</v>
      </c>
      <c r="B134">
        <v>1.01</v>
      </c>
    </row>
    <row r="135" spans="1:2" x14ac:dyDescent="0.25">
      <c r="A135">
        <v>557</v>
      </c>
      <c r="B135">
        <v>4.0642343346570149</v>
      </c>
    </row>
    <row r="136" spans="1:2" x14ac:dyDescent="0.25">
      <c r="A136">
        <v>388</v>
      </c>
      <c r="B136">
        <v>1.4665566660637257</v>
      </c>
    </row>
    <row r="137" spans="1:2" x14ac:dyDescent="0.25">
      <c r="A137">
        <v>598</v>
      </c>
      <c r="B137">
        <v>5.5057560453162271</v>
      </c>
    </row>
    <row r="138" spans="1:2" x14ac:dyDescent="0.25">
      <c r="A138">
        <v>644</v>
      </c>
      <c r="B138">
        <v>1.0976754865562761</v>
      </c>
    </row>
    <row r="139" spans="1:2" x14ac:dyDescent="0.25">
      <c r="A139">
        <v>517</v>
      </c>
      <c r="B139">
        <v>2.7259305873285427</v>
      </c>
    </row>
    <row r="140" spans="1:2" x14ac:dyDescent="0.25">
      <c r="A140">
        <v>518</v>
      </c>
      <c r="B140">
        <v>0.35</v>
      </c>
    </row>
    <row r="141" spans="1:2" x14ac:dyDescent="0.25">
      <c r="A141">
        <v>203</v>
      </c>
      <c r="B141">
        <v>2.7014512559052521</v>
      </c>
    </row>
    <row r="142" spans="1:2" x14ac:dyDescent="0.25">
      <c r="A142">
        <v>629</v>
      </c>
      <c r="B142">
        <v>1.337515573664203</v>
      </c>
    </row>
    <row r="143" spans="1:2" x14ac:dyDescent="0.25">
      <c r="A143">
        <v>461</v>
      </c>
      <c r="B143">
        <v>5.1754574493619794</v>
      </c>
    </row>
    <row r="144" spans="1:2" x14ac:dyDescent="0.25">
      <c r="A144" t="s">
        <v>822</v>
      </c>
      <c r="B144">
        <v>1.61</v>
      </c>
    </row>
    <row r="145" spans="1:2" x14ac:dyDescent="0.25">
      <c r="A145" t="s">
        <v>822</v>
      </c>
      <c r="B145">
        <v>2.17</v>
      </c>
    </row>
    <row r="146" spans="1:2" x14ac:dyDescent="0.25">
      <c r="A146">
        <v>209</v>
      </c>
      <c r="B146">
        <v>10.659150016142632</v>
      </c>
    </row>
    <row r="147" spans="1:2" x14ac:dyDescent="0.25">
      <c r="A147">
        <v>363</v>
      </c>
      <c r="B147">
        <v>7.9401369597862574</v>
      </c>
    </row>
    <row r="148" spans="1:2" x14ac:dyDescent="0.25">
      <c r="A148" t="s">
        <v>822</v>
      </c>
      <c r="B148">
        <v>0.6</v>
      </c>
    </row>
    <row r="149" spans="1:2" x14ac:dyDescent="0.25">
      <c r="A149" t="s">
        <v>822</v>
      </c>
      <c r="B149">
        <v>2.39345184982015</v>
      </c>
    </row>
    <row r="150" spans="1:2" x14ac:dyDescent="0.25">
      <c r="A150">
        <v>844</v>
      </c>
      <c r="B150">
        <v>15.75849510378456</v>
      </c>
    </row>
    <row r="151" spans="1:2" x14ac:dyDescent="0.25">
      <c r="A151">
        <v>675</v>
      </c>
      <c r="B151">
        <v>0.21262212938356551</v>
      </c>
    </row>
    <row r="152" spans="1:2" x14ac:dyDescent="0.25">
      <c r="A152">
        <v>847</v>
      </c>
      <c r="B152">
        <v>2.6560845175318399</v>
      </c>
    </row>
    <row r="153" spans="1:2" x14ac:dyDescent="0.25">
      <c r="A153">
        <v>58</v>
      </c>
      <c r="B153">
        <v>2.9714913902896445</v>
      </c>
    </row>
    <row r="154" spans="1:2" x14ac:dyDescent="0.25">
      <c r="A154">
        <v>482</v>
      </c>
      <c r="B154">
        <v>4.5241770691542502</v>
      </c>
    </row>
    <row r="155" spans="1:2" x14ac:dyDescent="0.25">
      <c r="A155" t="s">
        <v>822</v>
      </c>
      <c r="B155">
        <v>0.13</v>
      </c>
    </row>
    <row r="156" spans="1:2" x14ac:dyDescent="0.25">
      <c r="A156">
        <v>68</v>
      </c>
      <c r="B156">
        <v>5.3958638919521826</v>
      </c>
    </row>
    <row r="157" spans="1:2" x14ac:dyDescent="0.25">
      <c r="A157">
        <v>849</v>
      </c>
      <c r="B157">
        <v>11.638081363855321</v>
      </c>
    </row>
    <row r="158" spans="1:2" x14ac:dyDescent="0.25">
      <c r="A158">
        <v>324</v>
      </c>
      <c r="B158">
        <v>0.1</v>
      </c>
    </row>
    <row r="159" spans="1:2" x14ac:dyDescent="0.25">
      <c r="A159">
        <v>761</v>
      </c>
      <c r="B159">
        <v>0.2</v>
      </c>
    </row>
    <row r="160" spans="1:2" x14ac:dyDescent="0.25">
      <c r="A160">
        <v>254</v>
      </c>
      <c r="B160">
        <v>4.5777528740444344</v>
      </c>
    </row>
    <row r="161" spans="1:2" x14ac:dyDescent="0.25">
      <c r="A161">
        <v>519</v>
      </c>
      <c r="B161">
        <v>0.5239429032908961</v>
      </c>
    </row>
    <row r="162" spans="1:2" x14ac:dyDescent="0.25">
      <c r="A162" t="s">
        <v>822</v>
      </c>
      <c r="B162">
        <v>0.31</v>
      </c>
    </row>
    <row r="163" spans="1:2" x14ac:dyDescent="0.25">
      <c r="A163">
        <v>276</v>
      </c>
      <c r="B163">
        <v>0.04</v>
      </c>
    </row>
    <row r="164" spans="1:2" x14ac:dyDescent="0.25">
      <c r="A164">
        <v>692</v>
      </c>
      <c r="B164">
        <v>1.351799328828595</v>
      </c>
    </row>
    <row r="165" spans="1:2" x14ac:dyDescent="0.25">
      <c r="A165">
        <v>680</v>
      </c>
      <c r="B165">
        <v>0.24083605526677965</v>
      </c>
    </row>
    <row r="166" spans="1:2" x14ac:dyDescent="0.25">
      <c r="A166" t="s">
        <v>822</v>
      </c>
      <c r="B166">
        <v>2.6</v>
      </c>
    </row>
    <row r="167" spans="1:2" x14ac:dyDescent="0.25">
      <c r="A167">
        <v>487</v>
      </c>
      <c r="B167">
        <v>6.175391727331955</v>
      </c>
    </row>
    <row r="168" spans="1:2" x14ac:dyDescent="0.25">
      <c r="A168">
        <v>452</v>
      </c>
      <c r="B168">
        <v>9.2029260191093467</v>
      </c>
    </row>
    <row r="169" spans="1:2" x14ac:dyDescent="0.25">
      <c r="A169">
        <v>583</v>
      </c>
      <c r="B169">
        <v>0.8541354880695986</v>
      </c>
    </row>
    <row r="170" spans="1:2" x14ac:dyDescent="0.25">
      <c r="A170" t="s">
        <v>822</v>
      </c>
      <c r="B170">
        <v>0.77</v>
      </c>
    </row>
    <row r="171" spans="1:2" x14ac:dyDescent="0.25">
      <c r="A171" t="s">
        <v>822</v>
      </c>
      <c r="B171">
        <v>1.7</v>
      </c>
    </row>
    <row r="172" spans="1:2" x14ac:dyDescent="0.25">
      <c r="A172">
        <v>253</v>
      </c>
      <c r="B172">
        <v>1.8857207450601789</v>
      </c>
    </row>
    <row r="173" spans="1:2" x14ac:dyDescent="0.25">
      <c r="A173">
        <v>718</v>
      </c>
      <c r="B173">
        <v>0.388345625320062</v>
      </c>
    </row>
    <row r="174" spans="1:2" x14ac:dyDescent="0.25">
      <c r="A174">
        <v>854</v>
      </c>
      <c r="B174">
        <v>19.552164469266103</v>
      </c>
    </row>
    <row r="175" spans="1:2" x14ac:dyDescent="0.25">
      <c r="A175" t="s">
        <v>822</v>
      </c>
      <c r="B175">
        <v>1.575</v>
      </c>
    </row>
    <row r="176" spans="1:2" x14ac:dyDescent="0.25">
      <c r="A176">
        <v>89</v>
      </c>
      <c r="B176">
        <v>4.57236788327371</v>
      </c>
    </row>
    <row r="177" spans="1:2" x14ac:dyDescent="0.25">
      <c r="A177">
        <v>332</v>
      </c>
      <c r="B177">
        <v>0.31</v>
      </c>
    </row>
    <row r="178" spans="1:2" x14ac:dyDescent="0.25">
      <c r="A178">
        <v>856</v>
      </c>
      <c r="B178">
        <v>3.9736390010600271</v>
      </c>
    </row>
    <row r="179" spans="1:2" x14ac:dyDescent="0.25">
      <c r="A179">
        <v>567</v>
      </c>
      <c r="B179">
        <v>0.01</v>
      </c>
    </row>
    <row r="180" spans="1:2" x14ac:dyDescent="0.25">
      <c r="A180">
        <v>648</v>
      </c>
      <c r="B180">
        <v>0.99386571593829964</v>
      </c>
    </row>
    <row r="181" spans="1:2" x14ac:dyDescent="0.25">
      <c r="A181">
        <v>522</v>
      </c>
      <c r="B181">
        <v>1.4200080146793594</v>
      </c>
    </row>
    <row r="182" spans="1:2" x14ac:dyDescent="0.25">
      <c r="A182" t="s">
        <v>822</v>
      </c>
      <c r="B182">
        <v>2.915</v>
      </c>
    </row>
    <row r="183" spans="1:2" x14ac:dyDescent="0.25">
      <c r="A183">
        <v>523</v>
      </c>
      <c r="B183">
        <v>1.5400667544496205</v>
      </c>
    </row>
    <row r="184" spans="1:2" x14ac:dyDescent="0.25">
      <c r="A184">
        <v>345</v>
      </c>
      <c r="B184">
        <v>0.14000000000000001</v>
      </c>
    </row>
    <row r="185" spans="1:2" x14ac:dyDescent="0.25">
      <c r="A185">
        <v>396</v>
      </c>
      <c r="B185">
        <v>0.01</v>
      </c>
    </row>
    <row r="186" spans="1:2" x14ac:dyDescent="0.25">
      <c r="A186">
        <v>330</v>
      </c>
      <c r="B186">
        <v>2.077405971753036</v>
      </c>
    </row>
    <row r="187" spans="1:2" x14ac:dyDescent="0.25">
      <c r="A187">
        <v>383</v>
      </c>
      <c r="B187">
        <v>0.28000000000000003</v>
      </c>
    </row>
    <row r="188" spans="1:2" x14ac:dyDescent="0.25">
      <c r="A188">
        <v>273</v>
      </c>
      <c r="B188">
        <v>1.7</v>
      </c>
    </row>
    <row r="189" spans="1:2" x14ac:dyDescent="0.25">
      <c r="A189">
        <v>781</v>
      </c>
      <c r="B189">
        <v>0.95270800950626033</v>
      </c>
    </row>
    <row r="190" spans="1:2" x14ac:dyDescent="0.25">
      <c r="A190">
        <v>207</v>
      </c>
      <c r="B190">
        <v>11.483461447458948</v>
      </c>
    </row>
    <row r="191" spans="1:2" x14ac:dyDescent="0.25">
      <c r="A191">
        <v>714</v>
      </c>
      <c r="B191">
        <v>6.5760775779845568</v>
      </c>
    </row>
    <row r="192" spans="1:2" x14ac:dyDescent="0.25">
      <c r="A192">
        <v>756</v>
      </c>
      <c r="B192">
        <v>0.06</v>
      </c>
    </row>
    <row r="193" spans="1:2" x14ac:dyDescent="0.25">
      <c r="A193">
        <v>525</v>
      </c>
      <c r="B193">
        <v>2.1876776697352081</v>
      </c>
    </row>
    <row r="194" spans="1:2" x14ac:dyDescent="0.25">
      <c r="A194">
        <v>249</v>
      </c>
      <c r="B194">
        <v>9.6473597049713149</v>
      </c>
    </row>
    <row r="195" spans="1:2" x14ac:dyDescent="0.25">
      <c r="A195">
        <v>4</v>
      </c>
      <c r="B195">
        <v>2.6438955342573784</v>
      </c>
    </row>
    <row r="196" spans="1:2" x14ac:dyDescent="0.25">
      <c r="A196">
        <v>722</v>
      </c>
      <c r="B196">
        <v>6.5342454680017168</v>
      </c>
    </row>
    <row r="197" spans="1:2" x14ac:dyDescent="0.25">
      <c r="A197">
        <v>696</v>
      </c>
      <c r="B197">
        <v>17.885931164772728</v>
      </c>
    </row>
    <row r="198" spans="1:2" x14ac:dyDescent="0.25">
      <c r="A198">
        <v>861</v>
      </c>
      <c r="B198">
        <v>9.7259503516779109</v>
      </c>
    </row>
    <row r="199" spans="1:2" x14ac:dyDescent="0.25">
      <c r="A199" t="s">
        <v>822</v>
      </c>
      <c r="B199">
        <v>1.38</v>
      </c>
    </row>
    <row r="200" spans="1:2" x14ac:dyDescent="0.25">
      <c r="A200">
        <v>695</v>
      </c>
      <c r="B200">
        <v>0.93615977793970773</v>
      </c>
    </row>
    <row r="201" spans="1:2" x14ac:dyDescent="0.25">
      <c r="A201">
        <v>597</v>
      </c>
      <c r="B201">
        <v>2.2038012442777788</v>
      </c>
    </row>
    <row r="202" spans="1:2" x14ac:dyDescent="0.25">
      <c r="A202">
        <v>991</v>
      </c>
      <c r="B202">
        <v>0.64697333497030285</v>
      </c>
    </row>
    <row r="203" spans="1:2" x14ac:dyDescent="0.25">
      <c r="A203" t="s">
        <v>822</v>
      </c>
    </row>
    <row r="204" spans="1:2" x14ac:dyDescent="0.25">
      <c r="A204">
        <v>647</v>
      </c>
    </row>
    <row r="205" spans="1:2" x14ac:dyDescent="0.25">
      <c r="A205">
        <v>582</v>
      </c>
      <c r="B205">
        <v>2.5391552094574643</v>
      </c>
    </row>
    <row r="206" spans="1:2" x14ac:dyDescent="0.25">
      <c r="A206">
        <v>863</v>
      </c>
      <c r="B206">
        <v>2.9909791037070699</v>
      </c>
    </row>
    <row r="207" spans="1:2" x14ac:dyDescent="0.25">
      <c r="A207">
        <v>865</v>
      </c>
      <c r="B207">
        <v>6.8173447798196909</v>
      </c>
    </row>
    <row r="208" spans="1:2" x14ac:dyDescent="0.25">
      <c r="A208">
        <v>867</v>
      </c>
      <c r="B208">
        <v>4.9053203092681041</v>
      </c>
    </row>
    <row r="209" spans="1:2" x14ac:dyDescent="0.25">
      <c r="A209">
        <v>560</v>
      </c>
      <c r="B209">
        <v>1.4909112848175896</v>
      </c>
    </row>
    <row r="210" spans="1:2" x14ac:dyDescent="0.25">
      <c r="A210">
        <v>750</v>
      </c>
      <c r="B210">
        <v>11.199834491412206</v>
      </c>
    </row>
    <row r="211" spans="1:2" x14ac:dyDescent="0.25">
      <c r="A211">
        <v>67</v>
      </c>
      <c r="B211">
        <v>9.4316033549261</v>
      </c>
    </row>
    <row r="212" spans="1:2" x14ac:dyDescent="0.25">
      <c r="A212">
        <v>869</v>
      </c>
      <c r="B212">
        <v>6.1889079919268433</v>
      </c>
    </row>
    <row r="213" spans="1:2" x14ac:dyDescent="0.25">
      <c r="A213">
        <v>76</v>
      </c>
      <c r="B213">
        <v>1.1293120252423816</v>
      </c>
    </row>
    <row r="214" spans="1:2" x14ac:dyDescent="0.25">
      <c r="A214">
        <v>379</v>
      </c>
      <c r="B214">
        <v>1.1985268544576078</v>
      </c>
    </row>
    <row r="215" spans="1:2" x14ac:dyDescent="0.25">
      <c r="A215">
        <v>871</v>
      </c>
      <c r="B215">
        <v>6.4554748996302109</v>
      </c>
    </row>
    <row r="216" spans="1:2" x14ac:dyDescent="0.25">
      <c r="A216">
        <v>321</v>
      </c>
      <c r="B216">
        <v>0.94139112651348111</v>
      </c>
    </row>
    <row r="217" spans="1:2" x14ac:dyDescent="0.25">
      <c r="A217">
        <v>87</v>
      </c>
      <c r="B217">
        <v>0.62612222433728326</v>
      </c>
    </row>
    <row r="218" spans="1:2" x14ac:dyDescent="0.25">
      <c r="A218">
        <v>757</v>
      </c>
      <c r="B218">
        <v>0.84995704043252274</v>
      </c>
    </row>
    <row r="219" spans="1:2" x14ac:dyDescent="0.25">
      <c r="A219">
        <v>873</v>
      </c>
      <c r="B219">
        <v>3.1962975144037671</v>
      </c>
    </row>
    <row r="220" spans="1:2" x14ac:dyDescent="0.25">
      <c r="A220">
        <v>527</v>
      </c>
      <c r="B220">
        <v>0.23</v>
      </c>
    </row>
    <row r="221" spans="1:2" x14ac:dyDescent="0.25">
      <c r="A221">
        <v>766</v>
      </c>
      <c r="B221">
        <v>0.55000000000000004</v>
      </c>
    </row>
    <row r="222" spans="1:2" x14ac:dyDescent="0.25">
      <c r="A222">
        <v>559</v>
      </c>
      <c r="B222">
        <v>9.9898288660791721</v>
      </c>
    </row>
    <row r="223" spans="1:2" x14ac:dyDescent="0.25">
      <c r="A223">
        <v>724</v>
      </c>
      <c r="B223">
        <v>10.688188508616552</v>
      </c>
    </row>
    <row r="224" spans="1:2" x14ac:dyDescent="0.25">
      <c r="A224">
        <v>309</v>
      </c>
      <c r="B224">
        <v>1.1117380785910658</v>
      </c>
    </row>
    <row r="225" spans="1:2" x14ac:dyDescent="0.25">
      <c r="A225">
        <v>726</v>
      </c>
      <c r="B225">
        <v>7.3038495765523823</v>
      </c>
    </row>
    <row r="226" spans="1:2" x14ac:dyDescent="0.25">
      <c r="A226" t="s">
        <v>822</v>
      </c>
      <c r="B226">
        <v>1.1499999999999999</v>
      </c>
    </row>
    <row r="227" spans="1:2" x14ac:dyDescent="0.25">
      <c r="A227">
        <v>875</v>
      </c>
      <c r="B227">
        <v>14.018268879066646</v>
      </c>
    </row>
    <row r="228" spans="1:2" x14ac:dyDescent="0.25">
      <c r="A228" t="s">
        <v>822</v>
      </c>
      <c r="B228">
        <v>0.5</v>
      </c>
    </row>
    <row r="229" spans="1:2" x14ac:dyDescent="0.25">
      <c r="A229">
        <v>366</v>
      </c>
      <c r="B229">
        <v>0.56000000000000005</v>
      </c>
    </row>
    <row r="230" spans="1:2" x14ac:dyDescent="0.25">
      <c r="A230">
        <v>464</v>
      </c>
      <c r="B230">
        <v>6.75</v>
      </c>
    </row>
    <row r="231" spans="1:2" x14ac:dyDescent="0.25">
      <c r="A231" t="s">
        <v>822</v>
      </c>
      <c r="B231">
        <v>0.13</v>
      </c>
    </row>
    <row r="232" spans="1:2" x14ac:dyDescent="0.25">
      <c r="A232">
        <v>881</v>
      </c>
      <c r="B232">
        <v>2.33</v>
      </c>
    </row>
    <row r="233" spans="1:2" x14ac:dyDescent="0.25">
      <c r="A233">
        <v>329</v>
      </c>
      <c r="B233">
        <v>0.32</v>
      </c>
    </row>
    <row r="234" spans="1:2" x14ac:dyDescent="0.25">
      <c r="A234">
        <v>205</v>
      </c>
      <c r="B234">
        <v>3.08</v>
      </c>
    </row>
    <row r="235" spans="1:2" x14ac:dyDescent="0.25">
      <c r="A235">
        <v>335</v>
      </c>
      <c r="B235">
        <v>0.11</v>
      </c>
    </row>
    <row r="236" spans="1:2" x14ac:dyDescent="0.25">
      <c r="A236">
        <v>531</v>
      </c>
      <c r="B236">
        <v>2.04</v>
      </c>
    </row>
    <row r="237" spans="1:2" x14ac:dyDescent="0.25">
      <c r="A237">
        <v>323</v>
      </c>
      <c r="B237">
        <v>0.82</v>
      </c>
    </row>
    <row r="238" spans="1:2" x14ac:dyDescent="0.25">
      <c r="A238">
        <v>204</v>
      </c>
      <c r="B238">
        <v>2.11</v>
      </c>
    </row>
    <row r="239" spans="1:2" x14ac:dyDescent="0.25">
      <c r="A239" t="s">
        <v>822</v>
      </c>
      <c r="B239">
        <v>1.125</v>
      </c>
    </row>
    <row r="240" spans="1:2" x14ac:dyDescent="0.25">
      <c r="A240">
        <v>219</v>
      </c>
      <c r="B240">
        <v>1.26</v>
      </c>
    </row>
    <row r="241" spans="1:2" x14ac:dyDescent="0.25">
      <c r="A241">
        <v>304</v>
      </c>
      <c r="B241">
        <v>1.89</v>
      </c>
    </row>
    <row r="242" spans="1:2" x14ac:dyDescent="0.25">
      <c r="A242">
        <v>322</v>
      </c>
      <c r="B242">
        <v>2.2000000000000002</v>
      </c>
    </row>
    <row r="243" spans="1:2" x14ac:dyDescent="0.25">
      <c r="A243">
        <v>520</v>
      </c>
      <c r="B243">
        <v>3.88</v>
      </c>
    </row>
    <row r="244" spans="1:2" x14ac:dyDescent="0.25">
      <c r="A244">
        <v>882</v>
      </c>
      <c r="B244">
        <v>9.67</v>
      </c>
    </row>
    <row r="245" spans="1:2" x14ac:dyDescent="0.25">
      <c r="A245">
        <v>771</v>
      </c>
      <c r="B245">
        <v>0.06</v>
      </c>
    </row>
    <row r="246" spans="1:2" x14ac:dyDescent="0.25">
      <c r="A246">
        <v>884</v>
      </c>
      <c r="B246">
        <v>3.92</v>
      </c>
    </row>
    <row r="247" spans="1:2" x14ac:dyDescent="0.25">
      <c r="A247" t="s">
        <v>822</v>
      </c>
      <c r="B247">
        <v>0.03</v>
      </c>
    </row>
    <row r="248" spans="1:2" x14ac:dyDescent="0.25">
      <c r="A248">
        <v>727</v>
      </c>
      <c r="B248">
        <v>5.04</v>
      </c>
    </row>
    <row r="249" spans="1:2" x14ac:dyDescent="0.25">
      <c r="A249">
        <v>333</v>
      </c>
      <c r="B249">
        <v>1.59</v>
      </c>
    </row>
    <row r="250" spans="1:2" x14ac:dyDescent="0.25">
      <c r="A250">
        <v>262</v>
      </c>
      <c r="B250">
        <v>1.2230000000000001</v>
      </c>
    </row>
    <row r="251" spans="1:2" x14ac:dyDescent="0.25">
      <c r="A251">
        <v>532</v>
      </c>
      <c r="B251">
        <v>0.95</v>
      </c>
    </row>
    <row r="252" spans="1:2" x14ac:dyDescent="0.25">
      <c r="A252">
        <v>729</v>
      </c>
      <c r="B252">
        <v>1.46</v>
      </c>
    </row>
    <row r="253" spans="1:2" x14ac:dyDescent="0.25">
      <c r="A253">
        <v>754</v>
      </c>
      <c r="B253">
        <v>0.12</v>
      </c>
    </row>
    <row r="254" spans="1:2" x14ac:dyDescent="0.25">
      <c r="A254">
        <v>453</v>
      </c>
      <c r="B254">
        <v>3.31</v>
      </c>
    </row>
    <row r="255" spans="1:2" x14ac:dyDescent="0.25">
      <c r="A255" t="s">
        <v>822</v>
      </c>
      <c r="B255">
        <v>0.08</v>
      </c>
    </row>
    <row r="256" spans="1:2" x14ac:dyDescent="0.25">
      <c r="A256">
        <v>211</v>
      </c>
      <c r="B256">
        <v>4.71</v>
      </c>
    </row>
    <row r="257" spans="1:2" x14ac:dyDescent="0.25">
      <c r="A257">
        <v>677</v>
      </c>
      <c r="B257">
        <v>16.260000000000002</v>
      </c>
    </row>
    <row r="258" spans="1:2" x14ac:dyDescent="0.25">
      <c r="A258">
        <v>633</v>
      </c>
      <c r="B258">
        <v>1.38</v>
      </c>
    </row>
    <row r="259" spans="1:2" x14ac:dyDescent="0.25">
      <c r="A259">
        <v>634</v>
      </c>
      <c r="B259">
        <v>2.54</v>
      </c>
    </row>
    <row r="260" spans="1:2" x14ac:dyDescent="0.25">
      <c r="A260" t="s">
        <v>822</v>
      </c>
      <c r="B260">
        <v>1.18</v>
      </c>
    </row>
    <row r="261" spans="1:2" x14ac:dyDescent="0.25">
      <c r="A261" t="s">
        <v>822</v>
      </c>
      <c r="B261">
        <v>2.15</v>
      </c>
    </row>
    <row r="262" spans="1:2" x14ac:dyDescent="0.25">
      <c r="A262">
        <v>584</v>
      </c>
      <c r="B262">
        <v>1.81</v>
      </c>
    </row>
    <row r="263" spans="1:2" x14ac:dyDescent="0.25">
      <c r="A263">
        <v>890</v>
      </c>
      <c r="B263">
        <v>5.09</v>
      </c>
    </row>
    <row r="264" spans="1:2" x14ac:dyDescent="0.25">
      <c r="A264">
        <v>657</v>
      </c>
      <c r="B264">
        <v>1.72</v>
      </c>
    </row>
    <row r="265" spans="1:2" x14ac:dyDescent="0.25">
      <c r="A265">
        <v>576</v>
      </c>
      <c r="B265">
        <v>0.09</v>
      </c>
    </row>
    <row r="266" spans="1:2" x14ac:dyDescent="0.25">
      <c r="A266">
        <v>90</v>
      </c>
      <c r="B266">
        <v>2.88</v>
      </c>
    </row>
    <row r="267" spans="1:2" x14ac:dyDescent="0.25">
      <c r="A267">
        <v>703</v>
      </c>
      <c r="B267">
        <v>1.97</v>
      </c>
    </row>
    <row r="268" spans="1:2" x14ac:dyDescent="0.25">
      <c r="A268">
        <v>507</v>
      </c>
      <c r="B268">
        <v>0.01</v>
      </c>
    </row>
    <row r="269" spans="1:2" x14ac:dyDescent="0.25">
      <c r="A269">
        <v>488</v>
      </c>
      <c r="B269">
        <v>1.83</v>
      </c>
    </row>
    <row r="270" spans="1:2" x14ac:dyDescent="0.25">
      <c r="A270">
        <v>721</v>
      </c>
      <c r="B270">
        <v>0.86</v>
      </c>
    </row>
    <row r="271" spans="1:2" x14ac:dyDescent="0.25">
      <c r="A271">
        <v>465</v>
      </c>
      <c r="B271">
        <v>1.44</v>
      </c>
    </row>
    <row r="272" spans="1:2" x14ac:dyDescent="0.25">
      <c r="A272">
        <v>665</v>
      </c>
      <c r="B272">
        <v>0.51</v>
      </c>
    </row>
    <row r="273" spans="1:2" x14ac:dyDescent="0.25">
      <c r="A273" t="s">
        <v>822</v>
      </c>
    </row>
    <row r="274" spans="1:2" x14ac:dyDescent="0.25">
      <c r="A274">
        <v>568</v>
      </c>
      <c r="B274">
        <v>0.01</v>
      </c>
    </row>
    <row r="275" spans="1:2" x14ac:dyDescent="0.25">
      <c r="A275">
        <v>221</v>
      </c>
      <c r="B275">
        <v>0.03</v>
      </c>
    </row>
    <row r="276" spans="1:2" x14ac:dyDescent="0.25">
      <c r="A276" t="s">
        <v>822</v>
      </c>
      <c r="B276">
        <v>1.599</v>
      </c>
    </row>
    <row r="277" spans="1:2" x14ac:dyDescent="0.25">
      <c r="A277">
        <v>747</v>
      </c>
      <c r="B277">
        <v>0.85</v>
      </c>
    </row>
    <row r="278" spans="1:2" x14ac:dyDescent="0.25">
      <c r="A278">
        <v>317</v>
      </c>
      <c r="B278">
        <v>1.04</v>
      </c>
    </row>
    <row r="279" spans="1:2" x14ac:dyDescent="0.25">
      <c r="A279">
        <v>217</v>
      </c>
      <c r="B279">
        <v>1.66</v>
      </c>
    </row>
    <row r="280" spans="1:2" x14ac:dyDescent="0.25">
      <c r="A280">
        <v>13</v>
      </c>
      <c r="B280">
        <v>5.97</v>
      </c>
    </row>
    <row r="281" spans="1:2" x14ac:dyDescent="0.25">
      <c r="A281">
        <v>308</v>
      </c>
      <c r="B281">
        <v>8.39</v>
      </c>
    </row>
    <row r="282" spans="1:2" x14ac:dyDescent="0.25">
      <c r="A282">
        <v>369</v>
      </c>
      <c r="B282">
        <v>0.4</v>
      </c>
    </row>
    <row r="283" spans="1:2" x14ac:dyDescent="0.25">
      <c r="A283">
        <v>556</v>
      </c>
      <c r="B283">
        <v>1.4957708966840737</v>
      </c>
    </row>
    <row r="284" spans="1:2" x14ac:dyDescent="0.25">
      <c r="A284">
        <v>83</v>
      </c>
      <c r="B284">
        <v>14.227819491711509</v>
      </c>
    </row>
    <row r="285" spans="1:2" x14ac:dyDescent="0.25">
      <c r="A285">
        <v>77</v>
      </c>
      <c r="B285">
        <v>1.1689287725454418</v>
      </c>
    </row>
    <row r="286" spans="1:2" x14ac:dyDescent="0.25">
      <c r="A286">
        <v>54</v>
      </c>
      <c r="B286">
        <v>8.8518623164114985</v>
      </c>
    </row>
    <row r="287" spans="1:2" x14ac:dyDescent="0.25">
      <c r="A287">
        <v>455</v>
      </c>
      <c r="B287">
        <v>6.6348433050837876</v>
      </c>
    </row>
    <row r="288" spans="1:2" x14ac:dyDescent="0.25">
      <c r="A288">
        <v>623</v>
      </c>
      <c r="B288">
        <v>0.59760827943035166</v>
      </c>
    </row>
    <row r="289" spans="1:2" x14ac:dyDescent="0.25">
      <c r="A289">
        <v>82</v>
      </c>
      <c r="B289">
        <v>6.9852120751426341</v>
      </c>
    </row>
    <row r="290" spans="1:2" x14ac:dyDescent="0.25">
      <c r="A290">
        <v>339</v>
      </c>
      <c r="B290">
        <v>0.04</v>
      </c>
    </row>
    <row r="291" spans="1:2" x14ac:dyDescent="0.25">
      <c r="A291">
        <v>12</v>
      </c>
      <c r="B291">
        <v>5.6449543313668213</v>
      </c>
    </row>
    <row r="292" spans="1:2" x14ac:dyDescent="0.25">
      <c r="A292">
        <v>682</v>
      </c>
      <c r="B292">
        <v>0.72878686126860404</v>
      </c>
    </row>
    <row r="293" spans="1:2" x14ac:dyDescent="0.25">
      <c r="A293">
        <v>650</v>
      </c>
      <c r="B293">
        <v>0.1</v>
      </c>
    </row>
    <row r="294" spans="1:2" x14ac:dyDescent="0.25">
      <c r="A294">
        <v>14</v>
      </c>
      <c r="B294">
        <v>7.6292202905697675</v>
      </c>
    </row>
    <row r="295" spans="1:2" x14ac:dyDescent="0.25">
      <c r="A295">
        <v>406</v>
      </c>
      <c r="B295">
        <v>13.811497153419706</v>
      </c>
    </row>
    <row r="296" spans="1:2" x14ac:dyDescent="0.25">
      <c r="A296">
        <v>373</v>
      </c>
      <c r="B296">
        <v>2.0364845668882339</v>
      </c>
    </row>
    <row r="297" spans="1:2" x14ac:dyDescent="0.25">
      <c r="A297">
        <v>731</v>
      </c>
      <c r="B297">
        <v>1.871915745646517</v>
      </c>
    </row>
    <row r="298" spans="1:2" x14ac:dyDescent="0.25">
      <c r="A298">
        <v>742</v>
      </c>
    </row>
    <row r="299" spans="1:2" x14ac:dyDescent="0.25">
      <c r="A299">
        <v>401</v>
      </c>
      <c r="B299">
        <v>3.8120734848796047</v>
      </c>
    </row>
    <row r="300" spans="1:2" x14ac:dyDescent="0.25">
      <c r="A300">
        <v>538</v>
      </c>
      <c r="B300">
        <v>1.3882603306151529</v>
      </c>
    </row>
    <row r="301" spans="1:2" x14ac:dyDescent="0.25">
      <c r="A301">
        <v>84</v>
      </c>
      <c r="B301">
        <v>6.981835856754957</v>
      </c>
    </row>
    <row r="302" spans="1:2" x14ac:dyDescent="0.25">
      <c r="A302">
        <v>901</v>
      </c>
      <c r="B302">
        <v>2.6707572652737253</v>
      </c>
    </row>
    <row r="303" spans="1:2" x14ac:dyDescent="0.25">
      <c r="A303" t="s">
        <v>822</v>
      </c>
    </row>
    <row r="304" spans="1:2" x14ac:dyDescent="0.25">
      <c r="A304">
        <v>590</v>
      </c>
      <c r="B304">
        <v>0.8365001795809156</v>
      </c>
    </row>
    <row r="305" spans="1:2" x14ac:dyDescent="0.25">
      <c r="A305">
        <v>3</v>
      </c>
      <c r="B305">
        <v>11.617893324693043</v>
      </c>
    </row>
    <row r="306" spans="1:2" x14ac:dyDescent="0.25">
      <c r="A306">
        <v>903</v>
      </c>
      <c r="B306">
        <v>2.69</v>
      </c>
    </row>
    <row r="307" spans="1:2" x14ac:dyDescent="0.25">
      <c r="A307">
        <v>698</v>
      </c>
      <c r="B307">
        <v>0.85290480873977759</v>
      </c>
    </row>
    <row r="308" spans="1:2" x14ac:dyDescent="0.25">
      <c r="A308">
        <v>907</v>
      </c>
      <c r="B308">
        <v>2.7045481607202899</v>
      </c>
    </row>
    <row r="309" spans="1:2" x14ac:dyDescent="0.25">
      <c r="A309">
        <v>75</v>
      </c>
      <c r="B309">
        <v>7.6311303287694034</v>
      </c>
    </row>
    <row r="310" spans="1:2" x14ac:dyDescent="0.25">
      <c r="A310">
        <v>251</v>
      </c>
      <c r="B310">
        <v>11.466238650969721</v>
      </c>
    </row>
    <row r="311" spans="1:2" x14ac:dyDescent="0.25">
      <c r="A311">
        <v>52</v>
      </c>
      <c r="B311">
        <v>8.7791844360392766</v>
      </c>
    </row>
    <row r="312" spans="1:2" x14ac:dyDescent="0.25">
      <c r="A312">
        <v>564</v>
      </c>
      <c r="B312">
        <v>8.616481053564284</v>
      </c>
    </row>
    <row r="313" spans="1:2" x14ac:dyDescent="0.25">
      <c r="A313">
        <v>909</v>
      </c>
      <c r="B313">
        <v>5.9914936332850441</v>
      </c>
    </row>
    <row r="314" spans="1:2" x14ac:dyDescent="0.25">
      <c r="A314">
        <v>74</v>
      </c>
      <c r="B314">
        <v>7.7607945897190334</v>
      </c>
    </row>
    <row r="315" spans="1:2" x14ac:dyDescent="0.25">
      <c r="A315">
        <v>911</v>
      </c>
      <c r="B315">
        <v>1.6501432527225555</v>
      </c>
    </row>
    <row r="316" spans="1:2" x14ac:dyDescent="0.25">
      <c r="A316">
        <v>585</v>
      </c>
      <c r="B316">
        <v>4.97</v>
      </c>
    </row>
    <row r="317" spans="1:2" x14ac:dyDescent="0.25">
      <c r="A317">
        <v>912</v>
      </c>
    </row>
    <row r="318" spans="1:2" x14ac:dyDescent="0.25">
      <c r="A318">
        <v>547</v>
      </c>
      <c r="B318">
        <v>13.229777931025396</v>
      </c>
    </row>
    <row r="319" spans="1:2" x14ac:dyDescent="0.25">
      <c r="A319">
        <v>542</v>
      </c>
      <c r="B319">
        <v>2.5843518410049251</v>
      </c>
    </row>
    <row r="320" spans="1:2" x14ac:dyDescent="0.25">
      <c r="A320" t="s">
        <v>822</v>
      </c>
      <c r="B320">
        <v>0.26</v>
      </c>
    </row>
    <row r="321" spans="1:2" x14ac:dyDescent="0.25">
      <c r="A321" t="s">
        <v>822</v>
      </c>
      <c r="B321">
        <v>0.99</v>
      </c>
    </row>
    <row r="322" spans="1:2" x14ac:dyDescent="0.25">
      <c r="A322" t="s">
        <v>822</v>
      </c>
      <c r="B322">
        <v>0.3</v>
      </c>
    </row>
    <row r="323" spans="1:2" x14ac:dyDescent="0.25">
      <c r="A323">
        <v>723</v>
      </c>
      <c r="B323">
        <v>9.2982291806849666</v>
      </c>
    </row>
    <row r="324" spans="1:2" x14ac:dyDescent="0.25">
      <c r="A324" t="s">
        <v>822</v>
      </c>
    </row>
    <row r="325" spans="1:2" x14ac:dyDescent="0.25">
      <c r="A325">
        <v>913</v>
      </c>
      <c r="B325">
        <v>2.916804013152813</v>
      </c>
    </row>
    <row r="326" spans="1:2" x14ac:dyDescent="0.25">
      <c r="A326">
        <v>384</v>
      </c>
      <c r="B326">
        <v>0.48412848219635862</v>
      </c>
    </row>
    <row r="327" spans="1:2" x14ac:dyDescent="0.25">
      <c r="A327">
        <v>915</v>
      </c>
      <c r="B327">
        <v>10.435253379990966</v>
      </c>
    </row>
    <row r="328" spans="1:2" x14ac:dyDescent="0.25">
      <c r="A328">
        <v>554</v>
      </c>
      <c r="B328">
        <v>1.5493173781333109</v>
      </c>
    </row>
    <row r="329" spans="1:2" x14ac:dyDescent="0.25">
      <c r="A329">
        <v>6</v>
      </c>
      <c r="B329">
        <v>5.3524525725716403</v>
      </c>
    </row>
    <row r="330" spans="1:2" x14ac:dyDescent="0.25">
      <c r="A330">
        <v>681</v>
      </c>
      <c r="B330">
        <v>0.12</v>
      </c>
    </row>
    <row r="331" spans="1:2" x14ac:dyDescent="0.25">
      <c r="A331">
        <v>558</v>
      </c>
      <c r="B331">
        <v>1.367552679400051</v>
      </c>
    </row>
    <row r="332" spans="1:2" x14ac:dyDescent="0.25">
      <c r="A332">
        <v>272</v>
      </c>
      <c r="B332">
        <v>7.3212321922765309</v>
      </c>
    </row>
    <row r="333" spans="1:2" x14ac:dyDescent="0.25">
      <c r="A333" t="s">
        <v>822</v>
      </c>
      <c r="B333">
        <v>14.490175909544146</v>
      </c>
    </row>
    <row r="334" spans="1:2" x14ac:dyDescent="0.25">
      <c r="A334">
        <v>917</v>
      </c>
      <c r="B334">
        <v>4.7912259533708026</v>
      </c>
    </row>
    <row r="335" spans="1:2" x14ac:dyDescent="0.25">
      <c r="A335">
        <v>636</v>
      </c>
      <c r="B335">
        <v>2.4088608165582022</v>
      </c>
    </row>
    <row r="336" spans="1:2" x14ac:dyDescent="0.25">
      <c r="A336">
        <v>307</v>
      </c>
      <c r="B336">
        <v>16.974435855017767</v>
      </c>
    </row>
    <row r="337" spans="1:2" x14ac:dyDescent="0.25">
      <c r="A337">
        <v>53</v>
      </c>
      <c r="B337">
        <v>6.262981453828119</v>
      </c>
    </row>
    <row r="338" spans="1:2" x14ac:dyDescent="0.25">
      <c r="A338">
        <v>921</v>
      </c>
      <c r="B338">
        <v>4.4956361467631236</v>
      </c>
    </row>
    <row r="339" spans="1:2" x14ac:dyDescent="0.25">
      <c r="A339">
        <v>587</v>
      </c>
      <c r="B339">
        <v>5.1319999999999997</v>
      </c>
    </row>
    <row r="340" spans="1:2" x14ac:dyDescent="0.25">
      <c r="A340">
        <v>375</v>
      </c>
      <c r="B340">
        <v>1.5965946962568252</v>
      </c>
    </row>
    <row r="341" spans="1:2" x14ac:dyDescent="0.25">
      <c r="A341">
        <v>24</v>
      </c>
      <c r="B341">
        <v>16.055999755859375</v>
      </c>
    </row>
    <row r="342" spans="1:2" x14ac:dyDescent="0.25">
      <c r="A342">
        <v>563</v>
      </c>
      <c r="B342">
        <v>0.04</v>
      </c>
    </row>
    <row r="343" spans="1:2" x14ac:dyDescent="0.25">
      <c r="A343">
        <v>923</v>
      </c>
      <c r="B343">
        <v>2.42</v>
      </c>
    </row>
    <row r="344" spans="1:2" x14ac:dyDescent="0.25">
      <c r="A344" t="s">
        <v>822</v>
      </c>
      <c r="B344">
        <v>0.3</v>
      </c>
    </row>
    <row r="345" spans="1:2" x14ac:dyDescent="0.25">
      <c r="A345">
        <v>553</v>
      </c>
      <c r="B345">
        <v>1.76</v>
      </c>
    </row>
    <row r="346" spans="1:2" x14ac:dyDescent="0.25">
      <c r="A346">
        <v>247</v>
      </c>
      <c r="B346">
        <v>10.24</v>
      </c>
    </row>
    <row r="347" spans="1:2" x14ac:dyDescent="0.25">
      <c r="A347">
        <v>928</v>
      </c>
      <c r="B347">
        <v>13.546594298760073</v>
      </c>
    </row>
    <row r="348" spans="1:2" x14ac:dyDescent="0.25">
      <c r="A348">
        <v>926</v>
      </c>
      <c r="B348">
        <v>9.7258396148681641</v>
      </c>
    </row>
    <row r="349" spans="1:2" x14ac:dyDescent="0.25">
      <c r="A349">
        <v>734</v>
      </c>
      <c r="B349">
        <v>6.88</v>
      </c>
    </row>
    <row r="350" spans="1:2" x14ac:dyDescent="0.25">
      <c r="A350">
        <v>263</v>
      </c>
      <c r="B350">
        <v>3.68</v>
      </c>
    </row>
    <row r="351" spans="1:2" x14ac:dyDescent="0.25">
      <c r="A351">
        <v>660</v>
      </c>
      <c r="B351">
        <v>1.9171421285342491</v>
      </c>
    </row>
    <row r="352" spans="1:2" x14ac:dyDescent="0.25">
      <c r="A352">
        <v>753</v>
      </c>
      <c r="B352">
        <v>0.03</v>
      </c>
    </row>
    <row r="353" spans="1:2" x14ac:dyDescent="0.25">
      <c r="A353" t="s">
        <v>822</v>
      </c>
      <c r="B353">
        <v>1.64</v>
      </c>
    </row>
    <row r="354" spans="1:2" x14ac:dyDescent="0.25">
      <c r="A354">
        <v>334</v>
      </c>
      <c r="B354">
        <v>1.226908102764487</v>
      </c>
    </row>
    <row r="355" spans="1:2" x14ac:dyDescent="0.25">
      <c r="A355">
        <v>331</v>
      </c>
      <c r="B355">
        <v>3.2187711578176001</v>
      </c>
    </row>
    <row r="356" spans="1:2" x14ac:dyDescent="0.25">
      <c r="A356">
        <v>632</v>
      </c>
      <c r="B356">
        <v>4.93</v>
      </c>
    </row>
    <row r="357" spans="1:2" x14ac:dyDescent="0.25">
      <c r="A357">
        <v>435</v>
      </c>
      <c r="B357">
        <v>2.32376141218593</v>
      </c>
    </row>
    <row r="358" spans="1:2" x14ac:dyDescent="0.25">
      <c r="A358">
        <v>932</v>
      </c>
      <c r="B358">
        <v>12.25</v>
      </c>
    </row>
    <row r="359" spans="1:2" x14ac:dyDescent="0.25">
      <c r="A359">
        <v>748</v>
      </c>
      <c r="B359">
        <v>0.85</v>
      </c>
    </row>
    <row r="360" spans="1:2" x14ac:dyDescent="0.25">
      <c r="A360">
        <v>732</v>
      </c>
      <c r="B360">
        <v>0.05</v>
      </c>
    </row>
    <row r="361" spans="1:2" x14ac:dyDescent="0.25">
      <c r="A361">
        <v>735</v>
      </c>
      <c r="B361">
        <v>15.84</v>
      </c>
    </row>
    <row r="362" spans="1:2" x14ac:dyDescent="0.25">
      <c r="A362" t="s">
        <v>822</v>
      </c>
      <c r="B362">
        <v>0.27</v>
      </c>
    </row>
    <row r="363" spans="1:2" x14ac:dyDescent="0.25">
      <c r="A363">
        <v>66</v>
      </c>
      <c r="B363">
        <v>2.84</v>
      </c>
    </row>
    <row r="364" spans="1:2" x14ac:dyDescent="0.25">
      <c r="A364">
        <v>270</v>
      </c>
      <c r="B364">
        <v>4.37</v>
      </c>
    </row>
    <row r="365" spans="1:2" x14ac:dyDescent="0.25">
      <c r="A365">
        <v>935</v>
      </c>
      <c r="B365">
        <v>19.801133921780842</v>
      </c>
    </row>
    <row r="366" spans="1:2" x14ac:dyDescent="0.25">
      <c r="A366">
        <v>544</v>
      </c>
      <c r="B366">
        <v>1.75</v>
      </c>
    </row>
    <row r="367" spans="1:2" x14ac:dyDescent="0.25">
      <c r="A367">
        <v>33</v>
      </c>
      <c r="B367">
        <v>17.04</v>
      </c>
    </row>
    <row r="368" spans="1:2" x14ac:dyDescent="0.25">
      <c r="B368">
        <v>4.1619999999999999</v>
      </c>
    </row>
    <row r="369" spans="1:2" x14ac:dyDescent="0.25">
      <c r="A369">
        <v>459</v>
      </c>
      <c r="B369">
        <v>4.5781812022585617</v>
      </c>
    </row>
    <row r="370" spans="1:2" x14ac:dyDescent="0.25">
      <c r="A370">
        <v>362</v>
      </c>
      <c r="B370">
        <v>4.7300000000000004</v>
      </c>
    </row>
    <row r="371" spans="1:2" x14ac:dyDescent="0.25">
      <c r="A371">
        <v>498</v>
      </c>
      <c r="B371">
        <v>1.98</v>
      </c>
    </row>
    <row r="372" spans="1:2" x14ac:dyDescent="0.25">
      <c r="A372">
        <v>939</v>
      </c>
      <c r="B372">
        <v>11.15</v>
      </c>
    </row>
    <row r="373" spans="1:2" x14ac:dyDescent="0.25">
      <c r="A373">
        <v>749</v>
      </c>
      <c r="B373">
        <v>2.86</v>
      </c>
    </row>
    <row r="374" spans="1:2" x14ac:dyDescent="0.25">
      <c r="A374">
        <v>315</v>
      </c>
      <c r="B374">
        <v>2.1433938239183692</v>
      </c>
    </row>
    <row r="375" spans="1:2" x14ac:dyDescent="0.25">
      <c r="A375">
        <v>685</v>
      </c>
      <c r="B375">
        <v>0.81840320864894278</v>
      </c>
    </row>
    <row r="376" spans="1:2" x14ac:dyDescent="0.25">
      <c r="A376">
        <v>364</v>
      </c>
      <c r="B376">
        <v>3.8816614544467414</v>
      </c>
    </row>
    <row r="377" spans="1:2" x14ac:dyDescent="0.25">
      <c r="A377">
        <v>700</v>
      </c>
      <c r="B377">
        <v>4.7070152578426026</v>
      </c>
    </row>
    <row r="378" spans="1:2" x14ac:dyDescent="0.25">
      <c r="A378">
        <v>340</v>
      </c>
      <c r="B378">
        <v>0.08</v>
      </c>
    </row>
    <row r="379" spans="1:2" x14ac:dyDescent="0.25">
      <c r="A379">
        <v>271</v>
      </c>
      <c r="B379">
        <v>4.403167798939009</v>
      </c>
    </row>
    <row r="380" spans="1:2" x14ac:dyDescent="0.25">
      <c r="A380" t="s">
        <v>822</v>
      </c>
      <c r="B380">
        <v>5.0149999999999997</v>
      </c>
    </row>
    <row r="381" spans="1:2" x14ac:dyDescent="0.25">
      <c r="A381" t="s">
        <v>822</v>
      </c>
      <c r="B381">
        <v>2.9919726912783577</v>
      </c>
    </row>
    <row r="382" spans="1:2" x14ac:dyDescent="0.25">
      <c r="A382">
        <v>683</v>
      </c>
      <c r="B382">
        <v>0.45552985480917008</v>
      </c>
    </row>
    <row r="383" spans="1:2" x14ac:dyDescent="0.25">
      <c r="A383" t="s">
        <v>822</v>
      </c>
      <c r="B383">
        <v>0.09</v>
      </c>
    </row>
    <row r="384" spans="1:2" x14ac:dyDescent="0.25">
      <c r="A384">
        <v>641</v>
      </c>
      <c r="B384">
        <v>0.72032126930952911</v>
      </c>
    </row>
    <row r="385" spans="1:2" x14ac:dyDescent="0.25">
      <c r="A385">
        <v>536</v>
      </c>
      <c r="B385">
        <v>0.39288741039762753</v>
      </c>
    </row>
    <row r="386" spans="1:2" x14ac:dyDescent="0.25">
      <c r="A386" t="s">
        <v>822</v>
      </c>
      <c r="B386">
        <v>0.32</v>
      </c>
    </row>
    <row r="387" spans="1:2" x14ac:dyDescent="0.25">
      <c r="A387">
        <v>755</v>
      </c>
      <c r="B387">
        <v>0.05</v>
      </c>
    </row>
    <row r="388" spans="1:2" x14ac:dyDescent="0.25">
      <c r="A388">
        <v>941</v>
      </c>
      <c r="B388">
        <v>13.58</v>
      </c>
    </row>
    <row r="389" spans="1:2" x14ac:dyDescent="0.25">
      <c r="A389">
        <v>639</v>
      </c>
      <c r="B389">
        <v>2.7185242240881786</v>
      </c>
    </row>
    <row r="390" spans="1:2" x14ac:dyDescent="0.25">
      <c r="A390">
        <v>139</v>
      </c>
      <c r="B390">
        <v>3.55</v>
      </c>
    </row>
    <row r="391" spans="1:2" x14ac:dyDescent="0.25">
      <c r="A391">
        <v>943</v>
      </c>
      <c r="B391">
        <v>14.796751578745559</v>
      </c>
    </row>
    <row r="392" spans="1:2" x14ac:dyDescent="0.25">
      <c r="A392">
        <v>952</v>
      </c>
      <c r="B392">
        <v>2.1225789759795681</v>
      </c>
    </row>
    <row r="393" spans="1:2" x14ac:dyDescent="0.25">
      <c r="A393" t="s">
        <v>822</v>
      </c>
      <c r="B393">
        <v>10.64678895228232</v>
      </c>
    </row>
    <row r="394" spans="1:2" x14ac:dyDescent="0.25">
      <c r="A394" t="s">
        <v>822</v>
      </c>
      <c r="B394">
        <v>10</v>
      </c>
    </row>
    <row r="395" spans="1:2" x14ac:dyDescent="0.25">
      <c r="A395" t="s">
        <v>822</v>
      </c>
      <c r="B395">
        <v>0.11</v>
      </c>
    </row>
    <row r="396" spans="1:2" x14ac:dyDescent="0.25">
      <c r="A396">
        <v>956</v>
      </c>
      <c r="B396">
        <v>8.0890164428302782</v>
      </c>
    </row>
    <row r="397" spans="1:2" x14ac:dyDescent="0.25">
      <c r="A397">
        <v>679</v>
      </c>
      <c r="B397">
        <v>2.4727780240848505</v>
      </c>
    </row>
    <row r="398" spans="1:2" x14ac:dyDescent="0.25">
      <c r="A398">
        <v>958</v>
      </c>
      <c r="B398">
        <v>11.31</v>
      </c>
    </row>
    <row r="399" spans="1:2" x14ac:dyDescent="0.25">
      <c r="A399">
        <v>658</v>
      </c>
      <c r="B399">
        <v>0.75946605626079766</v>
      </c>
    </row>
    <row r="400" spans="1:2" x14ac:dyDescent="0.25">
      <c r="A400">
        <v>397</v>
      </c>
      <c r="B400">
        <v>0.03</v>
      </c>
    </row>
    <row r="401" spans="1:2" x14ac:dyDescent="0.25">
      <c r="A401">
        <v>945</v>
      </c>
      <c r="B401">
        <v>10.270358384692937</v>
      </c>
    </row>
    <row r="402" spans="1:2" x14ac:dyDescent="0.25">
      <c r="A402">
        <v>947</v>
      </c>
      <c r="B402">
        <v>6.7963911355866324</v>
      </c>
    </row>
    <row r="403" spans="1:2" x14ac:dyDescent="0.25">
      <c r="A403">
        <v>947</v>
      </c>
      <c r="B403">
        <v>11.265787300323723</v>
      </c>
    </row>
    <row r="404" spans="1:2" x14ac:dyDescent="0.25">
      <c r="A404" t="s">
        <v>822</v>
      </c>
      <c r="B404">
        <v>1.0900000000000001</v>
      </c>
    </row>
    <row r="405" spans="1:2" x14ac:dyDescent="0.25">
      <c r="A405">
        <v>645</v>
      </c>
    </row>
    <row r="406" spans="1:2" x14ac:dyDescent="0.25">
      <c r="A406">
        <v>382</v>
      </c>
      <c r="B406">
        <v>0.88167690191356307</v>
      </c>
    </row>
    <row r="407" spans="1:2" x14ac:dyDescent="0.25">
      <c r="A407">
        <v>951</v>
      </c>
      <c r="B407">
        <v>1.1029089138920058</v>
      </c>
    </row>
    <row r="408" spans="1:2" x14ac:dyDescent="0.25">
      <c r="A408">
        <v>950</v>
      </c>
      <c r="B408">
        <v>3.2534544308222682</v>
      </c>
    </row>
    <row r="409" spans="1:2" x14ac:dyDescent="0.25">
      <c r="A409">
        <v>678</v>
      </c>
      <c r="B409">
        <v>5.3612791388444565</v>
      </c>
    </row>
    <row r="410" spans="1:2" x14ac:dyDescent="0.25">
      <c r="A410">
        <v>684</v>
      </c>
      <c r="B410">
        <v>0.4247459787490992</v>
      </c>
    </row>
    <row r="411" spans="1:2" x14ac:dyDescent="0.25">
      <c r="A411">
        <v>751</v>
      </c>
      <c r="B411">
        <v>0.92455635889091825</v>
      </c>
    </row>
    <row r="412" spans="1:2" x14ac:dyDescent="0.25">
      <c r="A412" t="s">
        <v>822</v>
      </c>
      <c r="B412">
        <v>2.2728031514251104</v>
      </c>
    </row>
    <row r="413" spans="1:2" x14ac:dyDescent="0.25">
      <c r="A413">
        <v>546</v>
      </c>
      <c r="B413">
        <v>6.5717546555598014</v>
      </c>
    </row>
    <row r="414" spans="1:2" x14ac:dyDescent="0.25">
      <c r="A414">
        <v>662</v>
      </c>
      <c r="B414">
        <v>1.7108944018600765</v>
      </c>
    </row>
    <row r="415" spans="1:2" x14ac:dyDescent="0.25">
      <c r="A415">
        <v>341</v>
      </c>
      <c r="B415">
        <v>0.04</v>
      </c>
    </row>
    <row r="416" spans="1:2" x14ac:dyDescent="0.25">
      <c r="A416">
        <v>310</v>
      </c>
      <c r="B416">
        <v>3.1065135933431098</v>
      </c>
    </row>
    <row r="417" spans="1:2" x14ac:dyDescent="0.25">
      <c r="A417">
        <v>347</v>
      </c>
      <c r="B417">
        <v>1.5057410462887781</v>
      </c>
    </row>
    <row r="418" spans="1:2" x14ac:dyDescent="0.25">
      <c r="A418" t="s">
        <v>822</v>
      </c>
      <c r="B418">
        <v>3.21</v>
      </c>
    </row>
    <row r="419" spans="1:2" x14ac:dyDescent="0.25">
      <c r="A419">
        <v>248</v>
      </c>
      <c r="B419">
        <v>20.126056672407472</v>
      </c>
    </row>
    <row r="420" spans="1:2" x14ac:dyDescent="0.25">
      <c r="A420" t="s">
        <v>822</v>
      </c>
      <c r="B420">
        <v>0.03</v>
      </c>
    </row>
    <row r="421" spans="1:2" x14ac:dyDescent="0.25">
      <c r="A421">
        <v>342</v>
      </c>
      <c r="B421">
        <v>0.06</v>
      </c>
    </row>
    <row r="422" spans="1:2" x14ac:dyDescent="0.25">
      <c r="A422">
        <v>738</v>
      </c>
      <c r="B422">
        <v>0.71195977572736469</v>
      </c>
    </row>
    <row r="423" spans="1:2" x14ac:dyDescent="0.25">
      <c r="A423">
        <v>540</v>
      </c>
      <c r="B423">
        <v>0.02</v>
      </c>
    </row>
    <row r="424" spans="1:2" x14ac:dyDescent="0.25">
      <c r="A424">
        <v>962</v>
      </c>
      <c r="B424">
        <v>9.483549613118976</v>
      </c>
    </row>
    <row r="425" spans="1:2" x14ac:dyDescent="0.25">
      <c r="A425">
        <v>548</v>
      </c>
      <c r="B425">
        <v>0.71</v>
      </c>
    </row>
    <row r="426" spans="1:2" x14ac:dyDescent="0.25">
      <c r="A426" t="s">
        <v>822</v>
      </c>
      <c r="B426">
        <v>2.473853780634701</v>
      </c>
    </row>
    <row r="427" spans="1:2" x14ac:dyDescent="0.25">
      <c r="A427" t="s">
        <v>822</v>
      </c>
      <c r="B427">
        <v>0.71223042727659103</v>
      </c>
    </row>
    <row r="428" spans="1:2" x14ac:dyDescent="0.25">
      <c r="A428" t="s">
        <v>822</v>
      </c>
      <c r="B428">
        <v>0.92</v>
      </c>
    </row>
    <row r="429" spans="1:2" x14ac:dyDescent="0.25">
      <c r="A429">
        <v>964</v>
      </c>
      <c r="B429">
        <v>9.3044820758415412</v>
      </c>
    </row>
    <row r="430" spans="1:2" x14ac:dyDescent="0.25">
      <c r="A430">
        <v>218</v>
      </c>
      <c r="B430">
        <v>1.7449026054210133</v>
      </c>
    </row>
    <row r="431" spans="1:2" x14ac:dyDescent="0.25">
      <c r="A431">
        <v>640</v>
      </c>
      <c r="B431">
        <v>1.2751750728213365</v>
      </c>
    </row>
    <row r="432" spans="1:2" x14ac:dyDescent="0.25">
      <c r="A432">
        <v>549</v>
      </c>
      <c r="B432">
        <v>2.5078910561122822</v>
      </c>
    </row>
    <row r="433" spans="1:2" x14ac:dyDescent="0.25">
      <c r="A433">
        <v>791</v>
      </c>
      <c r="B433">
        <v>1.6548562619053628</v>
      </c>
    </row>
    <row r="434" spans="1:2" x14ac:dyDescent="0.25">
      <c r="A434">
        <v>687</v>
      </c>
      <c r="B434">
        <v>3.7037555331467598</v>
      </c>
    </row>
    <row r="435" spans="1:2" x14ac:dyDescent="0.25">
      <c r="A435">
        <v>25</v>
      </c>
      <c r="B435">
        <v>5.7400716804931884</v>
      </c>
    </row>
    <row r="436" spans="1:2" x14ac:dyDescent="0.25">
      <c r="A436">
        <v>741</v>
      </c>
      <c r="B436">
        <v>15.463933870657863</v>
      </c>
    </row>
    <row r="437" spans="1:2" x14ac:dyDescent="0.25">
      <c r="A437">
        <v>15</v>
      </c>
      <c r="B437">
        <v>9.2362432591149553</v>
      </c>
    </row>
    <row r="438" spans="1:2" x14ac:dyDescent="0.25">
      <c r="A438">
        <v>349</v>
      </c>
      <c r="B438">
        <v>0.65293041911203997</v>
      </c>
    </row>
    <row r="439" spans="1:2" x14ac:dyDescent="0.25">
      <c r="A439">
        <v>763</v>
      </c>
      <c r="B439">
        <v>0.08</v>
      </c>
    </row>
    <row r="440" spans="1:2" x14ac:dyDescent="0.25">
      <c r="A440">
        <v>674</v>
      </c>
      <c r="B440">
        <v>1.7948483744925923</v>
      </c>
    </row>
    <row r="441" spans="1:2" x14ac:dyDescent="0.25">
      <c r="A441">
        <v>981</v>
      </c>
      <c r="B441">
        <v>4.8896905152002974</v>
      </c>
    </row>
    <row r="442" spans="1:2" x14ac:dyDescent="0.25">
      <c r="A442">
        <v>982</v>
      </c>
      <c r="B442">
        <v>7.0476362417906158</v>
      </c>
    </row>
    <row r="443" spans="1:2" x14ac:dyDescent="0.25">
      <c r="A443">
        <v>371</v>
      </c>
      <c r="B443">
        <v>2.4409799150201836</v>
      </c>
    </row>
    <row r="444" spans="1:2" x14ac:dyDescent="0.25">
      <c r="A444">
        <v>594</v>
      </c>
      <c r="B444">
        <v>9.1682446712640591</v>
      </c>
    </row>
    <row r="445" spans="1:2" x14ac:dyDescent="0.25">
      <c r="A445">
        <v>986</v>
      </c>
      <c r="B445">
        <v>13.946329757956235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2:E434"/>
  <sheetViews>
    <sheetView workbookViewId="0">
      <selection activeCell="K50" sqref="K50"/>
    </sheetView>
  </sheetViews>
  <sheetFormatPr defaultRowHeight="15" x14ac:dyDescent="0.25"/>
  <cols>
    <col min="2" max="2" width="13.28515625" bestFit="1" customWidth="1"/>
    <col min="3" max="3" width="28.85546875" bestFit="1" customWidth="1"/>
  </cols>
  <sheetData>
    <row r="2" spans="2:4" x14ac:dyDescent="0.25">
      <c r="B2" s="148" t="s">
        <v>827</v>
      </c>
      <c r="C2" s="144"/>
      <c r="D2" s="144"/>
    </row>
    <row r="4" spans="2:4" x14ac:dyDescent="0.25">
      <c r="B4" s="145" t="s">
        <v>2</v>
      </c>
      <c r="C4" s="145" t="s">
        <v>828</v>
      </c>
      <c r="D4" s="145"/>
    </row>
    <row r="5" spans="2:4" x14ac:dyDescent="0.25">
      <c r="B5" s="147">
        <v>0</v>
      </c>
      <c r="C5" s="147">
        <v>0</v>
      </c>
      <c r="D5" s="146">
        <v>1.0000182567685683</v>
      </c>
    </row>
    <row r="6" spans="2:4" x14ac:dyDescent="0.25">
      <c r="B6" s="147" t="s">
        <v>31</v>
      </c>
      <c r="C6" s="147" t="s">
        <v>31</v>
      </c>
      <c r="D6" s="146">
        <v>1.0055417898255894</v>
      </c>
    </row>
    <row r="7" spans="2:4" x14ac:dyDescent="0.25">
      <c r="B7" s="147" t="s">
        <v>35</v>
      </c>
      <c r="C7" s="147" t="s">
        <v>35</v>
      </c>
      <c r="D7" s="146">
        <v>1.0136048484132809</v>
      </c>
    </row>
    <row r="8" spans="2:4" x14ac:dyDescent="0.25">
      <c r="B8" s="147" t="s">
        <v>829</v>
      </c>
      <c r="C8" s="147" t="s">
        <v>829</v>
      </c>
      <c r="D8" s="146">
        <v>1.0267874104631036</v>
      </c>
    </row>
    <row r="10" spans="2:4" x14ac:dyDescent="0.25">
      <c r="B10" s="281" t="s">
        <v>672</v>
      </c>
    </row>
    <row r="11" spans="2:4" x14ac:dyDescent="0.25">
      <c r="B11" t="s">
        <v>850</v>
      </c>
      <c r="C11">
        <v>2.8094083250938207</v>
      </c>
      <c r="D11" t="s">
        <v>851</v>
      </c>
    </row>
    <row r="21" spans="3:5" x14ac:dyDescent="0.25">
      <c r="C21" s="114"/>
      <c r="D21" s="286"/>
      <c r="E21" s="115"/>
    </row>
    <row r="22" spans="3:5" x14ac:dyDescent="0.25">
      <c r="C22" s="114"/>
      <c r="D22" s="286"/>
      <c r="E22" s="115"/>
    </row>
    <row r="23" spans="3:5" x14ac:dyDescent="0.25">
      <c r="C23" s="114"/>
      <c r="D23" s="286"/>
      <c r="E23" s="115"/>
    </row>
    <row r="24" spans="3:5" x14ac:dyDescent="0.25">
      <c r="C24" s="114"/>
      <c r="D24" s="286"/>
      <c r="E24" s="115"/>
    </row>
    <row r="25" spans="3:5" x14ac:dyDescent="0.25">
      <c r="C25" s="114"/>
      <c r="D25" s="286"/>
      <c r="E25" s="115"/>
    </row>
    <row r="26" spans="3:5" x14ac:dyDescent="0.25">
      <c r="C26" s="114"/>
      <c r="D26" s="286"/>
      <c r="E26" s="115"/>
    </row>
    <row r="27" spans="3:5" x14ac:dyDescent="0.25">
      <c r="C27" s="114"/>
      <c r="D27" s="286"/>
      <c r="E27" s="115"/>
    </row>
    <row r="28" spans="3:5" x14ac:dyDescent="0.25">
      <c r="C28" s="114"/>
      <c r="D28" s="286"/>
      <c r="E28" s="115"/>
    </row>
    <row r="29" spans="3:5" x14ac:dyDescent="0.25">
      <c r="C29" s="114"/>
      <c r="D29" s="286"/>
      <c r="E29" s="115"/>
    </row>
    <row r="30" spans="3:5" x14ac:dyDescent="0.25">
      <c r="C30" s="114"/>
      <c r="D30" s="286"/>
      <c r="E30" s="115"/>
    </row>
    <row r="31" spans="3:5" x14ac:dyDescent="0.25">
      <c r="C31" s="114"/>
      <c r="D31" s="286"/>
      <c r="E31" s="115"/>
    </row>
    <row r="32" spans="3:5" x14ac:dyDescent="0.25">
      <c r="C32" s="114"/>
      <c r="D32" s="286"/>
      <c r="E32" s="115"/>
    </row>
    <row r="33" spans="3:5" x14ac:dyDescent="0.25">
      <c r="C33" s="114"/>
      <c r="D33" s="286"/>
      <c r="E33" s="115"/>
    </row>
    <row r="34" spans="3:5" x14ac:dyDescent="0.25">
      <c r="C34" s="114"/>
      <c r="D34" s="286"/>
      <c r="E34" s="115"/>
    </row>
    <row r="35" spans="3:5" x14ac:dyDescent="0.25">
      <c r="C35" s="114"/>
      <c r="D35" s="286"/>
      <c r="E35" s="115"/>
    </row>
    <row r="36" spans="3:5" x14ac:dyDescent="0.25">
      <c r="C36" s="114"/>
      <c r="D36" s="286"/>
      <c r="E36" s="115"/>
    </row>
    <row r="37" spans="3:5" x14ac:dyDescent="0.25">
      <c r="C37" s="114"/>
      <c r="D37" s="286"/>
      <c r="E37" s="115"/>
    </row>
    <row r="38" spans="3:5" x14ac:dyDescent="0.25">
      <c r="C38" s="114"/>
      <c r="D38" s="286"/>
      <c r="E38" s="115"/>
    </row>
    <row r="39" spans="3:5" x14ac:dyDescent="0.25">
      <c r="C39" s="114"/>
      <c r="D39" s="286"/>
      <c r="E39" s="115"/>
    </row>
    <row r="40" spans="3:5" x14ac:dyDescent="0.25">
      <c r="C40" s="114"/>
      <c r="D40" s="286"/>
      <c r="E40" s="115"/>
    </row>
    <row r="41" spans="3:5" x14ac:dyDescent="0.25">
      <c r="C41" s="114"/>
      <c r="D41" s="287"/>
      <c r="E41" s="115"/>
    </row>
    <row r="42" spans="3:5" x14ac:dyDescent="0.25">
      <c r="C42" s="114"/>
      <c r="D42" s="286"/>
      <c r="E42" s="115"/>
    </row>
    <row r="43" spans="3:5" x14ac:dyDescent="0.25">
      <c r="C43" s="114"/>
      <c r="D43" s="287"/>
      <c r="E43" s="115"/>
    </row>
    <row r="44" spans="3:5" x14ac:dyDescent="0.25">
      <c r="C44" s="114"/>
      <c r="D44" s="287"/>
      <c r="E44" s="115"/>
    </row>
    <row r="45" spans="3:5" x14ac:dyDescent="0.25">
      <c r="C45" s="114"/>
      <c r="D45" s="287"/>
      <c r="E45" s="115"/>
    </row>
    <row r="46" spans="3:5" x14ac:dyDescent="0.25">
      <c r="C46" s="114"/>
      <c r="D46" s="287"/>
      <c r="E46" s="115"/>
    </row>
    <row r="47" spans="3:5" x14ac:dyDescent="0.25">
      <c r="C47" s="114"/>
      <c r="D47" s="287"/>
      <c r="E47" s="115"/>
    </row>
    <row r="48" spans="3:5" x14ac:dyDescent="0.25">
      <c r="C48" s="114"/>
      <c r="D48" s="287"/>
      <c r="E48" s="115"/>
    </row>
    <row r="49" spans="3:5" x14ac:dyDescent="0.25">
      <c r="C49" s="114"/>
      <c r="D49" s="287"/>
      <c r="E49" s="115"/>
    </row>
    <row r="50" spans="3:5" x14ac:dyDescent="0.25">
      <c r="C50" s="114"/>
      <c r="D50" s="287"/>
      <c r="E50" s="115"/>
    </row>
    <row r="51" spans="3:5" x14ac:dyDescent="0.25">
      <c r="C51" s="114"/>
      <c r="D51" s="287"/>
      <c r="E51" s="115"/>
    </row>
    <row r="52" spans="3:5" x14ac:dyDescent="0.25">
      <c r="C52" s="114"/>
      <c r="D52" s="287"/>
      <c r="E52" s="115"/>
    </row>
    <row r="53" spans="3:5" x14ac:dyDescent="0.25">
      <c r="C53" s="114"/>
      <c r="D53" s="287"/>
      <c r="E53" s="115"/>
    </row>
    <row r="54" spans="3:5" x14ac:dyDescent="0.25">
      <c r="C54" s="114"/>
      <c r="D54" s="287"/>
      <c r="E54" s="115"/>
    </row>
    <row r="55" spans="3:5" x14ac:dyDescent="0.25">
      <c r="C55" s="114"/>
      <c r="D55" s="287"/>
      <c r="E55" s="115"/>
    </row>
    <row r="56" spans="3:5" x14ac:dyDescent="0.25">
      <c r="C56" s="114"/>
      <c r="D56" s="287"/>
      <c r="E56" s="115"/>
    </row>
    <row r="57" spans="3:5" x14ac:dyDescent="0.25">
      <c r="C57" s="114"/>
      <c r="D57" s="287"/>
      <c r="E57" s="115"/>
    </row>
    <row r="58" spans="3:5" x14ac:dyDescent="0.25">
      <c r="C58" s="114"/>
      <c r="D58" s="286"/>
      <c r="E58" s="115"/>
    </row>
    <row r="59" spans="3:5" x14ac:dyDescent="0.25">
      <c r="C59" s="114"/>
      <c r="D59" s="287"/>
      <c r="E59" s="115"/>
    </row>
    <row r="60" spans="3:5" x14ac:dyDescent="0.25">
      <c r="C60" s="114"/>
      <c r="D60" s="287"/>
      <c r="E60" s="115"/>
    </row>
    <row r="61" spans="3:5" x14ac:dyDescent="0.25">
      <c r="C61" s="114"/>
      <c r="D61" s="287"/>
      <c r="E61" s="115"/>
    </row>
    <row r="62" spans="3:5" x14ac:dyDescent="0.25">
      <c r="C62" s="114"/>
      <c r="D62" s="287"/>
      <c r="E62" s="115"/>
    </row>
    <row r="63" spans="3:5" x14ac:dyDescent="0.25">
      <c r="C63" s="114"/>
      <c r="D63" s="287"/>
      <c r="E63" s="115"/>
    </row>
    <row r="64" spans="3:5" x14ac:dyDescent="0.25">
      <c r="C64" s="114"/>
      <c r="D64" s="287"/>
      <c r="E64" s="115"/>
    </row>
    <row r="65" spans="3:5" x14ac:dyDescent="0.25">
      <c r="C65" s="114"/>
      <c r="D65" s="287"/>
      <c r="E65" s="115"/>
    </row>
    <row r="66" spans="3:5" x14ac:dyDescent="0.25">
      <c r="C66" s="114"/>
      <c r="D66" s="287"/>
      <c r="E66" s="115"/>
    </row>
    <row r="67" spans="3:5" x14ac:dyDescent="0.25">
      <c r="C67" s="114"/>
      <c r="D67" s="287"/>
      <c r="E67" s="115"/>
    </row>
    <row r="68" spans="3:5" x14ac:dyDescent="0.25">
      <c r="C68" s="114"/>
      <c r="D68" s="287"/>
      <c r="E68" s="115"/>
    </row>
    <row r="69" spans="3:5" x14ac:dyDescent="0.25">
      <c r="C69" s="114"/>
      <c r="D69" s="287"/>
      <c r="E69" s="115"/>
    </row>
    <row r="70" spans="3:5" x14ac:dyDescent="0.25">
      <c r="C70" s="114"/>
      <c r="D70" s="287"/>
      <c r="E70" s="115"/>
    </row>
    <row r="71" spans="3:5" x14ac:dyDescent="0.25">
      <c r="C71" s="114"/>
      <c r="D71" s="287"/>
      <c r="E71" s="115"/>
    </row>
    <row r="72" spans="3:5" x14ac:dyDescent="0.25">
      <c r="C72" s="114"/>
      <c r="D72" s="287"/>
      <c r="E72" s="115"/>
    </row>
    <row r="73" spans="3:5" x14ac:dyDescent="0.25">
      <c r="C73" s="114"/>
      <c r="D73" s="287"/>
      <c r="E73" s="115"/>
    </row>
    <row r="74" spans="3:5" x14ac:dyDescent="0.25">
      <c r="C74" s="114"/>
      <c r="D74" s="287"/>
      <c r="E74" s="115"/>
    </row>
    <row r="75" spans="3:5" x14ac:dyDescent="0.25">
      <c r="C75" s="114"/>
      <c r="D75" s="286"/>
      <c r="E75" s="115"/>
    </row>
    <row r="76" spans="3:5" x14ac:dyDescent="0.25">
      <c r="C76" s="114"/>
      <c r="D76" s="287"/>
      <c r="E76" s="115"/>
    </row>
    <row r="77" spans="3:5" x14ac:dyDescent="0.25">
      <c r="C77" s="114"/>
      <c r="D77" s="287"/>
      <c r="E77" s="115"/>
    </row>
    <row r="78" spans="3:5" x14ac:dyDescent="0.25">
      <c r="C78" s="114"/>
      <c r="D78" s="287"/>
      <c r="E78" s="115"/>
    </row>
    <row r="79" spans="3:5" x14ac:dyDescent="0.25">
      <c r="C79" s="114"/>
      <c r="D79" s="287"/>
      <c r="E79" s="115"/>
    </row>
    <row r="80" spans="3:5" x14ac:dyDescent="0.25">
      <c r="C80" s="114"/>
      <c r="D80" s="287"/>
      <c r="E80" s="115"/>
    </row>
    <row r="81" spans="3:5" x14ac:dyDescent="0.25">
      <c r="C81" s="114"/>
      <c r="D81" s="287"/>
      <c r="E81" s="115"/>
    </row>
    <row r="82" spans="3:5" x14ac:dyDescent="0.25">
      <c r="C82" s="114"/>
      <c r="D82" s="287"/>
      <c r="E82" s="115"/>
    </row>
    <row r="83" spans="3:5" x14ac:dyDescent="0.25">
      <c r="C83" s="114"/>
      <c r="D83" s="287"/>
      <c r="E83" s="115"/>
    </row>
    <row r="84" spans="3:5" x14ac:dyDescent="0.25">
      <c r="C84" s="114"/>
      <c r="D84" s="286"/>
      <c r="E84" s="115"/>
    </row>
    <row r="85" spans="3:5" x14ac:dyDescent="0.25">
      <c r="C85" s="114"/>
      <c r="D85" s="287"/>
      <c r="E85" s="115"/>
    </row>
    <row r="86" spans="3:5" x14ac:dyDescent="0.25">
      <c r="C86" s="114"/>
      <c r="D86" s="287"/>
      <c r="E86" s="115"/>
    </row>
    <row r="87" spans="3:5" x14ac:dyDescent="0.25">
      <c r="C87" s="114"/>
      <c r="D87" s="287"/>
      <c r="E87" s="115"/>
    </row>
    <row r="88" spans="3:5" x14ac:dyDescent="0.25">
      <c r="C88" s="114"/>
      <c r="D88" s="287"/>
      <c r="E88" s="115"/>
    </row>
    <row r="89" spans="3:5" x14ac:dyDescent="0.25">
      <c r="C89" s="114"/>
      <c r="D89" s="287"/>
      <c r="E89" s="115"/>
    </row>
    <row r="90" spans="3:5" x14ac:dyDescent="0.25">
      <c r="C90" s="114"/>
      <c r="D90" s="287"/>
      <c r="E90" s="115"/>
    </row>
    <row r="91" spans="3:5" x14ac:dyDescent="0.25">
      <c r="C91" s="114"/>
      <c r="D91" s="287"/>
      <c r="E91" s="115"/>
    </row>
    <row r="92" spans="3:5" x14ac:dyDescent="0.25">
      <c r="C92" s="114"/>
      <c r="D92" s="287"/>
      <c r="E92" s="115"/>
    </row>
    <row r="93" spans="3:5" x14ac:dyDescent="0.25">
      <c r="C93" s="114"/>
      <c r="D93" s="287"/>
      <c r="E93" s="115"/>
    </row>
    <row r="94" spans="3:5" x14ac:dyDescent="0.25">
      <c r="C94" s="114"/>
      <c r="D94" s="286"/>
      <c r="E94" s="115"/>
    </row>
    <row r="95" spans="3:5" x14ac:dyDescent="0.25">
      <c r="C95" s="114"/>
      <c r="D95" s="287"/>
      <c r="E95" s="115"/>
    </row>
    <row r="96" spans="3:5" x14ac:dyDescent="0.25">
      <c r="C96" s="114"/>
      <c r="D96" s="287"/>
      <c r="E96" s="115"/>
    </row>
    <row r="97" spans="3:5" x14ac:dyDescent="0.25">
      <c r="C97" s="114"/>
      <c r="D97" s="287"/>
      <c r="E97" s="115"/>
    </row>
    <row r="98" spans="3:5" x14ac:dyDescent="0.25">
      <c r="C98" s="114"/>
      <c r="D98" s="287"/>
      <c r="E98" s="115"/>
    </row>
    <row r="99" spans="3:5" x14ac:dyDescent="0.25">
      <c r="C99" s="114"/>
      <c r="D99" s="287"/>
      <c r="E99" s="115"/>
    </row>
    <row r="100" spans="3:5" x14ac:dyDescent="0.25">
      <c r="C100" s="114"/>
      <c r="D100" s="286"/>
      <c r="E100" s="115"/>
    </row>
    <row r="101" spans="3:5" x14ac:dyDescent="0.25">
      <c r="C101" s="114"/>
      <c r="D101" s="287"/>
      <c r="E101" s="115"/>
    </row>
    <row r="102" spans="3:5" x14ac:dyDescent="0.25">
      <c r="C102" s="114"/>
      <c r="D102" s="287"/>
      <c r="E102" s="115"/>
    </row>
    <row r="103" spans="3:5" x14ac:dyDescent="0.25">
      <c r="C103" s="114"/>
      <c r="D103" s="287"/>
      <c r="E103" s="115"/>
    </row>
    <row r="104" spans="3:5" x14ac:dyDescent="0.25">
      <c r="C104" s="114"/>
      <c r="D104" s="287"/>
      <c r="E104" s="115"/>
    </row>
    <row r="105" spans="3:5" x14ac:dyDescent="0.25">
      <c r="C105" s="114"/>
      <c r="D105" s="287"/>
      <c r="E105" s="115"/>
    </row>
    <row r="106" spans="3:5" x14ac:dyDescent="0.25">
      <c r="C106" s="114"/>
      <c r="D106" s="287"/>
      <c r="E106" s="115"/>
    </row>
    <row r="107" spans="3:5" x14ac:dyDescent="0.25">
      <c r="C107" s="114"/>
      <c r="D107" s="287"/>
      <c r="E107" s="115"/>
    </row>
    <row r="108" spans="3:5" x14ac:dyDescent="0.25">
      <c r="C108" s="114"/>
      <c r="D108" s="287"/>
      <c r="E108" s="115"/>
    </row>
    <row r="109" spans="3:5" x14ac:dyDescent="0.25">
      <c r="C109" s="114"/>
      <c r="D109" s="287"/>
      <c r="E109" s="115"/>
    </row>
    <row r="110" spans="3:5" x14ac:dyDescent="0.25">
      <c r="C110" s="114"/>
      <c r="D110" s="287"/>
      <c r="E110" s="115"/>
    </row>
    <row r="111" spans="3:5" x14ac:dyDescent="0.25">
      <c r="C111" s="114"/>
      <c r="D111" s="287"/>
      <c r="E111" s="115"/>
    </row>
    <row r="112" spans="3:5" x14ac:dyDescent="0.25">
      <c r="C112" s="114"/>
      <c r="D112" s="287"/>
      <c r="E112" s="115"/>
    </row>
    <row r="113" spans="3:5" x14ac:dyDescent="0.25">
      <c r="C113" s="114"/>
      <c r="D113" s="287"/>
      <c r="E113" s="115"/>
    </row>
    <row r="114" spans="3:5" x14ac:dyDescent="0.25">
      <c r="C114" s="114"/>
      <c r="D114" s="287"/>
      <c r="E114" s="115"/>
    </row>
    <row r="115" spans="3:5" x14ac:dyDescent="0.25">
      <c r="C115" s="114"/>
      <c r="D115" s="287"/>
      <c r="E115" s="115"/>
    </row>
    <row r="116" spans="3:5" x14ac:dyDescent="0.25">
      <c r="C116" s="114"/>
      <c r="D116" s="287"/>
      <c r="E116" s="115"/>
    </row>
    <row r="117" spans="3:5" x14ac:dyDescent="0.25">
      <c r="C117" s="114"/>
      <c r="D117" s="287"/>
      <c r="E117" s="115"/>
    </row>
    <row r="118" spans="3:5" x14ac:dyDescent="0.25">
      <c r="C118" s="114"/>
      <c r="D118" s="287"/>
      <c r="E118" s="115"/>
    </row>
    <row r="119" spans="3:5" x14ac:dyDescent="0.25">
      <c r="C119" s="114"/>
      <c r="D119" s="286"/>
      <c r="E119" s="115"/>
    </row>
    <row r="120" spans="3:5" x14ac:dyDescent="0.25">
      <c r="C120" s="114"/>
      <c r="D120" s="287"/>
      <c r="E120" s="115"/>
    </row>
    <row r="121" spans="3:5" x14ac:dyDescent="0.25">
      <c r="C121" s="114"/>
      <c r="D121" s="287"/>
      <c r="E121" s="115"/>
    </row>
    <row r="122" spans="3:5" x14ac:dyDescent="0.25">
      <c r="C122" s="114"/>
      <c r="D122" s="287"/>
      <c r="E122" s="115"/>
    </row>
    <row r="123" spans="3:5" x14ac:dyDescent="0.25">
      <c r="C123" s="114"/>
      <c r="D123" s="287"/>
      <c r="E123" s="115"/>
    </row>
    <row r="124" spans="3:5" x14ac:dyDescent="0.25">
      <c r="C124" s="114"/>
      <c r="D124" s="287"/>
      <c r="E124" s="115"/>
    </row>
    <row r="125" spans="3:5" x14ac:dyDescent="0.25">
      <c r="C125" s="114"/>
      <c r="D125" s="287"/>
      <c r="E125" s="115"/>
    </row>
    <row r="126" spans="3:5" x14ac:dyDescent="0.25">
      <c r="C126" s="114"/>
      <c r="D126" s="287"/>
      <c r="E126" s="115"/>
    </row>
    <row r="127" spans="3:5" x14ac:dyDescent="0.25">
      <c r="C127" s="114"/>
      <c r="D127" s="287"/>
      <c r="E127" s="115"/>
    </row>
    <row r="128" spans="3:5" x14ac:dyDescent="0.25">
      <c r="C128" s="114"/>
      <c r="D128" s="287"/>
      <c r="E128" s="115"/>
    </row>
    <row r="129" spans="3:5" x14ac:dyDescent="0.25">
      <c r="C129" s="114"/>
      <c r="D129" s="287"/>
      <c r="E129" s="288"/>
    </row>
    <row r="130" spans="3:5" x14ac:dyDescent="0.25">
      <c r="C130" s="114"/>
      <c r="D130" s="287"/>
      <c r="E130" s="288"/>
    </row>
    <row r="131" spans="3:5" x14ac:dyDescent="0.25">
      <c r="C131" s="114"/>
      <c r="D131" s="286"/>
      <c r="E131" s="288"/>
    </row>
    <row r="132" spans="3:5" x14ac:dyDescent="0.25">
      <c r="C132" s="114"/>
      <c r="D132" s="287"/>
      <c r="E132" s="288"/>
    </row>
    <row r="133" spans="3:5" x14ac:dyDescent="0.25">
      <c r="C133" s="114"/>
      <c r="D133" s="287"/>
      <c r="E133" s="288"/>
    </row>
    <row r="134" spans="3:5" x14ac:dyDescent="0.25">
      <c r="C134" s="114"/>
      <c r="D134" s="287"/>
      <c r="E134" s="115"/>
    </row>
    <row r="135" spans="3:5" x14ac:dyDescent="0.25">
      <c r="C135" s="114"/>
      <c r="D135" s="287"/>
      <c r="E135" s="115"/>
    </row>
    <row r="136" spans="3:5" x14ac:dyDescent="0.25">
      <c r="C136" s="114"/>
      <c r="D136" s="286"/>
      <c r="E136" s="115"/>
    </row>
    <row r="137" spans="3:5" x14ac:dyDescent="0.25">
      <c r="C137" s="114"/>
      <c r="D137" s="287"/>
      <c r="E137" s="115"/>
    </row>
    <row r="138" spans="3:5" x14ac:dyDescent="0.25">
      <c r="C138" s="114"/>
      <c r="D138" s="287"/>
      <c r="E138" s="115"/>
    </row>
    <row r="139" spans="3:5" x14ac:dyDescent="0.25">
      <c r="C139" s="114"/>
      <c r="D139" s="287"/>
      <c r="E139" s="115"/>
    </row>
    <row r="140" spans="3:5" x14ac:dyDescent="0.25">
      <c r="C140" s="114"/>
      <c r="D140" s="287"/>
      <c r="E140" s="115"/>
    </row>
    <row r="141" spans="3:5" x14ac:dyDescent="0.25">
      <c r="C141" s="114"/>
      <c r="D141" s="287"/>
      <c r="E141" s="115"/>
    </row>
    <row r="142" spans="3:5" x14ac:dyDescent="0.25">
      <c r="C142" s="114"/>
      <c r="D142" s="287"/>
      <c r="E142" s="115"/>
    </row>
    <row r="143" spans="3:5" x14ac:dyDescent="0.25">
      <c r="C143" s="114"/>
      <c r="D143" s="286"/>
      <c r="E143" s="115"/>
    </row>
    <row r="144" spans="3:5" x14ac:dyDescent="0.25">
      <c r="C144" s="114"/>
      <c r="D144" s="287"/>
      <c r="E144" s="115"/>
    </row>
    <row r="145" spans="3:5" x14ac:dyDescent="0.25">
      <c r="C145" s="114"/>
      <c r="D145" s="287"/>
      <c r="E145" s="115"/>
    </row>
    <row r="146" spans="3:5" x14ac:dyDescent="0.25">
      <c r="C146" s="114"/>
      <c r="D146" s="287"/>
      <c r="E146" s="115"/>
    </row>
    <row r="147" spans="3:5" x14ac:dyDescent="0.25">
      <c r="C147" s="114"/>
      <c r="D147" s="287"/>
      <c r="E147" s="115"/>
    </row>
    <row r="148" spans="3:5" x14ac:dyDescent="0.25">
      <c r="C148" s="114"/>
      <c r="D148" s="287"/>
      <c r="E148" s="115"/>
    </row>
    <row r="149" spans="3:5" x14ac:dyDescent="0.25">
      <c r="C149" s="114"/>
      <c r="D149" s="287"/>
      <c r="E149" s="115"/>
    </row>
    <row r="150" spans="3:5" x14ac:dyDescent="0.25">
      <c r="C150" s="114"/>
      <c r="D150" s="287"/>
      <c r="E150" s="115"/>
    </row>
    <row r="151" spans="3:5" x14ac:dyDescent="0.25">
      <c r="C151" s="114"/>
      <c r="D151" s="286"/>
      <c r="E151" s="115"/>
    </row>
    <row r="152" spans="3:5" x14ac:dyDescent="0.25">
      <c r="C152" s="114"/>
      <c r="D152" s="287"/>
      <c r="E152" s="115"/>
    </row>
    <row r="153" spans="3:5" x14ac:dyDescent="0.25">
      <c r="C153" s="114"/>
      <c r="D153" s="287"/>
      <c r="E153" s="115"/>
    </row>
    <row r="154" spans="3:5" x14ac:dyDescent="0.25">
      <c r="C154" s="114"/>
      <c r="D154" s="287"/>
      <c r="E154" s="115"/>
    </row>
    <row r="155" spans="3:5" x14ac:dyDescent="0.25">
      <c r="C155" s="114"/>
      <c r="D155" s="287"/>
      <c r="E155" s="115"/>
    </row>
    <row r="156" spans="3:5" x14ac:dyDescent="0.25">
      <c r="C156" s="114"/>
      <c r="D156" s="286"/>
      <c r="E156" s="115"/>
    </row>
    <row r="157" spans="3:5" x14ac:dyDescent="0.25">
      <c r="C157" s="114"/>
      <c r="D157" s="287"/>
      <c r="E157" s="115"/>
    </row>
    <row r="158" spans="3:5" x14ac:dyDescent="0.25">
      <c r="C158" s="114"/>
      <c r="D158" s="286"/>
      <c r="E158" s="115"/>
    </row>
    <row r="159" spans="3:5" x14ac:dyDescent="0.25">
      <c r="C159" s="114"/>
      <c r="D159" s="287"/>
      <c r="E159" s="115"/>
    </row>
    <row r="160" spans="3:5" x14ac:dyDescent="0.25">
      <c r="C160" s="114"/>
      <c r="D160" s="287"/>
      <c r="E160" s="115"/>
    </row>
    <row r="161" spans="3:5" x14ac:dyDescent="0.25">
      <c r="C161" s="114"/>
      <c r="D161" s="286"/>
      <c r="E161" s="115"/>
    </row>
    <row r="162" spans="3:5" x14ac:dyDescent="0.25">
      <c r="C162" s="114"/>
      <c r="D162" s="287"/>
      <c r="E162" s="115"/>
    </row>
    <row r="163" spans="3:5" x14ac:dyDescent="0.25">
      <c r="C163" s="114"/>
      <c r="D163" s="287"/>
      <c r="E163" s="115"/>
    </row>
    <row r="164" spans="3:5" x14ac:dyDescent="0.25">
      <c r="C164" s="114"/>
      <c r="D164" s="287"/>
      <c r="E164" s="115"/>
    </row>
    <row r="165" spans="3:5" x14ac:dyDescent="0.25">
      <c r="C165" s="114"/>
      <c r="D165" s="287"/>
      <c r="E165" s="115"/>
    </row>
    <row r="166" spans="3:5" x14ac:dyDescent="0.25">
      <c r="C166" s="114"/>
      <c r="D166" s="286"/>
      <c r="E166" s="115"/>
    </row>
    <row r="167" spans="3:5" x14ac:dyDescent="0.25">
      <c r="C167" s="114"/>
      <c r="D167" s="286"/>
      <c r="E167" s="115"/>
    </row>
    <row r="168" spans="3:5" x14ac:dyDescent="0.25">
      <c r="C168" s="114"/>
      <c r="D168" s="287"/>
      <c r="E168" s="115"/>
    </row>
    <row r="169" spans="3:5" x14ac:dyDescent="0.25">
      <c r="C169" s="114"/>
      <c r="D169" s="286"/>
      <c r="E169" s="115"/>
    </row>
    <row r="170" spans="3:5" x14ac:dyDescent="0.25">
      <c r="C170" s="114"/>
      <c r="D170" s="287"/>
      <c r="E170" s="115"/>
    </row>
    <row r="171" spans="3:5" x14ac:dyDescent="0.25">
      <c r="C171" s="114"/>
      <c r="D171" s="287"/>
      <c r="E171" s="115"/>
    </row>
    <row r="172" spans="3:5" x14ac:dyDescent="0.25">
      <c r="C172" s="114"/>
      <c r="D172" s="287"/>
      <c r="E172" s="115"/>
    </row>
    <row r="173" spans="3:5" x14ac:dyDescent="0.25">
      <c r="C173" s="114"/>
      <c r="D173" s="287"/>
      <c r="E173" s="115"/>
    </row>
    <row r="174" spans="3:5" x14ac:dyDescent="0.25">
      <c r="C174" s="114"/>
      <c r="D174" s="287"/>
      <c r="E174" s="115"/>
    </row>
    <row r="175" spans="3:5" x14ac:dyDescent="0.25">
      <c r="C175" s="114"/>
      <c r="D175" s="287"/>
      <c r="E175" s="115"/>
    </row>
    <row r="176" spans="3:5" x14ac:dyDescent="0.25">
      <c r="C176" s="114"/>
      <c r="D176" s="287"/>
      <c r="E176" s="115"/>
    </row>
    <row r="177" spans="3:5" x14ac:dyDescent="0.25">
      <c r="C177" s="114"/>
      <c r="D177" s="286"/>
      <c r="E177" s="115"/>
    </row>
    <row r="178" spans="3:5" x14ac:dyDescent="0.25">
      <c r="C178" s="114"/>
      <c r="D178" s="287"/>
      <c r="E178" s="115"/>
    </row>
    <row r="179" spans="3:5" x14ac:dyDescent="0.25">
      <c r="C179" s="114"/>
      <c r="D179" s="286"/>
      <c r="E179" s="115"/>
    </row>
    <row r="180" spans="3:5" x14ac:dyDescent="0.25">
      <c r="C180" s="114"/>
      <c r="D180" s="287"/>
      <c r="E180" s="115"/>
    </row>
    <row r="181" spans="3:5" x14ac:dyDescent="0.25">
      <c r="C181" s="114"/>
      <c r="D181" s="287"/>
      <c r="E181" s="115"/>
    </row>
    <row r="182" spans="3:5" x14ac:dyDescent="0.25">
      <c r="C182" s="114"/>
      <c r="D182" s="287"/>
      <c r="E182" s="115"/>
    </row>
    <row r="183" spans="3:5" x14ac:dyDescent="0.25">
      <c r="C183" s="114"/>
      <c r="D183" s="287"/>
      <c r="E183" s="115"/>
    </row>
    <row r="184" spans="3:5" x14ac:dyDescent="0.25">
      <c r="C184" s="114"/>
      <c r="D184" s="287"/>
      <c r="E184" s="115"/>
    </row>
    <row r="185" spans="3:5" x14ac:dyDescent="0.25">
      <c r="C185" s="114"/>
      <c r="D185" s="287"/>
      <c r="E185" s="115"/>
    </row>
    <row r="186" spans="3:5" x14ac:dyDescent="0.25">
      <c r="C186" s="114"/>
      <c r="D186" s="287"/>
      <c r="E186" s="115"/>
    </row>
    <row r="187" spans="3:5" x14ac:dyDescent="0.25">
      <c r="C187" s="114"/>
      <c r="D187" s="287"/>
      <c r="E187" s="115"/>
    </row>
    <row r="188" spans="3:5" x14ac:dyDescent="0.25">
      <c r="C188" s="114"/>
      <c r="D188" s="287"/>
      <c r="E188" s="115"/>
    </row>
    <row r="189" spans="3:5" x14ac:dyDescent="0.25">
      <c r="C189" s="114"/>
      <c r="D189" s="286"/>
      <c r="E189" s="115"/>
    </row>
    <row r="190" spans="3:5" x14ac:dyDescent="0.25">
      <c r="C190" s="114"/>
      <c r="D190" s="287"/>
      <c r="E190" s="115"/>
    </row>
    <row r="191" spans="3:5" x14ac:dyDescent="0.25">
      <c r="C191" s="114"/>
      <c r="D191" s="287"/>
      <c r="E191" s="115"/>
    </row>
    <row r="192" spans="3:5" x14ac:dyDescent="0.25">
      <c r="C192" s="114"/>
      <c r="D192" s="287"/>
      <c r="E192" s="115"/>
    </row>
    <row r="193" spans="3:5" x14ac:dyDescent="0.25">
      <c r="C193" s="114"/>
      <c r="D193" s="287"/>
      <c r="E193" s="115"/>
    </row>
    <row r="194" spans="3:5" x14ac:dyDescent="0.25">
      <c r="C194" s="114"/>
      <c r="D194" s="287"/>
      <c r="E194" s="115"/>
    </row>
    <row r="195" spans="3:5" x14ac:dyDescent="0.25">
      <c r="C195" s="114"/>
      <c r="D195" s="287"/>
      <c r="E195" s="115"/>
    </row>
    <row r="196" spans="3:5" x14ac:dyDescent="0.25">
      <c r="C196" s="114"/>
      <c r="D196" s="287"/>
      <c r="E196" s="115"/>
    </row>
    <row r="197" spans="3:5" x14ac:dyDescent="0.25">
      <c r="C197" s="114"/>
      <c r="D197" s="287"/>
      <c r="E197" s="115"/>
    </row>
    <row r="198" spans="3:5" x14ac:dyDescent="0.25">
      <c r="C198" s="114"/>
      <c r="D198" s="286"/>
      <c r="E198" s="115"/>
    </row>
    <row r="199" spans="3:5" x14ac:dyDescent="0.25">
      <c r="C199" s="114"/>
      <c r="D199" s="286"/>
      <c r="E199" s="115"/>
    </row>
    <row r="200" spans="3:5" x14ac:dyDescent="0.25">
      <c r="C200" s="114"/>
      <c r="D200" s="287"/>
      <c r="E200" s="115"/>
    </row>
    <row r="201" spans="3:5" x14ac:dyDescent="0.25">
      <c r="C201" s="114"/>
      <c r="D201" s="287"/>
      <c r="E201" s="115"/>
    </row>
    <row r="202" spans="3:5" x14ac:dyDescent="0.25">
      <c r="C202" s="114"/>
      <c r="D202" s="287"/>
      <c r="E202" s="115"/>
    </row>
    <row r="203" spans="3:5" x14ac:dyDescent="0.25">
      <c r="C203" s="114"/>
      <c r="D203" s="287"/>
      <c r="E203" s="115"/>
    </row>
    <row r="204" spans="3:5" x14ac:dyDescent="0.25">
      <c r="C204" s="114"/>
      <c r="D204" s="287"/>
      <c r="E204" s="115"/>
    </row>
    <row r="205" spans="3:5" x14ac:dyDescent="0.25">
      <c r="C205" s="114"/>
      <c r="D205" s="287"/>
      <c r="E205" s="115"/>
    </row>
    <row r="206" spans="3:5" x14ac:dyDescent="0.25">
      <c r="C206" s="114"/>
      <c r="D206" s="287"/>
      <c r="E206" s="115"/>
    </row>
    <row r="207" spans="3:5" x14ac:dyDescent="0.25">
      <c r="C207" s="114"/>
      <c r="D207" s="287"/>
      <c r="E207" s="115"/>
    </row>
    <row r="208" spans="3:5" x14ac:dyDescent="0.25">
      <c r="C208" s="114"/>
      <c r="D208" s="287"/>
      <c r="E208" s="115"/>
    </row>
    <row r="209" spans="3:5" x14ac:dyDescent="0.25">
      <c r="C209" s="114"/>
      <c r="D209" s="287"/>
      <c r="E209" s="115"/>
    </row>
    <row r="210" spans="3:5" x14ac:dyDescent="0.25">
      <c r="C210" s="114"/>
      <c r="D210" s="287"/>
      <c r="E210" s="115"/>
    </row>
    <row r="211" spans="3:5" x14ac:dyDescent="0.25">
      <c r="C211" s="114"/>
      <c r="D211" s="287"/>
      <c r="E211" s="115"/>
    </row>
    <row r="212" spans="3:5" x14ac:dyDescent="0.25">
      <c r="C212" s="114"/>
      <c r="D212" s="287"/>
      <c r="E212" s="115"/>
    </row>
    <row r="213" spans="3:5" x14ac:dyDescent="0.25">
      <c r="C213" s="114"/>
      <c r="D213" s="287"/>
      <c r="E213" s="115"/>
    </row>
    <row r="214" spans="3:5" x14ac:dyDescent="0.25">
      <c r="C214" s="114"/>
      <c r="D214" s="287"/>
      <c r="E214" s="115"/>
    </row>
    <row r="215" spans="3:5" x14ac:dyDescent="0.25">
      <c r="C215" s="114"/>
      <c r="D215" s="287"/>
      <c r="E215" s="115"/>
    </row>
    <row r="216" spans="3:5" x14ac:dyDescent="0.25">
      <c r="C216" s="114"/>
      <c r="D216" s="287"/>
      <c r="E216" s="115"/>
    </row>
    <row r="217" spans="3:5" x14ac:dyDescent="0.25">
      <c r="C217" s="114"/>
      <c r="D217" s="287"/>
      <c r="E217" s="115"/>
    </row>
    <row r="218" spans="3:5" x14ac:dyDescent="0.25">
      <c r="C218" s="114"/>
      <c r="D218" s="287"/>
      <c r="E218" s="115"/>
    </row>
    <row r="219" spans="3:5" x14ac:dyDescent="0.25">
      <c r="C219" s="114"/>
      <c r="D219" s="287"/>
      <c r="E219" s="115"/>
    </row>
    <row r="220" spans="3:5" x14ac:dyDescent="0.25">
      <c r="C220" s="114"/>
      <c r="D220" s="287"/>
      <c r="E220" s="115"/>
    </row>
    <row r="221" spans="3:5" x14ac:dyDescent="0.25">
      <c r="C221" s="114"/>
      <c r="D221" s="287"/>
      <c r="E221" s="115"/>
    </row>
    <row r="222" spans="3:5" x14ac:dyDescent="0.25">
      <c r="C222" s="114"/>
      <c r="D222" s="287"/>
      <c r="E222" s="115"/>
    </row>
    <row r="223" spans="3:5" x14ac:dyDescent="0.25">
      <c r="C223" s="114"/>
      <c r="D223" s="287"/>
      <c r="E223" s="115"/>
    </row>
    <row r="224" spans="3:5" x14ac:dyDescent="0.25">
      <c r="C224" s="114"/>
      <c r="D224" s="287"/>
      <c r="E224" s="115"/>
    </row>
    <row r="225" spans="3:5" x14ac:dyDescent="0.25">
      <c r="C225" s="114"/>
      <c r="D225" s="287"/>
      <c r="E225" s="115"/>
    </row>
    <row r="226" spans="3:5" x14ac:dyDescent="0.25">
      <c r="C226" s="114"/>
      <c r="D226" s="287"/>
      <c r="E226" s="115"/>
    </row>
    <row r="227" spans="3:5" x14ac:dyDescent="0.25">
      <c r="C227" s="114"/>
      <c r="D227" s="287"/>
      <c r="E227" s="115"/>
    </row>
    <row r="228" spans="3:5" x14ac:dyDescent="0.25">
      <c r="C228" s="114"/>
      <c r="D228" s="287"/>
      <c r="E228" s="115"/>
    </row>
    <row r="229" spans="3:5" x14ac:dyDescent="0.25">
      <c r="C229" s="114"/>
      <c r="D229" s="287"/>
      <c r="E229" s="115"/>
    </row>
    <row r="230" spans="3:5" x14ac:dyDescent="0.25">
      <c r="C230" s="114"/>
      <c r="D230" s="287"/>
      <c r="E230" s="115"/>
    </row>
    <row r="231" spans="3:5" x14ac:dyDescent="0.25">
      <c r="C231" s="114"/>
      <c r="D231" s="287"/>
      <c r="E231" s="115"/>
    </row>
    <row r="232" spans="3:5" x14ac:dyDescent="0.25">
      <c r="C232" s="114"/>
      <c r="D232" s="287"/>
      <c r="E232" s="115"/>
    </row>
    <row r="233" spans="3:5" x14ac:dyDescent="0.25">
      <c r="C233" s="114"/>
      <c r="D233" s="287"/>
      <c r="E233" s="115"/>
    </row>
    <row r="234" spans="3:5" x14ac:dyDescent="0.25">
      <c r="C234" s="114"/>
      <c r="D234" s="286"/>
      <c r="E234" s="115"/>
    </row>
    <row r="235" spans="3:5" x14ac:dyDescent="0.25">
      <c r="C235" s="114"/>
      <c r="D235" s="287"/>
      <c r="E235" s="115"/>
    </row>
    <row r="236" spans="3:5" x14ac:dyDescent="0.25">
      <c r="C236" s="114"/>
      <c r="D236" s="287"/>
      <c r="E236" s="115"/>
    </row>
    <row r="237" spans="3:5" x14ac:dyDescent="0.25">
      <c r="C237" s="114"/>
      <c r="D237" s="287"/>
      <c r="E237" s="115"/>
    </row>
    <row r="238" spans="3:5" x14ac:dyDescent="0.25">
      <c r="C238" s="114"/>
      <c r="D238" s="287"/>
      <c r="E238" s="115"/>
    </row>
    <row r="239" spans="3:5" x14ac:dyDescent="0.25">
      <c r="C239" s="114"/>
      <c r="D239" s="287"/>
      <c r="E239" s="115"/>
    </row>
    <row r="240" spans="3:5" x14ac:dyDescent="0.25">
      <c r="C240" s="114"/>
      <c r="D240" s="287"/>
      <c r="E240" s="115"/>
    </row>
    <row r="241" spans="3:5" x14ac:dyDescent="0.25">
      <c r="C241" s="114"/>
      <c r="D241" s="287"/>
      <c r="E241" s="115"/>
    </row>
    <row r="242" spans="3:5" x14ac:dyDescent="0.25">
      <c r="C242" s="114"/>
      <c r="D242" s="287"/>
      <c r="E242" s="115"/>
    </row>
    <row r="243" spans="3:5" x14ac:dyDescent="0.25">
      <c r="C243" s="114"/>
      <c r="D243" s="287"/>
      <c r="E243" s="115"/>
    </row>
    <row r="244" spans="3:5" x14ac:dyDescent="0.25">
      <c r="C244" s="114"/>
      <c r="D244" s="287"/>
      <c r="E244" s="115"/>
    </row>
    <row r="245" spans="3:5" x14ac:dyDescent="0.25">
      <c r="C245" s="114"/>
      <c r="D245" s="287"/>
      <c r="E245" s="115"/>
    </row>
    <row r="246" spans="3:5" x14ac:dyDescent="0.25">
      <c r="C246" s="114"/>
      <c r="D246" s="287"/>
      <c r="E246" s="115"/>
    </row>
    <row r="247" spans="3:5" x14ac:dyDescent="0.25">
      <c r="C247" s="114"/>
      <c r="D247" s="286"/>
      <c r="E247" s="115"/>
    </row>
    <row r="248" spans="3:5" x14ac:dyDescent="0.25">
      <c r="C248" s="114"/>
      <c r="D248" s="287"/>
      <c r="E248" s="115"/>
    </row>
    <row r="249" spans="3:5" x14ac:dyDescent="0.25">
      <c r="C249" s="114"/>
      <c r="D249" s="287"/>
      <c r="E249" s="115"/>
    </row>
    <row r="250" spans="3:5" x14ac:dyDescent="0.25">
      <c r="C250" s="114"/>
      <c r="D250" s="287"/>
      <c r="E250" s="115"/>
    </row>
    <row r="251" spans="3:5" x14ac:dyDescent="0.25">
      <c r="C251" s="114"/>
      <c r="D251" s="287"/>
      <c r="E251" s="115"/>
    </row>
    <row r="252" spans="3:5" x14ac:dyDescent="0.25">
      <c r="C252" s="114"/>
      <c r="D252" s="287"/>
      <c r="E252" s="115"/>
    </row>
    <row r="253" spans="3:5" x14ac:dyDescent="0.25">
      <c r="C253" s="114"/>
      <c r="D253" s="287"/>
      <c r="E253" s="115"/>
    </row>
    <row r="254" spans="3:5" x14ac:dyDescent="0.25">
      <c r="C254" s="114"/>
      <c r="D254" s="287"/>
      <c r="E254" s="115"/>
    </row>
    <row r="255" spans="3:5" x14ac:dyDescent="0.25">
      <c r="C255" s="114"/>
      <c r="D255" s="287"/>
      <c r="E255" s="115"/>
    </row>
    <row r="256" spans="3:5" x14ac:dyDescent="0.25">
      <c r="C256" s="114"/>
      <c r="D256" s="287"/>
      <c r="E256" s="115"/>
    </row>
    <row r="257" spans="3:5" x14ac:dyDescent="0.25">
      <c r="C257" s="114"/>
      <c r="D257" s="289"/>
      <c r="E257" s="115"/>
    </row>
    <row r="258" spans="3:5" x14ac:dyDescent="0.25">
      <c r="C258" s="114"/>
      <c r="D258" s="287"/>
      <c r="E258" s="115"/>
    </row>
    <row r="259" spans="3:5" x14ac:dyDescent="0.25">
      <c r="C259" s="114"/>
      <c r="D259" s="286"/>
      <c r="E259" s="115"/>
    </row>
    <row r="260" spans="3:5" x14ac:dyDescent="0.25">
      <c r="C260" s="114"/>
      <c r="D260" s="286"/>
      <c r="E260" s="115"/>
    </row>
    <row r="261" spans="3:5" x14ac:dyDescent="0.25">
      <c r="C261" s="114"/>
      <c r="D261" s="286"/>
      <c r="E261" s="115"/>
    </row>
    <row r="262" spans="3:5" x14ac:dyDescent="0.25">
      <c r="C262" s="114"/>
      <c r="D262" s="286"/>
      <c r="E262" s="115"/>
    </row>
    <row r="263" spans="3:5" x14ac:dyDescent="0.25">
      <c r="C263" s="114"/>
      <c r="D263" s="286"/>
      <c r="E263" s="115"/>
    </row>
    <row r="264" spans="3:5" x14ac:dyDescent="0.25">
      <c r="C264" s="114"/>
      <c r="D264" s="286"/>
      <c r="E264" s="115"/>
    </row>
    <row r="265" spans="3:5" x14ac:dyDescent="0.25">
      <c r="C265" s="114"/>
      <c r="D265" s="287"/>
      <c r="E265" s="115"/>
    </row>
    <row r="266" spans="3:5" x14ac:dyDescent="0.25">
      <c r="C266" s="114"/>
      <c r="D266" s="287"/>
      <c r="E266" s="115"/>
    </row>
    <row r="267" spans="3:5" x14ac:dyDescent="0.25">
      <c r="C267" s="114"/>
      <c r="D267" s="286"/>
      <c r="E267" s="115"/>
    </row>
    <row r="268" spans="3:5" x14ac:dyDescent="0.25">
      <c r="C268" s="114"/>
      <c r="D268" s="287"/>
      <c r="E268" s="115"/>
    </row>
    <row r="269" spans="3:5" x14ac:dyDescent="0.25">
      <c r="C269" s="114"/>
      <c r="D269" s="287"/>
      <c r="E269" s="115"/>
    </row>
    <row r="270" spans="3:5" x14ac:dyDescent="0.25">
      <c r="C270" s="114"/>
      <c r="D270" s="287"/>
      <c r="E270" s="115"/>
    </row>
    <row r="271" spans="3:5" x14ac:dyDescent="0.25">
      <c r="C271" s="114"/>
      <c r="D271" s="287"/>
      <c r="E271" s="115"/>
    </row>
    <row r="272" spans="3:5" x14ac:dyDescent="0.25">
      <c r="C272" s="114"/>
      <c r="D272" s="287"/>
      <c r="E272" s="115"/>
    </row>
    <row r="273" spans="3:5" x14ac:dyDescent="0.25">
      <c r="C273" s="114"/>
      <c r="D273" s="287"/>
      <c r="E273" s="115"/>
    </row>
    <row r="274" spans="3:5" x14ac:dyDescent="0.25">
      <c r="C274" s="114"/>
      <c r="D274" s="287"/>
      <c r="E274" s="115"/>
    </row>
    <row r="275" spans="3:5" x14ac:dyDescent="0.25">
      <c r="C275" s="114"/>
      <c r="D275" s="287"/>
      <c r="E275" s="115"/>
    </row>
    <row r="276" spans="3:5" x14ac:dyDescent="0.25">
      <c r="C276" s="114"/>
      <c r="D276" s="287"/>
      <c r="E276" s="115"/>
    </row>
    <row r="277" spans="3:5" x14ac:dyDescent="0.25">
      <c r="C277" s="114"/>
      <c r="D277" s="287"/>
      <c r="E277" s="115"/>
    </row>
    <row r="278" spans="3:5" x14ac:dyDescent="0.25">
      <c r="C278" s="114"/>
      <c r="D278" s="287"/>
      <c r="E278" s="115"/>
    </row>
    <row r="279" spans="3:5" x14ac:dyDescent="0.25">
      <c r="C279" s="114"/>
      <c r="D279" s="287"/>
      <c r="E279" s="115"/>
    </row>
    <row r="280" spans="3:5" x14ac:dyDescent="0.25">
      <c r="C280" s="114"/>
      <c r="D280" s="286"/>
      <c r="E280" s="115"/>
    </row>
    <row r="281" spans="3:5" x14ac:dyDescent="0.25">
      <c r="C281" s="114"/>
      <c r="D281" s="286"/>
      <c r="E281" s="115"/>
    </row>
    <row r="282" spans="3:5" x14ac:dyDescent="0.25">
      <c r="C282" s="114"/>
      <c r="D282" s="287"/>
      <c r="E282" s="115"/>
    </row>
    <row r="283" spans="3:5" x14ac:dyDescent="0.25">
      <c r="C283" s="114"/>
      <c r="D283" s="286"/>
      <c r="E283" s="115"/>
    </row>
    <row r="284" spans="3:5" x14ac:dyDescent="0.25">
      <c r="C284" s="114"/>
      <c r="D284" s="287"/>
      <c r="E284" s="115"/>
    </row>
    <row r="285" spans="3:5" x14ac:dyDescent="0.25">
      <c r="C285" s="114"/>
      <c r="D285" s="286"/>
      <c r="E285" s="115"/>
    </row>
    <row r="286" spans="3:5" x14ac:dyDescent="0.25">
      <c r="C286" s="114"/>
      <c r="D286" s="287"/>
      <c r="E286" s="115"/>
    </row>
    <row r="287" spans="3:5" x14ac:dyDescent="0.25">
      <c r="C287" s="114"/>
      <c r="D287" s="286"/>
      <c r="E287" s="115"/>
    </row>
    <row r="288" spans="3:5" x14ac:dyDescent="0.25">
      <c r="C288" s="114"/>
      <c r="D288" s="286"/>
      <c r="E288" s="115"/>
    </row>
    <row r="289" spans="3:5" x14ac:dyDescent="0.25">
      <c r="C289" s="114"/>
      <c r="D289" s="286"/>
      <c r="E289" s="115"/>
    </row>
    <row r="290" spans="3:5" x14ac:dyDescent="0.25">
      <c r="C290" s="114"/>
      <c r="D290" s="286"/>
      <c r="E290" s="115"/>
    </row>
    <row r="291" spans="3:5" x14ac:dyDescent="0.25">
      <c r="C291" s="114"/>
      <c r="D291" s="286"/>
      <c r="E291" s="115"/>
    </row>
    <row r="292" spans="3:5" x14ac:dyDescent="0.25">
      <c r="C292" s="114"/>
      <c r="D292" s="286"/>
      <c r="E292" s="115"/>
    </row>
    <row r="293" spans="3:5" x14ac:dyDescent="0.25">
      <c r="C293" s="114"/>
      <c r="D293" s="286"/>
      <c r="E293" s="115"/>
    </row>
    <row r="294" spans="3:5" x14ac:dyDescent="0.25">
      <c r="C294" s="114"/>
      <c r="D294" s="286"/>
      <c r="E294" s="115"/>
    </row>
    <row r="295" spans="3:5" x14ac:dyDescent="0.25">
      <c r="C295" s="114"/>
      <c r="D295" s="286"/>
      <c r="E295" s="115"/>
    </row>
    <row r="296" spans="3:5" x14ac:dyDescent="0.25">
      <c r="C296" s="114"/>
      <c r="D296" s="287"/>
      <c r="E296" s="115"/>
    </row>
    <row r="297" spans="3:5" x14ac:dyDescent="0.25">
      <c r="C297" s="114"/>
      <c r="D297" s="287"/>
      <c r="E297" s="115"/>
    </row>
    <row r="298" spans="3:5" x14ac:dyDescent="0.25">
      <c r="C298" s="114"/>
      <c r="D298" s="286"/>
      <c r="E298" s="115"/>
    </row>
    <row r="299" spans="3:5" x14ac:dyDescent="0.25">
      <c r="C299" s="114"/>
      <c r="D299" s="287"/>
      <c r="E299" s="115"/>
    </row>
    <row r="300" spans="3:5" x14ac:dyDescent="0.25">
      <c r="C300" s="114"/>
      <c r="D300" s="287"/>
      <c r="E300" s="115"/>
    </row>
    <row r="301" spans="3:5" x14ac:dyDescent="0.25">
      <c r="C301" s="114"/>
      <c r="D301" s="286"/>
      <c r="E301" s="115"/>
    </row>
    <row r="302" spans="3:5" x14ac:dyDescent="0.25">
      <c r="C302" s="114"/>
      <c r="D302" s="287"/>
      <c r="E302" s="115"/>
    </row>
    <row r="303" spans="3:5" x14ac:dyDescent="0.25">
      <c r="C303" s="114"/>
      <c r="D303" s="287"/>
      <c r="E303" s="115"/>
    </row>
    <row r="304" spans="3:5" x14ac:dyDescent="0.25">
      <c r="C304" s="114"/>
      <c r="D304" s="286"/>
      <c r="E304" s="115"/>
    </row>
    <row r="305" spans="3:5" x14ac:dyDescent="0.25">
      <c r="C305" s="114"/>
      <c r="D305" s="287"/>
      <c r="E305" s="115"/>
    </row>
    <row r="306" spans="3:5" x14ac:dyDescent="0.25">
      <c r="C306" s="114"/>
      <c r="D306" s="287"/>
      <c r="E306" s="115"/>
    </row>
    <row r="307" spans="3:5" x14ac:dyDescent="0.25">
      <c r="C307" s="114"/>
      <c r="D307" s="287"/>
      <c r="E307" s="115"/>
    </row>
    <row r="308" spans="3:5" x14ac:dyDescent="0.25">
      <c r="C308" s="114"/>
      <c r="D308" s="287"/>
      <c r="E308" s="115"/>
    </row>
    <row r="309" spans="3:5" x14ac:dyDescent="0.25">
      <c r="C309" s="114"/>
      <c r="D309" s="286"/>
      <c r="E309" s="115"/>
    </row>
    <row r="310" spans="3:5" x14ac:dyDescent="0.25">
      <c r="C310" s="114"/>
      <c r="D310" s="287"/>
      <c r="E310" s="115"/>
    </row>
    <row r="311" spans="3:5" x14ac:dyDescent="0.25">
      <c r="C311" s="114"/>
      <c r="D311" s="287"/>
      <c r="E311" s="115"/>
    </row>
    <row r="312" spans="3:5" x14ac:dyDescent="0.25">
      <c r="C312" s="114"/>
      <c r="D312" s="287"/>
      <c r="E312" s="115"/>
    </row>
    <row r="313" spans="3:5" x14ac:dyDescent="0.25">
      <c r="C313" s="114"/>
      <c r="D313" s="287"/>
      <c r="E313" s="115"/>
    </row>
    <row r="314" spans="3:5" x14ac:dyDescent="0.25">
      <c r="C314" s="114"/>
      <c r="D314" s="287"/>
      <c r="E314" s="115"/>
    </row>
    <row r="315" spans="3:5" x14ac:dyDescent="0.25">
      <c r="C315" s="114"/>
      <c r="D315" s="286"/>
      <c r="E315" s="115"/>
    </row>
    <row r="316" spans="3:5" x14ac:dyDescent="0.25">
      <c r="C316" s="114"/>
      <c r="D316" s="287"/>
      <c r="E316" s="115"/>
    </row>
    <row r="317" spans="3:5" x14ac:dyDescent="0.25">
      <c r="C317" s="114"/>
      <c r="D317" s="287"/>
      <c r="E317" s="115"/>
    </row>
    <row r="318" spans="3:5" x14ac:dyDescent="0.25">
      <c r="C318" s="114"/>
      <c r="D318" s="287"/>
      <c r="E318" s="115"/>
    </row>
    <row r="319" spans="3:5" x14ac:dyDescent="0.25">
      <c r="C319" s="114"/>
      <c r="D319" s="286"/>
      <c r="E319" s="115"/>
    </row>
    <row r="320" spans="3:5" x14ac:dyDescent="0.25">
      <c r="C320" s="114"/>
      <c r="D320" s="287"/>
      <c r="E320" s="115"/>
    </row>
    <row r="321" spans="3:5" x14ac:dyDescent="0.25">
      <c r="C321" s="114"/>
      <c r="D321" s="287"/>
      <c r="E321" s="115"/>
    </row>
    <row r="322" spans="3:5" x14ac:dyDescent="0.25">
      <c r="C322" s="114"/>
      <c r="D322" s="287"/>
      <c r="E322" s="115"/>
    </row>
    <row r="323" spans="3:5" x14ac:dyDescent="0.25">
      <c r="C323" s="114"/>
      <c r="D323" s="286"/>
      <c r="E323" s="115"/>
    </row>
    <row r="324" spans="3:5" x14ac:dyDescent="0.25">
      <c r="C324" s="114"/>
      <c r="D324" s="286"/>
      <c r="E324" s="115"/>
    </row>
    <row r="325" spans="3:5" x14ac:dyDescent="0.25">
      <c r="C325" s="114"/>
      <c r="D325" s="287"/>
      <c r="E325" s="115"/>
    </row>
    <row r="326" spans="3:5" x14ac:dyDescent="0.25">
      <c r="C326" s="114"/>
      <c r="D326" s="286"/>
      <c r="E326" s="115"/>
    </row>
    <row r="327" spans="3:5" x14ac:dyDescent="0.25">
      <c r="C327" s="114"/>
      <c r="D327" s="287"/>
      <c r="E327" s="115"/>
    </row>
    <row r="328" spans="3:5" x14ac:dyDescent="0.25">
      <c r="C328" s="114"/>
      <c r="D328" s="287"/>
      <c r="E328" s="115"/>
    </row>
    <row r="329" spans="3:5" x14ac:dyDescent="0.25">
      <c r="C329" s="114"/>
      <c r="D329" s="287"/>
      <c r="E329" s="115"/>
    </row>
    <row r="330" spans="3:5" x14ac:dyDescent="0.25">
      <c r="C330" s="114"/>
      <c r="D330" s="287"/>
      <c r="E330" s="115"/>
    </row>
    <row r="331" spans="3:5" x14ac:dyDescent="0.25">
      <c r="C331" s="114"/>
      <c r="D331" s="287"/>
      <c r="E331" s="115"/>
    </row>
    <row r="332" spans="3:5" x14ac:dyDescent="0.25">
      <c r="C332" s="114"/>
      <c r="D332" s="287"/>
      <c r="E332" s="115"/>
    </row>
    <row r="333" spans="3:5" x14ac:dyDescent="0.25">
      <c r="C333" s="114"/>
      <c r="D333" s="287"/>
      <c r="E333" s="115"/>
    </row>
    <row r="334" spans="3:5" x14ac:dyDescent="0.25">
      <c r="C334" s="114"/>
      <c r="D334" s="287"/>
      <c r="E334" s="115"/>
    </row>
    <row r="335" spans="3:5" x14ac:dyDescent="0.25">
      <c r="C335" s="114"/>
      <c r="D335" s="287"/>
      <c r="E335" s="115"/>
    </row>
    <row r="336" spans="3:5" x14ac:dyDescent="0.25">
      <c r="C336" s="114"/>
      <c r="D336" s="287"/>
      <c r="E336" s="115"/>
    </row>
    <row r="337" spans="3:5" x14ac:dyDescent="0.25">
      <c r="C337" s="114"/>
      <c r="D337" s="287"/>
      <c r="E337" s="115"/>
    </row>
    <row r="338" spans="3:5" x14ac:dyDescent="0.25">
      <c r="C338" s="114"/>
      <c r="D338" s="287"/>
      <c r="E338" s="115"/>
    </row>
    <row r="339" spans="3:5" x14ac:dyDescent="0.25">
      <c r="C339" s="114"/>
      <c r="D339" s="287"/>
      <c r="E339" s="115"/>
    </row>
    <row r="340" spans="3:5" x14ac:dyDescent="0.25">
      <c r="C340" s="114"/>
      <c r="D340" s="287"/>
      <c r="E340" s="115"/>
    </row>
    <row r="341" spans="3:5" x14ac:dyDescent="0.25">
      <c r="C341" s="114"/>
      <c r="D341" s="287"/>
      <c r="E341" s="115"/>
    </row>
    <row r="342" spans="3:5" x14ac:dyDescent="0.25">
      <c r="C342" s="114"/>
      <c r="D342" s="287"/>
      <c r="E342" s="115"/>
    </row>
    <row r="343" spans="3:5" x14ac:dyDescent="0.25">
      <c r="C343" s="114"/>
      <c r="D343" s="287"/>
      <c r="E343" s="115"/>
    </row>
    <row r="344" spans="3:5" x14ac:dyDescent="0.25">
      <c r="C344" s="114"/>
      <c r="D344" s="287"/>
      <c r="E344" s="115"/>
    </row>
    <row r="345" spans="3:5" x14ac:dyDescent="0.25">
      <c r="C345" s="114"/>
      <c r="D345" s="287"/>
      <c r="E345" s="115"/>
    </row>
    <row r="346" spans="3:5" x14ac:dyDescent="0.25">
      <c r="C346" s="114"/>
      <c r="D346" s="287"/>
      <c r="E346" s="115"/>
    </row>
    <row r="347" spans="3:5" x14ac:dyDescent="0.25">
      <c r="C347" s="114"/>
      <c r="D347" s="287"/>
      <c r="E347" s="115"/>
    </row>
    <row r="348" spans="3:5" x14ac:dyDescent="0.25">
      <c r="C348" s="114"/>
      <c r="D348" s="287"/>
      <c r="E348" s="115"/>
    </row>
    <row r="349" spans="3:5" x14ac:dyDescent="0.25">
      <c r="C349" s="114"/>
      <c r="D349" s="287"/>
      <c r="E349" s="115"/>
    </row>
    <row r="350" spans="3:5" x14ac:dyDescent="0.25">
      <c r="C350" s="114"/>
      <c r="D350" s="287"/>
      <c r="E350" s="115"/>
    </row>
    <row r="351" spans="3:5" x14ac:dyDescent="0.25">
      <c r="C351" s="114"/>
      <c r="D351" s="287"/>
      <c r="E351" s="115"/>
    </row>
    <row r="352" spans="3:5" x14ac:dyDescent="0.25">
      <c r="C352" s="114"/>
      <c r="D352" s="287"/>
      <c r="E352" s="115"/>
    </row>
    <row r="353" spans="3:5" x14ac:dyDescent="0.25">
      <c r="C353" s="114"/>
      <c r="D353" s="287"/>
      <c r="E353" s="115"/>
    </row>
    <row r="354" spans="3:5" x14ac:dyDescent="0.25">
      <c r="C354" s="114"/>
      <c r="D354" s="287"/>
      <c r="E354" s="115"/>
    </row>
    <row r="355" spans="3:5" x14ac:dyDescent="0.25">
      <c r="C355" s="114"/>
      <c r="D355" s="287"/>
      <c r="E355" s="115"/>
    </row>
    <row r="356" spans="3:5" x14ac:dyDescent="0.25">
      <c r="C356" s="114"/>
      <c r="D356" s="287"/>
      <c r="E356" s="115"/>
    </row>
    <row r="357" spans="3:5" x14ac:dyDescent="0.25">
      <c r="C357" s="114"/>
      <c r="D357" s="287"/>
      <c r="E357" s="115"/>
    </row>
    <row r="358" spans="3:5" x14ac:dyDescent="0.25">
      <c r="C358" s="114"/>
      <c r="D358" s="286"/>
      <c r="E358" s="115"/>
    </row>
    <row r="359" spans="3:5" x14ac:dyDescent="0.25">
      <c r="C359" s="114"/>
      <c r="D359" s="287"/>
      <c r="E359" s="115"/>
    </row>
    <row r="360" spans="3:5" x14ac:dyDescent="0.25">
      <c r="C360" s="114"/>
      <c r="D360" s="287"/>
      <c r="E360" s="115"/>
    </row>
    <row r="361" spans="3:5" x14ac:dyDescent="0.25">
      <c r="C361" s="114"/>
      <c r="D361" s="287"/>
      <c r="E361" s="115"/>
    </row>
    <row r="362" spans="3:5" x14ac:dyDescent="0.25">
      <c r="C362" s="114"/>
      <c r="D362" s="287"/>
      <c r="E362" s="115"/>
    </row>
    <row r="363" spans="3:5" x14ac:dyDescent="0.25">
      <c r="C363" s="114"/>
      <c r="D363" s="287"/>
      <c r="E363" s="115"/>
    </row>
    <row r="364" spans="3:5" x14ac:dyDescent="0.25">
      <c r="C364" s="114"/>
      <c r="D364" s="287"/>
      <c r="E364" s="115"/>
    </row>
    <row r="365" spans="3:5" x14ac:dyDescent="0.25">
      <c r="C365" s="114"/>
      <c r="D365" s="287"/>
      <c r="E365" s="115"/>
    </row>
    <row r="366" spans="3:5" x14ac:dyDescent="0.25">
      <c r="C366" s="114"/>
      <c r="D366" s="287"/>
      <c r="E366" s="115"/>
    </row>
    <row r="367" spans="3:5" x14ac:dyDescent="0.25">
      <c r="C367" s="114"/>
      <c r="D367" s="287"/>
      <c r="E367" s="115"/>
    </row>
    <row r="368" spans="3:5" x14ac:dyDescent="0.25">
      <c r="C368" s="114"/>
      <c r="D368" s="287"/>
      <c r="E368" s="115"/>
    </row>
    <row r="369" spans="3:5" x14ac:dyDescent="0.25">
      <c r="C369" s="114"/>
      <c r="D369" s="287"/>
      <c r="E369" s="115"/>
    </row>
    <row r="370" spans="3:5" x14ac:dyDescent="0.25">
      <c r="C370" s="114"/>
      <c r="D370" s="287"/>
      <c r="E370" s="115"/>
    </row>
    <row r="371" spans="3:5" x14ac:dyDescent="0.25">
      <c r="C371" s="114"/>
      <c r="D371" s="286"/>
      <c r="E371" s="115"/>
    </row>
    <row r="372" spans="3:5" x14ac:dyDescent="0.25">
      <c r="C372" s="114"/>
      <c r="D372" s="287"/>
      <c r="E372" s="115"/>
    </row>
    <row r="373" spans="3:5" x14ac:dyDescent="0.25">
      <c r="C373" s="114"/>
      <c r="D373" s="287"/>
      <c r="E373" s="115"/>
    </row>
    <row r="374" spans="3:5" x14ac:dyDescent="0.25">
      <c r="C374" s="114"/>
      <c r="D374" s="287"/>
      <c r="E374" s="115"/>
    </row>
    <row r="375" spans="3:5" x14ac:dyDescent="0.25">
      <c r="C375" s="114"/>
      <c r="D375" s="287"/>
      <c r="E375" s="115"/>
    </row>
    <row r="376" spans="3:5" x14ac:dyDescent="0.25">
      <c r="C376" s="114"/>
      <c r="D376" s="287"/>
      <c r="E376" s="115"/>
    </row>
    <row r="377" spans="3:5" x14ac:dyDescent="0.25">
      <c r="C377" s="114"/>
      <c r="D377" s="287"/>
      <c r="E377" s="115"/>
    </row>
    <row r="378" spans="3:5" x14ac:dyDescent="0.25">
      <c r="C378" s="114"/>
      <c r="D378" s="286"/>
      <c r="E378" s="115"/>
    </row>
    <row r="379" spans="3:5" x14ac:dyDescent="0.25">
      <c r="C379" s="114"/>
      <c r="D379" s="287"/>
      <c r="E379" s="115"/>
    </row>
    <row r="380" spans="3:5" x14ac:dyDescent="0.25">
      <c r="C380" s="114"/>
      <c r="D380" s="287"/>
      <c r="E380" s="115"/>
    </row>
    <row r="381" spans="3:5" x14ac:dyDescent="0.25">
      <c r="C381" s="114"/>
      <c r="D381" s="287"/>
      <c r="E381" s="115"/>
    </row>
    <row r="382" spans="3:5" x14ac:dyDescent="0.25">
      <c r="C382" s="114"/>
      <c r="D382" s="287"/>
      <c r="E382" s="115"/>
    </row>
    <row r="383" spans="3:5" x14ac:dyDescent="0.25">
      <c r="C383" s="114"/>
      <c r="D383" s="286"/>
      <c r="E383" s="115"/>
    </row>
    <row r="384" spans="3:5" x14ac:dyDescent="0.25">
      <c r="C384" s="114"/>
      <c r="D384" s="287"/>
      <c r="E384" s="115"/>
    </row>
    <row r="385" spans="3:5" x14ac:dyDescent="0.25">
      <c r="C385" s="114"/>
      <c r="D385" s="287"/>
      <c r="E385" s="115"/>
    </row>
    <row r="386" spans="3:5" x14ac:dyDescent="0.25">
      <c r="C386" s="114"/>
      <c r="D386" s="287"/>
      <c r="E386" s="115"/>
    </row>
    <row r="387" spans="3:5" x14ac:dyDescent="0.25">
      <c r="C387" s="114"/>
      <c r="D387" s="287"/>
      <c r="E387" s="115"/>
    </row>
    <row r="388" spans="3:5" x14ac:dyDescent="0.25">
      <c r="C388" s="114"/>
      <c r="D388" s="287"/>
      <c r="E388" s="115"/>
    </row>
    <row r="389" spans="3:5" x14ac:dyDescent="0.25">
      <c r="C389" s="114"/>
      <c r="D389" s="287"/>
      <c r="E389" s="115"/>
    </row>
    <row r="390" spans="3:5" x14ac:dyDescent="0.25">
      <c r="C390" s="114"/>
      <c r="D390" s="287"/>
      <c r="E390" s="115"/>
    </row>
    <row r="391" spans="3:5" x14ac:dyDescent="0.25">
      <c r="C391" s="114"/>
      <c r="D391" s="287"/>
      <c r="E391" s="115"/>
    </row>
    <row r="392" spans="3:5" x14ac:dyDescent="0.25">
      <c r="C392" s="114"/>
      <c r="D392" s="287"/>
      <c r="E392" s="115"/>
    </row>
    <row r="393" spans="3:5" x14ac:dyDescent="0.25">
      <c r="C393" s="114"/>
      <c r="D393" s="287"/>
      <c r="E393" s="115"/>
    </row>
    <row r="394" spans="3:5" x14ac:dyDescent="0.25">
      <c r="C394" s="114"/>
      <c r="D394" s="287"/>
      <c r="E394" s="115"/>
    </row>
    <row r="395" spans="3:5" x14ac:dyDescent="0.25">
      <c r="C395" s="114"/>
      <c r="D395" s="287"/>
      <c r="E395" s="115"/>
    </row>
    <row r="396" spans="3:5" x14ac:dyDescent="0.25">
      <c r="C396" s="114"/>
      <c r="D396" s="287"/>
      <c r="E396" s="115"/>
    </row>
    <row r="397" spans="3:5" x14ac:dyDescent="0.25">
      <c r="C397" s="114"/>
      <c r="D397" s="287"/>
      <c r="E397" s="115"/>
    </row>
    <row r="398" spans="3:5" x14ac:dyDescent="0.25">
      <c r="C398" s="114"/>
      <c r="D398" s="287"/>
      <c r="E398" s="115"/>
    </row>
    <row r="399" spans="3:5" x14ac:dyDescent="0.25">
      <c r="C399" s="114"/>
      <c r="D399" s="287"/>
      <c r="E399" s="115"/>
    </row>
    <row r="400" spans="3:5" x14ac:dyDescent="0.25">
      <c r="C400" s="114"/>
      <c r="D400" s="287"/>
      <c r="E400" s="115"/>
    </row>
    <row r="401" spans="3:5" x14ac:dyDescent="0.25">
      <c r="C401" s="114"/>
      <c r="D401" s="287"/>
      <c r="E401" s="115"/>
    </row>
    <row r="402" spans="3:5" x14ac:dyDescent="0.25">
      <c r="C402" s="114"/>
      <c r="D402" s="287"/>
      <c r="E402" s="115"/>
    </row>
    <row r="403" spans="3:5" x14ac:dyDescent="0.25">
      <c r="C403" s="114"/>
      <c r="D403" s="287"/>
      <c r="E403" s="115"/>
    </row>
    <row r="404" spans="3:5" x14ac:dyDescent="0.25">
      <c r="C404" s="114"/>
      <c r="D404" s="287"/>
      <c r="E404" s="115"/>
    </row>
    <row r="405" spans="3:5" x14ac:dyDescent="0.25">
      <c r="C405" s="114"/>
      <c r="D405" s="287"/>
      <c r="E405" s="115"/>
    </row>
    <row r="406" spans="3:5" x14ac:dyDescent="0.25">
      <c r="C406" s="114"/>
      <c r="D406" s="287"/>
      <c r="E406" s="115"/>
    </row>
    <row r="407" spans="3:5" x14ac:dyDescent="0.25">
      <c r="C407" s="114"/>
      <c r="D407" s="287"/>
      <c r="E407" s="115"/>
    </row>
    <row r="408" spans="3:5" x14ac:dyDescent="0.25">
      <c r="C408" s="114"/>
      <c r="D408" s="287"/>
      <c r="E408" s="115"/>
    </row>
    <row r="409" spans="3:5" x14ac:dyDescent="0.25">
      <c r="C409" s="114"/>
      <c r="D409" s="287"/>
      <c r="E409" s="115"/>
    </row>
    <row r="410" spans="3:5" x14ac:dyDescent="0.25">
      <c r="C410" s="114"/>
      <c r="D410" s="287"/>
      <c r="E410" s="115"/>
    </row>
    <row r="411" spans="3:5" x14ac:dyDescent="0.25">
      <c r="C411" s="114"/>
      <c r="D411" s="287"/>
      <c r="E411" s="115"/>
    </row>
    <row r="412" spans="3:5" x14ac:dyDescent="0.25">
      <c r="C412" s="114"/>
      <c r="D412" s="287"/>
      <c r="E412" s="115"/>
    </row>
    <row r="413" spans="3:5" x14ac:dyDescent="0.25">
      <c r="C413" s="114"/>
      <c r="D413" s="287"/>
      <c r="E413" s="115"/>
    </row>
    <row r="414" spans="3:5" x14ac:dyDescent="0.25">
      <c r="C414" s="114"/>
      <c r="D414" s="287"/>
      <c r="E414" s="115"/>
    </row>
    <row r="415" spans="3:5" x14ac:dyDescent="0.25">
      <c r="C415" s="114"/>
      <c r="D415" s="287"/>
      <c r="E415" s="115"/>
    </row>
    <row r="416" spans="3:5" x14ac:dyDescent="0.25">
      <c r="C416" s="114"/>
      <c r="D416" s="287"/>
      <c r="E416" s="115"/>
    </row>
    <row r="417" spans="3:5" x14ac:dyDescent="0.25">
      <c r="C417" s="114"/>
      <c r="D417" s="287"/>
      <c r="E417" s="115"/>
    </row>
    <row r="418" spans="3:5" x14ac:dyDescent="0.25">
      <c r="C418" s="114"/>
      <c r="D418" s="287"/>
      <c r="E418" s="115"/>
    </row>
    <row r="419" spans="3:5" x14ac:dyDescent="0.25">
      <c r="C419" s="114"/>
      <c r="D419" s="287"/>
      <c r="E419" s="115"/>
    </row>
    <row r="420" spans="3:5" x14ac:dyDescent="0.25">
      <c r="C420" s="114"/>
      <c r="D420" s="286"/>
      <c r="E420" s="115"/>
    </row>
    <row r="421" spans="3:5" x14ac:dyDescent="0.25">
      <c r="C421" s="114"/>
      <c r="D421" s="287"/>
      <c r="E421" s="115"/>
    </row>
    <row r="422" spans="3:5" x14ac:dyDescent="0.25">
      <c r="C422" s="114"/>
      <c r="D422" s="287"/>
      <c r="E422" s="115"/>
    </row>
    <row r="423" spans="3:5" x14ac:dyDescent="0.25">
      <c r="C423" s="114"/>
      <c r="D423" s="287"/>
      <c r="E423" s="115"/>
    </row>
    <row r="424" spans="3:5" x14ac:dyDescent="0.25">
      <c r="C424" s="114"/>
      <c r="D424" s="286"/>
      <c r="E424" s="115"/>
    </row>
    <row r="425" spans="3:5" x14ac:dyDescent="0.25">
      <c r="C425" s="114"/>
      <c r="D425" s="287"/>
      <c r="E425" s="115"/>
    </row>
    <row r="426" spans="3:5" x14ac:dyDescent="0.25">
      <c r="C426" s="114"/>
      <c r="D426" s="287"/>
      <c r="E426" s="115"/>
    </row>
    <row r="427" spans="3:5" x14ac:dyDescent="0.25">
      <c r="C427" s="114"/>
      <c r="D427" s="287"/>
      <c r="E427" s="115"/>
    </row>
    <row r="428" spans="3:5" x14ac:dyDescent="0.25">
      <c r="C428" s="114"/>
      <c r="D428" s="287"/>
      <c r="E428" s="115"/>
    </row>
    <row r="429" spans="3:5" x14ac:dyDescent="0.25">
      <c r="C429" s="114"/>
      <c r="D429" s="287"/>
      <c r="E429" s="115"/>
    </row>
    <row r="430" spans="3:5" x14ac:dyDescent="0.25">
      <c r="C430" s="114"/>
      <c r="D430" s="287"/>
      <c r="E430" s="115"/>
    </row>
    <row r="431" spans="3:5" x14ac:dyDescent="0.25">
      <c r="C431" s="114"/>
      <c r="D431" s="287"/>
      <c r="E431" s="115"/>
    </row>
    <row r="432" spans="3:5" x14ac:dyDescent="0.25">
      <c r="C432" s="114"/>
      <c r="D432" s="286"/>
      <c r="E432" s="115"/>
    </row>
    <row r="433" spans="3:5" x14ac:dyDescent="0.25">
      <c r="C433" s="114"/>
      <c r="D433" s="287"/>
      <c r="E433" s="115"/>
    </row>
    <row r="434" spans="3:5" x14ac:dyDescent="0.25">
      <c r="C434" s="114"/>
      <c r="D434" s="287"/>
      <c r="E434" s="115"/>
    </row>
  </sheetData>
  <conditionalFormatting sqref="D21:D259 D352:D354 D261:D276 D278:D338 D356:D434">
    <cfRule type="expression" dxfId="17" priority="11">
      <formula>G21="TBC"</formula>
    </cfRule>
    <cfRule type="expression" dxfId="16" priority="12">
      <formula>AND(COUNTIF(Primaries_ListOfPrimaries,D21)&gt;1,D21&lt;&gt;"")</formula>
    </cfRule>
  </conditionalFormatting>
  <conditionalFormatting sqref="D339">
    <cfRule type="expression" dxfId="15" priority="9">
      <formula>G339="TBC"</formula>
    </cfRule>
    <cfRule type="expression" dxfId="14" priority="10">
      <formula>AND(COUNTIF(Primaries_ListOfPrimaries,D339)&gt;1,D339&lt;&gt;"")</formula>
    </cfRule>
  </conditionalFormatting>
  <conditionalFormatting sqref="D340:D351">
    <cfRule type="expression" dxfId="13" priority="7">
      <formula>G340="TBC"</formula>
    </cfRule>
    <cfRule type="expression" dxfId="12" priority="8">
      <formula>AND(COUNTIF(Primaries_ListOfPrimaries,D340)&gt;1,D340&lt;&gt;"")</formula>
    </cfRule>
  </conditionalFormatting>
  <conditionalFormatting sqref="D260">
    <cfRule type="expression" dxfId="11" priority="5">
      <formula>G260="TBC"</formula>
    </cfRule>
    <cfRule type="expression" dxfId="10" priority="6">
      <formula>AND(COUNTIF(Primaries_ListOfPrimaries,D260)&gt;1,D260&lt;&gt;"")</formula>
    </cfRule>
  </conditionalFormatting>
  <conditionalFormatting sqref="D277">
    <cfRule type="expression" dxfId="9" priority="3">
      <formula>G277="TBC"</formula>
    </cfRule>
    <cfRule type="expression" dxfId="8" priority="4">
      <formula>AND(COUNTIF(Primaries_ListOfPrimaries,D277)&gt;1,D277&lt;&gt;"")</formula>
    </cfRule>
  </conditionalFormatting>
  <conditionalFormatting sqref="D355">
    <cfRule type="expression" dxfId="7" priority="1">
      <formula>G355="TBC"</formula>
    </cfRule>
    <cfRule type="expression" dxfId="6" priority="2">
      <formula>AND(COUNTIF(Primaries_ListOfPrimaries,D355)&gt;1,D355&lt;&gt;"")</formula>
    </cfRule>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F0"/>
  </sheetPr>
  <dimension ref="A1:I114"/>
  <sheetViews>
    <sheetView zoomScale="55" zoomScaleNormal="55" workbookViewId="0"/>
  </sheetViews>
  <sheetFormatPr defaultRowHeight="15" x14ac:dyDescent="0.25"/>
  <cols>
    <col min="1" max="1" width="21.42578125" customWidth="1"/>
    <col min="2" max="2" width="25.85546875" customWidth="1"/>
    <col min="3" max="3" width="91.42578125" customWidth="1"/>
    <col min="4" max="4" width="21.85546875" customWidth="1"/>
    <col min="5" max="5" width="23.5703125" bestFit="1" customWidth="1"/>
    <col min="6" max="6" width="20.85546875" customWidth="1"/>
    <col min="7" max="7" width="37.140625" customWidth="1"/>
  </cols>
  <sheetData>
    <row r="1" spans="1:9" x14ac:dyDescent="0.25">
      <c r="A1" s="422" t="s">
        <v>39</v>
      </c>
      <c r="B1" s="422" t="s">
        <v>862</v>
      </c>
      <c r="C1" s="423" t="s">
        <v>1643</v>
      </c>
      <c r="D1" s="424" t="s">
        <v>1645</v>
      </c>
      <c r="E1" s="424" t="s">
        <v>1646</v>
      </c>
      <c r="F1" s="424" t="s">
        <v>1647</v>
      </c>
      <c r="G1" s="424" t="s">
        <v>1648</v>
      </c>
      <c r="H1" s="421"/>
      <c r="I1" s="462" t="s">
        <v>1705</v>
      </c>
    </row>
    <row r="2" spans="1:9" x14ac:dyDescent="0.25">
      <c r="A2" s="425" t="s">
        <v>695</v>
      </c>
      <c r="B2" s="426" t="s">
        <v>695</v>
      </c>
      <c r="C2" s="427"/>
      <c r="D2" s="428">
        <v>3.2556371249999998</v>
      </c>
      <c r="E2" s="429">
        <v>43791.333333333328</v>
      </c>
      <c r="F2" s="428">
        <v>1.0901271000000001E-2</v>
      </c>
      <c r="G2" s="429">
        <v>43732.770833333328</v>
      </c>
      <c r="I2" s="462">
        <v>0.2</v>
      </c>
    </row>
    <row r="3" spans="1:9" x14ac:dyDescent="0.25">
      <c r="A3" s="425" t="s">
        <v>695</v>
      </c>
      <c r="B3" s="426" t="s">
        <v>1536</v>
      </c>
      <c r="C3" s="427"/>
      <c r="D3" s="428">
        <v>4.5322877689999999</v>
      </c>
      <c r="E3" s="429">
        <v>43850.3125</v>
      </c>
      <c r="F3" s="428">
        <v>1.1131928529999999</v>
      </c>
      <c r="G3" s="429">
        <v>43662.083333333328</v>
      </c>
      <c r="I3" s="462"/>
    </row>
    <row r="4" spans="1:9" x14ac:dyDescent="0.25">
      <c r="A4" s="425" t="s">
        <v>695</v>
      </c>
      <c r="B4" s="426" t="s">
        <v>1537</v>
      </c>
      <c r="C4" s="427"/>
      <c r="D4" s="428">
        <v>1.8314221399999999</v>
      </c>
      <c r="E4" s="429">
        <v>43781.729166666672</v>
      </c>
      <c r="F4" s="428">
        <v>0</v>
      </c>
      <c r="G4" s="429">
        <v>43627.770833333328</v>
      </c>
      <c r="I4" s="462"/>
    </row>
    <row r="5" spans="1:9" x14ac:dyDescent="0.25">
      <c r="A5" s="425" t="s">
        <v>695</v>
      </c>
      <c r="B5" s="426" t="s">
        <v>1539</v>
      </c>
      <c r="C5" s="427"/>
      <c r="D5" s="428">
        <v>11.49654675</v>
      </c>
      <c r="E5" s="429">
        <v>43788.729166666672</v>
      </c>
      <c r="F5" s="428">
        <v>2.2558920609999999</v>
      </c>
      <c r="G5" s="429">
        <v>43647.208333333328</v>
      </c>
      <c r="I5" s="462"/>
    </row>
    <row r="6" spans="1:9" x14ac:dyDescent="0.25">
      <c r="A6" s="425" t="s">
        <v>697</v>
      </c>
      <c r="B6" s="426" t="s">
        <v>1545</v>
      </c>
      <c r="C6" s="427"/>
      <c r="D6" s="428">
        <v>1.4999441979999999</v>
      </c>
      <c r="E6" s="429">
        <v>43846.354166666672</v>
      </c>
      <c r="F6" s="428">
        <v>3.0141666000000001E-2</v>
      </c>
      <c r="G6" s="429">
        <v>43619.520833333328</v>
      </c>
      <c r="I6" s="462"/>
    </row>
    <row r="7" spans="1:9" x14ac:dyDescent="0.25">
      <c r="A7" s="425" t="s">
        <v>697</v>
      </c>
      <c r="B7" s="426" t="s">
        <v>1546</v>
      </c>
      <c r="C7" s="427"/>
      <c r="D7" s="428">
        <v>5.7607396670000002</v>
      </c>
      <c r="E7" s="429">
        <v>43858.6875</v>
      </c>
      <c r="F7" s="428">
        <v>1.1261151789999999</v>
      </c>
      <c r="G7" s="429">
        <v>43667.0625</v>
      </c>
      <c r="I7" s="462"/>
    </row>
    <row r="8" spans="1:9" x14ac:dyDescent="0.25">
      <c r="A8" s="425" t="s">
        <v>863</v>
      </c>
      <c r="B8" s="426" t="s">
        <v>892</v>
      </c>
      <c r="C8" s="427"/>
      <c r="D8" s="428">
        <v>2.6259003760000001</v>
      </c>
      <c r="E8" s="429">
        <v>43872.854166666672</v>
      </c>
      <c r="F8" s="428">
        <v>5.6395869000000001E-2</v>
      </c>
      <c r="G8" s="429">
        <v>43645.145833333328</v>
      </c>
      <c r="I8" s="462"/>
    </row>
    <row r="9" spans="1:9" x14ac:dyDescent="0.25">
      <c r="A9" s="425" t="s">
        <v>863</v>
      </c>
      <c r="B9" s="426" t="s">
        <v>896</v>
      </c>
      <c r="C9" s="427"/>
      <c r="D9" s="428">
        <v>1.47181137</v>
      </c>
      <c r="E9" s="429">
        <v>43711.958333333328</v>
      </c>
      <c r="F9" s="428">
        <v>0.219216563</v>
      </c>
      <c r="G9" s="429">
        <v>43641.104166666672</v>
      </c>
      <c r="I9" s="462"/>
    </row>
    <row r="10" spans="1:9" x14ac:dyDescent="0.25">
      <c r="A10" s="425" t="s">
        <v>705</v>
      </c>
      <c r="B10" s="426" t="s">
        <v>910</v>
      </c>
      <c r="C10" s="427"/>
      <c r="D10" s="428">
        <v>8.8248800910000007</v>
      </c>
      <c r="E10" s="429">
        <v>43788.458333333328</v>
      </c>
      <c r="F10" s="428">
        <v>0.28813792399999999</v>
      </c>
      <c r="G10" s="429">
        <v>43669.1875</v>
      </c>
      <c r="I10" s="462"/>
    </row>
    <row r="11" spans="1:9" x14ac:dyDescent="0.25">
      <c r="A11" s="425" t="s">
        <v>126</v>
      </c>
      <c r="B11" s="426" t="s">
        <v>923</v>
      </c>
      <c r="C11" s="427"/>
      <c r="D11" s="428">
        <v>4.5924334609999997</v>
      </c>
      <c r="E11" s="429">
        <v>43788.625</v>
      </c>
      <c r="F11" s="428">
        <v>9.0125617000000005E-2</v>
      </c>
      <c r="G11" s="429">
        <v>43708.979166666672</v>
      </c>
      <c r="I11" s="462"/>
    </row>
    <row r="12" spans="1:9" x14ac:dyDescent="0.25">
      <c r="A12" s="425" t="s">
        <v>711</v>
      </c>
      <c r="B12" s="426" t="s">
        <v>935</v>
      </c>
      <c r="C12" s="427"/>
      <c r="D12" s="428">
        <v>1.302016412</v>
      </c>
      <c r="E12" s="429">
        <v>43824.625</v>
      </c>
      <c r="F12" s="428">
        <v>0.16303416000000001</v>
      </c>
      <c r="G12" s="429">
        <v>43702.125</v>
      </c>
      <c r="I12" s="462"/>
    </row>
    <row r="13" spans="1:9" x14ac:dyDescent="0.25">
      <c r="A13" s="425" t="s">
        <v>719</v>
      </c>
      <c r="B13" s="426" t="s">
        <v>951</v>
      </c>
      <c r="C13" s="427"/>
      <c r="D13" s="428">
        <v>1.319407387</v>
      </c>
      <c r="E13" s="429">
        <v>43885.5625</v>
      </c>
      <c r="F13" s="428">
        <v>0.20179873300000001</v>
      </c>
      <c r="G13" s="429">
        <v>43672.0625</v>
      </c>
      <c r="I13" s="462"/>
    </row>
    <row r="14" spans="1:9" x14ac:dyDescent="0.25">
      <c r="A14" s="425" t="s">
        <v>741</v>
      </c>
      <c r="B14" s="426" t="s">
        <v>1003</v>
      </c>
      <c r="C14" s="427"/>
      <c r="D14" s="428">
        <v>3.6438508610000002</v>
      </c>
      <c r="E14" s="429">
        <v>43859.708333333328</v>
      </c>
      <c r="F14" s="428">
        <v>0.730722223</v>
      </c>
      <c r="G14" s="429">
        <v>43672.166666666672</v>
      </c>
      <c r="I14" s="462"/>
    </row>
    <row r="15" spans="1:9" x14ac:dyDescent="0.25">
      <c r="A15" s="425" t="s">
        <v>751</v>
      </c>
      <c r="B15" s="426" t="s">
        <v>1016</v>
      </c>
      <c r="C15" s="427"/>
      <c r="D15" s="428">
        <v>2.4908320530000001</v>
      </c>
      <c r="E15" s="429">
        <v>43788.625</v>
      </c>
      <c r="F15" s="428">
        <v>0.53824220599999995</v>
      </c>
      <c r="G15" s="429">
        <v>43683.145833333328</v>
      </c>
      <c r="I15" s="462"/>
    </row>
    <row r="16" spans="1:9" x14ac:dyDescent="0.25">
      <c r="A16" s="425" t="s">
        <v>751</v>
      </c>
      <c r="B16" s="426" t="s">
        <v>1019</v>
      </c>
      <c r="C16" s="427"/>
      <c r="D16" s="428">
        <v>8.9406490860000005</v>
      </c>
      <c r="E16" s="429">
        <v>43782.708333333328</v>
      </c>
      <c r="F16" s="428">
        <v>1.7225581109999999</v>
      </c>
      <c r="G16" s="429">
        <v>43619.125</v>
      </c>
      <c r="I16" s="462"/>
    </row>
    <row r="17" spans="1:9" x14ac:dyDescent="0.25">
      <c r="A17" s="425" t="s">
        <v>749</v>
      </c>
      <c r="B17" s="426" t="s">
        <v>1022</v>
      </c>
      <c r="C17" s="427"/>
      <c r="D17" s="428">
        <v>2.8469473079999998</v>
      </c>
      <c r="E17" s="429">
        <v>43829.083333333328</v>
      </c>
      <c r="F17" s="428">
        <v>0.50861222900000003</v>
      </c>
      <c r="G17" s="429">
        <v>43703.104166666672</v>
      </c>
      <c r="I17" s="462"/>
    </row>
    <row r="18" spans="1:9" x14ac:dyDescent="0.25">
      <c r="A18" s="425" t="s">
        <v>760</v>
      </c>
      <c r="B18" s="426" t="s">
        <v>1064</v>
      </c>
      <c r="C18" s="427"/>
      <c r="D18" s="428">
        <v>1.812638119</v>
      </c>
      <c r="E18" s="429">
        <v>43590.833333333328</v>
      </c>
      <c r="F18" s="428">
        <v>0.20033458500000001</v>
      </c>
      <c r="G18" s="429">
        <v>43581.333333333328</v>
      </c>
      <c r="I18" s="462"/>
    </row>
    <row r="19" spans="1:9" x14ac:dyDescent="0.25">
      <c r="A19" s="425" t="s">
        <v>764</v>
      </c>
      <c r="B19" s="426" t="s">
        <v>1083</v>
      </c>
      <c r="C19" s="427"/>
      <c r="D19" s="428">
        <v>13.081025220000001</v>
      </c>
      <c r="E19" s="429">
        <v>43783.6875</v>
      </c>
      <c r="F19" s="428">
        <v>5.8352266689999999</v>
      </c>
      <c r="G19" s="429">
        <v>43640.166666666672</v>
      </c>
      <c r="I19" s="462"/>
    </row>
    <row r="20" spans="1:9" x14ac:dyDescent="0.25">
      <c r="A20" s="425" t="s">
        <v>764</v>
      </c>
      <c r="B20" s="426" t="s">
        <v>1086</v>
      </c>
      <c r="C20" s="427"/>
      <c r="D20" s="428">
        <v>5.9825654730000002</v>
      </c>
      <c r="E20" s="429">
        <v>43815.6875</v>
      </c>
      <c r="F20" s="428">
        <v>1.2240840399999999</v>
      </c>
      <c r="G20" s="429">
        <v>43647.166666666672</v>
      </c>
      <c r="I20" s="462"/>
    </row>
    <row r="21" spans="1:9" x14ac:dyDescent="0.25">
      <c r="A21" s="425" t="s">
        <v>764</v>
      </c>
      <c r="B21" s="426" t="s">
        <v>1087</v>
      </c>
      <c r="C21" s="427"/>
      <c r="D21" s="428">
        <v>6.2616216270000002</v>
      </c>
      <c r="E21" s="429">
        <v>43839.729166666672</v>
      </c>
      <c r="F21" s="428">
        <v>0.20197488899999999</v>
      </c>
      <c r="G21" s="429">
        <v>43671.604166666672</v>
      </c>
      <c r="I21" s="462"/>
    </row>
    <row r="22" spans="1:9" x14ac:dyDescent="0.25">
      <c r="A22" s="425" t="s">
        <v>764</v>
      </c>
      <c r="B22" s="426" t="s">
        <v>1088</v>
      </c>
      <c r="C22" s="427"/>
      <c r="D22" s="428">
        <v>1.4260476660000001</v>
      </c>
      <c r="E22" s="429">
        <v>43824.520833333328</v>
      </c>
      <c r="F22" s="428">
        <v>0.205056033</v>
      </c>
      <c r="G22" s="429">
        <v>43671.583333333328</v>
      </c>
      <c r="I22" s="462"/>
    </row>
    <row r="23" spans="1:9" x14ac:dyDescent="0.25">
      <c r="A23" s="425" t="s">
        <v>764</v>
      </c>
      <c r="B23" s="426" t="s">
        <v>1089</v>
      </c>
      <c r="C23" s="427" t="s">
        <v>1644</v>
      </c>
      <c r="D23" s="428">
        <v>2.7960368959999999</v>
      </c>
      <c r="E23" s="429">
        <v>43902.479166666672</v>
      </c>
      <c r="F23" s="428">
        <v>0.49994676300000002</v>
      </c>
      <c r="G23" s="429">
        <v>43703.0625</v>
      </c>
      <c r="I23" s="462"/>
    </row>
    <row r="24" spans="1:9" x14ac:dyDescent="0.25">
      <c r="A24" s="425" t="s">
        <v>764</v>
      </c>
      <c r="B24" s="430" t="s">
        <v>1090</v>
      </c>
      <c r="C24" s="427"/>
      <c r="D24" s="428">
        <v>2.8729044730000002</v>
      </c>
      <c r="E24" s="429">
        <v>43719.520833333328</v>
      </c>
      <c r="F24" s="428">
        <v>0.39765362500000001</v>
      </c>
      <c r="G24" s="429">
        <v>43687.104166666672</v>
      </c>
      <c r="I24" s="462"/>
    </row>
    <row r="25" spans="1:9" x14ac:dyDescent="0.25">
      <c r="A25" s="425" t="s">
        <v>766</v>
      </c>
      <c r="B25" s="431" t="s">
        <v>1096</v>
      </c>
      <c r="C25" s="427"/>
      <c r="D25" s="432">
        <v>1.3296861503002102</v>
      </c>
      <c r="E25" s="429">
        <v>43800.375</v>
      </c>
      <c r="F25" s="428">
        <v>0.32716220200000001</v>
      </c>
      <c r="G25" s="429">
        <v>43647.0625</v>
      </c>
      <c r="I25" s="462"/>
    </row>
    <row r="26" spans="1:9" x14ac:dyDescent="0.25">
      <c r="A26" s="425" t="s">
        <v>770</v>
      </c>
      <c r="B26" s="426" t="s">
        <v>1104</v>
      </c>
      <c r="C26" s="427"/>
      <c r="D26" s="428">
        <v>1.975959067</v>
      </c>
      <c r="E26" s="429">
        <v>43823.6875</v>
      </c>
      <c r="F26" s="428">
        <v>0.27740904199999999</v>
      </c>
      <c r="G26" s="429">
        <v>43683.104166666672</v>
      </c>
      <c r="I26" s="462"/>
    </row>
    <row r="27" spans="1:9" x14ac:dyDescent="0.25">
      <c r="A27" s="425" t="s">
        <v>770</v>
      </c>
      <c r="B27" s="426" t="s">
        <v>1106</v>
      </c>
      <c r="C27" s="427"/>
      <c r="D27" s="428">
        <v>4.5255029230000003</v>
      </c>
      <c r="E27" s="429">
        <v>43843.770833333328</v>
      </c>
      <c r="F27" s="428">
        <v>0.81053435799999995</v>
      </c>
      <c r="G27" s="429">
        <v>43577.125</v>
      </c>
      <c r="I27" s="462"/>
    </row>
    <row r="28" spans="1:9" x14ac:dyDescent="0.25">
      <c r="A28" s="425" t="s">
        <v>770</v>
      </c>
      <c r="B28" s="426" t="s">
        <v>1109</v>
      </c>
      <c r="C28" s="427"/>
      <c r="D28" s="428">
        <v>9.3845229030000006</v>
      </c>
      <c r="E28" s="429">
        <v>43788.6875</v>
      </c>
      <c r="F28" s="428">
        <v>2.3750365310000001</v>
      </c>
      <c r="G28" s="429">
        <v>43653.1875</v>
      </c>
      <c r="I28" s="462"/>
    </row>
    <row r="29" spans="1:9" x14ac:dyDescent="0.25">
      <c r="A29" s="425" t="s">
        <v>774</v>
      </c>
      <c r="B29" s="431" t="s">
        <v>774</v>
      </c>
      <c r="C29" s="427"/>
      <c r="D29" s="428">
        <v>7.2255454290000003</v>
      </c>
      <c r="E29" s="429">
        <v>43808.6875</v>
      </c>
      <c r="F29" s="428">
        <v>1.1496150709999999</v>
      </c>
      <c r="G29" s="429">
        <v>43670.145833333328</v>
      </c>
      <c r="I29" s="462"/>
    </row>
    <row r="30" spans="1:9" x14ac:dyDescent="0.25">
      <c r="A30" s="425" t="s">
        <v>774</v>
      </c>
      <c r="B30" s="426" t="s">
        <v>1115</v>
      </c>
      <c r="C30" s="427"/>
      <c r="D30" s="428">
        <v>6.3113266450000003</v>
      </c>
      <c r="E30" s="429">
        <v>43788.708333333328</v>
      </c>
      <c r="F30" s="428">
        <v>0.98048803200000001</v>
      </c>
      <c r="G30" s="429">
        <v>43688.166666666672</v>
      </c>
      <c r="I30" s="462"/>
    </row>
    <row r="31" spans="1:9" x14ac:dyDescent="0.25">
      <c r="A31" s="425" t="s">
        <v>778</v>
      </c>
      <c r="B31" s="431" t="s">
        <v>1124</v>
      </c>
      <c r="C31" s="427"/>
      <c r="D31" s="428">
        <v>8.0619832460000005</v>
      </c>
      <c r="E31" s="429">
        <v>43788.708333333328</v>
      </c>
      <c r="F31" s="428">
        <v>2.08822975</v>
      </c>
      <c r="G31" s="429">
        <v>43646.229166666672</v>
      </c>
      <c r="I31" s="462"/>
    </row>
    <row r="32" spans="1:9" x14ac:dyDescent="0.25">
      <c r="A32" s="425" t="s">
        <v>783</v>
      </c>
      <c r="B32" s="426" t="s">
        <v>1133</v>
      </c>
      <c r="C32" s="427"/>
      <c r="D32" s="428">
        <v>3.107179006</v>
      </c>
      <c r="E32" s="429">
        <v>43896.354166666672</v>
      </c>
      <c r="F32" s="428">
        <v>0.111634661</v>
      </c>
      <c r="G32" s="429">
        <v>43599.020833333328</v>
      </c>
      <c r="I32" s="462"/>
    </row>
    <row r="33" spans="1:9" x14ac:dyDescent="0.25">
      <c r="A33" s="425" t="s">
        <v>798</v>
      </c>
      <c r="B33" s="426" t="s">
        <v>1167</v>
      </c>
      <c r="C33" s="427"/>
      <c r="D33" s="428">
        <v>10.368734849999999</v>
      </c>
      <c r="E33" s="429">
        <v>43810.729166666672</v>
      </c>
      <c r="F33" s="428">
        <v>2.9974566180000002</v>
      </c>
      <c r="G33" s="429">
        <v>43703.145833333328</v>
      </c>
      <c r="I33" s="462"/>
    </row>
    <row r="34" spans="1:9" x14ac:dyDescent="0.25">
      <c r="A34" s="425" t="s">
        <v>870</v>
      </c>
      <c r="B34" s="426" t="s">
        <v>1700</v>
      </c>
      <c r="C34" s="427"/>
      <c r="D34" s="428">
        <v>17.325772950000001</v>
      </c>
      <c r="E34" s="429">
        <v>43860.6875</v>
      </c>
      <c r="F34" s="428">
        <v>5.0555534289999997</v>
      </c>
      <c r="G34" s="429">
        <v>43678.1875</v>
      </c>
      <c r="I34" s="462"/>
    </row>
    <row r="35" spans="1:9" x14ac:dyDescent="0.25">
      <c r="A35" s="425" t="s">
        <v>871</v>
      </c>
      <c r="B35" s="426" t="s">
        <v>1184</v>
      </c>
      <c r="C35" s="427"/>
      <c r="D35" s="428">
        <v>2.4360658150000001</v>
      </c>
      <c r="E35" s="429">
        <v>43858.708333333328</v>
      </c>
      <c r="F35" s="428">
        <v>0.22220563800000001</v>
      </c>
      <c r="G35" s="429">
        <v>43719.104166666672</v>
      </c>
      <c r="I35" s="462"/>
    </row>
    <row r="36" spans="1:9" x14ac:dyDescent="0.25">
      <c r="A36" s="425" t="s">
        <v>871</v>
      </c>
      <c r="B36" s="426" t="s">
        <v>1185</v>
      </c>
      <c r="C36" s="427"/>
      <c r="D36" s="428">
        <v>3.8246308249999998</v>
      </c>
      <c r="E36" s="429">
        <v>43858.729166666672</v>
      </c>
      <c r="F36" s="428">
        <v>0.79133444500000005</v>
      </c>
      <c r="G36" s="429">
        <v>43704.083333333328</v>
      </c>
      <c r="I36" s="462"/>
    </row>
    <row r="37" spans="1:9" x14ac:dyDescent="0.25">
      <c r="A37" s="425" t="s">
        <v>809</v>
      </c>
      <c r="B37" s="426" t="s">
        <v>1190</v>
      </c>
      <c r="C37" s="427"/>
      <c r="D37" s="428">
        <v>2.5624016580000002</v>
      </c>
      <c r="E37" s="429">
        <v>43788.833333333328</v>
      </c>
      <c r="F37" s="428">
        <v>5.3675597999999998E-2</v>
      </c>
      <c r="G37" s="429">
        <v>43614.604166666672</v>
      </c>
      <c r="I37" s="462"/>
    </row>
    <row r="38" spans="1:9" x14ac:dyDescent="0.25">
      <c r="A38" s="425" t="s">
        <v>809</v>
      </c>
      <c r="B38" s="426" t="s">
        <v>1192</v>
      </c>
      <c r="C38" s="427"/>
      <c r="D38" s="428">
        <v>1.4513859010000001</v>
      </c>
      <c r="E38" s="429">
        <v>43782.833333333328</v>
      </c>
      <c r="F38" s="428">
        <v>0.42677769799999998</v>
      </c>
      <c r="G38" s="429">
        <v>43635.4375</v>
      </c>
      <c r="I38" s="462"/>
    </row>
    <row r="39" spans="1:9" x14ac:dyDescent="0.25">
      <c r="A39" s="425" t="s">
        <v>811</v>
      </c>
      <c r="B39" s="431" t="s">
        <v>1194</v>
      </c>
      <c r="C39" s="427"/>
      <c r="D39" s="428">
        <v>5.1068019629999997</v>
      </c>
      <c r="E39" s="429">
        <v>43830.6875</v>
      </c>
      <c r="F39" s="428">
        <v>1.0896469710000001</v>
      </c>
      <c r="G39" s="429">
        <v>43646.166666666672</v>
      </c>
      <c r="I39" s="462"/>
    </row>
    <row r="40" spans="1:9" x14ac:dyDescent="0.25">
      <c r="A40" s="425" t="s">
        <v>811</v>
      </c>
      <c r="B40" s="426" t="s">
        <v>1195</v>
      </c>
      <c r="C40" s="427"/>
      <c r="D40" s="428">
        <v>1.683282309</v>
      </c>
      <c r="E40" s="429">
        <v>43780.458333333328</v>
      </c>
      <c r="F40" s="428">
        <v>8.3773903999999996E-2</v>
      </c>
      <c r="G40" s="429">
        <v>43647.0625</v>
      </c>
      <c r="I40" s="462"/>
    </row>
    <row r="41" spans="1:9" x14ac:dyDescent="0.25">
      <c r="A41" s="425" t="s">
        <v>813</v>
      </c>
      <c r="B41" s="431" t="s">
        <v>1206</v>
      </c>
      <c r="C41" s="427"/>
      <c r="D41" s="428">
        <v>3.8680804769999999</v>
      </c>
      <c r="E41" s="429">
        <v>43874.5625</v>
      </c>
      <c r="F41" s="428">
        <v>3.7252871999999999E-2</v>
      </c>
      <c r="G41" s="429">
        <v>43835.9375</v>
      </c>
      <c r="I41" s="462"/>
    </row>
    <row r="42" spans="1:9" x14ac:dyDescent="0.25">
      <c r="A42" s="425" t="s">
        <v>815</v>
      </c>
      <c r="B42" s="426" t="s">
        <v>1224</v>
      </c>
      <c r="C42" s="427"/>
      <c r="D42" s="432">
        <v>0.82854363041487111</v>
      </c>
      <c r="E42" s="429">
        <v>43808.708333333328</v>
      </c>
      <c r="F42" s="428">
        <v>0.10148233399999999</v>
      </c>
      <c r="G42" s="429">
        <v>43600.645833333328</v>
      </c>
      <c r="I42" s="462"/>
    </row>
    <row r="43" spans="1:9" x14ac:dyDescent="0.25">
      <c r="A43" s="425" t="s">
        <v>815</v>
      </c>
      <c r="B43" s="426" t="s">
        <v>1229</v>
      </c>
      <c r="C43" s="427"/>
      <c r="D43" s="428">
        <v>0.71401254300000006</v>
      </c>
      <c r="E43" s="429">
        <v>43828.1875</v>
      </c>
      <c r="F43" s="428">
        <v>7.0643173000000004E-2</v>
      </c>
      <c r="G43" s="429">
        <v>43753.458333333328</v>
      </c>
      <c r="I43" s="462"/>
    </row>
    <row r="44" spans="1:9" x14ac:dyDescent="0.25">
      <c r="A44" s="425" t="s">
        <v>818</v>
      </c>
      <c r="B44" s="426" t="s">
        <v>1247</v>
      </c>
      <c r="C44" s="427"/>
      <c r="D44" s="428">
        <v>0.96479414900000005</v>
      </c>
      <c r="E44" s="429">
        <v>43788.479166666672</v>
      </c>
      <c r="F44" s="428">
        <v>0.17384879</v>
      </c>
      <c r="G44" s="429">
        <v>43672.0625</v>
      </c>
      <c r="I44" s="462"/>
    </row>
    <row r="45" spans="1:9" x14ac:dyDescent="0.25">
      <c r="A45" s="443" t="s">
        <v>733</v>
      </c>
      <c r="B45" s="440" t="s">
        <v>733</v>
      </c>
      <c r="C45" s="441"/>
      <c r="D45" s="442">
        <v>5.7860257710000003</v>
      </c>
      <c r="E45" s="444">
        <v>43780.75</v>
      </c>
      <c r="F45" s="442">
        <v>1.928819616</v>
      </c>
      <c r="G45" s="444">
        <v>43660.208333333336</v>
      </c>
      <c r="I45" s="462"/>
    </row>
    <row r="46" spans="1:9" x14ac:dyDescent="0.25">
      <c r="A46" s="443" t="s">
        <v>733</v>
      </c>
      <c r="B46" s="440" t="s">
        <v>984</v>
      </c>
      <c r="C46" s="441"/>
      <c r="D46" s="442">
        <v>5.9035147109999997</v>
      </c>
      <c r="E46" s="444">
        <v>43777.833333333336</v>
      </c>
      <c r="F46" s="442">
        <v>1.708093031</v>
      </c>
      <c r="G46" s="444">
        <v>43660.208333333336</v>
      </c>
      <c r="I46" s="462"/>
    </row>
    <row r="47" spans="1:9" x14ac:dyDescent="0.25">
      <c r="A47" s="443" t="s">
        <v>733</v>
      </c>
      <c r="B47" s="440" t="s">
        <v>986</v>
      </c>
      <c r="C47" s="441"/>
      <c r="D47" s="442">
        <v>8.4906847560000003</v>
      </c>
      <c r="E47" s="444">
        <v>43780.75</v>
      </c>
      <c r="F47" s="442">
        <v>2.879313309</v>
      </c>
      <c r="G47" s="444">
        <v>43667.229166666664</v>
      </c>
      <c r="I47" s="462"/>
    </row>
    <row r="48" spans="1:9" x14ac:dyDescent="0.25">
      <c r="A48" s="452" t="s">
        <v>711</v>
      </c>
      <c r="B48" s="447" t="s">
        <v>673</v>
      </c>
      <c r="C48" s="451" t="s">
        <v>687</v>
      </c>
      <c r="D48" s="449">
        <v>3.955981017</v>
      </c>
      <c r="E48" s="450">
        <v>43717.333333333336</v>
      </c>
      <c r="F48" s="433">
        <f t="shared" ref="F48:F51" ca="1" si="0">D48*$I$2</f>
        <v>0.79119620340000008</v>
      </c>
      <c r="G48" s="433" t="str">
        <f t="shared" ref="G48:G51" ca="1" si="1">"No PI, assumed "&amp;TEXT($I$2,"#%")&amp;" of max"</f>
        <v>No PI, assumed 20% of max</v>
      </c>
      <c r="I48" s="462"/>
    </row>
    <row r="49" spans="1:9" x14ac:dyDescent="0.25">
      <c r="A49" s="452" t="s">
        <v>868</v>
      </c>
      <c r="B49" s="447" t="s">
        <v>1681</v>
      </c>
      <c r="C49" s="458" t="s">
        <v>1701</v>
      </c>
      <c r="D49" s="449">
        <v>7.3737778509999998</v>
      </c>
      <c r="E49" s="450">
        <v>43915.708333333336</v>
      </c>
      <c r="F49" s="433">
        <f t="shared" ca="1" si="0"/>
        <v>1.4747555702000001</v>
      </c>
      <c r="G49" s="433" t="str">
        <f t="shared" ca="1" si="1"/>
        <v>No PI, assumed 20% of max</v>
      </c>
      <c r="I49" s="462"/>
    </row>
    <row r="50" spans="1:9" x14ac:dyDescent="0.25">
      <c r="A50" s="452" t="s">
        <v>790</v>
      </c>
      <c r="B50" s="447" t="s">
        <v>398</v>
      </c>
      <c r="C50" s="448"/>
      <c r="D50" s="449">
        <v>2.654836419</v>
      </c>
      <c r="E50" s="450">
        <v>43848.6875</v>
      </c>
      <c r="F50" s="433">
        <f t="shared" ca="1" si="0"/>
        <v>0.53096728380000002</v>
      </c>
      <c r="G50" s="433" t="str">
        <f t="shared" ca="1" si="1"/>
        <v>No PI, assumed 20% of max</v>
      </c>
      <c r="I50" s="462"/>
    </row>
    <row r="51" spans="1:9" x14ac:dyDescent="0.25">
      <c r="A51" s="452" t="s">
        <v>1688</v>
      </c>
      <c r="B51" s="447" t="s">
        <v>686</v>
      </c>
      <c r="C51" s="448"/>
      <c r="D51" s="449">
        <v>0.10233885400000001</v>
      </c>
      <c r="E51" s="450">
        <v>43873.291666666664</v>
      </c>
      <c r="F51" s="433">
        <f t="shared" ca="1" si="0"/>
        <v>2.0467770800000003E-2</v>
      </c>
      <c r="G51" s="433" t="str">
        <f t="shared" ca="1" si="1"/>
        <v>No PI, assumed 20% of max</v>
      </c>
      <c r="I51" s="462"/>
    </row>
    <row r="52" spans="1:9" x14ac:dyDescent="0.25">
      <c r="A52" s="452" t="s">
        <v>818</v>
      </c>
      <c r="B52" s="447" t="s">
        <v>518</v>
      </c>
      <c r="C52" s="458" t="s">
        <v>1701</v>
      </c>
      <c r="D52" s="449">
        <v>2.3701389910000001</v>
      </c>
      <c r="E52" s="450">
        <v>43890.395833333336</v>
      </c>
      <c r="F52" s="449">
        <v>0.302545534</v>
      </c>
      <c r="G52" s="450">
        <v>43881.875</v>
      </c>
      <c r="I52" s="462"/>
    </row>
    <row r="53" spans="1:9" x14ac:dyDescent="0.25">
      <c r="A53" s="456" t="s">
        <v>204</v>
      </c>
      <c r="B53" s="453" t="s">
        <v>1678</v>
      </c>
      <c r="C53" s="457"/>
      <c r="D53" s="454">
        <v>5.3164980909999997</v>
      </c>
      <c r="E53" s="455">
        <v>43788.4375</v>
      </c>
      <c r="F53" s="454">
        <v>2.6422758119999998</v>
      </c>
      <c r="G53" s="455">
        <v>43736.520833333336</v>
      </c>
      <c r="I53" s="462"/>
    </row>
    <row r="54" spans="1:9" x14ac:dyDescent="0.25">
      <c r="A54" s="433" t="s">
        <v>697</v>
      </c>
      <c r="B54" s="434" t="s">
        <v>57</v>
      </c>
      <c r="C54" s="433" t="s">
        <v>672</v>
      </c>
      <c r="D54" s="433">
        <v>3.9331716551313498E-2</v>
      </c>
      <c r="E54" s="461" t="s">
        <v>672</v>
      </c>
      <c r="F54" s="433">
        <f ca="1">D54*$I$2</f>
        <v>7.8663433102627005E-3</v>
      </c>
      <c r="G54" s="433" t="str">
        <f ca="1">"No PI, assumed "&amp;TEXT($I$2,"#%")&amp;" of max"</f>
        <v>No PI, assumed 20% of max</v>
      </c>
    </row>
    <row r="55" spans="1:9" x14ac:dyDescent="0.25">
      <c r="A55" s="433" t="s">
        <v>697</v>
      </c>
      <c r="B55" s="433" t="s">
        <v>64</v>
      </c>
      <c r="C55" s="433" t="s">
        <v>672</v>
      </c>
      <c r="D55" s="433">
        <v>0</v>
      </c>
      <c r="E55" s="461" t="s">
        <v>672</v>
      </c>
      <c r="F55" s="433">
        <f ca="1">D55*$I$2</f>
        <v>0</v>
      </c>
      <c r="G55" s="433" t="str">
        <f ca="1">"No PI, assumed "&amp;TEXT($I$2,"#%")&amp;" of max"</f>
        <v>No PI, assumed 20% of max</v>
      </c>
    </row>
    <row r="56" spans="1:9" x14ac:dyDescent="0.25">
      <c r="A56" s="433" t="s">
        <v>705</v>
      </c>
      <c r="B56" s="433" t="s">
        <v>97</v>
      </c>
      <c r="C56" s="433" t="s">
        <v>672</v>
      </c>
      <c r="D56" s="433">
        <v>0.19103976610637982</v>
      </c>
      <c r="E56" s="461" t="s">
        <v>672</v>
      </c>
      <c r="F56" s="433">
        <f ca="1">D56*$I$2</f>
        <v>3.8207953221275966E-2</v>
      </c>
      <c r="G56" s="433" t="str">
        <f ca="1">"No PI, assumed "&amp;TEXT($I$2,"#%")&amp;" of max"</f>
        <v>No PI, assumed 20% of max</v>
      </c>
    </row>
    <row r="57" spans="1:9" x14ac:dyDescent="0.25">
      <c r="A57" s="433" t="s">
        <v>760</v>
      </c>
      <c r="B57" s="433" t="s">
        <v>303</v>
      </c>
      <c r="C57" s="433" t="s">
        <v>672</v>
      </c>
      <c r="D57" s="433">
        <v>2.8094083250938214E-2</v>
      </c>
      <c r="E57" s="461" t="s">
        <v>672</v>
      </c>
      <c r="F57" s="433">
        <f t="shared" ref="F57:F112" ca="1" si="2">D57*$I$2</f>
        <v>5.6188166501876429E-3</v>
      </c>
      <c r="G57" s="433" t="str">
        <f t="shared" ref="G57:G114" ca="1" si="3">"No PI, assumed "&amp;TEXT($I$2,"#%")&amp;" of max"</f>
        <v>No PI, assumed 20% of max</v>
      </c>
    </row>
    <row r="58" spans="1:9" x14ac:dyDescent="0.25">
      <c r="A58" s="433" t="s">
        <v>760</v>
      </c>
      <c r="B58" s="433" t="s">
        <v>294</v>
      </c>
      <c r="C58" s="433" t="s">
        <v>672</v>
      </c>
      <c r="D58" s="433">
        <v>0.35679485728691523</v>
      </c>
      <c r="E58" s="461" t="s">
        <v>672</v>
      </c>
      <c r="F58" s="433">
        <f t="shared" ca="1" si="2"/>
        <v>7.1358971457383055E-2</v>
      </c>
      <c r="G58" s="433" t="str">
        <f t="shared" ca="1" si="3"/>
        <v>No PI, assumed 20% of max</v>
      </c>
    </row>
    <row r="59" spans="1:9" x14ac:dyDescent="0.25">
      <c r="A59" s="433" t="s">
        <v>713</v>
      </c>
      <c r="B59" s="433" t="s">
        <v>138</v>
      </c>
      <c r="C59" s="433" t="s">
        <v>672</v>
      </c>
      <c r="D59" s="433">
        <v>8.4282249752814634E-2</v>
      </c>
      <c r="E59" s="461" t="s">
        <v>672</v>
      </c>
      <c r="F59" s="433">
        <f t="shared" ca="1" si="2"/>
        <v>1.6856449950562926E-2</v>
      </c>
      <c r="G59" s="433" t="str">
        <f t="shared" ca="1" si="3"/>
        <v>No PI, assumed 20% of max</v>
      </c>
    </row>
    <row r="60" spans="1:9" x14ac:dyDescent="0.25">
      <c r="A60" s="433" t="s">
        <v>719</v>
      </c>
      <c r="B60" s="433" t="s">
        <v>162</v>
      </c>
      <c r="C60" s="433" t="s">
        <v>672</v>
      </c>
      <c r="D60" s="433">
        <v>0.2022773994067551</v>
      </c>
      <c r="E60" s="461" t="s">
        <v>672</v>
      </c>
      <c r="F60" s="433">
        <f t="shared" ca="1" si="2"/>
        <v>4.0455479881351022E-2</v>
      </c>
      <c r="G60" s="433" t="str">
        <f t="shared" ca="1" si="3"/>
        <v>No PI, assumed 20% of max</v>
      </c>
    </row>
    <row r="61" spans="1:9" x14ac:dyDescent="0.25">
      <c r="A61" s="433" t="s">
        <v>719</v>
      </c>
      <c r="B61" s="433" t="s">
        <v>161</v>
      </c>
      <c r="C61" s="433" t="s">
        <v>672</v>
      </c>
      <c r="D61" s="433">
        <v>0.94958001388171154</v>
      </c>
      <c r="E61" s="461" t="s">
        <v>672</v>
      </c>
      <c r="F61" s="433">
        <f t="shared" ca="1" si="2"/>
        <v>0.18991600277634232</v>
      </c>
      <c r="G61" s="433" t="str">
        <f t="shared" ca="1" si="3"/>
        <v>No PI, assumed 20% of max</v>
      </c>
    </row>
    <row r="62" spans="1:9" x14ac:dyDescent="0.25">
      <c r="A62" s="433" t="s">
        <v>721</v>
      </c>
      <c r="B62" s="433" t="s">
        <v>171</v>
      </c>
      <c r="C62" s="433" t="s">
        <v>672</v>
      </c>
      <c r="D62" s="433">
        <v>3.0903491576032033E-2</v>
      </c>
      <c r="E62" s="461" t="s">
        <v>672</v>
      </c>
      <c r="F62" s="433">
        <f t="shared" ca="1" si="2"/>
        <v>6.1806983152064071E-3</v>
      </c>
      <c r="G62" s="433" t="str">
        <f t="shared" ca="1" si="3"/>
        <v>No PI, assumed 20% of max</v>
      </c>
    </row>
    <row r="63" spans="1:9" x14ac:dyDescent="0.25">
      <c r="A63" s="433" t="s">
        <v>727</v>
      </c>
      <c r="B63" s="433" t="s">
        <v>183</v>
      </c>
      <c r="C63" s="433" t="s">
        <v>672</v>
      </c>
      <c r="D63" s="433">
        <v>8.428224975281463E-3</v>
      </c>
      <c r="E63" s="461" t="s">
        <v>672</v>
      </c>
      <c r="F63" s="433">
        <f t="shared" ca="1" si="2"/>
        <v>1.6856449950562926E-3</v>
      </c>
      <c r="G63" s="433" t="str">
        <f t="shared" ca="1" si="3"/>
        <v>No PI, assumed 20% of max</v>
      </c>
    </row>
    <row r="64" spans="1:9" x14ac:dyDescent="0.25">
      <c r="A64" s="433" t="s">
        <v>740</v>
      </c>
      <c r="B64" s="433" t="s">
        <v>225</v>
      </c>
      <c r="C64" s="433" t="s">
        <v>672</v>
      </c>
      <c r="D64" s="433">
        <v>0.26689379088391302</v>
      </c>
      <c r="E64" s="461" t="s">
        <v>672</v>
      </c>
      <c r="F64" s="433">
        <f t="shared" ca="1" si="2"/>
        <v>5.3378758176782608E-2</v>
      </c>
      <c r="G64" s="433" t="str">
        <f t="shared" ca="1" si="3"/>
        <v>No PI, assumed 20% of max</v>
      </c>
    </row>
    <row r="65" spans="1:7" x14ac:dyDescent="0.25">
      <c r="A65" s="433" t="s">
        <v>740</v>
      </c>
      <c r="B65" s="433" t="s">
        <v>223</v>
      </c>
      <c r="C65" s="433" t="s">
        <v>672</v>
      </c>
      <c r="D65" s="433">
        <v>0.35679485728691523</v>
      </c>
      <c r="E65" s="461" t="s">
        <v>672</v>
      </c>
      <c r="F65" s="433">
        <f t="shared" ca="1" si="2"/>
        <v>7.1358971457383055E-2</v>
      </c>
      <c r="G65" s="433" t="str">
        <f t="shared" ca="1" si="3"/>
        <v>No PI, assumed 20% of max</v>
      </c>
    </row>
    <row r="66" spans="1:7" x14ac:dyDescent="0.25">
      <c r="A66" s="433" t="s">
        <v>740</v>
      </c>
      <c r="B66" s="433" t="s">
        <v>224</v>
      </c>
      <c r="C66" s="433" t="s">
        <v>672</v>
      </c>
      <c r="D66" s="433">
        <v>0.27813142418428827</v>
      </c>
      <c r="E66" s="461" t="s">
        <v>672</v>
      </c>
      <c r="F66" s="433">
        <f t="shared" ca="1" si="2"/>
        <v>5.5626284836857658E-2</v>
      </c>
      <c r="G66" s="433" t="str">
        <f t="shared" ca="1" si="3"/>
        <v>No PI, assumed 20% of max</v>
      </c>
    </row>
    <row r="67" spans="1:7" x14ac:dyDescent="0.25">
      <c r="A67" s="433" t="s">
        <v>749</v>
      </c>
      <c r="B67" s="433" t="s">
        <v>248</v>
      </c>
      <c r="C67" s="433" t="s">
        <v>672</v>
      </c>
      <c r="D67" s="433">
        <v>8.4282249752814634E-2</v>
      </c>
      <c r="E67" s="461" t="s">
        <v>672</v>
      </c>
      <c r="F67" s="433">
        <f t="shared" ca="1" si="2"/>
        <v>1.6856449950562926E-2</v>
      </c>
      <c r="G67" s="433" t="str">
        <f t="shared" ca="1" si="3"/>
        <v>No PI, assumed 20% of max</v>
      </c>
    </row>
    <row r="68" spans="1:7" x14ac:dyDescent="0.25">
      <c r="A68" s="433" t="s">
        <v>749</v>
      </c>
      <c r="B68" s="433" t="s">
        <v>691</v>
      </c>
      <c r="C68" s="433" t="s">
        <v>672</v>
      </c>
      <c r="D68" s="433">
        <v>2.2475266600750568E-2</v>
      </c>
      <c r="E68" s="461" t="s">
        <v>672</v>
      </c>
      <c r="F68" s="433">
        <f t="shared" ca="1" si="2"/>
        <v>4.4950533201501136E-3</v>
      </c>
      <c r="G68" s="433" t="str">
        <f t="shared" ca="1" si="3"/>
        <v>No PI, assumed 20% of max</v>
      </c>
    </row>
    <row r="69" spans="1:7" x14ac:dyDescent="0.25">
      <c r="A69" s="433" t="s">
        <v>749</v>
      </c>
      <c r="B69" s="433" t="s">
        <v>245</v>
      </c>
      <c r="C69" s="433" t="s">
        <v>672</v>
      </c>
      <c r="D69" s="433">
        <v>8.428224975281463E-3</v>
      </c>
      <c r="E69" s="461" t="s">
        <v>672</v>
      </c>
      <c r="F69" s="433">
        <f t="shared" ca="1" si="2"/>
        <v>1.6856449950562926E-3</v>
      </c>
      <c r="G69" s="433" t="str">
        <f t="shared" ca="1" si="3"/>
        <v>No PI, assumed 20% of max</v>
      </c>
    </row>
    <row r="70" spans="1:7" x14ac:dyDescent="0.25">
      <c r="A70" s="433" t="s">
        <v>749</v>
      </c>
      <c r="B70" s="433" t="s">
        <v>252</v>
      </c>
      <c r="C70" s="433" t="s">
        <v>672</v>
      </c>
      <c r="D70" s="433">
        <v>0.47759941526594957</v>
      </c>
      <c r="E70" s="461" t="s">
        <v>672</v>
      </c>
      <c r="F70" s="433">
        <f t="shared" ca="1" si="2"/>
        <v>9.5519883053189925E-2</v>
      </c>
      <c r="G70" s="433" t="str">
        <f t="shared" ca="1" si="3"/>
        <v>No PI, assumed 20% of max</v>
      </c>
    </row>
    <row r="71" spans="1:7" x14ac:dyDescent="0.25">
      <c r="A71" s="433" t="s">
        <v>762</v>
      </c>
      <c r="B71" s="433" t="s">
        <v>321</v>
      </c>
      <c r="C71" s="433" t="s">
        <v>672</v>
      </c>
      <c r="D71" s="433">
        <v>3.6522308226219671E-2</v>
      </c>
      <c r="E71" s="461" t="s">
        <v>672</v>
      </c>
      <c r="F71" s="433">
        <f t="shared" ca="1" si="2"/>
        <v>7.3044616452439346E-3</v>
      </c>
      <c r="G71" s="433" t="str">
        <f t="shared" ca="1" si="3"/>
        <v>No PI, assumed 20% of max</v>
      </c>
    </row>
    <row r="72" spans="1:7" x14ac:dyDescent="0.25">
      <c r="A72" s="433" t="s">
        <v>755</v>
      </c>
      <c r="B72" s="433" t="s">
        <v>284</v>
      </c>
      <c r="C72" s="433" t="s">
        <v>672</v>
      </c>
      <c r="D72" s="433">
        <v>7.8663433102626995E-2</v>
      </c>
      <c r="E72" s="461" t="s">
        <v>672</v>
      </c>
      <c r="F72" s="433">
        <f t="shared" ca="1" si="2"/>
        <v>1.5732686620525401E-2</v>
      </c>
      <c r="G72" s="433" t="str">
        <f t="shared" ca="1" si="3"/>
        <v>No PI, assumed 20% of max</v>
      </c>
    </row>
    <row r="73" spans="1:7" x14ac:dyDescent="0.25">
      <c r="A73" s="433" t="s">
        <v>755</v>
      </c>
      <c r="B73" s="433" t="s">
        <v>285</v>
      </c>
      <c r="C73" s="433" t="s">
        <v>672</v>
      </c>
      <c r="D73" s="433">
        <v>8.1472841427720807E-2</v>
      </c>
      <c r="E73" s="461" t="s">
        <v>672</v>
      </c>
      <c r="F73" s="433">
        <f t="shared" ca="1" si="2"/>
        <v>1.6294568285544164E-2</v>
      </c>
      <c r="G73" s="433" t="str">
        <f t="shared" ca="1" si="3"/>
        <v>No PI, assumed 20% of max</v>
      </c>
    </row>
    <row r="74" spans="1:7" x14ac:dyDescent="0.25">
      <c r="A74" s="433" t="s">
        <v>755</v>
      </c>
      <c r="B74" s="433" t="s">
        <v>282</v>
      </c>
      <c r="C74" s="433" t="s">
        <v>672</v>
      </c>
      <c r="D74" s="433">
        <v>7.023520812734553E-2</v>
      </c>
      <c r="E74" s="461" t="s">
        <v>672</v>
      </c>
      <c r="F74" s="433">
        <f t="shared" ca="1" si="2"/>
        <v>1.4047041625469107E-2</v>
      </c>
      <c r="G74" s="433" t="str">
        <f t="shared" ca="1" si="3"/>
        <v>No PI, assumed 20% of max</v>
      </c>
    </row>
    <row r="75" spans="1:7" x14ac:dyDescent="0.25">
      <c r="A75" s="433" t="s">
        <v>755</v>
      </c>
      <c r="B75" s="433" t="s">
        <v>270</v>
      </c>
      <c r="C75" s="433" t="s">
        <v>672</v>
      </c>
      <c r="D75" s="433">
        <v>1.9665858275656749E-2</v>
      </c>
      <c r="E75" s="461" t="s">
        <v>672</v>
      </c>
      <c r="F75" s="433">
        <f t="shared" ca="1" si="2"/>
        <v>3.9331716551313503E-3</v>
      </c>
      <c r="G75" s="433" t="str">
        <f t="shared" ca="1" si="3"/>
        <v>No PI, assumed 20% of max</v>
      </c>
    </row>
    <row r="76" spans="1:7" x14ac:dyDescent="0.25">
      <c r="A76" s="433" t="s">
        <v>755</v>
      </c>
      <c r="B76" s="433" t="s">
        <v>281</v>
      </c>
      <c r="C76" s="433" t="s">
        <v>672</v>
      </c>
      <c r="D76" s="433">
        <v>1.9665858275656749E-2</v>
      </c>
      <c r="E76" s="461" t="s">
        <v>672</v>
      </c>
      <c r="F76" s="433">
        <f t="shared" ca="1" si="2"/>
        <v>3.9331716551313503E-3</v>
      </c>
      <c r="G76" s="433" t="str">
        <f t="shared" ca="1" si="3"/>
        <v>No PI, assumed 20% of max</v>
      </c>
    </row>
    <row r="77" spans="1:7" x14ac:dyDescent="0.25">
      <c r="A77" s="433" t="s">
        <v>755</v>
      </c>
      <c r="B77" s="433" t="s">
        <v>274</v>
      </c>
      <c r="C77" s="433" t="s">
        <v>672</v>
      </c>
      <c r="D77" s="433">
        <v>4.2141124876407317E-2</v>
      </c>
      <c r="E77" s="461" t="s">
        <v>672</v>
      </c>
      <c r="F77" s="433">
        <f t="shared" ca="1" si="2"/>
        <v>8.428224975281463E-3</v>
      </c>
      <c r="G77" s="433" t="str">
        <f t="shared" ca="1" si="3"/>
        <v>No PI, assumed 20% of max</v>
      </c>
    </row>
    <row r="78" spans="1:7" x14ac:dyDescent="0.25">
      <c r="A78" s="433" t="s">
        <v>755</v>
      </c>
      <c r="B78" s="433" t="s">
        <v>283</v>
      </c>
      <c r="C78" s="433" t="s">
        <v>672</v>
      </c>
      <c r="D78" s="433">
        <v>2.8094083250938214E-2</v>
      </c>
      <c r="E78" s="461" t="s">
        <v>672</v>
      </c>
      <c r="F78" s="433">
        <f t="shared" ca="1" si="2"/>
        <v>5.6188166501876429E-3</v>
      </c>
      <c r="G78" s="433" t="str">
        <f t="shared" ca="1" si="3"/>
        <v>No PI, assumed 20% of max</v>
      </c>
    </row>
    <row r="79" spans="1:7" x14ac:dyDescent="0.25">
      <c r="A79" s="433" t="s">
        <v>760</v>
      </c>
      <c r="B79" s="433" t="s">
        <v>300</v>
      </c>
      <c r="C79" s="433" t="s">
        <v>672</v>
      </c>
      <c r="D79" s="433">
        <v>2.809408325093821E-3</v>
      </c>
      <c r="E79" s="461" t="s">
        <v>672</v>
      </c>
      <c r="F79" s="433">
        <f t="shared" ca="1" si="2"/>
        <v>5.618816650187642E-4</v>
      </c>
      <c r="G79" s="433" t="str">
        <f t="shared" ca="1" si="3"/>
        <v>No PI, assumed 20% of max</v>
      </c>
    </row>
    <row r="80" spans="1:7" x14ac:dyDescent="0.25">
      <c r="A80" s="433" t="s">
        <v>760</v>
      </c>
      <c r="B80" s="433" t="s">
        <v>295</v>
      </c>
      <c r="C80" s="433" t="s">
        <v>672</v>
      </c>
      <c r="D80" s="433">
        <v>0.32589136571088323</v>
      </c>
      <c r="E80" s="461" t="s">
        <v>672</v>
      </c>
      <c r="F80" s="433">
        <f t="shared" ca="1" si="2"/>
        <v>6.5178273142176654E-2</v>
      </c>
      <c r="G80" s="433" t="str">
        <f t="shared" ca="1" si="3"/>
        <v>No PI, assumed 20% of max</v>
      </c>
    </row>
    <row r="81" spans="1:7" x14ac:dyDescent="0.25">
      <c r="A81" s="433" t="s">
        <v>760</v>
      </c>
      <c r="B81" s="433" t="s">
        <v>305</v>
      </c>
      <c r="C81" s="433" t="s">
        <v>672</v>
      </c>
      <c r="D81" s="433">
        <v>5.618816650187642E-3</v>
      </c>
      <c r="E81" s="461" t="s">
        <v>672</v>
      </c>
      <c r="F81" s="433">
        <f t="shared" ca="1" si="2"/>
        <v>1.1237633300375284E-3</v>
      </c>
      <c r="G81" s="433" t="str">
        <f t="shared" ca="1" si="3"/>
        <v>No PI, assumed 20% of max</v>
      </c>
    </row>
    <row r="82" spans="1:7" x14ac:dyDescent="0.25">
      <c r="A82" s="433" t="s">
        <v>760</v>
      </c>
      <c r="B82" s="433" t="s">
        <v>297</v>
      </c>
      <c r="C82" s="433" t="s">
        <v>672</v>
      </c>
      <c r="D82" s="433">
        <v>0.22194325768241185</v>
      </c>
      <c r="E82" s="461" t="s">
        <v>672</v>
      </c>
      <c r="F82" s="433">
        <f t="shared" ca="1" si="2"/>
        <v>4.4388651536482374E-2</v>
      </c>
      <c r="G82" s="433" t="str">
        <f t="shared" ca="1" si="3"/>
        <v>No PI, assumed 20% of max</v>
      </c>
    </row>
    <row r="83" spans="1:7" x14ac:dyDescent="0.25">
      <c r="A83" s="433" t="s">
        <v>760</v>
      </c>
      <c r="B83" s="433" t="s">
        <v>299</v>
      </c>
      <c r="C83" s="433" t="s">
        <v>672</v>
      </c>
      <c r="D83" s="433">
        <v>0.92429533895586713</v>
      </c>
      <c r="E83" s="461" t="s">
        <v>672</v>
      </c>
      <c r="F83" s="433">
        <f t="shared" ca="1" si="2"/>
        <v>0.18485906779117345</v>
      </c>
      <c r="G83" s="433" t="str">
        <f t="shared" ca="1" si="3"/>
        <v>No PI, assumed 20% of max</v>
      </c>
    </row>
    <row r="84" spans="1:7" x14ac:dyDescent="0.25">
      <c r="A84" s="433" t="s">
        <v>760</v>
      </c>
      <c r="B84" s="433" t="s">
        <v>293</v>
      </c>
      <c r="C84" s="433" t="s">
        <v>672</v>
      </c>
      <c r="D84" s="433">
        <v>1.1237633300375284E-2</v>
      </c>
      <c r="E84" s="461" t="s">
        <v>672</v>
      </c>
      <c r="F84" s="433">
        <f t="shared" ca="1" si="2"/>
        <v>2.2475266600750568E-3</v>
      </c>
      <c r="G84" s="433" t="str">
        <f t="shared" ca="1" si="3"/>
        <v>No PI, assumed 20% of max</v>
      </c>
    </row>
    <row r="85" spans="1:7" x14ac:dyDescent="0.25">
      <c r="A85" s="433" t="s">
        <v>760</v>
      </c>
      <c r="B85" s="433" t="s">
        <v>306</v>
      </c>
      <c r="C85" s="433" t="s">
        <v>672</v>
      </c>
      <c r="D85" s="433">
        <v>2.809408325093821E-3</v>
      </c>
      <c r="E85" s="461" t="s">
        <v>672</v>
      </c>
      <c r="F85" s="433">
        <f t="shared" ca="1" si="2"/>
        <v>5.618816650187642E-4</v>
      </c>
      <c r="G85" s="433" t="str">
        <f t="shared" ca="1" si="3"/>
        <v>No PI, assumed 20% of max</v>
      </c>
    </row>
    <row r="86" spans="1:7" x14ac:dyDescent="0.25">
      <c r="A86" s="433" t="s">
        <v>760</v>
      </c>
      <c r="B86" s="433" t="s">
        <v>304</v>
      </c>
      <c r="C86" s="433" t="s">
        <v>672</v>
      </c>
      <c r="D86" s="433">
        <v>5.618816650187642E-3</v>
      </c>
      <c r="E86" s="461" t="s">
        <v>672</v>
      </c>
      <c r="F86" s="433">
        <f t="shared" ca="1" si="2"/>
        <v>1.1237633300375284E-3</v>
      </c>
      <c r="G86" s="433" t="str">
        <f t="shared" ca="1" si="3"/>
        <v>No PI, assumed 20% of max</v>
      </c>
    </row>
    <row r="87" spans="1:7" x14ac:dyDescent="0.25">
      <c r="A87" s="433" t="s">
        <v>762</v>
      </c>
      <c r="B87" s="433" t="s">
        <v>320</v>
      </c>
      <c r="C87" s="433" t="s">
        <v>672</v>
      </c>
      <c r="D87" s="433">
        <v>0.2022773994067551</v>
      </c>
      <c r="E87" s="461" t="s">
        <v>672</v>
      </c>
      <c r="F87" s="433">
        <f t="shared" ca="1" si="2"/>
        <v>4.0455479881351022E-2</v>
      </c>
      <c r="G87" s="433" t="str">
        <f t="shared" ca="1" si="3"/>
        <v>No PI, assumed 20% of max</v>
      </c>
    </row>
    <row r="88" spans="1:7" x14ac:dyDescent="0.25">
      <c r="A88" s="433" t="s">
        <v>762</v>
      </c>
      <c r="B88" s="433" t="s">
        <v>605</v>
      </c>
      <c r="C88" s="433" t="s">
        <v>672</v>
      </c>
      <c r="D88" s="433">
        <v>3.6522308226219671E-2</v>
      </c>
      <c r="E88" s="461" t="s">
        <v>672</v>
      </c>
      <c r="F88" s="433">
        <f t="shared" ca="1" si="2"/>
        <v>7.3044616452439346E-3</v>
      </c>
      <c r="G88" s="433" t="str">
        <f t="shared" ca="1" si="3"/>
        <v>No PI, assumed 20% of max</v>
      </c>
    </row>
    <row r="89" spans="1:7" x14ac:dyDescent="0.25">
      <c r="A89" s="433" t="s">
        <v>766</v>
      </c>
      <c r="B89" s="433" t="s">
        <v>341</v>
      </c>
      <c r="C89" s="433" t="s">
        <v>672</v>
      </c>
      <c r="D89" s="433">
        <v>0.20508680773184895</v>
      </c>
      <c r="E89" s="461" t="s">
        <v>672</v>
      </c>
      <c r="F89" s="433">
        <f t="shared" ca="1" si="2"/>
        <v>4.1017361546369792E-2</v>
      </c>
      <c r="G89" s="433" t="str">
        <f t="shared" ca="1" si="3"/>
        <v>No PI, assumed 20% of max</v>
      </c>
    </row>
    <row r="90" spans="1:7" x14ac:dyDescent="0.25">
      <c r="A90" s="433" t="s">
        <v>766</v>
      </c>
      <c r="B90" s="433" t="s">
        <v>340</v>
      </c>
      <c r="C90" s="433" t="s">
        <v>672</v>
      </c>
      <c r="D90" s="433">
        <v>2.2475266600750568E-2</v>
      </c>
      <c r="E90" s="461" t="s">
        <v>672</v>
      </c>
      <c r="F90" s="433">
        <f t="shared" ca="1" si="2"/>
        <v>4.4950533201501136E-3</v>
      </c>
      <c r="G90" s="433" t="str">
        <f t="shared" ca="1" si="3"/>
        <v>No PI, assumed 20% of max</v>
      </c>
    </row>
    <row r="91" spans="1:7" x14ac:dyDescent="0.25">
      <c r="A91" s="433" t="s">
        <v>772</v>
      </c>
      <c r="B91" s="433" t="s">
        <v>357</v>
      </c>
      <c r="C91" s="433" t="s">
        <v>672</v>
      </c>
      <c r="D91" s="433">
        <v>1.6856449950562926E-2</v>
      </c>
      <c r="E91" s="461" t="s">
        <v>672</v>
      </c>
      <c r="F91" s="433">
        <f t="shared" ca="1" si="2"/>
        <v>3.3712899901125852E-3</v>
      </c>
      <c r="G91" s="433" t="str">
        <f t="shared" ca="1" si="3"/>
        <v>No PI, assumed 20% of max</v>
      </c>
    </row>
    <row r="92" spans="1:7" x14ac:dyDescent="0.25">
      <c r="A92" s="433" t="s">
        <v>772</v>
      </c>
      <c r="B92" s="433" t="s">
        <v>358</v>
      </c>
      <c r="C92" s="433" t="s">
        <v>672</v>
      </c>
      <c r="D92" s="433">
        <v>0.68268622299779846</v>
      </c>
      <c r="E92" s="461" t="s">
        <v>672</v>
      </c>
      <c r="F92" s="433">
        <f t="shared" ca="1" si="2"/>
        <v>0.13653724459955971</v>
      </c>
      <c r="G92" s="433" t="str">
        <f t="shared" ca="1" si="3"/>
        <v>No PI, assumed 20% of max</v>
      </c>
    </row>
    <row r="93" spans="1:7" x14ac:dyDescent="0.25">
      <c r="A93" s="433" t="s">
        <v>899</v>
      </c>
      <c r="B93" s="433" t="s">
        <v>90</v>
      </c>
      <c r="C93" s="433" t="s">
        <v>672</v>
      </c>
      <c r="D93" s="433">
        <v>0.50569349851688783</v>
      </c>
      <c r="E93" s="461" t="s">
        <v>672</v>
      </c>
      <c r="F93" s="433">
        <f t="shared" ca="1" si="2"/>
        <v>0.10113869970337758</v>
      </c>
      <c r="G93" s="433" t="str">
        <f t="shared" ca="1" si="3"/>
        <v>No PI, assumed 20% of max</v>
      </c>
    </row>
    <row r="94" spans="1:7" x14ac:dyDescent="0.25">
      <c r="A94" s="433" t="s">
        <v>794</v>
      </c>
      <c r="B94" s="433" t="s">
        <v>685</v>
      </c>
      <c r="C94" s="433" t="s">
        <v>672</v>
      </c>
      <c r="D94" s="433">
        <v>7.5854024777533169E-2</v>
      </c>
      <c r="E94" s="461" t="s">
        <v>672</v>
      </c>
      <c r="F94" s="433">
        <f t="shared" ca="1" si="2"/>
        <v>1.5170804955506635E-2</v>
      </c>
      <c r="G94" s="433" t="str">
        <f t="shared" ca="1" si="3"/>
        <v>No PI, assumed 20% of max</v>
      </c>
    </row>
    <row r="95" spans="1:7" x14ac:dyDescent="0.25">
      <c r="A95" s="433" t="s">
        <v>794</v>
      </c>
      <c r="B95" s="433" t="s">
        <v>418</v>
      </c>
      <c r="C95" s="433" t="s">
        <v>672</v>
      </c>
      <c r="D95" s="433">
        <v>3.6522308226219671E-2</v>
      </c>
      <c r="E95" s="461" t="s">
        <v>672</v>
      </c>
      <c r="F95" s="433">
        <f t="shared" ca="1" si="2"/>
        <v>7.3044616452439346E-3</v>
      </c>
      <c r="G95" s="433" t="str">
        <f t="shared" ca="1" si="3"/>
        <v>No PI, assumed 20% of max</v>
      </c>
    </row>
    <row r="96" spans="1:7" x14ac:dyDescent="0.25">
      <c r="A96" s="433" t="s">
        <v>794</v>
      </c>
      <c r="B96" s="433" t="s">
        <v>421</v>
      </c>
      <c r="C96" s="433" t="s">
        <v>672</v>
      </c>
      <c r="D96" s="433">
        <v>5.3378758176782601E-2</v>
      </c>
      <c r="E96" s="461" t="s">
        <v>672</v>
      </c>
      <c r="F96" s="433">
        <f t="shared" ca="1" si="2"/>
        <v>1.0675751635356522E-2</v>
      </c>
      <c r="G96" s="433" t="str">
        <f t="shared" ca="1" si="3"/>
        <v>No PI, assumed 20% of max</v>
      </c>
    </row>
    <row r="97" spans="1:7" x14ac:dyDescent="0.25">
      <c r="A97" s="433" t="s">
        <v>794</v>
      </c>
      <c r="B97" s="433" t="s">
        <v>419</v>
      </c>
      <c r="C97" s="433" t="s">
        <v>672</v>
      </c>
      <c r="D97" s="433">
        <v>2.5284674925844387E-2</v>
      </c>
      <c r="E97" s="461" t="s">
        <v>672</v>
      </c>
      <c r="F97" s="433">
        <f t="shared" ca="1" si="2"/>
        <v>5.0569349851688778E-3</v>
      </c>
      <c r="G97" s="433" t="str">
        <f t="shared" ca="1" si="3"/>
        <v>No PI, assumed 20% of max</v>
      </c>
    </row>
    <row r="98" spans="1:7" x14ac:dyDescent="0.25">
      <c r="A98" s="433" t="s">
        <v>796</v>
      </c>
      <c r="B98" s="433" t="s">
        <v>425</v>
      </c>
      <c r="C98" s="433" t="s">
        <v>672</v>
      </c>
      <c r="D98" s="433">
        <v>3.9331716551313498E-2</v>
      </c>
      <c r="E98" s="461" t="s">
        <v>672</v>
      </c>
      <c r="F98" s="433">
        <f t="shared" ca="1" si="2"/>
        <v>7.8663433102627005E-3</v>
      </c>
      <c r="G98" s="433" t="str">
        <f t="shared" ca="1" si="3"/>
        <v>No PI, assumed 20% of max</v>
      </c>
    </row>
    <row r="99" spans="1:7" x14ac:dyDescent="0.25">
      <c r="A99" s="433" t="s">
        <v>796</v>
      </c>
      <c r="B99" s="433" t="s">
        <v>424</v>
      </c>
      <c r="C99" s="433" t="s">
        <v>672</v>
      </c>
      <c r="D99" s="433">
        <v>0.33431959068616468</v>
      </c>
      <c r="E99" s="461" t="s">
        <v>672</v>
      </c>
      <c r="F99" s="433">
        <f t="shared" ca="1" si="2"/>
        <v>6.6863918137232942E-2</v>
      </c>
      <c r="G99" s="433" t="str">
        <f t="shared" ca="1" si="3"/>
        <v>No PI, assumed 20% of max</v>
      </c>
    </row>
    <row r="100" spans="1:7" x14ac:dyDescent="0.25">
      <c r="A100" s="433" t="s">
        <v>796</v>
      </c>
      <c r="B100" s="433" t="s">
        <v>426</v>
      </c>
      <c r="C100" s="433" t="s">
        <v>672</v>
      </c>
      <c r="D100" s="433">
        <v>8.7091658077908446E-2</v>
      </c>
      <c r="E100" s="461" t="s">
        <v>672</v>
      </c>
      <c r="F100" s="433">
        <f t="shared" ca="1" si="2"/>
        <v>1.7418331615581688E-2</v>
      </c>
      <c r="G100" s="433" t="str">
        <f t="shared" ca="1" si="3"/>
        <v>No PI, assumed 20% of max</v>
      </c>
    </row>
    <row r="101" spans="1:7" x14ac:dyDescent="0.25">
      <c r="A101" s="433" t="s">
        <v>805</v>
      </c>
      <c r="B101" s="433" t="s">
        <v>439</v>
      </c>
      <c r="C101" s="433" t="s">
        <v>672</v>
      </c>
      <c r="D101" s="433">
        <v>1.7053108533319494</v>
      </c>
      <c r="E101" s="461" t="s">
        <v>672</v>
      </c>
      <c r="F101" s="433">
        <f t="shared" ca="1" si="2"/>
        <v>0.34106217066638989</v>
      </c>
      <c r="G101" s="433" t="str">
        <f t="shared" ca="1" si="3"/>
        <v>No PI, assumed 20% of max</v>
      </c>
    </row>
    <row r="102" spans="1:7" x14ac:dyDescent="0.25">
      <c r="A102" s="433" t="s">
        <v>1661</v>
      </c>
      <c r="B102" s="433" t="s">
        <v>79</v>
      </c>
      <c r="C102" s="433" t="s">
        <v>672</v>
      </c>
      <c r="D102" s="433">
        <v>0.11518574132884667</v>
      </c>
      <c r="E102" s="461" t="s">
        <v>672</v>
      </c>
      <c r="F102" s="433">
        <f t="shared" ca="1" si="2"/>
        <v>2.3037148265769334E-2</v>
      </c>
      <c r="G102" s="433" t="str">
        <f t="shared" ca="1" si="3"/>
        <v>No PI, assumed 20% of max</v>
      </c>
    </row>
    <row r="103" spans="1:7" x14ac:dyDescent="0.25">
      <c r="A103" s="433" t="s">
        <v>813</v>
      </c>
      <c r="B103" s="433" t="s">
        <v>476</v>
      </c>
      <c r="C103" s="433" t="s">
        <v>672</v>
      </c>
      <c r="D103" s="433">
        <v>2.809408325093821E-3</v>
      </c>
      <c r="E103" s="461" t="s">
        <v>672</v>
      </c>
      <c r="F103" s="433">
        <f t="shared" ca="1" si="2"/>
        <v>5.618816650187642E-4</v>
      </c>
      <c r="G103" s="433" t="str">
        <f t="shared" ca="1" si="3"/>
        <v>No PI, assumed 20% of max</v>
      </c>
    </row>
    <row r="104" spans="1:7" x14ac:dyDescent="0.25">
      <c r="A104" s="433" t="s">
        <v>813</v>
      </c>
      <c r="B104" s="433" t="s">
        <v>485</v>
      </c>
      <c r="C104" s="433" t="s">
        <v>672</v>
      </c>
      <c r="D104" s="433">
        <v>0.23599029930788099</v>
      </c>
      <c r="E104" s="461" t="s">
        <v>672</v>
      </c>
      <c r="F104" s="433">
        <f t="shared" ca="1" si="2"/>
        <v>4.71980598615762E-2</v>
      </c>
      <c r="G104" s="433" t="str">
        <f t="shared" ca="1" si="3"/>
        <v>No PI, assumed 20% of max</v>
      </c>
    </row>
    <row r="105" spans="1:7" x14ac:dyDescent="0.25">
      <c r="A105" s="433" t="s">
        <v>813</v>
      </c>
      <c r="B105" s="433" t="s">
        <v>474</v>
      </c>
      <c r="C105" s="433" t="s">
        <v>672</v>
      </c>
      <c r="D105" s="433">
        <v>0.11799514965394049</v>
      </c>
      <c r="E105" s="461" t="s">
        <v>672</v>
      </c>
      <c r="F105" s="433">
        <f t="shared" ca="1" si="2"/>
        <v>2.35990299307881E-2</v>
      </c>
      <c r="G105" s="433" t="str">
        <f t="shared" ca="1" si="3"/>
        <v>No PI, assumed 20% of max</v>
      </c>
    </row>
    <row r="106" spans="1:7" x14ac:dyDescent="0.25">
      <c r="A106" s="433" t="s">
        <v>813</v>
      </c>
      <c r="B106" s="433" t="s">
        <v>477</v>
      </c>
      <c r="C106" s="433" t="s">
        <v>672</v>
      </c>
      <c r="D106" s="433">
        <v>0.31465373241050798</v>
      </c>
      <c r="E106" s="461" t="s">
        <v>672</v>
      </c>
      <c r="F106" s="433">
        <f t="shared" ca="1" si="2"/>
        <v>6.2930746482101604E-2</v>
      </c>
      <c r="G106" s="433" t="str">
        <f t="shared" ca="1" si="3"/>
        <v>No PI, assumed 20% of max</v>
      </c>
    </row>
    <row r="107" spans="1:7" x14ac:dyDescent="0.25">
      <c r="A107" s="433" t="s">
        <v>813</v>
      </c>
      <c r="B107" s="433" t="s">
        <v>479</v>
      </c>
      <c r="C107" s="433" t="s">
        <v>672</v>
      </c>
      <c r="D107" s="433">
        <v>9.8329291378283737E-2</v>
      </c>
      <c r="E107" s="461" t="s">
        <v>672</v>
      </c>
      <c r="F107" s="433">
        <f t="shared" ca="1" si="2"/>
        <v>1.9665858275656749E-2</v>
      </c>
      <c r="G107" s="433" t="str">
        <f t="shared" ca="1" si="3"/>
        <v>No PI, assumed 20% of max</v>
      </c>
    </row>
    <row r="108" spans="1:7" x14ac:dyDescent="0.25">
      <c r="A108" s="433" t="s">
        <v>813</v>
      </c>
      <c r="B108" s="433" t="s">
        <v>480</v>
      </c>
      <c r="C108" s="433" t="s">
        <v>672</v>
      </c>
      <c r="D108" s="433">
        <v>7.8663433102626995E-2</v>
      </c>
      <c r="E108" s="461" t="s">
        <v>672</v>
      </c>
      <c r="F108" s="433">
        <f t="shared" ca="1" si="2"/>
        <v>1.5732686620525401E-2</v>
      </c>
      <c r="G108" s="433" t="str">
        <f t="shared" ca="1" si="3"/>
        <v>No PI, assumed 20% of max</v>
      </c>
    </row>
    <row r="109" spans="1:7" x14ac:dyDescent="0.25">
      <c r="A109" s="433" t="s">
        <v>813</v>
      </c>
      <c r="B109" s="433" t="s">
        <v>481</v>
      </c>
      <c r="C109" s="433" t="s">
        <v>672</v>
      </c>
      <c r="D109" s="433">
        <v>6.4616391477157892E-2</v>
      </c>
      <c r="E109" s="461" t="s">
        <v>672</v>
      </c>
      <c r="F109" s="433">
        <f t="shared" ca="1" si="2"/>
        <v>1.2923278295431578E-2</v>
      </c>
      <c r="G109" s="433" t="str">
        <f t="shared" ca="1" si="3"/>
        <v>No PI, assumed 20% of max</v>
      </c>
    </row>
    <row r="110" spans="1:7" x14ac:dyDescent="0.25">
      <c r="A110" s="433" t="s">
        <v>815</v>
      </c>
      <c r="B110" s="433" t="s">
        <v>506</v>
      </c>
      <c r="C110" s="433" t="s">
        <v>672</v>
      </c>
      <c r="D110" s="433">
        <v>0.10956692467865901</v>
      </c>
      <c r="E110" s="461" t="s">
        <v>672</v>
      </c>
      <c r="F110" s="433">
        <f t="shared" ca="1" si="2"/>
        <v>2.1913384935731806E-2</v>
      </c>
      <c r="G110" s="433" t="str">
        <f t="shared" ca="1" si="3"/>
        <v>No PI, assumed 20% of max</v>
      </c>
    </row>
    <row r="111" spans="1:7" x14ac:dyDescent="0.25">
      <c r="A111" s="433" t="s">
        <v>818</v>
      </c>
      <c r="B111" s="433" t="s">
        <v>520</v>
      </c>
      <c r="C111" s="433" t="s">
        <v>672</v>
      </c>
      <c r="D111" s="433">
        <v>7.5854024777533169E-2</v>
      </c>
      <c r="E111" s="461" t="s">
        <v>672</v>
      </c>
      <c r="F111" s="433">
        <f t="shared" ca="1" si="2"/>
        <v>1.5170804955506635E-2</v>
      </c>
      <c r="G111" s="433" t="str">
        <f t="shared" ca="1" si="3"/>
        <v>No PI, assumed 20% of max</v>
      </c>
    </row>
    <row r="112" spans="1:7" x14ac:dyDescent="0.25">
      <c r="A112" s="436" t="s">
        <v>803</v>
      </c>
      <c r="B112" s="433" t="s">
        <v>645</v>
      </c>
      <c r="C112" s="433"/>
      <c r="D112" s="433">
        <v>0.106080073</v>
      </c>
      <c r="E112" s="461" t="s">
        <v>672</v>
      </c>
      <c r="F112" s="433">
        <f t="shared" ca="1" si="2"/>
        <v>2.1216014599999999E-2</v>
      </c>
      <c r="G112" s="433" t="str">
        <f t="shared" ca="1" si="3"/>
        <v>No PI, assumed 20% of max</v>
      </c>
    </row>
    <row r="113" spans="1:7" x14ac:dyDescent="0.25">
      <c r="A113" s="83" t="s">
        <v>778</v>
      </c>
      <c r="B113" s="83" t="s">
        <v>778</v>
      </c>
      <c r="C113" s="459" t="s">
        <v>1704</v>
      </c>
      <c r="D113" s="459">
        <v>7.27</v>
      </c>
      <c r="E113" s="460">
        <v>43673.75</v>
      </c>
      <c r="F113" s="433">
        <f t="shared" ref="F113:F114" ca="1" si="4">D113*$I$2</f>
        <v>1.454</v>
      </c>
      <c r="G113" s="433" t="str">
        <f t="shared" ca="1" si="3"/>
        <v>No PI, assumed 20% of max</v>
      </c>
    </row>
    <row r="114" spans="1:7" x14ac:dyDescent="0.25">
      <c r="A114" s="142" t="s">
        <v>837</v>
      </c>
      <c r="C114" s="459" t="s">
        <v>672</v>
      </c>
      <c r="D114" s="459">
        <v>0</v>
      </c>
      <c r="E114" s="461" t="s">
        <v>672</v>
      </c>
      <c r="F114" s="433">
        <f t="shared" ca="1" si="4"/>
        <v>0</v>
      </c>
      <c r="G114" s="433" t="str">
        <f t="shared" ca="1" si="3"/>
        <v>No PI, assumed 20% of max</v>
      </c>
    </row>
  </sheetData>
  <sheetProtection formatCells="0" formatColumns="0" formatRows="0" autoFilter="0" pivotTables="0"/>
  <conditionalFormatting sqref="A114">
    <cfRule type="cellIs" dxfId="5" priority="1" operator="equal">
      <formula>"No PI or No Data"</formula>
    </cfRule>
    <cfRule type="cellIs" dxfId="4" priority="2" operator="equal">
      <formula>"Substation was not found in SubstationLoad"</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Y708"/>
  <sheetViews>
    <sheetView topLeftCell="F1" workbookViewId="0">
      <selection activeCell="W3" sqref="W3"/>
    </sheetView>
  </sheetViews>
  <sheetFormatPr defaultRowHeight="15" x14ac:dyDescent="0.25"/>
  <cols>
    <col min="1" max="1" width="17.5703125" style="305" customWidth="1"/>
    <col min="2" max="2" width="15.85546875" style="305" customWidth="1"/>
    <col min="3" max="3" width="9.140625" style="305"/>
    <col min="4" max="4" width="13.42578125" style="305" customWidth="1"/>
    <col min="5" max="5" width="62.140625" style="305" customWidth="1"/>
    <col min="6" max="8" width="9.140625" style="305"/>
    <col min="9" max="9" width="9.7109375" style="305" customWidth="1"/>
    <col min="10" max="10" width="1.42578125" style="306" customWidth="1"/>
    <col min="11" max="11" width="17.140625" style="305" customWidth="1"/>
    <col min="12" max="13" width="18.140625" style="305" customWidth="1"/>
    <col min="14" max="14" width="17" style="305" customWidth="1"/>
    <col min="15" max="15" width="1.140625" style="306" customWidth="1"/>
    <col min="16" max="16" width="12.85546875" style="305" customWidth="1"/>
    <col min="17" max="17" width="12" style="305" customWidth="1"/>
    <col min="18" max="18" width="12.5703125" style="305" customWidth="1"/>
    <col min="19" max="19" width="12.7109375" style="305" customWidth="1"/>
    <col min="20" max="20" width="1.140625" style="305" customWidth="1"/>
    <col min="21" max="21" width="12" style="305" customWidth="1"/>
    <col min="22" max="22" width="0.85546875" style="305" customWidth="1"/>
    <col min="23" max="23" width="13.5703125" style="323" customWidth="1"/>
    <col min="24" max="24" width="18.7109375" style="323" customWidth="1"/>
    <col min="25" max="25" width="12.7109375" style="323" customWidth="1"/>
    <col min="26" max="16384" width="9.140625" style="305"/>
  </cols>
  <sheetData>
    <row r="1" spans="1:25" s="291" customFormat="1" ht="28.5" customHeight="1" thickTop="1" x14ac:dyDescent="0.25">
      <c r="A1" s="464" t="s">
        <v>39</v>
      </c>
      <c r="B1" s="464" t="s">
        <v>862</v>
      </c>
      <c r="C1" s="464" t="s">
        <v>657</v>
      </c>
      <c r="D1" s="464" t="s">
        <v>852</v>
      </c>
      <c r="E1" s="464" t="s">
        <v>853</v>
      </c>
      <c r="F1" s="463" t="s">
        <v>1523</v>
      </c>
      <c r="G1" s="463"/>
      <c r="H1" s="463"/>
      <c r="I1" s="463"/>
      <c r="J1" s="308"/>
      <c r="K1" s="474" t="s">
        <v>1524</v>
      </c>
      <c r="L1" s="474"/>
      <c r="M1" s="474"/>
      <c r="N1" s="474"/>
      <c r="O1" s="308"/>
      <c r="P1" s="475" t="s">
        <v>1525</v>
      </c>
      <c r="Q1" s="475"/>
      <c r="R1" s="475"/>
      <c r="S1" s="475"/>
      <c r="U1" s="472" t="s">
        <v>1576</v>
      </c>
      <c r="W1" s="466" t="s">
        <v>1580</v>
      </c>
      <c r="X1" s="468" t="s">
        <v>1581</v>
      </c>
      <c r="Y1" s="470" t="s">
        <v>1582</v>
      </c>
    </row>
    <row r="2" spans="1:25" s="297" customFormat="1" ht="45" x14ac:dyDescent="0.25">
      <c r="A2" s="465"/>
      <c r="B2" s="465"/>
      <c r="C2" s="465"/>
      <c r="D2" s="465"/>
      <c r="E2" s="465"/>
      <c r="F2" s="331" t="s">
        <v>1526</v>
      </c>
      <c r="G2" s="331" t="s">
        <v>1527</v>
      </c>
      <c r="H2" s="331" t="s">
        <v>1528</v>
      </c>
      <c r="I2" s="331" t="s">
        <v>1529</v>
      </c>
      <c r="J2" s="310"/>
      <c r="K2" s="332" t="s">
        <v>1526</v>
      </c>
      <c r="L2" s="332" t="s">
        <v>1527</v>
      </c>
      <c r="M2" s="332" t="s">
        <v>1528</v>
      </c>
      <c r="N2" s="332" t="s">
        <v>1529</v>
      </c>
      <c r="O2" s="310"/>
      <c r="P2" s="333" t="s">
        <v>1526</v>
      </c>
      <c r="Q2" s="333" t="s">
        <v>1527</v>
      </c>
      <c r="R2" s="333" t="s">
        <v>1528</v>
      </c>
      <c r="S2" s="333" t="s">
        <v>1529</v>
      </c>
      <c r="U2" s="473"/>
      <c r="W2" s="467"/>
      <c r="X2" s="469"/>
      <c r="Y2" s="471"/>
    </row>
    <row r="3" spans="1:25" s="304" customFormat="1" x14ac:dyDescent="0.25">
      <c r="A3" s="311" t="s">
        <v>695</v>
      </c>
      <c r="B3" s="311" t="s">
        <v>695</v>
      </c>
      <c r="C3" s="317">
        <v>242</v>
      </c>
      <c r="D3" s="311" t="b">
        <v>1</v>
      </c>
      <c r="E3" s="311" t="s">
        <v>1255</v>
      </c>
      <c r="F3" s="313">
        <v>2.0776396871850489</v>
      </c>
      <c r="G3" s="313">
        <v>2.1037197088198658</v>
      </c>
      <c r="H3" s="313">
        <v>2.4600838643621796</v>
      </c>
      <c r="I3" s="313">
        <v>3.523133760997772</v>
      </c>
      <c r="J3" s="314"/>
      <c r="K3" s="315">
        <v>43571.597222222219</v>
      </c>
      <c r="L3" s="315">
        <v>43672.363888888889</v>
      </c>
      <c r="M3" s="315">
        <v>43740.815972222219</v>
      </c>
      <c r="N3" s="315">
        <v>43791.512499999997</v>
      </c>
      <c r="O3" s="314"/>
      <c r="P3" s="316">
        <v>1.8606183034658431E-2</v>
      </c>
      <c r="Q3" s="316">
        <v>3.6282056293010713E-2</v>
      </c>
      <c r="R3" s="316">
        <v>4.6515457586646077E-3</v>
      </c>
      <c r="S3" s="316">
        <v>2.6978965343475343E-2</v>
      </c>
      <c r="U3" s="321">
        <v>6.043956043956044E-2</v>
      </c>
      <c r="W3" s="327">
        <f ca="1">IF(OR(ISNUMBER(F3),ISNUMBER(G3),ISNUMBER(H3),ISNUMBER(I3)),MAX(F3,G3,H3,I3),"")</f>
        <v>3.523133760997772</v>
      </c>
      <c r="X3" s="322">
        <f ca="1">IF(W3="","",IF(W3=F3,K3,IF(W3=G3,L3,IF(W3=H3,M3,IF(W3=I3,N3)))))</f>
        <v>43791.512499999997</v>
      </c>
      <c r="Y3" s="328">
        <f ca="1">IF(X3="","",IF(X3=K3,P3,IF(X3=L3,Q3,IF(X3=M3,R3,IF(X3=N3,S3,"")))))</f>
        <v>2.6978965343475343E-2</v>
      </c>
    </row>
    <row r="4" spans="1:25" s="304" customFormat="1" x14ac:dyDescent="0.25">
      <c r="A4" s="311" t="s">
        <v>695</v>
      </c>
      <c r="B4" s="311" t="s">
        <v>876</v>
      </c>
      <c r="C4" s="317">
        <v>255</v>
      </c>
      <c r="D4" s="311" t="b">
        <v>0</v>
      </c>
      <c r="E4" s="311" t="s">
        <v>1256</v>
      </c>
      <c r="F4" s="313">
        <v>3.4407660961151123</v>
      </c>
      <c r="G4" s="313">
        <v>3.2069488279266358</v>
      </c>
      <c r="H4" s="313">
        <v>3.5595345239219665</v>
      </c>
      <c r="I4" s="313">
        <v>4.060985445075989</v>
      </c>
      <c r="J4" s="314"/>
      <c r="K4" s="315">
        <v>43572.342361111114</v>
      </c>
      <c r="L4" s="315">
        <v>43629.35</v>
      </c>
      <c r="M4" s="315">
        <v>43769.713194444441</v>
      </c>
      <c r="N4" s="315">
        <v>43789.715277777781</v>
      </c>
      <c r="O4" s="314"/>
      <c r="P4" s="316">
        <v>0</v>
      </c>
      <c r="Q4" s="316">
        <v>0.55271680278015134</v>
      </c>
      <c r="R4" s="316">
        <v>0.17586443229293822</v>
      </c>
      <c r="S4" s="316">
        <v>0.17772543340301514</v>
      </c>
      <c r="U4" s="321">
        <v>3.5714285714285712E-2</v>
      </c>
      <c r="W4" s="327">
        <f t="shared" ref="W4:W67" ca="1" si="0">IF(OR(ISNUMBER(F4),ISNUMBER(G4),ISNUMBER(H4),ISNUMBER(I4)),MAX(F4,G4,H4,I4),"")</f>
        <v>4.060985445075989</v>
      </c>
      <c r="X4" s="322">
        <f t="shared" ref="X4:X67" ca="1" si="1">IF(W4="","",IF(W4=F4,K4,IF(W4=G4,L4,IF(W4=H4,M4,IF(W4=I4,N4)))))</f>
        <v>43789.715277777781</v>
      </c>
      <c r="Y4" s="328">
        <f t="shared" ref="Y4:Y67" ca="1" si="2">IF(X4="","",IF(X4=K4,P4,IF(X4=L4,Q4,IF(X4=M4,R4,IF(X4=N4,S4,"")))))</f>
        <v>0.17772543340301514</v>
      </c>
    </row>
    <row r="5" spans="1:25" s="304" customFormat="1" x14ac:dyDescent="0.25">
      <c r="A5" s="311" t="s">
        <v>695</v>
      </c>
      <c r="B5" s="311" t="s">
        <v>1534</v>
      </c>
      <c r="C5" s="317">
        <v>284</v>
      </c>
      <c r="D5" s="311" t="b">
        <v>0</v>
      </c>
      <c r="E5" s="311" t="s">
        <v>1547</v>
      </c>
      <c r="F5" s="313">
        <v>3.4025199413299561</v>
      </c>
      <c r="G5" s="313">
        <v>3.3857998847961426</v>
      </c>
      <c r="H5" s="313">
        <v>2.7170000076293945</v>
      </c>
      <c r="I5" s="313">
        <v>3.2562201023101807</v>
      </c>
      <c r="J5" s="314"/>
      <c r="K5" s="315">
        <v>43613.427083333336</v>
      </c>
      <c r="L5" s="315">
        <v>43637.423611111109</v>
      </c>
      <c r="M5" s="315">
        <v>43753.347222222219</v>
      </c>
      <c r="N5" s="315">
        <v>43789.481249999997</v>
      </c>
      <c r="O5" s="314"/>
      <c r="P5" s="316">
        <v>0</v>
      </c>
      <c r="Q5" s="316">
        <v>0</v>
      </c>
      <c r="R5" s="316">
        <v>0</v>
      </c>
      <c r="S5" s="316">
        <v>0</v>
      </c>
      <c r="U5" s="321">
        <v>2.7472527472527472E-2</v>
      </c>
      <c r="W5" s="327">
        <f t="shared" ca="1" si="0"/>
        <v>3.4025199413299561</v>
      </c>
      <c r="X5" s="322">
        <f t="shared" ca="1" si="1"/>
        <v>43613.427083333336</v>
      </c>
      <c r="Y5" s="328">
        <f t="shared" ca="1" si="2"/>
        <v>0</v>
      </c>
    </row>
    <row r="6" spans="1:25" s="304" customFormat="1" x14ac:dyDescent="0.25">
      <c r="A6" s="311" t="s">
        <v>695</v>
      </c>
      <c r="B6" s="311" t="s">
        <v>1535</v>
      </c>
      <c r="C6" s="317">
        <v>279</v>
      </c>
      <c r="D6" s="311" t="b">
        <v>0</v>
      </c>
      <c r="E6" s="311" t="s">
        <v>1548</v>
      </c>
      <c r="F6" s="313">
        <v>2.6482279999999996</v>
      </c>
      <c r="G6" s="313">
        <v>2.1671649999999998</v>
      </c>
      <c r="H6" s="313">
        <v>3.0197419999999999</v>
      </c>
      <c r="I6" s="313">
        <v>3.2864699999999996</v>
      </c>
      <c r="J6" s="314"/>
      <c r="K6" s="315">
        <v>43571.839583333334</v>
      </c>
      <c r="L6" s="315">
        <v>43629.724305555559</v>
      </c>
      <c r="M6" s="315">
        <v>43768.724305555559</v>
      </c>
      <c r="N6" s="315">
        <v>43788.741666666669</v>
      </c>
      <c r="O6" s="314"/>
      <c r="P6" s="316">
        <v>0</v>
      </c>
      <c r="Q6" s="316">
        <v>0</v>
      </c>
      <c r="R6" s="316">
        <v>0</v>
      </c>
      <c r="S6" s="316">
        <v>0</v>
      </c>
      <c r="U6" s="321">
        <v>2.7472527472527472E-2</v>
      </c>
      <c r="W6" s="327">
        <f t="shared" ca="1" si="0"/>
        <v>3.2864699999999996</v>
      </c>
      <c r="X6" s="322">
        <f t="shared" ca="1" si="1"/>
        <v>43788.741666666669</v>
      </c>
      <c r="Y6" s="328">
        <f t="shared" ca="1" si="2"/>
        <v>0</v>
      </c>
    </row>
    <row r="7" spans="1:25" s="304" customFormat="1" x14ac:dyDescent="0.25">
      <c r="A7" s="311" t="s">
        <v>695</v>
      </c>
      <c r="B7" s="311" t="s">
        <v>1536</v>
      </c>
      <c r="C7" s="317">
        <v>254</v>
      </c>
      <c r="D7" s="311" t="b">
        <v>1</v>
      </c>
      <c r="E7" s="311" t="s">
        <v>1549</v>
      </c>
      <c r="F7" s="313">
        <v>3.8693030536657571</v>
      </c>
      <c r="G7" s="313">
        <v>3.1838842898926734</v>
      </c>
      <c r="H7" s="313">
        <v>4.0381675601952072</v>
      </c>
      <c r="I7" s="313">
        <v>4.5342463538992401</v>
      </c>
      <c r="J7" s="314"/>
      <c r="K7" s="315">
        <v>43558.479861111111</v>
      </c>
      <c r="L7" s="315">
        <v>43707.724305555559</v>
      </c>
      <c r="M7" s="315">
        <v>43769.711805555555</v>
      </c>
      <c r="N7" s="315">
        <v>43788.755555555559</v>
      </c>
      <c r="O7" s="314"/>
      <c r="P7" s="316">
        <v>7.9399999231100082E-3</v>
      </c>
      <c r="Q7" s="316">
        <v>8.215399831533432E-2</v>
      </c>
      <c r="R7" s="316">
        <v>5.6765001267194748E-2</v>
      </c>
      <c r="S7" s="316">
        <v>5.1882501691579819E-2</v>
      </c>
      <c r="U7" s="321">
        <v>2.4725274725274724E-2</v>
      </c>
      <c r="W7" s="327">
        <f t="shared" ca="1" si="0"/>
        <v>4.5342463538992401</v>
      </c>
      <c r="X7" s="322">
        <f t="shared" ca="1" si="1"/>
        <v>43788.755555555559</v>
      </c>
      <c r="Y7" s="328">
        <f t="shared" ca="1" si="2"/>
        <v>5.1882501691579819E-2</v>
      </c>
    </row>
    <row r="8" spans="1:25" s="304" customFormat="1" x14ac:dyDescent="0.25">
      <c r="A8" s="311" t="s">
        <v>695</v>
      </c>
      <c r="B8" s="311" t="s">
        <v>1537</v>
      </c>
      <c r="C8" s="317">
        <v>273</v>
      </c>
      <c r="D8" s="311" t="b">
        <v>1</v>
      </c>
      <c r="E8" s="311" t="s">
        <v>1550</v>
      </c>
      <c r="F8" s="313">
        <v>0.45873635573768612</v>
      </c>
      <c r="G8" s="313">
        <v>0.47315909162902831</v>
      </c>
      <c r="H8" s="313">
        <v>0.67182076480865471</v>
      </c>
      <c r="I8" s="313">
        <v>0.91886843051147449</v>
      </c>
      <c r="J8" s="314"/>
      <c r="K8" s="315">
        <v>43561.806944444441</v>
      </c>
      <c r="L8" s="315">
        <v>43706.776388888888</v>
      </c>
      <c r="M8" s="315">
        <v>43767.750694444447</v>
      </c>
      <c r="N8" s="315">
        <v>43833.579861111109</v>
      </c>
      <c r="O8" s="314"/>
      <c r="P8" s="316">
        <v>0.34428489648437499</v>
      </c>
      <c r="Q8" s="316">
        <v>0</v>
      </c>
      <c r="R8" s="316">
        <v>0.33404938129425049</v>
      </c>
      <c r="S8" s="316">
        <v>0.48199883327484128</v>
      </c>
      <c r="U8" s="321">
        <v>0.12912087912087913</v>
      </c>
      <c r="W8" s="327">
        <f t="shared" ca="1" si="0"/>
        <v>0.91886843051147449</v>
      </c>
      <c r="X8" s="322">
        <f t="shared" ca="1" si="1"/>
        <v>43833.579861111109</v>
      </c>
      <c r="Y8" s="328">
        <f t="shared" ca="1" si="2"/>
        <v>0.48199883327484128</v>
      </c>
    </row>
    <row r="9" spans="1:25" s="304" customFormat="1" x14ac:dyDescent="0.25">
      <c r="A9" s="311" t="s">
        <v>695</v>
      </c>
      <c r="B9" s="311" t="s">
        <v>1538</v>
      </c>
      <c r="C9" s="317">
        <v>247</v>
      </c>
      <c r="D9" s="311" t="b">
        <v>0</v>
      </c>
      <c r="E9" s="311" t="s">
        <v>1551</v>
      </c>
      <c r="F9" s="313">
        <v>7.8335988859863281</v>
      </c>
      <c r="G9" s="313">
        <v>6.761955282714843</v>
      </c>
      <c r="H9" s="313">
        <v>7.9061578884277335</v>
      </c>
      <c r="I9" s="313">
        <v>9.8875810053710929</v>
      </c>
      <c r="J9" s="314"/>
      <c r="K9" s="315">
        <v>43558.486111111109</v>
      </c>
      <c r="L9" s="315">
        <v>43640.501388888886</v>
      </c>
      <c r="M9" s="315">
        <v>43768.723611111112</v>
      </c>
      <c r="N9" s="315">
        <v>43817.613194444442</v>
      </c>
      <c r="O9" s="314"/>
      <c r="P9" s="316">
        <v>0</v>
      </c>
      <c r="Q9" s="316">
        <v>0</v>
      </c>
      <c r="R9" s="316">
        <v>0</v>
      </c>
      <c r="S9" s="316">
        <v>0</v>
      </c>
      <c r="U9" s="321">
        <v>3.2967032967032968E-2</v>
      </c>
      <c r="W9" s="327">
        <f t="shared" ca="1" si="0"/>
        <v>9.8875810053710929</v>
      </c>
      <c r="X9" s="322">
        <f t="shared" ca="1" si="1"/>
        <v>43817.613194444442</v>
      </c>
      <c r="Y9" s="328">
        <f t="shared" ca="1" si="2"/>
        <v>0</v>
      </c>
    </row>
    <row r="10" spans="1:25" s="304" customFormat="1" x14ac:dyDescent="0.25">
      <c r="A10" s="311" t="s">
        <v>695</v>
      </c>
      <c r="B10" s="311" t="s">
        <v>1539</v>
      </c>
      <c r="C10" s="317">
        <v>251</v>
      </c>
      <c r="D10" s="311" t="b">
        <v>1</v>
      </c>
      <c r="E10" s="311" t="s">
        <v>1552</v>
      </c>
      <c r="F10" s="313">
        <v>8.8741207728271476</v>
      </c>
      <c r="G10" s="313">
        <v>8.0255396152057639</v>
      </c>
      <c r="H10" s="313">
        <v>10.597406242732047</v>
      </c>
      <c r="I10" s="313">
        <v>11.556726137409209</v>
      </c>
      <c r="J10" s="314"/>
      <c r="K10" s="315">
        <v>43571.84097222222</v>
      </c>
      <c r="L10" s="315">
        <v>43628.738888888889</v>
      </c>
      <c r="M10" s="315">
        <v>43766.724999999999</v>
      </c>
      <c r="N10" s="315">
        <v>43789.729166666664</v>
      </c>
      <c r="O10" s="314"/>
      <c r="P10" s="316">
        <v>0.50526133806610107</v>
      </c>
      <c r="Q10" s="316">
        <v>0.34893739017486569</v>
      </c>
      <c r="R10" s="316">
        <v>6.2343478137016295E-2</v>
      </c>
      <c r="S10" s="316">
        <v>0.15074094456100465</v>
      </c>
      <c r="U10" s="321">
        <v>1.6483516483516484E-2</v>
      </c>
      <c r="W10" s="327">
        <f t="shared" ca="1" si="0"/>
        <v>11.556726137409209</v>
      </c>
      <c r="X10" s="322">
        <f t="shared" ca="1" si="1"/>
        <v>43789.729166666664</v>
      </c>
      <c r="Y10" s="328">
        <f t="shared" ca="1" si="2"/>
        <v>0.15074094456100465</v>
      </c>
    </row>
    <row r="11" spans="1:25" s="304" customFormat="1" x14ac:dyDescent="0.25">
      <c r="A11" s="311" t="s">
        <v>695</v>
      </c>
      <c r="B11" s="311" t="s">
        <v>1540</v>
      </c>
      <c r="C11" s="317">
        <v>252</v>
      </c>
      <c r="D11" s="311" t="b">
        <v>1</v>
      </c>
      <c r="E11" s="311" t="s">
        <v>1257</v>
      </c>
      <c r="F11" s="313"/>
      <c r="G11" s="313"/>
      <c r="H11" s="313"/>
      <c r="I11" s="313"/>
      <c r="J11" s="314"/>
      <c r="K11" s="315"/>
      <c r="L11" s="315"/>
      <c r="M11" s="315"/>
      <c r="N11" s="315"/>
      <c r="O11" s="314"/>
      <c r="P11" s="316">
        <v>0</v>
      </c>
      <c r="Q11" s="316">
        <v>0</v>
      </c>
      <c r="R11" s="316">
        <v>0</v>
      </c>
      <c r="S11" s="316">
        <v>0</v>
      </c>
      <c r="U11" s="321"/>
      <c r="W11" s="327" t="str">
        <f t="shared" ca="1" si="0"/>
        <v/>
      </c>
      <c r="X11" s="322" t="str">
        <f t="shared" ca="1" si="1"/>
        <v/>
      </c>
      <c r="Y11" s="328" t="str">
        <f t="shared" ca="1" si="2"/>
        <v/>
      </c>
    </row>
    <row r="12" spans="1:25" s="304" customFormat="1" x14ac:dyDescent="0.25">
      <c r="A12" s="311" t="s">
        <v>695</v>
      </c>
      <c r="B12" s="311" t="s">
        <v>1541</v>
      </c>
      <c r="C12" s="317">
        <v>271</v>
      </c>
      <c r="D12" s="311" t="b">
        <v>0</v>
      </c>
      <c r="E12" s="311" t="s">
        <v>1553</v>
      </c>
      <c r="F12" s="313">
        <v>3.1846666892089841</v>
      </c>
      <c r="G12" s="313">
        <v>2.4758000740966795</v>
      </c>
      <c r="H12" s="313">
        <v>3.7096883069458002</v>
      </c>
      <c r="I12" s="313">
        <v>4.0752848957519525</v>
      </c>
      <c r="J12" s="314"/>
      <c r="K12" s="315">
        <v>43559.855555555558</v>
      </c>
      <c r="L12" s="315">
        <v>43688.722916666666</v>
      </c>
      <c r="M12" s="315">
        <v>43765.728472222225</v>
      </c>
      <c r="N12" s="315">
        <v>43800.718055555553</v>
      </c>
      <c r="O12" s="314"/>
      <c r="P12" s="316">
        <v>0</v>
      </c>
      <c r="Q12" s="316">
        <v>0</v>
      </c>
      <c r="R12" s="316">
        <v>0</v>
      </c>
      <c r="S12" s="316">
        <v>0</v>
      </c>
      <c r="U12" s="321">
        <v>2.4725274725274724E-2</v>
      </c>
      <c r="W12" s="327">
        <f t="shared" ca="1" si="0"/>
        <v>4.0752848957519525</v>
      </c>
      <c r="X12" s="322">
        <f t="shared" ca="1" si="1"/>
        <v>43800.718055555553</v>
      </c>
      <c r="Y12" s="328">
        <f t="shared" ca="1" si="2"/>
        <v>0</v>
      </c>
    </row>
    <row r="13" spans="1:25" s="304" customFormat="1" x14ac:dyDescent="0.25">
      <c r="A13" s="311" t="s">
        <v>697</v>
      </c>
      <c r="B13" s="311" t="s">
        <v>1542</v>
      </c>
      <c r="C13" s="317">
        <v>552</v>
      </c>
      <c r="D13" s="311" t="b">
        <v>0</v>
      </c>
      <c r="E13" s="311" t="s">
        <v>1554</v>
      </c>
      <c r="F13" s="313">
        <v>2.1871567942047121</v>
      </c>
      <c r="G13" s="313">
        <v>1.8252666182708739</v>
      </c>
      <c r="H13" s="313">
        <v>2.6374264715652465</v>
      </c>
      <c r="I13" s="313">
        <v>3.0002469572753907</v>
      </c>
      <c r="J13" s="314"/>
      <c r="K13" s="315">
        <v>43556.836111111108</v>
      </c>
      <c r="L13" s="315">
        <v>43629.723611111112</v>
      </c>
      <c r="M13" s="315">
        <v>43767.837500000001</v>
      </c>
      <c r="N13" s="315">
        <v>43824.463194444441</v>
      </c>
      <c r="O13" s="314"/>
      <c r="P13" s="316">
        <v>0</v>
      </c>
      <c r="Q13" s="316">
        <v>0</v>
      </c>
      <c r="R13" s="316">
        <v>0</v>
      </c>
      <c r="S13" s="316">
        <v>0</v>
      </c>
      <c r="U13" s="321">
        <v>1.9230769230769232E-2</v>
      </c>
      <c r="W13" s="327">
        <f t="shared" ca="1" si="0"/>
        <v>3.0002469572753907</v>
      </c>
      <c r="X13" s="322">
        <f t="shared" ca="1" si="1"/>
        <v>43824.463194444441</v>
      </c>
      <c r="Y13" s="328">
        <f t="shared" ca="1" si="2"/>
        <v>0</v>
      </c>
    </row>
    <row r="14" spans="1:25" s="304" customFormat="1" x14ac:dyDescent="0.25">
      <c r="A14" s="311" t="s">
        <v>697</v>
      </c>
      <c r="B14" s="311" t="s">
        <v>1543</v>
      </c>
      <c r="C14" s="317">
        <v>541</v>
      </c>
      <c r="D14" s="311" t="b">
        <v>1</v>
      </c>
      <c r="E14" s="311" t="s">
        <v>1257</v>
      </c>
      <c r="F14" s="313"/>
      <c r="G14" s="313"/>
      <c r="H14" s="313"/>
      <c r="I14" s="313"/>
      <c r="J14" s="314"/>
      <c r="K14" s="315"/>
      <c r="L14" s="315"/>
      <c r="M14" s="315"/>
      <c r="N14" s="315"/>
      <c r="O14" s="314"/>
      <c r="P14" s="316">
        <v>0</v>
      </c>
      <c r="Q14" s="316">
        <v>0</v>
      </c>
      <c r="R14" s="316">
        <v>0</v>
      </c>
      <c r="S14" s="316">
        <v>0</v>
      </c>
      <c r="U14" s="321"/>
      <c r="W14" s="327" t="str">
        <f t="shared" ca="1" si="0"/>
        <v/>
      </c>
      <c r="X14" s="322" t="str">
        <f t="shared" ca="1" si="1"/>
        <v/>
      </c>
      <c r="Y14" s="328" t="str">
        <f t="shared" ca="1" si="2"/>
        <v/>
      </c>
    </row>
    <row r="15" spans="1:25" s="304" customFormat="1" x14ac:dyDescent="0.25">
      <c r="A15" s="311" t="s">
        <v>697</v>
      </c>
      <c r="B15" s="311" t="s">
        <v>1544</v>
      </c>
      <c r="C15" s="317">
        <v>551</v>
      </c>
      <c r="D15" s="311" t="b">
        <v>0</v>
      </c>
      <c r="E15" s="311" t="s">
        <v>1555</v>
      </c>
      <c r="F15" s="313">
        <v>6.7814910249023432</v>
      </c>
      <c r="G15" s="313">
        <v>5.6596144002685538</v>
      </c>
      <c r="H15" s="313">
        <v>6.4047413297119133</v>
      </c>
      <c r="I15" s="313">
        <v>6.912655509643554</v>
      </c>
      <c r="J15" s="314"/>
      <c r="K15" s="315">
        <v>43559.508333333331</v>
      </c>
      <c r="L15" s="315">
        <v>43622.506944444445</v>
      </c>
      <c r="M15" s="315">
        <v>43768.711111111108</v>
      </c>
      <c r="N15" s="315">
        <v>43845.574999999997</v>
      </c>
      <c r="O15" s="314"/>
      <c r="P15" s="316">
        <v>0</v>
      </c>
      <c r="Q15" s="316">
        <v>0</v>
      </c>
      <c r="R15" s="316">
        <v>0</v>
      </c>
      <c r="S15" s="316">
        <v>0</v>
      </c>
      <c r="U15" s="321">
        <v>1.6483516483516484E-2</v>
      </c>
      <c r="W15" s="327">
        <f t="shared" ca="1" si="0"/>
        <v>6.912655509643554</v>
      </c>
      <c r="X15" s="322">
        <f t="shared" ca="1" si="1"/>
        <v>43845.574999999997</v>
      </c>
      <c r="Y15" s="328">
        <f t="shared" ca="1" si="2"/>
        <v>0</v>
      </c>
    </row>
    <row r="16" spans="1:25" s="304" customFormat="1" x14ac:dyDescent="0.25">
      <c r="A16" s="311" t="s">
        <v>697</v>
      </c>
      <c r="B16" s="311" t="s">
        <v>1545</v>
      </c>
      <c r="C16" s="317">
        <v>522</v>
      </c>
      <c r="D16" s="311" t="b">
        <v>1</v>
      </c>
      <c r="E16" s="311" t="s">
        <v>1556</v>
      </c>
      <c r="F16" s="313">
        <v>1.11911611088562</v>
      </c>
      <c r="G16" s="313">
        <v>0.91815248335266109</v>
      </c>
      <c r="H16" s="313">
        <v>1.2753667997436524</v>
      </c>
      <c r="I16" s="313">
        <v>1.462346237182617</v>
      </c>
      <c r="J16" s="314"/>
      <c r="K16" s="315">
        <v>43556.834027777775</v>
      </c>
      <c r="L16" s="315">
        <v>43698.847916666666</v>
      </c>
      <c r="M16" s="315">
        <v>43769.845138888886</v>
      </c>
      <c r="N16" s="315">
        <v>43863.503472222219</v>
      </c>
      <c r="O16" s="314"/>
      <c r="P16" s="316">
        <v>0</v>
      </c>
      <c r="Q16" s="316">
        <v>0</v>
      </c>
      <c r="R16" s="316">
        <v>0</v>
      </c>
      <c r="S16" s="316">
        <v>0</v>
      </c>
      <c r="U16" s="321">
        <v>6.043956043956044E-2</v>
      </c>
      <c r="W16" s="327">
        <f t="shared" ca="1" si="0"/>
        <v>1.462346237182617</v>
      </c>
      <c r="X16" s="322">
        <f t="shared" ca="1" si="1"/>
        <v>43863.503472222219</v>
      </c>
      <c r="Y16" s="328">
        <f t="shared" ca="1" si="2"/>
        <v>0</v>
      </c>
    </row>
    <row r="17" spans="1:25" s="304" customFormat="1" x14ac:dyDescent="0.25">
      <c r="A17" s="311" t="s">
        <v>697</v>
      </c>
      <c r="B17" s="311" t="s">
        <v>1546</v>
      </c>
      <c r="C17" s="317">
        <v>559</v>
      </c>
      <c r="D17" s="311" t="b">
        <v>1</v>
      </c>
      <c r="E17" s="311" t="s">
        <v>1557</v>
      </c>
      <c r="F17" s="313">
        <v>12.009174982513427</v>
      </c>
      <c r="G17" s="313">
        <v>12.161042913177489</v>
      </c>
      <c r="H17" s="313">
        <v>11.586000134719848</v>
      </c>
      <c r="I17" s="313">
        <v>11.846715393157957</v>
      </c>
      <c r="J17" s="314"/>
      <c r="K17" s="315">
        <v>43615.09375</v>
      </c>
      <c r="L17" s="315">
        <v>43705.013888888891</v>
      </c>
      <c r="M17" s="315">
        <v>43761.256249999999</v>
      </c>
      <c r="N17" s="315">
        <v>43827.202777777777</v>
      </c>
      <c r="O17" s="314"/>
      <c r="P17" s="316">
        <v>6.9850001335144043</v>
      </c>
      <c r="Q17" s="316">
        <v>6.9749999046325684</v>
      </c>
      <c r="R17" s="316">
        <v>7.3599996566772461</v>
      </c>
      <c r="S17" s="316">
        <v>7.2300000190734863</v>
      </c>
      <c r="U17" s="321">
        <v>4.6703296703296704E-2</v>
      </c>
      <c r="W17" s="327">
        <f t="shared" ca="1" si="0"/>
        <v>12.161042913177489</v>
      </c>
      <c r="X17" s="322">
        <f t="shared" ca="1" si="1"/>
        <v>43705.013888888891</v>
      </c>
      <c r="Y17" s="328">
        <f t="shared" ca="1" si="2"/>
        <v>6.9749999046325684</v>
      </c>
    </row>
    <row r="18" spans="1:25" s="304" customFormat="1" x14ac:dyDescent="0.25">
      <c r="A18" s="311" t="s">
        <v>697</v>
      </c>
      <c r="B18" s="311" t="s">
        <v>877</v>
      </c>
      <c r="C18" s="317">
        <v>576</v>
      </c>
      <c r="D18" s="311" t="b">
        <v>1</v>
      </c>
      <c r="E18" s="311" t="s">
        <v>1257</v>
      </c>
      <c r="F18" s="313"/>
      <c r="G18" s="313"/>
      <c r="H18" s="313"/>
      <c r="I18" s="313"/>
      <c r="J18" s="314"/>
      <c r="K18" s="315"/>
      <c r="L18" s="315"/>
      <c r="M18" s="315"/>
      <c r="N18" s="315"/>
      <c r="O18" s="314"/>
      <c r="P18" s="316">
        <v>0</v>
      </c>
      <c r="Q18" s="316">
        <v>0</v>
      </c>
      <c r="R18" s="316">
        <v>0</v>
      </c>
      <c r="S18" s="316">
        <v>0</v>
      </c>
      <c r="U18" s="321"/>
      <c r="W18" s="327" t="str">
        <f t="shared" ca="1" si="0"/>
        <v/>
      </c>
      <c r="X18" s="322" t="str">
        <f t="shared" ca="1" si="1"/>
        <v/>
      </c>
      <c r="Y18" s="328" t="str">
        <f t="shared" ca="1" si="2"/>
        <v/>
      </c>
    </row>
    <row r="19" spans="1:25" s="304" customFormat="1" x14ac:dyDescent="0.25">
      <c r="A19" s="311" t="s">
        <v>697</v>
      </c>
      <c r="B19" s="311" t="s">
        <v>878</v>
      </c>
      <c r="C19" s="317">
        <v>554</v>
      </c>
      <c r="D19" s="311" t="b">
        <v>0</v>
      </c>
      <c r="E19" s="311" t="s">
        <v>1258</v>
      </c>
      <c r="F19" s="313">
        <v>1.6604885198059081</v>
      </c>
      <c r="G19" s="313">
        <v>1.2642038092041015</v>
      </c>
      <c r="H19" s="313">
        <v>1.0521078610839842</v>
      </c>
      <c r="I19" s="313">
        <v>1.5014164133605954</v>
      </c>
      <c r="J19" s="314"/>
      <c r="K19" s="315">
        <v>43558.57916666667</v>
      </c>
      <c r="L19" s="315">
        <v>43626.452777777777</v>
      </c>
      <c r="M19" s="315">
        <v>43763.333333333336</v>
      </c>
      <c r="N19" s="315">
        <v>43812.334722222222</v>
      </c>
      <c r="O19" s="314"/>
      <c r="P19" s="316">
        <v>0</v>
      </c>
      <c r="Q19" s="316">
        <v>0</v>
      </c>
      <c r="R19" s="316">
        <v>0</v>
      </c>
      <c r="S19" s="316">
        <v>0</v>
      </c>
      <c r="U19" s="321">
        <v>4.1208791208791208E-2</v>
      </c>
      <c r="W19" s="327">
        <f t="shared" ca="1" si="0"/>
        <v>1.6604885198059081</v>
      </c>
      <c r="X19" s="322">
        <f t="shared" ca="1" si="1"/>
        <v>43558.57916666667</v>
      </c>
      <c r="Y19" s="328">
        <f t="shared" ca="1" si="2"/>
        <v>0</v>
      </c>
    </row>
    <row r="20" spans="1:25" s="304" customFormat="1" x14ac:dyDescent="0.25">
      <c r="A20" s="311" t="s">
        <v>697</v>
      </c>
      <c r="B20" s="311" t="s">
        <v>879</v>
      </c>
      <c r="C20" s="317">
        <v>553</v>
      </c>
      <c r="D20" s="311" t="b">
        <v>0</v>
      </c>
      <c r="E20" s="311" t="s">
        <v>1259</v>
      </c>
      <c r="F20" s="313">
        <v>1.4080190678863524</v>
      </c>
      <c r="G20" s="313">
        <v>1.084097965965271</v>
      </c>
      <c r="H20" s="313">
        <v>1.5133763139190672</v>
      </c>
      <c r="I20" s="313">
        <v>1.865381026382446</v>
      </c>
      <c r="J20" s="314"/>
      <c r="K20" s="315">
        <v>43556.298611111109</v>
      </c>
      <c r="L20" s="315">
        <v>43700.782638888886</v>
      </c>
      <c r="M20" s="315">
        <v>43765.836111111108</v>
      </c>
      <c r="N20" s="315">
        <v>43816.838194444441</v>
      </c>
      <c r="O20" s="314"/>
      <c r="P20" s="316">
        <v>0</v>
      </c>
      <c r="Q20" s="316">
        <v>0</v>
      </c>
      <c r="R20" s="316">
        <v>0</v>
      </c>
      <c r="S20" s="316">
        <v>0</v>
      </c>
      <c r="U20" s="321">
        <v>2.197802197802198E-2</v>
      </c>
      <c r="W20" s="327">
        <f t="shared" ca="1" si="0"/>
        <v>1.865381026382446</v>
      </c>
      <c r="X20" s="322">
        <f t="shared" ca="1" si="1"/>
        <v>43816.838194444441</v>
      </c>
      <c r="Y20" s="328">
        <f t="shared" ca="1" si="2"/>
        <v>0</v>
      </c>
    </row>
    <row r="21" spans="1:25" s="304" customFormat="1" x14ac:dyDescent="0.25">
      <c r="A21" s="311" t="s">
        <v>697</v>
      </c>
      <c r="B21" s="311" t="s">
        <v>880</v>
      </c>
      <c r="C21" s="317">
        <v>546</v>
      </c>
      <c r="D21" s="311" t="b">
        <v>0</v>
      </c>
      <c r="E21" s="311" t="s">
        <v>1260</v>
      </c>
      <c r="F21" s="313">
        <v>5.2312694145507814</v>
      </c>
      <c r="G21" s="313">
        <v>3.8857666839599605</v>
      </c>
      <c r="H21" s="313">
        <v>4.3296149672241206</v>
      </c>
      <c r="I21" s="313">
        <v>6.3590346700439451</v>
      </c>
      <c r="J21" s="314"/>
      <c r="K21" s="315">
        <v>43558.505555555559</v>
      </c>
      <c r="L21" s="315">
        <v>43629.836111111108</v>
      </c>
      <c r="M21" s="315">
        <v>43763.836805555555</v>
      </c>
      <c r="N21" s="315">
        <v>43788.851388888892</v>
      </c>
      <c r="O21" s="314"/>
      <c r="P21" s="316">
        <v>0</v>
      </c>
      <c r="Q21" s="316">
        <v>0</v>
      </c>
      <c r="R21" s="316">
        <v>0</v>
      </c>
      <c r="S21" s="316">
        <v>0</v>
      </c>
      <c r="U21" s="321">
        <v>3.5714285714285712E-2</v>
      </c>
      <c r="W21" s="327">
        <f t="shared" ca="1" si="0"/>
        <v>6.3590346700439451</v>
      </c>
      <c r="X21" s="322">
        <f t="shared" ca="1" si="1"/>
        <v>43788.851388888892</v>
      </c>
      <c r="Y21" s="328">
        <f t="shared" ca="1" si="2"/>
        <v>0</v>
      </c>
    </row>
    <row r="22" spans="1:25" s="304" customFormat="1" x14ac:dyDescent="0.25">
      <c r="A22" s="311" t="s">
        <v>700</v>
      </c>
      <c r="B22" s="311" t="s">
        <v>881</v>
      </c>
      <c r="C22" s="317">
        <v>64</v>
      </c>
      <c r="D22" s="311" t="b">
        <v>0</v>
      </c>
      <c r="E22" s="311" t="s">
        <v>1261</v>
      </c>
      <c r="F22" s="313">
        <v>6.5261504650115967</v>
      </c>
      <c r="G22" s="313">
        <v>5.6144087314605713</v>
      </c>
      <c r="H22" s="313">
        <v>6.9820210933685303</v>
      </c>
      <c r="I22" s="313">
        <v>7.5458614826202393</v>
      </c>
      <c r="J22" s="314"/>
      <c r="K22" s="315">
        <v>43556.745833333334</v>
      </c>
      <c r="L22" s="315">
        <v>43640.734722222223</v>
      </c>
      <c r="M22" s="315">
        <v>43766.724999999999</v>
      </c>
      <c r="N22" s="315">
        <v>43817.726388888892</v>
      </c>
      <c r="O22" s="314"/>
      <c r="P22" s="316">
        <v>0</v>
      </c>
      <c r="Q22" s="316">
        <v>0</v>
      </c>
      <c r="R22" s="316">
        <v>0</v>
      </c>
      <c r="S22" s="316">
        <v>0</v>
      </c>
      <c r="U22" s="321">
        <v>1.6483516483516484E-2</v>
      </c>
      <c r="W22" s="327">
        <f t="shared" ca="1" si="0"/>
        <v>7.5458614826202393</v>
      </c>
      <c r="X22" s="322">
        <f t="shared" ca="1" si="1"/>
        <v>43817.726388888892</v>
      </c>
      <c r="Y22" s="328">
        <f t="shared" ca="1" si="2"/>
        <v>0</v>
      </c>
    </row>
    <row r="23" spans="1:25" s="304" customFormat="1" x14ac:dyDescent="0.25">
      <c r="A23" s="311" t="s">
        <v>700</v>
      </c>
      <c r="B23" s="311" t="s">
        <v>882</v>
      </c>
      <c r="C23" s="317">
        <v>62</v>
      </c>
      <c r="D23" s="311" t="b">
        <v>0</v>
      </c>
      <c r="E23" s="311" t="s">
        <v>1262</v>
      </c>
      <c r="F23" s="313">
        <v>8.2005807100830079</v>
      </c>
      <c r="G23" s="313">
        <v>7.5252219627685548</v>
      </c>
      <c r="H23" s="313">
        <v>8.5243059821777329</v>
      </c>
      <c r="I23" s="313">
        <v>9.4340860772705071</v>
      </c>
      <c r="J23" s="314"/>
      <c r="K23" s="315">
        <v>43593.699305555558</v>
      </c>
      <c r="L23" s="315">
        <v>43629.451388888891</v>
      </c>
      <c r="M23" s="315">
        <v>43768.71875</v>
      </c>
      <c r="N23" s="315">
        <v>43788.719444444447</v>
      </c>
      <c r="O23" s="314"/>
      <c r="P23" s="316">
        <v>0</v>
      </c>
      <c r="Q23" s="316">
        <v>0</v>
      </c>
      <c r="R23" s="316">
        <v>0</v>
      </c>
      <c r="S23" s="316">
        <v>0</v>
      </c>
      <c r="U23" s="321">
        <v>1.9230769230769232E-2</v>
      </c>
      <c r="W23" s="327">
        <f t="shared" ca="1" si="0"/>
        <v>9.4340860772705071</v>
      </c>
      <c r="X23" s="322">
        <f t="shared" ca="1" si="1"/>
        <v>43788.719444444447</v>
      </c>
      <c r="Y23" s="328">
        <f t="shared" ca="1" si="2"/>
        <v>0</v>
      </c>
    </row>
    <row r="24" spans="1:25" s="304" customFormat="1" x14ac:dyDescent="0.25">
      <c r="A24" s="311" t="s">
        <v>700</v>
      </c>
      <c r="B24" s="311" t="s">
        <v>883</v>
      </c>
      <c r="C24" s="317">
        <v>68</v>
      </c>
      <c r="D24" s="311" t="b">
        <v>0</v>
      </c>
      <c r="E24" s="311" t="s">
        <v>1263</v>
      </c>
      <c r="F24" s="313">
        <v>5.0681512000732418</v>
      </c>
      <c r="G24" s="313">
        <v>5.0290797156982423</v>
      </c>
      <c r="H24" s="313">
        <v>5.1351314689941399</v>
      </c>
      <c r="I24" s="313">
        <v>5.4142146630859367</v>
      </c>
      <c r="J24" s="314"/>
      <c r="K24" s="315">
        <v>43594.511111111111</v>
      </c>
      <c r="L24" s="315">
        <v>43704.47152777778</v>
      </c>
      <c r="M24" s="315">
        <v>43755.404166666667</v>
      </c>
      <c r="N24" s="315">
        <v>43809.606249999997</v>
      </c>
      <c r="O24" s="314"/>
      <c r="P24" s="316">
        <v>0</v>
      </c>
      <c r="Q24" s="316">
        <v>0</v>
      </c>
      <c r="R24" s="316">
        <v>0</v>
      </c>
      <c r="S24" s="316">
        <v>0</v>
      </c>
      <c r="U24" s="321">
        <v>1.6483516483516484E-2</v>
      </c>
      <c r="W24" s="327">
        <f t="shared" ca="1" si="0"/>
        <v>5.4142146630859367</v>
      </c>
      <c r="X24" s="322">
        <f t="shared" ca="1" si="1"/>
        <v>43809.606249999997</v>
      </c>
      <c r="Y24" s="328">
        <f t="shared" ca="1" si="2"/>
        <v>0</v>
      </c>
    </row>
    <row r="25" spans="1:25" s="304" customFormat="1" x14ac:dyDescent="0.25">
      <c r="A25" s="311" t="s">
        <v>700</v>
      </c>
      <c r="B25" s="311" t="s">
        <v>884</v>
      </c>
      <c r="C25" s="317">
        <v>67</v>
      </c>
      <c r="D25" s="311" t="b">
        <v>0</v>
      </c>
      <c r="E25" s="311" t="s">
        <v>1264</v>
      </c>
      <c r="F25" s="313">
        <v>8.1840805664062497</v>
      </c>
      <c r="G25" s="313">
        <v>6.4635398437500005</v>
      </c>
      <c r="H25" s="313">
        <v>7.6594063476562493</v>
      </c>
      <c r="I25" s="313">
        <v>8.79806103515625</v>
      </c>
      <c r="J25" s="314"/>
      <c r="K25" s="315">
        <v>43558.492361111108</v>
      </c>
      <c r="L25" s="315">
        <v>43629.479166666664</v>
      </c>
      <c r="M25" s="315">
        <v>43768.699305555558</v>
      </c>
      <c r="N25" s="315">
        <v>43788.686805555553</v>
      </c>
      <c r="O25" s="314"/>
      <c r="P25" s="316">
        <v>0</v>
      </c>
      <c r="Q25" s="316">
        <v>0</v>
      </c>
      <c r="R25" s="316">
        <v>0</v>
      </c>
      <c r="S25" s="316">
        <v>0</v>
      </c>
      <c r="U25" s="321">
        <v>2.4725274725274724E-2</v>
      </c>
      <c r="W25" s="327">
        <f t="shared" ca="1" si="0"/>
        <v>8.79806103515625</v>
      </c>
      <c r="X25" s="322">
        <f t="shared" ca="1" si="1"/>
        <v>43788.686805555553</v>
      </c>
      <c r="Y25" s="328">
        <f t="shared" ca="1" si="2"/>
        <v>0</v>
      </c>
    </row>
    <row r="26" spans="1:25" s="304" customFormat="1" x14ac:dyDescent="0.25">
      <c r="A26" s="311" t="s">
        <v>700</v>
      </c>
      <c r="B26" s="311" t="s">
        <v>885</v>
      </c>
      <c r="C26" s="317">
        <v>66</v>
      </c>
      <c r="D26" s="311" t="b">
        <v>0</v>
      </c>
      <c r="E26" s="311" t="s">
        <v>1650</v>
      </c>
      <c r="F26" s="313">
        <v>2.2912430465221405</v>
      </c>
      <c r="G26" s="313">
        <v>1.8556149899959564</v>
      </c>
      <c r="H26" s="313">
        <v>2.7523133903741837</v>
      </c>
      <c r="I26" s="313">
        <v>2.8973495345562696</v>
      </c>
      <c r="J26" s="314"/>
      <c r="K26" s="315">
        <v>43561.756249999999</v>
      </c>
      <c r="L26" s="315">
        <v>43619.500694444447</v>
      </c>
      <c r="M26" s="315">
        <v>43769.724305555559</v>
      </c>
      <c r="N26" s="315">
        <v>43775.729166666664</v>
      </c>
      <c r="O26" s="314"/>
      <c r="P26" s="316">
        <v>0.4786129891872406</v>
      </c>
      <c r="Q26" s="316">
        <v>0.4864250123500824</v>
      </c>
      <c r="R26" s="316">
        <v>0.16320349276065826</v>
      </c>
      <c r="S26" s="316">
        <v>3.0399499461054802E-2</v>
      </c>
      <c r="U26" s="321">
        <v>4.1208791208791208E-2</v>
      </c>
      <c r="W26" s="327">
        <f t="shared" ca="1" si="0"/>
        <v>2.8973495345562696</v>
      </c>
      <c r="X26" s="322">
        <f t="shared" ca="1" si="1"/>
        <v>43775.729166666664</v>
      </c>
      <c r="Y26" s="328">
        <f t="shared" ca="1" si="2"/>
        <v>3.0399499461054802E-2</v>
      </c>
    </row>
    <row r="27" spans="1:25" s="304" customFormat="1" x14ac:dyDescent="0.25">
      <c r="A27" s="311" t="s">
        <v>863</v>
      </c>
      <c r="B27" s="311" t="s">
        <v>886</v>
      </c>
      <c r="C27" s="317">
        <v>671</v>
      </c>
      <c r="D27" s="311" t="b">
        <v>0</v>
      </c>
      <c r="E27" s="311" t="s">
        <v>1265</v>
      </c>
      <c r="F27" s="313">
        <v>2.1452669447021484</v>
      </c>
      <c r="G27" s="313">
        <v>1.7865593214111326</v>
      </c>
      <c r="H27" s="313">
        <v>2.0671050797729493</v>
      </c>
      <c r="I27" s="313">
        <v>2.4928086703491208</v>
      </c>
      <c r="J27" s="314"/>
      <c r="K27" s="315">
        <v>43564.318055555559</v>
      </c>
      <c r="L27" s="315">
        <v>43629.306944444441</v>
      </c>
      <c r="M27" s="315">
        <v>43767.773611111108</v>
      </c>
      <c r="N27" s="315">
        <v>43844.54791666667</v>
      </c>
      <c r="O27" s="314"/>
      <c r="P27" s="316">
        <v>0</v>
      </c>
      <c r="Q27" s="316">
        <v>0</v>
      </c>
      <c r="R27" s="316">
        <v>0</v>
      </c>
      <c r="S27" s="316">
        <v>0</v>
      </c>
      <c r="U27" s="321">
        <v>1.9230769230769232E-2</v>
      </c>
      <c r="W27" s="327">
        <f t="shared" ca="1" si="0"/>
        <v>2.4928086703491208</v>
      </c>
      <c r="X27" s="322">
        <f t="shared" ca="1" si="1"/>
        <v>43844.54791666667</v>
      </c>
      <c r="Y27" s="328">
        <f t="shared" ca="1" si="2"/>
        <v>0</v>
      </c>
    </row>
    <row r="28" spans="1:25" s="304" customFormat="1" x14ac:dyDescent="0.25">
      <c r="A28" s="311" t="s">
        <v>863</v>
      </c>
      <c r="B28" s="311" t="s">
        <v>887</v>
      </c>
      <c r="C28" s="317">
        <v>669</v>
      </c>
      <c r="D28" s="311" t="b">
        <v>0</v>
      </c>
      <c r="E28" s="311" t="s">
        <v>1266</v>
      </c>
      <c r="F28" s="313">
        <v>0.25669699907302856</v>
      </c>
      <c r="G28" s="313">
        <v>0.12834849953651428</v>
      </c>
      <c r="H28" s="313">
        <v>0.77009099721908569</v>
      </c>
      <c r="I28" s="313">
        <v>1.5401819944381714</v>
      </c>
      <c r="J28" s="314"/>
      <c r="K28" s="315">
        <v>43557.659722222219</v>
      </c>
      <c r="L28" s="315">
        <v>43638</v>
      </c>
      <c r="M28" s="315">
        <v>43742</v>
      </c>
      <c r="N28" s="315">
        <v>43785</v>
      </c>
      <c r="O28" s="314"/>
      <c r="P28" s="316">
        <v>0</v>
      </c>
      <c r="Q28" s="316">
        <v>0</v>
      </c>
      <c r="R28" s="316">
        <v>0</v>
      </c>
      <c r="S28" s="316">
        <v>0</v>
      </c>
      <c r="U28" s="321">
        <v>0.36538461538461536</v>
      </c>
      <c r="W28" s="327">
        <f t="shared" ca="1" si="0"/>
        <v>1.5401819944381714</v>
      </c>
      <c r="X28" s="322">
        <f t="shared" ca="1" si="1"/>
        <v>43785</v>
      </c>
      <c r="Y28" s="328">
        <f t="shared" ca="1" si="2"/>
        <v>0</v>
      </c>
    </row>
    <row r="29" spans="1:25" s="304" customFormat="1" x14ac:dyDescent="0.25">
      <c r="A29" s="311" t="s">
        <v>863</v>
      </c>
      <c r="B29" s="311" t="s">
        <v>888</v>
      </c>
      <c r="C29" s="317">
        <v>659</v>
      </c>
      <c r="D29" s="311" t="b">
        <v>0</v>
      </c>
      <c r="E29" s="311" t="s">
        <v>1558</v>
      </c>
      <c r="F29" s="313" t="s">
        <v>873</v>
      </c>
      <c r="G29" s="313" t="s">
        <v>873</v>
      </c>
      <c r="H29" s="313" t="s">
        <v>873</v>
      </c>
      <c r="I29" s="313">
        <v>1.5625000232830644E-3</v>
      </c>
      <c r="J29" s="314"/>
      <c r="K29" s="315" t="s">
        <v>875</v>
      </c>
      <c r="L29" s="315" t="s">
        <v>875</v>
      </c>
      <c r="M29" s="315" t="s">
        <v>875</v>
      </c>
      <c r="N29" s="315">
        <v>43876.274305555555</v>
      </c>
      <c r="O29" s="314"/>
      <c r="P29" s="316">
        <v>0</v>
      </c>
      <c r="Q29" s="316">
        <v>0</v>
      </c>
      <c r="R29" s="316">
        <v>0</v>
      </c>
      <c r="S29" s="316">
        <v>0</v>
      </c>
      <c r="U29" s="321">
        <v>0.75274725274725274</v>
      </c>
      <c r="W29" s="327">
        <f t="shared" ca="1" si="0"/>
        <v>1.5625000232830644E-3</v>
      </c>
      <c r="X29" s="322">
        <f t="shared" ca="1" si="1"/>
        <v>43876.274305555555</v>
      </c>
      <c r="Y29" s="328">
        <f t="shared" ca="1" si="2"/>
        <v>0</v>
      </c>
    </row>
    <row r="30" spans="1:25" s="304" customFormat="1" x14ac:dyDescent="0.25">
      <c r="A30" s="311" t="s">
        <v>1661</v>
      </c>
      <c r="B30" s="311" t="s">
        <v>889</v>
      </c>
      <c r="C30" s="317">
        <v>651</v>
      </c>
      <c r="D30" s="311" t="b">
        <v>0</v>
      </c>
      <c r="E30" s="311" t="s">
        <v>1267</v>
      </c>
      <c r="F30" s="313">
        <v>2.4858298753051757</v>
      </c>
      <c r="G30" s="313">
        <v>1.755155034423828</v>
      </c>
      <c r="H30" s="313">
        <v>2.3469528423461914</v>
      </c>
      <c r="I30" s="313">
        <v>2.6065622155761718</v>
      </c>
      <c r="J30" s="314"/>
      <c r="K30" s="315">
        <v>43564.912499999999</v>
      </c>
      <c r="L30" s="315">
        <v>43629.393750000003</v>
      </c>
      <c r="M30" s="315">
        <v>43768.773611111108</v>
      </c>
      <c r="N30" s="315">
        <v>43815.7</v>
      </c>
      <c r="O30" s="314"/>
      <c r="P30" s="316">
        <v>0</v>
      </c>
      <c r="Q30" s="316">
        <v>0</v>
      </c>
      <c r="R30" s="316">
        <v>0</v>
      </c>
      <c r="S30" s="316">
        <v>0</v>
      </c>
      <c r="U30" s="321">
        <v>2.4725274725274724E-2</v>
      </c>
      <c r="W30" s="327">
        <f t="shared" ca="1" si="0"/>
        <v>2.6065622155761718</v>
      </c>
      <c r="X30" s="322">
        <f t="shared" ca="1" si="1"/>
        <v>43815.7</v>
      </c>
      <c r="Y30" s="328">
        <f t="shared" ca="1" si="2"/>
        <v>0</v>
      </c>
    </row>
    <row r="31" spans="1:25" s="304" customFormat="1" x14ac:dyDescent="0.25">
      <c r="A31" s="311" t="s">
        <v>1661</v>
      </c>
      <c r="B31" s="311" t="s">
        <v>890</v>
      </c>
      <c r="C31" s="317">
        <v>652</v>
      </c>
      <c r="D31" s="311" t="b">
        <v>0</v>
      </c>
      <c r="E31" s="311" t="s">
        <v>1268</v>
      </c>
      <c r="F31" s="313">
        <v>12.153834342956543</v>
      </c>
      <c r="G31" s="313">
        <v>10.186803102493286</v>
      </c>
      <c r="H31" s="313">
        <v>11.692296266555786</v>
      </c>
      <c r="I31" s="313">
        <v>13.318668365478516</v>
      </c>
      <c r="J31" s="314"/>
      <c r="K31" s="315">
        <v>43559.470833333333</v>
      </c>
      <c r="L31" s="315">
        <v>43684.732638888891</v>
      </c>
      <c r="M31" s="315">
        <v>43769.71597222222</v>
      </c>
      <c r="N31" s="315">
        <v>43787.67291666667</v>
      </c>
      <c r="O31" s="314"/>
      <c r="P31" s="316">
        <v>0</v>
      </c>
      <c r="Q31" s="316">
        <v>0</v>
      </c>
      <c r="R31" s="316">
        <v>0</v>
      </c>
      <c r="S31" s="316">
        <v>0</v>
      </c>
      <c r="U31" s="321">
        <v>2.197802197802198E-2</v>
      </c>
      <c r="W31" s="327">
        <f t="shared" ca="1" si="0"/>
        <v>13.318668365478516</v>
      </c>
      <c r="X31" s="322">
        <f t="shared" ca="1" si="1"/>
        <v>43787.67291666667</v>
      </c>
      <c r="Y31" s="328">
        <f t="shared" ca="1" si="2"/>
        <v>0</v>
      </c>
    </row>
    <row r="32" spans="1:25" s="304" customFormat="1" x14ac:dyDescent="0.25">
      <c r="A32" s="311" t="s">
        <v>1661</v>
      </c>
      <c r="B32" s="311" t="s">
        <v>891</v>
      </c>
      <c r="C32" s="317">
        <v>670</v>
      </c>
      <c r="D32" s="311" t="b">
        <v>0</v>
      </c>
      <c r="E32" s="311" t="s">
        <v>1269</v>
      </c>
      <c r="F32" s="313">
        <v>1.6323289974975586</v>
      </c>
      <c r="G32" s="313">
        <v>1.5199712984924316</v>
      </c>
      <c r="H32" s="313">
        <v>1.6867633662719725</v>
      </c>
      <c r="I32" s="313">
        <v>1.9296237476806641</v>
      </c>
      <c r="J32" s="314"/>
      <c r="K32" s="315">
        <v>43565.873611111114</v>
      </c>
      <c r="L32" s="315">
        <v>43629.84097222222</v>
      </c>
      <c r="M32" s="315">
        <v>43767.78402777778</v>
      </c>
      <c r="N32" s="315">
        <v>43823.790972222225</v>
      </c>
      <c r="O32" s="314"/>
      <c r="P32" s="316">
        <v>0</v>
      </c>
      <c r="Q32" s="316">
        <v>0</v>
      </c>
      <c r="R32" s="316">
        <v>0</v>
      </c>
      <c r="S32" s="316">
        <v>0</v>
      </c>
      <c r="U32" s="321">
        <v>2.7472527472527472E-2</v>
      </c>
      <c r="W32" s="327">
        <f t="shared" ca="1" si="0"/>
        <v>1.9296237476806641</v>
      </c>
      <c r="X32" s="322">
        <f t="shared" ca="1" si="1"/>
        <v>43823.790972222225</v>
      </c>
      <c r="Y32" s="328">
        <f t="shared" ca="1" si="2"/>
        <v>0</v>
      </c>
    </row>
    <row r="33" spans="1:25" s="304" customFormat="1" x14ac:dyDescent="0.25">
      <c r="A33" s="311" t="s">
        <v>863</v>
      </c>
      <c r="B33" s="311" t="s">
        <v>727</v>
      </c>
      <c r="C33" s="317">
        <v>653</v>
      </c>
      <c r="D33" s="311" t="b">
        <v>0</v>
      </c>
      <c r="E33" s="311" t="s">
        <v>1270</v>
      </c>
      <c r="F33" s="313">
        <v>1.9430035507507322</v>
      </c>
      <c r="G33" s="313">
        <v>1.6212628135375975</v>
      </c>
      <c r="H33" s="313">
        <v>1.8619796414489747</v>
      </c>
      <c r="I33" s="313">
        <v>2.1500549458007812</v>
      </c>
      <c r="J33" s="314"/>
      <c r="K33" s="315">
        <v>43556.779861111114</v>
      </c>
      <c r="L33" s="315">
        <v>43630.35833333333</v>
      </c>
      <c r="M33" s="315">
        <v>43767.800694444442</v>
      </c>
      <c r="N33" s="315">
        <v>43885.786111111112</v>
      </c>
      <c r="O33" s="314"/>
      <c r="P33" s="316">
        <v>0</v>
      </c>
      <c r="Q33" s="316">
        <v>0</v>
      </c>
      <c r="R33" s="316">
        <v>0</v>
      </c>
      <c r="S33" s="316">
        <v>0</v>
      </c>
      <c r="U33" s="321">
        <v>3.2967032967032968E-2</v>
      </c>
      <c r="W33" s="327">
        <f t="shared" ca="1" si="0"/>
        <v>2.1500549458007812</v>
      </c>
      <c r="X33" s="322">
        <f t="shared" ca="1" si="1"/>
        <v>43885.786111111112</v>
      </c>
      <c r="Y33" s="328">
        <f t="shared" ca="1" si="2"/>
        <v>0</v>
      </c>
    </row>
    <row r="34" spans="1:25" s="304" customFormat="1" x14ac:dyDescent="0.25">
      <c r="A34" s="311" t="s">
        <v>1661</v>
      </c>
      <c r="B34" s="311" t="s">
        <v>892</v>
      </c>
      <c r="C34" s="317">
        <v>672</v>
      </c>
      <c r="D34" s="311" t="b">
        <v>1</v>
      </c>
      <c r="E34" s="311" t="s">
        <v>1271</v>
      </c>
      <c r="F34" s="313">
        <v>2.2884707447662351</v>
      </c>
      <c r="G34" s="313">
        <v>1.6594032642021177</v>
      </c>
      <c r="H34" s="313">
        <v>2.04225312644577</v>
      </c>
      <c r="I34" s="313">
        <v>2.7638657427825928</v>
      </c>
      <c r="J34" s="314"/>
      <c r="K34" s="315">
        <v>43558.861111111109</v>
      </c>
      <c r="L34" s="315">
        <v>43619.792361111111</v>
      </c>
      <c r="M34" s="315">
        <v>43763.76458333333</v>
      </c>
      <c r="N34" s="315">
        <v>43843.78402777778</v>
      </c>
      <c r="O34" s="314"/>
      <c r="P34" s="316">
        <v>0.91086602210998535</v>
      </c>
      <c r="Q34" s="316">
        <v>0.924541175365448</v>
      </c>
      <c r="R34" s="316">
        <v>0.94310039281845093</v>
      </c>
      <c r="S34" s="316">
        <v>0.89914441108703613</v>
      </c>
      <c r="U34" s="321">
        <v>3.8461538461538464E-2</v>
      </c>
      <c r="W34" s="327">
        <f t="shared" ca="1" si="0"/>
        <v>2.7638657427825928</v>
      </c>
      <c r="X34" s="322">
        <f t="shared" ca="1" si="1"/>
        <v>43843.78402777778</v>
      </c>
      <c r="Y34" s="328">
        <f t="shared" ca="1" si="2"/>
        <v>0.89914441108703613</v>
      </c>
    </row>
    <row r="35" spans="1:25" s="304" customFormat="1" x14ac:dyDescent="0.25">
      <c r="A35" s="311" t="s">
        <v>863</v>
      </c>
      <c r="B35" s="311" t="s">
        <v>893</v>
      </c>
      <c r="C35" s="317">
        <v>644</v>
      </c>
      <c r="D35" s="311" t="b">
        <v>0</v>
      </c>
      <c r="E35" s="311" t="s">
        <v>1272</v>
      </c>
      <c r="F35" s="313">
        <v>0.9093585649414061</v>
      </c>
      <c r="G35" s="313">
        <v>0.74981383598327633</v>
      </c>
      <c r="H35" s="313">
        <v>0.90126504067993163</v>
      </c>
      <c r="I35" s="313">
        <v>1.0402503632812499</v>
      </c>
      <c r="J35" s="314"/>
      <c r="K35" s="315">
        <v>43559.532638888886</v>
      </c>
      <c r="L35" s="315">
        <v>43707.397222222222</v>
      </c>
      <c r="M35" s="315">
        <v>43767.78402777778</v>
      </c>
      <c r="N35" s="315">
        <v>43895.796527777777</v>
      </c>
      <c r="O35" s="314"/>
      <c r="P35" s="316">
        <v>0</v>
      </c>
      <c r="Q35" s="316">
        <v>0</v>
      </c>
      <c r="R35" s="316">
        <v>0</v>
      </c>
      <c r="S35" s="316">
        <v>0</v>
      </c>
      <c r="U35" s="321">
        <v>3.5714285714285712E-2</v>
      </c>
      <c r="W35" s="327">
        <f t="shared" ca="1" si="0"/>
        <v>1.0402503632812499</v>
      </c>
      <c r="X35" s="322">
        <f t="shared" ca="1" si="1"/>
        <v>43895.796527777777</v>
      </c>
      <c r="Y35" s="328">
        <f t="shared" ca="1" si="2"/>
        <v>0</v>
      </c>
    </row>
    <row r="36" spans="1:25" s="304" customFormat="1" x14ac:dyDescent="0.25">
      <c r="A36" s="311" t="s">
        <v>863</v>
      </c>
      <c r="B36" s="311" t="s">
        <v>894</v>
      </c>
      <c r="C36" s="317">
        <v>666</v>
      </c>
      <c r="D36" s="311" t="b">
        <v>1</v>
      </c>
      <c r="E36" s="311" t="s">
        <v>1257</v>
      </c>
      <c r="F36" s="313"/>
      <c r="G36" s="313"/>
      <c r="H36" s="313"/>
      <c r="I36" s="313"/>
      <c r="J36" s="314"/>
      <c r="K36" s="315"/>
      <c r="L36" s="315"/>
      <c r="M36" s="315"/>
      <c r="N36" s="315"/>
      <c r="O36" s="314"/>
      <c r="P36" s="316">
        <v>0</v>
      </c>
      <c r="Q36" s="316">
        <v>0</v>
      </c>
      <c r="R36" s="316">
        <v>0</v>
      </c>
      <c r="S36" s="316">
        <v>0</v>
      </c>
      <c r="U36" s="321"/>
      <c r="W36" s="327" t="str">
        <f t="shared" ca="1" si="0"/>
        <v/>
      </c>
      <c r="X36" s="322" t="str">
        <f t="shared" ca="1" si="1"/>
        <v/>
      </c>
      <c r="Y36" s="328" t="str">
        <f t="shared" ca="1" si="2"/>
        <v/>
      </c>
    </row>
    <row r="37" spans="1:25" s="304" customFormat="1" x14ac:dyDescent="0.25">
      <c r="A37" s="311" t="s">
        <v>863</v>
      </c>
      <c r="B37" s="311" t="s">
        <v>895</v>
      </c>
      <c r="C37" s="317">
        <v>663</v>
      </c>
      <c r="D37" s="311" t="b">
        <v>1</v>
      </c>
      <c r="E37" s="311" t="s">
        <v>1257</v>
      </c>
      <c r="F37" s="313"/>
      <c r="G37" s="313"/>
      <c r="H37" s="313"/>
      <c r="I37" s="313"/>
      <c r="J37" s="314"/>
      <c r="K37" s="315"/>
      <c r="L37" s="315"/>
      <c r="M37" s="315"/>
      <c r="N37" s="315"/>
      <c r="O37" s="314"/>
      <c r="P37" s="316">
        <v>0</v>
      </c>
      <c r="Q37" s="316">
        <v>0</v>
      </c>
      <c r="R37" s="316">
        <v>0</v>
      </c>
      <c r="S37" s="316">
        <v>0</v>
      </c>
      <c r="U37" s="321"/>
      <c r="W37" s="327" t="str">
        <f t="shared" ca="1" si="0"/>
        <v/>
      </c>
      <c r="X37" s="322" t="str">
        <f t="shared" ca="1" si="1"/>
        <v/>
      </c>
      <c r="Y37" s="328" t="str">
        <f t="shared" ca="1" si="2"/>
        <v/>
      </c>
    </row>
    <row r="38" spans="1:25" s="304" customFormat="1" x14ac:dyDescent="0.25">
      <c r="A38" s="311" t="s">
        <v>1661</v>
      </c>
      <c r="B38" s="311" t="s">
        <v>896</v>
      </c>
      <c r="C38" s="317">
        <v>648</v>
      </c>
      <c r="D38" s="311" t="b">
        <v>1</v>
      </c>
      <c r="E38" s="311" t="s">
        <v>1571</v>
      </c>
      <c r="F38" s="313">
        <v>1.0625300487213134</v>
      </c>
      <c r="G38" s="313">
        <v>0.89906385383605958</v>
      </c>
      <c r="H38" s="313">
        <v>0.68215688398361207</v>
      </c>
      <c r="I38" s="313">
        <v>0.33383428654098507</v>
      </c>
      <c r="J38" s="314"/>
      <c r="K38" s="315">
        <v>43594.398611111108</v>
      </c>
      <c r="L38" s="315">
        <v>43658.772222222222</v>
      </c>
      <c r="M38" s="315">
        <v>43735.901388888888</v>
      </c>
      <c r="N38" s="315">
        <v>43788.423611111109</v>
      </c>
      <c r="O38" s="314"/>
      <c r="P38" s="316">
        <v>0</v>
      </c>
      <c r="Q38" s="316">
        <v>0</v>
      </c>
      <c r="R38" s="316">
        <v>0</v>
      </c>
      <c r="S38" s="316">
        <v>0.188</v>
      </c>
      <c r="U38" s="321">
        <v>0.35714285714285715</v>
      </c>
      <c r="W38" s="327">
        <f t="shared" ca="1" si="0"/>
        <v>1.0625300487213134</v>
      </c>
      <c r="X38" s="322">
        <f t="shared" ca="1" si="1"/>
        <v>43594.398611111108</v>
      </c>
      <c r="Y38" s="328">
        <f t="shared" ca="1" si="2"/>
        <v>0</v>
      </c>
    </row>
    <row r="39" spans="1:25" s="304" customFormat="1" x14ac:dyDescent="0.25">
      <c r="A39" s="311" t="s">
        <v>863</v>
      </c>
      <c r="B39" s="311" t="s">
        <v>897</v>
      </c>
      <c r="C39" s="317">
        <v>647</v>
      </c>
      <c r="D39" s="311" t="b">
        <v>1</v>
      </c>
      <c r="E39" s="311" t="s">
        <v>1257</v>
      </c>
      <c r="F39" s="313"/>
      <c r="G39" s="313"/>
      <c r="H39" s="313"/>
      <c r="I39" s="313"/>
      <c r="J39" s="314"/>
      <c r="K39" s="315"/>
      <c r="L39" s="315"/>
      <c r="M39" s="315"/>
      <c r="N39" s="315"/>
      <c r="O39" s="314"/>
      <c r="P39" s="316">
        <v>0</v>
      </c>
      <c r="Q39" s="316">
        <v>0</v>
      </c>
      <c r="R39" s="316">
        <v>0</v>
      </c>
      <c r="S39" s="316">
        <v>0</v>
      </c>
      <c r="U39" s="321"/>
      <c r="W39" s="327" t="str">
        <f t="shared" ca="1" si="0"/>
        <v/>
      </c>
      <c r="X39" s="322" t="str">
        <f t="shared" ca="1" si="1"/>
        <v/>
      </c>
      <c r="Y39" s="328" t="str">
        <f t="shared" ca="1" si="2"/>
        <v/>
      </c>
    </row>
    <row r="40" spans="1:25" s="304" customFormat="1" x14ac:dyDescent="0.25">
      <c r="A40" s="311" t="s">
        <v>1661</v>
      </c>
      <c r="B40" s="311" t="s">
        <v>898</v>
      </c>
      <c r="C40" s="317">
        <v>657</v>
      </c>
      <c r="D40" s="311" t="b">
        <v>0</v>
      </c>
      <c r="E40" s="311" t="s">
        <v>1273</v>
      </c>
      <c r="F40" s="313">
        <v>1.5291119617919922</v>
      </c>
      <c r="G40" s="313">
        <v>1.1884561492004393</v>
      </c>
      <c r="H40" s="313">
        <v>1.5196881465148924</v>
      </c>
      <c r="I40" s="313">
        <v>1.7488280122070312</v>
      </c>
      <c r="J40" s="314"/>
      <c r="K40" s="315">
        <v>43558.790277777778</v>
      </c>
      <c r="L40" s="315">
        <v>43628.736805555556</v>
      </c>
      <c r="M40" s="315">
        <v>43766.780555555553</v>
      </c>
      <c r="N40" s="315">
        <v>43873.773611111108</v>
      </c>
      <c r="O40" s="314"/>
      <c r="P40" s="316">
        <v>0</v>
      </c>
      <c r="Q40" s="316">
        <v>0</v>
      </c>
      <c r="R40" s="316">
        <v>0</v>
      </c>
      <c r="S40" s="316">
        <v>0</v>
      </c>
      <c r="U40" s="321">
        <v>2.197802197802198E-2</v>
      </c>
      <c r="W40" s="327">
        <f t="shared" ca="1" si="0"/>
        <v>1.7488280122070312</v>
      </c>
      <c r="X40" s="322">
        <f t="shared" ca="1" si="1"/>
        <v>43873.773611111108</v>
      </c>
      <c r="Y40" s="328">
        <f t="shared" ca="1" si="2"/>
        <v>0</v>
      </c>
    </row>
    <row r="41" spans="1:25" s="304" customFormat="1" x14ac:dyDescent="0.25">
      <c r="A41" s="311" t="s">
        <v>863</v>
      </c>
      <c r="B41" s="311" t="s">
        <v>899</v>
      </c>
      <c r="C41" s="317">
        <v>665</v>
      </c>
      <c r="D41" s="311" t="b">
        <v>1</v>
      </c>
      <c r="E41" s="311" t="s">
        <v>1257</v>
      </c>
      <c r="F41" s="313"/>
      <c r="G41" s="313"/>
      <c r="H41" s="313"/>
      <c r="I41" s="313"/>
      <c r="J41" s="314"/>
      <c r="K41" s="315"/>
      <c r="L41" s="315"/>
      <c r="M41" s="315"/>
      <c r="N41" s="315"/>
      <c r="O41" s="314"/>
      <c r="P41" s="316">
        <v>0</v>
      </c>
      <c r="Q41" s="316">
        <v>0</v>
      </c>
      <c r="R41" s="316">
        <v>0</v>
      </c>
      <c r="S41" s="316">
        <v>0</v>
      </c>
      <c r="U41" s="321"/>
      <c r="W41" s="327" t="str">
        <f t="shared" ca="1" si="0"/>
        <v/>
      </c>
      <c r="X41" s="322" t="str">
        <f t="shared" ca="1" si="1"/>
        <v/>
      </c>
      <c r="Y41" s="328" t="str">
        <f t="shared" ca="1" si="2"/>
        <v/>
      </c>
    </row>
    <row r="42" spans="1:25" s="304" customFormat="1" x14ac:dyDescent="0.25">
      <c r="A42" s="311" t="s">
        <v>1661</v>
      </c>
      <c r="B42" s="311" t="s">
        <v>900</v>
      </c>
      <c r="C42" s="317">
        <v>650</v>
      </c>
      <c r="D42" s="311" t="b">
        <v>1</v>
      </c>
      <c r="E42" s="311" t="s">
        <v>1257</v>
      </c>
      <c r="F42" s="313"/>
      <c r="G42" s="313"/>
      <c r="H42" s="313"/>
      <c r="I42" s="313"/>
      <c r="J42" s="314"/>
      <c r="K42" s="315"/>
      <c r="L42" s="315"/>
      <c r="M42" s="315"/>
      <c r="N42" s="315"/>
      <c r="O42" s="314"/>
      <c r="P42" s="316">
        <v>0</v>
      </c>
      <c r="Q42" s="316">
        <v>0</v>
      </c>
      <c r="R42" s="316">
        <v>0</v>
      </c>
      <c r="S42" s="316">
        <v>0</v>
      </c>
      <c r="U42" s="321"/>
      <c r="W42" s="327" t="str">
        <f t="shared" ca="1" si="0"/>
        <v/>
      </c>
      <c r="X42" s="322" t="str">
        <f t="shared" ca="1" si="1"/>
        <v/>
      </c>
      <c r="Y42" s="328" t="str">
        <f t="shared" ca="1" si="2"/>
        <v/>
      </c>
    </row>
    <row r="43" spans="1:25" s="304" customFormat="1" x14ac:dyDescent="0.25">
      <c r="A43" s="311" t="s">
        <v>863</v>
      </c>
      <c r="B43" s="311" t="s">
        <v>901</v>
      </c>
      <c r="C43" s="317">
        <v>667</v>
      </c>
      <c r="D43" s="311" t="b">
        <v>1</v>
      </c>
      <c r="E43" s="311" t="s">
        <v>1257</v>
      </c>
      <c r="F43" s="313"/>
      <c r="G43" s="313"/>
      <c r="H43" s="313"/>
      <c r="I43" s="313"/>
      <c r="J43" s="314"/>
      <c r="K43" s="315"/>
      <c r="L43" s="315"/>
      <c r="M43" s="315"/>
      <c r="N43" s="315"/>
      <c r="O43" s="314"/>
      <c r="P43" s="316">
        <v>0</v>
      </c>
      <c r="Q43" s="316">
        <v>0</v>
      </c>
      <c r="R43" s="316">
        <v>0</v>
      </c>
      <c r="S43" s="316">
        <v>0</v>
      </c>
      <c r="U43" s="321"/>
      <c r="W43" s="327" t="str">
        <f t="shared" ca="1" si="0"/>
        <v/>
      </c>
      <c r="X43" s="322" t="str">
        <f t="shared" ca="1" si="1"/>
        <v/>
      </c>
      <c r="Y43" s="328" t="str">
        <f t="shared" ca="1" si="2"/>
        <v/>
      </c>
    </row>
    <row r="44" spans="1:25" s="304" customFormat="1" x14ac:dyDescent="0.25">
      <c r="A44" s="311" t="s">
        <v>863</v>
      </c>
      <c r="B44" s="311" t="s">
        <v>902</v>
      </c>
      <c r="C44" s="317">
        <v>660</v>
      </c>
      <c r="D44" s="311" t="b">
        <v>0</v>
      </c>
      <c r="E44" s="311" t="s">
        <v>1561</v>
      </c>
      <c r="F44" s="313">
        <v>2.6291864365339279</v>
      </c>
      <c r="G44" s="313">
        <v>2.0293087959289551</v>
      </c>
      <c r="H44" s="313">
        <v>2.217469185590744</v>
      </c>
      <c r="I44" s="313">
        <v>2.7797012329101562</v>
      </c>
      <c r="J44" s="314"/>
      <c r="K44" s="315">
        <v>43562.836805555555</v>
      </c>
      <c r="L44" s="315">
        <v>43622.782638888886</v>
      </c>
      <c r="M44" s="315">
        <v>43764.833333333336</v>
      </c>
      <c r="N44" s="315">
        <v>43877.880555555559</v>
      </c>
      <c r="O44" s="314"/>
      <c r="P44" s="316">
        <v>0.41318640112876892</v>
      </c>
      <c r="Q44" s="316">
        <v>0.11330880224704742</v>
      </c>
      <c r="R44" s="316">
        <v>0.88546919822692871</v>
      </c>
      <c r="S44" s="316">
        <v>0.8757011890411377</v>
      </c>
      <c r="U44" s="321" t="s">
        <v>873</v>
      </c>
      <c r="W44" s="327">
        <f t="shared" ca="1" si="0"/>
        <v>2.7797012329101562</v>
      </c>
      <c r="X44" s="322">
        <f t="shared" ca="1" si="1"/>
        <v>43877.880555555559</v>
      </c>
      <c r="Y44" s="328">
        <f t="shared" ca="1" si="2"/>
        <v>0.8757011890411377</v>
      </c>
    </row>
    <row r="45" spans="1:25" s="304" customFormat="1" x14ac:dyDescent="0.25">
      <c r="A45" s="311" t="s">
        <v>863</v>
      </c>
      <c r="B45" s="311" t="s">
        <v>903</v>
      </c>
      <c r="C45" s="317">
        <v>664</v>
      </c>
      <c r="D45" s="311" t="b">
        <v>1</v>
      </c>
      <c r="E45" s="311" t="s">
        <v>1257</v>
      </c>
      <c r="F45" s="313"/>
      <c r="G45" s="313"/>
      <c r="H45" s="313"/>
      <c r="I45" s="313"/>
      <c r="J45" s="314"/>
      <c r="K45" s="315">
        <v>43228.817291666666</v>
      </c>
      <c r="L45" s="315">
        <v>43272.438009259262</v>
      </c>
      <c r="M45" s="315">
        <v>43381.816157407404</v>
      </c>
      <c r="N45" s="315">
        <v>43161.150543981479</v>
      </c>
      <c r="O45" s="314"/>
      <c r="P45" s="316">
        <v>0</v>
      </c>
      <c r="Q45" s="316">
        <v>0</v>
      </c>
      <c r="R45" s="316">
        <v>0</v>
      </c>
      <c r="S45" s="316">
        <v>0</v>
      </c>
      <c r="U45" s="321"/>
      <c r="W45" s="327" t="str">
        <f t="shared" ca="1" si="0"/>
        <v/>
      </c>
      <c r="X45" s="322" t="str">
        <f t="shared" ca="1" si="1"/>
        <v/>
      </c>
      <c r="Y45" s="328" t="str">
        <f t="shared" ca="1" si="2"/>
        <v/>
      </c>
    </row>
    <row r="46" spans="1:25" s="304" customFormat="1" x14ac:dyDescent="0.25">
      <c r="A46" s="311" t="s">
        <v>1707</v>
      </c>
      <c r="B46" s="311" t="s">
        <v>904</v>
      </c>
      <c r="C46" s="317">
        <v>658</v>
      </c>
      <c r="D46" s="311" t="b">
        <v>0</v>
      </c>
      <c r="E46" s="311" t="s">
        <v>1274</v>
      </c>
      <c r="F46" s="313">
        <v>0.61538398265838623</v>
      </c>
      <c r="G46" s="313">
        <v>0.60073202848434448</v>
      </c>
      <c r="H46" s="313">
        <v>0.52014601230621338</v>
      </c>
      <c r="I46" s="313">
        <v>0.65201401710510254</v>
      </c>
      <c r="J46" s="314"/>
      <c r="K46" s="315">
        <v>43614.802777777775</v>
      </c>
      <c r="L46" s="315">
        <v>43622.804861111108</v>
      </c>
      <c r="M46" s="315">
        <v>43763.386805555558</v>
      </c>
      <c r="N46" s="315">
        <v>43816.85833333333</v>
      </c>
      <c r="O46" s="314"/>
      <c r="P46" s="316">
        <v>0</v>
      </c>
      <c r="Q46" s="316">
        <v>0</v>
      </c>
      <c r="R46" s="316">
        <v>0</v>
      </c>
      <c r="S46" s="316">
        <v>0</v>
      </c>
      <c r="U46" s="321">
        <v>0.16483516483516483</v>
      </c>
      <c r="W46" s="327">
        <f t="shared" ca="1" si="0"/>
        <v>0.65201401710510254</v>
      </c>
      <c r="X46" s="322">
        <f t="shared" ca="1" si="1"/>
        <v>43816.85833333333</v>
      </c>
      <c r="Y46" s="328">
        <f t="shared" ca="1" si="2"/>
        <v>0</v>
      </c>
    </row>
    <row r="47" spans="1:25" s="304" customFormat="1" x14ac:dyDescent="0.25">
      <c r="A47" s="311" t="s">
        <v>863</v>
      </c>
      <c r="B47" s="311" t="s">
        <v>905</v>
      </c>
      <c r="C47" s="317">
        <v>645</v>
      </c>
      <c r="D47" s="311" t="b">
        <v>1</v>
      </c>
      <c r="E47" s="311" t="s">
        <v>1257</v>
      </c>
      <c r="F47" s="313"/>
      <c r="G47" s="313"/>
      <c r="H47" s="313"/>
      <c r="I47" s="313"/>
      <c r="J47" s="314"/>
      <c r="K47" s="315"/>
      <c r="L47" s="315"/>
      <c r="M47" s="315"/>
      <c r="N47" s="315"/>
      <c r="O47" s="314"/>
      <c r="P47" s="316">
        <v>0</v>
      </c>
      <c r="Q47" s="316">
        <v>0</v>
      </c>
      <c r="R47" s="316">
        <v>0</v>
      </c>
      <c r="S47" s="316">
        <v>0</v>
      </c>
      <c r="U47" s="321"/>
      <c r="W47" s="327" t="str">
        <f t="shared" ca="1" si="0"/>
        <v/>
      </c>
      <c r="X47" s="322" t="str">
        <f t="shared" ca="1" si="1"/>
        <v/>
      </c>
      <c r="Y47" s="328" t="str">
        <f t="shared" ca="1" si="2"/>
        <v/>
      </c>
    </row>
    <row r="48" spans="1:25" s="304" customFormat="1" x14ac:dyDescent="0.25">
      <c r="A48" s="311" t="s">
        <v>1707</v>
      </c>
      <c r="B48" s="311" t="s">
        <v>906</v>
      </c>
      <c r="C48" s="317">
        <v>662</v>
      </c>
      <c r="D48" s="311" t="b">
        <v>0</v>
      </c>
      <c r="E48" s="311" t="s">
        <v>1275</v>
      </c>
      <c r="F48" s="313">
        <v>0.81302409912109364</v>
      </c>
      <c r="G48" s="313">
        <v>0.68461511337280267</v>
      </c>
      <c r="H48" s="313">
        <v>0.8046496032104492</v>
      </c>
      <c r="I48" s="313">
        <v>0.94352670884704593</v>
      </c>
      <c r="J48" s="314"/>
      <c r="K48" s="315">
        <v>43558.87777777778</v>
      </c>
      <c r="L48" s="315">
        <v>43629.373611111114</v>
      </c>
      <c r="M48" s="315">
        <v>43766.87777777778</v>
      </c>
      <c r="N48" s="315">
        <v>43873.780555555553</v>
      </c>
      <c r="O48" s="314"/>
      <c r="P48" s="316">
        <v>0</v>
      </c>
      <c r="Q48" s="316">
        <v>0</v>
      </c>
      <c r="R48" s="316">
        <v>0</v>
      </c>
      <c r="S48" s="316">
        <v>0</v>
      </c>
      <c r="U48" s="321">
        <v>3.8461538461538464E-2</v>
      </c>
      <c r="W48" s="327">
        <f t="shared" ca="1" si="0"/>
        <v>0.94352670884704593</v>
      </c>
      <c r="X48" s="322">
        <f t="shared" ca="1" si="1"/>
        <v>43873.780555555553</v>
      </c>
      <c r="Y48" s="328">
        <f t="shared" ca="1" si="2"/>
        <v>0</v>
      </c>
    </row>
    <row r="49" spans="1:25" s="304" customFormat="1" x14ac:dyDescent="0.25">
      <c r="A49" s="311" t="s">
        <v>705</v>
      </c>
      <c r="B49" s="311" t="s">
        <v>907</v>
      </c>
      <c r="C49" s="317">
        <v>501</v>
      </c>
      <c r="D49" s="311" t="b">
        <v>1</v>
      </c>
      <c r="E49" s="311" t="s">
        <v>1257</v>
      </c>
      <c r="F49" s="313"/>
      <c r="G49" s="313"/>
      <c r="H49" s="313"/>
      <c r="I49" s="313"/>
      <c r="J49" s="314"/>
      <c r="K49" s="315"/>
      <c r="L49" s="315"/>
      <c r="M49" s="315"/>
      <c r="N49" s="315"/>
      <c r="O49" s="314"/>
      <c r="P49" s="316">
        <v>0</v>
      </c>
      <c r="Q49" s="316">
        <v>0</v>
      </c>
      <c r="R49" s="316">
        <v>0</v>
      </c>
      <c r="S49" s="316">
        <v>0</v>
      </c>
      <c r="U49" s="321"/>
      <c r="W49" s="327" t="str">
        <f t="shared" ca="1" si="0"/>
        <v/>
      </c>
      <c r="X49" s="322" t="str">
        <f t="shared" ca="1" si="1"/>
        <v/>
      </c>
      <c r="Y49" s="328" t="str">
        <f t="shared" ca="1" si="2"/>
        <v/>
      </c>
    </row>
    <row r="50" spans="1:25" s="304" customFormat="1" x14ac:dyDescent="0.25">
      <c r="A50" s="311" t="s">
        <v>705</v>
      </c>
      <c r="B50" s="311" t="s">
        <v>908</v>
      </c>
      <c r="C50" s="317">
        <v>509</v>
      </c>
      <c r="D50" s="311" t="b">
        <v>0</v>
      </c>
      <c r="E50" s="311" t="s">
        <v>1276</v>
      </c>
      <c r="F50" s="313">
        <v>2.3598971611633299</v>
      </c>
      <c r="G50" s="313">
        <v>1.9149199038696287</v>
      </c>
      <c r="H50" s="313">
        <v>2.2971015238037107</v>
      </c>
      <c r="I50" s="313">
        <v>2.795106256652832</v>
      </c>
      <c r="J50" s="314"/>
      <c r="K50" s="315">
        <v>43558.836111111108</v>
      </c>
      <c r="L50" s="315">
        <v>43640.73333333333</v>
      </c>
      <c r="M50" s="315">
        <v>43767.759722222225</v>
      </c>
      <c r="N50" s="315">
        <v>43824.461111111108</v>
      </c>
      <c r="O50" s="314"/>
      <c r="P50" s="316">
        <v>0</v>
      </c>
      <c r="Q50" s="316">
        <v>0</v>
      </c>
      <c r="R50" s="316">
        <v>0</v>
      </c>
      <c r="S50" s="316">
        <v>0</v>
      </c>
      <c r="U50" s="321">
        <v>2.7472527472527472E-2</v>
      </c>
      <c r="W50" s="327">
        <f t="shared" ca="1" si="0"/>
        <v>2.795106256652832</v>
      </c>
      <c r="X50" s="322">
        <f t="shared" ca="1" si="1"/>
        <v>43824.461111111108</v>
      </c>
      <c r="Y50" s="328">
        <f t="shared" ca="1" si="2"/>
        <v>0</v>
      </c>
    </row>
    <row r="51" spans="1:25" s="304" customFormat="1" x14ac:dyDescent="0.25">
      <c r="A51" s="311" t="s">
        <v>705</v>
      </c>
      <c r="B51" s="311" t="s">
        <v>909</v>
      </c>
      <c r="C51" s="317">
        <v>513</v>
      </c>
      <c r="D51" s="311" t="b">
        <v>0</v>
      </c>
      <c r="E51" s="311" t="s">
        <v>1277</v>
      </c>
      <c r="F51" s="313" t="s">
        <v>873</v>
      </c>
      <c r="G51" s="313">
        <v>3.4079999923706055</v>
      </c>
      <c r="H51" s="313">
        <v>4.9119999408721924</v>
      </c>
      <c r="I51" s="313">
        <v>5.7599999904632568</v>
      </c>
      <c r="J51" s="314"/>
      <c r="K51" s="315" t="s">
        <v>875</v>
      </c>
      <c r="L51" s="315">
        <v>43647.739583333336</v>
      </c>
      <c r="M51" s="315">
        <v>43768.740972222222</v>
      </c>
      <c r="N51" s="315">
        <v>43788.73333333333</v>
      </c>
      <c r="O51" s="314"/>
      <c r="P51" s="316">
        <v>0</v>
      </c>
      <c r="Q51" s="316">
        <v>0</v>
      </c>
      <c r="R51" s="316">
        <v>0</v>
      </c>
      <c r="S51" s="316">
        <v>0</v>
      </c>
      <c r="U51" s="321">
        <v>0.21703296703296704</v>
      </c>
      <c r="W51" s="327">
        <f t="shared" ca="1" si="0"/>
        <v>5.7599999904632568</v>
      </c>
      <c r="X51" s="322">
        <f t="shared" ca="1" si="1"/>
        <v>43788.73333333333</v>
      </c>
      <c r="Y51" s="328">
        <f t="shared" ca="1" si="2"/>
        <v>0</v>
      </c>
    </row>
    <row r="52" spans="1:25" s="304" customFormat="1" x14ac:dyDescent="0.25">
      <c r="A52" s="311" t="s">
        <v>705</v>
      </c>
      <c r="B52" s="311" t="s">
        <v>910</v>
      </c>
      <c r="C52" s="317">
        <v>515</v>
      </c>
      <c r="D52" s="311" t="b">
        <v>1</v>
      </c>
      <c r="E52" s="311" t="s">
        <v>1278</v>
      </c>
      <c r="F52" s="313">
        <v>7.2203636898117054</v>
      </c>
      <c r="G52" s="313">
        <v>6.057750173316955</v>
      </c>
      <c r="H52" s="313">
        <v>7.7692254787014123</v>
      </c>
      <c r="I52" s="313">
        <v>8.9664818655747176</v>
      </c>
      <c r="J52" s="314"/>
      <c r="K52" s="315">
        <v>43557.337500000001</v>
      </c>
      <c r="L52" s="315">
        <v>43640.70416666667</v>
      </c>
      <c r="M52" s="315">
        <v>43769.461111111108</v>
      </c>
      <c r="N52" s="315">
        <v>43788.480555555558</v>
      </c>
      <c r="O52" s="314"/>
      <c r="P52" s="316">
        <v>0.18609992931365965</v>
      </c>
      <c r="Q52" s="316">
        <v>0.16842044602203368</v>
      </c>
      <c r="R52" s="316">
        <v>0.1879609369533658</v>
      </c>
      <c r="S52" s="316">
        <v>0.1628374455307722</v>
      </c>
      <c r="U52" s="321">
        <v>2.4725274725274724E-2</v>
      </c>
      <c r="W52" s="327">
        <f t="shared" ca="1" si="0"/>
        <v>8.9664818655747176</v>
      </c>
      <c r="X52" s="322">
        <f t="shared" ca="1" si="1"/>
        <v>43788.480555555558</v>
      </c>
      <c r="Y52" s="328">
        <f t="shared" ca="1" si="2"/>
        <v>0.1628374455307722</v>
      </c>
    </row>
    <row r="53" spans="1:25" s="304" customFormat="1" x14ac:dyDescent="0.25">
      <c r="A53" s="311" t="s">
        <v>705</v>
      </c>
      <c r="B53" s="311" t="s">
        <v>911</v>
      </c>
      <c r="C53" s="317">
        <v>520</v>
      </c>
      <c r="D53" s="311" t="b">
        <v>0</v>
      </c>
      <c r="E53" s="311" t="s">
        <v>1572</v>
      </c>
      <c r="F53" s="313">
        <v>1.2474180970191955</v>
      </c>
      <c r="G53" s="313">
        <v>0.81692104543876654</v>
      </c>
      <c r="H53" s="313">
        <v>1.2168344129524231</v>
      </c>
      <c r="I53" s="313">
        <v>1.4348738816986082</v>
      </c>
      <c r="J53" s="314"/>
      <c r="K53" s="315">
        <v>43558.835416666669</v>
      </c>
      <c r="L53" s="315">
        <v>43696.793055555558</v>
      </c>
      <c r="M53" s="315">
        <v>43769.835416666669</v>
      </c>
      <c r="N53" s="315">
        <v>43788.79583333333</v>
      </c>
      <c r="O53" s="314"/>
      <c r="P53" s="316">
        <v>0</v>
      </c>
      <c r="Q53" s="316">
        <v>0</v>
      </c>
      <c r="R53" s="316">
        <v>0</v>
      </c>
      <c r="S53" s="316">
        <v>0</v>
      </c>
      <c r="U53" s="321">
        <v>4.9450549450549448E-2</v>
      </c>
      <c r="W53" s="327">
        <f t="shared" ca="1" si="0"/>
        <v>1.4348738816986082</v>
      </c>
      <c r="X53" s="322">
        <f t="shared" ca="1" si="1"/>
        <v>43788.79583333333</v>
      </c>
      <c r="Y53" s="328">
        <f t="shared" ca="1" si="2"/>
        <v>0</v>
      </c>
    </row>
    <row r="54" spans="1:25" s="304" customFormat="1" x14ac:dyDescent="0.25">
      <c r="A54" s="311" t="s">
        <v>705</v>
      </c>
      <c r="B54" s="311" t="s">
        <v>912</v>
      </c>
      <c r="C54" s="317">
        <v>538</v>
      </c>
      <c r="D54" s="311" t="b">
        <v>0</v>
      </c>
      <c r="E54" s="311" t="s">
        <v>1279</v>
      </c>
      <c r="F54" s="313">
        <v>1.1967410336151123</v>
      </c>
      <c r="G54" s="313">
        <v>0.90366158494567872</v>
      </c>
      <c r="H54" s="313">
        <v>1.0868362767028807</v>
      </c>
      <c r="I54" s="313">
        <v>1.3677039968872069</v>
      </c>
      <c r="J54" s="314"/>
      <c r="K54" s="315">
        <v>43564.29791666667</v>
      </c>
      <c r="L54" s="315">
        <v>43622.340277777781</v>
      </c>
      <c r="M54" s="315">
        <v>43769.330555555556</v>
      </c>
      <c r="N54" s="315">
        <v>43824.506944444445</v>
      </c>
      <c r="O54" s="314"/>
      <c r="P54" s="316">
        <v>0</v>
      </c>
      <c r="Q54" s="316">
        <v>0</v>
      </c>
      <c r="R54" s="316">
        <v>0</v>
      </c>
      <c r="S54" s="316">
        <v>0</v>
      </c>
      <c r="U54" s="321">
        <v>4.1208791208791208E-2</v>
      </c>
      <c r="W54" s="327">
        <f t="shared" ca="1" si="0"/>
        <v>1.3677039968872069</v>
      </c>
      <c r="X54" s="322">
        <f t="shared" ca="1" si="1"/>
        <v>43824.506944444445</v>
      </c>
      <c r="Y54" s="328">
        <f t="shared" ca="1" si="2"/>
        <v>0</v>
      </c>
    </row>
    <row r="55" spans="1:25" s="304" customFormat="1" x14ac:dyDescent="0.25">
      <c r="A55" s="311" t="s">
        <v>705</v>
      </c>
      <c r="B55" s="311" t="s">
        <v>913</v>
      </c>
      <c r="C55" s="317">
        <v>547</v>
      </c>
      <c r="D55" s="311" t="b">
        <v>0</v>
      </c>
      <c r="E55" s="311" t="s">
        <v>1280</v>
      </c>
      <c r="F55" s="313">
        <v>11.30286994213867</v>
      </c>
      <c r="G55" s="313">
        <v>10.605162538330077</v>
      </c>
      <c r="H55" s="313">
        <v>12.201518734130858</v>
      </c>
      <c r="I55" s="313">
        <v>12.631306225097655</v>
      </c>
      <c r="J55" s="314"/>
      <c r="K55" s="315">
        <v>43592.307638888888</v>
      </c>
      <c r="L55" s="315">
        <v>43621.761111111111</v>
      </c>
      <c r="M55" s="315">
        <v>43768.845138888886</v>
      </c>
      <c r="N55" s="315">
        <v>43817.837500000001</v>
      </c>
      <c r="O55" s="314"/>
      <c r="P55" s="316">
        <v>0</v>
      </c>
      <c r="Q55" s="316">
        <v>0</v>
      </c>
      <c r="R55" s="316">
        <v>0</v>
      </c>
      <c r="S55" s="316">
        <v>0</v>
      </c>
      <c r="U55" s="321">
        <v>1.6483516483516484E-2</v>
      </c>
      <c r="W55" s="327">
        <f t="shared" ca="1" si="0"/>
        <v>12.631306225097655</v>
      </c>
      <c r="X55" s="322">
        <f t="shared" ca="1" si="1"/>
        <v>43817.837500000001</v>
      </c>
      <c r="Y55" s="328">
        <f t="shared" ca="1" si="2"/>
        <v>0</v>
      </c>
    </row>
    <row r="56" spans="1:25" s="304" customFormat="1" x14ac:dyDescent="0.25">
      <c r="A56" s="311" t="s">
        <v>705</v>
      </c>
      <c r="B56" s="311" t="s">
        <v>914</v>
      </c>
      <c r="C56" s="317">
        <v>542</v>
      </c>
      <c r="D56" s="311" t="b">
        <v>0</v>
      </c>
      <c r="E56" s="311" t="s">
        <v>1281</v>
      </c>
      <c r="F56" s="313">
        <v>2.0521983200683591</v>
      </c>
      <c r="G56" s="313">
        <v>1.6210011741333006</v>
      </c>
      <c r="H56" s="313">
        <v>2.2977992288818356</v>
      </c>
      <c r="I56" s="313">
        <v>2.6198014601440427</v>
      </c>
      <c r="J56" s="314"/>
      <c r="K56" s="315">
        <v>43559.305555555555</v>
      </c>
      <c r="L56" s="315">
        <v>43621.759722222225</v>
      </c>
      <c r="M56" s="315">
        <v>43767.763194444444</v>
      </c>
      <c r="N56" s="315">
        <v>43824.461111111108</v>
      </c>
      <c r="O56" s="314"/>
      <c r="P56" s="316">
        <v>0</v>
      </c>
      <c r="Q56" s="316">
        <v>0</v>
      </c>
      <c r="R56" s="316">
        <v>0</v>
      </c>
      <c r="S56" s="316">
        <v>0</v>
      </c>
      <c r="U56" s="321">
        <v>1.9230769230769232E-2</v>
      </c>
      <c r="W56" s="327">
        <f t="shared" ca="1" si="0"/>
        <v>2.6198014601440427</v>
      </c>
      <c r="X56" s="322">
        <f t="shared" ca="1" si="1"/>
        <v>43824.461111111108</v>
      </c>
      <c r="Y56" s="328">
        <f t="shared" ca="1" si="2"/>
        <v>0</v>
      </c>
    </row>
    <row r="57" spans="1:25" s="304" customFormat="1" x14ac:dyDescent="0.25">
      <c r="A57" s="311" t="s">
        <v>705</v>
      </c>
      <c r="B57" s="311" t="s">
        <v>915</v>
      </c>
      <c r="C57" s="317">
        <v>558</v>
      </c>
      <c r="D57" s="311" t="b">
        <v>0</v>
      </c>
      <c r="E57" s="311" t="s">
        <v>1282</v>
      </c>
      <c r="F57" s="313">
        <v>1.1766514880218504</v>
      </c>
      <c r="G57" s="313">
        <v>0.9297375854644776</v>
      </c>
      <c r="H57" s="313">
        <v>1.161409902557373</v>
      </c>
      <c r="I57" s="313">
        <v>1.3473574632568359</v>
      </c>
      <c r="J57" s="314"/>
      <c r="K57" s="315">
        <v>43558.788888888892</v>
      </c>
      <c r="L57" s="315">
        <v>43621.763194444444</v>
      </c>
      <c r="M57" s="315">
        <v>43767.748611111114</v>
      </c>
      <c r="N57" s="315">
        <v>43843.736111111109</v>
      </c>
      <c r="O57" s="314"/>
      <c r="P57" s="316">
        <v>0</v>
      </c>
      <c r="Q57" s="316">
        <v>0</v>
      </c>
      <c r="R57" s="316">
        <v>0</v>
      </c>
      <c r="S57" s="316">
        <v>0</v>
      </c>
      <c r="U57" s="321">
        <v>4.3956043956043959E-2</v>
      </c>
      <c r="W57" s="327">
        <f t="shared" ca="1" si="0"/>
        <v>1.3473574632568359</v>
      </c>
      <c r="X57" s="322">
        <f t="shared" ca="1" si="1"/>
        <v>43843.736111111109</v>
      </c>
      <c r="Y57" s="328">
        <f t="shared" ca="1" si="2"/>
        <v>0</v>
      </c>
    </row>
    <row r="58" spans="1:25" s="304" customFormat="1" x14ac:dyDescent="0.25">
      <c r="A58" s="311" t="s">
        <v>707</v>
      </c>
      <c r="B58" s="311" t="s">
        <v>916</v>
      </c>
      <c r="C58" s="317">
        <v>704</v>
      </c>
      <c r="D58" s="311" t="b">
        <v>0</v>
      </c>
      <c r="E58" s="311" t="s">
        <v>1283</v>
      </c>
      <c r="F58" s="313">
        <v>8.159475013244629</v>
      </c>
      <c r="G58" s="313">
        <v>5.925702384933472</v>
      </c>
      <c r="H58" s="313">
        <v>7.7871795264892576</v>
      </c>
      <c r="I58" s="313">
        <v>9.043676648178101</v>
      </c>
      <c r="J58" s="314"/>
      <c r="K58" s="315">
        <v>43558.438888888886</v>
      </c>
      <c r="L58" s="315">
        <v>43628.727083333331</v>
      </c>
      <c r="M58" s="315">
        <v>43768.823611111111</v>
      </c>
      <c r="N58" s="315">
        <v>43874.816666666666</v>
      </c>
      <c r="O58" s="314"/>
      <c r="P58" s="316">
        <v>0</v>
      </c>
      <c r="Q58" s="316">
        <v>0</v>
      </c>
      <c r="R58" s="316">
        <v>0</v>
      </c>
      <c r="S58" s="316">
        <v>0</v>
      </c>
      <c r="U58" s="321">
        <v>1.6483516483516484E-2</v>
      </c>
      <c r="W58" s="327">
        <f t="shared" ca="1" si="0"/>
        <v>9.043676648178101</v>
      </c>
      <c r="X58" s="322">
        <f t="shared" ca="1" si="1"/>
        <v>43874.816666666666</v>
      </c>
      <c r="Y58" s="328">
        <f t="shared" ca="1" si="2"/>
        <v>0</v>
      </c>
    </row>
    <row r="59" spans="1:25" s="304" customFormat="1" x14ac:dyDescent="0.25">
      <c r="A59" s="311" t="s">
        <v>707</v>
      </c>
      <c r="B59" s="311" t="s">
        <v>917</v>
      </c>
      <c r="C59" s="317">
        <v>706</v>
      </c>
      <c r="D59" s="311" t="b">
        <v>0</v>
      </c>
      <c r="E59" s="311" t="s">
        <v>1284</v>
      </c>
      <c r="F59" s="313">
        <v>3.8400000333786011</v>
      </c>
      <c r="G59" s="313">
        <v>2.5120000839233398</v>
      </c>
      <c r="H59" s="313">
        <v>3.807999849319458</v>
      </c>
      <c r="I59" s="313">
        <v>4.0800000429153442</v>
      </c>
      <c r="J59" s="314"/>
      <c r="K59" s="315">
        <v>43556.818055555559</v>
      </c>
      <c r="L59" s="315">
        <v>43629.402083333334</v>
      </c>
      <c r="M59" s="315">
        <v>43769.32916666667</v>
      </c>
      <c r="N59" s="315">
        <v>43787.702777777777</v>
      </c>
      <c r="O59" s="314"/>
      <c r="P59" s="316">
        <v>0</v>
      </c>
      <c r="Q59" s="316">
        <v>0</v>
      </c>
      <c r="R59" s="316">
        <v>0</v>
      </c>
      <c r="S59" s="316">
        <v>0</v>
      </c>
      <c r="U59" s="321">
        <v>2.197802197802198E-2</v>
      </c>
      <c r="W59" s="327">
        <f t="shared" ca="1" si="0"/>
        <v>4.0800000429153442</v>
      </c>
      <c r="X59" s="322">
        <f t="shared" ca="1" si="1"/>
        <v>43787.702777777777</v>
      </c>
      <c r="Y59" s="328">
        <f t="shared" ca="1" si="2"/>
        <v>0</v>
      </c>
    </row>
    <row r="60" spans="1:25" s="304" customFormat="1" x14ac:dyDescent="0.25">
      <c r="A60" s="311" t="s">
        <v>707</v>
      </c>
      <c r="B60" s="311" t="s">
        <v>918</v>
      </c>
      <c r="C60" s="317">
        <v>708</v>
      </c>
      <c r="D60" s="311" t="b">
        <v>0</v>
      </c>
      <c r="E60" s="311" t="s">
        <v>1285</v>
      </c>
      <c r="F60" s="313">
        <v>3.0562499761581421</v>
      </c>
      <c r="G60" s="313">
        <v>2.487481951713562</v>
      </c>
      <c r="H60" s="313">
        <v>2.6338980197906494</v>
      </c>
      <c r="I60" s="313">
        <v>3.4541399478912354</v>
      </c>
      <c r="J60" s="314"/>
      <c r="K60" s="315">
        <v>43557.288194444445</v>
      </c>
      <c r="L60" s="315">
        <v>43622.299305555556</v>
      </c>
      <c r="M60" s="315">
        <v>43741.446527777778</v>
      </c>
      <c r="N60" s="315">
        <v>43879.462500000001</v>
      </c>
      <c r="O60" s="314"/>
      <c r="P60" s="316">
        <v>0</v>
      </c>
      <c r="Q60" s="316">
        <v>0</v>
      </c>
      <c r="R60" s="316">
        <v>0</v>
      </c>
      <c r="S60" s="316">
        <v>0</v>
      </c>
      <c r="U60" s="321">
        <v>3.8461538461538464E-2</v>
      </c>
      <c r="W60" s="327">
        <f t="shared" ca="1" si="0"/>
        <v>3.4541399478912354</v>
      </c>
      <c r="X60" s="322">
        <f t="shared" ca="1" si="1"/>
        <v>43879.462500000001</v>
      </c>
      <c r="Y60" s="328">
        <f t="shared" ca="1" si="2"/>
        <v>0</v>
      </c>
    </row>
    <row r="61" spans="1:25" s="304" customFormat="1" x14ac:dyDescent="0.25">
      <c r="A61" s="311" t="s">
        <v>707</v>
      </c>
      <c r="B61" s="311" t="s">
        <v>919</v>
      </c>
      <c r="C61" s="317">
        <v>777</v>
      </c>
      <c r="D61" s="311" t="b">
        <v>0</v>
      </c>
      <c r="E61" s="311" t="s">
        <v>1286</v>
      </c>
      <c r="F61" s="313">
        <v>0.6718208011474609</v>
      </c>
      <c r="G61" s="313">
        <v>0.56295231797027578</v>
      </c>
      <c r="H61" s="313">
        <v>0.68950028443908684</v>
      </c>
      <c r="I61" s="313">
        <v>0.78813325242614751</v>
      </c>
      <c r="J61" s="314"/>
      <c r="K61" s="315">
        <v>43558.304861111108</v>
      </c>
      <c r="L61" s="315">
        <v>43629.413194444445</v>
      </c>
      <c r="M61" s="315">
        <v>43749.299305555556</v>
      </c>
      <c r="N61" s="315">
        <v>43838.445138888892</v>
      </c>
      <c r="O61" s="314"/>
      <c r="P61" s="316">
        <v>0</v>
      </c>
      <c r="Q61" s="316">
        <v>0</v>
      </c>
      <c r="R61" s="316">
        <v>0</v>
      </c>
      <c r="S61" s="316">
        <v>0</v>
      </c>
      <c r="U61" s="321">
        <v>1.6483516483516484E-2</v>
      </c>
      <c r="W61" s="327">
        <f t="shared" ca="1" si="0"/>
        <v>0.78813325242614751</v>
      </c>
      <c r="X61" s="322">
        <f t="shared" ca="1" si="1"/>
        <v>43838.445138888892</v>
      </c>
      <c r="Y61" s="328">
        <f t="shared" ca="1" si="2"/>
        <v>0</v>
      </c>
    </row>
    <row r="62" spans="1:25" s="304" customFormat="1" x14ac:dyDescent="0.25">
      <c r="A62" s="311" t="s">
        <v>707</v>
      </c>
      <c r="B62" s="311" t="s">
        <v>920</v>
      </c>
      <c r="C62" s="317">
        <v>722</v>
      </c>
      <c r="D62" s="311" t="b">
        <v>0</v>
      </c>
      <c r="E62" s="311" t="s">
        <v>1287</v>
      </c>
      <c r="F62" s="313">
        <v>4.8224758693847658</v>
      </c>
      <c r="G62" s="313">
        <v>3.9182614258422852</v>
      </c>
      <c r="H62" s="313">
        <v>5.108996599609374</v>
      </c>
      <c r="I62" s="313">
        <v>6.2997309012451161</v>
      </c>
      <c r="J62" s="314"/>
      <c r="K62" s="315">
        <v>43559.44027777778</v>
      </c>
      <c r="L62" s="315">
        <v>43629.449305555558</v>
      </c>
      <c r="M62" s="315">
        <v>43769.150694444441</v>
      </c>
      <c r="N62" s="315">
        <v>43822.147916666669</v>
      </c>
      <c r="O62" s="314"/>
      <c r="P62" s="316">
        <v>0</v>
      </c>
      <c r="Q62" s="316">
        <v>0</v>
      </c>
      <c r="R62" s="316">
        <v>0</v>
      </c>
      <c r="S62" s="316">
        <v>0</v>
      </c>
      <c r="U62" s="321">
        <v>1.9230769230769232E-2</v>
      </c>
      <c r="W62" s="327">
        <f t="shared" ca="1" si="0"/>
        <v>6.2997309012451161</v>
      </c>
      <c r="X62" s="322">
        <f t="shared" ca="1" si="1"/>
        <v>43822.147916666669</v>
      </c>
      <c r="Y62" s="328">
        <f t="shared" ca="1" si="2"/>
        <v>0</v>
      </c>
    </row>
    <row r="63" spans="1:25" s="304" customFormat="1" x14ac:dyDescent="0.25">
      <c r="A63" s="311" t="s">
        <v>707</v>
      </c>
      <c r="B63" s="311" t="s">
        <v>921</v>
      </c>
      <c r="C63" s="317">
        <v>727</v>
      </c>
      <c r="D63" s="311" t="b">
        <v>0</v>
      </c>
      <c r="E63" s="311" t="s">
        <v>1288</v>
      </c>
      <c r="F63" s="313">
        <v>3.4160000085830688</v>
      </c>
      <c r="G63" s="313">
        <v>2.8040000200271606</v>
      </c>
      <c r="H63" s="313">
        <v>3.6200000047683716</v>
      </c>
      <c r="I63" s="313">
        <v>4.6959998607635498</v>
      </c>
      <c r="J63" s="314"/>
      <c r="K63" s="315">
        <v>43556.815972222219</v>
      </c>
      <c r="L63" s="315">
        <v>43628.816666666666</v>
      </c>
      <c r="M63" s="315">
        <v>43768.814583333333</v>
      </c>
      <c r="N63" s="315">
        <v>43800.460416666669</v>
      </c>
      <c r="O63" s="314"/>
      <c r="P63" s="316">
        <v>0</v>
      </c>
      <c r="Q63" s="316">
        <v>0</v>
      </c>
      <c r="R63" s="316">
        <v>0</v>
      </c>
      <c r="S63" s="316">
        <v>0</v>
      </c>
      <c r="U63" s="321">
        <v>2.4725274725274724E-2</v>
      </c>
      <c r="W63" s="327">
        <f t="shared" ca="1" si="0"/>
        <v>4.6959998607635498</v>
      </c>
      <c r="X63" s="322">
        <f t="shared" ca="1" si="1"/>
        <v>43800.460416666669</v>
      </c>
      <c r="Y63" s="328">
        <f t="shared" ca="1" si="2"/>
        <v>0</v>
      </c>
    </row>
    <row r="64" spans="1:25" s="304" customFormat="1" x14ac:dyDescent="0.25">
      <c r="A64" s="311" t="s">
        <v>707</v>
      </c>
      <c r="B64" s="311" t="s">
        <v>922</v>
      </c>
      <c r="C64" s="317">
        <v>738</v>
      </c>
      <c r="D64" s="311" t="b">
        <v>0</v>
      </c>
      <c r="E64" s="311" t="s">
        <v>1289</v>
      </c>
      <c r="F64" s="313">
        <v>0.69966944496917727</v>
      </c>
      <c r="G64" s="313">
        <v>0.55973558868026729</v>
      </c>
      <c r="H64" s="313">
        <v>0.75564299838638305</v>
      </c>
      <c r="I64" s="313">
        <v>0.86759010522079472</v>
      </c>
      <c r="J64" s="314"/>
      <c r="K64" s="315">
        <v>43558.555555555555</v>
      </c>
      <c r="L64" s="315">
        <v>43620.336111111108</v>
      </c>
      <c r="M64" s="315">
        <v>43768.361111111109</v>
      </c>
      <c r="N64" s="315">
        <v>43789.775694444441</v>
      </c>
      <c r="O64" s="314"/>
      <c r="P64" s="316">
        <v>0</v>
      </c>
      <c r="Q64" s="316">
        <v>0</v>
      </c>
      <c r="R64" s="316">
        <v>0</v>
      </c>
      <c r="S64" s="316">
        <v>0</v>
      </c>
      <c r="U64" s="321">
        <v>4.6703296703296704E-2</v>
      </c>
      <c r="W64" s="327">
        <f t="shared" ca="1" si="0"/>
        <v>0.86759010522079472</v>
      </c>
      <c r="X64" s="322">
        <f t="shared" ca="1" si="1"/>
        <v>43789.775694444441</v>
      </c>
      <c r="Y64" s="328">
        <f t="shared" ca="1" si="2"/>
        <v>0</v>
      </c>
    </row>
    <row r="65" spans="1:25" s="304" customFormat="1" x14ac:dyDescent="0.25">
      <c r="A65" s="311" t="s">
        <v>126</v>
      </c>
      <c r="B65" s="311" t="s">
        <v>923</v>
      </c>
      <c r="C65" s="317">
        <v>210</v>
      </c>
      <c r="D65" s="311" t="b">
        <v>1</v>
      </c>
      <c r="E65" s="311" t="s">
        <v>1290</v>
      </c>
      <c r="F65" s="313">
        <v>4.1840351142845149</v>
      </c>
      <c r="G65" s="313">
        <v>3.6972856384749408</v>
      </c>
      <c r="H65" s="313">
        <v>4.8275482988615028</v>
      </c>
      <c r="I65" s="313">
        <v>5.2484682081146232</v>
      </c>
      <c r="J65" s="314"/>
      <c r="K65" s="315">
        <v>43570.344444444447</v>
      </c>
      <c r="L65" s="315">
        <v>43655.482638888891</v>
      </c>
      <c r="M65" s="315">
        <v>43766.354861111111</v>
      </c>
      <c r="N65" s="315">
        <v>43790.529861111114</v>
      </c>
      <c r="O65" s="314"/>
      <c r="P65" s="316">
        <v>0</v>
      </c>
      <c r="Q65" s="316">
        <v>1.6748994092464446E-2</v>
      </c>
      <c r="R65" s="316">
        <v>7.257897515773773E-2</v>
      </c>
      <c r="S65" s="316">
        <v>0</v>
      </c>
      <c r="U65" s="321">
        <v>2.4725274725274724E-2</v>
      </c>
      <c r="W65" s="327">
        <f t="shared" ca="1" si="0"/>
        <v>5.2484682081146232</v>
      </c>
      <c r="X65" s="322">
        <f t="shared" ca="1" si="1"/>
        <v>43790.529861111114</v>
      </c>
      <c r="Y65" s="328">
        <f t="shared" ca="1" si="2"/>
        <v>0</v>
      </c>
    </row>
    <row r="66" spans="1:25" s="304" customFormat="1" x14ac:dyDescent="0.25">
      <c r="A66" s="311" t="s">
        <v>126</v>
      </c>
      <c r="B66" s="311" t="s">
        <v>924</v>
      </c>
      <c r="C66" s="317">
        <v>208</v>
      </c>
      <c r="D66" s="311" t="b">
        <v>0</v>
      </c>
      <c r="E66" s="311" t="s">
        <v>1291</v>
      </c>
      <c r="F66" s="313">
        <v>5.9607119338378896</v>
      </c>
      <c r="G66" s="313">
        <v>4.5653052661132811</v>
      </c>
      <c r="H66" s="313">
        <v>6.2049081297607422</v>
      </c>
      <c r="I66" s="313">
        <v>8.2142935219726549</v>
      </c>
      <c r="J66" s="314"/>
      <c r="K66" s="315">
        <v>43593.725694444445</v>
      </c>
      <c r="L66" s="315">
        <v>43619.726388888892</v>
      </c>
      <c r="M66" s="315">
        <v>43766.729166666664</v>
      </c>
      <c r="N66" s="315">
        <v>43892.785416666666</v>
      </c>
      <c r="O66" s="314"/>
      <c r="P66" s="316">
        <v>0</v>
      </c>
      <c r="Q66" s="316">
        <v>0</v>
      </c>
      <c r="R66" s="316">
        <v>0</v>
      </c>
      <c r="S66" s="316">
        <v>0</v>
      </c>
      <c r="U66" s="321">
        <v>3.8461538461538464E-2</v>
      </c>
      <c r="W66" s="327">
        <f t="shared" ca="1" si="0"/>
        <v>8.2142935219726549</v>
      </c>
      <c r="X66" s="322">
        <f t="shared" ca="1" si="1"/>
        <v>43892.785416666666</v>
      </c>
      <c r="Y66" s="328">
        <f t="shared" ca="1" si="2"/>
        <v>0</v>
      </c>
    </row>
    <row r="67" spans="1:25" s="304" customFormat="1" x14ac:dyDescent="0.25">
      <c r="A67" s="311" t="s">
        <v>126</v>
      </c>
      <c r="B67" s="311" t="s">
        <v>925</v>
      </c>
      <c r="C67" s="317">
        <v>209</v>
      </c>
      <c r="D67" s="311" t="b">
        <v>0</v>
      </c>
      <c r="E67" s="311" t="s">
        <v>1292</v>
      </c>
      <c r="F67" s="313">
        <v>7.5225218441162109</v>
      </c>
      <c r="G67" s="313">
        <v>6.6125998823242185</v>
      </c>
      <c r="H67" s="313">
        <v>8.5878570306396469</v>
      </c>
      <c r="I67" s="313">
        <v>9.3824721812744141</v>
      </c>
      <c r="J67" s="314"/>
      <c r="K67" s="315">
        <v>43556.832638888889</v>
      </c>
      <c r="L67" s="315">
        <v>43628.750694444447</v>
      </c>
      <c r="M67" s="315">
        <v>43769.743055555555</v>
      </c>
      <c r="N67" s="315">
        <v>43801.736111111109</v>
      </c>
      <c r="O67" s="314"/>
      <c r="P67" s="316">
        <v>0</v>
      </c>
      <c r="Q67" s="316">
        <v>0</v>
      </c>
      <c r="R67" s="316">
        <v>0</v>
      </c>
      <c r="S67" s="316">
        <v>0</v>
      </c>
      <c r="U67" s="321">
        <v>2.4725274725274724E-2</v>
      </c>
      <c r="W67" s="327">
        <f t="shared" ca="1" si="0"/>
        <v>9.3824721812744141</v>
      </c>
      <c r="X67" s="322">
        <f t="shared" ca="1" si="1"/>
        <v>43801.736111111109</v>
      </c>
      <c r="Y67" s="328">
        <f t="shared" ca="1" si="2"/>
        <v>0</v>
      </c>
    </row>
    <row r="68" spans="1:25" s="304" customFormat="1" x14ac:dyDescent="0.25">
      <c r="A68" s="311" t="s">
        <v>126</v>
      </c>
      <c r="B68" s="311" t="s">
        <v>926</v>
      </c>
      <c r="C68" s="317">
        <v>253</v>
      </c>
      <c r="D68" s="311" t="b">
        <v>0</v>
      </c>
      <c r="E68" s="311" t="s">
        <v>1293</v>
      </c>
      <c r="F68" s="313">
        <v>1.4684693813323975</v>
      </c>
      <c r="G68" s="313">
        <v>1.2336734533309937</v>
      </c>
      <c r="H68" s="313">
        <v>1.5719387531280518</v>
      </c>
      <c r="I68" s="313">
        <v>1.8505102396011353</v>
      </c>
      <c r="J68" s="314"/>
      <c r="K68" s="315">
        <v>43558.515972222223</v>
      </c>
      <c r="L68" s="315">
        <v>43621.753472222219</v>
      </c>
      <c r="M68" s="315">
        <v>43766.73541666667</v>
      </c>
      <c r="N68" s="315">
        <v>43788.751388888886</v>
      </c>
      <c r="O68" s="314"/>
      <c r="P68" s="316">
        <v>0</v>
      </c>
      <c r="Q68" s="316">
        <v>0</v>
      </c>
      <c r="R68" s="316">
        <v>0</v>
      </c>
      <c r="S68" s="316">
        <v>0</v>
      </c>
      <c r="U68" s="321">
        <v>1.9230769230769232E-2</v>
      </c>
      <c r="W68" s="327">
        <f t="shared" ref="W68:W131" ca="1" si="3">IF(OR(ISNUMBER(F68),ISNUMBER(G68),ISNUMBER(H68),ISNUMBER(I68)),MAX(F68,G68,H68,I68),"")</f>
        <v>1.8505102396011353</v>
      </c>
      <c r="X68" s="322">
        <f t="shared" ref="X68:X131" ca="1" si="4">IF(W68="","",IF(W68=F68,K68,IF(W68=G68,L68,IF(W68=H68,M68,IF(W68=I68,N68)))))</f>
        <v>43788.751388888886</v>
      </c>
      <c r="Y68" s="328">
        <f t="shared" ref="Y68:Y131" ca="1" si="5">IF(X68="","",IF(X68=K68,P68,IF(X68=L68,Q68,IF(X68=M68,R68,IF(X68=N68,S68,"")))))</f>
        <v>0</v>
      </c>
    </row>
    <row r="69" spans="1:25" s="304" customFormat="1" x14ac:dyDescent="0.25">
      <c r="A69" s="311" t="s">
        <v>126</v>
      </c>
      <c r="B69" s="311" t="s">
        <v>927</v>
      </c>
      <c r="C69" s="317">
        <v>207</v>
      </c>
      <c r="D69" s="311" t="b">
        <v>0</v>
      </c>
      <c r="E69" s="311" t="s">
        <v>1294</v>
      </c>
      <c r="F69" s="313">
        <v>9.4887890624999986</v>
      </c>
      <c r="G69" s="313">
        <v>8.7817812499999999</v>
      </c>
      <c r="H69" s="313">
        <v>10.1585859375</v>
      </c>
      <c r="I69" s="313">
        <v>11.40515234375</v>
      </c>
      <c r="J69" s="314"/>
      <c r="K69" s="315">
        <v>43562.508333333331</v>
      </c>
      <c r="L69" s="315">
        <v>43628.752083333333</v>
      </c>
      <c r="M69" s="315">
        <v>43768.725694444445</v>
      </c>
      <c r="N69" s="315">
        <v>43839.727083333331</v>
      </c>
      <c r="O69" s="314"/>
      <c r="P69" s="316">
        <v>0</v>
      </c>
      <c r="Q69" s="316">
        <v>0</v>
      </c>
      <c r="R69" s="316">
        <v>0</v>
      </c>
      <c r="S69" s="316">
        <v>0</v>
      </c>
      <c r="U69" s="321">
        <v>2.7472527472527472E-2</v>
      </c>
      <c r="W69" s="327">
        <f t="shared" ca="1" si="3"/>
        <v>11.40515234375</v>
      </c>
      <c r="X69" s="322">
        <f t="shared" ca="1" si="4"/>
        <v>43839.727083333331</v>
      </c>
      <c r="Y69" s="328">
        <f t="shared" ca="1" si="5"/>
        <v>0</v>
      </c>
    </row>
    <row r="70" spans="1:25" s="304" customFormat="1" x14ac:dyDescent="0.25">
      <c r="A70" s="311" t="s">
        <v>126</v>
      </c>
      <c r="B70" s="311" t="s">
        <v>928</v>
      </c>
      <c r="C70" s="317">
        <v>211</v>
      </c>
      <c r="D70" s="311" t="b">
        <v>0</v>
      </c>
      <c r="E70" s="311" t="s">
        <v>1295</v>
      </c>
      <c r="F70" s="313">
        <v>3.4776836351318354</v>
      </c>
      <c r="G70" s="313">
        <v>2.6148869999999995</v>
      </c>
      <c r="H70" s="313">
        <v>3.9090816619873046</v>
      </c>
      <c r="I70" s="313">
        <v>4.5789576102294918</v>
      </c>
      <c r="J70" s="314"/>
      <c r="K70" s="315">
        <v>43559.302777777775</v>
      </c>
      <c r="L70" s="315">
        <v>43628.723611111112</v>
      </c>
      <c r="M70" s="315">
        <v>43768.72152777778</v>
      </c>
      <c r="N70" s="315">
        <v>43788.304166666669</v>
      </c>
      <c r="O70" s="314"/>
      <c r="P70" s="316">
        <v>0</v>
      </c>
      <c r="Q70" s="316">
        <v>0</v>
      </c>
      <c r="R70" s="316">
        <v>0</v>
      </c>
      <c r="S70" s="316">
        <v>0</v>
      </c>
      <c r="U70" s="321">
        <v>1.9230769230769232E-2</v>
      </c>
      <c r="W70" s="327">
        <f t="shared" ca="1" si="3"/>
        <v>4.5789576102294918</v>
      </c>
      <c r="X70" s="322">
        <f t="shared" ca="1" si="4"/>
        <v>43788.304166666669</v>
      </c>
      <c r="Y70" s="328">
        <f t="shared" ca="1" si="5"/>
        <v>0</v>
      </c>
    </row>
    <row r="71" spans="1:25" s="304" customFormat="1" x14ac:dyDescent="0.25">
      <c r="A71" s="311" t="s">
        <v>711</v>
      </c>
      <c r="B71" s="311" t="s">
        <v>929</v>
      </c>
      <c r="C71" s="317">
        <v>73</v>
      </c>
      <c r="D71" s="311" t="b">
        <v>0</v>
      </c>
      <c r="E71" s="311" t="s">
        <v>1296</v>
      </c>
      <c r="F71" s="313">
        <v>5.8712742028656004</v>
      </c>
      <c r="G71" s="313">
        <v>4.8237791019096372</v>
      </c>
      <c r="H71" s="313">
        <v>6.3497302530614883</v>
      </c>
      <c r="I71" s="313">
        <v>7.1433300970403701</v>
      </c>
      <c r="J71" s="314"/>
      <c r="K71" s="315">
        <v>43558.481944444444</v>
      </c>
      <c r="L71" s="315">
        <v>43640.697916666664</v>
      </c>
      <c r="M71" s="315">
        <v>43768.707638888889</v>
      </c>
      <c r="N71" s="315">
        <v>43788.708333333336</v>
      </c>
      <c r="O71" s="314"/>
      <c r="P71" s="316">
        <v>0.22327420095825196</v>
      </c>
      <c r="Q71" s="316">
        <v>2.6978965343475343E-2</v>
      </c>
      <c r="R71" s="316">
        <v>9.3030913753807537E-4</v>
      </c>
      <c r="S71" s="316">
        <v>9.3030913753807537E-4</v>
      </c>
      <c r="U71" s="321">
        <v>1.6483516483516484E-2</v>
      </c>
      <c r="W71" s="327">
        <f t="shared" ca="1" si="3"/>
        <v>7.1433300970403701</v>
      </c>
      <c r="X71" s="322">
        <f t="shared" ca="1" si="4"/>
        <v>43788.708333333336</v>
      </c>
      <c r="Y71" s="328">
        <f t="shared" ca="1" si="5"/>
        <v>9.3030913753807537E-4</v>
      </c>
    </row>
    <row r="72" spans="1:25" s="304" customFormat="1" x14ac:dyDescent="0.25">
      <c r="A72" s="311" t="s">
        <v>711</v>
      </c>
      <c r="B72" s="311" t="s">
        <v>930</v>
      </c>
      <c r="C72" s="317">
        <v>72</v>
      </c>
      <c r="D72" s="311" t="b">
        <v>0</v>
      </c>
      <c r="E72" s="311" t="s">
        <v>1297</v>
      </c>
      <c r="F72" s="313">
        <v>0.47538796864318844</v>
      </c>
      <c r="G72" s="313">
        <v>0.72843208244323732</v>
      </c>
      <c r="H72" s="313">
        <v>0.75168979051208484</v>
      </c>
      <c r="I72" s="313">
        <v>0.64284365570068358</v>
      </c>
      <c r="J72" s="314"/>
      <c r="K72" s="315">
        <v>43572.834722222222</v>
      </c>
      <c r="L72" s="315">
        <v>43707.617361111108</v>
      </c>
      <c r="M72" s="315">
        <v>43717.754861111112</v>
      </c>
      <c r="N72" s="315">
        <v>43775.719444444447</v>
      </c>
      <c r="O72" s="314"/>
      <c r="P72" s="316">
        <v>0</v>
      </c>
      <c r="Q72" s="316">
        <v>0</v>
      </c>
      <c r="R72" s="316">
        <v>0</v>
      </c>
      <c r="S72" s="316">
        <v>0</v>
      </c>
      <c r="U72" s="321">
        <v>6.5934065934065936E-2</v>
      </c>
      <c r="W72" s="327">
        <f t="shared" ca="1" si="3"/>
        <v>0.75168979051208484</v>
      </c>
      <c r="X72" s="322">
        <f t="shared" ca="1" si="4"/>
        <v>43717.754861111112</v>
      </c>
      <c r="Y72" s="328">
        <f t="shared" ca="1" si="5"/>
        <v>0</v>
      </c>
    </row>
    <row r="73" spans="1:25" s="304" customFormat="1" x14ac:dyDescent="0.25">
      <c r="A73" s="311" t="s">
        <v>711</v>
      </c>
      <c r="B73" s="311" t="s">
        <v>931</v>
      </c>
      <c r="C73" s="317">
        <v>76</v>
      </c>
      <c r="D73" s="311" t="b">
        <v>0</v>
      </c>
      <c r="E73" s="311" t="s">
        <v>1298</v>
      </c>
      <c r="F73" s="313">
        <v>0.9754624145355224</v>
      </c>
      <c r="G73" s="313">
        <v>0.83828799999999992</v>
      </c>
      <c r="H73" s="313">
        <v>1.0516704145355222</v>
      </c>
      <c r="I73" s="313">
        <v>1.1126368290710449</v>
      </c>
      <c r="J73" s="314"/>
      <c r="K73" s="315">
        <v>43556.575694444444</v>
      </c>
      <c r="L73" s="315">
        <v>43640.408333333333</v>
      </c>
      <c r="M73" s="315">
        <v>43769.366666666669</v>
      </c>
      <c r="N73" s="315">
        <v>43788.661805555559</v>
      </c>
      <c r="O73" s="314"/>
      <c r="P73" s="316">
        <v>0</v>
      </c>
      <c r="Q73" s="316">
        <v>0</v>
      </c>
      <c r="R73" s="316">
        <v>0</v>
      </c>
      <c r="S73" s="316">
        <v>0</v>
      </c>
      <c r="U73" s="321">
        <v>2.4725274725274724E-2</v>
      </c>
      <c r="W73" s="327">
        <f t="shared" ca="1" si="3"/>
        <v>1.1126368290710449</v>
      </c>
      <c r="X73" s="322">
        <f t="shared" ca="1" si="4"/>
        <v>43788.661805555559</v>
      </c>
      <c r="Y73" s="328">
        <f t="shared" ca="1" si="5"/>
        <v>0</v>
      </c>
    </row>
    <row r="74" spans="1:25" s="304" customFormat="1" x14ac:dyDescent="0.25">
      <c r="A74" s="311" t="s">
        <v>711</v>
      </c>
      <c r="B74" s="311" t="s">
        <v>932</v>
      </c>
      <c r="C74" s="317">
        <v>77</v>
      </c>
      <c r="D74" s="311" t="b">
        <v>0</v>
      </c>
      <c r="E74" s="311" t="s">
        <v>1299</v>
      </c>
      <c r="F74" s="313">
        <v>1.0117144257640838</v>
      </c>
      <c r="G74" s="313">
        <v>1.4199199560012818</v>
      </c>
      <c r="H74" s="313">
        <v>1.4800124312973022</v>
      </c>
      <c r="I74" s="313">
        <v>1.2937334410514831</v>
      </c>
      <c r="J74" s="314"/>
      <c r="K74" s="315">
        <v>43558.553472222222</v>
      </c>
      <c r="L74" s="315">
        <v>43705.667361111111</v>
      </c>
      <c r="M74" s="315">
        <v>43739.71597222222</v>
      </c>
      <c r="N74" s="315">
        <v>43784.59652777778</v>
      </c>
      <c r="O74" s="314"/>
      <c r="P74" s="316">
        <v>0.14143594809532165</v>
      </c>
      <c r="Q74" s="316">
        <v>0.15260194567108154</v>
      </c>
      <c r="R74" s="316">
        <v>0.14050544754028321</v>
      </c>
      <c r="S74" s="316">
        <v>0.15074094456100465</v>
      </c>
      <c r="U74" s="321">
        <v>3.8461538461538464E-2</v>
      </c>
      <c r="W74" s="327">
        <f t="shared" ca="1" si="3"/>
        <v>1.4800124312973022</v>
      </c>
      <c r="X74" s="322">
        <f t="shared" ca="1" si="4"/>
        <v>43739.71597222222</v>
      </c>
      <c r="Y74" s="328">
        <f t="shared" ca="1" si="5"/>
        <v>0.14050544754028321</v>
      </c>
    </row>
    <row r="75" spans="1:25" s="304" customFormat="1" x14ac:dyDescent="0.25">
      <c r="A75" s="311" t="s">
        <v>711</v>
      </c>
      <c r="B75" s="311" t="s">
        <v>933</v>
      </c>
      <c r="C75" s="317">
        <v>75</v>
      </c>
      <c r="D75" s="311" t="b">
        <v>0</v>
      </c>
      <c r="E75" s="311" t="s">
        <v>1300</v>
      </c>
      <c r="F75" s="313">
        <v>5.3901119232177734</v>
      </c>
      <c r="G75" s="313">
        <v>5.0211460590362549</v>
      </c>
      <c r="H75" s="313">
        <v>5.6949098110198975</v>
      </c>
      <c r="I75" s="313">
        <v>6.5772199630737305</v>
      </c>
      <c r="J75" s="314"/>
      <c r="K75" s="315">
        <v>43561.484027777777</v>
      </c>
      <c r="L75" s="315">
        <v>43629.481249999997</v>
      </c>
      <c r="M75" s="315">
        <v>43768.70208333333</v>
      </c>
      <c r="N75" s="315">
        <v>43885.530555555553</v>
      </c>
      <c r="O75" s="314"/>
      <c r="P75" s="316">
        <v>0</v>
      </c>
      <c r="Q75" s="316">
        <v>0</v>
      </c>
      <c r="R75" s="316">
        <v>0</v>
      </c>
      <c r="S75" s="316">
        <v>0</v>
      </c>
      <c r="U75" s="321">
        <v>3.021978021978022E-2</v>
      </c>
      <c r="W75" s="327">
        <f t="shared" ca="1" si="3"/>
        <v>6.5772199630737305</v>
      </c>
      <c r="X75" s="322">
        <f t="shared" ca="1" si="4"/>
        <v>43885.530555555553</v>
      </c>
      <c r="Y75" s="328">
        <f t="shared" ca="1" si="5"/>
        <v>0</v>
      </c>
    </row>
    <row r="76" spans="1:25" s="304" customFormat="1" x14ac:dyDescent="0.25">
      <c r="A76" s="311" t="s">
        <v>711</v>
      </c>
      <c r="B76" s="311" t="s">
        <v>934</v>
      </c>
      <c r="C76" s="317">
        <v>74</v>
      </c>
      <c r="D76" s="311" t="b">
        <v>0</v>
      </c>
      <c r="E76" s="311" t="s">
        <v>1301</v>
      </c>
      <c r="F76" s="313">
        <v>7.2240377974853516</v>
      </c>
      <c r="G76" s="313">
        <v>5.9388650435791011</v>
      </c>
      <c r="H76" s="313">
        <v>7.4026502974853505</v>
      </c>
      <c r="I76" s="313">
        <v>8.3180393599853506</v>
      </c>
      <c r="J76" s="314"/>
      <c r="K76" s="315">
        <v>43558.482638888891</v>
      </c>
      <c r="L76" s="315">
        <v>43697.725694444445</v>
      </c>
      <c r="M76" s="315">
        <v>43768.720833333333</v>
      </c>
      <c r="N76" s="315">
        <v>43815.709027777775</v>
      </c>
      <c r="O76" s="314"/>
      <c r="P76" s="316">
        <v>0</v>
      </c>
      <c r="Q76" s="316">
        <v>0</v>
      </c>
      <c r="R76" s="316">
        <v>0</v>
      </c>
      <c r="S76" s="316">
        <v>0</v>
      </c>
      <c r="U76" s="321">
        <v>2.7472527472527472E-2</v>
      </c>
      <c r="W76" s="327">
        <f t="shared" ca="1" si="3"/>
        <v>8.3180393599853506</v>
      </c>
      <c r="X76" s="322">
        <f t="shared" ca="1" si="4"/>
        <v>43815.709027777775</v>
      </c>
      <c r="Y76" s="328">
        <f t="shared" ca="1" si="5"/>
        <v>0</v>
      </c>
    </row>
    <row r="77" spans="1:25" s="304" customFormat="1" x14ac:dyDescent="0.25">
      <c r="A77" s="311" t="s">
        <v>711</v>
      </c>
      <c r="B77" s="311" t="s">
        <v>935</v>
      </c>
      <c r="C77" s="317">
        <v>952</v>
      </c>
      <c r="D77" s="311" t="b">
        <v>1</v>
      </c>
      <c r="E77" s="311" t="s">
        <v>1302</v>
      </c>
      <c r="F77" s="313">
        <v>4.1729884481334683</v>
      </c>
      <c r="G77" s="313">
        <v>4.0655940551242828</v>
      </c>
      <c r="H77" s="313">
        <v>4.0853251768627166</v>
      </c>
      <c r="I77" s="313">
        <v>4.358938093439102</v>
      </c>
      <c r="J77" s="314"/>
      <c r="K77" s="315">
        <v>43558.030555555553</v>
      </c>
      <c r="L77" s="315">
        <v>43706.561111111114</v>
      </c>
      <c r="M77" s="315">
        <v>43713.054166666669</v>
      </c>
      <c r="N77" s="315">
        <v>43881.01666666667</v>
      </c>
      <c r="O77" s="314"/>
      <c r="P77" s="316">
        <v>2.1283215636730191</v>
      </c>
      <c r="Q77" s="316">
        <v>1.9636691312961578</v>
      </c>
      <c r="R77" s="316">
        <v>1.9538476462535856</v>
      </c>
      <c r="S77" s="316">
        <v>3.4723616342716217</v>
      </c>
      <c r="U77" s="321">
        <v>0.13736263736263737</v>
      </c>
      <c r="W77" s="327">
        <f t="shared" ca="1" si="3"/>
        <v>4.358938093439102</v>
      </c>
      <c r="X77" s="322">
        <f t="shared" ca="1" si="4"/>
        <v>43881.01666666667</v>
      </c>
      <c r="Y77" s="328">
        <f t="shared" ca="1" si="5"/>
        <v>3.4723616342716217</v>
      </c>
    </row>
    <row r="78" spans="1:25" s="304" customFormat="1" x14ac:dyDescent="0.25">
      <c r="A78" s="311" t="s">
        <v>713</v>
      </c>
      <c r="B78" s="311" t="s">
        <v>936</v>
      </c>
      <c r="C78" s="317">
        <v>624</v>
      </c>
      <c r="D78" s="311" t="b">
        <v>1</v>
      </c>
      <c r="E78" s="311" t="s">
        <v>1257</v>
      </c>
      <c r="F78" s="313"/>
      <c r="G78" s="313"/>
      <c r="H78" s="313"/>
      <c r="I78" s="313"/>
      <c r="J78" s="314"/>
      <c r="K78" s="315"/>
      <c r="L78" s="315"/>
      <c r="M78" s="315"/>
      <c r="N78" s="315"/>
      <c r="O78" s="314"/>
      <c r="P78" s="316">
        <v>0</v>
      </c>
      <c r="Q78" s="316">
        <v>0</v>
      </c>
      <c r="R78" s="316">
        <v>0</v>
      </c>
      <c r="S78" s="316">
        <v>0</v>
      </c>
      <c r="U78" s="321"/>
      <c r="W78" s="327" t="str">
        <f t="shared" ca="1" si="3"/>
        <v/>
      </c>
      <c r="X78" s="322" t="str">
        <f t="shared" ca="1" si="4"/>
        <v/>
      </c>
      <c r="Y78" s="328" t="str">
        <f t="shared" ca="1" si="5"/>
        <v/>
      </c>
    </row>
    <row r="79" spans="1:25" s="304" customFormat="1" x14ac:dyDescent="0.25">
      <c r="A79" s="311" t="s">
        <v>713</v>
      </c>
      <c r="B79" s="311" t="s">
        <v>713</v>
      </c>
      <c r="C79" s="317">
        <v>637</v>
      </c>
      <c r="D79" s="311" t="b">
        <v>0</v>
      </c>
      <c r="E79" s="311" t="s">
        <v>1303</v>
      </c>
      <c r="F79" s="313">
        <v>1.54830002784729</v>
      </c>
      <c r="G79" s="313">
        <v>1.2323999404907227</v>
      </c>
      <c r="H79" s="313">
        <v>1.4975999593734741</v>
      </c>
      <c r="I79" s="313">
        <v>1.6380000114440918</v>
      </c>
      <c r="J79" s="314"/>
      <c r="K79" s="315">
        <v>43558.579861111109</v>
      </c>
      <c r="L79" s="315">
        <v>43622.790277777778</v>
      </c>
      <c r="M79" s="315">
        <v>43768.780555555553</v>
      </c>
      <c r="N79" s="315">
        <v>43906.62777777778</v>
      </c>
      <c r="O79" s="314"/>
      <c r="P79" s="316">
        <v>0</v>
      </c>
      <c r="Q79" s="316">
        <v>0</v>
      </c>
      <c r="R79" s="316">
        <v>0</v>
      </c>
      <c r="S79" s="316">
        <v>0</v>
      </c>
      <c r="U79" s="321">
        <v>2.7472527472527472E-2</v>
      </c>
      <c r="W79" s="327">
        <f t="shared" ca="1" si="3"/>
        <v>1.6380000114440918</v>
      </c>
      <c r="X79" s="322">
        <f t="shared" ca="1" si="4"/>
        <v>43906.62777777778</v>
      </c>
      <c r="Y79" s="328">
        <f t="shared" ca="1" si="5"/>
        <v>0</v>
      </c>
    </row>
    <row r="80" spans="1:25" s="304" customFormat="1" x14ac:dyDescent="0.25">
      <c r="A80" s="311" t="s">
        <v>713</v>
      </c>
      <c r="B80" s="311" t="s">
        <v>937</v>
      </c>
      <c r="C80" s="317">
        <v>633</v>
      </c>
      <c r="D80" s="311" t="b">
        <v>0</v>
      </c>
      <c r="E80" s="311" t="s">
        <v>1304</v>
      </c>
      <c r="F80" s="313">
        <v>0.97942519768524172</v>
      </c>
      <c r="G80" s="313">
        <v>0.7555566028747559</v>
      </c>
      <c r="H80" s="313">
        <v>1.0353923736419679</v>
      </c>
      <c r="I80" s="313">
        <v>1.3152281444091798</v>
      </c>
      <c r="J80" s="314"/>
      <c r="K80" s="315">
        <v>43564.147222222222</v>
      </c>
      <c r="L80" s="315">
        <v>43633.62777777778</v>
      </c>
      <c r="M80" s="315">
        <v>43759.50277777778</v>
      </c>
      <c r="N80" s="315">
        <v>43800.147222222222</v>
      </c>
      <c r="O80" s="314"/>
      <c r="P80" s="316">
        <v>0</v>
      </c>
      <c r="Q80" s="316">
        <v>0</v>
      </c>
      <c r="R80" s="316">
        <v>0</v>
      </c>
      <c r="S80" s="316">
        <v>0</v>
      </c>
      <c r="U80" s="321">
        <v>5.4945054945054944E-2</v>
      </c>
      <c r="W80" s="327">
        <f t="shared" ca="1" si="3"/>
        <v>1.3152281444091798</v>
      </c>
      <c r="X80" s="322">
        <f t="shared" ca="1" si="4"/>
        <v>43800.147222222222</v>
      </c>
      <c r="Y80" s="328">
        <f t="shared" ca="1" si="5"/>
        <v>0</v>
      </c>
    </row>
    <row r="81" spans="1:25" s="304" customFormat="1" x14ac:dyDescent="0.25">
      <c r="A81" s="311" t="s">
        <v>713</v>
      </c>
      <c r="B81" s="311" t="s">
        <v>938</v>
      </c>
      <c r="C81" s="317">
        <v>634</v>
      </c>
      <c r="D81" s="311" t="b">
        <v>0</v>
      </c>
      <c r="E81" s="311" t="s">
        <v>1305</v>
      </c>
      <c r="F81" s="313">
        <v>2.1335184633178712</v>
      </c>
      <c r="G81" s="313">
        <v>1.9172362847290039</v>
      </c>
      <c r="H81" s="313">
        <v>2.1767748699645995</v>
      </c>
      <c r="I81" s="313">
        <v>2.4963143476562499</v>
      </c>
      <c r="J81" s="314"/>
      <c r="K81" s="315">
        <v>43558.623611111114</v>
      </c>
      <c r="L81" s="315">
        <v>43622.763194444444</v>
      </c>
      <c r="M81" s="315">
        <v>43768.787499999999</v>
      </c>
      <c r="N81" s="315">
        <v>43887.815972222219</v>
      </c>
      <c r="O81" s="314"/>
      <c r="P81" s="316">
        <v>0</v>
      </c>
      <c r="Q81" s="316">
        <v>0</v>
      </c>
      <c r="R81" s="316">
        <v>0</v>
      </c>
      <c r="S81" s="316">
        <v>0</v>
      </c>
      <c r="U81" s="321">
        <v>1.9230769230769232E-2</v>
      </c>
      <c r="W81" s="327">
        <f t="shared" ca="1" si="3"/>
        <v>2.4963143476562499</v>
      </c>
      <c r="X81" s="322">
        <f t="shared" ca="1" si="4"/>
        <v>43887.815972222219</v>
      </c>
      <c r="Y81" s="328">
        <f t="shared" ca="1" si="5"/>
        <v>0</v>
      </c>
    </row>
    <row r="82" spans="1:25" s="304" customFormat="1" x14ac:dyDescent="0.25">
      <c r="A82" s="311" t="s">
        <v>713</v>
      </c>
      <c r="B82" s="311" t="s">
        <v>939</v>
      </c>
      <c r="C82" s="317">
        <v>623</v>
      </c>
      <c r="D82" s="311" t="b">
        <v>0</v>
      </c>
      <c r="E82" s="311" t="s">
        <v>1306</v>
      </c>
      <c r="F82" s="313">
        <v>0.85257016830444332</v>
      </c>
      <c r="G82" s="313">
        <v>0.76326653469848627</v>
      </c>
      <c r="H82" s="313">
        <v>0.88047749929809571</v>
      </c>
      <c r="I82" s="313">
        <v>0.97187417546081545</v>
      </c>
      <c r="J82" s="314"/>
      <c r="K82" s="315">
        <v>43561.78125</v>
      </c>
      <c r="L82" s="315">
        <v>43621.863194444442</v>
      </c>
      <c r="M82" s="315">
        <v>43766.838194444441</v>
      </c>
      <c r="N82" s="315">
        <v>43873.794444444444</v>
      </c>
      <c r="O82" s="314"/>
      <c r="P82" s="316">
        <v>0</v>
      </c>
      <c r="Q82" s="316">
        <v>0</v>
      </c>
      <c r="R82" s="316">
        <v>0</v>
      </c>
      <c r="S82" s="316">
        <v>0</v>
      </c>
      <c r="U82" s="321">
        <v>2.4725274725274724E-2</v>
      </c>
      <c r="W82" s="327">
        <f t="shared" ca="1" si="3"/>
        <v>0.97187417546081545</v>
      </c>
      <c r="X82" s="322">
        <f t="shared" ca="1" si="4"/>
        <v>43873.794444444444</v>
      </c>
      <c r="Y82" s="328">
        <f t="shared" ca="1" si="5"/>
        <v>0</v>
      </c>
    </row>
    <row r="83" spans="1:25" s="304" customFormat="1" x14ac:dyDescent="0.25">
      <c r="A83" s="311" t="s">
        <v>713</v>
      </c>
      <c r="B83" s="311" t="s">
        <v>940</v>
      </c>
      <c r="C83" s="317">
        <v>636</v>
      </c>
      <c r="D83" s="311" t="b">
        <v>0</v>
      </c>
      <c r="E83" s="311" t="s">
        <v>1307</v>
      </c>
      <c r="F83" s="313">
        <v>1.9162246123657225</v>
      </c>
      <c r="G83" s="313">
        <v>0.91174028297424314</v>
      </c>
      <c r="H83" s="313">
        <v>1.5283860578002928</v>
      </c>
      <c r="I83" s="313">
        <v>2.1700350389099117</v>
      </c>
      <c r="J83" s="314"/>
      <c r="K83" s="315">
        <v>43594.308333333334</v>
      </c>
      <c r="L83" s="315">
        <v>43647.79583333333</v>
      </c>
      <c r="M83" s="315">
        <v>43747.756249999999</v>
      </c>
      <c r="N83" s="315">
        <v>43800.570833333331</v>
      </c>
      <c r="O83" s="314"/>
      <c r="P83" s="316">
        <v>0</v>
      </c>
      <c r="Q83" s="316">
        <v>0</v>
      </c>
      <c r="R83" s="316">
        <v>0</v>
      </c>
      <c r="S83" s="316">
        <v>0</v>
      </c>
      <c r="U83" s="321">
        <v>0.22527472527472528</v>
      </c>
      <c r="W83" s="327">
        <f t="shared" ca="1" si="3"/>
        <v>2.1700350389099117</v>
      </c>
      <c r="X83" s="322">
        <f t="shared" ca="1" si="4"/>
        <v>43800.570833333331</v>
      </c>
      <c r="Y83" s="328">
        <f t="shared" ca="1" si="5"/>
        <v>0</v>
      </c>
    </row>
    <row r="84" spans="1:25" s="304" customFormat="1" x14ac:dyDescent="0.25">
      <c r="A84" s="311" t="s">
        <v>713</v>
      </c>
      <c r="B84" s="311" t="s">
        <v>941</v>
      </c>
      <c r="C84" s="317">
        <v>641</v>
      </c>
      <c r="D84" s="311" t="b">
        <v>0</v>
      </c>
      <c r="E84" s="311" t="s">
        <v>1308</v>
      </c>
      <c r="F84" s="313">
        <v>0.53108267623138417</v>
      </c>
      <c r="G84" s="313">
        <v>0.7020620283050536</v>
      </c>
      <c r="H84" s="313">
        <v>0.72648759292602538</v>
      </c>
      <c r="I84" s="313">
        <v>0.72997699044799791</v>
      </c>
      <c r="J84" s="314"/>
      <c r="K84" s="315">
        <v>43558</v>
      </c>
      <c r="L84" s="315">
        <v>43708.111111111109</v>
      </c>
      <c r="M84" s="315">
        <v>43710.103472222225</v>
      </c>
      <c r="N84" s="315">
        <v>43878.540972222225</v>
      </c>
      <c r="O84" s="314"/>
      <c r="P84" s="316">
        <v>0</v>
      </c>
      <c r="Q84" s="316">
        <v>0</v>
      </c>
      <c r="R84" s="316">
        <v>0</v>
      </c>
      <c r="S84" s="316">
        <v>0</v>
      </c>
      <c r="U84" s="321">
        <v>0.14835164835164835</v>
      </c>
      <c r="W84" s="327">
        <f t="shared" ca="1" si="3"/>
        <v>0.72997699044799791</v>
      </c>
      <c r="X84" s="322">
        <f t="shared" ca="1" si="4"/>
        <v>43878.540972222225</v>
      </c>
      <c r="Y84" s="328">
        <f t="shared" ca="1" si="5"/>
        <v>0</v>
      </c>
    </row>
    <row r="85" spans="1:25" s="304" customFormat="1" x14ac:dyDescent="0.25">
      <c r="A85" s="311" t="s">
        <v>713</v>
      </c>
      <c r="B85" s="311" t="s">
        <v>942</v>
      </c>
      <c r="C85" s="317">
        <v>639</v>
      </c>
      <c r="D85" s="311" t="b">
        <v>0</v>
      </c>
      <c r="E85" s="311" t="s">
        <v>1309</v>
      </c>
      <c r="F85" s="313">
        <v>2.4776082930908201</v>
      </c>
      <c r="G85" s="313">
        <v>1.8439394591674805</v>
      </c>
      <c r="H85" s="313">
        <v>2.3065821729736329</v>
      </c>
      <c r="I85" s="313">
        <v>2.6725430219726563</v>
      </c>
      <c r="J85" s="314"/>
      <c r="K85" s="315">
        <v>43558.836111111108</v>
      </c>
      <c r="L85" s="315">
        <v>43621.836805555555</v>
      </c>
      <c r="M85" s="315">
        <v>43768.772916666669</v>
      </c>
      <c r="N85" s="315">
        <v>43902.772916666669</v>
      </c>
      <c r="O85" s="314"/>
      <c r="P85" s="316">
        <v>0</v>
      </c>
      <c r="Q85" s="316">
        <v>0</v>
      </c>
      <c r="R85" s="316">
        <v>0</v>
      </c>
      <c r="S85" s="316">
        <v>0</v>
      </c>
      <c r="U85" s="321">
        <v>3.2967032967032968E-2</v>
      </c>
      <c r="W85" s="327">
        <f t="shared" ca="1" si="3"/>
        <v>2.6725430219726563</v>
      </c>
      <c r="X85" s="322">
        <f t="shared" ca="1" si="4"/>
        <v>43902.772916666669</v>
      </c>
      <c r="Y85" s="328">
        <f t="shared" ca="1" si="5"/>
        <v>0</v>
      </c>
    </row>
    <row r="86" spans="1:25" s="304" customFormat="1" x14ac:dyDescent="0.25">
      <c r="A86" s="311" t="s">
        <v>715</v>
      </c>
      <c r="B86" s="311" t="s">
        <v>943</v>
      </c>
      <c r="C86" s="317">
        <v>524</v>
      </c>
      <c r="D86" s="311" t="b">
        <v>1</v>
      </c>
      <c r="E86" s="311" t="s">
        <v>1257</v>
      </c>
      <c r="F86" s="313"/>
      <c r="G86" s="313"/>
      <c r="H86" s="313"/>
      <c r="I86" s="313"/>
      <c r="J86" s="314"/>
      <c r="K86" s="315"/>
      <c r="L86" s="315"/>
      <c r="M86" s="315"/>
      <c r="N86" s="315"/>
      <c r="O86" s="314"/>
      <c r="P86" s="316">
        <v>0</v>
      </c>
      <c r="Q86" s="316">
        <v>0</v>
      </c>
      <c r="R86" s="316">
        <v>0</v>
      </c>
      <c r="S86" s="316">
        <v>0</v>
      </c>
      <c r="U86" s="321"/>
      <c r="W86" s="327" t="str">
        <f t="shared" ca="1" si="3"/>
        <v/>
      </c>
      <c r="X86" s="322" t="str">
        <f t="shared" ca="1" si="4"/>
        <v/>
      </c>
      <c r="Y86" s="328" t="str">
        <f t="shared" ca="1" si="5"/>
        <v/>
      </c>
    </row>
    <row r="87" spans="1:25" s="304" customFormat="1" x14ac:dyDescent="0.25">
      <c r="A87" s="311" t="s">
        <v>715</v>
      </c>
      <c r="B87" s="311" t="s">
        <v>715</v>
      </c>
      <c r="C87" s="317">
        <v>550</v>
      </c>
      <c r="D87" s="311" t="b">
        <v>0</v>
      </c>
      <c r="E87" s="311" t="s">
        <v>1310</v>
      </c>
      <c r="F87" s="313">
        <v>1.9399800300598145</v>
      </c>
      <c r="G87" s="313">
        <v>1.3522200584411621</v>
      </c>
      <c r="H87" s="313">
        <v>1.7428200244903564</v>
      </c>
      <c r="I87" s="313">
        <v>2.1892199516296387</v>
      </c>
      <c r="J87" s="314"/>
      <c r="K87" s="315">
        <v>43558.306944444441</v>
      </c>
      <c r="L87" s="315">
        <v>43642.355555555558</v>
      </c>
      <c r="M87" s="315">
        <v>43769.84652777778</v>
      </c>
      <c r="N87" s="315">
        <v>43824.480555555558</v>
      </c>
      <c r="O87" s="314"/>
      <c r="P87" s="316">
        <v>0</v>
      </c>
      <c r="Q87" s="316">
        <v>0</v>
      </c>
      <c r="R87" s="316">
        <v>0</v>
      </c>
      <c r="S87" s="316">
        <v>0</v>
      </c>
      <c r="U87" s="321">
        <v>1.9230769230769232E-2</v>
      </c>
      <c r="W87" s="327">
        <f t="shared" ca="1" si="3"/>
        <v>2.1892199516296387</v>
      </c>
      <c r="X87" s="322">
        <f t="shared" ca="1" si="4"/>
        <v>43824.480555555558</v>
      </c>
      <c r="Y87" s="328">
        <f t="shared" ca="1" si="5"/>
        <v>0</v>
      </c>
    </row>
    <row r="88" spans="1:25" s="304" customFormat="1" x14ac:dyDescent="0.25">
      <c r="A88" s="311" t="s">
        <v>715</v>
      </c>
      <c r="B88" s="311" t="s">
        <v>944</v>
      </c>
      <c r="C88" s="317">
        <v>557</v>
      </c>
      <c r="D88" s="311" t="b">
        <v>0</v>
      </c>
      <c r="E88" s="311" t="s">
        <v>1311</v>
      </c>
      <c r="F88" s="313">
        <v>3.7839639545898436</v>
      </c>
      <c r="G88" s="313">
        <v>2.8130727438354488</v>
      </c>
      <c r="H88" s="313">
        <v>3.6670942840576171</v>
      </c>
      <c r="I88" s="313">
        <v>4.0885232681884762</v>
      </c>
      <c r="J88" s="314"/>
      <c r="K88" s="315">
        <v>43558.527777777781</v>
      </c>
      <c r="L88" s="315">
        <v>43622.507638888892</v>
      </c>
      <c r="M88" s="315">
        <v>43769.3</v>
      </c>
      <c r="N88" s="315">
        <v>43817.309027777781</v>
      </c>
      <c r="O88" s="314"/>
      <c r="P88" s="316">
        <v>0</v>
      </c>
      <c r="Q88" s="316">
        <v>0</v>
      </c>
      <c r="R88" s="316">
        <v>0</v>
      </c>
      <c r="S88" s="316">
        <v>0</v>
      </c>
      <c r="U88" s="321">
        <v>2.4725274725274724E-2</v>
      </c>
      <c r="W88" s="327">
        <f t="shared" ca="1" si="3"/>
        <v>4.0885232681884762</v>
      </c>
      <c r="X88" s="322">
        <f t="shared" ca="1" si="4"/>
        <v>43817.309027777781</v>
      </c>
      <c r="Y88" s="328">
        <f t="shared" ca="1" si="5"/>
        <v>0</v>
      </c>
    </row>
    <row r="89" spans="1:25" s="304" customFormat="1" x14ac:dyDescent="0.25">
      <c r="A89" s="311" t="s">
        <v>715</v>
      </c>
      <c r="B89" s="311" t="s">
        <v>945</v>
      </c>
      <c r="C89" s="317">
        <v>525</v>
      </c>
      <c r="D89" s="311" t="b">
        <v>0</v>
      </c>
      <c r="E89" s="311" t="s">
        <v>1312</v>
      </c>
      <c r="F89" s="313">
        <v>1.8423299789428711</v>
      </c>
      <c r="G89" s="313">
        <v>1.3237199783325195</v>
      </c>
      <c r="H89" s="313">
        <v>1.5639799833297729</v>
      </c>
      <c r="I89" s="313">
        <v>2.0151998996734619</v>
      </c>
      <c r="J89" s="314"/>
      <c r="K89" s="315">
        <v>43558.504861111112</v>
      </c>
      <c r="L89" s="315">
        <v>43629.520138888889</v>
      </c>
      <c r="M89" s="315">
        <v>43769.461805555555</v>
      </c>
      <c r="N89" s="315">
        <v>43843.48333333333</v>
      </c>
      <c r="O89" s="314"/>
      <c r="P89" s="316">
        <v>0</v>
      </c>
      <c r="Q89" s="316">
        <v>0</v>
      </c>
      <c r="R89" s="316">
        <v>0</v>
      </c>
      <c r="S89" s="316">
        <v>0</v>
      </c>
      <c r="U89" s="321">
        <v>3.021978021978022E-2</v>
      </c>
      <c r="W89" s="327">
        <f t="shared" ca="1" si="3"/>
        <v>2.0151998996734619</v>
      </c>
      <c r="X89" s="322">
        <f t="shared" ca="1" si="4"/>
        <v>43843.48333333333</v>
      </c>
      <c r="Y89" s="328">
        <f t="shared" ca="1" si="5"/>
        <v>0</v>
      </c>
    </row>
    <row r="90" spans="1:25" s="304" customFormat="1" x14ac:dyDescent="0.25">
      <c r="A90" s="311" t="s">
        <v>715</v>
      </c>
      <c r="B90" s="311" t="s">
        <v>946</v>
      </c>
      <c r="C90" s="317">
        <v>560</v>
      </c>
      <c r="D90" s="311" t="b">
        <v>0</v>
      </c>
      <c r="E90" s="311" t="s">
        <v>1313</v>
      </c>
      <c r="F90" s="313">
        <v>0.88141900300979614</v>
      </c>
      <c r="G90" s="313">
        <v>0.72917389869689941</v>
      </c>
      <c r="H90" s="313">
        <v>0.7932770848274231</v>
      </c>
      <c r="I90" s="313">
        <v>1.0176383256912231</v>
      </c>
      <c r="J90" s="314"/>
      <c r="K90" s="315">
        <v>43562.529861111114</v>
      </c>
      <c r="L90" s="315">
        <v>43664.824305555558</v>
      </c>
      <c r="M90" s="315">
        <v>43765.474305555559</v>
      </c>
      <c r="N90" s="315">
        <v>43849.470138888886</v>
      </c>
      <c r="O90" s="314"/>
      <c r="P90" s="316">
        <v>0</v>
      </c>
      <c r="Q90" s="316">
        <v>0</v>
      </c>
      <c r="R90" s="316">
        <v>0</v>
      </c>
      <c r="S90" s="316">
        <v>0</v>
      </c>
      <c r="U90" s="321">
        <v>4.3956043956043959E-2</v>
      </c>
      <c r="W90" s="327">
        <f t="shared" ca="1" si="3"/>
        <v>1.0176383256912231</v>
      </c>
      <c r="X90" s="322">
        <f t="shared" ca="1" si="4"/>
        <v>43849.470138888886</v>
      </c>
      <c r="Y90" s="328">
        <f t="shared" ca="1" si="5"/>
        <v>0</v>
      </c>
    </row>
    <row r="91" spans="1:25" s="304" customFormat="1" x14ac:dyDescent="0.25">
      <c r="A91" s="311" t="s">
        <v>717</v>
      </c>
      <c r="B91" s="311" t="s">
        <v>717</v>
      </c>
      <c r="C91" s="317">
        <v>246</v>
      </c>
      <c r="D91" s="311" t="b">
        <v>0</v>
      </c>
      <c r="E91" s="311" t="s">
        <v>1314</v>
      </c>
      <c r="F91" s="313">
        <v>7.2132332529296868</v>
      </c>
      <c r="G91" s="313">
        <v>6.4986099895019525</v>
      </c>
      <c r="H91" s="313">
        <v>8.6424809426269533</v>
      </c>
      <c r="I91" s="313">
        <v>9.2454446481933594</v>
      </c>
      <c r="J91" s="314"/>
      <c r="K91" s="315">
        <v>43572.448611111111</v>
      </c>
      <c r="L91" s="315">
        <v>43622.71597222222</v>
      </c>
      <c r="M91" s="315">
        <v>43768.72152777778</v>
      </c>
      <c r="N91" s="315">
        <v>43859.727777777778</v>
      </c>
      <c r="O91" s="314"/>
      <c r="P91" s="316">
        <v>0</v>
      </c>
      <c r="Q91" s="316">
        <v>0</v>
      </c>
      <c r="R91" s="316">
        <v>0</v>
      </c>
      <c r="S91" s="316">
        <v>0</v>
      </c>
      <c r="U91" s="321">
        <v>1.6483516483516484E-2</v>
      </c>
      <c r="W91" s="327">
        <f t="shared" ca="1" si="3"/>
        <v>9.2454446481933594</v>
      </c>
      <c r="X91" s="322">
        <f t="shared" ca="1" si="4"/>
        <v>43859.727777777778</v>
      </c>
      <c r="Y91" s="328">
        <f t="shared" ca="1" si="5"/>
        <v>0</v>
      </c>
    </row>
    <row r="92" spans="1:25" s="304" customFormat="1" x14ac:dyDescent="0.25">
      <c r="A92" s="311" t="s">
        <v>717</v>
      </c>
      <c r="B92" s="311" t="s">
        <v>947</v>
      </c>
      <c r="C92" s="317">
        <v>249</v>
      </c>
      <c r="D92" s="311" t="b">
        <v>0</v>
      </c>
      <c r="E92" s="311" t="s">
        <v>1315</v>
      </c>
      <c r="F92" s="313">
        <v>7.3280000686645508</v>
      </c>
      <c r="G92" s="313">
        <v>6.4960000514984131</v>
      </c>
      <c r="H92" s="313">
        <v>7.9039998054504395</v>
      </c>
      <c r="I92" s="313">
        <v>9.3439998626708984</v>
      </c>
      <c r="J92" s="314"/>
      <c r="K92" s="315">
        <v>43556.487500000003</v>
      </c>
      <c r="L92" s="315">
        <v>43703.334722222222</v>
      </c>
      <c r="M92" s="315">
        <v>43767.745138888888</v>
      </c>
      <c r="N92" s="315">
        <v>43853.540972222225</v>
      </c>
      <c r="O92" s="314"/>
      <c r="P92" s="316">
        <v>0</v>
      </c>
      <c r="Q92" s="316">
        <v>0</v>
      </c>
      <c r="R92" s="316">
        <v>0</v>
      </c>
      <c r="S92" s="316">
        <v>0</v>
      </c>
      <c r="U92" s="321">
        <v>2.7472527472527472E-2</v>
      </c>
      <c r="W92" s="327">
        <f t="shared" ca="1" si="3"/>
        <v>9.3439998626708984</v>
      </c>
      <c r="X92" s="322">
        <f t="shared" ca="1" si="4"/>
        <v>43853.540972222225</v>
      </c>
      <c r="Y92" s="328">
        <f t="shared" ca="1" si="5"/>
        <v>0</v>
      </c>
    </row>
    <row r="93" spans="1:25" s="304" customFormat="1" x14ac:dyDescent="0.25">
      <c r="A93" s="311" t="s">
        <v>717</v>
      </c>
      <c r="B93" s="311" t="s">
        <v>1649</v>
      </c>
      <c r="C93" s="317">
        <v>240</v>
      </c>
      <c r="D93" s="311" t="b">
        <v>0</v>
      </c>
      <c r="E93" s="311" t="s">
        <v>1651</v>
      </c>
      <c r="F93" s="313" t="s">
        <v>873</v>
      </c>
      <c r="G93" s="313" t="s">
        <v>873</v>
      </c>
      <c r="H93" s="313" t="s">
        <v>873</v>
      </c>
      <c r="I93" s="313">
        <v>6.1440000534057617</v>
      </c>
      <c r="J93" s="314"/>
      <c r="K93" s="315" t="s">
        <v>875</v>
      </c>
      <c r="L93" s="315" t="s">
        <v>875</v>
      </c>
      <c r="M93" s="315" t="s">
        <v>875</v>
      </c>
      <c r="N93" s="315">
        <v>43794.574999999997</v>
      </c>
      <c r="O93" s="314"/>
      <c r="P93" s="316">
        <v>0</v>
      </c>
      <c r="Q93" s="316">
        <v>0</v>
      </c>
      <c r="R93" s="316">
        <v>0</v>
      </c>
      <c r="S93" s="316">
        <v>0</v>
      </c>
      <c r="U93" s="321">
        <v>0.58791208791208793</v>
      </c>
      <c r="W93" s="327">
        <f t="shared" ca="1" si="3"/>
        <v>6.1440000534057617</v>
      </c>
      <c r="X93" s="322">
        <f t="shared" ca="1" si="4"/>
        <v>43794.574999999997</v>
      </c>
      <c r="Y93" s="328">
        <f t="shared" ca="1" si="5"/>
        <v>0</v>
      </c>
    </row>
    <row r="94" spans="1:25" s="304" customFormat="1" x14ac:dyDescent="0.25">
      <c r="A94" s="311" t="s">
        <v>717</v>
      </c>
      <c r="B94" s="311" t="s">
        <v>948</v>
      </c>
      <c r="C94" s="317">
        <v>270</v>
      </c>
      <c r="D94" s="311" t="b">
        <v>0</v>
      </c>
      <c r="E94" s="311" t="s">
        <v>1316</v>
      </c>
      <c r="F94" s="313">
        <v>3.3052170447387694</v>
      </c>
      <c r="G94" s="313">
        <v>2.4963454536743162</v>
      </c>
      <c r="H94" s="313">
        <v>3.4702455175781246</v>
      </c>
      <c r="I94" s="313">
        <v>4.6510122300415038</v>
      </c>
      <c r="J94" s="314"/>
      <c r="K94" s="315">
        <v>43571.715277777781</v>
      </c>
      <c r="L94" s="315">
        <v>43641.70416666667</v>
      </c>
      <c r="M94" s="315">
        <v>43768.727083333331</v>
      </c>
      <c r="N94" s="315">
        <v>43789.727777777778</v>
      </c>
      <c r="O94" s="314"/>
      <c r="P94" s="316">
        <v>0</v>
      </c>
      <c r="Q94" s="316">
        <v>0</v>
      </c>
      <c r="R94" s="316">
        <v>0</v>
      </c>
      <c r="S94" s="316">
        <v>0</v>
      </c>
      <c r="U94" s="321">
        <v>2.4725274725274724E-2</v>
      </c>
      <c r="W94" s="327">
        <f t="shared" ca="1" si="3"/>
        <v>4.6510122300415038</v>
      </c>
      <c r="X94" s="322">
        <f t="shared" ca="1" si="4"/>
        <v>43789.727777777778</v>
      </c>
      <c r="Y94" s="328">
        <f t="shared" ca="1" si="5"/>
        <v>0</v>
      </c>
    </row>
    <row r="95" spans="1:25" s="304" customFormat="1" x14ac:dyDescent="0.25">
      <c r="A95" s="311" t="s">
        <v>717</v>
      </c>
      <c r="B95" s="311" t="s">
        <v>949</v>
      </c>
      <c r="C95" s="317">
        <v>248</v>
      </c>
      <c r="D95" s="311" t="b">
        <v>0</v>
      </c>
      <c r="E95" s="311" t="s">
        <v>1317</v>
      </c>
      <c r="F95" s="313">
        <v>11.450015761421204</v>
      </c>
      <c r="G95" s="313">
        <v>9.4853110390243511</v>
      </c>
      <c r="H95" s="313">
        <v>11.187368573013305</v>
      </c>
      <c r="I95" s="313">
        <v>13.054344291564941</v>
      </c>
      <c r="J95" s="314"/>
      <c r="K95" s="315">
        <v>43558.511111111111</v>
      </c>
      <c r="L95" s="315">
        <v>43621.520833333336</v>
      </c>
      <c r="M95" s="315">
        <v>43768.500694444447</v>
      </c>
      <c r="N95" s="315">
        <v>43788.51666666667</v>
      </c>
      <c r="O95" s="314"/>
      <c r="P95" s="316">
        <v>0</v>
      </c>
      <c r="Q95" s="316">
        <v>0</v>
      </c>
      <c r="R95" s="316">
        <v>0</v>
      </c>
      <c r="S95" s="316">
        <v>0</v>
      </c>
      <c r="U95" s="321">
        <v>1.9230769230769232E-2</v>
      </c>
      <c r="W95" s="327">
        <f t="shared" ca="1" si="3"/>
        <v>13.054344291564941</v>
      </c>
      <c r="X95" s="322">
        <f t="shared" ca="1" si="4"/>
        <v>43788.51666666667</v>
      </c>
      <c r="Y95" s="328">
        <f t="shared" ca="1" si="5"/>
        <v>0</v>
      </c>
    </row>
    <row r="96" spans="1:25" s="304" customFormat="1" x14ac:dyDescent="0.25">
      <c r="A96" s="311" t="s">
        <v>719</v>
      </c>
      <c r="B96" s="311" t="s">
        <v>950</v>
      </c>
      <c r="C96" s="317">
        <v>372</v>
      </c>
      <c r="D96" s="311" t="b">
        <v>0</v>
      </c>
      <c r="E96" s="311" t="s">
        <v>1318</v>
      </c>
      <c r="F96" s="313">
        <v>0.59831128455352778</v>
      </c>
      <c r="G96" s="313">
        <v>0.51084432322692874</v>
      </c>
      <c r="H96" s="313">
        <v>0.51084432322692874</v>
      </c>
      <c r="I96" s="313">
        <v>0.52852380651855468</v>
      </c>
      <c r="J96" s="314"/>
      <c r="K96" s="315">
        <v>43569.131249999999</v>
      </c>
      <c r="L96" s="315">
        <v>43620.39166666667</v>
      </c>
      <c r="M96" s="315">
        <v>43720.484722222223</v>
      </c>
      <c r="N96" s="315">
        <v>43894.798611111109</v>
      </c>
      <c r="O96" s="314"/>
      <c r="P96" s="316">
        <v>0</v>
      </c>
      <c r="Q96" s="316">
        <v>0</v>
      </c>
      <c r="R96" s="316">
        <v>0</v>
      </c>
      <c r="S96" s="316">
        <v>0</v>
      </c>
      <c r="U96" s="321">
        <v>0.10164835164835165</v>
      </c>
      <c r="W96" s="327">
        <f t="shared" ca="1" si="3"/>
        <v>0.59831128455352778</v>
      </c>
      <c r="X96" s="322">
        <f t="shared" ca="1" si="4"/>
        <v>43569.131249999999</v>
      </c>
      <c r="Y96" s="328">
        <f t="shared" ca="1" si="5"/>
        <v>0</v>
      </c>
    </row>
    <row r="97" spans="1:25" s="304" customFormat="1" x14ac:dyDescent="0.25">
      <c r="A97" s="311" t="s">
        <v>719</v>
      </c>
      <c r="B97" s="311" t="s">
        <v>951</v>
      </c>
      <c r="C97" s="317">
        <v>318</v>
      </c>
      <c r="D97" s="311" t="b">
        <v>1</v>
      </c>
      <c r="E97" s="311" t="s">
        <v>1319</v>
      </c>
      <c r="F97" s="313">
        <v>1.0857549262390136</v>
      </c>
      <c r="G97" s="313">
        <v>1.0137213203277589</v>
      </c>
      <c r="H97" s="313">
        <v>1.0008973168792723</v>
      </c>
      <c r="I97" s="313">
        <v>1.3810797930297851</v>
      </c>
      <c r="J97" s="314"/>
      <c r="K97" s="315">
        <v>43571.786111111112</v>
      </c>
      <c r="L97" s="315">
        <v>43619.080555555556</v>
      </c>
      <c r="M97" s="315">
        <v>43767.777083333334</v>
      </c>
      <c r="N97" s="315">
        <v>43885.59097222222</v>
      </c>
      <c r="O97" s="314"/>
      <c r="P97" s="316">
        <v>0</v>
      </c>
      <c r="Q97" s="316">
        <v>0.3193359375</v>
      </c>
      <c r="R97" s="316">
        <v>0.13623046875</v>
      </c>
      <c r="S97" s="316">
        <v>0.3251953125</v>
      </c>
      <c r="U97" s="321">
        <v>5.7692307692307696E-2</v>
      </c>
      <c r="W97" s="327">
        <f t="shared" ca="1" si="3"/>
        <v>1.3810797930297851</v>
      </c>
      <c r="X97" s="322">
        <f t="shared" ca="1" si="4"/>
        <v>43885.59097222222</v>
      </c>
      <c r="Y97" s="328">
        <f t="shared" ca="1" si="5"/>
        <v>0.3251953125</v>
      </c>
    </row>
    <row r="98" spans="1:25" s="304" customFormat="1" x14ac:dyDescent="0.25">
      <c r="A98" s="311" t="s">
        <v>719</v>
      </c>
      <c r="B98" s="311" t="s">
        <v>952</v>
      </c>
      <c r="C98" s="317">
        <v>370</v>
      </c>
      <c r="D98" s="311" t="b">
        <v>0</v>
      </c>
      <c r="E98" s="311" t="s">
        <v>1320</v>
      </c>
      <c r="F98" s="313">
        <v>5.0759401321411133</v>
      </c>
      <c r="G98" s="313">
        <v>3.361841082572937</v>
      </c>
      <c r="H98" s="313">
        <v>4.3844105005264282</v>
      </c>
      <c r="I98" s="313">
        <v>5.000636100769043</v>
      </c>
      <c r="J98" s="314"/>
      <c r="K98" s="315">
        <v>43570.340277777781</v>
      </c>
      <c r="L98" s="315">
        <v>43628.72152777778</v>
      </c>
      <c r="M98" s="315">
        <v>43768.774305555555</v>
      </c>
      <c r="N98" s="315">
        <v>43799.786111111112</v>
      </c>
      <c r="O98" s="314"/>
      <c r="P98" s="316">
        <v>0</v>
      </c>
      <c r="Q98" s="316">
        <v>0</v>
      </c>
      <c r="R98" s="316">
        <v>0</v>
      </c>
      <c r="S98" s="316">
        <v>0</v>
      </c>
      <c r="U98" s="321">
        <v>2.197802197802198E-2</v>
      </c>
      <c r="W98" s="327">
        <f t="shared" ca="1" si="3"/>
        <v>5.0759401321411133</v>
      </c>
      <c r="X98" s="322">
        <f t="shared" ca="1" si="4"/>
        <v>43570.340277777781</v>
      </c>
      <c r="Y98" s="328">
        <f t="shared" ca="1" si="5"/>
        <v>0</v>
      </c>
    </row>
    <row r="99" spans="1:25" s="304" customFormat="1" x14ac:dyDescent="0.25">
      <c r="A99" s="311" t="s">
        <v>719</v>
      </c>
      <c r="B99" s="311" t="s">
        <v>953</v>
      </c>
      <c r="C99" s="317">
        <v>312</v>
      </c>
      <c r="D99" s="311" t="b">
        <v>0</v>
      </c>
      <c r="E99" s="311" t="s">
        <v>1321</v>
      </c>
      <c r="F99" s="313">
        <v>5.9169001579284668</v>
      </c>
      <c r="G99" s="313">
        <v>5.00409996509552</v>
      </c>
      <c r="H99" s="313">
        <v>5.215999960899353</v>
      </c>
      <c r="I99" s="313">
        <v>6.7970998287200928</v>
      </c>
      <c r="J99" s="314"/>
      <c r="K99" s="315">
        <v>43559.40902777778</v>
      </c>
      <c r="L99" s="315">
        <v>43633.571527777778</v>
      </c>
      <c r="M99" s="315">
        <v>43768.780555555553</v>
      </c>
      <c r="N99" s="315">
        <v>43812.761805555558</v>
      </c>
      <c r="O99" s="314"/>
      <c r="P99" s="316">
        <v>0</v>
      </c>
      <c r="Q99" s="316">
        <v>0</v>
      </c>
      <c r="R99" s="316">
        <v>0</v>
      </c>
      <c r="S99" s="316">
        <v>0</v>
      </c>
      <c r="U99" s="321">
        <v>3.5714285714285712E-2</v>
      </c>
      <c r="W99" s="327">
        <f t="shared" ca="1" si="3"/>
        <v>6.7970998287200928</v>
      </c>
      <c r="X99" s="322">
        <f t="shared" ca="1" si="4"/>
        <v>43812.761805555558</v>
      </c>
      <c r="Y99" s="328">
        <f t="shared" ca="1" si="5"/>
        <v>0</v>
      </c>
    </row>
    <row r="100" spans="1:25" s="304" customFormat="1" x14ac:dyDescent="0.25">
      <c r="A100" s="311" t="s">
        <v>719</v>
      </c>
      <c r="B100" s="311" t="s">
        <v>954</v>
      </c>
      <c r="C100" s="317">
        <v>338</v>
      </c>
      <c r="D100" s="311" t="b">
        <v>1</v>
      </c>
      <c r="E100" s="311" t="s">
        <v>1257</v>
      </c>
      <c r="F100" s="313"/>
      <c r="G100" s="313"/>
      <c r="H100" s="313"/>
      <c r="I100" s="313"/>
      <c r="J100" s="314"/>
      <c r="K100" s="315"/>
      <c r="L100" s="315"/>
      <c r="M100" s="315"/>
      <c r="N100" s="315"/>
      <c r="O100" s="314"/>
      <c r="P100" s="316">
        <v>0</v>
      </c>
      <c r="Q100" s="316">
        <v>0</v>
      </c>
      <c r="R100" s="316">
        <v>0</v>
      </c>
      <c r="S100" s="316">
        <v>0</v>
      </c>
      <c r="U100" s="321"/>
      <c r="W100" s="327" t="str">
        <f t="shared" ca="1" si="3"/>
        <v/>
      </c>
      <c r="X100" s="322" t="str">
        <f t="shared" ca="1" si="4"/>
        <v/>
      </c>
      <c r="Y100" s="328" t="str">
        <f t="shared" ca="1" si="5"/>
        <v/>
      </c>
    </row>
    <row r="101" spans="1:25" s="304" customFormat="1" x14ac:dyDescent="0.25">
      <c r="A101" s="311" t="s">
        <v>719</v>
      </c>
      <c r="B101" s="311" t="s">
        <v>955</v>
      </c>
      <c r="C101" s="317">
        <v>336</v>
      </c>
      <c r="D101" s="311" t="b">
        <v>1</v>
      </c>
      <c r="E101" s="311" t="s">
        <v>1257</v>
      </c>
      <c r="F101" s="313"/>
      <c r="G101" s="313"/>
      <c r="H101" s="313"/>
      <c r="I101" s="313"/>
      <c r="J101" s="314"/>
      <c r="K101" s="315"/>
      <c r="L101" s="315"/>
      <c r="M101" s="315"/>
      <c r="N101" s="315"/>
      <c r="O101" s="314"/>
      <c r="P101" s="316">
        <v>0</v>
      </c>
      <c r="Q101" s="316">
        <v>0</v>
      </c>
      <c r="R101" s="316">
        <v>0</v>
      </c>
      <c r="S101" s="316">
        <v>0</v>
      </c>
      <c r="U101" s="321"/>
      <c r="W101" s="327" t="str">
        <f t="shared" ca="1" si="3"/>
        <v/>
      </c>
      <c r="X101" s="322" t="str">
        <f t="shared" ca="1" si="4"/>
        <v/>
      </c>
      <c r="Y101" s="328" t="str">
        <f t="shared" ca="1" si="5"/>
        <v/>
      </c>
    </row>
    <row r="102" spans="1:25" s="304" customFormat="1" x14ac:dyDescent="0.25">
      <c r="A102" s="311" t="s">
        <v>719</v>
      </c>
      <c r="B102" s="311" t="s">
        <v>956</v>
      </c>
      <c r="C102" s="317">
        <v>373</v>
      </c>
      <c r="D102" s="311" t="b">
        <v>0</v>
      </c>
      <c r="E102" s="311" t="s">
        <v>1322</v>
      </c>
      <c r="F102" s="313">
        <v>1.5974353129882812</v>
      </c>
      <c r="G102" s="313">
        <v>1.1340464908142089</v>
      </c>
      <c r="H102" s="313">
        <v>1.5730096756896972</v>
      </c>
      <c r="I102" s="313">
        <v>1.9065938112487792</v>
      </c>
      <c r="J102" s="314"/>
      <c r="K102" s="315">
        <v>43556.776388888888</v>
      </c>
      <c r="L102" s="315">
        <v>43619.774305555555</v>
      </c>
      <c r="M102" s="315">
        <v>43767.783333333333</v>
      </c>
      <c r="N102" s="315">
        <v>43830.791666666664</v>
      </c>
      <c r="O102" s="314"/>
      <c r="P102" s="316">
        <v>0</v>
      </c>
      <c r="Q102" s="316">
        <v>0</v>
      </c>
      <c r="R102" s="316">
        <v>0</v>
      </c>
      <c r="S102" s="316">
        <v>0</v>
      </c>
      <c r="U102" s="321">
        <v>2.7472527472527472E-2</v>
      </c>
      <c r="W102" s="327">
        <f t="shared" ca="1" si="3"/>
        <v>1.9065938112487792</v>
      </c>
      <c r="X102" s="322">
        <f t="shared" ca="1" si="4"/>
        <v>43830.791666666664</v>
      </c>
      <c r="Y102" s="328">
        <f t="shared" ca="1" si="5"/>
        <v>0</v>
      </c>
    </row>
    <row r="103" spans="1:25" s="304" customFormat="1" x14ac:dyDescent="0.25">
      <c r="A103" s="311" t="s">
        <v>719</v>
      </c>
      <c r="B103" s="311" t="s">
        <v>957</v>
      </c>
      <c r="C103" s="317">
        <v>349</v>
      </c>
      <c r="D103" s="311" t="b">
        <v>0</v>
      </c>
      <c r="E103" s="311" t="s">
        <v>1323</v>
      </c>
      <c r="F103" s="313">
        <v>0.96600712985229487</v>
      </c>
      <c r="G103" s="313">
        <v>0.9084444259338379</v>
      </c>
      <c r="H103" s="313">
        <v>0.79837752526855466</v>
      </c>
      <c r="I103" s="313">
        <v>0.75947908628845218</v>
      </c>
      <c r="J103" s="314"/>
      <c r="K103" s="315">
        <v>43616.479166666664</v>
      </c>
      <c r="L103" s="315">
        <v>43620.038888888892</v>
      </c>
      <c r="M103" s="315">
        <v>43719.368055555555</v>
      </c>
      <c r="N103" s="315">
        <v>43770.536111111112</v>
      </c>
      <c r="O103" s="314"/>
      <c r="P103" s="316">
        <v>0</v>
      </c>
      <c r="Q103" s="316">
        <v>0</v>
      </c>
      <c r="R103" s="316">
        <v>0</v>
      </c>
      <c r="S103" s="316">
        <v>0</v>
      </c>
      <c r="U103" s="321">
        <v>0.17582417582417584</v>
      </c>
      <c r="W103" s="327">
        <f t="shared" ca="1" si="3"/>
        <v>0.96600712985229487</v>
      </c>
      <c r="X103" s="322">
        <f t="shared" ca="1" si="4"/>
        <v>43616.479166666664</v>
      </c>
      <c r="Y103" s="328">
        <f t="shared" ca="1" si="5"/>
        <v>0</v>
      </c>
    </row>
    <row r="104" spans="1:25" s="304" customFormat="1" x14ac:dyDescent="0.25">
      <c r="A104" s="311" t="s">
        <v>719</v>
      </c>
      <c r="B104" s="311" t="s">
        <v>958</v>
      </c>
      <c r="C104" s="317">
        <v>371</v>
      </c>
      <c r="D104" s="311" t="b">
        <v>0</v>
      </c>
      <c r="E104" s="311" t="s">
        <v>1324</v>
      </c>
      <c r="F104" s="313">
        <v>2.1689947315673828</v>
      </c>
      <c r="G104" s="313">
        <v>1.3776047226562498</v>
      </c>
      <c r="H104" s="313">
        <v>1.9875473686218259</v>
      </c>
      <c r="I104" s="313">
        <v>2.2415737930297848</v>
      </c>
      <c r="J104" s="314"/>
      <c r="K104" s="315">
        <v>43558.826388888891</v>
      </c>
      <c r="L104" s="315">
        <v>43621.341666666667</v>
      </c>
      <c r="M104" s="315">
        <v>43764.779861111114</v>
      </c>
      <c r="N104" s="315">
        <v>43878.775000000001</v>
      </c>
      <c r="O104" s="314"/>
      <c r="P104" s="316">
        <v>0</v>
      </c>
      <c r="Q104" s="316">
        <v>0</v>
      </c>
      <c r="R104" s="316">
        <v>0</v>
      </c>
      <c r="S104" s="316">
        <v>0</v>
      </c>
      <c r="U104" s="321">
        <v>3.8461538461538464E-2</v>
      </c>
      <c r="W104" s="327">
        <f t="shared" ca="1" si="3"/>
        <v>2.2415737930297848</v>
      </c>
      <c r="X104" s="322">
        <f t="shared" ca="1" si="4"/>
        <v>43878.775000000001</v>
      </c>
      <c r="Y104" s="328">
        <f t="shared" ca="1" si="5"/>
        <v>0</v>
      </c>
    </row>
    <row r="105" spans="1:25" s="304" customFormat="1" x14ac:dyDescent="0.25">
      <c r="A105" s="311" t="s">
        <v>721</v>
      </c>
      <c r="B105" s="311" t="s">
        <v>959</v>
      </c>
      <c r="C105" s="317">
        <v>511</v>
      </c>
      <c r="D105" s="311" t="b">
        <v>1</v>
      </c>
      <c r="E105" s="311" t="s">
        <v>1257</v>
      </c>
      <c r="F105" s="313"/>
      <c r="G105" s="313"/>
      <c r="H105" s="313"/>
      <c r="I105" s="313"/>
      <c r="J105" s="314"/>
      <c r="K105" s="315"/>
      <c r="L105" s="315"/>
      <c r="M105" s="315"/>
      <c r="N105" s="315"/>
      <c r="O105" s="314"/>
      <c r="P105" s="316">
        <v>0</v>
      </c>
      <c r="Q105" s="316">
        <v>0</v>
      </c>
      <c r="R105" s="316">
        <v>0</v>
      </c>
      <c r="S105" s="316">
        <v>0</v>
      </c>
      <c r="U105" s="321"/>
      <c r="W105" s="327" t="str">
        <f t="shared" ca="1" si="3"/>
        <v/>
      </c>
      <c r="X105" s="322" t="str">
        <f t="shared" ca="1" si="4"/>
        <v/>
      </c>
      <c r="Y105" s="328" t="str">
        <f t="shared" ca="1" si="5"/>
        <v/>
      </c>
    </row>
    <row r="106" spans="1:25" s="304" customFormat="1" x14ac:dyDescent="0.25">
      <c r="A106" s="311" t="s">
        <v>721</v>
      </c>
      <c r="B106" s="311" t="s">
        <v>960</v>
      </c>
      <c r="C106" s="317">
        <v>563</v>
      </c>
      <c r="D106" s="311" t="b">
        <v>1</v>
      </c>
      <c r="E106" s="311" t="s">
        <v>1257</v>
      </c>
      <c r="F106" s="313"/>
      <c r="G106" s="313"/>
      <c r="H106" s="313"/>
      <c r="I106" s="313"/>
      <c r="J106" s="314"/>
      <c r="K106" s="315"/>
      <c r="L106" s="315"/>
      <c r="M106" s="315"/>
      <c r="N106" s="315"/>
      <c r="O106" s="314"/>
      <c r="P106" s="316">
        <v>0</v>
      </c>
      <c r="Q106" s="316">
        <v>0</v>
      </c>
      <c r="R106" s="316">
        <v>0</v>
      </c>
      <c r="S106" s="316">
        <v>0</v>
      </c>
      <c r="U106" s="321"/>
      <c r="W106" s="327" t="str">
        <f t="shared" ca="1" si="3"/>
        <v/>
      </c>
      <c r="X106" s="322" t="str">
        <f t="shared" ca="1" si="4"/>
        <v/>
      </c>
      <c r="Y106" s="328" t="str">
        <f t="shared" ca="1" si="5"/>
        <v/>
      </c>
    </row>
    <row r="107" spans="1:25" s="304" customFormat="1" x14ac:dyDescent="0.25">
      <c r="A107" s="311" t="s">
        <v>721</v>
      </c>
      <c r="B107" s="311" t="s">
        <v>961</v>
      </c>
      <c r="C107" s="317">
        <v>544</v>
      </c>
      <c r="D107" s="311" t="b">
        <v>0</v>
      </c>
      <c r="E107" s="311" t="s">
        <v>1325</v>
      </c>
      <c r="F107" s="313">
        <v>1.6525673868408202</v>
      </c>
      <c r="G107" s="313">
        <v>1.427851698120117</v>
      </c>
      <c r="H107" s="313">
        <v>1.5143882043151855</v>
      </c>
      <c r="I107" s="313">
        <v>1.8298276471862791</v>
      </c>
      <c r="J107" s="314"/>
      <c r="K107" s="315">
        <v>43563.849305555559</v>
      </c>
      <c r="L107" s="315">
        <v>43628.773611111108</v>
      </c>
      <c r="M107" s="315">
        <v>43767.837500000001</v>
      </c>
      <c r="N107" s="315">
        <v>43897.113888888889</v>
      </c>
      <c r="O107" s="314"/>
      <c r="P107" s="316">
        <v>0</v>
      </c>
      <c r="Q107" s="316">
        <v>0</v>
      </c>
      <c r="R107" s="316">
        <v>0</v>
      </c>
      <c r="S107" s="316">
        <v>0</v>
      </c>
      <c r="U107" s="321">
        <v>2.4725274725274724E-2</v>
      </c>
      <c r="W107" s="327">
        <f t="shared" ca="1" si="3"/>
        <v>1.8298276471862791</v>
      </c>
      <c r="X107" s="322">
        <f t="shared" ca="1" si="4"/>
        <v>43897.113888888889</v>
      </c>
      <c r="Y107" s="328">
        <f t="shared" ca="1" si="5"/>
        <v>0</v>
      </c>
    </row>
    <row r="108" spans="1:25" s="304" customFormat="1" x14ac:dyDescent="0.25">
      <c r="A108" s="311" t="s">
        <v>725</v>
      </c>
      <c r="B108" s="311" t="s">
        <v>962</v>
      </c>
      <c r="C108" s="317" t="s">
        <v>963</v>
      </c>
      <c r="D108" s="311" t="b">
        <v>1</v>
      </c>
      <c r="E108" s="311" t="s">
        <v>1257</v>
      </c>
      <c r="F108" s="313"/>
      <c r="G108" s="313"/>
      <c r="H108" s="313"/>
      <c r="I108" s="313"/>
      <c r="J108" s="314"/>
      <c r="K108" s="315"/>
      <c r="L108" s="315"/>
      <c r="M108" s="315"/>
      <c r="N108" s="315"/>
      <c r="O108" s="314"/>
      <c r="P108" s="316">
        <v>0</v>
      </c>
      <c r="Q108" s="316">
        <v>0</v>
      </c>
      <c r="R108" s="316">
        <v>0</v>
      </c>
      <c r="S108" s="316">
        <v>0</v>
      </c>
      <c r="U108" s="321"/>
      <c r="W108" s="327" t="str">
        <f t="shared" ca="1" si="3"/>
        <v/>
      </c>
      <c r="X108" s="322" t="str">
        <f t="shared" ca="1" si="4"/>
        <v/>
      </c>
      <c r="Y108" s="328" t="str">
        <f t="shared" ca="1" si="5"/>
        <v/>
      </c>
    </row>
    <row r="109" spans="1:25" s="304" customFormat="1" x14ac:dyDescent="0.25">
      <c r="A109" s="311" t="s">
        <v>725</v>
      </c>
      <c r="B109" s="311" t="s">
        <v>725</v>
      </c>
      <c r="C109" s="317" t="s">
        <v>964</v>
      </c>
      <c r="D109" s="311" t="b">
        <v>0</v>
      </c>
      <c r="E109" s="311" t="s">
        <v>1326</v>
      </c>
      <c r="F109" s="313">
        <v>5.4508191785888664</v>
      </c>
      <c r="G109" s="313">
        <v>9.7357470076904296</v>
      </c>
      <c r="H109" s="313">
        <v>8.9882379968261716</v>
      </c>
      <c r="I109" s="313">
        <v>5.6125937293701167</v>
      </c>
      <c r="J109" s="314"/>
      <c r="K109" s="315">
        <v>43571.557638888888</v>
      </c>
      <c r="L109" s="315">
        <v>43670.663888888892</v>
      </c>
      <c r="M109" s="315">
        <v>43711.518055555556</v>
      </c>
      <c r="N109" s="315">
        <v>43788.506249999999</v>
      </c>
      <c r="O109" s="314"/>
      <c r="P109" s="316">
        <v>0</v>
      </c>
      <c r="Q109" s="316">
        <v>0</v>
      </c>
      <c r="R109" s="316">
        <v>0</v>
      </c>
      <c r="S109" s="316">
        <v>0</v>
      </c>
      <c r="U109" s="321">
        <v>2.197802197802198E-2</v>
      </c>
      <c r="W109" s="327">
        <f t="shared" ca="1" si="3"/>
        <v>9.7357470076904296</v>
      </c>
      <c r="X109" s="322">
        <f t="shared" ca="1" si="4"/>
        <v>43670.663888888892</v>
      </c>
      <c r="Y109" s="328">
        <f t="shared" ca="1" si="5"/>
        <v>0</v>
      </c>
    </row>
    <row r="110" spans="1:25" s="304" customFormat="1" x14ac:dyDescent="0.25">
      <c r="A110" s="311" t="s">
        <v>725</v>
      </c>
      <c r="B110" s="311" t="s">
        <v>965</v>
      </c>
      <c r="C110" s="317" t="s">
        <v>966</v>
      </c>
      <c r="D110" s="311" t="b">
        <v>0</v>
      </c>
      <c r="E110" s="311" t="s">
        <v>1327</v>
      </c>
      <c r="F110" s="313">
        <v>2.2386000156402588</v>
      </c>
      <c r="G110" s="313">
        <v>1.9434000253677368</v>
      </c>
      <c r="H110" s="313">
        <v>2.6691000461578369</v>
      </c>
      <c r="I110" s="313">
        <v>2.8043999671936035</v>
      </c>
      <c r="J110" s="314"/>
      <c r="K110" s="315">
        <v>43556.751388888886</v>
      </c>
      <c r="L110" s="315">
        <v>43687.768055555556</v>
      </c>
      <c r="M110" s="315">
        <v>43766.774305555555</v>
      </c>
      <c r="N110" s="315">
        <v>43789.775694444441</v>
      </c>
      <c r="O110" s="314"/>
      <c r="P110" s="316">
        <v>0</v>
      </c>
      <c r="Q110" s="316">
        <v>0</v>
      </c>
      <c r="R110" s="316">
        <v>0</v>
      </c>
      <c r="S110" s="316">
        <v>0</v>
      </c>
      <c r="U110" s="321">
        <v>2.197802197802198E-2</v>
      </c>
      <c r="W110" s="327">
        <f t="shared" ca="1" si="3"/>
        <v>2.8043999671936035</v>
      </c>
      <c r="X110" s="322">
        <f t="shared" ca="1" si="4"/>
        <v>43789.775694444441</v>
      </c>
      <c r="Y110" s="328">
        <f t="shared" ca="1" si="5"/>
        <v>0</v>
      </c>
    </row>
    <row r="111" spans="1:25" s="304" customFormat="1" x14ac:dyDescent="0.25">
      <c r="A111" s="311" t="s">
        <v>725</v>
      </c>
      <c r="B111" s="311" t="s">
        <v>967</v>
      </c>
      <c r="C111" s="317" t="s">
        <v>968</v>
      </c>
      <c r="D111" s="311" t="b">
        <v>0</v>
      </c>
      <c r="E111" s="311" t="s">
        <v>1328</v>
      </c>
      <c r="F111" s="313">
        <v>8.8306450843811035</v>
      </c>
      <c r="G111" s="313">
        <v>5.2822580337524414</v>
      </c>
      <c r="H111" s="313">
        <v>7.7318546772003174</v>
      </c>
      <c r="I111" s="313">
        <v>9.8185482025146484</v>
      </c>
      <c r="J111" s="314"/>
      <c r="K111" s="315">
        <v>43587.524305555555</v>
      </c>
      <c r="L111" s="315">
        <v>43628.720138888886</v>
      </c>
      <c r="M111" s="315">
        <v>43756.307638888888</v>
      </c>
      <c r="N111" s="315">
        <v>43880.386805555558</v>
      </c>
      <c r="O111" s="314"/>
      <c r="P111" s="316">
        <v>0</v>
      </c>
      <c r="Q111" s="316">
        <v>0</v>
      </c>
      <c r="R111" s="316">
        <v>0</v>
      </c>
      <c r="S111" s="316">
        <v>0</v>
      </c>
      <c r="U111" s="321">
        <v>0.15659340659340659</v>
      </c>
      <c r="W111" s="327">
        <f t="shared" ca="1" si="3"/>
        <v>9.8185482025146484</v>
      </c>
      <c r="X111" s="322">
        <f t="shared" ca="1" si="4"/>
        <v>43880.386805555558</v>
      </c>
      <c r="Y111" s="328">
        <f t="shared" ca="1" si="5"/>
        <v>0</v>
      </c>
    </row>
    <row r="112" spans="1:25" s="304" customFormat="1" x14ac:dyDescent="0.25">
      <c r="A112" s="311" t="s">
        <v>725</v>
      </c>
      <c r="B112" s="311" t="s">
        <v>969</v>
      </c>
      <c r="C112" s="317" t="s">
        <v>970</v>
      </c>
      <c r="D112" s="311" t="b">
        <v>0</v>
      </c>
      <c r="E112" s="311" t="s">
        <v>1329</v>
      </c>
      <c r="F112" s="313">
        <v>5.0234980750732419</v>
      </c>
      <c r="G112" s="313">
        <v>4.2197383365478514</v>
      </c>
      <c r="H112" s="313">
        <v>4.9788449500732419</v>
      </c>
      <c r="I112" s="313">
        <v>5.7491142634277335</v>
      </c>
      <c r="J112" s="314"/>
      <c r="K112" s="315">
        <v>43559.402777777781</v>
      </c>
      <c r="L112" s="315">
        <v>43686.467361111114</v>
      </c>
      <c r="M112" s="315">
        <v>43767.751388888886</v>
      </c>
      <c r="N112" s="315">
        <v>43788.709722222222</v>
      </c>
      <c r="O112" s="314"/>
      <c r="P112" s="316">
        <v>0</v>
      </c>
      <c r="Q112" s="316">
        <v>0</v>
      </c>
      <c r="R112" s="316">
        <v>0</v>
      </c>
      <c r="S112" s="316">
        <v>0</v>
      </c>
      <c r="U112" s="321">
        <v>2.197802197802198E-2</v>
      </c>
      <c r="W112" s="327">
        <f t="shared" ca="1" si="3"/>
        <v>5.7491142634277335</v>
      </c>
      <c r="X112" s="322">
        <f t="shared" ca="1" si="4"/>
        <v>43788.709722222222</v>
      </c>
      <c r="Y112" s="328">
        <f t="shared" ca="1" si="5"/>
        <v>0</v>
      </c>
    </row>
    <row r="113" spans="1:25" s="304" customFormat="1" x14ac:dyDescent="0.25">
      <c r="A113" s="311" t="s">
        <v>727</v>
      </c>
      <c r="B113" s="311" t="s">
        <v>971</v>
      </c>
      <c r="C113" s="317">
        <v>387</v>
      </c>
      <c r="D113" s="311" t="b">
        <v>1</v>
      </c>
      <c r="E113" s="311" t="s">
        <v>1257</v>
      </c>
      <c r="F113" s="313"/>
      <c r="G113" s="313"/>
      <c r="H113" s="313"/>
      <c r="I113" s="313"/>
      <c r="J113" s="314"/>
      <c r="K113" s="315"/>
      <c r="L113" s="315"/>
      <c r="M113" s="315"/>
      <c r="N113" s="315"/>
      <c r="O113" s="314"/>
      <c r="P113" s="316">
        <v>0</v>
      </c>
      <c r="Q113" s="316">
        <v>0</v>
      </c>
      <c r="R113" s="316">
        <v>0</v>
      </c>
      <c r="S113" s="316">
        <v>0</v>
      </c>
      <c r="U113" s="321"/>
      <c r="W113" s="327" t="str">
        <f t="shared" ca="1" si="3"/>
        <v/>
      </c>
      <c r="X113" s="322" t="str">
        <f t="shared" ca="1" si="4"/>
        <v/>
      </c>
      <c r="Y113" s="328" t="str">
        <f t="shared" ca="1" si="5"/>
        <v/>
      </c>
    </row>
    <row r="114" spans="1:25" s="304" customFormat="1" x14ac:dyDescent="0.25">
      <c r="A114" s="311" t="s">
        <v>727</v>
      </c>
      <c r="B114" s="311" t="s">
        <v>972</v>
      </c>
      <c r="C114" s="317">
        <v>388</v>
      </c>
      <c r="D114" s="311" t="b">
        <v>0</v>
      </c>
      <c r="E114" s="311" t="s">
        <v>1330</v>
      </c>
      <c r="F114" s="313">
        <v>1.0424682659759521</v>
      </c>
      <c r="G114" s="313">
        <v>0.57597243953704824</v>
      </c>
      <c r="H114" s="313">
        <v>0.79632024009704583</v>
      </c>
      <c r="I114" s="313">
        <v>0.89882379968261705</v>
      </c>
      <c r="J114" s="314"/>
      <c r="K114" s="315">
        <v>43561.783333333333</v>
      </c>
      <c r="L114" s="315">
        <v>43651.554861111108</v>
      </c>
      <c r="M114" s="315">
        <v>43767.772916666669</v>
      </c>
      <c r="N114" s="315">
        <v>43787.780555555553</v>
      </c>
      <c r="O114" s="314"/>
      <c r="P114" s="316">
        <v>0</v>
      </c>
      <c r="Q114" s="316">
        <v>0</v>
      </c>
      <c r="R114" s="316">
        <v>0</v>
      </c>
      <c r="S114" s="316">
        <v>0</v>
      </c>
      <c r="U114" s="321">
        <v>7.1428571428571425E-2</v>
      </c>
      <c r="W114" s="327">
        <f t="shared" ca="1" si="3"/>
        <v>1.0424682659759521</v>
      </c>
      <c r="X114" s="322">
        <f t="shared" ca="1" si="4"/>
        <v>43561.783333333333</v>
      </c>
      <c r="Y114" s="328">
        <f t="shared" ca="1" si="5"/>
        <v>0</v>
      </c>
    </row>
    <row r="115" spans="1:25" s="304" customFormat="1" x14ac:dyDescent="0.25">
      <c r="A115" s="311" t="s">
        <v>727</v>
      </c>
      <c r="B115" s="311" t="s">
        <v>973</v>
      </c>
      <c r="C115" s="317">
        <v>321</v>
      </c>
      <c r="D115" s="311" t="b">
        <v>0</v>
      </c>
      <c r="E115" s="311" t="s">
        <v>1331</v>
      </c>
      <c r="F115" s="313">
        <v>0.89600002765655518</v>
      </c>
      <c r="G115" s="313">
        <v>0.66399997472763062</v>
      </c>
      <c r="H115" s="313">
        <v>0.89600002765655518</v>
      </c>
      <c r="I115" s="313">
        <v>0.87199997901916504</v>
      </c>
      <c r="J115" s="314"/>
      <c r="K115" s="315">
        <v>43561.554166666669</v>
      </c>
      <c r="L115" s="315">
        <v>43617.573611111111</v>
      </c>
      <c r="M115" s="315">
        <v>43769.556944444441</v>
      </c>
      <c r="N115" s="315">
        <v>43889.584722222222</v>
      </c>
      <c r="O115" s="314"/>
      <c r="P115" s="316">
        <v>0</v>
      </c>
      <c r="Q115" s="316">
        <v>0</v>
      </c>
      <c r="R115" s="316">
        <v>0</v>
      </c>
      <c r="S115" s="316">
        <v>0</v>
      </c>
      <c r="U115" s="321">
        <v>1.9230769230769232E-2</v>
      </c>
      <c r="W115" s="327">
        <f t="shared" ca="1" si="3"/>
        <v>0.89600002765655518</v>
      </c>
      <c r="X115" s="322">
        <f t="shared" ca="1" si="4"/>
        <v>43561.554166666669</v>
      </c>
      <c r="Y115" s="328">
        <f t="shared" ca="1" si="5"/>
        <v>0</v>
      </c>
    </row>
    <row r="116" spans="1:25" s="304" customFormat="1" x14ac:dyDescent="0.25">
      <c r="A116" s="311" t="s">
        <v>727</v>
      </c>
      <c r="B116" s="311" t="s">
        <v>974</v>
      </c>
      <c r="C116" s="317">
        <v>369</v>
      </c>
      <c r="D116" s="311" t="b">
        <v>1</v>
      </c>
      <c r="E116" s="311" t="s">
        <v>1332</v>
      </c>
      <c r="F116" s="313">
        <v>0.52374577587985993</v>
      </c>
      <c r="G116" s="313">
        <v>1.8231680340461731</v>
      </c>
      <c r="H116" s="313">
        <v>1.730807362033844</v>
      </c>
      <c r="I116" s="313">
        <v>2.4152659459991455</v>
      </c>
      <c r="J116" s="314"/>
      <c r="K116" s="315">
        <v>43610.974305555559</v>
      </c>
      <c r="L116" s="315">
        <v>43697.004166666666</v>
      </c>
      <c r="M116" s="315">
        <v>43755.998611111114</v>
      </c>
      <c r="N116" s="315">
        <v>43846.367361111108</v>
      </c>
      <c r="O116" s="314"/>
      <c r="P116" s="316">
        <v>0.3451447089767456</v>
      </c>
      <c r="Q116" s="316">
        <v>0.96473062026977541</v>
      </c>
      <c r="R116" s="316">
        <v>0.9703124789276123</v>
      </c>
      <c r="S116" s="316">
        <v>1.2745235940856934</v>
      </c>
      <c r="U116" s="321">
        <v>0.39285714285714285</v>
      </c>
      <c r="W116" s="327">
        <f t="shared" ca="1" si="3"/>
        <v>2.4152659459991455</v>
      </c>
      <c r="X116" s="322">
        <f t="shared" ca="1" si="4"/>
        <v>43846.367361111108</v>
      </c>
      <c r="Y116" s="328">
        <f t="shared" ca="1" si="5"/>
        <v>1.2745235940856934</v>
      </c>
    </row>
    <row r="117" spans="1:25" s="304" customFormat="1" x14ac:dyDescent="0.25">
      <c r="A117" s="311" t="s">
        <v>727</v>
      </c>
      <c r="B117" s="311" t="s">
        <v>975</v>
      </c>
      <c r="C117" s="317">
        <v>382</v>
      </c>
      <c r="D117" s="311" t="b">
        <v>0</v>
      </c>
      <c r="E117" s="311" t="s">
        <v>1333</v>
      </c>
      <c r="F117" s="313">
        <v>0.69717685723876943</v>
      </c>
      <c r="G117" s="313">
        <v>0.43128661207580565</v>
      </c>
      <c r="H117" s="313">
        <v>0.72160249453735348</v>
      </c>
      <c r="I117" s="313">
        <v>0.90793502854919417</v>
      </c>
      <c r="J117" s="314"/>
      <c r="K117" s="315">
        <v>43559.15347222222</v>
      </c>
      <c r="L117" s="315">
        <v>43621.564583333333</v>
      </c>
      <c r="M117" s="315">
        <v>43768.148611111108</v>
      </c>
      <c r="N117" s="315">
        <v>43800.147916666669</v>
      </c>
      <c r="O117" s="314"/>
      <c r="P117" s="316">
        <v>0</v>
      </c>
      <c r="Q117" s="316">
        <v>0</v>
      </c>
      <c r="R117" s="316">
        <v>0</v>
      </c>
      <c r="S117" s="316">
        <v>0</v>
      </c>
      <c r="U117" s="321">
        <v>1.6483516483516484E-2</v>
      </c>
      <c r="W117" s="327">
        <f t="shared" ca="1" si="3"/>
        <v>0.90793502854919417</v>
      </c>
      <c r="X117" s="322">
        <f t="shared" ca="1" si="4"/>
        <v>43800.147916666669</v>
      </c>
      <c r="Y117" s="328">
        <f t="shared" ca="1" si="5"/>
        <v>0</v>
      </c>
    </row>
    <row r="118" spans="1:25" s="304" customFormat="1" x14ac:dyDescent="0.25">
      <c r="A118" s="311" t="s">
        <v>729</v>
      </c>
      <c r="B118" s="311" t="s">
        <v>976</v>
      </c>
      <c r="C118" s="317">
        <v>808</v>
      </c>
      <c r="D118" s="311" t="b">
        <v>0</v>
      </c>
      <c r="E118" s="311" t="s">
        <v>1559</v>
      </c>
      <c r="F118" s="313" t="s">
        <v>873</v>
      </c>
      <c r="G118" s="313" t="s">
        <v>873</v>
      </c>
      <c r="H118" s="313" t="s">
        <v>873</v>
      </c>
      <c r="I118" s="313">
        <v>4.6515998840332031</v>
      </c>
      <c r="J118" s="314"/>
      <c r="K118" s="315" t="s">
        <v>875</v>
      </c>
      <c r="L118" s="315" t="s">
        <v>875</v>
      </c>
      <c r="M118" s="315" t="s">
        <v>875</v>
      </c>
      <c r="N118" s="315">
        <v>43812.599305555559</v>
      </c>
      <c r="O118" s="314"/>
      <c r="P118" s="316">
        <v>0</v>
      </c>
      <c r="Q118" s="316">
        <v>0</v>
      </c>
      <c r="R118" s="316">
        <v>0</v>
      </c>
      <c r="S118" s="316">
        <v>0</v>
      </c>
      <c r="U118" s="321">
        <v>0.61263736263736268</v>
      </c>
      <c r="W118" s="327">
        <f t="shared" ca="1" si="3"/>
        <v>4.6515998840332031</v>
      </c>
      <c r="X118" s="322">
        <f t="shared" ca="1" si="4"/>
        <v>43812.599305555559</v>
      </c>
      <c r="Y118" s="328">
        <f t="shared" ca="1" si="5"/>
        <v>0</v>
      </c>
    </row>
    <row r="119" spans="1:25" s="304" customFormat="1" x14ac:dyDescent="0.25">
      <c r="A119" s="311" t="s">
        <v>729</v>
      </c>
      <c r="B119" s="311" t="s">
        <v>729</v>
      </c>
      <c r="C119" s="317">
        <v>826</v>
      </c>
      <c r="D119" s="311" t="b">
        <v>0</v>
      </c>
      <c r="E119" s="311" t="s">
        <v>1334</v>
      </c>
      <c r="F119" s="313">
        <v>13.027605035156249</v>
      </c>
      <c r="G119" s="313">
        <v>11.46473868310547</v>
      </c>
      <c r="H119" s="313">
        <v>12.865736294189452</v>
      </c>
      <c r="I119" s="313">
        <v>14.501163974365234</v>
      </c>
      <c r="J119" s="314"/>
      <c r="K119" s="315">
        <v>43558.481249999997</v>
      </c>
      <c r="L119" s="315">
        <v>43629.629861111112</v>
      </c>
      <c r="M119" s="315">
        <v>43768.706944444442</v>
      </c>
      <c r="N119" s="315">
        <v>43788.70416666667</v>
      </c>
      <c r="O119" s="314"/>
      <c r="P119" s="316">
        <v>0</v>
      </c>
      <c r="Q119" s="316">
        <v>0</v>
      </c>
      <c r="R119" s="316">
        <v>0</v>
      </c>
      <c r="S119" s="316">
        <v>0</v>
      </c>
      <c r="U119" s="321">
        <v>1.9230769230769232E-2</v>
      </c>
      <c r="W119" s="327">
        <f t="shared" ca="1" si="3"/>
        <v>14.501163974365234</v>
      </c>
      <c r="X119" s="322">
        <f t="shared" ca="1" si="4"/>
        <v>43788.70416666667</v>
      </c>
      <c r="Y119" s="328">
        <f t="shared" ca="1" si="5"/>
        <v>0</v>
      </c>
    </row>
    <row r="120" spans="1:25" s="304" customFormat="1" x14ac:dyDescent="0.25">
      <c r="A120" s="311" t="s">
        <v>729</v>
      </c>
      <c r="B120" s="311" t="s">
        <v>977</v>
      </c>
      <c r="C120" s="317">
        <v>827</v>
      </c>
      <c r="D120" s="311" t="b">
        <v>0</v>
      </c>
      <c r="E120" s="311" t="s">
        <v>1335</v>
      </c>
      <c r="F120" s="313">
        <v>12.848472118377686</v>
      </c>
      <c r="G120" s="313">
        <v>11.939382076263428</v>
      </c>
      <c r="H120" s="313">
        <v>12.242412090301514</v>
      </c>
      <c r="I120" s="313">
        <v>14.100996017456055</v>
      </c>
      <c r="J120" s="314"/>
      <c r="K120" s="315">
        <v>43558.481944444444</v>
      </c>
      <c r="L120" s="315">
        <v>43628.48541666667</v>
      </c>
      <c r="M120" s="315">
        <v>43767.5</v>
      </c>
      <c r="N120" s="315">
        <v>43810.629166666666</v>
      </c>
      <c r="O120" s="314"/>
      <c r="P120" s="316">
        <v>0</v>
      </c>
      <c r="Q120" s="316">
        <v>0</v>
      </c>
      <c r="R120" s="316">
        <v>0</v>
      </c>
      <c r="S120" s="316">
        <v>0</v>
      </c>
      <c r="U120" s="321">
        <v>1.6483516483516484E-2</v>
      </c>
      <c r="W120" s="327">
        <f t="shared" ca="1" si="3"/>
        <v>14.100996017456055</v>
      </c>
      <c r="X120" s="322">
        <f t="shared" ca="1" si="4"/>
        <v>43810.629166666666</v>
      </c>
      <c r="Y120" s="328">
        <f t="shared" ca="1" si="5"/>
        <v>0</v>
      </c>
    </row>
    <row r="121" spans="1:25" s="304" customFormat="1" x14ac:dyDescent="0.25">
      <c r="A121" s="311" t="s">
        <v>729</v>
      </c>
      <c r="B121" s="311" t="s">
        <v>978</v>
      </c>
      <c r="C121" s="317">
        <v>832</v>
      </c>
      <c r="D121" s="311" t="b">
        <v>0</v>
      </c>
      <c r="E121" s="311" t="s">
        <v>1336</v>
      </c>
      <c r="F121" s="313">
        <v>15.360000133514404</v>
      </c>
      <c r="G121" s="313">
        <v>14.412000179290771</v>
      </c>
      <c r="H121" s="313">
        <v>12.216000080108643</v>
      </c>
      <c r="I121" s="313">
        <v>12.264000415802002</v>
      </c>
      <c r="J121" s="314"/>
      <c r="K121" s="315">
        <v>43593.475694444445</v>
      </c>
      <c r="L121" s="315">
        <v>43621.474999999999</v>
      </c>
      <c r="M121" s="315">
        <v>43738.447222222225</v>
      </c>
      <c r="N121" s="315">
        <v>43788.458333333336</v>
      </c>
      <c r="O121" s="314"/>
      <c r="P121" s="316">
        <v>0</v>
      </c>
      <c r="Q121" s="316">
        <v>0</v>
      </c>
      <c r="R121" s="316">
        <v>0</v>
      </c>
      <c r="S121" s="316">
        <v>0</v>
      </c>
      <c r="U121" s="321">
        <v>4.3956043956043959E-2</v>
      </c>
      <c r="W121" s="327">
        <f t="shared" ca="1" si="3"/>
        <v>15.360000133514404</v>
      </c>
      <c r="X121" s="322">
        <f t="shared" ca="1" si="4"/>
        <v>43593.475694444445</v>
      </c>
      <c r="Y121" s="328">
        <f t="shared" ca="1" si="5"/>
        <v>0</v>
      </c>
    </row>
    <row r="122" spans="1:25" s="304" customFormat="1" x14ac:dyDescent="0.25">
      <c r="A122" s="311" t="s">
        <v>731</v>
      </c>
      <c r="B122" s="311" t="s">
        <v>979</v>
      </c>
      <c r="C122" s="317">
        <v>258</v>
      </c>
      <c r="D122" s="311" t="b">
        <v>0</v>
      </c>
      <c r="E122" s="311" t="s">
        <v>1337</v>
      </c>
      <c r="F122" s="313">
        <v>2.4127015164489745</v>
      </c>
      <c r="G122" s="313">
        <v>2.105217365020752</v>
      </c>
      <c r="H122" s="313">
        <v>2.7883210747680662</v>
      </c>
      <c r="I122" s="313">
        <v>2.8774217924804688</v>
      </c>
      <c r="J122" s="314"/>
      <c r="K122" s="315">
        <v>43570.731249999997</v>
      </c>
      <c r="L122" s="315">
        <v>43629.712500000001</v>
      </c>
      <c r="M122" s="315">
        <v>43767.722222222219</v>
      </c>
      <c r="N122" s="315">
        <v>43830.723611111112</v>
      </c>
      <c r="O122" s="314"/>
      <c r="P122" s="316">
        <v>0</v>
      </c>
      <c r="Q122" s="316">
        <v>0</v>
      </c>
      <c r="R122" s="316">
        <v>0</v>
      </c>
      <c r="S122" s="316">
        <v>0</v>
      </c>
      <c r="U122" s="321">
        <v>3.2967032967032968E-2</v>
      </c>
      <c r="W122" s="327">
        <f t="shared" ca="1" si="3"/>
        <v>2.8774217924804688</v>
      </c>
      <c r="X122" s="322">
        <f t="shared" ca="1" si="4"/>
        <v>43830.723611111112</v>
      </c>
      <c r="Y122" s="328">
        <f t="shared" ca="1" si="5"/>
        <v>0</v>
      </c>
    </row>
    <row r="123" spans="1:25" s="304" customFormat="1" x14ac:dyDescent="0.25">
      <c r="A123" s="311" t="s">
        <v>731</v>
      </c>
      <c r="B123" s="311" t="s">
        <v>980</v>
      </c>
      <c r="C123" s="317">
        <v>257</v>
      </c>
      <c r="D123" s="311" t="b">
        <v>0</v>
      </c>
      <c r="E123" s="311" t="s">
        <v>1652</v>
      </c>
      <c r="F123" s="313" t="s">
        <v>873</v>
      </c>
      <c r="G123" s="313" t="s">
        <v>873</v>
      </c>
      <c r="H123" s="313" t="s">
        <v>873</v>
      </c>
      <c r="I123" s="313">
        <v>7.301624596118927</v>
      </c>
      <c r="J123" s="314"/>
      <c r="K123" s="315" t="s">
        <v>875</v>
      </c>
      <c r="L123" s="315" t="s">
        <v>875</v>
      </c>
      <c r="M123" s="315" t="s">
        <v>875</v>
      </c>
      <c r="N123" s="315">
        <v>43840.739583333336</v>
      </c>
      <c r="O123" s="314"/>
      <c r="P123" s="316">
        <v>0</v>
      </c>
      <c r="Q123" s="316">
        <v>0</v>
      </c>
      <c r="R123" s="316">
        <v>0</v>
      </c>
      <c r="S123" s="316">
        <v>0.32283240556716919</v>
      </c>
      <c r="U123" s="321">
        <v>0.70604395604395609</v>
      </c>
      <c r="W123" s="327">
        <f t="shared" ca="1" si="3"/>
        <v>7.301624596118927</v>
      </c>
      <c r="X123" s="322">
        <f t="shared" ca="1" si="4"/>
        <v>43840.739583333336</v>
      </c>
      <c r="Y123" s="328">
        <f t="shared" ca="1" si="5"/>
        <v>0.32283240556716919</v>
      </c>
    </row>
    <row r="124" spans="1:25" s="304" customFormat="1" x14ac:dyDescent="0.25">
      <c r="A124" s="311" t="s">
        <v>731</v>
      </c>
      <c r="B124" s="311" t="s">
        <v>981</v>
      </c>
      <c r="C124" s="317">
        <v>256</v>
      </c>
      <c r="D124" s="311" t="b">
        <v>0</v>
      </c>
      <c r="E124" s="311" t="s">
        <v>1338</v>
      </c>
      <c r="F124" s="313">
        <v>4.2960000038146973</v>
      </c>
      <c r="G124" s="313">
        <v>3.1200000047683716</v>
      </c>
      <c r="H124" s="313">
        <v>4.2639999389648437</v>
      </c>
      <c r="I124" s="313">
        <v>5.2560000419616699</v>
      </c>
      <c r="J124" s="314"/>
      <c r="K124" s="315">
        <v>43558.498611111114</v>
      </c>
      <c r="L124" s="315">
        <v>43707.356249999997</v>
      </c>
      <c r="M124" s="315">
        <v>43766.813194444447</v>
      </c>
      <c r="N124" s="315">
        <v>43875.510416666664</v>
      </c>
      <c r="O124" s="314"/>
      <c r="P124" s="316">
        <v>0</v>
      </c>
      <c r="Q124" s="316">
        <v>0</v>
      </c>
      <c r="R124" s="316">
        <v>0</v>
      </c>
      <c r="S124" s="316">
        <v>0</v>
      </c>
      <c r="U124" s="321">
        <v>3.021978021978022E-2</v>
      </c>
      <c r="W124" s="327">
        <f t="shared" ca="1" si="3"/>
        <v>5.2560000419616699</v>
      </c>
      <c r="X124" s="322">
        <f t="shared" ca="1" si="4"/>
        <v>43875.510416666664</v>
      </c>
      <c r="Y124" s="328">
        <f t="shared" ca="1" si="5"/>
        <v>0</v>
      </c>
    </row>
    <row r="125" spans="1:25" s="304" customFormat="1" x14ac:dyDescent="0.25">
      <c r="A125" s="311" t="s">
        <v>731</v>
      </c>
      <c r="B125" s="311" t="s">
        <v>731</v>
      </c>
      <c r="C125" s="317">
        <v>244</v>
      </c>
      <c r="D125" s="311" t="b">
        <v>0</v>
      </c>
      <c r="E125" s="311" t="s">
        <v>1653</v>
      </c>
      <c r="F125" s="313">
        <v>4.9461573188171384</v>
      </c>
      <c r="G125" s="313">
        <v>5.5982586074981686</v>
      </c>
      <c r="H125" s="313">
        <v>5.6788880295858384</v>
      </c>
      <c r="I125" s="313">
        <v>5.6955403733234409</v>
      </c>
      <c r="J125" s="314"/>
      <c r="K125" s="315">
        <v>43559.64166666667</v>
      </c>
      <c r="L125" s="315">
        <v>43707.798611111109</v>
      </c>
      <c r="M125" s="315">
        <v>43768.710416666669</v>
      </c>
      <c r="N125" s="315">
        <v>43796.708333333336</v>
      </c>
      <c r="O125" s="314"/>
      <c r="P125" s="316">
        <v>0.38615737603759764</v>
      </c>
      <c r="Q125" s="316">
        <v>9.0258472076416019E-2</v>
      </c>
      <c r="R125" s="316">
        <v>1.4887995253562927E-2</v>
      </c>
      <c r="S125" s="316">
        <v>1.9540493486404419E-2</v>
      </c>
      <c r="U125" s="321">
        <v>3.021978021978022E-2</v>
      </c>
      <c r="W125" s="327">
        <f t="shared" ca="1" si="3"/>
        <v>5.6955403733234409</v>
      </c>
      <c r="X125" s="322">
        <f t="shared" ca="1" si="4"/>
        <v>43796.708333333336</v>
      </c>
      <c r="Y125" s="328">
        <f t="shared" ca="1" si="5"/>
        <v>1.9540493486404419E-2</v>
      </c>
    </row>
    <row r="126" spans="1:25" s="304" customFormat="1" x14ac:dyDescent="0.25">
      <c r="A126" s="311" t="s">
        <v>731</v>
      </c>
      <c r="B126" s="311" t="s">
        <v>982</v>
      </c>
      <c r="C126" s="317">
        <v>259</v>
      </c>
      <c r="D126" s="311" t="b">
        <v>0</v>
      </c>
      <c r="E126" s="311" t="s">
        <v>1339</v>
      </c>
      <c r="F126" s="313">
        <v>1.8655146805114744</v>
      </c>
      <c r="G126" s="313">
        <v>1.5867195441360473</v>
      </c>
      <c r="H126" s="313">
        <v>1.8768525333862303</v>
      </c>
      <c r="I126" s="313">
        <v>2.0384898688354491</v>
      </c>
      <c r="J126" s="314"/>
      <c r="K126" s="315">
        <v>43571.379861111112</v>
      </c>
      <c r="L126" s="315">
        <v>43707.347916666666</v>
      </c>
      <c r="M126" s="315">
        <v>43763.013888888891</v>
      </c>
      <c r="N126" s="315">
        <v>43846.494444444441</v>
      </c>
      <c r="O126" s="314"/>
      <c r="P126" s="316">
        <v>0</v>
      </c>
      <c r="Q126" s="316">
        <v>0</v>
      </c>
      <c r="R126" s="316">
        <v>0</v>
      </c>
      <c r="S126" s="316">
        <v>0</v>
      </c>
      <c r="U126" s="321">
        <v>0.12087912087912088</v>
      </c>
      <c r="W126" s="327">
        <f t="shared" ca="1" si="3"/>
        <v>2.0384898688354491</v>
      </c>
      <c r="X126" s="322">
        <f t="shared" ca="1" si="4"/>
        <v>43846.494444444441</v>
      </c>
      <c r="Y126" s="328">
        <f t="shared" ca="1" si="5"/>
        <v>0</v>
      </c>
    </row>
    <row r="127" spans="1:25" s="304" customFormat="1" x14ac:dyDescent="0.25">
      <c r="A127" s="311" t="s">
        <v>731</v>
      </c>
      <c r="B127" s="311" t="s">
        <v>983</v>
      </c>
      <c r="C127" s="317">
        <v>90</v>
      </c>
      <c r="D127" s="311" t="b">
        <v>0</v>
      </c>
      <c r="E127" s="311" t="s">
        <v>1340</v>
      </c>
      <c r="F127" s="313">
        <v>1.9884204886423946</v>
      </c>
      <c r="G127" s="313">
        <v>1.6929116173267365</v>
      </c>
      <c r="H127" s="313">
        <v>2.20288042187088</v>
      </c>
      <c r="I127" s="313">
        <v>2.8260808817576617</v>
      </c>
      <c r="J127" s="314"/>
      <c r="K127" s="315">
        <v>43556.787499999999</v>
      </c>
      <c r="L127" s="315">
        <v>43628.397916666669</v>
      </c>
      <c r="M127" s="315">
        <v>43768.743055555555</v>
      </c>
      <c r="N127" s="315">
        <v>43821.732638888891</v>
      </c>
      <c r="O127" s="314"/>
      <c r="P127" s="316">
        <v>7.2420480059325693E-2</v>
      </c>
      <c r="Q127" s="316">
        <v>1.1329116149425507</v>
      </c>
      <c r="R127" s="316">
        <v>3.088049053543061E-2</v>
      </c>
      <c r="S127" s="316">
        <v>2.0810000132769346E-3</v>
      </c>
      <c r="U127" s="321">
        <v>2.7472527472527472E-2</v>
      </c>
      <c r="W127" s="327">
        <f t="shared" ca="1" si="3"/>
        <v>2.8260808817576617</v>
      </c>
      <c r="X127" s="322">
        <f t="shared" ca="1" si="4"/>
        <v>43821.732638888891</v>
      </c>
      <c r="Y127" s="328">
        <f t="shared" ca="1" si="5"/>
        <v>2.0810000132769346E-3</v>
      </c>
    </row>
    <row r="128" spans="1:25" s="304" customFormat="1" x14ac:dyDescent="0.25">
      <c r="A128" s="311" t="s">
        <v>733</v>
      </c>
      <c r="B128" s="311" t="s">
        <v>733</v>
      </c>
      <c r="C128" s="317">
        <v>830</v>
      </c>
      <c r="D128" s="311" t="b">
        <v>1</v>
      </c>
      <c r="E128" s="311" t="s">
        <v>1257</v>
      </c>
      <c r="F128" s="313"/>
      <c r="G128" s="313"/>
      <c r="H128" s="313"/>
      <c r="I128" s="313"/>
      <c r="J128" s="314"/>
      <c r="K128" s="315"/>
      <c r="L128" s="315"/>
      <c r="M128" s="315"/>
      <c r="N128" s="315"/>
      <c r="O128" s="314"/>
      <c r="P128" s="316">
        <v>0</v>
      </c>
      <c r="Q128" s="316">
        <v>0</v>
      </c>
      <c r="R128" s="316">
        <v>0</v>
      </c>
      <c r="S128" s="316">
        <v>0</v>
      </c>
      <c r="U128" s="321"/>
      <c r="W128" s="327" t="str">
        <f t="shared" ca="1" si="3"/>
        <v/>
      </c>
      <c r="X128" s="322" t="str">
        <f t="shared" ca="1" si="4"/>
        <v/>
      </c>
      <c r="Y128" s="328" t="str">
        <f t="shared" ca="1" si="5"/>
        <v/>
      </c>
    </row>
    <row r="129" spans="1:25" s="304" customFormat="1" x14ac:dyDescent="0.25">
      <c r="A129" s="311" t="s">
        <v>733</v>
      </c>
      <c r="B129" s="311" t="s">
        <v>984</v>
      </c>
      <c r="C129" s="317">
        <v>834</v>
      </c>
      <c r="D129" s="311" t="b">
        <v>1</v>
      </c>
      <c r="E129" s="311" t="s">
        <v>1257</v>
      </c>
      <c r="F129" s="313"/>
      <c r="G129" s="313"/>
      <c r="H129" s="313"/>
      <c r="I129" s="313"/>
      <c r="J129" s="314"/>
      <c r="K129" s="315"/>
      <c r="L129" s="315"/>
      <c r="M129" s="315"/>
      <c r="N129" s="315"/>
      <c r="O129" s="314"/>
      <c r="P129" s="316">
        <v>0.9377516004180908</v>
      </c>
      <c r="Q129" s="316">
        <v>0.9377516004180908</v>
      </c>
      <c r="R129" s="316">
        <v>0.9377516004180908</v>
      </c>
      <c r="S129" s="316">
        <v>0.9377516004180908</v>
      </c>
      <c r="U129" s="321"/>
      <c r="W129" s="327" t="str">
        <f t="shared" ca="1" si="3"/>
        <v/>
      </c>
      <c r="X129" s="322" t="str">
        <f t="shared" ca="1" si="4"/>
        <v/>
      </c>
      <c r="Y129" s="328" t="str">
        <f t="shared" ca="1" si="5"/>
        <v/>
      </c>
    </row>
    <row r="130" spans="1:25" s="304" customFormat="1" x14ac:dyDescent="0.25">
      <c r="A130" s="311" t="s">
        <v>733</v>
      </c>
      <c r="B130" s="311" t="s">
        <v>985</v>
      </c>
      <c r="C130" s="317">
        <v>836</v>
      </c>
      <c r="D130" s="311" t="b">
        <v>0</v>
      </c>
      <c r="E130" s="311" t="s">
        <v>1341</v>
      </c>
      <c r="F130" s="313">
        <v>4.4062399864196777</v>
      </c>
      <c r="G130" s="313">
        <v>3.8477399349212646</v>
      </c>
      <c r="H130" s="313">
        <v>5.0972400801256299</v>
      </c>
      <c r="I130" s="313">
        <v>5.6948198759928346</v>
      </c>
      <c r="J130" s="314"/>
      <c r="K130" s="315">
        <v>43557.753472222219</v>
      </c>
      <c r="L130" s="315">
        <v>43628.76666666667</v>
      </c>
      <c r="M130" s="315">
        <v>43766.756249999999</v>
      </c>
      <c r="N130" s="315">
        <v>43788.737500000003</v>
      </c>
      <c r="O130" s="314"/>
      <c r="P130" s="316">
        <v>0.15564000606536865</v>
      </c>
      <c r="Q130" s="316">
        <v>0.33498001098632813</v>
      </c>
      <c r="R130" s="316">
        <v>1.2559999711811543E-2</v>
      </c>
      <c r="S130" s="316">
        <v>8.6399996653199196E-3</v>
      </c>
      <c r="U130" s="321">
        <v>2.197802197802198E-2</v>
      </c>
      <c r="W130" s="327">
        <f t="shared" ca="1" si="3"/>
        <v>5.6948198759928346</v>
      </c>
      <c r="X130" s="322">
        <f t="shared" ca="1" si="4"/>
        <v>43788.737500000003</v>
      </c>
      <c r="Y130" s="328">
        <f t="shared" ca="1" si="5"/>
        <v>8.6399996653199196E-3</v>
      </c>
    </row>
    <row r="131" spans="1:25" s="304" customFormat="1" x14ac:dyDescent="0.25">
      <c r="A131" s="311" t="s">
        <v>733</v>
      </c>
      <c r="B131" s="311" t="s">
        <v>986</v>
      </c>
      <c r="C131" s="317">
        <v>939</v>
      </c>
      <c r="D131" s="311" t="b">
        <v>1</v>
      </c>
      <c r="E131" s="311" t="s">
        <v>1257</v>
      </c>
      <c r="F131" s="313"/>
      <c r="G131" s="313"/>
      <c r="H131" s="313"/>
      <c r="I131" s="313"/>
      <c r="J131" s="314"/>
      <c r="K131" s="315"/>
      <c r="L131" s="315"/>
      <c r="M131" s="315"/>
      <c r="N131" s="315"/>
      <c r="O131" s="314"/>
      <c r="P131" s="316">
        <v>0</v>
      </c>
      <c r="Q131" s="316">
        <v>0</v>
      </c>
      <c r="R131" s="316">
        <v>0</v>
      </c>
      <c r="S131" s="316">
        <v>0</v>
      </c>
      <c r="U131" s="321"/>
      <c r="W131" s="327" t="str">
        <f t="shared" ca="1" si="3"/>
        <v/>
      </c>
      <c r="X131" s="322" t="str">
        <f t="shared" ca="1" si="4"/>
        <v/>
      </c>
      <c r="Y131" s="328" t="str">
        <f t="shared" ca="1" si="5"/>
        <v/>
      </c>
    </row>
    <row r="132" spans="1:25" s="304" customFormat="1" x14ac:dyDescent="0.25">
      <c r="A132" s="311" t="s">
        <v>737</v>
      </c>
      <c r="B132" s="311" t="s">
        <v>987</v>
      </c>
      <c r="C132" s="317">
        <v>32</v>
      </c>
      <c r="D132" s="311" t="b">
        <v>0</v>
      </c>
      <c r="E132" s="311" t="s">
        <v>1342</v>
      </c>
      <c r="F132" s="313">
        <v>11.809341907501221</v>
      </c>
      <c r="G132" s="313">
        <v>10.621609687805176</v>
      </c>
      <c r="H132" s="313">
        <v>11.797345161437988</v>
      </c>
      <c r="I132" s="313">
        <v>14.772675514221191</v>
      </c>
      <c r="J132" s="314"/>
      <c r="K132" s="315">
        <v>43559.491666666669</v>
      </c>
      <c r="L132" s="315">
        <v>43640.670138888891</v>
      </c>
      <c r="M132" s="315">
        <v>43756.611111111109</v>
      </c>
      <c r="N132" s="315">
        <v>43859.564583333333</v>
      </c>
      <c r="O132" s="314"/>
      <c r="P132" s="316">
        <v>0</v>
      </c>
      <c r="Q132" s="316">
        <v>0</v>
      </c>
      <c r="R132" s="316">
        <v>0</v>
      </c>
      <c r="S132" s="316">
        <v>0</v>
      </c>
      <c r="U132" s="321">
        <v>4.1208791208791208E-2</v>
      </c>
      <c r="W132" s="327">
        <f t="shared" ref="W132:W195" ca="1" si="6">IF(OR(ISNUMBER(F132),ISNUMBER(G132),ISNUMBER(H132),ISNUMBER(I132)),MAX(F132,G132,H132,I132),"")</f>
        <v>14.772675514221191</v>
      </c>
      <c r="X132" s="322">
        <f t="shared" ref="X132:X195" ca="1" si="7">IF(W132="","",IF(W132=F132,K132,IF(W132=G132,L132,IF(W132=H132,M132,IF(W132=I132,N132)))))</f>
        <v>43859.564583333333</v>
      </c>
      <c r="Y132" s="328">
        <f t="shared" ref="Y132:Y195" ca="1" si="8">IF(X132="","",IF(X132=K132,P132,IF(X132=L132,Q132,IF(X132=M132,R132,IF(X132=N132,S132,"")))))</f>
        <v>0</v>
      </c>
    </row>
    <row r="133" spans="1:25" s="304" customFormat="1" x14ac:dyDescent="0.25">
      <c r="A133" s="311" t="s">
        <v>865</v>
      </c>
      <c r="B133" s="311" t="s">
        <v>988</v>
      </c>
      <c r="C133" s="317">
        <v>595</v>
      </c>
      <c r="D133" s="311" t="b">
        <v>1</v>
      </c>
      <c r="E133" s="311" t="s">
        <v>1257</v>
      </c>
      <c r="F133" s="313"/>
      <c r="G133" s="313"/>
      <c r="H133" s="313"/>
      <c r="I133" s="313"/>
      <c r="J133" s="314"/>
      <c r="K133" s="315"/>
      <c r="L133" s="315"/>
      <c r="M133" s="315"/>
      <c r="N133" s="315"/>
      <c r="O133" s="314"/>
      <c r="P133" s="316">
        <v>2.5079998970031738</v>
      </c>
      <c r="Q133" s="316">
        <v>2.5079998970031738</v>
      </c>
      <c r="R133" s="316">
        <v>2.5079998970031738</v>
      </c>
      <c r="S133" s="316">
        <v>2.5079998970031738</v>
      </c>
      <c r="U133" s="321"/>
      <c r="W133" s="327" t="str">
        <f t="shared" ca="1" si="6"/>
        <v/>
      </c>
      <c r="X133" s="322" t="str">
        <f t="shared" ca="1" si="7"/>
        <v/>
      </c>
      <c r="Y133" s="328" t="str">
        <f t="shared" ca="1" si="8"/>
        <v/>
      </c>
    </row>
    <row r="134" spans="1:25" s="304" customFormat="1" x14ac:dyDescent="0.25">
      <c r="A134" s="311" t="s">
        <v>737</v>
      </c>
      <c r="B134" s="311" t="s">
        <v>989</v>
      </c>
      <c r="C134" s="317">
        <v>33</v>
      </c>
      <c r="D134" s="311" t="b">
        <v>0</v>
      </c>
      <c r="E134" s="311" t="s">
        <v>1343</v>
      </c>
      <c r="F134" s="313">
        <v>9.5191998481750488</v>
      </c>
      <c r="G134" s="313">
        <v>8.0522003173828125</v>
      </c>
      <c r="H134" s="313">
        <v>9.9755997657775879</v>
      </c>
      <c r="I134" s="313">
        <v>12.094599723815918</v>
      </c>
      <c r="J134" s="314"/>
      <c r="K134" s="315">
        <v>43559.502083333333</v>
      </c>
      <c r="L134" s="315">
        <v>43629.705555555556</v>
      </c>
      <c r="M134" s="315">
        <v>43767.772222222222</v>
      </c>
      <c r="N134" s="315">
        <v>43846.658333333333</v>
      </c>
      <c r="O134" s="314"/>
      <c r="P134" s="316">
        <v>0</v>
      </c>
      <c r="Q134" s="316">
        <v>0</v>
      </c>
      <c r="R134" s="316">
        <v>0</v>
      </c>
      <c r="S134" s="316">
        <v>0</v>
      </c>
      <c r="U134" s="321">
        <v>2.7472527472527472E-2</v>
      </c>
      <c r="W134" s="327">
        <f t="shared" ca="1" si="6"/>
        <v>12.094599723815918</v>
      </c>
      <c r="X134" s="322">
        <f t="shared" ca="1" si="7"/>
        <v>43846.658333333333</v>
      </c>
      <c r="Y134" s="328">
        <f t="shared" ca="1" si="8"/>
        <v>0</v>
      </c>
    </row>
    <row r="135" spans="1:25" s="304" customFormat="1" x14ac:dyDescent="0.25">
      <c r="A135" s="311" t="s">
        <v>866</v>
      </c>
      <c r="B135" s="311" t="s">
        <v>990</v>
      </c>
      <c r="C135" s="317">
        <v>629</v>
      </c>
      <c r="D135" s="311" t="b">
        <v>0</v>
      </c>
      <c r="E135" s="311" t="s">
        <v>1344</v>
      </c>
      <c r="F135" s="313">
        <v>1.2716717245788574</v>
      </c>
      <c r="G135" s="313">
        <v>1.0361769284667968</v>
      </c>
      <c r="H135" s="313">
        <v>1.2010232712097166</v>
      </c>
      <c r="I135" s="313">
        <v>1.3437054132385253</v>
      </c>
      <c r="J135" s="314"/>
      <c r="K135" s="315">
        <v>43566.337500000001</v>
      </c>
      <c r="L135" s="315">
        <v>43688.850694444445</v>
      </c>
      <c r="M135" s="315">
        <v>43767.786111111112</v>
      </c>
      <c r="N135" s="315">
        <v>43799.688194444447</v>
      </c>
      <c r="O135" s="314"/>
      <c r="P135" s="316">
        <v>0</v>
      </c>
      <c r="Q135" s="316">
        <v>0</v>
      </c>
      <c r="R135" s="316">
        <v>0</v>
      </c>
      <c r="S135" s="316">
        <v>0</v>
      </c>
      <c r="U135" s="321">
        <v>3.021978021978022E-2</v>
      </c>
      <c r="W135" s="327">
        <f t="shared" ca="1" si="6"/>
        <v>1.3437054132385253</v>
      </c>
      <c r="X135" s="322">
        <f t="shared" ca="1" si="7"/>
        <v>43799.688194444447</v>
      </c>
      <c r="Y135" s="328">
        <f t="shared" ca="1" si="8"/>
        <v>0</v>
      </c>
    </row>
    <row r="136" spans="1:25" s="304" customFormat="1" x14ac:dyDescent="0.25">
      <c r="A136" s="311" t="s">
        <v>866</v>
      </c>
      <c r="B136" s="311" t="s">
        <v>991</v>
      </c>
      <c r="C136" s="317">
        <v>632</v>
      </c>
      <c r="D136" s="311" t="b">
        <v>0</v>
      </c>
      <c r="E136" s="311" t="s">
        <v>1345</v>
      </c>
      <c r="F136" s="313">
        <v>3.9184621614074704</v>
      </c>
      <c r="G136" s="313">
        <v>3.5258716538391108</v>
      </c>
      <c r="H136" s="313">
        <v>3.9389290491638178</v>
      </c>
      <c r="I136" s="313">
        <v>4.5250238448486328</v>
      </c>
      <c r="J136" s="314"/>
      <c r="K136" s="315">
        <v>43557.486805555556</v>
      </c>
      <c r="L136" s="315">
        <v>43622.48333333333</v>
      </c>
      <c r="M136" s="315">
        <v>43768.845833333333</v>
      </c>
      <c r="N136" s="315">
        <v>43783.517361111109</v>
      </c>
      <c r="O136" s="314"/>
      <c r="P136" s="316">
        <v>0</v>
      </c>
      <c r="Q136" s="316">
        <v>0</v>
      </c>
      <c r="R136" s="316">
        <v>0</v>
      </c>
      <c r="S136" s="316">
        <v>0</v>
      </c>
      <c r="U136" s="321">
        <v>3.8461538461538464E-2</v>
      </c>
      <c r="W136" s="327">
        <f t="shared" ca="1" si="6"/>
        <v>4.5250238448486328</v>
      </c>
      <c r="X136" s="322">
        <f t="shared" ca="1" si="7"/>
        <v>43783.517361111109</v>
      </c>
      <c r="Y136" s="328">
        <f t="shared" ca="1" si="8"/>
        <v>0</v>
      </c>
    </row>
    <row r="137" spans="1:25" s="304" customFormat="1" x14ac:dyDescent="0.25">
      <c r="A137" s="311" t="s">
        <v>866</v>
      </c>
      <c r="B137" s="311" t="s">
        <v>992</v>
      </c>
      <c r="C137" s="317">
        <v>640</v>
      </c>
      <c r="D137" s="311" t="b">
        <v>0</v>
      </c>
      <c r="E137" s="311" t="s">
        <v>1346</v>
      </c>
      <c r="F137" s="313">
        <v>1.3643451283569337</v>
      </c>
      <c r="G137" s="313">
        <v>1.1556805810241699</v>
      </c>
      <c r="H137" s="313">
        <v>1.2003446076660156</v>
      </c>
      <c r="I137" s="313">
        <v>1.3134003024597167</v>
      </c>
      <c r="J137" s="314"/>
      <c r="K137" s="315">
        <v>43558.775000000001</v>
      </c>
      <c r="L137" s="315">
        <v>43622.770833333336</v>
      </c>
      <c r="M137" s="315">
        <v>43767.781944444447</v>
      </c>
      <c r="N137" s="315">
        <v>43879.779861111114</v>
      </c>
      <c r="O137" s="314"/>
      <c r="P137" s="316">
        <v>0</v>
      </c>
      <c r="Q137" s="316">
        <v>0</v>
      </c>
      <c r="R137" s="316">
        <v>0</v>
      </c>
      <c r="S137" s="316">
        <v>0</v>
      </c>
      <c r="U137" s="321">
        <v>3.021978021978022E-2</v>
      </c>
      <c r="W137" s="327">
        <f t="shared" ca="1" si="6"/>
        <v>1.3643451283569337</v>
      </c>
      <c r="X137" s="322">
        <f t="shared" ca="1" si="7"/>
        <v>43558.775000000001</v>
      </c>
      <c r="Y137" s="328">
        <f t="shared" ca="1" si="8"/>
        <v>0</v>
      </c>
    </row>
    <row r="138" spans="1:25" s="304" customFormat="1" x14ac:dyDescent="0.25">
      <c r="A138" s="311" t="s">
        <v>740</v>
      </c>
      <c r="B138" s="311" t="s">
        <v>993</v>
      </c>
      <c r="C138" s="317">
        <v>376</v>
      </c>
      <c r="D138" s="311" t="b">
        <v>1</v>
      </c>
      <c r="E138" s="311" t="s">
        <v>1257</v>
      </c>
      <c r="F138" s="313"/>
      <c r="G138" s="313"/>
      <c r="H138" s="313"/>
      <c r="I138" s="313"/>
      <c r="J138" s="314"/>
      <c r="K138" s="315"/>
      <c r="L138" s="315"/>
      <c r="M138" s="315"/>
      <c r="N138" s="315"/>
      <c r="O138" s="314"/>
      <c r="P138" s="316">
        <v>0</v>
      </c>
      <c r="Q138" s="316">
        <v>0</v>
      </c>
      <c r="R138" s="316">
        <v>0</v>
      </c>
      <c r="S138" s="316">
        <v>0</v>
      </c>
      <c r="U138" s="321"/>
      <c r="W138" s="327" t="str">
        <f t="shared" ca="1" si="6"/>
        <v/>
      </c>
      <c r="X138" s="322" t="str">
        <f t="shared" ca="1" si="7"/>
        <v/>
      </c>
      <c r="Y138" s="328" t="str">
        <f t="shared" ca="1" si="8"/>
        <v/>
      </c>
    </row>
    <row r="139" spans="1:25" s="304" customFormat="1" x14ac:dyDescent="0.25">
      <c r="A139" s="311" t="s">
        <v>740</v>
      </c>
      <c r="B139" s="311" t="s">
        <v>994</v>
      </c>
      <c r="C139" s="317">
        <v>365</v>
      </c>
      <c r="D139" s="311" t="b">
        <v>0</v>
      </c>
      <c r="E139" s="311" t="s">
        <v>1347</v>
      </c>
      <c r="F139" s="313">
        <v>3.0409499406814575</v>
      </c>
      <c r="G139" s="313">
        <v>1.8245700001716614</v>
      </c>
      <c r="H139" s="313">
        <v>2.5287899971008301</v>
      </c>
      <c r="I139" s="313">
        <v>3.361050009727478</v>
      </c>
      <c r="J139" s="314"/>
      <c r="K139" s="315">
        <v>43561.773611111108</v>
      </c>
      <c r="L139" s="315">
        <v>43624.681944444441</v>
      </c>
      <c r="M139" s="315">
        <v>43764.775694444441</v>
      </c>
      <c r="N139" s="315">
        <v>43897.554861111108</v>
      </c>
      <c r="O139" s="314"/>
      <c r="P139" s="316">
        <v>0</v>
      </c>
      <c r="Q139" s="316">
        <v>0</v>
      </c>
      <c r="R139" s="316">
        <v>0</v>
      </c>
      <c r="S139" s="316">
        <v>0</v>
      </c>
      <c r="U139" s="321">
        <v>4.3956043956043959E-2</v>
      </c>
      <c r="W139" s="327">
        <f t="shared" ca="1" si="6"/>
        <v>3.361050009727478</v>
      </c>
      <c r="X139" s="322">
        <f t="shared" ca="1" si="7"/>
        <v>43897.554861111108</v>
      </c>
      <c r="Y139" s="328">
        <f t="shared" ca="1" si="8"/>
        <v>0</v>
      </c>
    </row>
    <row r="140" spans="1:25" s="304" customFormat="1" x14ac:dyDescent="0.25">
      <c r="A140" s="311" t="s">
        <v>740</v>
      </c>
      <c r="B140" s="311" t="s">
        <v>995</v>
      </c>
      <c r="C140" s="317">
        <v>385</v>
      </c>
      <c r="D140" s="311" t="b">
        <v>1</v>
      </c>
      <c r="E140" s="311" t="s">
        <v>1257</v>
      </c>
      <c r="F140" s="313"/>
      <c r="G140" s="313"/>
      <c r="H140" s="313"/>
      <c r="I140" s="313"/>
      <c r="J140" s="314"/>
      <c r="K140" s="315"/>
      <c r="L140" s="315"/>
      <c r="M140" s="315"/>
      <c r="N140" s="315"/>
      <c r="O140" s="314"/>
      <c r="P140" s="316">
        <v>0</v>
      </c>
      <c r="Q140" s="316">
        <v>0</v>
      </c>
      <c r="R140" s="316">
        <v>0</v>
      </c>
      <c r="S140" s="316">
        <v>0</v>
      </c>
      <c r="U140" s="321"/>
      <c r="W140" s="327" t="str">
        <f t="shared" ca="1" si="6"/>
        <v/>
      </c>
      <c r="X140" s="322" t="str">
        <f t="shared" ca="1" si="7"/>
        <v/>
      </c>
      <c r="Y140" s="328" t="str">
        <f t="shared" ca="1" si="8"/>
        <v/>
      </c>
    </row>
    <row r="141" spans="1:25" s="304" customFormat="1" x14ac:dyDescent="0.25">
      <c r="A141" s="311" t="s">
        <v>740</v>
      </c>
      <c r="B141" s="311" t="s">
        <v>740</v>
      </c>
      <c r="C141" s="317">
        <v>363</v>
      </c>
      <c r="D141" s="311" t="b">
        <v>0</v>
      </c>
      <c r="E141" s="311" t="s">
        <v>1348</v>
      </c>
      <c r="F141" s="313">
        <v>5.898737117431641</v>
      </c>
      <c r="G141" s="313">
        <v>4.5746443392944327</v>
      </c>
      <c r="H141" s="313">
        <v>6.0791694648437495</v>
      </c>
      <c r="I141" s="313">
        <v>6.9258119017333977</v>
      </c>
      <c r="J141" s="314"/>
      <c r="K141" s="315">
        <v>43559.555555555555</v>
      </c>
      <c r="L141" s="315">
        <v>43707.722916666666</v>
      </c>
      <c r="M141" s="315">
        <v>43766.775694444441</v>
      </c>
      <c r="N141" s="315">
        <v>43787.773611111108</v>
      </c>
      <c r="O141" s="314"/>
      <c r="P141" s="316">
        <v>0</v>
      </c>
      <c r="Q141" s="316">
        <v>0</v>
      </c>
      <c r="R141" s="316">
        <v>0</v>
      </c>
      <c r="S141" s="316">
        <v>0</v>
      </c>
      <c r="U141" s="321">
        <v>2.7472527472527472E-2</v>
      </c>
      <c r="W141" s="327">
        <f t="shared" ca="1" si="6"/>
        <v>6.9258119017333977</v>
      </c>
      <c r="X141" s="322">
        <f t="shared" ca="1" si="7"/>
        <v>43787.773611111108</v>
      </c>
      <c r="Y141" s="328">
        <f t="shared" ca="1" si="8"/>
        <v>0</v>
      </c>
    </row>
    <row r="142" spans="1:25" s="304" customFormat="1" x14ac:dyDescent="0.25">
      <c r="A142" s="311" t="s">
        <v>740</v>
      </c>
      <c r="B142" s="311" t="s">
        <v>996</v>
      </c>
      <c r="C142" s="317">
        <v>383</v>
      </c>
      <c r="D142" s="311" t="b">
        <v>1</v>
      </c>
      <c r="E142" s="311" t="s">
        <v>1257</v>
      </c>
      <c r="F142" s="313"/>
      <c r="G142" s="313"/>
      <c r="H142" s="313"/>
      <c r="I142" s="313"/>
      <c r="J142" s="314"/>
      <c r="K142" s="315"/>
      <c r="L142" s="315"/>
      <c r="M142" s="315"/>
      <c r="N142" s="315"/>
      <c r="O142" s="314"/>
      <c r="P142" s="316">
        <v>0</v>
      </c>
      <c r="Q142" s="316">
        <v>0</v>
      </c>
      <c r="R142" s="316">
        <v>0</v>
      </c>
      <c r="S142" s="316">
        <v>0</v>
      </c>
      <c r="U142" s="321"/>
      <c r="W142" s="327" t="str">
        <f t="shared" ca="1" si="6"/>
        <v/>
      </c>
      <c r="X142" s="322" t="str">
        <f t="shared" ca="1" si="7"/>
        <v/>
      </c>
      <c r="Y142" s="328" t="str">
        <f t="shared" ca="1" si="8"/>
        <v/>
      </c>
    </row>
    <row r="143" spans="1:25" s="304" customFormat="1" x14ac:dyDescent="0.25">
      <c r="A143" s="311" t="s">
        <v>740</v>
      </c>
      <c r="B143" s="311" t="s">
        <v>997</v>
      </c>
      <c r="C143" s="317">
        <v>379</v>
      </c>
      <c r="D143" s="311" t="b">
        <v>0</v>
      </c>
      <c r="E143" s="311" t="s">
        <v>1349</v>
      </c>
      <c r="F143" s="313">
        <v>0.86791917127990714</v>
      </c>
      <c r="G143" s="313">
        <v>0.65024172789001466</v>
      </c>
      <c r="H143" s="313" t="s">
        <v>874</v>
      </c>
      <c r="I143" s="313" t="s">
        <v>874</v>
      </c>
      <c r="J143" s="314"/>
      <c r="K143" s="315">
        <v>43558.785416666666</v>
      </c>
      <c r="L143" s="315">
        <v>43698.724305555559</v>
      </c>
      <c r="M143" s="315" t="s">
        <v>875</v>
      </c>
      <c r="N143" s="315" t="s">
        <v>875</v>
      </c>
      <c r="O143" s="314"/>
      <c r="P143" s="316">
        <v>0</v>
      </c>
      <c r="Q143" s="316">
        <v>0</v>
      </c>
      <c r="R143" s="316">
        <v>0</v>
      </c>
      <c r="S143" s="316">
        <v>0</v>
      </c>
      <c r="U143" s="321">
        <v>2.197802197802198E-2</v>
      </c>
      <c r="W143" s="327">
        <f t="shared" ca="1" si="6"/>
        <v>0.86791917127990714</v>
      </c>
      <c r="X143" s="322">
        <f t="shared" ca="1" si="7"/>
        <v>43558.785416666666</v>
      </c>
      <c r="Y143" s="328">
        <f t="shared" ca="1" si="8"/>
        <v>0</v>
      </c>
    </row>
    <row r="144" spans="1:25" s="304" customFormat="1" x14ac:dyDescent="0.25">
      <c r="A144" s="311" t="s">
        <v>740</v>
      </c>
      <c r="B144" s="311" t="s">
        <v>998</v>
      </c>
      <c r="C144" s="317">
        <v>366</v>
      </c>
      <c r="D144" s="311" t="b">
        <v>0</v>
      </c>
      <c r="E144" s="311" t="s">
        <v>1350</v>
      </c>
      <c r="F144" s="313">
        <v>0.49130382065582273</v>
      </c>
      <c r="G144" s="313">
        <v>0.27077539805984496</v>
      </c>
      <c r="H144" s="313">
        <v>0.46338885851287842</v>
      </c>
      <c r="I144" s="313">
        <v>0.59738079308319092</v>
      </c>
      <c r="J144" s="314"/>
      <c r="K144" s="315">
        <v>43560.154166666667</v>
      </c>
      <c r="L144" s="315">
        <v>43692.770138888889</v>
      </c>
      <c r="M144" s="315">
        <v>43764.771527777775</v>
      </c>
      <c r="N144" s="315">
        <v>43799.77847222222</v>
      </c>
      <c r="O144" s="314"/>
      <c r="P144" s="316">
        <v>0</v>
      </c>
      <c r="Q144" s="316">
        <v>0</v>
      </c>
      <c r="R144" s="316">
        <v>0</v>
      </c>
      <c r="S144" s="316">
        <v>0</v>
      </c>
      <c r="U144" s="321">
        <v>3.8461538461538464E-2</v>
      </c>
      <c r="W144" s="327">
        <f t="shared" ca="1" si="6"/>
        <v>0.59738079308319092</v>
      </c>
      <c r="X144" s="322">
        <f t="shared" ca="1" si="7"/>
        <v>43799.77847222222</v>
      </c>
      <c r="Y144" s="328">
        <f t="shared" ca="1" si="8"/>
        <v>0</v>
      </c>
    </row>
    <row r="145" spans="1:25" s="304" customFormat="1" x14ac:dyDescent="0.25">
      <c r="A145" s="311" t="s">
        <v>740</v>
      </c>
      <c r="B145" s="311" t="s">
        <v>999</v>
      </c>
      <c r="C145" s="317">
        <v>384</v>
      </c>
      <c r="D145" s="311" t="b">
        <v>1</v>
      </c>
      <c r="E145" s="311" t="s">
        <v>1257</v>
      </c>
      <c r="F145" s="313"/>
      <c r="G145" s="313"/>
      <c r="H145" s="313"/>
      <c r="I145" s="313"/>
      <c r="J145" s="314"/>
      <c r="K145" s="315"/>
      <c r="L145" s="315"/>
      <c r="M145" s="315"/>
      <c r="N145" s="315"/>
      <c r="O145" s="314"/>
      <c r="P145" s="316">
        <v>0</v>
      </c>
      <c r="Q145" s="316">
        <v>0</v>
      </c>
      <c r="R145" s="316">
        <v>0</v>
      </c>
      <c r="S145" s="316">
        <v>0</v>
      </c>
      <c r="U145" s="321"/>
      <c r="W145" s="327" t="str">
        <f t="shared" ca="1" si="6"/>
        <v/>
      </c>
      <c r="X145" s="322" t="str">
        <f t="shared" ca="1" si="7"/>
        <v/>
      </c>
      <c r="Y145" s="328" t="str">
        <f t="shared" ca="1" si="8"/>
        <v/>
      </c>
    </row>
    <row r="146" spans="1:25" s="304" customFormat="1" x14ac:dyDescent="0.25">
      <c r="A146" s="311" t="s">
        <v>740</v>
      </c>
      <c r="B146" s="311" t="s">
        <v>1000</v>
      </c>
      <c r="C146" s="317">
        <v>375</v>
      </c>
      <c r="D146" s="311" t="b">
        <v>0</v>
      </c>
      <c r="E146" s="311" t="s">
        <v>1351</v>
      </c>
      <c r="F146" s="313">
        <v>1.1152038750152586</v>
      </c>
      <c r="G146" s="313">
        <v>0.9072371781158447</v>
      </c>
      <c r="H146" s="313">
        <v>1.0496036085968017</v>
      </c>
      <c r="I146" s="313">
        <v>1.2896725155944824</v>
      </c>
      <c r="J146" s="314"/>
      <c r="K146" s="315">
        <v>43562.789583333331</v>
      </c>
      <c r="L146" s="315">
        <v>43634.761805555558</v>
      </c>
      <c r="M146" s="315">
        <v>43764.775694444441</v>
      </c>
      <c r="N146" s="315">
        <v>43831.588888888888</v>
      </c>
      <c r="O146" s="314"/>
      <c r="P146" s="316">
        <v>0</v>
      </c>
      <c r="Q146" s="316">
        <v>0</v>
      </c>
      <c r="R146" s="316">
        <v>0</v>
      </c>
      <c r="S146" s="316">
        <v>0</v>
      </c>
      <c r="U146" s="321">
        <v>2.7472527472527472E-2</v>
      </c>
      <c r="W146" s="327">
        <f t="shared" ca="1" si="6"/>
        <v>1.2896725155944824</v>
      </c>
      <c r="X146" s="322">
        <f t="shared" ca="1" si="7"/>
        <v>43831.588888888888</v>
      </c>
      <c r="Y146" s="328">
        <f t="shared" ca="1" si="8"/>
        <v>0</v>
      </c>
    </row>
    <row r="147" spans="1:25" s="304" customFormat="1" x14ac:dyDescent="0.25">
      <c r="A147" s="311" t="s">
        <v>740</v>
      </c>
      <c r="B147" s="311" t="s">
        <v>1001</v>
      </c>
      <c r="C147" s="317">
        <v>362</v>
      </c>
      <c r="D147" s="311" t="b">
        <v>0</v>
      </c>
      <c r="E147" s="311" t="s">
        <v>1352</v>
      </c>
      <c r="F147" s="313">
        <v>3.8958688720703121</v>
      </c>
      <c r="G147" s="313">
        <v>3.0977181009521479</v>
      </c>
      <c r="H147" s="313">
        <v>4.094011009338379</v>
      </c>
      <c r="I147" s="313">
        <v>4.8335562981567382</v>
      </c>
      <c r="J147" s="314"/>
      <c r="K147" s="315">
        <v>43559.526388888888</v>
      </c>
      <c r="L147" s="315">
        <v>43707.742361111108</v>
      </c>
      <c r="M147" s="315">
        <v>43768.743055555555</v>
      </c>
      <c r="N147" s="315">
        <v>43872.719444444447</v>
      </c>
      <c r="O147" s="314"/>
      <c r="P147" s="316">
        <v>0</v>
      </c>
      <c r="Q147" s="316">
        <v>0</v>
      </c>
      <c r="R147" s="316">
        <v>0</v>
      </c>
      <c r="S147" s="316">
        <v>0</v>
      </c>
      <c r="U147" s="321">
        <v>2.4725274725274724E-2</v>
      </c>
      <c r="W147" s="327">
        <f t="shared" ca="1" si="6"/>
        <v>4.8335562981567382</v>
      </c>
      <c r="X147" s="322">
        <f t="shared" ca="1" si="7"/>
        <v>43872.719444444447</v>
      </c>
      <c r="Y147" s="328">
        <f t="shared" ca="1" si="8"/>
        <v>0</v>
      </c>
    </row>
    <row r="148" spans="1:25" s="304" customFormat="1" x14ac:dyDescent="0.25">
      <c r="A148" s="311" t="s">
        <v>740</v>
      </c>
      <c r="B148" s="311" t="s">
        <v>1002</v>
      </c>
      <c r="C148" s="317">
        <v>364</v>
      </c>
      <c r="D148" s="311" t="b">
        <v>0</v>
      </c>
      <c r="E148" s="311" t="s">
        <v>1654</v>
      </c>
      <c r="F148" s="313">
        <v>3.1156773567199707</v>
      </c>
      <c r="G148" s="313">
        <v>1.9812969409179688</v>
      </c>
      <c r="H148" s="313">
        <v>3.0263292443904879</v>
      </c>
      <c r="I148" s="313">
        <v>3.5504230260848999</v>
      </c>
      <c r="J148" s="314"/>
      <c r="K148" s="315">
        <v>43561.777777777781</v>
      </c>
      <c r="L148" s="315">
        <v>43657.699305555558</v>
      </c>
      <c r="M148" s="315">
        <v>43766.774305555555</v>
      </c>
      <c r="N148" s="315">
        <v>43799.776388888888</v>
      </c>
      <c r="O148" s="314"/>
      <c r="P148" s="316">
        <v>0</v>
      </c>
      <c r="Q148" s="316">
        <v>0.28659389841079713</v>
      </c>
      <c r="R148" s="316">
        <v>8.3744968191146851E-2</v>
      </c>
      <c r="S148" s="316">
        <v>0</v>
      </c>
      <c r="U148" s="321">
        <v>2.197802197802198E-2</v>
      </c>
      <c r="W148" s="327">
        <f t="shared" ca="1" si="6"/>
        <v>3.5504230260848999</v>
      </c>
      <c r="X148" s="322">
        <f t="shared" ca="1" si="7"/>
        <v>43799.776388888888</v>
      </c>
      <c r="Y148" s="328">
        <f t="shared" ca="1" si="8"/>
        <v>0</v>
      </c>
    </row>
    <row r="149" spans="1:25" s="304" customFormat="1" x14ac:dyDescent="0.25">
      <c r="A149" s="311" t="s">
        <v>741</v>
      </c>
      <c r="B149" s="311" t="s">
        <v>1003</v>
      </c>
      <c r="C149" s="317">
        <v>807</v>
      </c>
      <c r="D149" s="311" t="b">
        <v>1</v>
      </c>
      <c r="E149" s="311" t="s">
        <v>1353</v>
      </c>
      <c r="F149" s="313">
        <v>3.5503260260486602</v>
      </c>
      <c r="G149" s="313">
        <v>3.059585411464691</v>
      </c>
      <c r="H149" s="313">
        <v>3.3968278109779355</v>
      </c>
      <c r="I149" s="313">
        <v>3.8689417894573213</v>
      </c>
      <c r="J149" s="314"/>
      <c r="K149" s="315">
        <v>43571.363194444442</v>
      </c>
      <c r="L149" s="315">
        <v>43629.702777777777</v>
      </c>
      <c r="M149" s="315">
        <v>43766.723611111112</v>
      </c>
      <c r="N149" s="315">
        <v>43843.719444444447</v>
      </c>
      <c r="O149" s="314"/>
      <c r="P149" s="316">
        <v>0.11207929832649231</v>
      </c>
      <c r="Q149" s="316">
        <v>0.29112712813949582</v>
      </c>
      <c r="R149" s="316">
        <v>0.14463344507217407</v>
      </c>
      <c r="S149" s="316">
        <v>0.10324317239189147</v>
      </c>
      <c r="U149" s="321">
        <v>2.197802197802198E-2</v>
      </c>
      <c r="W149" s="327">
        <f t="shared" ca="1" si="6"/>
        <v>3.8689417894573213</v>
      </c>
      <c r="X149" s="322">
        <f t="shared" ca="1" si="7"/>
        <v>43843.719444444447</v>
      </c>
      <c r="Y149" s="328">
        <f t="shared" ca="1" si="8"/>
        <v>0.10324317239189147</v>
      </c>
    </row>
    <row r="150" spans="1:25" s="304" customFormat="1" x14ac:dyDescent="0.25">
      <c r="A150" s="311" t="s">
        <v>741</v>
      </c>
      <c r="B150" s="311" t="s">
        <v>1004</v>
      </c>
      <c r="C150" s="317">
        <v>844</v>
      </c>
      <c r="D150" s="311" t="b">
        <v>0</v>
      </c>
      <c r="E150" s="311" t="s">
        <v>1354</v>
      </c>
      <c r="F150" s="313">
        <v>13.932669137016296</v>
      </c>
      <c r="G150" s="313">
        <v>12.843866241714478</v>
      </c>
      <c r="H150" s="313">
        <v>14.166187090493917</v>
      </c>
      <c r="I150" s="313">
        <v>16.148601330158233</v>
      </c>
      <c r="J150" s="314"/>
      <c r="K150" s="315">
        <v>43558.446527777778</v>
      </c>
      <c r="L150" s="315">
        <v>43628.509722222225</v>
      </c>
      <c r="M150" s="315">
        <v>43768.382638888892</v>
      </c>
      <c r="N150" s="315">
        <v>43811.385416666664</v>
      </c>
      <c r="O150" s="314"/>
      <c r="P150" s="316">
        <v>0.33311888982391358</v>
      </c>
      <c r="Q150" s="316">
        <v>0.49595631434631349</v>
      </c>
      <c r="R150" s="316">
        <v>1.3026995279073715E-2</v>
      </c>
      <c r="S150" s="316">
        <v>0.26240090214920042</v>
      </c>
      <c r="U150" s="321">
        <v>2.197802197802198E-2</v>
      </c>
      <c r="W150" s="327">
        <f t="shared" ca="1" si="6"/>
        <v>16.148601330158233</v>
      </c>
      <c r="X150" s="322">
        <f t="shared" ca="1" si="7"/>
        <v>43811.385416666664</v>
      </c>
      <c r="Y150" s="328">
        <f t="shared" ca="1" si="8"/>
        <v>0.26240090214920042</v>
      </c>
    </row>
    <row r="151" spans="1:25" s="304" customFormat="1" x14ac:dyDescent="0.25">
      <c r="A151" s="311" t="s">
        <v>741</v>
      </c>
      <c r="B151" s="311" t="s">
        <v>1005</v>
      </c>
      <c r="C151" s="317">
        <v>849</v>
      </c>
      <c r="D151" s="311" t="b">
        <v>0</v>
      </c>
      <c r="E151" s="311" t="s">
        <v>1355</v>
      </c>
      <c r="F151" s="313">
        <v>8.8779800993957512</v>
      </c>
      <c r="G151" s="313">
        <v>8.2476356848144512</v>
      </c>
      <c r="H151" s="313">
        <v>9.1817601636352535</v>
      </c>
      <c r="I151" s="313">
        <v>10.875336038574218</v>
      </c>
      <c r="J151" s="314"/>
      <c r="K151" s="315">
        <v>43570.71875</v>
      </c>
      <c r="L151" s="315">
        <v>43628.720833333333</v>
      </c>
      <c r="M151" s="315">
        <v>43769.707638888889</v>
      </c>
      <c r="N151" s="315">
        <v>43788.72152777778</v>
      </c>
      <c r="O151" s="314"/>
      <c r="P151" s="316">
        <v>0</v>
      </c>
      <c r="Q151" s="316">
        <v>0</v>
      </c>
      <c r="R151" s="316">
        <v>0</v>
      </c>
      <c r="S151" s="316">
        <v>0</v>
      </c>
      <c r="U151" s="321">
        <v>3.2967032967032968E-2</v>
      </c>
      <c r="W151" s="327">
        <f t="shared" ca="1" si="6"/>
        <v>10.875336038574218</v>
      </c>
      <c r="X151" s="322">
        <f t="shared" ca="1" si="7"/>
        <v>43788.72152777778</v>
      </c>
      <c r="Y151" s="328">
        <f t="shared" ca="1" si="8"/>
        <v>0</v>
      </c>
    </row>
    <row r="152" spans="1:25" s="304" customFormat="1" x14ac:dyDescent="0.25">
      <c r="A152" s="311" t="s">
        <v>741</v>
      </c>
      <c r="B152" s="311" t="s">
        <v>1006</v>
      </c>
      <c r="C152" s="317">
        <v>884</v>
      </c>
      <c r="D152" s="311" t="b">
        <v>0</v>
      </c>
      <c r="E152" s="311" t="s">
        <v>1356</v>
      </c>
      <c r="F152" s="313">
        <v>2.6498772003784179</v>
      </c>
      <c r="G152" s="313">
        <v>2.2907925256347652</v>
      </c>
      <c r="H152" s="313">
        <v>3.2132877143554683</v>
      </c>
      <c r="I152" s="313">
        <v>3.687745482238769</v>
      </c>
      <c r="J152" s="314"/>
      <c r="K152" s="315">
        <v>43563.834722222222</v>
      </c>
      <c r="L152" s="315">
        <v>43640.744444444441</v>
      </c>
      <c r="M152" s="315">
        <v>43766.731944444444</v>
      </c>
      <c r="N152" s="315">
        <v>43824.629861111112</v>
      </c>
      <c r="O152" s="314"/>
      <c r="P152" s="316">
        <v>0</v>
      </c>
      <c r="Q152" s="316">
        <v>0</v>
      </c>
      <c r="R152" s="316">
        <v>0</v>
      </c>
      <c r="S152" s="316">
        <v>0</v>
      </c>
      <c r="U152" s="321">
        <v>3.5714285714285712E-2</v>
      </c>
      <c r="W152" s="327">
        <f t="shared" ca="1" si="6"/>
        <v>3.687745482238769</v>
      </c>
      <c r="X152" s="322">
        <f t="shared" ca="1" si="7"/>
        <v>43824.629861111112</v>
      </c>
      <c r="Y152" s="328">
        <f t="shared" ca="1" si="8"/>
        <v>0</v>
      </c>
    </row>
    <row r="153" spans="1:25" s="304" customFormat="1" x14ac:dyDescent="0.25">
      <c r="A153" s="311" t="s">
        <v>741</v>
      </c>
      <c r="B153" s="311" t="s">
        <v>1569</v>
      </c>
      <c r="C153" s="317">
        <v>947</v>
      </c>
      <c r="D153" s="311" t="b">
        <v>0</v>
      </c>
      <c r="E153" s="311" t="s">
        <v>1573</v>
      </c>
      <c r="F153" s="313">
        <v>5.389419823884964</v>
      </c>
      <c r="G153" s="313">
        <v>4.6497001871466637</v>
      </c>
      <c r="H153" s="313">
        <v>5.3883600234985352</v>
      </c>
      <c r="I153" s="313">
        <v>5.804360032081604</v>
      </c>
      <c r="J153" s="314"/>
      <c r="K153" s="315">
        <v>43569.646527777775</v>
      </c>
      <c r="L153" s="315">
        <v>43693.012499999997</v>
      </c>
      <c r="M153" s="315">
        <v>43769.388888888891</v>
      </c>
      <c r="N153" s="315">
        <v>43900.459722222222</v>
      </c>
      <c r="O153" s="314"/>
      <c r="P153" s="316">
        <v>0</v>
      </c>
      <c r="Q153" s="316">
        <v>0</v>
      </c>
      <c r="R153" s="316">
        <v>4.1883602142333984</v>
      </c>
      <c r="S153" s="316">
        <v>4.1883602142333984</v>
      </c>
      <c r="U153" s="321">
        <v>0.35439560439560441</v>
      </c>
      <c r="W153" s="327">
        <f t="shared" ca="1" si="6"/>
        <v>5.804360032081604</v>
      </c>
      <c r="X153" s="322">
        <f t="shared" ca="1" si="7"/>
        <v>43900.459722222222</v>
      </c>
      <c r="Y153" s="328">
        <f t="shared" ca="1" si="8"/>
        <v>4.1883602142333984</v>
      </c>
    </row>
    <row r="154" spans="1:25" s="304" customFormat="1" x14ac:dyDescent="0.25">
      <c r="A154" s="311" t="s">
        <v>744</v>
      </c>
      <c r="B154" s="311" t="s">
        <v>1007</v>
      </c>
      <c r="C154" s="317">
        <v>458</v>
      </c>
      <c r="D154" s="311" t="b">
        <v>0</v>
      </c>
      <c r="E154" s="311" t="s">
        <v>1357</v>
      </c>
      <c r="F154" s="313">
        <v>5.6820374786376959</v>
      </c>
      <c r="G154" s="313">
        <v>5.4327271044921872</v>
      </c>
      <c r="H154" s="313">
        <v>6.2401945640869139</v>
      </c>
      <c r="I154" s="313">
        <v>7.430928865722656</v>
      </c>
      <c r="J154" s="314"/>
      <c r="K154" s="315">
        <v>43558.697222222225</v>
      </c>
      <c r="L154" s="315">
        <v>43673.411111111112</v>
      </c>
      <c r="M154" s="315">
        <v>43769.703472222223</v>
      </c>
      <c r="N154" s="315">
        <v>43788.695833333331</v>
      </c>
      <c r="O154" s="314"/>
      <c r="P154" s="316">
        <v>0</v>
      </c>
      <c r="Q154" s="316">
        <v>0</v>
      </c>
      <c r="R154" s="316">
        <v>0</v>
      </c>
      <c r="S154" s="316">
        <v>0</v>
      </c>
      <c r="U154" s="321">
        <v>5.21978021978022E-2</v>
      </c>
      <c r="W154" s="327">
        <f t="shared" ca="1" si="6"/>
        <v>7.430928865722656</v>
      </c>
      <c r="X154" s="322">
        <f t="shared" ca="1" si="7"/>
        <v>43788.695833333331</v>
      </c>
      <c r="Y154" s="328">
        <f t="shared" ca="1" si="8"/>
        <v>0</v>
      </c>
    </row>
    <row r="155" spans="1:25" s="304" customFormat="1" x14ac:dyDescent="0.25">
      <c r="A155" s="311" t="s">
        <v>744</v>
      </c>
      <c r="B155" s="311" t="s">
        <v>1008</v>
      </c>
      <c r="C155" s="317">
        <v>499</v>
      </c>
      <c r="D155" s="311" t="b">
        <v>0</v>
      </c>
      <c r="E155" s="311" t="s">
        <v>1358</v>
      </c>
      <c r="F155" s="313">
        <v>3.6225001732788087</v>
      </c>
      <c r="G155" s="313">
        <v>3.7285519265747071</v>
      </c>
      <c r="H155" s="313">
        <v>3.8178584672851561</v>
      </c>
      <c r="I155" s="313">
        <v>4.057870177001953</v>
      </c>
      <c r="J155" s="314"/>
      <c r="K155" s="315">
        <v>43569.649305555555</v>
      </c>
      <c r="L155" s="315">
        <v>43620.628472222219</v>
      </c>
      <c r="M155" s="315">
        <v>43726.536805555559</v>
      </c>
      <c r="N155" s="315">
        <v>43787.601388888892</v>
      </c>
      <c r="O155" s="314"/>
      <c r="P155" s="316">
        <v>0</v>
      </c>
      <c r="Q155" s="316">
        <v>0</v>
      </c>
      <c r="R155" s="316">
        <v>0</v>
      </c>
      <c r="S155" s="316">
        <v>0</v>
      </c>
      <c r="U155" s="321">
        <v>9.3406593406593408E-2</v>
      </c>
      <c r="W155" s="327">
        <f t="shared" ca="1" si="6"/>
        <v>4.057870177001953</v>
      </c>
      <c r="X155" s="322">
        <f t="shared" ca="1" si="7"/>
        <v>43787.601388888892</v>
      </c>
      <c r="Y155" s="328">
        <f t="shared" ca="1" si="8"/>
        <v>0</v>
      </c>
    </row>
    <row r="156" spans="1:25" s="304" customFormat="1" x14ac:dyDescent="0.25">
      <c r="A156" s="311" t="s">
        <v>744</v>
      </c>
      <c r="B156" s="311" t="s">
        <v>1009</v>
      </c>
      <c r="C156" s="317">
        <v>454</v>
      </c>
      <c r="D156" s="311" t="b">
        <v>0</v>
      </c>
      <c r="E156" s="311" t="s">
        <v>1359</v>
      </c>
      <c r="F156" s="313">
        <v>5.8972207717285157</v>
      </c>
      <c r="G156" s="313">
        <v>5.2420774476318357</v>
      </c>
      <c r="H156" s="313">
        <v>6.2581657026367186</v>
      </c>
      <c r="I156" s="313">
        <v>6.9821492611083977</v>
      </c>
      <c r="J156" s="314"/>
      <c r="K156" s="315">
        <v>43590.836111111108</v>
      </c>
      <c r="L156" s="315">
        <v>43686.738888888889</v>
      </c>
      <c r="M156" s="315">
        <v>43762.782638888886</v>
      </c>
      <c r="N156" s="315">
        <v>43844.705555555556</v>
      </c>
      <c r="O156" s="314"/>
      <c r="P156" s="316">
        <v>0</v>
      </c>
      <c r="Q156" s="316">
        <v>0</v>
      </c>
      <c r="R156" s="316">
        <v>0</v>
      </c>
      <c r="S156" s="316">
        <v>0</v>
      </c>
      <c r="U156" s="321">
        <v>3.5714285714285712E-2</v>
      </c>
      <c r="W156" s="327">
        <f t="shared" ca="1" si="6"/>
        <v>6.9821492611083977</v>
      </c>
      <c r="X156" s="322">
        <f t="shared" ca="1" si="7"/>
        <v>43844.705555555556</v>
      </c>
      <c r="Y156" s="328">
        <f t="shared" ca="1" si="8"/>
        <v>0</v>
      </c>
    </row>
    <row r="157" spans="1:25" s="304" customFormat="1" x14ac:dyDescent="0.25">
      <c r="A157" s="311" t="s">
        <v>744</v>
      </c>
      <c r="B157" s="311" t="s">
        <v>1010</v>
      </c>
      <c r="C157" s="317">
        <v>457</v>
      </c>
      <c r="D157" s="311" t="b">
        <v>0</v>
      </c>
      <c r="E157" s="311" t="s">
        <v>1360</v>
      </c>
      <c r="F157" s="313">
        <v>11.721295305908203</v>
      </c>
      <c r="G157" s="313">
        <v>10.839407715576172</v>
      </c>
      <c r="H157" s="313" t="s">
        <v>874</v>
      </c>
      <c r="I157" s="313" t="s">
        <v>874</v>
      </c>
      <c r="J157" s="314"/>
      <c r="K157" s="315">
        <v>43558.511805555558</v>
      </c>
      <c r="L157" s="315">
        <v>43651.515277777777</v>
      </c>
      <c r="M157" s="315" t="s">
        <v>875</v>
      </c>
      <c r="N157" s="315" t="s">
        <v>875</v>
      </c>
      <c r="O157" s="314"/>
      <c r="P157" s="316">
        <v>0</v>
      </c>
      <c r="Q157" s="316">
        <v>0</v>
      </c>
      <c r="R157" s="316">
        <v>0</v>
      </c>
      <c r="S157" s="316">
        <v>0</v>
      </c>
      <c r="U157" s="321">
        <v>0.57692307692307687</v>
      </c>
      <c r="W157" s="327">
        <f t="shared" ca="1" si="6"/>
        <v>11.721295305908203</v>
      </c>
      <c r="X157" s="322">
        <f t="shared" ca="1" si="7"/>
        <v>43558.511805555558</v>
      </c>
      <c r="Y157" s="328">
        <f t="shared" ca="1" si="8"/>
        <v>0</v>
      </c>
    </row>
    <row r="158" spans="1:25" s="304" customFormat="1" x14ac:dyDescent="0.25">
      <c r="A158" s="311" t="s">
        <v>744</v>
      </c>
      <c r="B158" s="311" t="s">
        <v>744</v>
      </c>
      <c r="C158" s="317">
        <v>482</v>
      </c>
      <c r="D158" s="311" t="b">
        <v>0</v>
      </c>
      <c r="E158" s="311" t="s">
        <v>1361</v>
      </c>
      <c r="F158" s="313">
        <v>3.5258717991943356</v>
      </c>
      <c r="G158" s="313">
        <v>3.2291032349243163</v>
      </c>
      <c r="H158" s="313">
        <v>3.7779854942016602</v>
      </c>
      <c r="I158" s="313">
        <v>4.5138599821777339</v>
      </c>
      <c r="J158" s="314"/>
      <c r="K158" s="315">
        <v>43570.73333333333</v>
      </c>
      <c r="L158" s="315">
        <v>43628.730555555558</v>
      </c>
      <c r="M158" s="315">
        <v>43769.710416666669</v>
      </c>
      <c r="N158" s="315">
        <v>43842.724305555559</v>
      </c>
      <c r="O158" s="314"/>
      <c r="P158" s="316">
        <v>0</v>
      </c>
      <c r="Q158" s="316">
        <v>0</v>
      </c>
      <c r="R158" s="316">
        <v>0</v>
      </c>
      <c r="S158" s="316">
        <v>0</v>
      </c>
      <c r="U158" s="321">
        <v>4.9450549450549448E-2</v>
      </c>
      <c r="W158" s="327">
        <f t="shared" ca="1" si="6"/>
        <v>4.5138599821777339</v>
      </c>
      <c r="X158" s="322">
        <f t="shared" ca="1" si="7"/>
        <v>43842.724305555559</v>
      </c>
      <c r="Y158" s="328">
        <f t="shared" ca="1" si="8"/>
        <v>0</v>
      </c>
    </row>
    <row r="159" spans="1:25" s="304" customFormat="1" x14ac:dyDescent="0.25">
      <c r="A159" s="311" t="s">
        <v>744</v>
      </c>
      <c r="B159" s="311" t="s">
        <v>1011</v>
      </c>
      <c r="C159" s="317">
        <v>487</v>
      </c>
      <c r="D159" s="311" t="b">
        <v>0</v>
      </c>
      <c r="E159" s="311" t="s">
        <v>1362</v>
      </c>
      <c r="F159" s="313">
        <v>5.2588223695068361</v>
      </c>
      <c r="G159" s="313">
        <v>5.4113866318359376</v>
      </c>
      <c r="H159" s="313">
        <v>5.843264912353515</v>
      </c>
      <c r="I159" s="313">
        <v>6.4181727338867178</v>
      </c>
      <c r="J159" s="314"/>
      <c r="K159" s="315">
        <v>43588.351388888892</v>
      </c>
      <c r="L159" s="315">
        <v>43622.375</v>
      </c>
      <c r="M159" s="315">
        <v>43768.323611111111</v>
      </c>
      <c r="N159" s="315">
        <v>43788.461111111108</v>
      </c>
      <c r="O159" s="314"/>
      <c r="P159" s="316">
        <v>0</v>
      </c>
      <c r="Q159" s="316">
        <v>0</v>
      </c>
      <c r="R159" s="316">
        <v>0</v>
      </c>
      <c r="S159" s="316">
        <v>0</v>
      </c>
      <c r="U159" s="321">
        <v>1.6483516483516484E-2</v>
      </c>
      <c r="W159" s="327">
        <f t="shared" ca="1" si="6"/>
        <v>6.4181727338867178</v>
      </c>
      <c r="X159" s="322">
        <f t="shared" ca="1" si="7"/>
        <v>43788.461111111108</v>
      </c>
      <c r="Y159" s="328">
        <f t="shared" ca="1" si="8"/>
        <v>0</v>
      </c>
    </row>
    <row r="160" spans="1:25" s="304" customFormat="1" x14ac:dyDescent="0.25">
      <c r="A160" s="311" t="s">
        <v>744</v>
      </c>
      <c r="B160" s="311" t="s">
        <v>1012</v>
      </c>
      <c r="C160" s="317">
        <v>453</v>
      </c>
      <c r="D160" s="311" t="b">
        <v>0</v>
      </c>
      <c r="E160" s="311" t="s">
        <v>1363</v>
      </c>
      <c r="F160" s="313">
        <v>2.0502963469543456</v>
      </c>
      <c r="G160" s="313">
        <v>1.9982017612304686</v>
      </c>
      <c r="H160" s="313">
        <v>2.6717110086669922</v>
      </c>
      <c r="I160" s="313">
        <v>3.1480049037475579</v>
      </c>
      <c r="J160" s="314"/>
      <c r="K160" s="315">
        <v>43557.386111111111</v>
      </c>
      <c r="L160" s="315">
        <v>43685.603472222225</v>
      </c>
      <c r="M160" s="315">
        <v>43766.736805555556</v>
      </c>
      <c r="N160" s="315">
        <v>43886.300694444442</v>
      </c>
      <c r="O160" s="314"/>
      <c r="P160" s="316">
        <v>0</v>
      </c>
      <c r="Q160" s="316">
        <v>0</v>
      </c>
      <c r="R160" s="316">
        <v>0</v>
      </c>
      <c r="S160" s="316">
        <v>0</v>
      </c>
      <c r="U160" s="321">
        <v>7.4175824175824176E-2</v>
      </c>
      <c r="W160" s="327">
        <f t="shared" ca="1" si="6"/>
        <v>3.1480049037475579</v>
      </c>
      <c r="X160" s="322">
        <f t="shared" ca="1" si="7"/>
        <v>43886.300694444442</v>
      </c>
      <c r="Y160" s="328">
        <f t="shared" ca="1" si="8"/>
        <v>0</v>
      </c>
    </row>
    <row r="161" spans="1:25" s="304" customFormat="1" x14ac:dyDescent="0.25">
      <c r="A161" s="311" t="s">
        <v>744</v>
      </c>
      <c r="B161" s="311" t="s">
        <v>1013</v>
      </c>
      <c r="C161" s="317">
        <v>488</v>
      </c>
      <c r="D161" s="311" t="b">
        <v>0</v>
      </c>
      <c r="E161" s="311" t="s">
        <v>1364</v>
      </c>
      <c r="F161" s="313">
        <v>1.0121348836059569</v>
      </c>
      <c r="G161" s="313">
        <v>0.86329156967163079</v>
      </c>
      <c r="H161" s="313">
        <v>1.198421703399658</v>
      </c>
      <c r="I161" s="313">
        <v>1.3844759548339842</v>
      </c>
      <c r="J161" s="314"/>
      <c r="K161" s="315">
        <v>43566.469444444447</v>
      </c>
      <c r="L161" s="315">
        <v>43629.757638888892</v>
      </c>
      <c r="M161" s="315">
        <v>43765.724999999999</v>
      </c>
      <c r="N161" s="315">
        <v>43824.495833333334</v>
      </c>
      <c r="O161" s="314"/>
      <c r="P161" s="316">
        <v>0</v>
      </c>
      <c r="Q161" s="316">
        <v>0</v>
      </c>
      <c r="R161" s="316">
        <v>0</v>
      </c>
      <c r="S161" s="316">
        <v>0</v>
      </c>
      <c r="U161" s="321">
        <v>3.5714285714285712E-2</v>
      </c>
      <c r="W161" s="327">
        <f t="shared" ca="1" si="6"/>
        <v>1.3844759548339842</v>
      </c>
      <c r="X161" s="322">
        <f t="shared" ca="1" si="7"/>
        <v>43824.495833333334</v>
      </c>
      <c r="Y161" s="328">
        <f t="shared" ca="1" si="8"/>
        <v>0</v>
      </c>
    </row>
    <row r="162" spans="1:25" s="304" customFormat="1" x14ac:dyDescent="0.25">
      <c r="A162" s="311" t="s">
        <v>744</v>
      </c>
      <c r="B162" s="311" t="s">
        <v>1014</v>
      </c>
      <c r="C162" s="317">
        <v>455</v>
      </c>
      <c r="D162" s="311" t="b">
        <v>0</v>
      </c>
      <c r="E162" s="311" t="s">
        <v>1365</v>
      </c>
      <c r="F162" s="313">
        <v>5.3592913193359371</v>
      </c>
      <c r="G162" s="313">
        <v>4.9350877946777336</v>
      </c>
      <c r="H162" s="313">
        <v>5.8169846877441405</v>
      </c>
      <c r="I162" s="313">
        <v>6.997033636108398</v>
      </c>
      <c r="J162" s="314"/>
      <c r="K162" s="315">
        <v>43559.482638888891</v>
      </c>
      <c r="L162" s="315">
        <v>43629.732638888891</v>
      </c>
      <c r="M162" s="315">
        <v>43768.713194444441</v>
      </c>
      <c r="N162" s="315">
        <v>43815.700694444444</v>
      </c>
      <c r="O162" s="314"/>
      <c r="P162" s="316">
        <v>0</v>
      </c>
      <c r="Q162" s="316">
        <v>0</v>
      </c>
      <c r="R162" s="316">
        <v>0</v>
      </c>
      <c r="S162" s="316">
        <v>0</v>
      </c>
      <c r="U162" s="321">
        <v>2.197802197802198E-2</v>
      </c>
      <c r="W162" s="327">
        <f t="shared" ca="1" si="6"/>
        <v>6.997033636108398</v>
      </c>
      <c r="X162" s="322">
        <f t="shared" ca="1" si="7"/>
        <v>43815.700694444444</v>
      </c>
      <c r="Y162" s="328">
        <f t="shared" ca="1" si="8"/>
        <v>0</v>
      </c>
    </row>
    <row r="163" spans="1:25" s="304" customFormat="1" x14ac:dyDescent="0.25">
      <c r="A163" s="311" t="s">
        <v>747</v>
      </c>
      <c r="B163" s="311" t="s">
        <v>1015</v>
      </c>
      <c r="C163" s="317">
        <v>519</v>
      </c>
      <c r="D163" s="311" t="b">
        <v>0</v>
      </c>
      <c r="E163" s="311" t="s">
        <v>1366</v>
      </c>
      <c r="F163" s="313">
        <v>0.51977476653289789</v>
      </c>
      <c r="G163" s="313">
        <v>0.36209810658264163</v>
      </c>
      <c r="H163" s="313">
        <v>0.50233264832305902</v>
      </c>
      <c r="I163" s="313">
        <v>0.51837939271545408</v>
      </c>
      <c r="J163" s="314"/>
      <c r="K163" s="315">
        <v>43571.340277777781</v>
      </c>
      <c r="L163" s="315">
        <v>43650.806250000001</v>
      </c>
      <c r="M163" s="315">
        <v>43769.307638888888</v>
      </c>
      <c r="N163" s="315">
        <v>43896.304166666669</v>
      </c>
      <c r="O163" s="314"/>
      <c r="P163" s="316">
        <v>0</v>
      </c>
      <c r="Q163" s="316">
        <v>0</v>
      </c>
      <c r="R163" s="316">
        <v>0</v>
      </c>
      <c r="S163" s="316">
        <v>0</v>
      </c>
      <c r="U163" s="321">
        <v>8.241758241758242E-3</v>
      </c>
      <c r="W163" s="327">
        <f t="shared" ca="1" si="6"/>
        <v>0.51977476653289789</v>
      </c>
      <c r="X163" s="322">
        <f t="shared" ca="1" si="7"/>
        <v>43571.340277777781</v>
      </c>
      <c r="Y163" s="328">
        <f t="shared" ca="1" si="8"/>
        <v>0</v>
      </c>
    </row>
    <row r="164" spans="1:25" s="304" customFormat="1" x14ac:dyDescent="0.25">
      <c r="A164" s="311" t="s">
        <v>751</v>
      </c>
      <c r="B164" s="311" t="s">
        <v>1016</v>
      </c>
      <c r="C164" s="317">
        <v>847</v>
      </c>
      <c r="D164" s="311" t="b">
        <v>1</v>
      </c>
      <c r="E164" s="311" t="s">
        <v>1367</v>
      </c>
      <c r="F164" s="313">
        <v>2.0524992160921691</v>
      </c>
      <c r="G164" s="313">
        <v>1.9438536136229634</v>
      </c>
      <c r="H164" s="313">
        <v>2.1540271009473204</v>
      </c>
      <c r="I164" s="313">
        <v>2.5977451528694924</v>
      </c>
      <c r="J164" s="314"/>
      <c r="K164" s="315">
        <v>43557.380555555559</v>
      </c>
      <c r="L164" s="315">
        <v>43705.34097222222</v>
      </c>
      <c r="M164" s="315">
        <v>43769.503472222219</v>
      </c>
      <c r="N164" s="315">
        <v>43788.503472222219</v>
      </c>
      <c r="O164" s="314"/>
      <c r="P164" s="316">
        <v>0</v>
      </c>
      <c r="Q164" s="316">
        <v>0</v>
      </c>
      <c r="R164" s="316">
        <v>0</v>
      </c>
      <c r="S164" s="316">
        <v>0</v>
      </c>
      <c r="U164" s="321">
        <v>3.021978021978022E-2</v>
      </c>
      <c r="W164" s="327">
        <f t="shared" ca="1" si="6"/>
        <v>2.5977451528694924</v>
      </c>
      <c r="X164" s="322">
        <f t="shared" ca="1" si="7"/>
        <v>43788.503472222219</v>
      </c>
      <c r="Y164" s="328">
        <f t="shared" ca="1" si="8"/>
        <v>0</v>
      </c>
    </row>
    <row r="165" spans="1:25" s="304" customFormat="1" x14ac:dyDescent="0.25">
      <c r="A165" s="311" t="s">
        <v>751</v>
      </c>
      <c r="B165" s="311" t="s">
        <v>1017</v>
      </c>
      <c r="C165" s="317">
        <v>873</v>
      </c>
      <c r="D165" s="311" t="b">
        <v>0</v>
      </c>
      <c r="E165" s="311" t="s">
        <v>1368</v>
      </c>
      <c r="F165" s="313">
        <v>2.6393597735575436</v>
      </c>
      <c r="G165" s="313">
        <v>2.3915084752315283</v>
      </c>
      <c r="H165" s="313">
        <v>3.1724058020392807</v>
      </c>
      <c r="I165" s="313">
        <v>3.4526760134291647</v>
      </c>
      <c r="J165" s="314"/>
      <c r="K165" s="315">
        <v>43572.842361111114</v>
      </c>
      <c r="L165" s="315">
        <v>43697.811805555553</v>
      </c>
      <c r="M165" s="315">
        <v>43767.73333333333</v>
      </c>
      <c r="N165" s="315">
        <v>43823.738194444442</v>
      </c>
      <c r="O165" s="314"/>
      <c r="P165" s="316">
        <v>0.43639975921428203</v>
      </c>
      <c r="Q165" s="316">
        <v>0.52622844307363037</v>
      </c>
      <c r="R165" s="316">
        <v>0.58352585914529864</v>
      </c>
      <c r="S165" s="316">
        <v>0.74319608541250226</v>
      </c>
      <c r="U165" s="321">
        <v>2.4725274725274724E-2</v>
      </c>
      <c r="W165" s="327">
        <f t="shared" ca="1" si="6"/>
        <v>3.4526760134291647</v>
      </c>
      <c r="X165" s="322">
        <f t="shared" ca="1" si="7"/>
        <v>43823.738194444442</v>
      </c>
      <c r="Y165" s="328">
        <f t="shared" ca="1" si="8"/>
        <v>0.74319608541250226</v>
      </c>
    </row>
    <row r="166" spans="1:25" s="304" customFormat="1" x14ac:dyDescent="0.25">
      <c r="A166" s="311" t="s">
        <v>751</v>
      </c>
      <c r="B166" s="311" t="s">
        <v>1018</v>
      </c>
      <c r="C166" s="317">
        <v>890</v>
      </c>
      <c r="D166" s="311" t="b">
        <v>0</v>
      </c>
      <c r="E166" s="311" t="s">
        <v>1369</v>
      </c>
      <c r="F166" s="313">
        <v>4.1119999885559082</v>
      </c>
      <c r="G166" s="313">
        <v>3.3383800387382507</v>
      </c>
      <c r="H166" s="313">
        <v>4.3796399831771851</v>
      </c>
      <c r="I166" s="313">
        <v>5.0509199942462146</v>
      </c>
      <c r="J166" s="314"/>
      <c r="K166" s="315">
        <v>43564.517361111109</v>
      </c>
      <c r="L166" s="315">
        <v>43650.746527777781</v>
      </c>
      <c r="M166" s="315">
        <v>43769.731944444444</v>
      </c>
      <c r="N166" s="315">
        <v>43788.681250000001</v>
      </c>
      <c r="O166" s="314"/>
      <c r="P166" s="316">
        <v>2</v>
      </c>
      <c r="Q166" s="316">
        <v>0.26638001203536987</v>
      </c>
      <c r="R166" s="316">
        <v>0.15564000606536865</v>
      </c>
      <c r="S166" s="316">
        <v>0</v>
      </c>
      <c r="U166" s="321">
        <v>2.4725274725274724E-2</v>
      </c>
      <c r="W166" s="327">
        <f t="shared" ca="1" si="6"/>
        <v>5.0509199942462146</v>
      </c>
      <c r="X166" s="322">
        <f t="shared" ca="1" si="7"/>
        <v>43788.681250000001</v>
      </c>
      <c r="Y166" s="328">
        <f t="shared" ca="1" si="8"/>
        <v>0</v>
      </c>
    </row>
    <row r="167" spans="1:25" s="304" customFormat="1" x14ac:dyDescent="0.25">
      <c r="A167" s="311" t="s">
        <v>751</v>
      </c>
      <c r="B167" s="311" t="s">
        <v>1019</v>
      </c>
      <c r="C167" s="317">
        <v>945</v>
      </c>
      <c r="D167" s="311" t="b">
        <v>1</v>
      </c>
      <c r="E167" s="311" t="s">
        <v>1370</v>
      </c>
      <c r="F167" s="313">
        <v>9.5752299507007592</v>
      </c>
      <c r="G167" s="313">
        <v>9.0395432359685906</v>
      </c>
      <c r="H167" s="313">
        <v>9.998257678609848</v>
      </c>
      <c r="I167" s="313">
        <v>11.172331572681784</v>
      </c>
      <c r="J167" s="314"/>
      <c r="K167" s="315">
        <v>43571.723611111112</v>
      </c>
      <c r="L167" s="315">
        <v>43640.726388888892</v>
      </c>
      <c r="M167" s="315">
        <v>43766.709027777775</v>
      </c>
      <c r="N167" s="315">
        <v>43782.719444444447</v>
      </c>
      <c r="O167" s="314"/>
      <c r="P167" s="316">
        <v>2.5144533972339631</v>
      </c>
      <c r="Q167" s="316">
        <v>2.7671734207830432</v>
      </c>
      <c r="R167" s="316">
        <v>2.4979269259243013</v>
      </c>
      <c r="S167" s="316">
        <v>2.0472784876683354</v>
      </c>
      <c r="U167" s="321">
        <v>2.4725274725274724E-2</v>
      </c>
      <c r="W167" s="327">
        <f t="shared" ca="1" si="6"/>
        <v>11.172331572681784</v>
      </c>
      <c r="X167" s="322">
        <f t="shared" ca="1" si="7"/>
        <v>43782.719444444447</v>
      </c>
      <c r="Y167" s="328">
        <f t="shared" ca="1" si="8"/>
        <v>2.0472784876683354</v>
      </c>
    </row>
    <row r="168" spans="1:25" s="304" customFormat="1" x14ac:dyDescent="0.25">
      <c r="A168" s="311" t="s">
        <v>749</v>
      </c>
      <c r="B168" s="311" t="s">
        <v>1020</v>
      </c>
      <c r="C168" s="317">
        <v>710</v>
      </c>
      <c r="D168" s="311" t="b">
        <v>1</v>
      </c>
      <c r="E168" s="311" t="s">
        <v>1257</v>
      </c>
      <c r="F168" s="313"/>
      <c r="G168" s="313"/>
      <c r="H168" s="313"/>
      <c r="I168" s="313"/>
      <c r="J168" s="314"/>
      <c r="K168" s="315"/>
      <c r="L168" s="315"/>
      <c r="M168" s="315"/>
      <c r="N168" s="315"/>
      <c r="O168" s="314"/>
      <c r="P168" s="316">
        <v>0</v>
      </c>
      <c r="Q168" s="316">
        <v>0</v>
      </c>
      <c r="R168" s="316">
        <v>0</v>
      </c>
      <c r="S168" s="316">
        <v>0</v>
      </c>
      <c r="U168" s="321"/>
      <c r="W168" s="327" t="str">
        <f t="shared" ca="1" si="6"/>
        <v/>
      </c>
      <c r="X168" s="322" t="str">
        <f t="shared" ca="1" si="7"/>
        <v/>
      </c>
      <c r="Y168" s="328" t="str">
        <f t="shared" ca="1" si="8"/>
        <v/>
      </c>
    </row>
    <row r="169" spans="1:25" s="304" customFormat="1" x14ac:dyDescent="0.25">
      <c r="A169" s="311" t="s">
        <v>749</v>
      </c>
      <c r="B169" s="311" t="s">
        <v>1021</v>
      </c>
      <c r="C169" s="317">
        <v>745</v>
      </c>
      <c r="D169" s="311" t="b">
        <v>0</v>
      </c>
      <c r="E169" s="311" t="s">
        <v>1371</v>
      </c>
      <c r="F169" s="313">
        <v>0.18943403294754027</v>
      </c>
      <c r="G169" s="313">
        <v>0.1508499246406555</v>
      </c>
      <c r="H169" s="313">
        <v>0.1634013846244812</v>
      </c>
      <c r="I169" s="313">
        <v>0.19315298270797729</v>
      </c>
      <c r="J169" s="314"/>
      <c r="K169" s="315">
        <v>43558.575694444444</v>
      </c>
      <c r="L169" s="315">
        <v>43618.57708333333</v>
      </c>
      <c r="M169" s="315">
        <v>43764.746527777781</v>
      </c>
      <c r="N169" s="315">
        <v>43833.777083333334</v>
      </c>
      <c r="O169" s="314"/>
      <c r="P169" s="316">
        <v>0</v>
      </c>
      <c r="Q169" s="316">
        <v>0</v>
      </c>
      <c r="R169" s="316">
        <v>0</v>
      </c>
      <c r="S169" s="316">
        <v>0</v>
      </c>
      <c r="U169" s="321">
        <v>2.197802197802198E-2</v>
      </c>
      <c r="W169" s="327">
        <f t="shared" ca="1" si="6"/>
        <v>0.19315298270797729</v>
      </c>
      <c r="X169" s="322">
        <f t="shared" ca="1" si="7"/>
        <v>43833.777083333334</v>
      </c>
      <c r="Y169" s="328">
        <f t="shared" ca="1" si="8"/>
        <v>0</v>
      </c>
    </row>
    <row r="170" spans="1:25" s="304" customFormat="1" x14ac:dyDescent="0.25">
      <c r="A170" s="311" t="s">
        <v>749</v>
      </c>
      <c r="B170" s="311" t="s">
        <v>1022</v>
      </c>
      <c r="C170" s="317">
        <v>517</v>
      </c>
      <c r="D170" s="311" t="b">
        <v>1</v>
      </c>
      <c r="E170" s="311" t="s">
        <v>1372</v>
      </c>
      <c r="F170" s="313">
        <v>2.9041766745758055</v>
      </c>
      <c r="G170" s="313">
        <v>2.0633333297271728</v>
      </c>
      <c r="H170" s="313">
        <v>2.2343335221061702</v>
      </c>
      <c r="I170" s="313">
        <v>3.0891952700347898</v>
      </c>
      <c r="J170" s="314"/>
      <c r="K170" s="315">
        <v>43562.109027777777</v>
      </c>
      <c r="L170" s="315">
        <v>43628.998611111114</v>
      </c>
      <c r="M170" s="315">
        <v>43769.842361111114</v>
      </c>
      <c r="N170" s="315">
        <v>43915.100694444445</v>
      </c>
      <c r="O170" s="314"/>
      <c r="P170" s="316">
        <v>1.9233428030700683</v>
      </c>
      <c r="Q170" s="316">
        <v>1.5436989400024415</v>
      </c>
      <c r="R170" s="316">
        <v>0.13399195273971556</v>
      </c>
      <c r="S170" s="316">
        <v>1.9419527778320311</v>
      </c>
      <c r="U170" s="321">
        <v>0.18406593406593408</v>
      </c>
      <c r="W170" s="327">
        <f t="shared" ca="1" si="6"/>
        <v>3.0891952700347898</v>
      </c>
      <c r="X170" s="322">
        <f t="shared" ca="1" si="7"/>
        <v>43915.100694444445</v>
      </c>
      <c r="Y170" s="328">
        <f t="shared" ca="1" si="8"/>
        <v>1.9419527778320311</v>
      </c>
    </row>
    <row r="171" spans="1:25" s="304" customFormat="1" x14ac:dyDescent="0.25">
      <c r="A171" s="311" t="s">
        <v>749</v>
      </c>
      <c r="B171" s="311" t="s">
        <v>1023</v>
      </c>
      <c r="C171" s="317">
        <v>709</v>
      </c>
      <c r="D171" s="311" t="b">
        <v>1</v>
      </c>
      <c r="E171" s="311" t="s">
        <v>1257</v>
      </c>
      <c r="F171" s="313"/>
      <c r="G171" s="313"/>
      <c r="H171" s="313"/>
      <c r="I171" s="313"/>
      <c r="J171" s="314"/>
      <c r="K171" s="315"/>
      <c r="L171" s="315"/>
      <c r="M171" s="315"/>
      <c r="N171" s="315"/>
      <c r="O171" s="314"/>
      <c r="P171" s="316">
        <v>0</v>
      </c>
      <c r="Q171" s="316">
        <v>0</v>
      </c>
      <c r="R171" s="316">
        <v>0</v>
      </c>
      <c r="S171" s="316">
        <v>0</v>
      </c>
      <c r="U171" s="321"/>
      <c r="W171" s="327" t="str">
        <f t="shared" ca="1" si="6"/>
        <v/>
      </c>
      <c r="X171" s="322" t="str">
        <f t="shared" ca="1" si="7"/>
        <v/>
      </c>
      <c r="Y171" s="328" t="str">
        <f t="shared" ca="1" si="8"/>
        <v/>
      </c>
    </row>
    <row r="172" spans="1:25" s="304" customFormat="1" x14ac:dyDescent="0.25">
      <c r="A172" s="311" t="s">
        <v>749</v>
      </c>
      <c r="B172" s="311" t="s">
        <v>1024</v>
      </c>
      <c r="C172" s="317">
        <v>396</v>
      </c>
      <c r="D172" s="311" t="b">
        <v>1</v>
      </c>
      <c r="E172" s="311" t="s">
        <v>1257</v>
      </c>
      <c r="F172" s="313"/>
      <c r="G172" s="313"/>
      <c r="H172" s="313"/>
      <c r="I172" s="313"/>
      <c r="J172" s="314"/>
      <c r="K172" s="315"/>
      <c r="L172" s="315"/>
      <c r="M172" s="315"/>
      <c r="N172" s="315"/>
      <c r="O172" s="314"/>
      <c r="P172" s="316">
        <v>0</v>
      </c>
      <c r="Q172" s="316">
        <v>0</v>
      </c>
      <c r="R172" s="316">
        <v>0</v>
      </c>
      <c r="S172" s="316">
        <v>0</v>
      </c>
      <c r="U172" s="321"/>
      <c r="W172" s="327" t="str">
        <f t="shared" ca="1" si="6"/>
        <v/>
      </c>
      <c r="X172" s="322" t="str">
        <f t="shared" ca="1" si="7"/>
        <v/>
      </c>
      <c r="Y172" s="328" t="str">
        <f t="shared" ca="1" si="8"/>
        <v/>
      </c>
    </row>
    <row r="173" spans="1:25" s="304" customFormat="1" x14ac:dyDescent="0.25">
      <c r="A173" s="311" t="s">
        <v>749</v>
      </c>
      <c r="B173" s="311" t="s">
        <v>1025</v>
      </c>
      <c r="C173" s="317">
        <v>781</v>
      </c>
      <c r="D173" s="311" t="b">
        <v>0</v>
      </c>
      <c r="E173" s="311" t="s">
        <v>1373</v>
      </c>
      <c r="F173" s="313">
        <v>0.82577894740295399</v>
      </c>
      <c r="G173" s="313">
        <v>0.71993454333496087</v>
      </c>
      <c r="H173" s="313">
        <v>0.74418255654907228</v>
      </c>
      <c r="I173" s="313">
        <v>0.83059005998229973</v>
      </c>
      <c r="J173" s="314"/>
      <c r="K173" s="315">
        <v>43560.797222222223</v>
      </c>
      <c r="L173" s="315">
        <v>43621.75</v>
      </c>
      <c r="M173" s="315">
        <v>43768.560416666667</v>
      </c>
      <c r="N173" s="315">
        <v>43830.773611111108</v>
      </c>
      <c r="O173" s="314"/>
      <c r="P173" s="316">
        <v>0</v>
      </c>
      <c r="Q173" s="316">
        <v>0</v>
      </c>
      <c r="R173" s="316">
        <v>0</v>
      </c>
      <c r="S173" s="316">
        <v>0</v>
      </c>
      <c r="U173" s="321">
        <v>2.4725274725274724E-2</v>
      </c>
      <c r="W173" s="327">
        <f t="shared" ca="1" si="6"/>
        <v>0.83059005998229973</v>
      </c>
      <c r="X173" s="322">
        <f t="shared" ca="1" si="7"/>
        <v>43830.773611111108</v>
      </c>
      <c r="Y173" s="328">
        <f t="shared" ca="1" si="8"/>
        <v>0</v>
      </c>
    </row>
    <row r="174" spans="1:25" s="304" customFormat="1" x14ac:dyDescent="0.25">
      <c r="A174" s="311" t="s">
        <v>749</v>
      </c>
      <c r="B174" s="311" t="s">
        <v>1026</v>
      </c>
      <c r="C174" s="317">
        <v>766</v>
      </c>
      <c r="D174" s="311" t="b">
        <v>1</v>
      </c>
      <c r="E174" s="311" t="s">
        <v>1257</v>
      </c>
      <c r="F174" s="313"/>
      <c r="G174" s="313"/>
      <c r="H174" s="313"/>
      <c r="I174" s="313"/>
      <c r="J174" s="314"/>
      <c r="K174" s="315"/>
      <c r="L174" s="315"/>
      <c r="M174" s="315"/>
      <c r="N174" s="315"/>
      <c r="O174" s="314"/>
      <c r="P174" s="316">
        <v>0</v>
      </c>
      <c r="Q174" s="316">
        <v>0</v>
      </c>
      <c r="R174" s="316">
        <v>0</v>
      </c>
      <c r="S174" s="316">
        <v>0</v>
      </c>
      <c r="U174" s="321"/>
      <c r="W174" s="327" t="str">
        <f t="shared" ca="1" si="6"/>
        <v/>
      </c>
      <c r="X174" s="322" t="str">
        <f t="shared" ca="1" si="7"/>
        <v/>
      </c>
      <c r="Y174" s="328" t="str">
        <f t="shared" ca="1" si="8"/>
        <v/>
      </c>
    </row>
    <row r="175" spans="1:25" s="304" customFormat="1" x14ac:dyDescent="0.25">
      <c r="A175" s="311" t="s">
        <v>749</v>
      </c>
      <c r="B175" s="311" t="s">
        <v>1027</v>
      </c>
      <c r="C175" s="317">
        <v>742</v>
      </c>
      <c r="D175" s="311" t="b">
        <v>0</v>
      </c>
      <c r="E175" s="311" t="s">
        <v>1257</v>
      </c>
      <c r="F175" s="313" t="s">
        <v>873</v>
      </c>
      <c r="G175" s="313" t="s">
        <v>873</v>
      </c>
      <c r="H175" s="313" t="s">
        <v>873</v>
      </c>
      <c r="I175" s="313" t="s">
        <v>873</v>
      </c>
      <c r="J175" s="314"/>
      <c r="K175" s="315" t="s">
        <v>875</v>
      </c>
      <c r="L175" s="315" t="s">
        <v>875</v>
      </c>
      <c r="M175" s="315" t="s">
        <v>875</v>
      </c>
      <c r="N175" s="315" t="s">
        <v>875</v>
      </c>
      <c r="O175" s="314"/>
      <c r="P175" s="316">
        <v>0</v>
      </c>
      <c r="Q175" s="316">
        <v>0</v>
      </c>
      <c r="R175" s="316">
        <v>0</v>
      </c>
      <c r="S175" s="316">
        <v>0</v>
      </c>
      <c r="U175" s="321" t="s">
        <v>873</v>
      </c>
      <c r="W175" s="327" t="str">
        <f t="shared" ca="1" si="6"/>
        <v/>
      </c>
      <c r="X175" s="322" t="str">
        <f t="shared" ca="1" si="7"/>
        <v/>
      </c>
      <c r="Y175" s="328" t="str">
        <f t="shared" ca="1" si="8"/>
        <v/>
      </c>
    </row>
    <row r="176" spans="1:25" s="304" customFormat="1" x14ac:dyDescent="0.25">
      <c r="A176" s="311" t="s">
        <v>1688</v>
      </c>
      <c r="B176" s="311" t="s">
        <v>1028</v>
      </c>
      <c r="C176" s="317">
        <v>748</v>
      </c>
      <c r="D176" s="311" t="b">
        <v>1</v>
      </c>
      <c r="E176" s="311" t="s">
        <v>1257</v>
      </c>
      <c r="F176" s="313"/>
      <c r="G176" s="313"/>
      <c r="H176" s="313"/>
      <c r="I176" s="313"/>
      <c r="J176" s="314"/>
      <c r="K176" s="315"/>
      <c r="L176" s="315"/>
      <c r="M176" s="315"/>
      <c r="N176" s="315"/>
      <c r="O176" s="314"/>
      <c r="P176" s="316">
        <v>0</v>
      </c>
      <c r="Q176" s="316">
        <v>0</v>
      </c>
      <c r="R176" s="316">
        <v>0</v>
      </c>
      <c r="S176" s="316">
        <v>0</v>
      </c>
      <c r="U176" s="321"/>
      <c r="W176" s="327" t="str">
        <f t="shared" ca="1" si="6"/>
        <v/>
      </c>
      <c r="X176" s="322" t="str">
        <f t="shared" ca="1" si="7"/>
        <v/>
      </c>
      <c r="Y176" s="328" t="str">
        <f t="shared" ca="1" si="8"/>
        <v/>
      </c>
    </row>
    <row r="177" spans="1:25" s="304" customFormat="1" x14ac:dyDescent="0.25">
      <c r="A177" s="311" t="s">
        <v>755</v>
      </c>
      <c r="B177" s="311" t="s">
        <v>1029</v>
      </c>
      <c r="C177" s="317">
        <v>702</v>
      </c>
      <c r="D177" s="311" t="b">
        <v>0</v>
      </c>
      <c r="E177" s="311" t="s">
        <v>1374</v>
      </c>
      <c r="F177" s="313">
        <v>2.3853409290313721</v>
      </c>
      <c r="G177" s="313">
        <v>1.9851160049438477</v>
      </c>
      <c r="H177" s="313">
        <v>2.4333679676055908</v>
      </c>
      <c r="I177" s="313">
        <v>2.7855660915374756</v>
      </c>
      <c r="J177" s="314"/>
      <c r="K177" s="315">
        <v>43558.572222222225</v>
      </c>
      <c r="L177" s="315">
        <v>43630.3125</v>
      </c>
      <c r="M177" s="315">
        <v>43769.34097222222</v>
      </c>
      <c r="N177" s="315">
        <v>43801.555555555555</v>
      </c>
      <c r="O177" s="314"/>
      <c r="P177" s="316">
        <v>0</v>
      </c>
      <c r="Q177" s="316">
        <v>0</v>
      </c>
      <c r="R177" s="316">
        <v>0</v>
      </c>
      <c r="S177" s="316">
        <v>0</v>
      </c>
      <c r="U177" s="321">
        <v>1.9230769230769232E-2</v>
      </c>
      <c r="W177" s="327">
        <f t="shared" ca="1" si="6"/>
        <v>2.7855660915374756</v>
      </c>
      <c r="X177" s="322">
        <f t="shared" ca="1" si="7"/>
        <v>43801.555555555555</v>
      </c>
      <c r="Y177" s="328">
        <f t="shared" ca="1" si="8"/>
        <v>0</v>
      </c>
    </row>
    <row r="178" spans="1:25" s="304" customFormat="1" x14ac:dyDescent="0.25">
      <c r="A178" s="311" t="s">
        <v>755</v>
      </c>
      <c r="B178" s="311" t="s">
        <v>1030</v>
      </c>
      <c r="C178" s="317">
        <v>740</v>
      </c>
      <c r="D178" s="311" t="b">
        <v>0</v>
      </c>
      <c r="E178" s="311" t="s">
        <v>1375</v>
      </c>
      <c r="F178" s="313">
        <v>0.71043652421569814</v>
      </c>
      <c r="G178" s="313">
        <v>0.56039344825744619</v>
      </c>
      <c r="H178" s="313">
        <v>0.59598505587768547</v>
      </c>
      <c r="I178" s="313">
        <v>0.68182363896179199</v>
      </c>
      <c r="J178" s="314"/>
      <c r="K178" s="315">
        <v>43561.576388888891</v>
      </c>
      <c r="L178" s="315">
        <v>43668.738888888889</v>
      </c>
      <c r="M178" s="315">
        <v>43768.782638888886</v>
      </c>
      <c r="N178" s="315">
        <v>43906.554166666669</v>
      </c>
      <c r="O178" s="314"/>
      <c r="P178" s="316">
        <v>0</v>
      </c>
      <c r="Q178" s="316">
        <v>0</v>
      </c>
      <c r="R178" s="316">
        <v>0</v>
      </c>
      <c r="S178" s="316">
        <v>0</v>
      </c>
      <c r="U178" s="321">
        <v>3.5714285714285712E-2</v>
      </c>
      <c r="W178" s="327">
        <f t="shared" ca="1" si="6"/>
        <v>0.71043652421569814</v>
      </c>
      <c r="X178" s="322">
        <f t="shared" ca="1" si="7"/>
        <v>43561.576388888891</v>
      </c>
      <c r="Y178" s="328">
        <f t="shared" ca="1" si="8"/>
        <v>0</v>
      </c>
    </row>
    <row r="179" spans="1:25" s="304" customFormat="1" x14ac:dyDescent="0.25">
      <c r="A179" s="311" t="s">
        <v>755</v>
      </c>
      <c r="B179" s="311" t="s">
        <v>1031</v>
      </c>
      <c r="C179" s="317">
        <v>782</v>
      </c>
      <c r="D179" s="311" t="b">
        <v>1</v>
      </c>
      <c r="E179" s="311" t="s">
        <v>1257</v>
      </c>
      <c r="F179" s="313"/>
      <c r="G179" s="313"/>
      <c r="H179" s="313"/>
      <c r="I179" s="313"/>
      <c r="J179" s="314"/>
      <c r="K179" s="315"/>
      <c r="L179" s="315"/>
      <c r="M179" s="315"/>
      <c r="N179" s="315"/>
      <c r="O179" s="314"/>
      <c r="P179" s="316">
        <v>0</v>
      </c>
      <c r="Q179" s="316">
        <v>0</v>
      </c>
      <c r="R179" s="316">
        <v>0</v>
      </c>
      <c r="S179" s="316">
        <v>0</v>
      </c>
      <c r="U179" s="321"/>
      <c r="W179" s="327" t="str">
        <f t="shared" ca="1" si="6"/>
        <v/>
      </c>
      <c r="X179" s="322" t="str">
        <f t="shared" ca="1" si="7"/>
        <v/>
      </c>
      <c r="Y179" s="328" t="str">
        <f t="shared" ca="1" si="8"/>
        <v/>
      </c>
    </row>
    <row r="180" spans="1:25" s="304" customFormat="1" x14ac:dyDescent="0.25">
      <c r="A180" s="311" t="s">
        <v>755</v>
      </c>
      <c r="B180" s="311" t="s">
        <v>1032</v>
      </c>
      <c r="C180" s="317">
        <v>744</v>
      </c>
      <c r="D180" s="311" t="b">
        <v>0</v>
      </c>
      <c r="E180" s="311" t="s">
        <v>1376</v>
      </c>
      <c r="F180" s="313">
        <v>1.2833770354614258</v>
      </c>
      <c r="G180" s="313">
        <v>0.96558014888000487</v>
      </c>
      <c r="H180" s="313">
        <v>1.1771544897766113</v>
      </c>
      <c r="I180" s="313">
        <v>1.3234280686950681</v>
      </c>
      <c r="J180" s="314"/>
      <c r="K180" s="315">
        <v>43571.782638888886</v>
      </c>
      <c r="L180" s="315">
        <v>43631.34375</v>
      </c>
      <c r="M180" s="315">
        <v>43768.78125</v>
      </c>
      <c r="N180" s="315">
        <v>43877.776388888888</v>
      </c>
      <c r="O180" s="314"/>
      <c r="P180" s="316">
        <v>0</v>
      </c>
      <c r="Q180" s="316">
        <v>0</v>
      </c>
      <c r="R180" s="316">
        <v>0</v>
      </c>
      <c r="S180" s="316">
        <v>0</v>
      </c>
      <c r="U180" s="321">
        <v>3.021978021978022E-2</v>
      </c>
      <c r="W180" s="327">
        <f t="shared" ca="1" si="6"/>
        <v>1.3234280686950681</v>
      </c>
      <c r="X180" s="322">
        <f t="shared" ca="1" si="7"/>
        <v>43877.776388888888</v>
      </c>
      <c r="Y180" s="328">
        <f t="shared" ca="1" si="8"/>
        <v>0</v>
      </c>
    </row>
    <row r="181" spans="1:25" s="304" customFormat="1" x14ac:dyDescent="0.25">
      <c r="A181" s="311" t="s">
        <v>755</v>
      </c>
      <c r="B181" s="311" t="s">
        <v>1033</v>
      </c>
      <c r="C181" s="317">
        <v>720</v>
      </c>
      <c r="D181" s="311" t="b">
        <v>1</v>
      </c>
      <c r="E181" s="311" t="s">
        <v>1257</v>
      </c>
      <c r="F181" s="313"/>
      <c r="G181" s="313"/>
      <c r="H181" s="313"/>
      <c r="I181" s="313"/>
      <c r="J181" s="314"/>
      <c r="K181" s="315"/>
      <c r="L181" s="315"/>
      <c r="M181" s="315"/>
      <c r="N181" s="315"/>
      <c r="O181" s="314"/>
      <c r="P181" s="316">
        <v>0</v>
      </c>
      <c r="Q181" s="316">
        <v>0</v>
      </c>
      <c r="R181" s="316">
        <v>0</v>
      </c>
      <c r="S181" s="316">
        <v>0</v>
      </c>
      <c r="U181" s="321"/>
      <c r="W181" s="327" t="str">
        <f t="shared" ca="1" si="6"/>
        <v/>
      </c>
      <c r="X181" s="322" t="str">
        <f t="shared" ca="1" si="7"/>
        <v/>
      </c>
      <c r="Y181" s="328" t="str">
        <f t="shared" ca="1" si="8"/>
        <v/>
      </c>
    </row>
    <row r="182" spans="1:25" s="304" customFormat="1" x14ac:dyDescent="0.25">
      <c r="A182" s="311" t="s">
        <v>755</v>
      </c>
      <c r="B182" s="311" t="s">
        <v>1034</v>
      </c>
      <c r="C182" s="317">
        <v>395</v>
      </c>
      <c r="D182" s="311" t="b">
        <v>1</v>
      </c>
      <c r="E182" s="311" t="s">
        <v>1257</v>
      </c>
      <c r="F182" s="313"/>
      <c r="G182" s="313"/>
      <c r="H182" s="313"/>
      <c r="I182" s="313"/>
      <c r="J182" s="314"/>
      <c r="K182" s="315"/>
      <c r="L182" s="315"/>
      <c r="M182" s="315"/>
      <c r="N182" s="315"/>
      <c r="O182" s="314"/>
      <c r="P182" s="316">
        <v>0</v>
      </c>
      <c r="Q182" s="316">
        <v>0</v>
      </c>
      <c r="R182" s="316">
        <v>0</v>
      </c>
      <c r="S182" s="316">
        <v>0</v>
      </c>
      <c r="U182" s="321"/>
      <c r="W182" s="327" t="str">
        <f t="shared" ca="1" si="6"/>
        <v/>
      </c>
      <c r="X182" s="322" t="str">
        <f t="shared" ca="1" si="7"/>
        <v/>
      </c>
      <c r="Y182" s="328" t="str">
        <f t="shared" ca="1" si="8"/>
        <v/>
      </c>
    </row>
    <row r="183" spans="1:25" s="304" customFormat="1" x14ac:dyDescent="0.25">
      <c r="A183" s="311" t="s">
        <v>755</v>
      </c>
      <c r="B183" s="311" t="s">
        <v>1035</v>
      </c>
      <c r="C183" s="317">
        <v>714</v>
      </c>
      <c r="D183" s="311" t="b">
        <v>0</v>
      </c>
      <c r="E183" s="311" t="s">
        <v>1377</v>
      </c>
      <c r="F183" s="313">
        <v>6.0519700137939445</v>
      </c>
      <c r="G183" s="313">
        <v>6.230626120361328</v>
      </c>
      <c r="H183" s="313">
        <v>6.2529579156494135</v>
      </c>
      <c r="I183" s="313">
        <v>5.7951517515869142</v>
      </c>
      <c r="J183" s="314"/>
      <c r="K183" s="315">
        <v>43565.758333333331</v>
      </c>
      <c r="L183" s="315">
        <v>43622.554861111108</v>
      </c>
      <c r="M183" s="315">
        <v>43735.642361111109</v>
      </c>
      <c r="N183" s="315">
        <v>43784.745833333334</v>
      </c>
      <c r="O183" s="314"/>
      <c r="P183" s="316">
        <v>0</v>
      </c>
      <c r="Q183" s="316">
        <v>0</v>
      </c>
      <c r="R183" s="316">
        <v>0</v>
      </c>
      <c r="S183" s="316">
        <v>0</v>
      </c>
      <c r="U183" s="321">
        <v>0.11538461538461539</v>
      </c>
      <c r="W183" s="327">
        <f t="shared" ca="1" si="6"/>
        <v>6.2529579156494135</v>
      </c>
      <c r="X183" s="322">
        <f t="shared" ca="1" si="7"/>
        <v>43735.642361111109</v>
      </c>
      <c r="Y183" s="328">
        <f t="shared" ca="1" si="8"/>
        <v>0</v>
      </c>
    </row>
    <row r="184" spans="1:25" s="304" customFormat="1" x14ac:dyDescent="0.25">
      <c r="A184" s="311" t="s">
        <v>755</v>
      </c>
      <c r="B184" s="311" t="s">
        <v>1036</v>
      </c>
      <c r="C184" s="317">
        <v>756</v>
      </c>
      <c r="D184" s="311" t="b">
        <v>1</v>
      </c>
      <c r="E184" s="311" t="s">
        <v>1257</v>
      </c>
      <c r="F184" s="313"/>
      <c r="G184" s="313"/>
      <c r="H184" s="313"/>
      <c r="I184" s="313"/>
      <c r="J184" s="314"/>
      <c r="K184" s="315"/>
      <c r="L184" s="315"/>
      <c r="M184" s="315"/>
      <c r="N184" s="315"/>
      <c r="O184" s="314"/>
      <c r="P184" s="316">
        <v>0</v>
      </c>
      <c r="Q184" s="316">
        <v>0</v>
      </c>
      <c r="R184" s="316">
        <v>0</v>
      </c>
      <c r="S184" s="316">
        <v>0</v>
      </c>
      <c r="U184" s="321"/>
      <c r="W184" s="327" t="str">
        <f t="shared" ca="1" si="6"/>
        <v/>
      </c>
      <c r="X184" s="322" t="str">
        <f t="shared" ca="1" si="7"/>
        <v/>
      </c>
      <c r="Y184" s="328" t="str">
        <f t="shared" ca="1" si="8"/>
        <v/>
      </c>
    </row>
    <row r="185" spans="1:25" s="304" customFormat="1" x14ac:dyDescent="0.25">
      <c r="A185" s="311" t="s">
        <v>755</v>
      </c>
      <c r="B185" s="311" t="s">
        <v>1037</v>
      </c>
      <c r="C185" s="317">
        <v>724</v>
      </c>
      <c r="D185" s="311" t="b">
        <v>0</v>
      </c>
      <c r="E185" s="311" t="s">
        <v>1378</v>
      </c>
      <c r="F185" s="313">
        <v>7.8251730674562454</v>
      </c>
      <c r="G185" s="313">
        <v>6.5972268528594968</v>
      </c>
      <c r="H185" s="313">
        <v>7.2339074369125367</v>
      </c>
      <c r="I185" s="313">
        <v>10.068025055965423</v>
      </c>
      <c r="J185" s="314"/>
      <c r="K185" s="315">
        <v>43571.559027777781</v>
      </c>
      <c r="L185" s="315">
        <v>43618.55972222222</v>
      </c>
      <c r="M185" s="315">
        <v>43767.722916666666</v>
      </c>
      <c r="N185" s="315">
        <v>43789.580555555556</v>
      </c>
      <c r="O185" s="314"/>
      <c r="P185" s="316">
        <v>6.1412977581977841E-2</v>
      </c>
      <c r="Q185" s="316">
        <v>0.86908673712158202</v>
      </c>
      <c r="R185" s="316">
        <v>6.9787478034973149E-2</v>
      </c>
      <c r="S185" s="316">
        <v>0.15818494900131225</v>
      </c>
      <c r="U185" s="321">
        <v>3.8461538461538464E-2</v>
      </c>
      <c r="W185" s="327">
        <f t="shared" ca="1" si="6"/>
        <v>10.068025055965423</v>
      </c>
      <c r="X185" s="322">
        <f t="shared" ca="1" si="7"/>
        <v>43789.580555555556</v>
      </c>
      <c r="Y185" s="328">
        <f t="shared" ca="1" si="8"/>
        <v>0.15818494900131225</v>
      </c>
    </row>
    <row r="186" spans="1:25" s="304" customFormat="1" x14ac:dyDescent="0.25">
      <c r="A186" s="311" t="s">
        <v>755</v>
      </c>
      <c r="B186" s="311" t="s">
        <v>1038</v>
      </c>
      <c r="C186" s="317">
        <v>771</v>
      </c>
      <c r="D186" s="311" t="b">
        <v>1</v>
      </c>
      <c r="E186" s="311" t="s">
        <v>1257</v>
      </c>
      <c r="F186" s="313"/>
      <c r="G186" s="313"/>
      <c r="H186" s="313"/>
      <c r="I186" s="313"/>
      <c r="J186" s="314"/>
      <c r="K186" s="315"/>
      <c r="L186" s="315"/>
      <c r="M186" s="315"/>
      <c r="N186" s="315"/>
      <c r="O186" s="314"/>
      <c r="P186" s="316">
        <v>0</v>
      </c>
      <c r="Q186" s="316">
        <v>0</v>
      </c>
      <c r="R186" s="316">
        <v>0</v>
      </c>
      <c r="S186" s="316">
        <v>0</v>
      </c>
      <c r="U186" s="321"/>
      <c r="W186" s="327" t="str">
        <f t="shared" ca="1" si="6"/>
        <v/>
      </c>
      <c r="X186" s="322" t="str">
        <f t="shared" ca="1" si="7"/>
        <v/>
      </c>
      <c r="Y186" s="328" t="str">
        <f t="shared" ca="1" si="8"/>
        <v/>
      </c>
    </row>
    <row r="187" spans="1:25" s="304" customFormat="1" x14ac:dyDescent="0.25">
      <c r="A187" s="311" t="s">
        <v>755</v>
      </c>
      <c r="B187" s="311" t="s">
        <v>1039</v>
      </c>
      <c r="C187" s="317">
        <v>754</v>
      </c>
      <c r="D187" s="311" t="b">
        <v>1</v>
      </c>
      <c r="E187" s="311" t="s">
        <v>1257</v>
      </c>
      <c r="F187" s="313"/>
      <c r="G187" s="313"/>
      <c r="H187" s="313"/>
      <c r="I187" s="313"/>
      <c r="J187" s="314"/>
      <c r="K187" s="315"/>
      <c r="L187" s="315"/>
      <c r="M187" s="315"/>
      <c r="N187" s="315"/>
      <c r="O187" s="314"/>
      <c r="P187" s="316">
        <v>0</v>
      </c>
      <c r="Q187" s="316">
        <v>0</v>
      </c>
      <c r="R187" s="316">
        <v>0</v>
      </c>
      <c r="S187" s="316">
        <v>0</v>
      </c>
      <c r="U187" s="321"/>
      <c r="W187" s="327" t="str">
        <f t="shared" ca="1" si="6"/>
        <v/>
      </c>
      <c r="X187" s="322" t="str">
        <f t="shared" ca="1" si="7"/>
        <v/>
      </c>
      <c r="Y187" s="328" t="str">
        <f t="shared" ca="1" si="8"/>
        <v/>
      </c>
    </row>
    <row r="188" spans="1:25" s="304" customFormat="1" x14ac:dyDescent="0.25">
      <c r="A188" s="311" t="s">
        <v>755</v>
      </c>
      <c r="B188" s="311" t="s">
        <v>1040</v>
      </c>
      <c r="C188" s="317">
        <v>721</v>
      </c>
      <c r="D188" s="311" t="b">
        <v>0</v>
      </c>
      <c r="E188" s="311" t="s">
        <v>1379</v>
      </c>
      <c r="F188" s="313">
        <v>0.68512589163208004</v>
      </c>
      <c r="G188" s="313">
        <v>0.57768254375457762</v>
      </c>
      <c r="H188" s="313">
        <v>0.69489347201538076</v>
      </c>
      <c r="I188" s="313">
        <v>0.82466276463317867</v>
      </c>
      <c r="J188" s="314"/>
      <c r="K188" s="315">
        <v>43562.740972222222</v>
      </c>
      <c r="L188" s="315">
        <v>43640.747916666667</v>
      </c>
      <c r="M188" s="315">
        <v>43766.836805555555</v>
      </c>
      <c r="N188" s="315">
        <v>43879.84375</v>
      </c>
      <c r="O188" s="314"/>
      <c r="P188" s="316">
        <v>0</v>
      </c>
      <c r="Q188" s="316">
        <v>0</v>
      </c>
      <c r="R188" s="316">
        <v>0</v>
      </c>
      <c r="S188" s="316">
        <v>0</v>
      </c>
      <c r="U188" s="321">
        <v>1.9230769230769232E-2</v>
      </c>
      <c r="W188" s="327">
        <f t="shared" ca="1" si="6"/>
        <v>0.82466276463317867</v>
      </c>
      <c r="X188" s="322">
        <f t="shared" ca="1" si="7"/>
        <v>43879.84375</v>
      </c>
      <c r="Y188" s="328">
        <f t="shared" ca="1" si="8"/>
        <v>0</v>
      </c>
    </row>
    <row r="189" spans="1:25" s="304" customFormat="1" x14ac:dyDescent="0.25">
      <c r="A189" s="311" t="s">
        <v>755</v>
      </c>
      <c r="B189" s="311" t="s">
        <v>1041</v>
      </c>
      <c r="C189" s="317">
        <v>730</v>
      </c>
      <c r="D189" s="311" t="b">
        <v>1</v>
      </c>
      <c r="E189" s="311" t="s">
        <v>1257</v>
      </c>
      <c r="F189" s="313"/>
      <c r="G189" s="313"/>
      <c r="H189" s="313"/>
      <c r="I189" s="313"/>
      <c r="J189" s="314"/>
      <c r="K189" s="315"/>
      <c r="L189" s="315"/>
      <c r="M189" s="315"/>
      <c r="N189" s="315"/>
      <c r="O189" s="314"/>
      <c r="P189" s="316">
        <v>0</v>
      </c>
      <c r="Q189" s="316">
        <v>0</v>
      </c>
      <c r="R189" s="316">
        <v>0</v>
      </c>
      <c r="S189" s="316">
        <v>0</v>
      </c>
      <c r="U189" s="321"/>
      <c r="W189" s="327" t="str">
        <f t="shared" ca="1" si="6"/>
        <v/>
      </c>
      <c r="X189" s="322" t="str">
        <f t="shared" ca="1" si="7"/>
        <v/>
      </c>
      <c r="Y189" s="328" t="str">
        <f t="shared" ca="1" si="8"/>
        <v/>
      </c>
    </row>
    <row r="190" spans="1:25" s="304" customFormat="1" x14ac:dyDescent="0.25">
      <c r="A190" s="311" t="s">
        <v>755</v>
      </c>
      <c r="B190" s="311" t="s">
        <v>1042</v>
      </c>
      <c r="C190" s="317">
        <v>747</v>
      </c>
      <c r="D190" s="311" t="b">
        <v>0</v>
      </c>
      <c r="E190" s="311" t="s">
        <v>1574</v>
      </c>
      <c r="F190" s="313">
        <v>1</v>
      </c>
      <c r="G190" s="313">
        <v>0.625</v>
      </c>
      <c r="H190" s="313">
        <v>0.78750002384185791</v>
      </c>
      <c r="I190" s="313">
        <v>0.75</v>
      </c>
      <c r="J190" s="314"/>
      <c r="K190" s="315">
        <v>43558.597222222219</v>
      </c>
      <c r="L190" s="315">
        <v>43697.427083333336</v>
      </c>
      <c r="M190" s="315">
        <v>43740.310416666667</v>
      </c>
      <c r="N190" s="315">
        <v>43802.395833333336</v>
      </c>
      <c r="O190" s="314"/>
      <c r="P190" s="316">
        <v>0</v>
      </c>
      <c r="Q190" s="316">
        <v>0</v>
      </c>
      <c r="R190" s="316">
        <v>0</v>
      </c>
      <c r="S190" s="316">
        <v>0</v>
      </c>
      <c r="U190" s="321">
        <v>0.26098901098901101</v>
      </c>
      <c r="W190" s="327">
        <f t="shared" ca="1" si="6"/>
        <v>1</v>
      </c>
      <c r="X190" s="322">
        <f t="shared" ca="1" si="7"/>
        <v>43558.597222222219</v>
      </c>
      <c r="Y190" s="328">
        <f t="shared" ca="1" si="8"/>
        <v>0</v>
      </c>
    </row>
    <row r="191" spans="1:25" s="304" customFormat="1" x14ac:dyDescent="0.25">
      <c r="A191" s="311" t="s">
        <v>755</v>
      </c>
      <c r="B191" s="311" t="s">
        <v>1043</v>
      </c>
      <c r="C191" s="317">
        <v>731</v>
      </c>
      <c r="D191" s="311" t="b">
        <v>0</v>
      </c>
      <c r="E191" s="311" t="s">
        <v>1380</v>
      </c>
      <c r="F191" s="313">
        <v>1.2860099999999999</v>
      </c>
      <c r="G191" s="313">
        <v>1.3241139999999998</v>
      </c>
      <c r="H191" s="313">
        <v>1.0954900000000001</v>
      </c>
      <c r="I191" s="313">
        <v>1.7051540000000001</v>
      </c>
      <c r="J191" s="314"/>
      <c r="K191" s="315">
        <v>43593.775694444441</v>
      </c>
      <c r="L191" s="315">
        <v>43634.775694444441</v>
      </c>
      <c r="M191" s="315">
        <v>43769.556250000001</v>
      </c>
      <c r="N191" s="315">
        <v>43807.155555555553</v>
      </c>
      <c r="O191" s="314"/>
      <c r="P191" s="316">
        <v>0</v>
      </c>
      <c r="Q191" s="316">
        <v>0</v>
      </c>
      <c r="R191" s="316">
        <v>0</v>
      </c>
      <c r="S191" s="316">
        <v>0</v>
      </c>
      <c r="U191" s="321">
        <v>6.3186813186813184E-2</v>
      </c>
      <c r="W191" s="327">
        <f t="shared" ca="1" si="6"/>
        <v>1.7051540000000001</v>
      </c>
      <c r="X191" s="322">
        <f t="shared" ca="1" si="7"/>
        <v>43807.155555555553</v>
      </c>
      <c r="Y191" s="328">
        <f t="shared" ca="1" si="8"/>
        <v>0</v>
      </c>
    </row>
    <row r="192" spans="1:25" s="304" customFormat="1" x14ac:dyDescent="0.25">
      <c r="A192" s="311" t="s">
        <v>755</v>
      </c>
      <c r="B192" s="311" t="s">
        <v>1044</v>
      </c>
      <c r="C192" s="317">
        <v>734</v>
      </c>
      <c r="D192" s="311" t="b">
        <v>0</v>
      </c>
      <c r="E192" s="311" t="s">
        <v>1381</v>
      </c>
      <c r="F192" s="313">
        <v>5.54435875415039</v>
      </c>
      <c r="G192" s="313">
        <v>4.5471184204101558</v>
      </c>
      <c r="H192" s="313">
        <v>5.6894796661376947</v>
      </c>
      <c r="I192" s="313">
        <v>6.470899469482422</v>
      </c>
      <c r="J192" s="314"/>
      <c r="K192" s="315">
        <v>43558.59652777778</v>
      </c>
      <c r="L192" s="315">
        <v>43619.554861111108</v>
      </c>
      <c r="M192" s="315">
        <v>43769.554861111108</v>
      </c>
      <c r="N192" s="315">
        <v>43800.556250000001</v>
      </c>
      <c r="O192" s="314"/>
      <c r="P192" s="316">
        <v>0</v>
      </c>
      <c r="Q192" s="316">
        <v>0</v>
      </c>
      <c r="R192" s="316">
        <v>0</v>
      </c>
      <c r="S192" s="316">
        <v>0</v>
      </c>
      <c r="U192" s="321">
        <v>1.6483516483516484E-2</v>
      </c>
      <c r="W192" s="327">
        <f t="shared" ca="1" si="6"/>
        <v>6.470899469482422</v>
      </c>
      <c r="X192" s="322">
        <f t="shared" ca="1" si="7"/>
        <v>43800.556250000001</v>
      </c>
      <c r="Y192" s="328">
        <f t="shared" ca="1" si="8"/>
        <v>0</v>
      </c>
    </row>
    <row r="193" spans="1:25" s="304" customFormat="1" x14ac:dyDescent="0.25">
      <c r="A193" s="311" t="s">
        <v>755</v>
      </c>
      <c r="B193" s="311" t="s">
        <v>1045</v>
      </c>
      <c r="C193" s="317">
        <v>753</v>
      </c>
      <c r="D193" s="311" t="b">
        <v>1</v>
      </c>
      <c r="E193" s="311" t="s">
        <v>1257</v>
      </c>
      <c r="F193" s="313"/>
      <c r="G193" s="313"/>
      <c r="H193" s="313"/>
      <c r="I193" s="313"/>
      <c r="J193" s="314"/>
      <c r="K193" s="315"/>
      <c r="L193" s="315"/>
      <c r="M193" s="315"/>
      <c r="N193" s="315"/>
      <c r="O193" s="314"/>
      <c r="P193" s="316">
        <v>0</v>
      </c>
      <c r="Q193" s="316">
        <v>0</v>
      </c>
      <c r="R193" s="316">
        <v>0</v>
      </c>
      <c r="S193" s="316">
        <v>0</v>
      </c>
      <c r="U193" s="321"/>
      <c r="W193" s="327" t="str">
        <f t="shared" ca="1" si="6"/>
        <v/>
      </c>
      <c r="X193" s="322" t="str">
        <f t="shared" ca="1" si="7"/>
        <v/>
      </c>
      <c r="Y193" s="328" t="str">
        <f t="shared" ca="1" si="8"/>
        <v/>
      </c>
    </row>
    <row r="194" spans="1:25" s="304" customFormat="1" x14ac:dyDescent="0.25">
      <c r="A194" s="311" t="s">
        <v>755</v>
      </c>
      <c r="B194" s="311" t="s">
        <v>1046</v>
      </c>
      <c r="C194" s="317">
        <v>732</v>
      </c>
      <c r="D194" s="311" t="b">
        <v>1</v>
      </c>
      <c r="E194" s="311" t="s">
        <v>1257</v>
      </c>
      <c r="F194" s="313"/>
      <c r="G194" s="313"/>
      <c r="H194" s="313"/>
      <c r="I194" s="313"/>
      <c r="J194" s="314"/>
      <c r="K194" s="315"/>
      <c r="L194" s="315"/>
      <c r="M194" s="315"/>
      <c r="N194" s="315"/>
      <c r="O194" s="314"/>
      <c r="P194" s="316">
        <v>0</v>
      </c>
      <c r="Q194" s="316">
        <v>0</v>
      </c>
      <c r="R194" s="316">
        <v>0</v>
      </c>
      <c r="S194" s="316">
        <v>0</v>
      </c>
      <c r="U194" s="321"/>
      <c r="W194" s="327" t="str">
        <f t="shared" ca="1" si="6"/>
        <v/>
      </c>
      <c r="X194" s="322" t="str">
        <f t="shared" ca="1" si="7"/>
        <v/>
      </c>
      <c r="Y194" s="328" t="str">
        <f t="shared" ca="1" si="8"/>
        <v/>
      </c>
    </row>
    <row r="195" spans="1:25" s="304" customFormat="1" x14ac:dyDescent="0.25">
      <c r="A195" s="311" t="s">
        <v>755</v>
      </c>
      <c r="B195" s="311" t="s">
        <v>1047</v>
      </c>
      <c r="C195" s="317">
        <v>749</v>
      </c>
      <c r="D195" s="311" t="b">
        <v>0</v>
      </c>
      <c r="E195" s="311" t="s">
        <v>1382</v>
      </c>
      <c r="F195" s="313">
        <v>2.8570993878173825</v>
      </c>
      <c r="G195" s="313">
        <v>1.8758873746948241</v>
      </c>
      <c r="H195" s="313">
        <v>2.3937104202880857</v>
      </c>
      <c r="I195" s="313">
        <v>2.7691670354003906</v>
      </c>
      <c r="J195" s="314"/>
      <c r="K195" s="315">
        <v>43561.559027777781</v>
      </c>
      <c r="L195" s="315">
        <v>43649.888194444444</v>
      </c>
      <c r="M195" s="315">
        <v>43767.777777777781</v>
      </c>
      <c r="N195" s="315">
        <v>43782.775000000001</v>
      </c>
      <c r="O195" s="314"/>
      <c r="P195" s="316">
        <v>0</v>
      </c>
      <c r="Q195" s="316">
        <v>0</v>
      </c>
      <c r="R195" s="316">
        <v>0</v>
      </c>
      <c r="S195" s="316">
        <v>0</v>
      </c>
      <c r="U195" s="321">
        <v>2.4725274725274724E-2</v>
      </c>
      <c r="W195" s="327">
        <f t="shared" ca="1" si="6"/>
        <v>2.8570993878173825</v>
      </c>
      <c r="X195" s="322">
        <f t="shared" ca="1" si="7"/>
        <v>43561.559027777781</v>
      </c>
      <c r="Y195" s="328">
        <f t="shared" ca="1" si="8"/>
        <v>0</v>
      </c>
    </row>
    <row r="196" spans="1:25" s="304" customFormat="1" x14ac:dyDescent="0.25">
      <c r="A196" s="311" t="s">
        <v>755</v>
      </c>
      <c r="B196" s="311" t="s">
        <v>1048</v>
      </c>
      <c r="C196" s="317">
        <v>755</v>
      </c>
      <c r="D196" s="311" t="b">
        <v>1</v>
      </c>
      <c r="E196" s="311" t="s">
        <v>1257</v>
      </c>
      <c r="F196" s="313"/>
      <c r="G196" s="313"/>
      <c r="H196" s="313"/>
      <c r="I196" s="313"/>
      <c r="J196" s="314"/>
      <c r="K196" s="315"/>
      <c r="L196" s="315"/>
      <c r="M196" s="315"/>
      <c r="N196" s="315"/>
      <c r="O196" s="314"/>
      <c r="P196" s="316">
        <v>0</v>
      </c>
      <c r="Q196" s="316">
        <v>0</v>
      </c>
      <c r="R196" s="316">
        <v>0</v>
      </c>
      <c r="S196" s="316">
        <v>0</v>
      </c>
      <c r="U196" s="321"/>
      <c r="W196" s="327" t="str">
        <f t="shared" ref="W196:W259" ca="1" si="9">IF(OR(ISNUMBER(F196),ISNUMBER(G196),ISNUMBER(H196),ISNUMBER(I196)),MAX(F196,G196,H196,I196),"")</f>
        <v/>
      </c>
      <c r="X196" s="322" t="str">
        <f t="shared" ref="X196:X259" ca="1" si="10">IF(W196="","",IF(W196=F196,K196,IF(W196=G196,L196,IF(W196=H196,M196,IF(W196=I196,N196)))))</f>
        <v/>
      </c>
      <c r="Y196" s="328" t="str">
        <f t="shared" ref="Y196:Y259" ca="1" si="11">IF(X196="","",IF(X196=K196,P196,IF(X196=L196,Q196,IF(X196=M196,R196,IF(X196=N196,S196,"")))))</f>
        <v/>
      </c>
    </row>
    <row r="197" spans="1:25" s="304" customFormat="1" x14ac:dyDescent="0.25">
      <c r="A197" s="311" t="s">
        <v>755</v>
      </c>
      <c r="B197" s="311" t="s">
        <v>1049</v>
      </c>
      <c r="C197" s="317">
        <v>751</v>
      </c>
      <c r="D197" s="311" t="b">
        <v>0</v>
      </c>
      <c r="E197" s="311" t="s">
        <v>1383</v>
      </c>
      <c r="F197" s="313">
        <v>0.7858069874114989</v>
      </c>
      <c r="G197" s="313">
        <v>0.52410395386505126</v>
      </c>
      <c r="H197" s="313">
        <v>0.63367028747558585</v>
      </c>
      <c r="I197" s="313">
        <v>0.94492240971374497</v>
      </c>
      <c r="J197" s="314"/>
      <c r="K197" s="315">
        <v>43558.579861111109</v>
      </c>
      <c r="L197" s="315">
        <v>43622.555555555555</v>
      </c>
      <c r="M197" s="315">
        <v>43741.32916666667</v>
      </c>
      <c r="N197" s="315">
        <v>43788.558333333334</v>
      </c>
      <c r="O197" s="314"/>
      <c r="P197" s="316">
        <v>0</v>
      </c>
      <c r="Q197" s="316">
        <v>0</v>
      </c>
      <c r="R197" s="316">
        <v>0</v>
      </c>
      <c r="S197" s="316">
        <v>0</v>
      </c>
      <c r="U197" s="321">
        <v>4.1208791208791208E-2</v>
      </c>
      <c r="W197" s="327">
        <f t="shared" ca="1" si="9"/>
        <v>0.94492240971374497</v>
      </c>
      <c r="X197" s="322">
        <f t="shared" ca="1" si="10"/>
        <v>43788.558333333334</v>
      </c>
      <c r="Y197" s="328">
        <f t="shared" ca="1" si="11"/>
        <v>0</v>
      </c>
    </row>
    <row r="198" spans="1:25" s="304" customFormat="1" x14ac:dyDescent="0.25">
      <c r="A198" s="311" t="s">
        <v>753</v>
      </c>
      <c r="B198" s="311" t="s">
        <v>1050</v>
      </c>
      <c r="C198" s="317">
        <v>821</v>
      </c>
      <c r="D198" s="311" t="b">
        <v>1</v>
      </c>
      <c r="E198" s="311" t="s">
        <v>1257</v>
      </c>
      <c r="F198" s="313"/>
      <c r="G198" s="313"/>
      <c r="H198" s="313"/>
      <c r="I198" s="313"/>
      <c r="J198" s="314"/>
      <c r="K198" s="315"/>
      <c r="L198" s="315"/>
      <c r="M198" s="315"/>
      <c r="N198" s="315"/>
      <c r="O198" s="314"/>
      <c r="P198" s="316">
        <v>0</v>
      </c>
      <c r="Q198" s="316">
        <v>0</v>
      </c>
      <c r="R198" s="316">
        <v>0</v>
      </c>
      <c r="S198" s="316">
        <v>0</v>
      </c>
      <c r="U198" s="321"/>
      <c r="W198" s="327" t="str">
        <f t="shared" ca="1" si="9"/>
        <v/>
      </c>
      <c r="X198" s="322" t="str">
        <f t="shared" ca="1" si="10"/>
        <v/>
      </c>
      <c r="Y198" s="328" t="str">
        <f t="shared" ca="1" si="11"/>
        <v/>
      </c>
    </row>
    <row r="199" spans="1:25" s="304" customFormat="1" x14ac:dyDescent="0.25">
      <c r="A199" s="311" t="s">
        <v>753</v>
      </c>
      <c r="B199" s="311" t="s">
        <v>753</v>
      </c>
      <c r="C199" s="317">
        <v>854</v>
      </c>
      <c r="D199" s="311" t="b">
        <v>0</v>
      </c>
      <c r="E199" s="311" t="s">
        <v>1693</v>
      </c>
      <c r="F199" s="313">
        <v>14.734456434845924</v>
      </c>
      <c r="G199" s="313">
        <v>13.885069611482322</v>
      </c>
      <c r="H199" s="313">
        <v>16.295814506709576</v>
      </c>
      <c r="I199" s="313">
        <v>17.696000099182129</v>
      </c>
      <c r="J199" s="314"/>
      <c r="K199" s="315">
        <v>43558.493750000001</v>
      </c>
      <c r="L199" s="315">
        <v>43622.458333333336</v>
      </c>
      <c r="M199" s="315">
        <v>43767.709027777775</v>
      </c>
      <c r="N199" s="315">
        <v>43816.487500000003</v>
      </c>
      <c r="O199" s="314"/>
      <c r="P199" s="316">
        <v>0</v>
      </c>
      <c r="Q199" s="316">
        <v>0</v>
      </c>
      <c r="R199" s="316">
        <v>7.8143998980522156E-3</v>
      </c>
      <c r="S199" s="316">
        <v>0</v>
      </c>
      <c r="U199" s="321">
        <v>1.6483516483516484E-2</v>
      </c>
      <c r="W199" s="327">
        <f t="shared" ca="1" si="9"/>
        <v>17.696000099182129</v>
      </c>
      <c r="X199" s="322">
        <f t="shared" ca="1" si="10"/>
        <v>43816.487500000003</v>
      </c>
      <c r="Y199" s="328">
        <f t="shared" ca="1" si="11"/>
        <v>0</v>
      </c>
    </row>
    <row r="200" spans="1:25" s="304" customFormat="1" x14ac:dyDescent="0.25">
      <c r="A200" s="311" t="s">
        <v>757</v>
      </c>
      <c r="B200" s="311" t="s">
        <v>1051</v>
      </c>
      <c r="C200" s="317">
        <v>24</v>
      </c>
      <c r="D200" s="311" t="b">
        <v>0</v>
      </c>
      <c r="E200" s="311" t="s">
        <v>1384</v>
      </c>
      <c r="F200" s="313">
        <v>13.651741981506348</v>
      </c>
      <c r="G200" s="313">
        <v>12.801516056060791</v>
      </c>
      <c r="H200" s="313">
        <v>13.491322040557861</v>
      </c>
      <c r="I200" s="313">
        <v>15.400320529937744</v>
      </c>
      <c r="J200" s="314"/>
      <c r="K200" s="315">
        <v>43594.404861111114</v>
      </c>
      <c r="L200" s="315">
        <v>43669.652083333334</v>
      </c>
      <c r="M200" s="315">
        <v>43760.506249999999</v>
      </c>
      <c r="N200" s="315">
        <v>43864.628472222219</v>
      </c>
      <c r="O200" s="314"/>
      <c r="P200" s="316">
        <v>0</v>
      </c>
      <c r="Q200" s="316">
        <v>0</v>
      </c>
      <c r="R200" s="316">
        <v>0</v>
      </c>
      <c r="S200" s="316">
        <v>0</v>
      </c>
      <c r="U200" s="321">
        <v>1.9230769230769232E-2</v>
      </c>
      <c r="W200" s="327">
        <f t="shared" ca="1" si="9"/>
        <v>15.400320529937744</v>
      </c>
      <c r="X200" s="322">
        <f t="shared" ca="1" si="10"/>
        <v>43864.628472222219</v>
      </c>
      <c r="Y200" s="328">
        <f t="shared" ca="1" si="11"/>
        <v>0</v>
      </c>
    </row>
    <row r="201" spans="1:25" s="304" customFormat="1" x14ac:dyDescent="0.25">
      <c r="A201" s="311" t="s">
        <v>757</v>
      </c>
      <c r="B201" s="311" t="s">
        <v>1052</v>
      </c>
      <c r="C201" s="317">
        <v>25</v>
      </c>
      <c r="D201" s="311" t="b">
        <v>0</v>
      </c>
      <c r="E201" s="311" t="s">
        <v>1385</v>
      </c>
      <c r="F201" s="313">
        <v>4.1027567424926756</v>
      </c>
      <c r="G201" s="313">
        <v>3.1754500051269532</v>
      </c>
      <c r="H201" s="313">
        <v>4.0776379061279293</v>
      </c>
      <c r="I201" s="313">
        <v>5.0991403525390622</v>
      </c>
      <c r="J201" s="314"/>
      <c r="K201" s="315">
        <v>43571.510416666664</v>
      </c>
      <c r="L201" s="315">
        <v>43629.515972222223</v>
      </c>
      <c r="M201" s="315">
        <v>43767.787499999999</v>
      </c>
      <c r="N201" s="315">
        <v>43816.501388888886</v>
      </c>
      <c r="O201" s="314"/>
      <c r="P201" s="316">
        <v>0</v>
      </c>
      <c r="Q201" s="316">
        <v>0</v>
      </c>
      <c r="R201" s="316">
        <v>0</v>
      </c>
      <c r="S201" s="316">
        <v>0</v>
      </c>
      <c r="U201" s="321">
        <v>2.197802197802198E-2</v>
      </c>
      <c r="W201" s="327">
        <f t="shared" ca="1" si="9"/>
        <v>5.0991403525390622</v>
      </c>
      <c r="X201" s="322">
        <f t="shared" ca="1" si="10"/>
        <v>43816.501388888886</v>
      </c>
      <c r="Y201" s="328">
        <f t="shared" ca="1" si="11"/>
        <v>0</v>
      </c>
    </row>
    <row r="202" spans="1:25" s="304" customFormat="1" x14ac:dyDescent="0.25">
      <c r="A202" s="311" t="s">
        <v>760</v>
      </c>
      <c r="B202" s="311" t="s">
        <v>1053</v>
      </c>
      <c r="C202" s="317">
        <v>505</v>
      </c>
      <c r="D202" s="311" t="b">
        <v>0</v>
      </c>
      <c r="E202" s="311" t="s">
        <v>1655</v>
      </c>
      <c r="F202" s="313">
        <v>0.81447566986083975</v>
      </c>
      <c r="G202" s="313">
        <v>0.81261674783134463</v>
      </c>
      <c r="H202" s="313">
        <v>0.80622726320028304</v>
      </c>
      <c r="I202" s="313">
        <v>0.91987220644807821</v>
      </c>
      <c r="J202" s="314"/>
      <c r="K202" s="315">
        <v>43558.89166666667</v>
      </c>
      <c r="L202" s="315">
        <v>43696.416666666664</v>
      </c>
      <c r="M202" s="315">
        <v>43720.246527777781</v>
      </c>
      <c r="N202" s="315">
        <v>43875.702777777777</v>
      </c>
      <c r="O202" s="314"/>
      <c r="P202" s="316">
        <v>0.96027566432952871</v>
      </c>
      <c r="Q202" s="316">
        <v>0.73881675026321414</v>
      </c>
      <c r="R202" s="316">
        <v>0.73974725990295409</v>
      </c>
      <c r="S202" s="316">
        <v>0.8607122048721314</v>
      </c>
      <c r="U202" s="321">
        <v>7.1428571428571425E-2</v>
      </c>
      <c r="W202" s="327">
        <f t="shared" ca="1" si="9"/>
        <v>0.91987220644807821</v>
      </c>
      <c r="X202" s="322">
        <f t="shared" ca="1" si="10"/>
        <v>43875.702777777777</v>
      </c>
      <c r="Y202" s="328">
        <f t="shared" ca="1" si="11"/>
        <v>0.8607122048721314</v>
      </c>
    </row>
    <row r="203" spans="1:25" s="304" customFormat="1" x14ac:dyDescent="0.25">
      <c r="A203" s="311" t="s">
        <v>760</v>
      </c>
      <c r="B203" s="311" t="s">
        <v>1054</v>
      </c>
      <c r="C203" s="317">
        <v>798</v>
      </c>
      <c r="D203" s="311" t="b">
        <v>1</v>
      </c>
      <c r="E203" s="311" t="s">
        <v>1257</v>
      </c>
      <c r="F203" s="313"/>
      <c r="G203" s="313"/>
      <c r="H203" s="313"/>
      <c r="I203" s="313"/>
      <c r="J203" s="314"/>
      <c r="K203" s="315"/>
      <c r="L203" s="315"/>
      <c r="M203" s="315"/>
      <c r="N203" s="315"/>
      <c r="O203" s="314"/>
      <c r="P203" s="316">
        <v>0</v>
      </c>
      <c r="Q203" s="316">
        <v>0</v>
      </c>
      <c r="R203" s="316">
        <v>0</v>
      </c>
      <c r="S203" s="316">
        <v>0</v>
      </c>
      <c r="U203" s="321"/>
      <c r="W203" s="327" t="str">
        <f t="shared" ca="1" si="9"/>
        <v/>
      </c>
      <c r="X203" s="322" t="str">
        <f t="shared" ca="1" si="10"/>
        <v/>
      </c>
      <c r="Y203" s="328" t="str">
        <f t="shared" ca="1" si="11"/>
        <v/>
      </c>
    </row>
    <row r="204" spans="1:25" s="304" customFormat="1" x14ac:dyDescent="0.25">
      <c r="A204" s="311" t="s">
        <v>760</v>
      </c>
      <c r="B204" s="311" t="s">
        <v>1055</v>
      </c>
      <c r="C204" s="317">
        <v>504</v>
      </c>
      <c r="D204" s="311" t="b">
        <v>0</v>
      </c>
      <c r="E204" s="311" t="s">
        <v>1386</v>
      </c>
      <c r="F204" s="313">
        <v>1.6505999565124512</v>
      </c>
      <c r="G204" s="313">
        <v>1.2704999446868896</v>
      </c>
      <c r="H204" s="313">
        <v>1.5204000473022461</v>
      </c>
      <c r="I204" s="313">
        <v>1.598099946975708</v>
      </c>
      <c r="J204" s="314"/>
      <c r="K204" s="315">
        <v>43558.46597222222</v>
      </c>
      <c r="L204" s="315">
        <v>43629.838888888888</v>
      </c>
      <c r="M204" s="315">
        <v>43769.304861111108</v>
      </c>
      <c r="N204" s="315">
        <v>43880.231944444444</v>
      </c>
      <c r="O204" s="314"/>
      <c r="P204" s="316">
        <v>0</v>
      </c>
      <c r="Q204" s="316">
        <v>0</v>
      </c>
      <c r="R204" s="316">
        <v>0</v>
      </c>
      <c r="S204" s="316">
        <v>0</v>
      </c>
      <c r="U204" s="321">
        <v>2.7472527472527472E-2</v>
      </c>
      <c r="W204" s="327">
        <f t="shared" ca="1" si="9"/>
        <v>1.6505999565124512</v>
      </c>
      <c r="X204" s="322">
        <f t="shared" ca="1" si="10"/>
        <v>43558.46597222222</v>
      </c>
      <c r="Y204" s="328">
        <f t="shared" ca="1" si="11"/>
        <v>0</v>
      </c>
    </row>
    <row r="205" spans="1:25" s="304" customFormat="1" x14ac:dyDescent="0.25">
      <c r="A205" s="311" t="s">
        <v>760</v>
      </c>
      <c r="B205" s="311" t="s">
        <v>1056</v>
      </c>
      <c r="C205" s="317">
        <v>535</v>
      </c>
      <c r="D205" s="311" t="b">
        <v>1</v>
      </c>
      <c r="E205" s="311" t="s">
        <v>1257</v>
      </c>
      <c r="F205" s="313"/>
      <c r="G205" s="313"/>
      <c r="H205" s="313"/>
      <c r="I205" s="313"/>
      <c r="J205" s="314"/>
      <c r="K205" s="315"/>
      <c r="L205" s="315"/>
      <c r="M205" s="315"/>
      <c r="N205" s="315"/>
      <c r="O205" s="314"/>
      <c r="P205" s="316">
        <v>0</v>
      </c>
      <c r="Q205" s="316">
        <v>0</v>
      </c>
      <c r="R205" s="316">
        <v>0</v>
      </c>
      <c r="S205" s="316">
        <v>0</v>
      </c>
      <c r="U205" s="321"/>
      <c r="W205" s="327" t="str">
        <f t="shared" ca="1" si="9"/>
        <v/>
      </c>
      <c r="X205" s="322" t="str">
        <f t="shared" ca="1" si="10"/>
        <v/>
      </c>
      <c r="Y205" s="328" t="str">
        <f t="shared" ca="1" si="11"/>
        <v/>
      </c>
    </row>
    <row r="206" spans="1:25" s="304" customFormat="1" x14ac:dyDescent="0.25">
      <c r="A206" s="311" t="s">
        <v>760</v>
      </c>
      <c r="B206" s="311" t="s">
        <v>1057</v>
      </c>
      <c r="C206" s="317">
        <v>562</v>
      </c>
      <c r="D206" s="311" t="b">
        <v>1</v>
      </c>
      <c r="E206" s="311" t="s">
        <v>1257</v>
      </c>
      <c r="F206" s="313"/>
      <c r="G206" s="313"/>
      <c r="H206" s="313"/>
      <c r="I206" s="313"/>
      <c r="J206" s="314"/>
      <c r="K206" s="315"/>
      <c r="L206" s="315"/>
      <c r="M206" s="315"/>
      <c r="N206" s="315"/>
      <c r="O206" s="314"/>
      <c r="P206" s="316">
        <v>0</v>
      </c>
      <c r="Q206" s="316">
        <v>0</v>
      </c>
      <c r="R206" s="316">
        <v>0</v>
      </c>
      <c r="S206" s="316">
        <v>0</v>
      </c>
      <c r="U206" s="321"/>
      <c r="W206" s="327" t="str">
        <f t="shared" ca="1" si="9"/>
        <v/>
      </c>
      <c r="X206" s="322" t="str">
        <f t="shared" ca="1" si="10"/>
        <v/>
      </c>
      <c r="Y206" s="328" t="str">
        <f t="shared" ca="1" si="11"/>
        <v/>
      </c>
    </row>
    <row r="207" spans="1:25" s="304" customFormat="1" x14ac:dyDescent="0.25">
      <c r="A207" s="311" t="s">
        <v>760</v>
      </c>
      <c r="B207" s="311" t="s">
        <v>1058</v>
      </c>
      <c r="C207" s="317">
        <v>514</v>
      </c>
      <c r="D207" s="311" t="b">
        <v>1</v>
      </c>
      <c r="E207" s="311" t="s">
        <v>1257</v>
      </c>
      <c r="F207" s="313" t="s">
        <v>873</v>
      </c>
      <c r="G207" s="313" t="s">
        <v>873</v>
      </c>
      <c r="H207" s="313" t="s">
        <v>873</v>
      </c>
      <c r="I207" s="313" t="s">
        <v>874</v>
      </c>
      <c r="J207" s="314"/>
      <c r="K207" s="315" t="s">
        <v>875</v>
      </c>
      <c r="L207" s="315" t="s">
        <v>875</v>
      </c>
      <c r="M207" s="315" t="s">
        <v>875</v>
      </c>
      <c r="N207" s="315" t="s">
        <v>875</v>
      </c>
      <c r="O207" s="314"/>
      <c r="P207" s="316">
        <v>0</v>
      </c>
      <c r="Q207" s="316">
        <v>0</v>
      </c>
      <c r="R207" s="316">
        <v>0</v>
      </c>
      <c r="S207" s="316">
        <v>0</v>
      </c>
      <c r="U207" s="321">
        <v>0.89010989010989006</v>
      </c>
      <c r="W207" s="327" t="str">
        <f t="shared" ca="1" si="9"/>
        <v/>
      </c>
      <c r="X207" s="322" t="str">
        <f t="shared" ca="1" si="10"/>
        <v/>
      </c>
      <c r="Y207" s="328" t="str">
        <f t="shared" ca="1" si="11"/>
        <v/>
      </c>
    </row>
    <row r="208" spans="1:25" s="304" customFormat="1" x14ac:dyDescent="0.25">
      <c r="A208" s="311" t="s">
        <v>760</v>
      </c>
      <c r="B208" s="311" t="s">
        <v>1059</v>
      </c>
      <c r="C208" s="317">
        <v>573</v>
      </c>
      <c r="D208" s="311" t="b">
        <v>1</v>
      </c>
      <c r="E208" s="311" t="s">
        <v>1257</v>
      </c>
      <c r="F208" s="313"/>
      <c r="G208" s="313"/>
      <c r="H208" s="313"/>
      <c r="I208" s="313"/>
      <c r="J208" s="314"/>
      <c r="K208" s="315"/>
      <c r="L208" s="315"/>
      <c r="M208" s="315"/>
      <c r="N208" s="315"/>
      <c r="O208" s="314"/>
      <c r="P208" s="316">
        <v>0</v>
      </c>
      <c r="Q208" s="316">
        <v>0</v>
      </c>
      <c r="R208" s="316">
        <v>0</v>
      </c>
      <c r="S208" s="316">
        <v>0</v>
      </c>
      <c r="U208" s="321"/>
      <c r="W208" s="327" t="str">
        <f t="shared" ca="1" si="9"/>
        <v/>
      </c>
      <c r="X208" s="322" t="str">
        <f t="shared" ca="1" si="10"/>
        <v/>
      </c>
      <c r="Y208" s="328" t="str">
        <f t="shared" ca="1" si="11"/>
        <v/>
      </c>
    </row>
    <row r="209" spans="1:25" s="304" customFormat="1" x14ac:dyDescent="0.25">
      <c r="A209" s="311" t="s">
        <v>760</v>
      </c>
      <c r="B209" s="311" t="s">
        <v>1060</v>
      </c>
      <c r="C209" s="317">
        <v>518</v>
      </c>
      <c r="D209" s="311" t="b">
        <v>1</v>
      </c>
      <c r="E209" s="311" t="s">
        <v>1257</v>
      </c>
      <c r="F209" s="313"/>
      <c r="G209" s="313"/>
      <c r="H209" s="313"/>
      <c r="I209" s="313"/>
      <c r="J209" s="314"/>
      <c r="K209" s="315"/>
      <c r="L209" s="315"/>
      <c r="M209" s="315"/>
      <c r="N209" s="315"/>
      <c r="O209" s="314"/>
      <c r="P209" s="316">
        <v>0</v>
      </c>
      <c r="Q209" s="316">
        <v>0</v>
      </c>
      <c r="R209" s="316">
        <v>0</v>
      </c>
      <c r="S209" s="316">
        <v>0</v>
      </c>
      <c r="U209" s="321"/>
      <c r="W209" s="327" t="str">
        <f t="shared" ca="1" si="9"/>
        <v/>
      </c>
      <c r="X209" s="322" t="str">
        <f t="shared" ca="1" si="10"/>
        <v/>
      </c>
      <c r="Y209" s="328" t="str">
        <f t="shared" ca="1" si="11"/>
        <v/>
      </c>
    </row>
    <row r="210" spans="1:25" s="304" customFormat="1" x14ac:dyDescent="0.25">
      <c r="A210" s="311" t="s">
        <v>760</v>
      </c>
      <c r="B210" s="311" t="s">
        <v>1061</v>
      </c>
      <c r="C210" s="317">
        <v>567</v>
      </c>
      <c r="D210" s="311" t="b">
        <v>1</v>
      </c>
      <c r="E210" s="311" t="s">
        <v>1257</v>
      </c>
      <c r="F210" s="313"/>
      <c r="G210" s="313"/>
      <c r="H210" s="313"/>
      <c r="I210" s="313"/>
      <c r="J210" s="314"/>
      <c r="K210" s="315"/>
      <c r="L210" s="315"/>
      <c r="M210" s="315"/>
      <c r="N210" s="315"/>
      <c r="O210" s="314"/>
      <c r="P210" s="316">
        <v>0</v>
      </c>
      <c r="Q210" s="316">
        <v>0</v>
      </c>
      <c r="R210" s="316">
        <v>0</v>
      </c>
      <c r="S210" s="316">
        <v>0</v>
      </c>
      <c r="U210" s="321"/>
      <c r="W210" s="327" t="str">
        <f t="shared" ca="1" si="9"/>
        <v/>
      </c>
      <c r="X210" s="322" t="str">
        <f t="shared" ca="1" si="10"/>
        <v/>
      </c>
      <c r="Y210" s="328" t="str">
        <f t="shared" ca="1" si="11"/>
        <v/>
      </c>
    </row>
    <row r="211" spans="1:25" s="304" customFormat="1" x14ac:dyDescent="0.25">
      <c r="A211" s="311" t="s">
        <v>760</v>
      </c>
      <c r="B211" s="311" t="s">
        <v>1062</v>
      </c>
      <c r="C211" s="317">
        <v>569</v>
      </c>
      <c r="D211" s="311" t="b">
        <v>1</v>
      </c>
      <c r="E211" s="311" t="s">
        <v>1257</v>
      </c>
      <c r="F211" s="313"/>
      <c r="G211" s="313"/>
      <c r="H211" s="313"/>
      <c r="I211" s="313"/>
      <c r="J211" s="314"/>
      <c r="K211" s="315"/>
      <c r="L211" s="315"/>
      <c r="M211" s="315"/>
      <c r="N211" s="315"/>
      <c r="O211" s="314"/>
      <c r="P211" s="316">
        <v>0</v>
      </c>
      <c r="Q211" s="316">
        <v>0</v>
      </c>
      <c r="R211" s="316">
        <v>0</v>
      </c>
      <c r="S211" s="316">
        <v>0</v>
      </c>
      <c r="U211" s="321"/>
      <c r="W211" s="327" t="str">
        <f t="shared" ca="1" si="9"/>
        <v/>
      </c>
      <c r="X211" s="322" t="str">
        <f t="shared" ca="1" si="10"/>
        <v/>
      </c>
      <c r="Y211" s="328" t="str">
        <f t="shared" ca="1" si="11"/>
        <v/>
      </c>
    </row>
    <row r="212" spans="1:25" s="304" customFormat="1" x14ac:dyDescent="0.25">
      <c r="A212" s="311" t="s">
        <v>760</v>
      </c>
      <c r="B212" s="311" t="s">
        <v>1063</v>
      </c>
      <c r="C212" s="317">
        <v>527</v>
      </c>
      <c r="D212" s="311" t="b">
        <v>1</v>
      </c>
      <c r="E212" s="311" t="s">
        <v>1257</v>
      </c>
      <c r="F212" s="313"/>
      <c r="G212" s="313"/>
      <c r="H212" s="313"/>
      <c r="I212" s="313"/>
      <c r="J212" s="314"/>
      <c r="K212" s="315"/>
      <c r="L212" s="315"/>
      <c r="M212" s="315"/>
      <c r="N212" s="315"/>
      <c r="O212" s="314"/>
      <c r="P212" s="316">
        <v>0</v>
      </c>
      <c r="Q212" s="316">
        <v>0</v>
      </c>
      <c r="R212" s="316">
        <v>0</v>
      </c>
      <c r="S212" s="316">
        <v>0</v>
      </c>
      <c r="U212" s="321"/>
      <c r="W212" s="327" t="str">
        <f t="shared" ca="1" si="9"/>
        <v/>
      </c>
      <c r="X212" s="322" t="str">
        <f t="shared" ca="1" si="10"/>
        <v/>
      </c>
      <c r="Y212" s="328" t="str">
        <f t="shared" ca="1" si="11"/>
        <v/>
      </c>
    </row>
    <row r="213" spans="1:25" s="304" customFormat="1" x14ac:dyDescent="0.25">
      <c r="A213" s="311" t="s">
        <v>760</v>
      </c>
      <c r="B213" s="311" t="s">
        <v>1064</v>
      </c>
      <c r="C213" s="317">
        <v>531</v>
      </c>
      <c r="D213" s="311" t="b">
        <v>1</v>
      </c>
      <c r="E213" s="311" t="s">
        <v>1387</v>
      </c>
      <c r="F213" s="313">
        <v>2.0878743790740968</v>
      </c>
      <c r="G213" s="313">
        <v>2.7630045552978517</v>
      </c>
      <c r="H213" s="313">
        <v>2.7404465872802732</v>
      </c>
      <c r="I213" s="313">
        <v>2.683464650161743</v>
      </c>
      <c r="J213" s="314"/>
      <c r="K213" s="315">
        <v>43556.006944444445</v>
      </c>
      <c r="L213" s="315">
        <v>43708.095833333333</v>
      </c>
      <c r="M213" s="315">
        <v>43711.078472222223</v>
      </c>
      <c r="N213" s="315">
        <v>43864.111111111109</v>
      </c>
      <c r="O213" s="314"/>
      <c r="P213" s="316">
        <v>1.4553014508666993</v>
      </c>
      <c r="Q213" s="316">
        <v>1.4925215457458496</v>
      </c>
      <c r="R213" s="316">
        <v>1.4943825286865233</v>
      </c>
      <c r="S213" s="316">
        <v>1.4785639556579588</v>
      </c>
      <c r="U213" s="321">
        <v>9.8901098901098897E-2</v>
      </c>
      <c r="W213" s="327">
        <f t="shared" ca="1" si="9"/>
        <v>2.7630045552978517</v>
      </c>
      <c r="X213" s="322">
        <f t="shared" ca="1" si="10"/>
        <v>43708.095833333333</v>
      </c>
      <c r="Y213" s="328">
        <f t="shared" ca="1" si="11"/>
        <v>1.4925215457458496</v>
      </c>
    </row>
    <row r="214" spans="1:25" s="304" customFormat="1" x14ac:dyDescent="0.25">
      <c r="A214" s="311" t="s">
        <v>760</v>
      </c>
      <c r="B214" s="311" t="s">
        <v>1065</v>
      </c>
      <c r="C214" s="317">
        <v>532</v>
      </c>
      <c r="D214" s="311" t="b">
        <v>1</v>
      </c>
      <c r="E214" s="311" t="s">
        <v>1257</v>
      </c>
      <c r="F214" s="313"/>
      <c r="G214" s="313"/>
      <c r="H214" s="313"/>
      <c r="I214" s="313"/>
      <c r="J214" s="314"/>
      <c r="K214" s="315"/>
      <c r="L214" s="315"/>
      <c r="M214" s="315"/>
      <c r="N214" s="315"/>
      <c r="O214" s="314"/>
      <c r="P214" s="316">
        <v>0.2261114259262085</v>
      </c>
      <c r="Q214" s="316">
        <v>0.2261114259262085</v>
      </c>
      <c r="R214" s="316">
        <v>0.2261114259262085</v>
      </c>
      <c r="S214" s="316">
        <v>0.2261114259262085</v>
      </c>
      <c r="U214" s="321"/>
      <c r="W214" s="327" t="str">
        <f t="shared" ca="1" si="9"/>
        <v/>
      </c>
      <c r="X214" s="322" t="str">
        <f t="shared" ca="1" si="10"/>
        <v/>
      </c>
      <c r="Y214" s="328" t="str">
        <f t="shared" ca="1" si="11"/>
        <v/>
      </c>
    </row>
    <row r="215" spans="1:25" s="304" customFormat="1" x14ac:dyDescent="0.25">
      <c r="A215" s="311" t="s">
        <v>760</v>
      </c>
      <c r="B215" s="311" t="s">
        <v>1066</v>
      </c>
      <c r="C215" s="317">
        <v>507</v>
      </c>
      <c r="D215" s="311" t="b">
        <v>1</v>
      </c>
      <c r="E215" s="311" t="s">
        <v>1257</v>
      </c>
      <c r="F215" s="313"/>
      <c r="G215" s="313"/>
      <c r="H215" s="313"/>
      <c r="I215" s="313"/>
      <c r="J215" s="314"/>
      <c r="K215" s="315"/>
      <c r="L215" s="315"/>
      <c r="M215" s="315"/>
      <c r="N215" s="315"/>
      <c r="O215" s="314"/>
      <c r="P215" s="316">
        <v>0</v>
      </c>
      <c r="Q215" s="316">
        <v>0</v>
      </c>
      <c r="R215" s="316">
        <v>0</v>
      </c>
      <c r="S215" s="316">
        <v>0</v>
      </c>
      <c r="U215" s="321"/>
      <c r="W215" s="327" t="str">
        <f t="shared" ca="1" si="9"/>
        <v/>
      </c>
      <c r="X215" s="322" t="str">
        <f t="shared" ca="1" si="10"/>
        <v/>
      </c>
      <c r="Y215" s="328" t="str">
        <f t="shared" ca="1" si="11"/>
        <v/>
      </c>
    </row>
    <row r="216" spans="1:25" s="304" customFormat="1" x14ac:dyDescent="0.25">
      <c r="A216" s="311" t="s">
        <v>760</v>
      </c>
      <c r="B216" s="311" t="s">
        <v>1067</v>
      </c>
      <c r="C216" s="317">
        <v>799</v>
      </c>
      <c r="D216" s="311" t="b">
        <v>1</v>
      </c>
      <c r="E216" s="311" t="s">
        <v>1257</v>
      </c>
      <c r="F216" s="313"/>
      <c r="G216" s="313"/>
      <c r="H216" s="313"/>
      <c r="I216" s="313"/>
      <c r="J216" s="314"/>
      <c r="K216" s="315"/>
      <c r="L216" s="315"/>
      <c r="M216" s="315"/>
      <c r="N216" s="315"/>
      <c r="O216" s="314"/>
      <c r="P216" s="316">
        <v>0</v>
      </c>
      <c r="Q216" s="316">
        <v>0</v>
      </c>
      <c r="R216" s="316">
        <v>0</v>
      </c>
      <c r="S216" s="316">
        <v>0</v>
      </c>
      <c r="U216" s="321"/>
      <c r="W216" s="327" t="str">
        <f t="shared" ca="1" si="9"/>
        <v/>
      </c>
      <c r="X216" s="322" t="str">
        <f t="shared" ca="1" si="10"/>
        <v/>
      </c>
      <c r="Y216" s="328" t="str">
        <f t="shared" ca="1" si="11"/>
        <v/>
      </c>
    </row>
    <row r="217" spans="1:25" s="304" customFormat="1" x14ac:dyDescent="0.25">
      <c r="A217" s="311" t="s">
        <v>760</v>
      </c>
      <c r="B217" s="311" t="s">
        <v>1068</v>
      </c>
      <c r="C217" s="317">
        <v>568</v>
      </c>
      <c r="D217" s="311" t="b">
        <v>1</v>
      </c>
      <c r="E217" s="311" t="s">
        <v>1257</v>
      </c>
      <c r="F217" s="313"/>
      <c r="G217" s="313"/>
      <c r="H217" s="313"/>
      <c r="I217" s="313"/>
      <c r="J217" s="314"/>
      <c r="K217" s="315"/>
      <c r="L217" s="315"/>
      <c r="M217" s="315"/>
      <c r="N217" s="315"/>
      <c r="O217" s="314"/>
      <c r="P217" s="316">
        <v>0</v>
      </c>
      <c r="Q217" s="316">
        <v>0</v>
      </c>
      <c r="R217" s="316">
        <v>0</v>
      </c>
      <c r="S217" s="316">
        <v>0</v>
      </c>
      <c r="U217" s="321"/>
      <c r="W217" s="327" t="str">
        <f t="shared" ca="1" si="9"/>
        <v/>
      </c>
      <c r="X217" s="322" t="str">
        <f t="shared" ca="1" si="10"/>
        <v/>
      </c>
      <c r="Y217" s="328" t="str">
        <f t="shared" ca="1" si="11"/>
        <v/>
      </c>
    </row>
    <row r="218" spans="1:25" s="304" customFormat="1" x14ac:dyDescent="0.25">
      <c r="A218" s="311" t="s">
        <v>760</v>
      </c>
      <c r="B218" s="311" t="s">
        <v>1069</v>
      </c>
      <c r="C218" s="317">
        <v>556</v>
      </c>
      <c r="D218" s="311" t="b">
        <v>0</v>
      </c>
      <c r="E218" s="311" t="s">
        <v>1575</v>
      </c>
      <c r="F218" s="313">
        <v>1.5167144693298338</v>
      </c>
      <c r="G218" s="313">
        <v>1.1259046359405516</v>
      </c>
      <c r="H218" s="313">
        <v>1.246869617248535</v>
      </c>
      <c r="I218" s="313">
        <v>1.4422745702819824</v>
      </c>
      <c r="J218" s="314"/>
      <c r="K218" s="315">
        <v>43562.839583333334</v>
      </c>
      <c r="L218" s="315">
        <v>43647.839583333334</v>
      </c>
      <c r="M218" s="315">
        <v>43769.835416666669</v>
      </c>
      <c r="N218" s="315">
        <v>43888.840277777781</v>
      </c>
      <c r="O218" s="314"/>
      <c r="P218" s="316">
        <v>0</v>
      </c>
      <c r="Q218" s="316">
        <v>0</v>
      </c>
      <c r="R218" s="316">
        <v>0</v>
      </c>
      <c r="S218" s="316">
        <v>0</v>
      </c>
      <c r="U218" s="321">
        <v>4.1208791208791208E-2</v>
      </c>
      <c r="W218" s="327">
        <f t="shared" ca="1" si="9"/>
        <v>1.5167144693298338</v>
      </c>
      <c r="X218" s="322">
        <f t="shared" ca="1" si="10"/>
        <v>43562.839583333334</v>
      </c>
      <c r="Y218" s="328">
        <f t="shared" ca="1" si="11"/>
        <v>0</v>
      </c>
    </row>
    <row r="219" spans="1:25" s="304" customFormat="1" x14ac:dyDescent="0.25">
      <c r="A219" s="311" t="s">
        <v>760</v>
      </c>
      <c r="B219" s="311" t="s">
        <v>1070</v>
      </c>
      <c r="C219" s="317">
        <v>564</v>
      </c>
      <c r="D219" s="311" t="b">
        <v>1</v>
      </c>
      <c r="E219" s="311" t="s">
        <v>1257</v>
      </c>
      <c r="F219" s="313"/>
      <c r="G219" s="313"/>
      <c r="H219" s="313"/>
      <c r="I219" s="313"/>
      <c r="J219" s="314"/>
      <c r="K219" s="315"/>
      <c r="L219" s="315"/>
      <c r="M219" s="315"/>
      <c r="N219" s="315"/>
      <c r="O219" s="314"/>
      <c r="P219" s="316">
        <v>0</v>
      </c>
      <c r="Q219" s="316">
        <v>0</v>
      </c>
      <c r="R219" s="316">
        <v>0</v>
      </c>
      <c r="S219" s="316">
        <v>0</v>
      </c>
      <c r="U219" s="321"/>
      <c r="W219" s="327" t="str">
        <f t="shared" ca="1" si="9"/>
        <v/>
      </c>
      <c r="X219" s="322" t="str">
        <f t="shared" ca="1" si="10"/>
        <v/>
      </c>
      <c r="Y219" s="328" t="str">
        <f t="shared" ca="1" si="11"/>
        <v/>
      </c>
    </row>
    <row r="220" spans="1:25" s="304" customFormat="1" x14ac:dyDescent="0.25">
      <c r="A220" s="311" t="s">
        <v>760</v>
      </c>
      <c r="B220" s="311" t="s">
        <v>1071</v>
      </c>
      <c r="C220" s="317">
        <v>549</v>
      </c>
      <c r="D220" s="311" t="b">
        <v>0</v>
      </c>
      <c r="E220" s="311" t="s">
        <v>1388</v>
      </c>
      <c r="F220" s="313">
        <v>2.3588166631011962</v>
      </c>
      <c r="G220" s="313">
        <v>1.8465766753463742</v>
      </c>
      <c r="H220" s="313">
        <v>2.1927225184326171</v>
      </c>
      <c r="I220" s="313">
        <v>2.34485921836853</v>
      </c>
      <c r="J220" s="314"/>
      <c r="K220" s="315">
        <v>43562.463194444441</v>
      </c>
      <c r="L220" s="315">
        <v>43622.73333333333</v>
      </c>
      <c r="M220" s="315">
        <v>43768.837500000001</v>
      </c>
      <c r="N220" s="315">
        <v>43887.841666666667</v>
      </c>
      <c r="O220" s="314"/>
      <c r="P220" s="316">
        <v>0</v>
      </c>
      <c r="Q220" s="316">
        <v>0</v>
      </c>
      <c r="R220" s="316">
        <v>0</v>
      </c>
      <c r="S220" s="316">
        <v>0</v>
      </c>
      <c r="U220" s="321">
        <v>2.197802197802198E-2</v>
      </c>
      <c r="W220" s="327">
        <f t="shared" ca="1" si="9"/>
        <v>2.3588166631011962</v>
      </c>
      <c r="X220" s="322">
        <f t="shared" ca="1" si="10"/>
        <v>43562.463194444441</v>
      </c>
      <c r="Y220" s="328">
        <f t="shared" ca="1" si="11"/>
        <v>0</v>
      </c>
    </row>
    <row r="221" spans="1:25" s="304" customFormat="1" x14ac:dyDescent="0.25">
      <c r="A221" s="311" t="s">
        <v>762</v>
      </c>
      <c r="B221" s="311" t="s">
        <v>1072</v>
      </c>
      <c r="C221" s="317">
        <v>712</v>
      </c>
      <c r="D221" s="311" t="b">
        <v>0</v>
      </c>
      <c r="E221" s="311" t="s">
        <v>1389</v>
      </c>
      <c r="F221" s="313">
        <v>7.9954612313232412</v>
      </c>
      <c r="G221" s="313">
        <v>7.2056829211425777</v>
      </c>
      <c r="H221" s="313">
        <v>8.8884972766723624</v>
      </c>
      <c r="I221" s="313">
        <v>9.7424627097778327</v>
      </c>
      <c r="J221" s="314"/>
      <c r="K221" s="315">
        <v>43556.836805555555</v>
      </c>
      <c r="L221" s="315">
        <v>43621.750694444447</v>
      </c>
      <c r="M221" s="315">
        <v>43766.739583333336</v>
      </c>
      <c r="N221" s="315">
        <v>43782.732638888891</v>
      </c>
      <c r="O221" s="314"/>
      <c r="P221" s="316">
        <v>0</v>
      </c>
      <c r="Q221" s="316">
        <v>0</v>
      </c>
      <c r="R221" s="316">
        <v>0</v>
      </c>
      <c r="S221" s="316">
        <v>0</v>
      </c>
      <c r="U221" s="321">
        <v>1.6483516483516484E-2</v>
      </c>
      <c r="W221" s="327">
        <f t="shared" ca="1" si="9"/>
        <v>9.7424627097778327</v>
      </c>
      <c r="X221" s="322">
        <f t="shared" ca="1" si="10"/>
        <v>43782.732638888891</v>
      </c>
      <c r="Y221" s="328">
        <f t="shared" ca="1" si="11"/>
        <v>0</v>
      </c>
    </row>
    <row r="222" spans="1:25" s="304" customFormat="1" x14ac:dyDescent="0.25">
      <c r="A222" s="311" t="s">
        <v>762</v>
      </c>
      <c r="B222" s="311" t="s">
        <v>1073</v>
      </c>
      <c r="C222" s="317">
        <v>713</v>
      </c>
      <c r="D222" s="311" t="b">
        <v>0</v>
      </c>
      <c r="E222" s="311" t="s">
        <v>1390</v>
      </c>
      <c r="F222" s="313">
        <v>7.4266484450683592</v>
      </c>
      <c r="G222" s="313">
        <v>6.7032556102294922</v>
      </c>
      <c r="H222" s="313">
        <v>8.0830092645263676</v>
      </c>
      <c r="I222" s="313">
        <v>8.9488461495361324</v>
      </c>
      <c r="J222" s="314"/>
      <c r="K222" s="315">
        <v>43558.727083333331</v>
      </c>
      <c r="L222" s="315">
        <v>43621.740972222222</v>
      </c>
      <c r="M222" s="315">
        <v>43766.73541666667</v>
      </c>
      <c r="N222" s="315">
        <v>43815.73333333333</v>
      </c>
      <c r="O222" s="314"/>
      <c r="P222" s="316">
        <v>0</v>
      </c>
      <c r="Q222" s="316">
        <v>0</v>
      </c>
      <c r="R222" s="316">
        <v>0</v>
      </c>
      <c r="S222" s="316">
        <v>0</v>
      </c>
      <c r="U222" s="321">
        <v>4.1208791208791208E-2</v>
      </c>
      <c r="W222" s="327">
        <f t="shared" ca="1" si="9"/>
        <v>8.9488461495361324</v>
      </c>
      <c r="X222" s="322">
        <f t="shared" ca="1" si="10"/>
        <v>43815.73333333333</v>
      </c>
      <c r="Y222" s="328">
        <f t="shared" ca="1" si="11"/>
        <v>0</v>
      </c>
    </row>
    <row r="223" spans="1:25" s="304" customFormat="1" x14ac:dyDescent="0.25">
      <c r="A223" s="311" t="s">
        <v>762</v>
      </c>
      <c r="B223" s="311" t="s">
        <v>1074</v>
      </c>
      <c r="C223" s="317">
        <v>761</v>
      </c>
      <c r="D223" s="311" t="b">
        <v>1</v>
      </c>
      <c r="E223" s="311" t="s">
        <v>1257</v>
      </c>
      <c r="F223" s="313"/>
      <c r="G223" s="313"/>
      <c r="H223" s="313"/>
      <c r="I223" s="313"/>
      <c r="J223" s="314"/>
      <c r="K223" s="315"/>
      <c r="L223" s="315"/>
      <c r="M223" s="315"/>
      <c r="N223" s="315"/>
      <c r="O223" s="314"/>
      <c r="P223" s="316">
        <v>0</v>
      </c>
      <c r="Q223" s="316">
        <v>0</v>
      </c>
      <c r="R223" s="316">
        <v>0</v>
      </c>
      <c r="S223" s="316">
        <v>0</v>
      </c>
      <c r="U223" s="321"/>
      <c r="W223" s="327" t="str">
        <f t="shared" ca="1" si="9"/>
        <v/>
      </c>
      <c r="X223" s="322" t="str">
        <f t="shared" ca="1" si="10"/>
        <v/>
      </c>
      <c r="Y223" s="328" t="str">
        <f t="shared" ca="1" si="11"/>
        <v/>
      </c>
    </row>
    <row r="224" spans="1:25" s="304" customFormat="1" x14ac:dyDescent="0.25">
      <c r="A224" s="311" t="s">
        <v>762</v>
      </c>
      <c r="B224" s="311" t="s">
        <v>1075</v>
      </c>
      <c r="C224" s="317">
        <v>718</v>
      </c>
      <c r="D224" s="311" t="b">
        <v>0</v>
      </c>
      <c r="E224" s="311" t="s">
        <v>1391</v>
      </c>
      <c r="F224" s="313">
        <v>0.3011752622756958</v>
      </c>
      <c r="G224" s="313">
        <v>0.28582578689575194</v>
      </c>
      <c r="H224" s="313">
        <v>0.30303579098129274</v>
      </c>
      <c r="I224" s="313">
        <v>0.37466668214416499</v>
      </c>
      <c r="J224" s="314"/>
      <c r="K224" s="315">
        <v>43614.348611111112</v>
      </c>
      <c r="L224" s="315">
        <v>43628.790972222225</v>
      </c>
      <c r="M224" s="315">
        <v>43768.736111111109</v>
      </c>
      <c r="N224" s="315">
        <v>43833.713194444441</v>
      </c>
      <c r="O224" s="314"/>
      <c r="P224" s="316">
        <v>0</v>
      </c>
      <c r="Q224" s="316">
        <v>0</v>
      </c>
      <c r="R224" s="316">
        <v>0</v>
      </c>
      <c r="S224" s="316">
        <v>0</v>
      </c>
      <c r="U224" s="321">
        <v>3.021978021978022E-2</v>
      </c>
      <c r="W224" s="327">
        <f t="shared" ca="1" si="9"/>
        <v>0.37466668214416499</v>
      </c>
      <c r="X224" s="322">
        <f t="shared" ca="1" si="10"/>
        <v>43833.713194444441</v>
      </c>
      <c r="Y224" s="328">
        <f t="shared" ca="1" si="11"/>
        <v>0</v>
      </c>
    </row>
    <row r="225" spans="1:25" s="304" customFormat="1" x14ac:dyDescent="0.25">
      <c r="A225" s="311" t="s">
        <v>762</v>
      </c>
      <c r="B225" s="311" t="s">
        <v>1076</v>
      </c>
      <c r="C225" s="317">
        <v>750</v>
      </c>
      <c r="D225" s="311" t="b">
        <v>0</v>
      </c>
      <c r="E225" s="311" t="s">
        <v>1392</v>
      </c>
      <c r="F225" s="313">
        <v>8.8661715863037109</v>
      </c>
      <c r="G225" s="313">
        <v>8.296861103759765</v>
      </c>
      <c r="H225" s="313">
        <v>10.169445717041015</v>
      </c>
      <c r="I225" s="313">
        <v>11.428067304199217</v>
      </c>
      <c r="J225" s="314"/>
      <c r="K225" s="315">
        <v>43559.852777777778</v>
      </c>
      <c r="L225" s="315">
        <v>43621.747916666667</v>
      </c>
      <c r="M225" s="315">
        <v>43766.727777777778</v>
      </c>
      <c r="N225" s="315">
        <v>43815.723611111112</v>
      </c>
      <c r="O225" s="314"/>
      <c r="P225" s="316">
        <v>0</v>
      </c>
      <c r="Q225" s="316">
        <v>0</v>
      </c>
      <c r="R225" s="316">
        <v>0</v>
      </c>
      <c r="S225" s="316">
        <v>0</v>
      </c>
      <c r="U225" s="321">
        <v>2.4725274725274724E-2</v>
      </c>
      <c r="W225" s="327">
        <f t="shared" ca="1" si="9"/>
        <v>11.428067304199217</v>
      </c>
      <c r="X225" s="322">
        <f t="shared" ca="1" si="10"/>
        <v>43815.723611111112</v>
      </c>
      <c r="Y225" s="328">
        <f t="shared" ca="1" si="11"/>
        <v>0</v>
      </c>
    </row>
    <row r="226" spans="1:25" s="304" customFormat="1" x14ac:dyDescent="0.25">
      <c r="A226" s="311" t="s">
        <v>762</v>
      </c>
      <c r="B226" s="311" t="s">
        <v>1077</v>
      </c>
      <c r="C226" s="317">
        <v>757</v>
      </c>
      <c r="D226" s="311" t="b">
        <v>0</v>
      </c>
      <c r="E226" s="311" t="s">
        <v>1393</v>
      </c>
      <c r="F226" s="313">
        <v>0.58412116244506829</v>
      </c>
      <c r="G226" s="313">
        <v>0.6183170691986084</v>
      </c>
      <c r="H226" s="313">
        <v>0.69019813487243653</v>
      </c>
      <c r="I226" s="313">
        <v>0.63995115940856928</v>
      </c>
      <c r="J226" s="314"/>
      <c r="K226" s="315">
        <v>43588.365972222222</v>
      </c>
      <c r="L226" s="315">
        <v>43649.568749999999</v>
      </c>
      <c r="M226" s="315">
        <v>43734.3125</v>
      </c>
      <c r="N226" s="315">
        <v>43784.395138888889</v>
      </c>
      <c r="O226" s="314"/>
      <c r="P226" s="316">
        <v>0</v>
      </c>
      <c r="Q226" s="316">
        <v>0</v>
      </c>
      <c r="R226" s="316">
        <v>0</v>
      </c>
      <c r="S226" s="316">
        <v>0</v>
      </c>
      <c r="U226" s="321">
        <v>0.17307692307692307</v>
      </c>
      <c r="W226" s="327">
        <f t="shared" ca="1" si="9"/>
        <v>0.69019813487243653</v>
      </c>
      <c r="X226" s="322">
        <f t="shared" ca="1" si="10"/>
        <v>43734.3125</v>
      </c>
      <c r="Y226" s="328">
        <f t="shared" ca="1" si="11"/>
        <v>0</v>
      </c>
    </row>
    <row r="227" spans="1:25" s="304" customFormat="1" x14ac:dyDescent="0.25">
      <c r="A227" s="311" t="s">
        <v>762</v>
      </c>
      <c r="B227" s="311" t="s">
        <v>1078</v>
      </c>
      <c r="C227" s="317">
        <v>726</v>
      </c>
      <c r="D227" s="311" t="b">
        <v>0</v>
      </c>
      <c r="E227" s="311" t="s">
        <v>1394</v>
      </c>
      <c r="F227" s="313">
        <v>6.3344231234130852</v>
      </c>
      <c r="G227" s="313">
        <v>5.5901816979980463</v>
      </c>
      <c r="H227" s="313">
        <v>6.9414451468505858</v>
      </c>
      <c r="I227" s="313">
        <v>8.3889942221679679</v>
      </c>
      <c r="J227" s="314"/>
      <c r="K227" s="315">
        <v>43557.767361111109</v>
      </c>
      <c r="L227" s="315">
        <v>43628.722916666666</v>
      </c>
      <c r="M227" s="315">
        <v>43769.722916666666</v>
      </c>
      <c r="N227" s="315">
        <v>43795.628472222219</v>
      </c>
      <c r="O227" s="314"/>
      <c r="P227" s="316">
        <v>0</v>
      </c>
      <c r="Q227" s="316">
        <v>0</v>
      </c>
      <c r="R227" s="316">
        <v>0</v>
      </c>
      <c r="S227" s="316">
        <v>0</v>
      </c>
      <c r="U227" s="321">
        <v>3.021978021978022E-2</v>
      </c>
      <c r="W227" s="327">
        <f t="shared" ca="1" si="9"/>
        <v>8.3889942221679679</v>
      </c>
      <c r="X227" s="322">
        <f t="shared" ca="1" si="10"/>
        <v>43795.628472222219</v>
      </c>
      <c r="Y227" s="328">
        <f t="shared" ca="1" si="11"/>
        <v>0</v>
      </c>
    </row>
    <row r="228" spans="1:25" s="304" customFormat="1" x14ac:dyDescent="0.25">
      <c r="A228" s="311" t="s">
        <v>762</v>
      </c>
      <c r="B228" s="311" t="s">
        <v>1079</v>
      </c>
      <c r="C228" s="317">
        <v>735</v>
      </c>
      <c r="D228" s="311" t="b">
        <v>0</v>
      </c>
      <c r="E228" s="311" t="s">
        <v>1395</v>
      </c>
      <c r="F228" s="313">
        <v>14.455960273742676</v>
      </c>
      <c r="G228" s="313">
        <v>12.661040306091309</v>
      </c>
      <c r="H228" s="313">
        <v>14.492759704589844</v>
      </c>
      <c r="I228" s="313">
        <v>13.713520050048828</v>
      </c>
      <c r="J228" s="314"/>
      <c r="K228" s="315">
        <v>43558.463194444441</v>
      </c>
      <c r="L228" s="315">
        <v>43622.431250000001</v>
      </c>
      <c r="M228" s="315">
        <v>43769.544444444444</v>
      </c>
      <c r="N228" s="315">
        <v>43770.588888888888</v>
      </c>
      <c r="O228" s="314"/>
      <c r="P228" s="316">
        <v>0</v>
      </c>
      <c r="Q228" s="316">
        <v>0</v>
      </c>
      <c r="R228" s="316">
        <v>0</v>
      </c>
      <c r="S228" s="316">
        <v>0</v>
      </c>
      <c r="U228" s="321">
        <v>1.6483516483516484E-2</v>
      </c>
      <c r="W228" s="327">
        <f t="shared" ca="1" si="9"/>
        <v>14.492759704589844</v>
      </c>
      <c r="X228" s="322">
        <f t="shared" ca="1" si="10"/>
        <v>43769.544444444444</v>
      </c>
      <c r="Y228" s="328">
        <f t="shared" ca="1" si="11"/>
        <v>0</v>
      </c>
    </row>
    <row r="229" spans="1:25" s="304" customFormat="1" x14ac:dyDescent="0.25">
      <c r="A229" s="311" t="s">
        <v>762</v>
      </c>
      <c r="B229" s="311" t="s">
        <v>1080</v>
      </c>
      <c r="C229" s="317">
        <v>741</v>
      </c>
      <c r="D229" s="311" t="b">
        <v>0</v>
      </c>
      <c r="E229" s="311" t="s">
        <v>1396</v>
      </c>
      <c r="F229" s="313">
        <v>13.96532414868164</v>
      </c>
      <c r="G229" s="313">
        <v>12.084303118164062</v>
      </c>
      <c r="H229" s="313">
        <v>13.998813992431639</v>
      </c>
      <c r="I229" s="313">
        <v>16.605451792724608</v>
      </c>
      <c r="J229" s="314"/>
      <c r="K229" s="315">
        <v>43559.511111111111</v>
      </c>
      <c r="L229" s="315">
        <v>43622.513888888891</v>
      </c>
      <c r="M229" s="315">
        <v>43769.459722222222</v>
      </c>
      <c r="N229" s="315">
        <v>43795.51458333333</v>
      </c>
      <c r="O229" s="314"/>
      <c r="P229" s="316">
        <v>0</v>
      </c>
      <c r="Q229" s="316">
        <v>0</v>
      </c>
      <c r="R229" s="316">
        <v>0</v>
      </c>
      <c r="S229" s="316">
        <v>0</v>
      </c>
      <c r="U229" s="321">
        <v>1.9230769230769232E-2</v>
      </c>
      <c r="W229" s="327">
        <f t="shared" ca="1" si="9"/>
        <v>16.605451792724608</v>
      </c>
      <c r="X229" s="322">
        <f t="shared" ca="1" si="10"/>
        <v>43795.51458333333</v>
      </c>
      <c r="Y229" s="328">
        <f t="shared" ca="1" si="11"/>
        <v>0</v>
      </c>
    </row>
    <row r="230" spans="1:25" s="304" customFormat="1" x14ac:dyDescent="0.25">
      <c r="A230" s="311" t="s">
        <v>762</v>
      </c>
      <c r="B230" s="311" t="s">
        <v>1081</v>
      </c>
      <c r="C230" s="317">
        <v>763</v>
      </c>
      <c r="D230" s="311" t="b">
        <v>1</v>
      </c>
      <c r="E230" s="311" t="s">
        <v>1257</v>
      </c>
      <c r="F230" s="313"/>
      <c r="G230" s="313"/>
      <c r="H230" s="313"/>
      <c r="I230" s="313"/>
      <c r="J230" s="314"/>
      <c r="K230" s="315"/>
      <c r="L230" s="315"/>
      <c r="M230" s="315"/>
      <c r="N230" s="315"/>
      <c r="O230" s="314"/>
      <c r="P230" s="316">
        <v>0</v>
      </c>
      <c r="Q230" s="316">
        <v>0</v>
      </c>
      <c r="R230" s="316">
        <v>0</v>
      </c>
      <c r="S230" s="316">
        <v>0</v>
      </c>
      <c r="U230" s="321"/>
      <c r="W230" s="327" t="str">
        <f t="shared" ca="1" si="9"/>
        <v/>
      </c>
      <c r="X230" s="322" t="str">
        <f t="shared" ca="1" si="10"/>
        <v/>
      </c>
      <c r="Y230" s="328" t="str">
        <f t="shared" ca="1" si="11"/>
        <v/>
      </c>
    </row>
    <row r="231" spans="1:25" s="304" customFormat="1" x14ac:dyDescent="0.25">
      <c r="A231" s="311" t="s">
        <v>764</v>
      </c>
      <c r="B231" s="311" t="s">
        <v>1082</v>
      </c>
      <c r="C231" s="317">
        <v>460</v>
      </c>
      <c r="D231" s="311" t="b">
        <v>0</v>
      </c>
      <c r="E231" s="311" t="s">
        <v>1397</v>
      </c>
      <c r="F231" s="313">
        <v>4.4429289582519527</v>
      </c>
      <c r="G231" s="313">
        <v>4.3982764146728508</v>
      </c>
      <c r="H231" s="313">
        <v>4.4875815018310545</v>
      </c>
      <c r="I231" s="313">
        <v>5.0234120247802734</v>
      </c>
      <c r="J231" s="314"/>
      <c r="K231" s="315">
        <v>43558.52847222222</v>
      </c>
      <c r="L231" s="315">
        <v>43629.531944444447</v>
      </c>
      <c r="M231" s="315">
        <v>43767.364583333336</v>
      </c>
      <c r="N231" s="315">
        <v>43788.443055555559</v>
      </c>
      <c r="O231" s="314"/>
      <c r="P231" s="316">
        <v>0</v>
      </c>
      <c r="Q231" s="316">
        <v>0</v>
      </c>
      <c r="R231" s="316">
        <v>0</v>
      </c>
      <c r="S231" s="316">
        <v>0</v>
      </c>
      <c r="U231" s="321">
        <v>2.197802197802198E-2</v>
      </c>
      <c r="W231" s="327">
        <f t="shared" ca="1" si="9"/>
        <v>5.0234120247802734</v>
      </c>
      <c r="X231" s="322">
        <f t="shared" ca="1" si="10"/>
        <v>43788.443055555559</v>
      </c>
      <c r="Y231" s="328">
        <f t="shared" ca="1" si="11"/>
        <v>0</v>
      </c>
    </row>
    <row r="232" spans="1:25" s="304" customFormat="1" x14ac:dyDescent="0.25">
      <c r="A232" s="311" t="s">
        <v>764</v>
      </c>
      <c r="B232" s="311" t="s">
        <v>1083</v>
      </c>
      <c r="C232" s="317">
        <v>462</v>
      </c>
      <c r="D232" s="311" t="b">
        <v>1</v>
      </c>
      <c r="E232" s="311" t="s">
        <v>1398</v>
      </c>
      <c r="F232" s="313">
        <v>12.296493256469725</v>
      </c>
      <c r="G232" s="313">
        <v>11.59087940057373</v>
      </c>
      <c r="H232" s="313">
        <v>12.087179988769529</v>
      </c>
      <c r="I232" s="313">
        <v>13.446312097351074</v>
      </c>
      <c r="J232" s="314"/>
      <c r="K232" s="315">
        <v>43558.512499999997</v>
      </c>
      <c r="L232" s="315">
        <v>43705.705555555556</v>
      </c>
      <c r="M232" s="315">
        <v>43726.703472222223</v>
      </c>
      <c r="N232" s="315">
        <v>43783.706250000003</v>
      </c>
      <c r="O232" s="314"/>
      <c r="P232" s="316">
        <v>3.2523609429931639</v>
      </c>
      <c r="Q232" s="316">
        <v>3.2467790116577149</v>
      </c>
      <c r="R232" s="316">
        <v>3.2253818504638669</v>
      </c>
      <c r="S232" s="316">
        <v>3.2486395585327146</v>
      </c>
      <c r="U232" s="321">
        <v>2.7472527472527472E-2</v>
      </c>
      <c r="W232" s="327">
        <f t="shared" ca="1" si="9"/>
        <v>13.446312097351074</v>
      </c>
      <c r="X232" s="322">
        <f t="shared" ca="1" si="10"/>
        <v>43783.706250000003</v>
      </c>
      <c r="Y232" s="328">
        <f t="shared" ca="1" si="11"/>
        <v>3.2486395585327146</v>
      </c>
    </row>
    <row r="233" spans="1:25" s="304" customFormat="1" x14ac:dyDescent="0.25">
      <c r="A233" s="311" t="s">
        <v>764</v>
      </c>
      <c r="B233" s="311" t="s">
        <v>1084</v>
      </c>
      <c r="C233" s="317">
        <v>469</v>
      </c>
      <c r="D233" s="311" t="b">
        <v>0</v>
      </c>
      <c r="E233" s="311" t="s">
        <v>1399</v>
      </c>
      <c r="F233" s="313">
        <v>1.9458999633789063</v>
      </c>
      <c r="G233" s="313">
        <v>1.8666000366210937</v>
      </c>
      <c r="H233" s="313">
        <v>2.2448000907897949</v>
      </c>
      <c r="I233" s="313">
        <v>2.6047000885009766</v>
      </c>
      <c r="J233" s="314"/>
      <c r="K233" s="315">
        <v>43559.388888888891</v>
      </c>
      <c r="L233" s="315">
        <v>43640.706250000003</v>
      </c>
      <c r="M233" s="315">
        <v>43767.729861111111</v>
      </c>
      <c r="N233" s="315">
        <v>43815.711111111108</v>
      </c>
      <c r="O233" s="314"/>
      <c r="P233" s="316">
        <v>0</v>
      </c>
      <c r="Q233" s="316">
        <v>0</v>
      </c>
      <c r="R233" s="316">
        <v>0</v>
      </c>
      <c r="S233" s="316">
        <v>0</v>
      </c>
      <c r="U233" s="321">
        <v>2.7472527472527472E-2</v>
      </c>
      <c r="W233" s="327">
        <f t="shared" ca="1" si="9"/>
        <v>2.6047000885009766</v>
      </c>
      <c r="X233" s="322">
        <f t="shared" ca="1" si="10"/>
        <v>43815.711111111108</v>
      </c>
      <c r="Y233" s="328">
        <f t="shared" ca="1" si="11"/>
        <v>0</v>
      </c>
    </row>
    <row r="234" spans="1:25" s="304" customFormat="1" x14ac:dyDescent="0.25">
      <c r="A234" s="311" t="s">
        <v>764</v>
      </c>
      <c r="B234" s="311" t="s">
        <v>1085</v>
      </c>
      <c r="C234" s="317">
        <v>461</v>
      </c>
      <c r="D234" s="311" t="b">
        <v>0</v>
      </c>
      <c r="E234" s="311" t="s">
        <v>1400</v>
      </c>
      <c r="F234" s="313">
        <v>4.3547384549560544</v>
      </c>
      <c r="G234" s="313">
        <v>4.068144465698242</v>
      </c>
      <c r="H234" s="313">
        <v>4.1984144343872067</v>
      </c>
      <c r="I234" s="313">
        <v>4.6003905288085933</v>
      </c>
      <c r="J234" s="314"/>
      <c r="K234" s="315">
        <v>43595.659722222219</v>
      </c>
      <c r="L234" s="315">
        <v>43697.572916666664</v>
      </c>
      <c r="M234" s="315">
        <v>43760.752083333333</v>
      </c>
      <c r="N234" s="315">
        <v>43889.566666666666</v>
      </c>
      <c r="O234" s="314"/>
      <c r="P234" s="316">
        <v>0</v>
      </c>
      <c r="Q234" s="316">
        <v>0</v>
      </c>
      <c r="R234" s="316">
        <v>0</v>
      </c>
      <c r="S234" s="316">
        <v>0</v>
      </c>
      <c r="U234" s="321">
        <v>6.3186813186813184E-2</v>
      </c>
      <c r="W234" s="327">
        <f t="shared" ca="1" si="9"/>
        <v>4.6003905288085933</v>
      </c>
      <c r="X234" s="322">
        <f t="shared" ca="1" si="10"/>
        <v>43889.566666666666</v>
      </c>
      <c r="Y234" s="328">
        <f t="shared" ca="1" si="11"/>
        <v>0</v>
      </c>
    </row>
    <row r="235" spans="1:25" s="304" customFormat="1" x14ac:dyDescent="0.25">
      <c r="A235" s="311" t="s">
        <v>764</v>
      </c>
      <c r="B235" s="311" t="s">
        <v>1086</v>
      </c>
      <c r="C235" s="317">
        <v>869</v>
      </c>
      <c r="D235" s="311" t="b">
        <v>1</v>
      </c>
      <c r="E235" s="311" t="s">
        <v>1401</v>
      </c>
      <c r="F235" s="313">
        <v>5.2808716964411726</v>
      </c>
      <c r="G235" s="313">
        <v>4.4617268773193359</v>
      </c>
      <c r="H235" s="313">
        <v>5.4827653543958661</v>
      </c>
      <c r="I235" s="313">
        <v>6.2913263894805906</v>
      </c>
      <c r="J235" s="314"/>
      <c r="K235" s="315">
        <v>43558.519444444442</v>
      </c>
      <c r="L235" s="315">
        <v>43629.709722222222</v>
      </c>
      <c r="M235" s="315">
        <v>43768.706250000003</v>
      </c>
      <c r="N235" s="315">
        <v>43788.703472222223</v>
      </c>
      <c r="O235" s="314"/>
      <c r="P235" s="316">
        <v>3.6289487578868865E-2</v>
      </c>
      <c r="Q235" s="316">
        <v>0.52014931060791014</v>
      </c>
      <c r="R235" s="316">
        <v>3.3497988184928891E-2</v>
      </c>
      <c r="S235" s="316">
        <v>0.49223434846496583</v>
      </c>
      <c r="U235" s="321">
        <v>2.4725274725274724E-2</v>
      </c>
      <c r="W235" s="327">
        <f t="shared" ca="1" si="9"/>
        <v>6.2913263894805906</v>
      </c>
      <c r="X235" s="322">
        <f t="shared" ca="1" si="10"/>
        <v>43788.703472222223</v>
      </c>
      <c r="Y235" s="328">
        <f t="shared" ca="1" si="11"/>
        <v>0.49223434846496583</v>
      </c>
    </row>
    <row r="236" spans="1:25" s="304" customFormat="1" x14ac:dyDescent="0.25">
      <c r="A236" s="311" t="s">
        <v>764</v>
      </c>
      <c r="B236" s="311" t="s">
        <v>1087</v>
      </c>
      <c r="C236" s="317">
        <v>871</v>
      </c>
      <c r="D236" s="311" t="b">
        <v>1</v>
      </c>
      <c r="E236" s="311" t="s">
        <v>1402</v>
      </c>
      <c r="F236" s="313">
        <v>7.0402924177246087</v>
      </c>
      <c r="G236" s="313">
        <v>6.2872715367431633</v>
      </c>
      <c r="H236" s="313">
        <v>7.5019987531738277</v>
      </c>
      <c r="I236" s="313">
        <v>8.4748792955322259</v>
      </c>
      <c r="J236" s="314"/>
      <c r="K236" s="315">
        <v>43558.842361111114</v>
      </c>
      <c r="L236" s="315">
        <v>43621.751388888886</v>
      </c>
      <c r="M236" s="315">
        <v>43768.736805555556</v>
      </c>
      <c r="N236" s="315">
        <v>43838.71597222222</v>
      </c>
      <c r="O236" s="314"/>
      <c r="P236" s="316">
        <v>2</v>
      </c>
      <c r="Q236" s="316">
        <v>2</v>
      </c>
      <c r="R236" s="316">
        <v>2</v>
      </c>
      <c r="S236" s="316">
        <v>2</v>
      </c>
      <c r="U236" s="321">
        <v>1.9230769230769232E-2</v>
      </c>
      <c r="W236" s="327">
        <f t="shared" ca="1" si="9"/>
        <v>8.4748792955322259</v>
      </c>
      <c r="X236" s="322">
        <f t="shared" ca="1" si="10"/>
        <v>43838.71597222222</v>
      </c>
      <c r="Y236" s="328">
        <f t="shared" ca="1" si="11"/>
        <v>2</v>
      </c>
    </row>
    <row r="237" spans="1:25" s="304" customFormat="1" x14ac:dyDescent="0.25">
      <c r="A237" s="311" t="s">
        <v>764</v>
      </c>
      <c r="B237" s="311" t="s">
        <v>764</v>
      </c>
      <c r="C237" s="317">
        <v>464</v>
      </c>
      <c r="D237" s="311" t="b">
        <v>0</v>
      </c>
      <c r="E237" s="311" t="s">
        <v>1403</v>
      </c>
      <c r="F237" s="313">
        <v>5.6263175882568355</v>
      </c>
      <c r="G237" s="313">
        <v>5.2523462128295897</v>
      </c>
      <c r="H237" s="313">
        <v>5.8495843760986332</v>
      </c>
      <c r="I237" s="313">
        <v>6.6533441146240229</v>
      </c>
      <c r="J237" s="314"/>
      <c r="K237" s="315">
        <v>43558.519444444442</v>
      </c>
      <c r="L237" s="315">
        <v>43635.842361111114</v>
      </c>
      <c r="M237" s="315">
        <v>43738.706944444442</v>
      </c>
      <c r="N237" s="315">
        <v>43815.700694444444</v>
      </c>
      <c r="O237" s="314"/>
      <c r="P237" s="316">
        <v>0</v>
      </c>
      <c r="Q237" s="316">
        <v>0</v>
      </c>
      <c r="R237" s="316">
        <v>0</v>
      </c>
      <c r="S237" s="316">
        <v>0</v>
      </c>
      <c r="U237" s="321">
        <v>1.9230769230769232E-2</v>
      </c>
      <c r="W237" s="327">
        <f t="shared" ca="1" si="9"/>
        <v>6.6533441146240229</v>
      </c>
      <c r="X237" s="322">
        <f t="shared" ca="1" si="10"/>
        <v>43815.700694444444</v>
      </c>
      <c r="Y237" s="328">
        <f t="shared" ca="1" si="11"/>
        <v>0</v>
      </c>
    </row>
    <row r="238" spans="1:25" s="304" customFormat="1" x14ac:dyDescent="0.25">
      <c r="A238" s="311" t="s">
        <v>764</v>
      </c>
      <c r="B238" s="311" t="s">
        <v>1088</v>
      </c>
      <c r="C238" s="317">
        <v>465</v>
      </c>
      <c r="D238" s="311" t="b">
        <v>1</v>
      </c>
      <c r="E238" s="311" t="s">
        <v>1404</v>
      </c>
      <c r="F238" s="313">
        <v>1.1398620852155683</v>
      </c>
      <c r="G238" s="313">
        <v>1.1333486040420531</v>
      </c>
      <c r="H238" s="313">
        <v>1.2664100834808347</v>
      </c>
      <c r="I238" s="313">
        <v>1.5008960461988448</v>
      </c>
      <c r="J238" s="314"/>
      <c r="K238" s="315">
        <v>43558.836805555555</v>
      </c>
      <c r="L238" s="315">
        <v>43699.570833333331</v>
      </c>
      <c r="M238" s="315">
        <v>43769.757638888892</v>
      </c>
      <c r="N238" s="315">
        <v>43824.536111111112</v>
      </c>
      <c r="O238" s="314"/>
      <c r="P238" s="316">
        <v>4.1872484095573426E-2</v>
      </c>
      <c r="Q238" s="316">
        <v>0.49874782509613036</v>
      </c>
      <c r="R238" s="316">
        <v>0.45129236038208009</v>
      </c>
      <c r="S238" s="316">
        <v>2.5123492274284363E-2</v>
      </c>
      <c r="U238" s="321">
        <v>3.2967032967032968E-2</v>
      </c>
      <c r="W238" s="327">
        <f t="shared" ca="1" si="9"/>
        <v>1.5008960461988448</v>
      </c>
      <c r="X238" s="322">
        <f t="shared" ca="1" si="10"/>
        <v>43824.536111111112</v>
      </c>
      <c r="Y238" s="328">
        <f t="shared" ca="1" si="11"/>
        <v>2.5123492274284363E-2</v>
      </c>
    </row>
    <row r="239" spans="1:25" s="304" customFormat="1" x14ac:dyDescent="0.25">
      <c r="A239" s="311" t="s">
        <v>764</v>
      </c>
      <c r="B239" s="311" t="s">
        <v>1089</v>
      </c>
      <c r="C239" s="317">
        <v>401</v>
      </c>
      <c r="D239" s="311" t="b">
        <v>1</v>
      </c>
      <c r="E239" s="311" t="s">
        <v>1405</v>
      </c>
      <c r="F239" s="313">
        <v>5.2308365985145571</v>
      </c>
      <c r="G239" s="313">
        <v>5.231530756032944</v>
      </c>
      <c r="H239" s="313">
        <v>5.3163820139446258</v>
      </c>
      <c r="I239" s="313">
        <v>5.2147541747322084</v>
      </c>
      <c r="J239" s="314"/>
      <c r="K239" s="315">
        <v>43612.061111111114</v>
      </c>
      <c r="L239" s="315">
        <v>43707.565972222219</v>
      </c>
      <c r="M239" s="315">
        <v>43712.972222222219</v>
      </c>
      <c r="N239" s="315">
        <v>43837.970138888886</v>
      </c>
      <c r="O239" s="314"/>
      <c r="P239" s="316">
        <v>3.4595509462318419</v>
      </c>
      <c r="Q239" s="316">
        <v>3.4770422604274751</v>
      </c>
      <c r="R239" s="316">
        <v>3.483562486234665</v>
      </c>
      <c r="S239" s="316">
        <v>3.4052490820808412</v>
      </c>
      <c r="U239" s="321">
        <v>0.14560439560439561</v>
      </c>
      <c r="W239" s="327">
        <f t="shared" ca="1" si="9"/>
        <v>5.3163820139446258</v>
      </c>
      <c r="X239" s="322">
        <f t="shared" ca="1" si="10"/>
        <v>43712.972222222219</v>
      </c>
      <c r="Y239" s="328">
        <f t="shared" ca="1" si="11"/>
        <v>3.483562486234665</v>
      </c>
    </row>
    <row r="240" spans="1:25" s="304" customFormat="1" x14ac:dyDescent="0.25">
      <c r="A240" s="311" t="s">
        <v>764</v>
      </c>
      <c r="B240" s="311" t="s">
        <v>1090</v>
      </c>
      <c r="C240" s="317">
        <v>435</v>
      </c>
      <c r="D240" s="311" t="b">
        <v>1</v>
      </c>
      <c r="E240" s="311" t="s">
        <v>1406</v>
      </c>
      <c r="F240" s="313">
        <v>2.7680173084774014</v>
      </c>
      <c r="G240" s="313">
        <v>2.6725312908058165</v>
      </c>
      <c r="H240" s="313">
        <v>2.9504353185405732</v>
      </c>
      <c r="I240" s="313">
        <v>3.080190330640793</v>
      </c>
      <c r="J240" s="314"/>
      <c r="K240" s="315">
        <v>43556.894444444442</v>
      </c>
      <c r="L240" s="315">
        <v>43696.634027777778</v>
      </c>
      <c r="M240" s="315">
        <v>43724.511805555558</v>
      </c>
      <c r="N240" s="315">
        <v>43880.79791666667</v>
      </c>
      <c r="O240" s="314"/>
      <c r="P240" s="316">
        <v>1.0152333084774017</v>
      </c>
      <c r="Q240" s="316">
        <v>1.0340592908058166</v>
      </c>
      <c r="R240" s="316">
        <v>1.0071313185405733</v>
      </c>
      <c r="S240" s="316">
        <v>0.98447033064079281</v>
      </c>
      <c r="U240" s="321">
        <v>5.21978021978022E-2</v>
      </c>
      <c r="W240" s="327">
        <f t="shared" ca="1" si="9"/>
        <v>3.080190330640793</v>
      </c>
      <c r="X240" s="322">
        <f t="shared" ca="1" si="10"/>
        <v>43880.79791666667</v>
      </c>
      <c r="Y240" s="328">
        <f t="shared" ca="1" si="11"/>
        <v>0.98447033064079281</v>
      </c>
    </row>
    <row r="241" spans="1:25" s="304" customFormat="1" x14ac:dyDescent="0.25">
      <c r="A241" s="311" t="s">
        <v>764</v>
      </c>
      <c r="B241" s="311" t="s">
        <v>1091</v>
      </c>
      <c r="C241" s="317">
        <v>459</v>
      </c>
      <c r="D241" s="311" t="b">
        <v>0</v>
      </c>
      <c r="E241" s="311" t="s">
        <v>1407</v>
      </c>
      <c r="F241" s="313">
        <v>4.9074551850585939</v>
      </c>
      <c r="G241" s="313">
        <v>4.0607005339355462</v>
      </c>
      <c r="H241" s="313">
        <v>4.7101892490844719</v>
      </c>
      <c r="I241" s="313">
        <v>5.3057093135986326</v>
      </c>
      <c r="J241" s="314"/>
      <c r="K241" s="315">
        <v>43559.484027777777</v>
      </c>
      <c r="L241" s="315">
        <v>43629.362500000003</v>
      </c>
      <c r="M241" s="315">
        <v>43768.314583333333</v>
      </c>
      <c r="N241" s="315">
        <v>43782.847916666666</v>
      </c>
      <c r="O241" s="314"/>
      <c r="P241" s="316">
        <v>0</v>
      </c>
      <c r="Q241" s="316">
        <v>0</v>
      </c>
      <c r="R241" s="316">
        <v>0</v>
      </c>
      <c r="S241" s="316">
        <v>0</v>
      </c>
      <c r="U241" s="321">
        <v>1.6483516483516484E-2</v>
      </c>
      <c r="W241" s="327">
        <f t="shared" ca="1" si="9"/>
        <v>5.3057093135986326</v>
      </c>
      <c r="X241" s="322">
        <f t="shared" ca="1" si="10"/>
        <v>43782.847916666666</v>
      </c>
      <c r="Y241" s="328">
        <f t="shared" ca="1" si="11"/>
        <v>0</v>
      </c>
    </row>
    <row r="242" spans="1:25" s="304" customFormat="1" x14ac:dyDescent="0.25">
      <c r="A242" s="311" t="s">
        <v>764</v>
      </c>
      <c r="B242" s="311" t="s">
        <v>1092</v>
      </c>
      <c r="C242" s="317">
        <v>964</v>
      </c>
      <c r="D242" s="311" t="b">
        <v>0</v>
      </c>
      <c r="E242" s="311" t="s">
        <v>1408</v>
      </c>
      <c r="F242" s="313">
        <v>7.4437738044784592</v>
      </c>
      <c r="G242" s="313">
        <v>10.757653242509246</v>
      </c>
      <c r="H242" s="313">
        <v>12.264082814905315</v>
      </c>
      <c r="I242" s="313">
        <v>13.424651462533474</v>
      </c>
      <c r="J242" s="314"/>
      <c r="K242" s="315">
        <v>43557.416666666664</v>
      </c>
      <c r="L242" s="315">
        <v>43703.336805555555</v>
      </c>
      <c r="M242" s="315">
        <v>43768.737500000003</v>
      </c>
      <c r="N242" s="315">
        <v>43816.509722222225</v>
      </c>
      <c r="O242" s="314"/>
      <c r="P242" s="316">
        <v>0.46167468781501053</v>
      </c>
      <c r="Q242" s="316">
        <v>4.4696435989545584</v>
      </c>
      <c r="R242" s="316">
        <v>4.2954050706359439</v>
      </c>
      <c r="S242" s="316">
        <v>4.606496665575504</v>
      </c>
      <c r="U242" s="321">
        <v>2.197802197802198E-2</v>
      </c>
      <c r="W242" s="327">
        <f t="shared" ca="1" si="9"/>
        <v>13.424651462533474</v>
      </c>
      <c r="X242" s="322">
        <f t="shared" ca="1" si="10"/>
        <v>43816.509722222225</v>
      </c>
      <c r="Y242" s="328">
        <f t="shared" ca="1" si="11"/>
        <v>4.606496665575504</v>
      </c>
    </row>
    <row r="243" spans="1:25" s="304" customFormat="1" x14ac:dyDescent="0.25">
      <c r="A243" s="311" t="s">
        <v>766</v>
      </c>
      <c r="B243" s="311" t="s">
        <v>1093</v>
      </c>
      <c r="C243" s="317">
        <v>269</v>
      </c>
      <c r="D243" s="311" t="b">
        <v>1</v>
      </c>
      <c r="E243" s="311" t="s">
        <v>1257</v>
      </c>
      <c r="F243" s="313"/>
      <c r="G243" s="313"/>
      <c r="H243" s="313"/>
      <c r="I243" s="313"/>
      <c r="J243" s="314"/>
      <c r="K243" s="315"/>
      <c r="L243" s="315"/>
      <c r="M243" s="315"/>
      <c r="N243" s="315"/>
      <c r="O243" s="314"/>
      <c r="P243" s="316">
        <v>0</v>
      </c>
      <c r="Q243" s="316">
        <v>0</v>
      </c>
      <c r="R243" s="316">
        <v>0</v>
      </c>
      <c r="S243" s="316">
        <v>0</v>
      </c>
      <c r="U243" s="321"/>
      <c r="W243" s="327" t="str">
        <f t="shared" ca="1" si="9"/>
        <v/>
      </c>
      <c r="X243" s="322" t="str">
        <f t="shared" ca="1" si="10"/>
        <v/>
      </c>
      <c r="Y243" s="328" t="str">
        <f t="shared" ca="1" si="11"/>
        <v/>
      </c>
    </row>
    <row r="244" spans="1:25" s="304" customFormat="1" x14ac:dyDescent="0.25">
      <c r="A244" s="311" t="s">
        <v>766</v>
      </c>
      <c r="B244" s="311" t="s">
        <v>1094</v>
      </c>
      <c r="C244" s="317">
        <v>140</v>
      </c>
      <c r="D244" s="311" t="b">
        <v>0</v>
      </c>
      <c r="E244" s="311" t="s">
        <v>1409</v>
      </c>
      <c r="F244" s="313">
        <v>0.10431125555157661</v>
      </c>
      <c r="G244" s="313">
        <v>5.1301469466209393E-2</v>
      </c>
      <c r="H244" s="313">
        <v>9.3272125955581542E-2</v>
      </c>
      <c r="I244" s="313">
        <v>0.26587676346588129</v>
      </c>
      <c r="J244" s="314"/>
      <c r="K244" s="315">
        <v>43610.51666666667</v>
      </c>
      <c r="L244" s="315">
        <v>43625.806944444441</v>
      </c>
      <c r="M244" s="315">
        <v>43753.790972222225</v>
      </c>
      <c r="N244" s="315">
        <v>43809.354166666664</v>
      </c>
      <c r="O244" s="314"/>
      <c r="P244" s="316">
        <v>1.5815255976915358E-2</v>
      </c>
      <c r="Q244" s="316">
        <v>0.72829585280132292</v>
      </c>
      <c r="R244" s="316">
        <v>0.75256732725715625</v>
      </c>
      <c r="S244" s="316">
        <v>0.26587676346588129</v>
      </c>
      <c r="U244" s="321">
        <v>0.5851648351648352</v>
      </c>
      <c r="W244" s="327">
        <f t="shared" ca="1" si="9"/>
        <v>0.26587676346588129</v>
      </c>
      <c r="X244" s="322">
        <f t="shared" ca="1" si="10"/>
        <v>43809.354166666664</v>
      </c>
      <c r="Y244" s="328">
        <f t="shared" ca="1" si="11"/>
        <v>0.26587676346588129</v>
      </c>
    </row>
    <row r="245" spans="1:25" s="304" customFormat="1" x14ac:dyDescent="0.25">
      <c r="A245" s="311" t="s">
        <v>766</v>
      </c>
      <c r="B245" s="311" t="s">
        <v>1095</v>
      </c>
      <c r="C245" s="317">
        <v>219</v>
      </c>
      <c r="D245" s="311" t="b">
        <v>0</v>
      </c>
      <c r="E245" s="311" t="s">
        <v>1410</v>
      </c>
      <c r="F245" s="313">
        <v>0.87304134403991696</v>
      </c>
      <c r="G245" s="313">
        <v>0.59877653028869626</v>
      </c>
      <c r="H245" s="313">
        <v>0.99796093226623517</v>
      </c>
      <c r="I245" s="313">
        <v>1.2345404417419432</v>
      </c>
      <c r="J245" s="314"/>
      <c r="K245" s="315">
        <v>43563.128472222219</v>
      </c>
      <c r="L245" s="315">
        <v>43651.634027777778</v>
      </c>
      <c r="M245" s="315">
        <v>43767.665277777778</v>
      </c>
      <c r="N245" s="315">
        <v>43788.126388888886</v>
      </c>
      <c r="O245" s="314"/>
      <c r="P245" s="316">
        <v>0</v>
      </c>
      <c r="Q245" s="316">
        <v>0</v>
      </c>
      <c r="R245" s="316">
        <v>0</v>
      </c>
      <c r="S245" s="316">
        <v>0</v>
      </c>
      <c r="U245" s="321">
        <v>1.9230769230769232E-2</v>
      </c>
      <c r="W245" s="327">
        <f t="shared" ca="1" si="9"/>
        <v>1.2345404417419432</v>
      </c>
      <c r="X245" s="322">
        <f t="shared" ca="1" si="10"/>
        <v>43788.126388888886</v>
      </c>
      <c r="Y245" s="328">
        <f t="shared" ca="1" si="11"/>
        <v>0</v>
      </c>
    </row>
    <row r="246" spans="1:25" s="304" customFormat="1" x14ac:dyDescent="0.25">
      <c r="A246" s="311" t="s">
        <v>766</v>
      </c>
      <c r="B246" s="311" t="s">
        <v>1096</v>
      </c>
      <c r="C246" s="317">
        <v>217</v>
      </c>
      <c r="D246" s="311" t="b">
        <v>1</v>
      </c>
      <c r="E246" s="311" t="s">
        <v>1411</v>
      </c>
      <c r="F246" s="313">
        <v>1.5480038542480468</v>
      </c>
      <c r="G246" s="313">
        <v>2.0744821710090635</v>
      </c>
      <c r="H246" s="313">
        <v>1.9511240473632814</v>
      </c>
      <c r="I246" s="313">
        <v>2.6662163106536863</v>
      </c>
      <c r="J246" s="314"/>
      <c r="K246" s="315">
        <v>43556.893750000003</v>
      </c>
      <c r="L246" s="315">
        <v>43697.63958333333</v>
      </c>
      <c r="M246" s="315">
        <v>43762.061111111114</v>
      </c>
      <c r="N246" s="315">
        <v>43818.042361111111</v>
      </c>
      <c r="O246" s="314"/>
      <c r="P246" s="316">
        <v>1.1899941177291868</v>
      </c>
      <c r="Q246" s="316">
        <v>1.2970496795082092</v>
      </c>
      <c r="R246" s="316">
        <v>1.2658110108795166</v>
      </c>
      <c r="S246" s="316">
        <v>1.7268768497619629</v>
      </c>
      <c r="U246" s="321">
        <v>0.29945054945054944</v>
      </c>
      <c r="W246" s="327">
        <f t="shared" ca="1" si="9"/>
        <v>2.6662163106536863</v>
      </c>
      <c r="X246" s="322">
        <f t="shared" ca="1" si="10"/>
        <v>43818.042361111111</v>
      </c>
      <c r="Y246" s="328">
        <f t="shared" ca="1" si="11"/>
        <v>1.7268768497619629</v>
      </c>
    </row>
    <row r="247" spans="1:25" s="304" customFormat="1" x14ac:dyDescent="0.25">
      <c r="A247" s="311" t="s">
        <v>766</v>
      </c>
      <c r="B247" s="311" t="s">
        <v>1097</v>
      </c>
      <c r="C247" s="317">
        <v>221</v>
      </c>
      <c r="D247" s="311" t="b">
        <v>1</v>
      </c>
      <c r="E247" s="311" t="s">
        <v>1257</v>
      </c>
      <c r="F247" s="313"/>
      <c r="G247" s="313"/>
      <c r="H247" s="313"/>
      <c r="I247" s="313"/>
      <c r="J247" s="314"/>
      <c r="K247" s="315"/>
      <c r="L247" s="315"/>
      <c r="M247" s="315"/>
      <c r="N247" s="315"/>
      <c r="O247" s="314"/>
      <c r="P247" s="316">
        <v>0</v>
      </c>
      <c r="Q247" s="316">
        <v>0</v>
      </c>
      <c r="R247" s="316">
        <v>0</v>
      </c>
      <c r="S247" s="316">
        <v>0</v>
      </c>
      <c r="U247" s="321"/>
      <c r="W247" s="327" t="str">
        <f t="shared" ca="1" si="9"/>
        <v/>
      </c>
      <c r="X247" s="322" t="str">
        <f t="shared" ca="1" si="10"/>
        <v/>
      </c>
      <c r="Y247" s="328" t="str">
        <f t="shared" ca="1" si="11"/>
        <v/>
      </c>
    </row>
    <row r="248" spans="1:25" s="304" customFormat="1" x14ac:dyDescent="0.25">
      <c r="A248" s="311" t="s">
        <v>768</v>
      </c>
      <c r="B248" s="311" t="s">
        <v>1098</v>
      </c>
      <c r="C248" s="317">
        <v>330</v>
      </c>
      <c r="D248" s="311" t="b">
        <v>0</v>
      </c>
      <c r="E248" s="311" t="s">
        <v>1412</v>
      </c>
      <c r="F248" s="313">
        <v>1.6969679594039917</v>
      </c>
      <c r="G248" s="313">
        <v>1.3636349439620972</v>
      </c>
      <c r="H248" s="313">
        <v>1.8181799650192261</v>
      </c>
      <c r="I248" s="313">
        <v>2.0151495933532715</v>
      </c>
      <c r="J248" s="314"/>
      <c r="K248" s="315">
        <v>43556.772916666669</v>
      </c>
      <c r="L248" s="315">
        <v>43708.786805555559</v>
      </c>
      <c r="M248" s="315">
        <v>43766.779166666667</v>
      </c>
      <c r="N248" s="315">
        <v>43890.784722222219</v>
      </c>
      <c r="O248" s="314"/>
      <c r="P248" s="316">
        <v>0</v>
      </c>
      <c r="Q248" s="316">
        <v>0</v>
      </c>
      <c r="R248" s="316">
        <v>0</v>
      </c>
      <c r="S248" s="316">
        <v>0</v>
      </c>
      <c r="U248" s="321">
        <v>4.1208791208791208E-2</v>
      </c>
      <c r="W248" s="327">
        <f t="shared" ca="1" si="9"/>
        <v>2.0151495933532715</v>
      </c>
      <c r="X248" s="322">
        <f t="shared" ca="1" si="10"/>
        <v>43890.784722222219</v>
      </c>
      <c r="Y248" s="328">
        <f t="shared" ca="1" si="11"/>
        <v>0</v>
      </c>
    </row>
    <row r="249" spans="1:25" s="304" customFormat="1" x14ac:dyDescent="0.25">
      <c r="A249" s="311" t="s">
        <v>770</v>
      </c>
      <c r="B249" s="311" t="s">
        <v>1099</v>
      </c>
      <c r="C249" s="317">
        <v>810</v>
      </c>
      <c r="D249" s="311" t="b">
        <v>0</v>
      </c>
      <c r="E249" s="311" t="s">
        <v>1694</v>
      </c>
      <c r="F249" s="313">
        <v>7.9267985820770264</v>
      </c>
      <c r="G249" s="313">
        <v>6.821603536605835</v>
      </c>
      <c r="H249" s="313">
        <v>8.1852443218231201</v>
      </c>
      <c r="I249" s="313">
        <v>9.2841238975524902</v>
      </c>
      <c r="J249" s="314"/>
      <c r="K249" s="315">
        <v>43558.484722222223</v>
      </c>
      <c r="L249" s="315">
        <v>43629.699305555558</v>
      </c>
      <c r="M249" s="315">
        <v>43768.738888888889</v>
      </c>
      <c r="N249" s="315">
        <v>43788.694444444445</v>
      </c>
      <c r="O249" s="314"/>
      <c r="P249" s="316">
        <v>0</v>
      </c>
      <c r="Q249" s="316">
        <v>0</v>
      </c>
      <c r="R249" s="316">
        <v>0</v>
      </c>
      <c r="S249" s="316">
        <v>0</v>
      </c>
      <c r="U249" s="321">
        <v>2.197802197802198E-2</v>
      </c>
      <c r="W249" s="327">
        <f t="shared" ca="1" si="9"/>
        <v>9.2841238975524902</v>
      </c>
      <c r="X249" s="322">
        <f t="shared" ca="1" si="10"/>
        <v>43788.694444444445</v>
      </c>
      <c r="Y249" s="328">
        <f t="shared" ca="1" si="11"/>
        <v>0</v>
      </c>
    </row>
    <row r="250" spans="1:25" s="304" customFormat="1" x14ac:dyDescent="0.25">
      <c r="A250" s="311" t="s">
        <v>770</v>
      </c>
      <c r="B250" s="311" t="s">
        <v>1100</v>
      </c>
      <c r="C250" s="317">
        <v>856</v>
      </c>
      <c r="D250" s="311" t="b">
        <v>0</v>
      </c>
      <c r="E250" s="311" t="s">
        <v>1578</v>
      </c>
      <c r="F250" s="313">
        <v>3.7420139556578249</v>
      </c>
      <c r="G250" s="313">
        <v>3.7344205042786003</v>
      </c>
      <c r="H250" s="313">
        <v>4.3666452222392564</v>
      </c>
      <c r="I250" s="313">
        <v>4.3057542300815586</v>
      </c>
      <c r="J250" s="314"/>
      <c r="K250" s="315">
        <v>43573.30972222222</v>
      </c>
      <c r="L250" s="315">
        <v>43691.320138888892</v>
      </c>
      <c r="M250" s="315">
        <v>43769.300694444442</v>
      </c>
      <c r="N250" s="315">
        <v>43811.736805555556</v>
      </c>
      <c r="O250" s="314"/>
      <c r="P250" s="316">
        <v>1.5170851335222721</v>
      </c>
      <c r="Q250" s="316">
        <v>1.3139404913849235</v>
      </c>
      <c r="R250" s="316">
        <v>1.3898452573344708</v>
      </c>
      <c r="S250" s="316">
        <v>1.0337142205829621</v>
      </c>
      <c r="U250" s="321">
        <v>0.17032967032967034</v>
      </c>
      <c r="W250" s="327">
        <f t="shared" ca="1" si="9"/>
        <v>4.3666452222392564</v>
      </c>
      <c r="X250" s="322">
        <f t="shared" ca="1" si="10"/>
        <v>43769.300694444442</v>
      </c>
      <c r="Y250" s="328">
        <f t="shared" ca="1" si="11"/>
        <v>1.3898452573344708</v>
      </c>
    </row>
    <row r="251" spans="1:25" s="304" customFormat="1" x14ac:dyDescent="0.25">
      <c r="A251" s="311" t="s">
        <v>770</v>
      </c>
      <c r="B251" s="311" t="s">
        <v>1101</v>
      </c>
      <c r="C251" s="317">
        <v>875</v>
      </c>
      <c r="D251" s="311" t="b">
        <v>0</v>
      </c>
      <c r="E251" s="311" t="s">
        <v>1413</v>
      </c>
      <c r="F251" s="313">
        <v>11.286236023530364</v>
      </c>
      <c r="G251" s="313">
        <v>9.9812189340591431</v>
      </c>
      <c r="H251" s="313">
        <v>10.669535341206938</v>
      </c>
      <c r="I251" s="313">
        <v>13.62420832272619</v>
      </c>
      <c r="J251" s="314"/>
      <c r="K251" s="315">
        <v>43557.381249999999</v>
      </c>
      <c r="L251" s="315">
        <v>43645.908333333333</v>
      </c>
      <c r="M251" s="315">
        <v>43756.705555555556</v>
      </c>
      <c r="N251" s="315">
        <v>43815.70416666667</v>
      </c>
      <c r="O251" s="314"/>
      <c r="P251" s="316">
        <v>0</v>
      </c>
      <c r="Q251" s="316">
        <v>4</v>
      </c>
      <c r="R251" s="316">
        <v>2.4999999441206455E-3</v>
      </c>
      <c r="S251" s="316">
        <v>9.2796003445982933E-3</v>
      </c>
      <c r="U251" s="321">
        <v>3.2967032967032968E-2</v>
      </c>
      <c r="W251" s="327">
        <f t="shared" ca="1" si="9"/>
        <v>13.62420832272619</v>
      </c>
      <c r="X251" s="322">
        <f t="shared" ca="1" si="10"/>
        <v>43815.70416666667</v>
      </c>
      <c r="Y251" s="328">
        <f t="shared" ca="1" si="11"/>
        <v>9.2796003445982933E-3</v>
      </c>
    </row>
    <row r="252" spans="1:25" s="304" customFormat="1" x14ac:dyDescent="0.25">
      <c r="A252" s="311" t="s">
        <v>770</v>
      </c>
      <c r="B252" s="311" t="s">
        <v>1102</v>
      </c>
      <c r="C252" s="317">
        <v>881</v>
      </c>
      <c r="D252" s="311" t="b">
        <v>0</v>
      </c>
      <c r="E252" s="311" t="s">
        <v>1414</v>
      </c>
      <c r="F252" s="313">
        <v>3.1108742023315425</v>
      </c>
      <c r="G252" s="313">
        <v>2.731317697753906</v>
      </c>
      <c r="H252" s="313">
        <v>3.1778547619628901</v>
      </c>
      <c r="I252" s="313">
        <v>3.8030063611450191</v>
      </c>
      <c r="J252" s="314"/>
      <c r="K252" s="315">
        <v>43570.713888888888</v>
      </c>
      <c r="L252" s="315">
        <v>43705.736805555556</v>
      </c>
      <c r="M252" s="315">
        <v>43769.70416666667</v>
      </c>
      <c r="N252" s="315">
        <v>43843.720138888886</v>
      </c>
      <c r="O252" s="314"/>
      <c r="P252" s="316">
        <v>0</v>
      </c>
      <c r="Q252" s="316">
        <v>0</v>
      </c>
      <c r="R252" s="316">
        <v>0</v>
      </c>
      <c r="S252" s="316">
        <v>0</v>
      </c>
      <c r="U252" s="321">
        <v>3.5714285714285712E-2</v>
      </c>
      <c r="W252" s="327">
        <f t="shared" ca="1" si="9"/>
        <v>3.8030063611450191</v>
      </c>
      <c r="X252" s="322">
        <f t="shared" ca="1" si="10"/>
        <v>43843.720138888886</v>
      </c>
      <c r="Y252" s="328">
        <f t="shared" ca="1" si="11"/>
        <v>0</v>
      </c>
    </row>
    <row r="253" spans="1:25" s="304" customFormat="1" x14ac:dyDescent="0.25">
      <c r="A253" s="311" t="s">
        <v>770</v>
      </c>
      <c r="B253" s="311" t="s">
        <v>1103</v>
      </c>
      <c r="C253" s="317">
        <v>886</v>
      </c>
      <c r="D253" s="311" t="b">
        <v>1</v>
      </c>
      <c r="E253" s="311" t="s">
        <v>1257</v>
      </c>
      <c r="F253" s="313"/>
      <c r="G253" s="313"/>
      <c r="H253" s="313"/>
      <c r="I253" s="313"/>
      <c r="J253" s="314"/>
      <c r="K253" s="315"/>
      <c r="L253" s="315"/>
      <c r="M253" s="315"/>
      <c r="N253" s="315"/>
      <c r="O253" s="314"/>
      <c r="P253" s="316">
        <v>0</v>
      </c>
      <c r="Q253" s="316">
        <v>0</v>
      </c>
      <c r="R253" s="316">
        <v>0</v>
      </c>
      <c r="S253" s="316">
        <v>0</v>
      </c>
      <c r="U253" s="321"/>
      <c r="W253" s="327" t="str">
        <f t="shared" ca="1" si="9"/>
        <v/>
      </c>
      <c r="X253" s="322" t="str">
        <f t="shared" ca="1" si="10"/>
        <v/>
      </c>
      <c r="Y253" s="328" t="str">
        <f t="shared" ca="1" si="11"/>
        <v/>
      </c>
    </row>
    <row r="254" spans="1:25" s="304" customFormat="1" x14ac:dyDescent="0.25">
      <c r="A254" s="311" t="s">
        <v>770</v>
      </c>
      <c r="B254" s="311" t="s">
        <v>1104</v>
      </c>
      <c r="C254" s="317">
        <v>903</v>
      </c>
      <c r="D254" s="311" t="b">
        <v>1</v>
      </c>
      <c r="E254" s="311" t="s">
        <v>1415</v>
      </c>
      <c r="F254" s="313">
        <v>5.616474568511963</v>
      </c>
      <c r="G254" s="313">
        <v>5.5031466233825679</v>
      </c>
      <c r="H254" s="313">
        <v>5.4326124918975829</v>
      </c>
      <c r="I254" s="313">
        <v>5.6694305202121731</v>
      </c>
      <c r="J254" s="314"/>
      <c r="K254" s="315">
        <v>43558.074305555558</v>
      </c>
      <c r="L254" s="315">
        <v>43705.597222222219</v>
      </c>
      <c r="M254" s="315">
        <v>43714.643750000003</v>
      </c>
      <c r="N254" s="315">
        <v>43837.418055555558</v>
      </c>
      <c r="O254" s="314"/>
      <c r="P254" s="316">
        <v>3.0706490335388184</v>
      </c>
      <c r="Q254" s="316">
        <v>2.981320980255127</v>
      </c>
      <c r="R254" s="316">
        <v>3.0492472936553954</v>
      </c>
      <c r="S254" s="316">
        <v>2.6509935194187162</v>
      </c>
      <c r="U254" s="321">
        <v>0.23626373626373626</v>
      </c>
      <c r="W254" s="327">
        <f t="shared" ca="1" si="9"/>
        <v>5.6694305202121731</v>
      </c>
      <c r="X254" s="322">
        <f t="shared" ca="1" si="10"/>
        <v>43837.418055555558</v>
      </c>
      <c r="Y254" s="328">
        <f t="shared" ca="1" si="11"/>
        <v>2.6509935194187162</v>
      </c>
    </row>
    <row r="255" spans="1:25" s="304" customFormat="1" x14ac:dyDescent="0.25">
      <c r="A255" s="311" t="s">
        <v>770</v>
      </c>
      <c r="B255" s="311" t="s">
        <v>1105</v>
      </c>
      <c r="C255" s="317">
        <v>907</v>
      </c>
      <c r="D255" s="311" t="b">
        <v>0</v>
      </c>
      <c r="E255" s="311" t="s">
        <v>1656</v>
      </c>
      <c r="F255" s="313">
        <v>2.2329795245380399</v>
      </c>
      <c r="G255" s="313">
        <v>2.0140859365844728</v>
      </c>
      <c r="H255" s="313">
        <v>2.1596684455871582</v>
      </c>
      <c r="I255" s="313">
        <v>2.6133727204360961</v>
      </c>
      <c r="J255" s="314"/>
      <c r="K255" s="315">
        <v>43559.486111111109</v>
      </c>
      <c r="L255" s="315">
        <v>43629.643055555556</v>
      </c>
      <c r="M255" s="315">
        <v>43768.350694444445</v>
      </c>
      <c r="N255" s="315">
        <v>43913.520138888889</v>
      </c>
      <c r="O255" s="314"/>
      <c r="P255" s="316">
        <v>2.791498939704895E-2</v>
      </c>
      <c r="Q255" s="316">
        <v>0.35265939239501953</v>
      </c>
      <c r="R255" s="316">
        <v>0</v>
      </c>
      <c r="S255" s="316">
        <v>0.42616883631134034</v>
      </c>
      <c r="U255" s="321">
        <v>0.23901098901098902</v>
      </c>
      <c r="W255" s="327">
        <f t="shared" ca="1" si="9"/>
        <v>2.6133727204360961</v>
      </c>
      <c r="X255" s="322">
        <f t="shared" ca="1" si="10"/>
        <v>43913.520138888889</v>
      </c>
      <c r="Y255" s="328">
        <f t="shared" ca="1" si="11"/>
        <v>0.42616883631134034</v>
      </c>
    </row>
    <row r="256" spans="1:25" s="304" customFormat="1" x14ac:dyDescent="0.25">
      <c r="A256" s="311" t="s">
        <v>770</v>
      </c>
      <c r="B256" s="311" t="s">
        <v>1106</v>
      </c>
      <c r="C256" s="317">
        <v>921</v>
      </c>
      <c r="D256" s="311" t="b">
        <v>1</v>
      </c>
      <c r="E256" s="311" t="s">
        <v>1416</v>
      </c>
      <c r="F256" s="313">
        <v>6.035020722624779</v>
      </c>
      <c r="G256" s="313">
        <v>5.667589494590997</v>
      </c>
      <c r="H256" s="313">
        <v>6.5252260597267142</v>
      </c>
      <c r="I256" s="313">
        <v>6.8892139159498225</v>
      </c>
      <c r="J256" s="314"/>
      <c r="K256" s="315">
        <v>43557.765277777777</v>
      </c>
      <c r="L256" s="315">
        <v>43698.738888888889</v>
      </c>
      <c r="M256" s="315">
        <v>43769.698611111111</v>
      </c>
      <c r="N256" s="315">
        <v>43885.73333333333</v>
      </c>
      <c r="O256" s="314"/>
      <c r="P256" s="316">
        <v>3.2325792599172591</v>
      </c>
      <c r="Q256" s="316">
        <v>3.0772497942125794</v>
      </c>
      <c r="R256" s="316">
        <v>2.6250645571632383</v>
      </c>
      <c r="S256" s="316">
        <v>2.6727603167676928</v>
      </c>
      <c r="U256" s="321">
        <v>1.9230769230769232E-2</v>
      </c>
      <c r="W256" s="327">
        <f t="shared" ca="1" si="9"/>
        <v>6.8892139159498225</v>
      </c>
      <c r="X256" s="322">
        <f t="shared" ca="1" si="10"/>
        <v>43885.73333333333</v>
      </c>
      <c r="Y256" s="328">
        <f t="shared" ca="1" si="11"/>
        <v>2.6727603167676928</v>
      </c>
    </row>
    <row r="257" spans="1:25" s="304" customFormat="1" x14ac:dyDescent="0.25">
      <c r="A257" s="311" t="s">
        <v>770</v>
      </c>
      <c r="B257" s="311" t="s">
        <v>1107</v>
      </c>
      <c r="C257" s="317">
        <v>923</v>
      </c>
      <c r="D257" s="311" t="b">
        <v>0</v>
      </c>
      <c r="E257" s="311" t="s">
        <v>1417</v>
      </c>
      <c r="F257" s="313">
        <v>1.9204416581420898</v>
      </c>
      <c r="G257" s="313">
        <v>1.50891834185791</v>
      </c>
      <c r="H257" s="313">
        <v>1.8289919999999997</v>
      </c>
      <c r="I257" s="313">
        <v>2.2405151709289548</v>
      </c>
      <c r="J257" s="314"/>
      <c r="K257" s="315">
        <v>43558.377083333333</v>
      </c>
      <c r="L257" s="315">
        <v>43640.631944444445</v>
      </c>
      <c r="M257" s="315">
        <v>43768.734027777777</v>
      </c>
      <c r="N257" s="315">
        <v>43780.335416666669</v>
      </c>
      <c r="O257" s="314"/>
      <c r="P257" s="316">
        <v>0</v>
      </c>
      <c r="Q257" s="316">
        <v>0</v>
      </c>
      <c r="R257" s="316">
        <v>0</v>
      </c>
      <c r="S257" s="316">
        <v>0</v>
      </c>
      <c r="U257" s="321">
        <v>2.197802197802198E-2</v>
      </c>
      <c r="W257" s="327">
        <f t="shared" ca="1" si="9"/>
        <v>2.2405151709289548</v>
      </c>
      <c r="X257" s="322">
        <f t="shared" ca="1" si="10"/>
        <v>43780.335416666669</v>
      </c>
      <c r="Y257" s="328">
        <f t="shared" ca="1" si="11"/>
        <v>0</v>
      </c>
    </row>
    <row r="258" spans="1:25" s="304" customFormat="1" x14ac:dyDescent="0.25">
      <c r="A258" s="311" t="s">
        <v>770</v>
      </c>
      <c r="B258" s="311" t="s">
        <v>1108</v>
      </c>
      <c r="C258" s="317">
        <v>941</v>
      </c>
      <c r="D258" s="311" t="b">
        <v>0</v>
      </c>
      <c r="E258" s="311" t="s">
        <v>1418</v>
      </c>
      <c r="F258" s="313">
        <v>11.392000198364258</v>
      </c>
      <c r="G258" s="313">
        <v>10.064000129699707</v>
      </c>
      <c r="H258" s="313">
        <v>11.696000099182129</v>
      </c>
      <c r="I258" s="313">
        <v>13.519999980926514</v>
      </c>
      <c r="J258" s="314"/>
      <c r="K258" s="315">
        <v>43557.378472222219</v>
      </c>
      <c r="L258" s="315">
        <v>43629.504861111112</v>
      </c>
      <c r="M258" s="315">
        <v>43768.365972222222</v>
      </c>
      <c r="N258" s="315">
        <v>43840.341666666667</v>
      </c>
      <c r="O258" s="314"/>
      <c r="P258" s="316">
        <v>0</v>
      </c>
      <c r="Q258" s="316">
        <v>0</v>
      </c>
      <c r="R258" s="316">
        <v>0</v>
      </c>
      <c r="S258" s="316">
        <v>0</v>
      </c>
      <c r="U258" s="321">
        <v>1.6483516483516484E-2</v>
      </c>
      <c r="W258" s="327">
        <f t="shared" ca="1" si="9"/>
        <v>13.519999980926514</v>
      </c>
      <c r="X258" s="322">
        <f t="shared" ca="1" si="10"/>
        <v>43840.341666666667</v>
      </c>
      <c r="Y258" s="328">
        <f t="shared" ca="1" si="11"/>
        <v>0</v>
      </c>
    </row>
    <row r="259" spans="1:25" s="304" customFormat="1" x14ac:dyDescent="0.25">
      <c r="A259" s="311" t="s">
        <v>770</v>
      </c>
      <c r="B259" s="311" t="s">
        <v>1109</v>
      </c>
      <c r="C259" s="317">
        <v>962</v>
      </c>
      <c r="D259" s="311" t="b">
        <v>1</v>
      </c>
      <c r="E259" s="311" t="s">
        <v>1419</v>
      </c>
      <c r="F259" s="313">
        <v>8.1166752742662407</v>
      </c>
      <c r="G259" s="313">
        <v>7.4403808617439253</v>
      </c>
      <c r="H259" s="313">
        <v>8.4152922544957391</v>
      </c>
      <c r="I259" s="313">
        <v>9.5818606589667787</v>
      </c>
      <c r="J259" s="314"/>
      <c r="K259" s="315">
        <v>43559.464583333334</v>
      </c>
      <c r="L259" s="315">
        <v>43629.35833333333</v>
      </c>
      <c r="M259" s="315">
        <v>43767.342361111114</v>
      </c>
      <c r="N259" s="315">
        <v>43788.695833333331</v>
      </c>
      <c r="O259" s="314"/>
      <c r="P259" s="316">
        <v>5.6751907933235167E-2</v>
      </c>
      <c r="Q259" s="316">
        <v>0.25677885277175905</v>
      </c>
      <c r="R259" s="316">
        <v>2.0468706400036812E-2</v>
      </c>
      <c r="S259" s="316">
        <v>2.0469278168439867E-2</v>
      </c>
      <c r="U259" s="321">
        <v>1.6483516483516484E-2</v>
      </c>
      <c r="W259" s="327">
        <f t="shared" ca="1" si="9"/>
        <v>9.5818606589667787</v>
      </c>
      <c r="X259" s="322">
        <f t="shared" ca="1" si="10"/>
        <v>43788.695833333331</v>
      </c>
      <c r="Y259" s="328">
        <f t="shared" ca="1" si="11"/>
        <v>2.0469278168439867E-2</v>
      </c>
    </row>
    <row r="260" spans="1:25" s="304" customFormat="1" x14ac:dyDescent="0.25">
      <c r="A260" s="311" t="s">
        <v>772</v>
      </c>
      <c r="B260" s="311" t="s">
        <v>772</v>
      </c>
      <c r="C260" s="317">
        <v>534</v>
      </c>
      <c r="D260" s="311" t="b">
        <v>0</v>
      </c>
      <c r="E260" s="311" t="s">
        <v>1420</v>
      </c>
      <c r="F260" s="313">
        <v>0.95887992712402326</v>
      </c>
      <c r="G260" s="313">
        <v>0.77603671795654283</v>
      </c>
      <c r="H260" s="313">
        <v>1.0586760276184082</v>
      </c>
      <c r="I260" s="313">
        <v>1.2240723945312499</v>
      </c>
      <c r="J260" s="314"/>
      <c r="K260" s="315">
        <v>43565.849305555559</v>
      </c>
      <c r="L260" s="315">
        <v>43620.84375</v>
      </c>
      <c r="M260" s="315">
        <v>43769.836111111108</v>
      </c>
      <c r="N260" s="315">
        <v>43823.837500000001</v>
      </c>
      <c r="O260" s="314"/>
      <c r="P260" s="316">
        <v>0</v>
      </c>
      <c r="Q260" s="316">
        <v>0</v>
      </c>
      <c r="R260" s="316">
        <v>0</v>
      </c>
      <c r="S260" s="316">
        <v>0</v>
      </c>
      <c r="U260" s="321">
        <v>1.9230769230769232E-2</v>
      </c>
      <c r="W260" s="327">
        <f t="shared" ref="W260:W323" ca="1" si="12">IF(OR(ISNUMBER(F260),ISNUMBER(G260),ISNUMBER(H260),ISNUMBER(I260)),MAX(F260,G260,H260,I260),"")</f>
        <v>1.2240723945312499</v>
      </c>
      <c r="X260" s="322">
        <f t="shared" ref="X260:X323" ca="1" si="13">IF(W260="","",IF(W260=F260,K260,IF(W260=G260,L260,IF(W260=H260,M260,IF(W260=I260,N260)))))</f>
        <v>43823.837500000001</v>
      </c>
      <c r="Y260" s="328">
        <f t="shared" ref="Y260:Y323" ca="1" si="14">IF(X260="","",IF(X260=K260,P260,IF(X260=L260,Q260,IF(X260=M260,R260,IF(X260=N260,S260,"")))))</f>
        <v>0</v>
      </c>
    </row>
    <row r="261" spans="1:25" s="304" customFormat="1" x14ac:dyDescent="0.25">
      <c r="A261" s="311" t="s">
        <v>772</v>
      </c>
      <c r="B261" s="311" t="s">
        <v>1110</v>
      </c>
      <c r="C261" s="317">
        <v>540</v>
      </c>
      <c r="D261" s="311" t="b">
        <v>1</v>
      </c>
      <c r="E261" s="311" t="s">
        <v>1257</v>
      </c>
      <c r="F261" s="313"/>
      <c r="G261" s="313"/>
      <c r="H261" s="313"/>
      <c r="I261" s="313"/>
      <c r="J261" s="314"/>
      <c r="K261" s="315"/>
      <c r="L261" s="315"/>
      <c r="M261" s="315"/>
      <c r="N261" s="315"/>
      <c r="O261" s="314"/>
      <c r="P261" s="316">
        <v>0</v>
      </c>
      <c r="Q261" s="316">
        <v>0</v>
      </c>
      <c r="R261" s="316">
        <v>0</v>
      </c>
      <c r="S261" s="316">
        <v>0</v>
      </c>
      <c r="U261" s="321"/>
      <c r="W261" s="327" t="str">
        <f t="shared" ca="1" si="12"/>
        <v/>
      </c>
      <c r="X261" s="322" t="str">
        <f t="shared" ca="1" si="13"/>
        <v/>
      </c>
      <c r="Y261" s="328" t="str">
        <f t="shared" ca="1" si="14"/>
        <v/>
      </c>
    </row>
    <row r="262" spans="1:25" s="304" customFormat="1" x14ac:dyDescent="0.25">
      <c r="A262" s="311" t="s">
        <v>772</v>
      </c>
      <c r="B262" s="311" t="s">
        <v>1111</v>
      </c>
      <c r="C262" s="317">
        <v>548</v>
      </c>
      <c r="D262" s="311" t="b">
        <v>1</v>
      </c>
      <c r="E262" s="311" t="s">
        <v>1257</v>
      </c>
      <c r="F262" s="313"/>
      <c r="G262" s="313"/>
      <c r="H262" s="313"/>
      <c r="I262" s="313"/>
      <c r="J262" s="314"/>
      <c r="K262" s="315"/>
      <c r="L262" s="315"/>
      <c r="M262" s="315"/>
      <c r="N262" s="315"/>
      <c r="O262" s="314"/>
      <c r="P262" s="316">
        <v>0</v>
      </c>
      <c r="Q262" s="316">
        <v>0</v>
      </c>
      <c r="R262" s="316">
        <v>0</v>
      </c>
      <c r="S262" s="316">
        <v>0</v>
      </c>
      <c r="U262" s="321"/>
      <c r="W262" s="327" t="str">
        <f t="shared" ca="1" si="12"/>
        <v/>
      </c>
      <c r="X262" s="322" t="str">
        <f t="shared" ca="1" si="13"/>
        <v/>
      </c>
      <c r="Y262" s="328" t="str">
        <f t="shared" ca="1" si="14"/>
        <v/>
      </c>
    </row>
    <row r="263" spans="1:25" s="304" customFormat="1" x14ac:dyDescent="0.25">
      <c r="A263" s="311" t="s">
        <v>774</v>
      </c>
      <c r="B263" s="311" t="s">
        <v>1112</v>
      </c>
      <c r="C263" s="317">
        <v>89</v>
      </c>
      <c r="D263" s="311" t="b">
        <v>0</v>
      </c>
      <c r="E263" s="311" t="s">
        <v>1560</v>
      </c>
      <c r="F263" s="313">
        <v>2.3925948037271501</v>
      </c>
      <c r="G263" s="313">
        <v>2.3414751957178117</v>
      </c>
      <c r="H263" s="313">
        <v>2.8559999465942383</v>
      </c>
      <c r="I263" s="313">
        <v>3.1826938575992587</v>
      </c>
      <c r="J263" s="314"/>
      <c r="K263" s="315">
        <v>43571.802083333336</v>
      </c>
      <c r="L263" s="315">
        <v>43699.740277777775</v>
      </c>
      <c r="M263" s="315">
        <v>43768.713194444441</v>
      </c>
      <c r="N263" s="315">
        <v>43817.758333333331</v>
      </c>
      <c r="O263" s="314"/>
      <c r="P263" s="316">
        <v>0.57699476615238188</v>
      </c>
      <c r="Q263" s="316">
        <v>0.70947522623538972</v>
      </c>
      <c r="R263" s="316">
        <v>0</v>
      </c>
      <c r="S263" s="316">
        <v>0.95909394686317451</v>
      </c>
      <c r="U263" s="321">
        <v>4.9450549450549448E-2</v>
      </c>
      <c r="W263" s="327">
        <f t="shared" ca="1" si="12"/>
        <v>3.1826938575992587</v>
      </c>
      <c r="X263" s="322">
        <f t="shared" ca="1" si="13"/>
        <v>43817.758333333331</v>
      </c>
      <c r="Y263" s="328">
        <f t="shared" ca="1" si="14"/>
        <v>0.95909394686317451</v>
      </c>
    </row>
    <row r="264" spans="1:25" s="304" customFormat="1" x14ac:dyDescent="0.25">
      <c r="A264" s="311" t="s">
        <v>774</v>
      </c>
      <c r="B264" s="311" t="s">
        <v>1113</v>
      </c>
      <c r="C264" s="317">
        <v>87</v>
      </c>
      <c r="D264" s="311" t="b">
        <v>0</v>
      </c>
      <c r="E264" s="311" t="s">
        <v>1577</v>
      </c>
      <c r="F264" s="313">
        <v>0.56000000238418579</v>
      </c>
      <c r="G264" s="313">
        <v>0.36000001430511475</v>
      </c>
      <c r="H264" s="313">
        <v>0.36000001430511475</v>
      </c>
      <c r="I264" s="313">
        <v>0.60000002384185791</v>
      </c>
      <c r="J264" s="314"/>
      <c r="K264" s="315">
        <v>43571.754861111112</v>
      </c>
      <c r="L264" s="315">
        <v>43621.751388888886</v>
      </c>
      <c r="M264" s="315">
        <v>43726.381249999999</v>
      </c>
      <c r="N264" s="315">
        <v>43895.758333333331</v>
      </c>
      <c r="O264" s="314"/>
      <c r="P264" s="316">
        <v>0</v>
      </c>
      <c r="Q264" s="316">
        <v>0</v>
      </c>
      <c r="R264" s="316">
        <v>0</v>
      </c>
      <c r="S264" s="316">
        <v>0</v>
      </c>
      <c r="U264" s="321">
        <v>5.7692307692307696E-2</v>
      </c>
      <c r="W264" s="327">
        <f t="shared" ca="1" si="12"/>
        <v>0.60000002384185791</v>
      </c>
      <c r="X264" s="322">
        <f t="shared" ca="1" si="13"/>
        <v>43895.758333333331</v>
      </c>
      <c r="Y264" s="328">
        <f t="shared" ca="1" si="14"/>
        <v>0</v>
      </c>
    </row>
    <row r="265" spans="1:25" s="304" customFormat="1" x14ac:dyDescent="0.25">
      <c r="A265" s="311" t="s">
        <v>774</v>
      </c>
      <c r="B265" s="311" t="s">
        <v>1114</v>
      </c>
      <c r="C265" s="317">
        <v>83</v>
      </c>
      <c r="D265" s="311" t="b">
        <v>0</v>
      </c>
      <c r="E265" s="311" t="s">
        <v>1421</v>
      </c>
      <c r="F265" s="313">
        <v>14.354241239013671</v>
      </c>
      <c r="G265" s="313">
        <v>12.33154421533203</v>
      </c>
      <c r="H265" s="313">
        <v>13.487670600830077</v>
      </c>
      <c r="I265" s="313">
        <v>14.945910262207031</v>
      </c>
      <c r="J265" s="314"/>
      <c r="K265" s="315">
        <v>43558.700694444444</v>
      </c>
      <c r="L265" s="315">
        <v>43640.688888888886</v>
      </c>
      <c r="M265" s="315">
        <v>43768.718055555553</v>
      </c>
      <c r="N265" s="315">
        <v>43788.691666666666</v>
      </c>
      <c r="O265" s="314"/>
      <c r="P265" s="316">
        <v>0</v>
      </c>
      <c r="Q265" s="316">
        <v>0</v>
      </c>
      <c r="R265" s="316">
        <v>0</v>
      </c>
      <c r="S265" s="316">
        <v>0</v>
      </c>
      <c r="U265" s="321">
        <v>1.6483516483516484E-2</v>
      </c>
      <c r="W265" s="327">
        <f t="shared" ca="1" si="12"/>
        <v>14.945910262207031</v>
      </c>
      <c r="X265" s="322">
        <f t="shared" ca="1" si="13"/>
        <v>43788.691666666666</v>
      </c>
      <c r="Y265" s="328">
        <f t="shared" ca="1" si="14"/>
        <v>0</v>
      </c>
    </row>
    <row r="266" spans="1:25" s="304" customFormat="1" x14ac:dyDescent="0.25">
      <c r="A266" s="311" t="s">
        <v>774</v>
      </c>
      <c r="B266" s="311" t="s">
        <v>774</v>
      </c>
      <c r="C266" s="317">
        <v>82</v>
      </c>
      <c r="D266" s="311" t="b">
        <v>1</v>
      </c>
      <c r="E266" s="311" t="s">
        <v>1422</v>
      </c>
      <c r="F266" s="313">
        <v>6.3409913056419329</v>
      </c>
      <c r="G266" s="313">
        <v>5.2105400588039155</v>
      </c>
      <c r="H266" s="313">
        <v>6.8132500107412337</v>
      </c>
      <c r="I266" s="313">
        <v>9.1604749752502439</v>
      </c>
      <c r="J266" s="314"/>
      <c r="K266" s="315">
        <v>43557.334027777775</v>
      </c>
      <c r="L266" s="315">
        <v>43708.418749999997</v>
      </c>
      <c r="M266" s="315">
        <v>43768.712500000001</v>
      </c>
      <c r="N266" s="315">
        <v>43875.512499999997</v>
      </c>
      <c r="O266" s="314"/>
      <c r="P266" s="316">
        <v>1.138409153060615E-2</v>
      </c>
      <c r="Q266" s="316">
        <v>0.92940338467061512</v>
      </c>
      <c r="R266" s="316">
        <v>8.7344567992210381E-2</v>
      </c>
      <c r="S266" s="316">
        <v>2.9536638548889158</v>
      </c>
      <c r="U266" s="321">
        <v>2.7472527472527472E-2</v>
      </c>
      <c r="W266" s="327">
        <f t="shared" ca="1" si="12"/>
        <v>9.1604749752502439</v>
      </c>
      <c r="X266" s="322">
        <f t="shared" ca="1" si="13"/>
        <v>43875.512499999997</v>
      </c>
      <c r="Y266" s="328">
        <f t="shared" ca="1" si="14"/>
        <v>2.9536638548889158</v>
      </c>
    </row>
    <row r="267" spans="1:25" s="304" customFormat="1" x14ac:dyDescent="0.25">
      <c r="A267" s="311" t="s">
        <v>774</v>
      </c>
      <c r="B267" s="311" t="s">
        <v>1115</v>
      </c>
      <c r="C267" s="317">
        <v>84</v>
      </c>
      <c r="D267" s="311" t="b">
        <v>1</v>
      </c>
      <c r="E267" s="311" t="s">
        <v>1423</v>
      </c>
      <c r="F267" s="313">
        <v>5.3010569289245604</v>
      </c>
      <c r="G267" s="313">
        <v>4.283090087666392</v>
      </c>
      <c r="H267" s="313">
        <v>5.9412403742150657</v>
      </c>
      <c r="I267" s="313">
        <v>6.4781390011384481</v>
      </c>
      <c r="J267" s="314"/>
      <c r="K267" s="315">
        <v>43570.753472222219</v>
      </c>
      <c r="L267" s="315">
        <v>43640.743750000001</v>
      </c>
      <c r="M267" s="315">
        <v>43766.720833333333</v>
      </c>
      <c r="N267" s="315">
        <v>43788.706944444442</v>
      </c>
      <c r="O267" s="314"/>
      <c r="P267" s="316">
        <v>0.40476735079956055</v>
      </c>
      <c r="Q267" s="316">
        <v>6.5134976395368575E-3</v>
      </c>
      <c r="R267" s="316">
        <v>9.3049970334768293E-4</v>
      </c>
      <c r="S267" s="316">
        <v>1.3026995279073715E-2</v>
      </c>
      <c r="U267" s="321">
        <v>1.9230769230769232E-2</v>
      </c>
      <c r="W267" s="327">
        <f t="shared" ca="1" si="12"/>
        <v>6.4781390011384481</v>
      </c>
      <c r="X267" s="322">
        <f t="shared" ca="1" si="13"/>
        <v>43788.706944444442</v>
      </c>
      <c r="Y267" s="328">
        <f t="shared" ca="1" si="14"/>
        <v>1.3026995279073715E-2</v>
      </c>
    </row>
    <row r="268" spans="1:25" s="304" customFormat="1" x14ac:dyDescent="0.25">
      <c r="A268" s="311" t="s">
        <v>776</v>
      </c>
      <c r="B268" s="311" t="s">
        <v>1116</v>
      </c>
      <c r="C268" s="317">
        <v>13</v>
      </c>
      <c r="D268" s="311" t="b">
        <v>0</v>
      </c>
      <c r="E268" s="311" t="s">
        <v>1564</v>
      </c>
      <c r="F268" s="313">
        <v>4.2671718597412109</v>
      </c>
      <c r="G268" s="313">
        <v>3.8019540309906006</v>
      </c>
      <c r="H268" s="313">
        <v>4.6200962066650391</v>
      </c>
      <c r="I268" s="313">
        <v>6.336590051651001</v>
      </c>
      <c r="J268" s="314"/>
      <c r="K268" s="315">
        <v>43558.5</v>
      </c>
      <c r="L268" s="315">
        <v>43629.5</v>
      </c>
      <c r="M268" s="315">
        <v>43767.715277777781</v>
      </c>
      <c r="N268" s="315">
        <v>43857.707638888889</v>
      </c>
      <c r="O268" s="314"/>
      <c r="P268" s="316">
        <v>0</v>
      </c>
      <c r="Q268" s="316">
        <v>0</v>
      </c>
      <c r="R268" s="316">
        <v>0</v>
      </c>
      <c r="S268" s="316">
        <v>0</v>
      </c>
      <c r="U268" s="321">
        <v>5.21978021978022E-2</v>
      </c>
      <c r="W268" s="327">
        <f t="shared" ca="1" si="12"/>
        <v>6.336590051651001</v>
      </c>
      <c r="X268" s="322">
        <f t="shared" ca="1" si="13"/>
        <v>43857.707638888889</v>
      </c>
      <c r="Y268" s="328">
        <f t="shared" ca="1" si="14"/>
        <v>0</v>
      </c>
    </row>
    <row r="269" spans="1:25" s="304" customFormat="1" x14ac:dyDescent="0.25">
      <c r="A269" s="311" t="s">
        <v>776</v>
      </c>
      <c r="B269" s="311" t="s">
        <v>776</v>
      </c>
      <c r="C269" s="317">
        <v>12</v>
      </c>
      <c r="D269" s="311" t="b">
        <v>0</v>
      </c>
      <c r="E269" s="311" t="s">
        <v>1424</v>
      </c>
      <c r="F269" s="313">
        <v>4.215255</v>
      </c>
      <c r="G269" s="313">
        <v>3.7246659999999996</v>
      </c>
      <c r="H269" s="313">
        <v>4.0723649999999996</v>
      </c>
      <c r="I269" s="313">
        <v>4.5629540000000004</v>
      </c>
      <c r="J269" s="314"/>
      <c r="K269" s="315">
        <v>43559.509722222225</v>
      </c>
      <c r="L269" s="315">
        <v>43655.482638888891</v>
      </c>
      <c r="M269" s="315">
        <v>43760.510416666664</v>
      </c>
      <c r="N269" s="315">
        <v>43845.699305555558</v>
      </c>
      <c r="O269" s="314"/>
      <c r="P269" s="316">
        <v>0</v>
      </c>
      <c r="Q269" s="316">
        <v>0</v>
      </c>
      <c r="R269" s="316">
        <v>0</v>
      </c>
      <c r="S269" s="316">
        <v>0</v>
      </c>
      <c r="U269" s="321">
        <v>1.9230769230769232E-2</v>
      </c>
      <c r="W269" s="327">
        <f t="shared" ca="1" si="12"/>
        <v>4.5629540000000004</v>
      </c>
      <c r="X269" s="322">
        <f t="shared" ca="1" si="13"/>
        <v>43845.699305555558</v>
      </c>
      <c r="Y269" s="328">
        <f t="shared" ca="1" si="14"/>
        <v>0</v>
      </c>
    </row>
    <row r="270" spans="1:25" s="304" customFormat="1" x14ac:dyDescent="0.25">
      <c r="A270" s="311" t="s">
        <v>776</v>
      </c>
      <c r="B270" s="311" t="s">
        <v>1117</v>
      </c>
      <c r="C270" s="317">
        <v>14</v>
      </c>
      <c r="D270" s="311" t="b">
        <v>0</v>
      </c>
      <c r="E270" s="311" t="s">
        <v>1425</v>
      </c>
      <c r="F270" s="313">
        <v>5.9631600379943848</v>
      </c>
      <c r="G270" s="313">
        <v>5.1616599559783936</v>
      </c>
      <c r="H270" s="313">
        <v>5.9952201843261719</v>
      </c>
      <c r="I270" s="313">
        <v>6.8448100090026855</v>
      </c>
      <c r="J270" s="314"/>
      <c r="K270" s="315">
        <v>43571.707638888889</v>
      </c>
      <c r="L270" s="315">
        <v>43621.50277777778</v>
      </c>
      <c r="M270" s="315">
        <v>43766.725694444445</v>
      </c>
      <c r="N270" s="315">
        <v>43843.707638888889</v>
      </c>
      <c r="O270" s="314"/>
      <c r="P270" s="316">
        <v>0</v>
      </c>
      <c r="Q270" s="316">
        <v>0</v>
      </c>
      <c r="R270" s="316">
        <v>0</v>
      </c>
      <c r="S270" s="316">
        <v>0</v>
      </c>
      <c r="U270" s="321">
        <v>1.6483516483516484E-2</v>
      </c>
      <c r="W270" s="327">
        <f t="shared" ca="1" si="12"/>
        <v>6.8448100090026855</v>
      </c>
      <c r="X270" s="322">
        <f t="shared" ca="1" si="13"/>
        <v>43843.707638888889</v>
      </c>
      <c r="Y270" s="328">
        <f t="shared" ca="1" si="14"/>
        <v>0</v>
      </c>
    </row>
    <row r="271" spans="1:25" s="304" customFormat="1" x14ac:dyDescent="0.25">
      <c r="A271" s="311" t="s">
        <v>776</v>
      </c>
      <c r="B271" s="311" t="s">
        <v>1118</v>
      </c>
      <c r="C271" s="317">
        <v>15</v>
      </c>
      <c r="D271" s="311" t="b">
        <v>0</v>
      </c>
      <c r="E271" s="311" t="s">
        <v>1426</v>
      </c>
      <c r="F271" s="313">
        <v>6.0662188957519527</v>
      </c>
      <c r="G271" s="313">
        <v>5.2372946793212893</v>
      </c>
      <c r="H271" s="313">
        <v>6.62720808239746</v>
      </c>
      <c r="I271" s="313">
        <v>7.3954284685058589</v>
      </c>
      <c r="J271" s="314"/>
      <c r="K271" s="315">
        <v>43571.70208333333</v>
      </c>
      <c r="L271" s="315">
        <v>43640.727777777778</v>
      </c>
      <c r="M271" s="315">
        <v>43768.711805555555</v>
      </c>
      <c r="N271" s="315">
        <v>43817.709027777775</v>
      </c>
      <c r="O271" s="314"/>
      <c r="P271" s="316">
        <v>0</v>
      </c>
      <c r="Q271" s="316">
        <v>0</v>
      </c>
      <c r="R271" s="316">
        <v>0</v>
      </c>
      <c r="S271" s="316">
        <v>0</v>
      </c>
      <c r="U271" s="321">
        <v>2.7472527472527472E-2</v>
      </c>
      <c r="W271" s="327">
        <f t="shared" ca="1" si="12"/>
        <v>7.3954284685058589</v>
      </c>
      <c r="X271" s="322">
        <f t="shared" ca="1" si="13"/>
        <v>43817.709027777775</v>
      </c>
      <c r="Y271" s="328">
        <f t="shared" ca="1" si="14"/>
        <v>0</v>
      </c>
    </row>
    <row r="272" spans="1:25" s="304" customFormat="1" x14ac:dyDescent="0.25">
      <c r="A272" s="311" t="s">
        <v>868</v>
      </c>
      <c r="B272" s="311" t="s">
        <v>1119</v>
      </c>
      <c r="C272" s="317">
        <v>406</v>
      </c>
      <c r="D272" s="311" t="b">
        <v>1</v>
      </c>
      <c r="E272" s="311" t="s">
        <v>1257</v>
      </c>
      <c r="F272" s="313" t="s">
        <v>873</v>
      </c>
      <c r="G272" s="313" t="s">
        <v>873</v>
      </c>
      <c r="H272" s="313" t="s">
        <v>873</v>
      </c>
      <c r="I272" s="313" t="s">
        <v>874</v>
      </c>
      <c r="J272" s="314"/>
      <c r="K272" s="315" t="s">
        <v>875</v>
      </c>
      <c r="L272" s="315" t="s">
        <v>875</v>
      </c>
      <c r="M272" s="315" t="s">
        <v>875</v>
      </c>
      <c r="N272" s="315" t="s">
        <v>875</v>
      </c>
      <c r="O272" s="314"/>
      <c r="P272" s="316">
        <v>0</v>
      </c>
      <c r="Q272" s="316">
        <v>0</v>
      </c>
      <c r="R272" s="316">
        <v>0</v>
      </c>
      <c r="S272" s="316">
        <v>0</v>
      </c>
      <c r="U272" s="321">
        <v>0.9285714285714286</v>
      </c>
      <c r="W272" s="327" t="str">
        <f t="shared" ca="1" si="12"/>
        <v/>
      </c>
      <c r="X272" s="322" t="str">
        <f t="shared" ca="1" si="13"/>
        <v/>
      </c>
      <c r="Y272" s="328" t="str">
        <f t="shared" ca="1" si="14"/>
        <v/>
      </c>
    </row>
    <row r="273" spans="1:25" s="304" customFormat="1" x14ac:dyDescent="0.25">
      <c r="A273" s="311" t="s">
        <v>778</v>
      </c>
      <c r="B273" s="311" t="s">
        <v>1120</v>
      </c>
      <c r="C273" s="317">
        <v>55</v>
      </c>
      <c r="D273" s="311" t="b">
        <v>0</v>
      </c>
      <c r="E273" s="311" t="s">
        <v>1427</v>
      </c>
      <c r="F273" s="313">
        <v>7.0844985261230464</v>
      </c>
      <c r="G273" s="313">
        <v>5.8670031647949212</v>
      </c>
      <c r="H273" s="313" t="s">
        <v>874</v>
      </c>
      <c r="I273" s="313" t="s">
        <v>874</v>
      </c>
      <c r="J273" s="314"/>
      <c r="K273" s="315">
        <v>43558.744444444441</v>
      </c>
      <c r="L273" s="315">
        <v>43640.722916666666</v>
      </c>
      <c r="M273" s="315" t="s">
        <v>875</v>
      </c>
      <c r="N273" s="315" t="s">
        <v>875</v>
      </c>
      <c r="O273" s="314"/>
      <c r="P273" s="316">
        <v>0</v>
      </c>
      <c r="Q273" s="316">
        <v>0</v>
      </c>
      <c r="R273" s="316">
        <v>0</v>
      </c>
      <c r="S273" s="316">
        <v>0</v>
      </c>
      <c r="U273" s="321">
        <v>2.4725274725274724E-2</v>
      </c>
      <c r="W273" s="327">
        <f t="shared" ca="1" si="12"/>
        <v>7.0844985261230464</v>
      </c>
      <c r="X273" s="322">
        <f t="shared" ca="1" si="13"/>
        <v>43558.744444444441</v>
      </c>
      <c r="Y273" s="328">
        <f t="shared" ca="1" si="14"/>
        <v>0</v>
      </c>
    </row>
    <row r="274" spans="1:25" s="304" customFormat="1" x14ac:dyDescent="0.25">
      <c r="A274" s="311" t="s">
        <v>778</v>
      </c>
      <c r="B274" s="311" t="s">
        <v>1121</v>
      </c>
      <c r="C274" s="317">
        <v>56</v>
      </c>
      <c r="D274" s="311" t="b">
        <v>0</v>
      </c>
      <c r="E274" s="311" t="s">
        <v>1428</v>
      </c>
      <c r="F274" s="313">
        <v>11.64471170800781</v>
      </c>
      <c r="G274" s="313">
        <v>10.307129674316405</v>
      </c>
      <c r="H274" s="313">
        <v>11.646804823242187</v>
      </c>
      <c r="I274" s="313">
        <v>11.946138907226564</v>
      </c>
      <c r="J274" s="314"/>
      <c r="K274" s="315">
        <v>43557.484722222223</v>
      </c>
      <c r="L274" s="315">
        <v>43655.55972222222</v>
      </c>
      <c r="M274" s="315">
        <v>43766.71875</v>
      </c>
      <c r="N274" s="315">
        <v>43788.704861111109</v>
      </c>
      <c r="O274" s="314"/>
      <c r="P274" s="316">
        <v>0</v>
      </c>
      <c r="Q274" s="316">
        <v>0</v>
      </c>
      <c r="R274" s="316">
        <v>0</v>
      </c>
      <c r="S274" s="316">
        <v>0</v>
      </c>
      <c r="U274" s="321">
        <v>1.9230769230769232E-2</v>
      </c>
      <c r="W274" s="327">
        <f t="shared" ca="1" si="12"/>
        <v>11.946138907226564</v>
      </c>
      <c r="X274" s="322">
        <f t="shared" ca="1" si="13"/>
        <v>43788.704861111109</v>
      </c>
      <c r="Y274" s="328">
        <f t="shared" ca="1" si="14"/>
        <v>0</v>
      </c>
    </row>
    <row r="275" spans="1:25" s="304" customFormat="1" x14ac:dyDescent="0.25">
      <c r="A275" s="311" t="s">
        <v>778</v>
      </c>
      <c r="B275" s="311" t="s">
        <v>1122</v>
      </c>
      <c r="C275" s="317">
        <v>57</v>
      </c>
      <c r="D275" s="311" t="b">
        <v>0</v>
      </c>
      <c r="E275" s="311" t="s">
        <v>1429</v>
      </c>
      <c r="F275" s="313">
        <v>5.8904001712799072</v>
      </c>
      <c r="G275" s="313">
        <v>5.1620800495147705</v>
      </c>
      <c r="H275" s="313">
        <v>6.2299602031707764</v>
      </c>
      <c r="I275" s="313">
        <v>7.0872800350189209</v>
      </c>
      <c r="J275" s="314"/>
      <c r="K275" s="315">
        <v>43561.5</v>
      </c>
      <c r="L275" s="315">
        <v>43629.70416666667</v>
      </c>
      <c r="M275" s="315">
        <v>43768.76458333333</v>
      </c>
      <c r="N275" s="315">
        <v>43804.724999999999</v>
      </c>
      <c r="O275" s="314"/>
      <c r="P275" s="316">
        <v>0</v>
      </c>
      <c r="Q275" s="316">
        <v>0</v>
      </c>
      <c r="R275" s="316">
        <v>0</v>
      </c>
      <c r="S275" s="316">
        <v>0</v>
      </c>
      <c r="U275" s="321">
        <v>2.7472527472527472E-2</v>
      </c>
      <c r="W275" s="327">
        <f t="shared" ca="1" si="12"/>
        <v>7.0872800350189209</v>
      </c>
      <c r="X275" s="322">
        <f t="shared" ca="1" si="13"/>
        <v>43804.724999999999</v>
      </c>
      <c r="Y275" s="328">
        <f t="shared" ca="1" si="14"/>
        <v>0</v>
      </c>
    </row>
    <row r="276" spans="1:25" s="304" customFormat="1" x14ac:dyDescent="0.25">
      <c r="A276" s="311" t="s">
        <v>778</v>
      </c>
      <c r="B276" s="311" t="s">
        <v>1123</v>
      </c>
      <c r="C276" s="317">
        <v>58</v>
      </c>
      <c r="D276" s="311" t="b">
        <v>0</v>
      </c>
      <c r="E276" s="311" t="s">
        <v>1430</v>
      </c>
      <c r="F276" s="313">
        <v>2.2271296990051268</v>
      </c>
      <c r="G276" s="313">
        <v>1.9752519155273438</v>
      </c>
      <c r="H276" s="313">
        <v>2.4985438060913086</v>
      </c>
      <c r="I276" s="313">
        <v>2.8250776318359372</v>
      </c>
      <c r="J276" s="314"/>
      <c r="K276" s="315">
        <v>43570.750694444447</v>
      </c>
      <c r="L276" s="315">
        <v>43629.738888888889</v>
      </c>
      <c r="M276" s="315">
        <v>43766.732638888891</v>
      </c>
      <c r="N276" s="315">
        <v>43800.725694444445</v>
      </c>
      <c r="O276" s="314"/>
      <c r="P276" s="316">
        <v>0</v>
      </c>
      <c r="Q276" s="316">
        <v>0</v>
      </c>
      <c r="R276" s="316">
        <v>0</v>
      </c>
      <c r="S276" s="316">
        <v>0</v>
      </c>
      <c r="U276" s="321">
        <v>2.7472527472527472E-2</v>
      </c>
      <c r="W276" s="327">
        <f t="shared" ca="1" si="12"/>
        <v>2.8250776318359372</v>
      </c>
      <c r="X276" s="322">
        <f t="shared" ca="1" si="13"/>
        <v>43800.725694444445</v>
      </c>
      <c r="Y276" s="328">
        <f t="shared" ca="1" si="14"/>
        <v>0</v>
      </c>
    </row>
    <row r="277" spans="1:25" s="304" customFormat="1" x14ac:dyDescent="0.25">
      <c r="A277" s="311" t="s">
        <v>778</v>
      </c>
      <c r="B277" s="311" t="s">
        <v>1124</v>
      </c>
      <c r="C277" s="317">
        <v>54</v>
      </c>
      <c r="D277" s="311" t="b">
        <v>1</v>
      </c>
      <c r="E277" s="311" t="s">
        <v>1431</v>
      </c>
      <c r="F277" s="313">
        <v>7.0591909565429685</v>
      </c>
      <c r="G277" s="313">
        <v>5.9527332203311909</v>
      </c>
      <c r="H277" s="313">
        <v>7.354247838135719</v>
      </c>
      <c r="I277" s="313">
        <v>8.3914132451248165</v>
      </c>
      <c r="J277" s="314"/>
      <c r="K277" s="315">
        <v>43571.728472222225</v>
      </c>
      <c r="L277" s="315">
        <v>43640.720833333333</v>
      </c>
      <c r="M277" s="315">
        <v>43767.728472222225</v>
      </c>
      <c r="N277" s="315">
        <v>43815.724305555559</v>
      </c>
      <c r="O277" s="314"/>
      <c r="P277" s="316">
        <v>0.33987998962402344</v>
      </c>
      <c r="Q277" s="316">
        <v>0.2193399965763092</v>
      </c>
      <c r="R277" s="316">
        <v>9.4879999756813049E-2</v>
      </c>
      <c r="S277" s="316">
        <v>0.49570000171661377</v>
      </c>
      <c r="U277" s="321">
        <v>1.9230769230769232E-2</v>
      </c>
      <c r="W277" s="327">
        <f t="shared" ca="1" si="12"/>
        <v>8.3914132451248165</v>
      </c>
      <c r="X277" s="322">
        <f t="shared" ca="1" si="13"/>
        <v>43815.724305555559</v>
      </c>
      <c r="Y277" s="328">
        <f t="shared" ca="1" si="14"/>
        <v>0.49570000171661377</v>
      </c>
    </row>
    <row r="278" spans="1:25" s="304" customFormat="1" x14ac:dyDescent="0.25">
      <c r="A278" s="311" t="s">
        <v>778</v>
      </c>
      <c r="B278" s="311" t="s">
        <v>1125</v>
      </c>
      <c r="C278" s="317">
        <v>52</v>
      </c>
      <c r="D278" s="311" t="b">
        <v>0</v>
      </c>
      <c r="E278" s="311" t="s">
        <v>1432</v>
      </c>
      <c r="F278" s="313">
        <v>1.2730175852775574</v>
      </c>
      <c r="G278" s="313">
        <v>1.585267186164856</v>
      </c>
      <c r="H278" s="313">
        <v>1.2369888424873352</v>
      </c>
      <c r="I278" s="313">
        <v>3.4467551708221436</v>
      </c>
      <c r="J278" s="314"/>
      <c r="K278" s="315">
        <v>43556.522222222222</v>
      </c>
      <c r="L278" s="315">
        <v>43642.15347222222</v>
      </c>
      <c r="M278" s="315">
        <v>43713.710416666669</v>
      </c>
      <c r="N278" s="315">
        <v>43858.98541666667</v>
      </c>
      <c r="O278" s="314"/>
      <c r="P278" s="316">
        <v>0</v>
      </c>
      <c r="Q278" s="316">
        <v>0</v>
      </c>
      <c r="R278" s="316">
        <v>0</v>
      </c>
      <c r="S278" s="316">
        <v>0</v>
      </c>
      <c r="U278" s="321">
        <v>0.37912087912087911</v>
      </c>
      <c r="W278" s="327">
        <f t="shared" ca="1" si="12"/>
        <v>3.4467551708221436</v>
      </c>
      <c r="X278" s="322">
        <f t="shared" ca="1" si="13"/>
        <v>43858.98541666667</v>
      </c>
      <c r="Y278" s="328">
        <f t="shared" ca="1" si="14"/>
        <v>0</v>
      </c>
    </row>
    <row r="279" spans="1:25" s="304" customFormat="1" x14ac:dyDescent="0.25">
      <c r="A279" s="311" t="s">
        <v>778</v>
      </c>
      <c r="B279" s="311" t="s">
        <v>1126</v>
      </c>
      <c r="C279" s="317">
        <v>53</v>
      </c>
      <c r="D279" s="311" t="b">
        <v>0</v>
      </c>
      <c r="E279" s="311" t="s">
        <v>1433</v>
      </c>
      <c r="F279" s="313">
        <v>5.4434232140502923</v>
      </c>
      <c r="G279" s="313">
        <v>4.9577021605224605</v>
      </c>
      <c r="H279" s="313">
        <v>5.8398159235839833</v>
      </c>
      <c r="I279" s="313">
        <v>6.3590346700439451</v>
      </c>
      <c r="J279" s="314"/>
      <c r="K279" s="315">
        <v>43566.384722222225</v>
      </c>
      <c r="L279" s="315">
        <v>43617.996527777781</v>
      </c>
      <c r="M279" s="315">
        <v>43768.780555555553</v>
      </c>
      <c r="N279" s="315">
        <v>43817.771527777775</v>
      </c>
      <c r="O279" s="314"/>
      <c r="P279" s="316">
        <v>0</v>
      </c>
      <c r="Q279" s="316">
        <v>0</v>
      </c>
      <c r="R279" s="316">
        <v>0</v>
      </c>
      <c r="S279" s="316">
        <v>0</v>
      </c>
      <c r="U279" s="321">
        <v>2.197802197802198E-2</v>
      </c>
      <c r="W279" s="327">
        <f t="shared" ca="1" si="12"/>
        <v>6.3590346700439451</v>
      </c>
      <c r="X279" s="322">
        <f t="shared" ca="1" si="13"/>
        <v>43817.771527777775</v>
      </c>
      <c r="Y279" s="328">
        <f t="shared" ca="1" si="14"/>
        <v>0</v>
      </c>
    </row>
    <row r="280" spans="1:25" s="304" customFormat="1" x14ac:dyDescent="0.25">
      <c r="A280" s="311" t="s">
        <v>204</v>
      </c>
      <c r="B280" s="311" t="s">
        <v>1127</v>
      </c>
      <c r="C280" s="317">
        <v>591</v>
      </c>
      <c r="D280" s="311" t="b">
        <v>0</v>
      </c>
      <c r="E280" s="311" t="s">
        <v>1434</v>
      </c>
      <c r="F280" s="313">
        <v>0.72997699044799791</v>
      </c>
      <c r="G280" s="313">
        <v>0.66088739918518058</v>
      </c>
      <c r="H280" s="313">
        <v>0.64762780488586424</v>
      </c>
      <c r="I280" s="313">
        <v>0.72230034497070306</v>
      </c>
      <c r="J280" s="314"/>
      <c r="K280" s="315">
        <v>43558.852083333331</v>
      </c>
      <c r="L280" s="315">
        <v>43629.843055555553</v>
      </c>
      <c r="M280" s="315">
        <v>43740.790972222225</v>
      </c>
      <c r="N280" s="315">
        <v>43874.863888888889</v>
      </c>
      <c r="O280" s="314"/>
      <c r="P280" s="316">
        <v>0</v>
      </c>
      <c r="Q280" s="316">
        <v>0</v>
      </c>
      <c r="R280" s="316">
        <v>0</v>
      </c>
      <c r="S280" s="316">
        <v>0</v>
      </c>
      <c r="U280" s="321">
        <v>3.5714285714285712E-2</v>
      </c>
      <c r="W280" s="327">
        <f t="shared" ca="1" si="12"/>
        <v>0.72997699044799791</v>
      </c>
      <c r="X280" s="322">
        <f t="shared" ca="1" si="13"/>
        <v>43558.852083333331</v>
      </c>
      <c r="Y280" s="328">
        <f t="shared" ca="1" si="14"/>
        <v>0</v>
      </c>
    </row>
    <row r="281" spans="1:25" s="304" customFormat="1" x14ac:dyDescent="0.25">
      <c r="A281" s="311" t="s">
        <v>204</v>
      </c>
      <c r="B281" s="311" t="s">
        <v>1128</v>
      </c>
      <c r="C281" s="317">
        <v>581</v>
      </c>
      <c r="D281" s="311" t="b">
        <v>0</v>
      </c>
      <c r="E281" s="311" t="s">
        <v>1435</v>
      </c>
      <c r="F281" s="313">
        <v>0.78301551300048822</v>
      </c>
      <c r="G281" s="313">
        <v>0.59040203437805172</v>
      </c>
      <c r="H281" s="313">
        <v>0.7278833664703368</v>
      </c>
      <c r="I281" s="313">
        <v>0.87653066888427722</v>
      </c>
      <c r="J281" s="314"/>
      <c r="K281" s="315">
        <v>43558.310416666667</v>
      </c>
      <c r="L281" s="315">
        <v>43622.518055555556</v>
      </c>
      <c r="M281" s="315">
        <v>43769.258333333331</v>
      </c>
      <c r="N281" s="315">
        <v>43877.482638888891</v>
      </c>
      <c r="O281" s="314"/>
      <c r="P281" s="316">
        <v>0</v>
      </c>
      <c r="Q281" s="316">
        <v>0</v>
      </c>
      <c r="R281" s="316">
        <v>0</v>
      </c>
      <c r="S281" s="316">
        <v>0</v>
      </c>
      <c r="U281" s="321">
        <v>2.4725274725274724E-2</v>
      </c>
      <c r="W281" s="327">
        <f t="shared" ca="1" si="12"/>
        <v>0.87653066888427722</v>
      </c>
      <c r="X281" s="322">
        <f t="shared" ca="1" si="13"/>
        <v>43877.482638888891</v>
      </c>
      <c r="Y281" s="328">
        <f t="shared" ca="1" si="14"/>
        <v>0</v>
      </c>
    </row>
    <row r="282" spans="1:25" s="304" customFormat="1" x14ac:dyDescent="0.25">
      <c r="A282" s="311" t="s">
        <v>781</v>
      </c>
      <c r="B282" s="311" t="s">
        <v>1129</v>
      </c>
      <c r="C282" s="317">
        <v>584</v>
      </c>
      <c r="D282" s="311" t="b">
        <v>0</v>
      </c>
      <c r="E282" s="311" t="s">
        <v>1436</v>
      </c>
      <c r="F282" s="313">
        <v>1.617225281463623</v>
      </c>
      <c r="G282" s="313">
        <v>1.3921867587890624</v>
      </c>
      <c r="H282" s="313">
        <v>1.764072286743164</v>
      </c>
      <c r="I282" s="313">
        <v>1.9452472539978027</v>
      </c>
      <c r="J282" s="314"/>
      <c r="K282" s="315">
        <v>43565.847916666666</v>
      </c>
      <c r="L282" s="315">
        <v>43622.487500000003</v>
      </c>
      <c r="M282" s="315">
        <v>43767.731944444444</v>
      </c>
      <c r="N282" s="315">
        <v>43823.836111111108</v>
      </c>
      <c r="O282" s="314"/>
      <c r="P282" s="316">
        <v>0</v>
      </c>
      <c r="Q282" s="316">
        <v>0</v>
      </c>
      <c r="R282" s="316">
        <v>0</v>
      </c>
      <c r="S282" s="316">
        <v>0</v>
      </c>
      <c r="U282" s="321">
        <v>1.9230769230769232E-2</v>
      </c>
      <c r="W282" s="327">
        <f t="shared" ca="1" si="12"/>
        <v>1.9452472539978027</v>
      </c>
      <c r="X282" s="322">
        <f t="shared" ca="1" si="13"/>
        <v>43823.836111111108</v>
      </c>
      <c r="Y282" s="328">
        <f t="shared" ca="1" si="14"/>
        <v>0</v>
      </c>
    </row>
    <row r="283" spans="1:25" s="304" customFormat="1" x14ac:dyDescent="0.25">
      <c r="A283" s="311" t="s">
        <v>204</v>
      </c>
      <c r="B283" s="311" t="s">
        <v>1130</v>
      </c>
      <c r="C283" s="317">
        <v>590</v>
      </c>
      <c r="D283" s="311" t="b">
        <v>0</v>
      </c>
      <c r="E283" s="311" t="s">
        <v>1437</v>
      </c>
      <c r="F283" s="313">
        <v>0.70066625476074207</v>
      </c>
      <c r="G283" s="313" t="s">
        <v>874</v>
      </c>
      <c r="H283" s="313" t="s">
        <v>873</v>
      </c>
      <c r="I283" s="313" t="s">
        <v>874</v>
      </c>
      <c r="J283" s="314"/>
      <c r="K283" s="315">
        <v>43558.834722222222</v>
      </c>
      <c r="L283" s="315" t="s">
        <v>875</v>
      </c>
      <c r="M283" s="315" t="s">
        <v>875</v>
      </c>
      <c r="N283" s="315" t="s">
        <v>875</v>
      </c>
      <c r="O283" s="314"/>
      <c r="P283" s="316">
        <v>0</v>
      </c>
      <c r="Q283" s="316">
        <v>0</v>
      </c>
      <c r="R283" s="316">
        <v>0</v>
      </c>
      <c r="S283" s="316">
        <v>0</v>
      </c>
      <c r="U283" s="321">
        <v>0.57967032967032972</v>
      </c>
      <c r="W283" s="327">
        <f t="shared" ca="1" si="12"/>
        <v>0.70066625476074207</v>
      </c>
      <c r="X283" s="322">
        <f t="shared" ca="1" si="13"/>
        <v>43558.834722222222</v>
      </c>
      <c r="Y283" s="328">
        <f t="shared" ca="1" si="14"/>
        <v>0</v>
      </c>
    </row>
    <row r="284" spans="1:25" s="304" customFormat="1" x14ac:dyDescent="0.25">
      <c r="A284" s="311" t="s">
        <v>781</v>
      </c>
      <c r="B284" s="311" t="s">
        <v>1131</v>
      </c>
      <c r="C284" s="317">
        <v>594</v>
      </c>
      <c r="D284" s="311" t="b">
        <v>0</v>
      </c>
      <c r="E284" s="311" t="s">
        <v>1438</v>
      </c>
      <c r="F284" s="313">
        <v>7.5190598964691162</v>
      </c>
      <c r="G284" s="313">
        <v>6.223222017288208</v>
      </c>
      <c r="H284" s="313">
        <v>7.7430319786071777</v>
      </c>
      <c r="I284" s="313">
        <v>8.8308959007263184</v>
      </c>
      <c r="J284" s="314"/>
      <c r="K284" s="315">
        <v>43559.505555555559</v>
      </c>
      <c r="L284" s="315">
        <v>43629.724305555559</v>
      </c>
      <c r="M284" s="315">
        <v>43766.732638888891</v>
      </c>
      <c r="N284" s="315">
        <v>43815.705555555556</v>
      </c>
      <c r="O284" s="314"/>
      <c r="P284" s="316">
        <v>0</v>
      </c>
      <c r="Q284" s="316">
        <v>0</v>
      </c>
      <c r="R284" s="316">
        <v>0</v>
      </c>
      <c r="S284" s="316">
        <v>0</v>
      </c>
      <c r="U284" s="321">
        <v>1.9230769230769232E-2</v>
      </c>
      <c r="W284" s="327">
        <f t="shared" ca="1" si="12"/>
        <v>8.8308959007263184</v>
      </c>
      <c r="X284" s="322">
        <f t="shared" ca="1" si="13"/>
        <v>43815.705555555556</v>
      </c>
      <c r="Y284" s="328">
        <f t="shared" ca="1" si="14"/>
        <v>0</v>
      </c>
    </row>
    <row r="285" spans="1:25" s="304" customFormat="1" x14ac:dyDescent="0.25">
      <c r="A285" s="311" t="s">
        <v>783</v>
      </c>
      <c r="B285" s="311" t="s">
        <v>1132</v>
      </c>
      <c r="C285" s="317">
        <v>779</v>
      </c>
      <c r="D285" s="311" t="b">
        <v>0</v>
      </c>
      <c r="E285" s="311" t="s">
        <v>1439</v>
      </c>
      <c r="F285" s="313">
        <v>1.8810208851623533</v>
      </c>
      <c r="G285" s="313">
        <v>1.3451810594787597</v>
      </c>
      <c r="H285" s="313">
        <v>1.8698576039123536</v>
      </c>
      <c r="I285" s="313">
        <v>2.6847804783325193</v>
      </c>
      <c r="J285" s="314"/>
      <c r="K285" s="315">
        <v>43558.486805555556</v>
      </c>
      <c r="L285" s="315">
        <v>43621.693055555559</v>
      </c>
      <c r="M285" s="315">
        <v>43769.839583333334</v>
      </c>
      <c r="N285" s="315">
        <v>43874.305555555555</v>
      </c>
      <c r="O285" s="314"/>
      <c r="P285" s="316">
        <v>0</v>
      </c>
      <c r="Q285" s="316">
        <v>0</v>
      </c>
      <c r="R285" s="316">
        <v>0</v>
      </c>
      <c r="S285" s="316">
        <v>0</v>
      </c>
      <c r="U285" s="321">
        <v>1.9230769230769232E-2</v>
      </c>
      <c r="W285" s="327">
        <f t="shared" ca="1" si="12"/>
        <v>2.6847804783325193</v>
      </c>
      <c r="X285" s="322">
        <f t="shared" ca="1" si="13"/>
        <v>43874.305555555555</v>
      </c>
      <c r="Y285" s="328">
        <f t="shared" ca="1" si="14"/>
        <v>0</v>
      </c>
    </row>
    <row r="286" spans="1:25" s="304" customFormat="1" x14ac:dyDescent="0.25">
      <c r="A286" s="311" t="s">
        <v>783</v>
      </c>
      <c r="B286" s="311" t="s">
        <v>1133</v>
      </c>
      <c r="C286" s="317">
        <v>752</v>
      </c>
      <c r="D286" s="311" t="b">
        <v>1</v>
      </c>
      <c r="E286" s="311" t="s">
        <v>1440</v>
      </c>
      <c r="F286" s="313">
        <v>1.9275018521118163</v>
      </c>
      <c r="G286" s="313">
        <v>2.1276279428405762</v>
      </c>
      <c r="H286" s="313">
        <v>2.5173959063186646</v>
      </c>
      <c r="I286" s="313">
        <v>3.2755893256454467</v>
      </c>
      <c r="J286" s="314"/>
      <c r="K286" s="315">
        <v>43559.462500000001</v>
      </c>
      <c r="L286" s="315">
        <v>43680.463888888888</v>
      </c>
      <c r="M286" s="315">
        <v>43769.708333333336</v>
      </c>
      <c r="N286" s="315">
        <v>43896.365277777775</v>
      </c>
      <c r="O286" s="314"/>
      <c r="P286" s="316">
        <v>0</v>
      </c>
      <c r="Q286" s="316">
        <v>0.46804135220336912</v>
      </c>
      <c r="R286" s="316">
        <v>0.42244687042999268</v>
      </c>
      <c r="S286" s="316">
        <v>0.54062030464935307</v>
      </c>
      <c r="U286" s="321">
        <v>6.5934065934065936E-2</v>
      </c>
      <c r="W286" s="327">
        <f t="shared" ca="1" si="12"/>
        <v>3.2755893256454467</v>
      </c>
      <c r="X286" s="322">
        <f t="shared" ca="1" si="13"/>
        <v>43896.365277777775</v>
      </c>
      <c r="Y286" s="328">
        <f t="shared" ca="1" si="14"/>
        <v>0.54062030464935307</v>
      </c>
    </row>
    <row r="287" spans="1:25" s="304" customFormat="1" x14ac:dyDescent="0.25">
      <c r="A287" s="311" t="s">
        <v>783</v>
      </c>
      <c r="B287" s="311" t="s">
        <v>1134</v>
      </c>
      <c r="C287" s="317">
        <v>452</v>
      </c>
      <c r="D287" s="311" t="b">
        <v>0</v>
      </c>
      <c r="E287" s="311" t="s">
        <v>1563</v>
      </c>
      <c r="F287" s="313">
        <v>7.3931999206542969</v>
      </c>
      <c r="G287" s="313">
        <v>6.5447998046875</v>
      </c>
      <c r="H287" s="313">
        <v>7.9385998249053955</v>
      </c>
      <c r="I287" s="313">
        <v>10.120200157165527</v>
      </c>
      <c r="J287" s="314"/>
      <c r="K287" s="315">
        <v>43559.45416666667</v>
      </c>
      <c r="L287" s="315">
        <v>43629.745833333334</v>
      </c>
      <c r="M287" s="315">
        <v>43769.746527777781</v>
      </c>
      <c r="N287" s="315">
        <v>43815.746527777781</v>
      </c>
      <c r="O287" s="314"/>
      <c r="P287" s="316">
        <v>0</v>
      </c>
      <c r="Q287" s="316">
        <v>0</v>
      </c>
      <c r="R287" s="316">
        <v>0</v>
      </c>
      <c r="S287" s="316">
        <v>0</v>
      </c>
      <c r="U287" s="321">
        <v>2.7472527472527472E-2</v>
      </c>
      <c r="W287" s="327">
        <f t="shared" ca="1" si="12"/>
        <v>10.120200157165527</v>
      </c>
      <c r="X287" s="322">
        <f t="shared" ca="1" si="13"/>
        <v>43815.746527777781</v>
      </c>
      <c r="Y287" s="328">
        <f t="shared" ca="1" si="14"/>
        <v>0</v>
      </c>
    </row>
    <row r="288" spans="1:25" s="304" customFormat="1" x14ac:dyDescent="0.25">
      <c r="A288" s="311" t="s">
        <v>783</v>
      </c>
      <c r="B288" s="311" t="s">
        <v>1135</v>
      </c>
      <c r="C288" s="317">
        <v>703</v>
      </c>
      <c r="D288" s="311" t="b">
        <v>0</v>
      </c>
      <c r="E288" s="311" t="s">
        <v>1441</v>
      </c>
      <c r="F288" s="313">
        <v>1.2540567063293455</v>
      </c>
      <c r="G288" s="313">
        <v>1.0568311791076659</v>
      </c>
      <c r="H288" s="313">
        <v>1.3563907090454101</v>
      </c>
      <c r="I288" s="313">
        <v>1.4289547989196776</v>
      </c>
      <c r="J288" s="314"/>
      <c r="K288" s="315">
        <v>43558.468055555553</v>
      </c>
      <c r="L288" s="315">
        <v>43621.709027777775</v>
      </c>
      <c r="M288" s="315">
        <v>43768.709722222222</v>
      </c>
      <c r="N288" s="315">
        <v>43779.474999999999</v>
      </c>
      <c r="O288" s="314"/>
      <c r="P288" s="316">
        <v>0</v>
      </c>
      <c r="Q288" s="316">
        <v>0</v>
      </c>
      <c r="R288" s="316">
        <v>0</v>
      </c>
      <c r="S288" s="316">
        <v>0</v>
      </c>
      <c r="U288" s="321">
        <v>9.8901098901098897E-2</v>
      </c>
      <c r="W288" s="327">
        <f t="shared" ca="1" si="12"/>
        <v>1.4289547989196776</v>
      </c>
      <c r="X288" s="322">
        <f t="shared" ca="1" si="13"/>
        <v>43779.474999999999</v>
      </c>
      <c r="Y288" s="328">
        <f t="shared" ca="1" si="14"/>
        <v>0</v>
      </c>
    </row>
    <row r="289" spans="1:25" s="304" customFormat="1" x14ac:dyDescent="0.25">
      <c r="A289" s="311" t="s">
        <v>783</v>
      </c>
      <c r="B289" s="311" t="s">
        <v>1136</v>
      </c>
      <c r="C289" s="317">
        <v>723</v>
      </c>
      <c r="D289" s="311" t="b">
        <v>0</v>
      </c>
      <c r="E289" s="311" t="s">
        <v>1442</v>
      </c>
      <c r="F289" s="313">
        <v>8.4535726413574217</v>
      </c>
      <c r="G289" s="313">
        <v>7.5764183985595706</v>
      </c>
      <c r="H289" s="313">
        <v>8.4974303825683588</v>
      </c>
      <c r="I289" s="313">
        <v>10.02148572680664</v>
      </c>
      <c r="J289" s="314"/>
      <c r="K289" s="315">
        <v>43559.464583333334</v>
      </c>
      <c r="L289" s="315">
        <v>43629.704861111109</v>
      </c>
      <c r="M289" s="315">
        <v>43769.701388888891</v>
      </c>
      <c r="N289" s="315">
        <v>43873.462500000001</v>
      </c>
      <c r="O289" s="314"/>
      <c r="P289" s="316">
        <v>0</v>
      </c>
      <c r="Q289" s="316">
        <v>0</v>
      </c>
      <c r="R289" s="316">
        <v>0</v>
      </c>
      <c r="S289" s="316">
        <v>0</v>
      </c>
      <c r="U289" s="321">
        <v>2.197802197802198E-2</v>
      </c>
      <c r="W289" s="327">
        <f t="shared" ca="1" si="12"/>
        <v>10.02148572680664</v>
      </c>
      <c r="X289" s="322">
        <f t="shared" ca="1" si="13"/>
        <v>43873.462500000001</v>
      </c>
      <c r="Y289" s="328">
        <f t="shared" ca="1" si="14"/>
        <v>0</v>
      </c>
    </row>
    <row r="290" spans="1:25" s="304" customFormat="1" x14ac:dyDescent="0.25">
      <c r="A290" s="311" t="s">
        <v>792</v>
      </c>
      <c r="B290" s="311" t="s">
        <v>1137</v>
      </c>
      <c r="C290" s="317">
        <v>814</v>
      </c>
      <c r="D290" s="311" t="b">
        <v>0</v>
      </c>
      <c r="E290" s="311" t="s">
        <v>1443</v>
      </c>
      <c r="F290" s="313">
        <v>13.296886054321288</v>
      </c>
      <c r="G290" s="313">
        <v>11.493824263549804</v>
      </c>
      <c r="H290" s="313">
        <v>12.939622680541991</v>
      </c>
      <c r="I290" s="313">
        <v>13.843944977661133</v>
      </c>
      <c r="J290" s="314"/>
      <c r="K290" s="315">
        <v>43557.497916666667</v>
      </c>
      <c r="L290" s="315">
        <v>43629.381249999999</v>
      </c>
      <c r="M290" s="315">
        <v>43766.582638888889</v>
      </c>
      <c r="N290" s="315">
        <v>43889.395138888889</v>
      </c>
      <c r="O290" s="314"/>
      <c r="P290" s="316">
        <v>0</v>
      </c>
      <c r="Q290" s="316">
        <v>0</v>
      </c>
      <c r="R290" s="316">
        <v>0</v>
      </c>
      <c r="S290" s="316">
        <v>0</v>
      </c>
      <c r="U290" s="321">
        <v>1.6483516483516484E-2</v>
      </c>
      <c r="W290" s="327">
        <f t="shared" ca="1" si="12"/>
        <v>13.843944977661133</v>
      </c>
      <c r="X290" s="322">
        <f t="shared" ca="1" si="13"/>
        <v>43889.395138888889</v>
      </c>
      <c r="Y290" s="328">
        <f t="shared" ca="1" si="14"/>
        <v>0</v>
      </c>
    </row>
    <row r="291" spans="1:25" s="304" customFormat="1" x14ac:dyDescent="0.25">
      <c r="A291" s="311" t="s">
        <v>792</v>
      </c>
      <c r="B291" s="311" t="s">
        <v>1138</v>
      </c>
      <c r="C291" s="317">
        <v>865</v>
      </c>
      <c r="D291" s="311" t="b">
        <v>0</v>
      </c>
      <c r="E291" s="311" t="s">
        <v>1444</v>
      </c>
      <c r="F291" s="313">
        <v>5.275190530639648</v>
      </c>
      <c r="G291" s="313">
        <v>4.4993657406005854</v>
      </c>
      <c r="H291" s="313">
        <v>5.5151941004638667</v>
      </c>
      <c r="I291" s="313">
        <v>6.0733413017578126</v>
      </c>
      <c r="J291" s="314"/>
      <c r="K291" s="315">
        <v>43557.838888888888</v>
      </c>
      <c r="L291" s="315">
        <v>43629.775694444441</v>
      </c>
      <c r="M291" s="315">
        <v>43766.757638888892</v>
      </c>
      <c r="N291" s="315">
        <v>43886.78402777778</v>
      </c>
      <c r="O291" s="314"/>
      <c r="P291" s="316">
        <v>0</v>
      </c>
      <c r="Q291" s="316">
        <v>0</v>
      </c>
      <c r="R291" s="316">
        <v>0</v>
      </c>
      <c r="S291" s="316">
        <v>0</v>
      </c>
      <c r="U291" s="321">
        <v>2.197802197802198E-2</v>
      </c>
      <c r="W291" s="327">
        <f t="shared" ca="1" si="12"/>
        <v>6.0733413017578126</v>
      </c>
      <c r="X291" s="322">
        <f t="shared" ca="1" si="13"/>
        <v>43886.78402777778</v>
      </c>
      <c r="Y291" s="328">
        <f t="shared" ca="1" si="14"/>
        <v>0</v>
      </c>
    </row>
    <row r="292" spans="1:25" s="304" customFormat="1" x14ac:dyDescent="0.25">
      <c r="A292" s="311" t="s">
        <v>792</v>
      </c>
      <c r="B292" s="311" t="s">
        <v>1139</v>
      </c>
      <c r="C292" s="317">
        <v>912</v>
      </c>
      <c r="D292" s="311" t="b">
        <v>1</v>
      </c>
      <c r="E292" s="311" t="s">
        <v>1257</v>
      </c>
      <c r="F292" s="313"/>
      <c r="G292" s="313"/>
      <c r="H292" s="313"/>
      <c r="I292" s="313"/>
      <c r="J292" s="314"/>
      <c r="K292" s="315"/>
      <c r="L292" s="315"/>
      <c r="M292" s="315"/>
      <c r="N292" s="315"/>
      <c r="O292" s="314"/>
      <c r="P292" s="316">
        <v>0</v>
      </c>
      <c r="Q292" s="316">
        <v>0</v>
      </c>
      <c r="R292" s="316">
        <v>0</v>
      </c>
      <c r="S292" s="316">
        <v>0</v>
      </c>
      <c r="U292" s="321"/>
      <c r="W292" s="327" t="str">
        <f t="shared" ca="1" si="12"/>
        <v/>
      </c>
      <c r="X292" s="322" t="str">
        <f t="shared" ca="1" si="13"/>
        <v/>
      </c>
      <c r="Y292" s="328" t="str">
        <f t="shared" ca="1" si="14"/>
        <v/>
      </c>
    </row>
    <row r="293" spans="1:25" s="304" customFormat="1" x14ac:dyDescent="0.25">
      <c r="A293" s="311" t="s">
        <v>792</v>
      </c>
      <c r="B293" s="311" t="s">
        <v>1140</v>
      </c>
      <c r="C293" s="317">
        <v>917</v>
      </c>
      <c r="D293" s="311" t="b">
        <v>0</v>
      </c>
      <c r="E293" s="311" t="s">
        <v>1445</v>
      </c>
      <c r="F293" s="313">
        <v>3.8559906661987302</v>
      </c>
      <c r="G293" s="313">
        <v>3.8187707166748042</v>
      </c>
      <c r="H293" s="313" t="s">
        <v>873</v>
      </c>
      <c r="I293" s="313" t="s">
        <v>874</v>
      </c>
      <c r="J293" s="314"/>
      <c r="K293" s="315">
        <v>43571.719444444447</v>
      </c>
      <c r="L293" s="315">
        <v>43640.738194444442</v>
      </c>
      <c r="M293" s="315" t="s">
        <v>875</v>
      </c>
      <c r="N293" s="315" t="s">
        <v>875</v>
      </c>
      <c r="O293" s="314"/>
      <c r="P293" s="316">
        <v>0</v>
      </c>
      <c r="Q293" s="316">
        <v>0</v>
      </c>
      <c r="R293" s="316">
        <v>0</v>
      </c>
      <c r="S293" s="316">
        <v>0</v>
      </c>
      <c r="U293" s="321">
        <v>1.9230769230769232E-2</v>
      </c>
      <c r="W293" s="327">
        <f t="shared" ca="1" si="12"/>
        <v>3.8559906661987302</v>
      </c>
      <c r="X293" s="322">
        <f t="shared" ca="1" si="13"/>
        <v>43571.719444444447</v>
      </c>
      <c r="Y293" s="328">
        <f t="shared" ca="1" si="14"/>
        <v>0</v>
      </c>
    </row>
    <row r="294" spans="1:25" s="304" customFormat="1" x14ac:dyDescent="0.25">
      <c r="A294" s="311" t="s">
        <v>792</v>
      </c>
      <c r="B294" s="311" t="s">
        <v>1141</v>
      </c>
      <c r="C294" s="317">
        <v>924</v>
      </c>
      <c r="D294" s="311" t="b">
        <v>1</v>
      </c>
      <c r="E294" s="311" t="s">
        <v>1257</v>
      </c>
      <c r="F294" s="313"/>
      <c r="G294" s="313"/>
      <c r="H294" s="313"/>
      <c r="I294" s="313"/>
      <c r="J294" s="314"/>
      <c r="K294" s="315"/>
      <c r="L294" s="315"/>
      <c r="M294" s="315"/>
      <c r="N294" s="315"/>
      <c r="O294" s="314"/>
      <c r="P294" s="316">
        <v>0</v>
      </c>
      <c r="Q294" s="316">
        <v>0</v>
      </c>
      <c r="R294" s="316">
        <v>0</v>
      </c>
      <c r="S294" s="316">
        <v>0</v>
      </c>
      <c r="U294" s="321"/>
      <c r="W294" s="327" t="str">
        <f t="shared" ca="1" si="12"/>
        <v/>
      </c>
      <c r="X294" s="322" t="str">
        <f t="shared" ca="1" si="13"/>
        <v/>
      </c>
      <c r="Y294" s="328" t="str">
        <f t="shared" ca="1" si="14"/>
        <v/>
      </c>
    </row>
    <row r="295" spans="1:25" s="304" customFormat="1" x14ac:dyDescent="0.25">
      <c r="A295" s="311" t="s">
        <v>792</v>
      </c>
      <c r="B295" s="311" t="s">
        <v>1142</v>
      </c>
      <c r="C295" s="317">
        <v>956</v>
      </c>
      <c r="D295" s="311" t="b">
        <v>0</v>
      </c>
      <c r="E295" s="311" t="s">
        <v>1446</v>
      </c>
      <c r="F295" s="313">
        <v>6.6477621832885738</v>
      </c>
      <c r="G295" s="313">
        <v>6.407750764282226</v>
      </c>
      <c r="H295" s="313">
        <v>7.6245536533203113</v>
      </c>
      <c r="I295" s="313">
        <v>7.8143303067016596</v>
      </c>
      <c r="J295" s="314"/>
      <c r="K295" s="315">
        <v>43561.566666666666</v>
      </c>
      <c r="L295" s="315">
        <v>43657.376388888886</v>
      </c>
      <c r="M295" s="315">
        <v>43766.757638888892</v>
      </c>
      <c r="N295" s="315">
        <v>43770.408333333333</v>
      </c>
      <c r="O295" s="314"/>
      <c r="P295" s="316">
        <v>0</v>
      </c>
      <c r="Q295" s="316">
        <v>0</v>
      </c>
      <c r="R295" s="316">
        <v>0</v>
      </c>
      <c r="S295" s="316">
        <v>0</v>
      </c>
      <c r="U295" s="321">
        <v>4.1208791208791208E-2</v>
      </c>
      <c r="W295" s="327">
        <f t="shared" ca="1" si="12"/>
        <v>7.8143303067016596</v>
      </c>
      <c r="X295" s="322">
        <f t="shared" ca="1" si="13"/>
        <v>43770.408333333333</v>
      </c>
      <c r="Y295" s="328">
        <f t="shared" ca="1" si="14"/>
        <v>0</v>
      </c>
    </row>
    <row r="296" spans="1:25" s="304" customFormat="1" x14ac:dyDescent="0.25">
      <c r="A296" s="311" t="s">
        <v>792</v>
      </c>
      <c r="B296" s="311" t="s">
        <v>1143</v>
      </c>
      <c r="C296" s="317">
        <v>475</v>
      </c>
      <c r="D296" s="311" t="b">
        <v>0</v>
      </c>
      <c r="E296" s="311" t="s">
        <v>1447</v>
      </c>
      <c r="F296" s="313">
        <v>3.640779972076416</v>
      </c>
      <c r="G296" s="313">
        <v>3.9417400360107422</v>
      </c>
      <c r="H296" s="313">
        <v>3.8414199352264404</v>
      </c>
      <c r="I296" s="313">
        <v>3.7829000949859619</v>
      </c>
      <c r="J296" s="314"/>
      <c r="K296" s="315">
        <v>43595.554861111108</v>
      </c>
      <c r="L296" s="315">
        <v>43650.511805555558</v>
      </c>
      <c r="M296" s="315">
        <v>43710.386805555558</v>
      </c>
      <c r="N296" s="315">
        <v>43892.484722222223</v>
      </c>
      <c r="O296" s="314"/>
      <c r="P296" s="316">
        <v>0</v>
      </c>
      <c r="Q296" s="316">
        <v>0</v>
      </c>
      <c r="R296" s="316">
        <v>0</v>
      </c>
      <c r="S296" s="316">
        <v>0</v>
      </c>
      <c r="U296" s="321">
        <v>4.6703296703296704E-2</v>
      </c>
      <c r="W296" s="327">
        <f t="shared" ca="1" si="12"/>
        <v>3.9417400360107422</v>
      </c>
      <c r="X296" s="322">
        <f t="shared" ca="1" si="13"/>
        <v>43650.511805555558</v>
      </c>
      <c r="Y296" s="328">
        <f t="shared" ca="1" si="14"/>
        <v>0</v>
      </c>
    </row>
    <row r="297" spans="1:25" s="304" customFormat="1" x14ac:dyDescent="0.25">
      <c r="A297" s="311" t="s">
        <v>792</v>
      </c>
      <c r="B297" s="311" t="s">
        <v>1144</v>
      </c>
      <c r="C297" s="317">
        <v>476</v>
      </c>
      <c r="D297" s="311" t="b">
        <v>1</v>
      </c>
      <c r="E297" s="311" t="s">
        <v>1257</v>
      </c>
      <c r="F297" s="313"/>
      <c r="G297" s="313"/>
      <c r="H297" s="313"/>
      <c r="I297" s="313"/>
      <c r="J297" s="314"/>
      <c r="K297" s="315"/>
      <c r="L297" s="315"/>
      <c r="M297" s="315"/>
      <c r="N297" s="315"/>
      <c r="O297" s="314"/>
      <c r="P297" s="316">
        <v>0</v>
      </c>
      <c r="Q297" s="316">
        <v>0</v>
      </c>
      <c r="R297" s="316">
        <v>0</v>
      </c>
      <c r="S297" s="316">
        <v>0</v>
      </c>
      <c r="U297" s="321"/>
      <c r="W297" s="327" t="str">
        <f t="shared" ca="1" si="12"/>
        <v/>
      </c>
      <c r="X297" s="322" t="str">
        <f t="shared" ca="1" si="13"/>
        <v/>
      </c>
      <c r="Y297" s="328" t="str">
        <f t="shared" ca="1" si="14"/>
        <v/>
      </c>
    </row>
    <row r="298" spans="1:25" s="304" customFormat="1" x14ac:dyDescent="0.25">
      <c r="A298" s="311" t="s">
        <v>792</v>
      </c>
      <c r="B298" s="311" t="s">
        <v>1570</v>
      </c>
      <c r="C298" s="317">
        <v>947</v>
      </c>
      <c r="D298" s="311" t="b">
        <v>0</v>
      </c>
      <c r="E298" s="311" t="s">
        <v>1579</v>
      </c>
      <c r="F298" s="313">
        <v>9.4005616389770505</v>
      </c>
      <c r="G298" s="313">
        <v>8.362837258789062</v>
      </c>
      <c r="H298" s="313">
        <v>6.6536444185180663</v>
      </c>
      <c r="I298" s="313">
        <v>7.7981932603759763</v>
      </c>
      <c r="J298" s="314"/>
      <c r="K298" s="315">
        <v>43558.384027777778</v>
      </c>
      <c r="L298" s="315">
        <v>43629.373611111114</v>
      </c>
      <c r="M298" s="315">
        <v>43768.398611111108</v>
      </c>
      <c r="N298" s="315">
        <v>43861.406944444447</v>
      </c>
      <c r="O298" s="314"/>
      <c r="P298" s="316">
        <v>0</v>
      </c>
      <c r="Q298" s="316">
        <v>0</v>
      </c>
      <c r="R298" s="316">
        <v>0</v>
      </c>
      <c r="S298" s="316">
        <v>0</v>
      </c>
      <c r="U298" s="321">
        <v>1.6483516483516484E-2</v>
      </c>
      <c r="W298" s="327">
        <f t="shared" ca="1" si="12"/>
        <v>9.4005616389770505</v>
      </c>
      <c r="X298" s="322">
        <f t="shared" ca="1" si="13"/>
        <v>43558.384027777778</v>
      </c>
      <c r="Y298" s="328">
        <f t="shared" ca="1" si="14"/>
        <v>0</v>
      </c>
    </row>
    <row r="299" spans="1:25" s="304" customFormat="1" x14ac:dyDescent="0.25">
      <c r="A299" s="311" t="s">
        <v>792</v>
      </c>
      <c r="B299" s="311" t="s">
        <v>1145</v>
      </c>
      <c r="C299" s="317">
        <v>982</v>
      </c>
      <c r="D299" s="311" t="b">
        <v>0</v>
      </c>
      <c r="E299" s="311" t="s">
        <v>1448</v>
      </c>
      <c r="F299" s="313">
        <v>5.8223337600097649</v>
      </c>
      <c r="G299" s="313">
        <v>5.2530081605224606</v>
      </c>
      <c r="H299" s="313">
        <v>6.106996850463867</v>
      </c>
      <c r="I299" s="313">
        <v>7.0454078548583983</v>
      </c>
      <c r="J299" s="314"/>
      <c r="K299" s="315">
        <v>43570.72152777778</v>
      </c>
      <c r="L299" s="315">
        <v>43629.729861111111</v>
      </c>
      <c r="M299" s="315">
        <v>43767.719444444447</v>
      </c>
      <c r="N299" s="315">
        <v>43865.46597222222</v>
      </c>
      <c r="O299" s="314"/>
      <c r="P299" s="316">
        <v>0</v>
      </c>
      <c r="Q299" s="316">
        <v>0</v>
      </c>
      <c r="R299" s="316">
        <v>0</v>
      </c>
      <c r="S299" s="316">
        <v>0</v>
      </c>
      <c r="U299" s="321">
        <v>1.9230769230769232E-2</v>
      </c>
      <c r="W299" s="327">
        <f t="shared" ca="1" si="12"/>
        <v>7.0454078548583983</v>
      </c>
      <c r="X299" s="322">
        <f t="shared" ca="1" si="13"/>
        <v>43865.46597222222</v>
      </c>
      <c r="Y299" s="328">
        <f t="shared" ca="1" si="14"/>
        <v>0</v>
      </c>
    </row>
    <row r="300" spans="1:25" s="304" customFormat="1" x14ac:dyDescent="0.25">
      <c r="A300" s="311" t="s">
        <v>788</v>
      </c>
      <c r="B300" s="311" t="s">
        <v>1146</v>
      </c>
      <c r="C300" s="317">
        <v>928</v>
      </c>
      <c r="D300" s="311" t="b">
        <v>0</v>
      </c>
      <c r="E300" s="311" t="s">
        <v>1449</v>
      </c>
      <c r="F300" s="313">
        <v>10.975813090801239</v>
      </c>
      <c r="G300" s="313">
        <v>10.298158466815948</v>
      </c>
      <c r="H300" s="313">
        <v>11.693761354312301</v>
      </c>
      <c r="I300" s="313">
        <v>13.054199248552322</v>
      </c>
      <c r="J300" s="314"/>
      <c r="K300" s="315">
        <v>43570.720138888886</v>
      </c>
      <c r="L300" s="315">
        <v>43640.708333333336</v>
      </c>
      <c r="M300" s="315">
        <v>43768.711805555555</v>
      </c>
      <c r="N300" s="315">
        <v>43815.710416666669</v>
      </c>
      <c r="O300" s="314"/>
      <c r="P300" s="316">
        <v>0.81465119123458862</v>
      </c>
      <c r="Q300" s="316">
        <v>0.53260022401809692</v>
      </c>
      <c r="R300" s="316">
        <v>0</v>
      </c>
      <c r="S300" s="316">
        <v>0.15311339497566223</v>
      </c>
      <c r="U300" s="321">
        <v>3.5714285714285712E-2</v>
      </c>
      <c r="W300" s="327">
        <f t="shared" ca="1" si="12"/>
        <v>13.054199248552322</v>
      </c>
      <c r="X300" s="322">
        <f t="shared" ca="1" si="13"/>
        <v>43815.710416666669</v>
      </c>
      <c r="Y300" s="328">
        <f t="shared" ca="1" si="14"/>
        <v>0.15311339497566223</v>
      </c>
    </row>
    <row r="301" spans="1:25" s="304" customFormat="1" x14ac:dyDescent="0.25">
      <c r="A301" s="311" t="s">
        <v>788</v>
      </c>
      <c r="B301" s="311" t="s">
        <v>1147</v>
      </c>
      <c r="C301" s="317">
        <v>929</v>
      </c>
      <c r="D301" s="311" t="b">
        <v>0</v>
      </c>
      <c r="E301" s="311" t="s">
        <v>1450</v>
      </c>
      <c r="F301" s="313">
        <v>7.3119806154785154</v>
      </c>
      <c r="G301" s="313">
        <v>9.4385944149169916</v>
      </c>
      <c r="H301" s="313">
        <v>9.8181477216796864</v>
      </c>
      <c r="I301" s="313">
        <v>12.011741790039062</v>
      </c>
      <c r="J301" s="314"/>
      <c r="K301" s="315">
        <v>43574.417361111111</v>
      </c>
      <c r="L301" s="315">
        <v>43698.595833333333</v>
      </c>
      <c r="M301" s="315">
        <v>43756.547222222223</v>
      </c>
      <c r="N301" s="315">
        <v>43878.7</v>
      </c>
      <c r="O301" s="314"/>
      <c r="P301" s="316">
        <v>0</v>
      </c>
      <c r="Q301" s="316">
        <v>0</v>
      </c>
      <c r="R301" s="316">
        <v>0</v>
      </c>
      <c r="S301" s="316">
        <v>0</v>
      </c>
      <c r="U301" s="321">
        <v>8.7912087912087919E-2</v>
      </c>
      <c r="W301" s="327">
        <f t="shared" ca="1" si="12"/>
        <v>12.011741790039062</v>
      </c>
      <c r="X301" s="322">
        <f t="shared" ca="1" si="13"/>
        <v>43878.7</v>
      </c>
      <c r="Y301" s="328">
        <f t="shared" ca="1" si="14"/>
        <v>0</v>
      </c>
    </row>
    <row r="302" spans="1:25" s="304" customFormat="1" x14ac:dyDescent="0.25">
      <c r="A302" s="311" t="s">
        <v>794</v>
      </c>
      <c r="B302" s="311" t="s">
        <v>1148</v>
      </c>
      <c r="C302" s="317">
        <v>319</v>
      </c>
      <c r="D302" s="311" t="b">
        <v>1</v>
      </c>
      <c r="E302" s="311" t="s">
        <v>1257</v>
      </c>
      <c r="F302" s="313"/>
      <c r="G302" s="313"/>
      <c r="H302" s="313"/>
      <c r="I302" s="313"/>
      <c r="J302" s="314"/>
      <c r="K302" s="315"/>
      <c r="L302" s="315"/>
      <c r="M302" s="315"/>
      <c r="N302" s="315"/>
      <c r="O302" s="314"/>
      <c r="P302" s="316">
        <v>0</v>
      </c>
      <c r="Q302" s="316">
        <v>0</v>
      </c>
      <c r="R302" s="316">
        <v>0</v>
      </c>
      <c r="S302" s="316">
        <v>0</v>
      </c>
      <c r="U302" s="321"/>
      <c r="W302" s="327" t="str">
        <f t="shared" ca="1" si="12"/>
        <v/>
      </c>
      <c r="X302" s="322" t="str">
        <f t="shared" ca="1" si="13"/>
        <v/>
      </c>
      <c r="Y302" s="328" t="str">
        <f t="shared" ca="1" si="14"/>
        <v/>
      </c>
    </row>
    <row r="303" spans="1:25" s="304" customFormat="1" x14ac:dyDescent="0.25">
      <c r="A303" s="311" t="s">
        <v>794</v>
      </c>
      <c r="B303" s="311" t="s">
        <v>1149</v>
      </c>
      <c r="C303" s="317">
        <v>313</v>
      </c>
      <c r="D303" s="311" t="b">
        <v>0</v>
      </c>
      <c r="E303" s="311" t="s">
        <v>1451</v>
      </c>
      <c r="F303" s="313">
        <v>2.7839999198913574</v>
      </c>
      <c r="G303" s="313">
        <v>2.128000020980835</v>
      </c>
      <c r="H303" s="313">
        <v>2.4800000190734863</v>
      </c>
      <c r="I303" s="313">
        <v>3.5360000133514404</v>
      </c>
      <c r="J303" s="314"/>
      <c r="K303" s="315">
        <v>43571.380555555559</v>
      </c>
      <c r="L303" s="315">
        <v>43621.386805555558</v>
      </c>
      <c r="M303" s="315">
        <v>43760.776388888888</v>
      </c>
      <c r="N303" s="315">
        <v>43787.420138888891</v>
      </c>
      <c r="O303" s="314"/>
      <c r="P303" s="316">
        <v>0</v>
      </c>
      <c r="Q303" s="316">
        <v>0</v>
      </c>
      <c r="R303" s="316">
        <v>0</v>
      </c>
      <c r="S303" s="316">
        <v>0</v>
      </c>
      <c r="U303" s="321">
        <v>0.22252747252747251</v>
      </c>
      <c r="W303" s="327">
        <f t="shared" ca="1" si="12"/>
        <v>3.5360000133514404</v>
      </c>
      <c r="X303" s="322">
        <f t="shared" ca="1" si="13"/>
        <v>43787.420138888891</v>
      </c>
      <c r="Y303" s="328">
        <f t="shared" ca="1" si="14"/>
        <v>0</v>
      </c>
    </row>
    <row r="304" spans="1:25" s="304" customFormat="1" x14ac:dyDescent="0.25">
      <c r="A304" s="311" t="s">
        <v>794</v>
      </c>
      <c r="B304" s="311" t="s">
        <v>1150</v>
      </c>
      <c r="C304" s="317">
        <v>305</v>
      </c>
      <c r="D304" s="311" t="b">
        <v>0</v>
      </c>
      <c r="E304" s="311" t="s">
        <v>1452</v>
      </c>
      <c r="F304" s="313">
        <v>0.89839747280883775</v>
      </c>
      <c r="G304" s="313">
        <v>0.74858696520996082</v>
      </c>
      <c r="H304" s="313">
        <v>0.78394600447082508</v>
      </c>
      <c r="I304" s="313">
        <v>0.73462952047729491</v>
      </c>
      <c r="J304" s="314"/>
      <c r="K304" s="315">
        <v>43572.15</v>
      </c>
      <c r="L304" s="315">
        <v>43696.040972222225</v>
      </c>
      <c r="M304" s="315">
        <v>43710.006944444445</v>
      </c>
      <c r="N304" s="315">
        <v>43799.573611111111</v>
      </c>
      <c r="O304" s="314"/>
      <c r="P304" s="316">
        <v>0</v>
      </c>
      <c r="Q304" s="316">
        <v>0</v>
      </c>
      <c r="R304" s="316">
        <v>0</v>
      </c>
      <c r="S304" s="316">
        <v>0</v>
      </c>
      <c r="U304" s="321">
        <v>6.3186813186813184E-2</v>
      </c>
      <c r="W304" s="327">
        <f t="shared" ca="1" si="12"/>
        <v>0.89839747280883775</v>
      </c>
      <c r="X304" s="322">
        <f t="shared" ca="1" si="13"/>
        <v>43572.15</v>
      </c>
      <c r="Y304" s="328">
        <f t="shared" ca="1" si="14"/>
        <v>0</v>
      </c>
    </row>
    <row r="305" spans="1:25" s="304" customFormat="1" x14ac:dyDescent="0.25">
      <c r="A305" s="311" t="s">
        <v>794</v>
      </c>
      <c r="B305" s="311" t="s">
        <v>1151</v>
      </c>
      <c r="C305" s="317">
        <v>332</v>
      </c>
      <c r="D305" s="311" t="b">
        <v>1</v>
      </c>
      <c r="E305" s="311" t="s">
        <v>1257</v>
      </c>
      <c r="F305" s="313"/>
      <c r="G305" s="313"/>
      <c r="H305" s="313"/>
      <c r="I305" s="313"/>
      <c r="J305" s="314"/>
      <c r="K305" s="315"/>
      <c r="L305" s="315"/>
      <c r="M305" s="315"/>
      <c r="N305" s="315"/>
      <c r="O305" s="314"/>
      <c r="P305" s="316">
        <v>0</v>
      </c>
      <c r="Q305" s="316">
        <v>0</v>
      </c>
      <c r="R305" s="316">
        <v>0</v>
      </c>
      <c r="S305" s="316">
        <v>0</v>
      </c>
      <c r="U305" s="321"/>
      <c r="W305" s="327" t="str">
        <f t="shared" ca="1" si="12"/>
        <v/>
      </c>
      <c r="X305" s="322" t="str">
        <f t="shared" ca="1" si="13"/>
        <v/>
      </c>
      <c r="Y305" s="328" t="str">
        <f t="shared" ca="1" si="14"/>
        <v/>
      </c>
    </row>
    <row r="306" spans="1:25" s="304" customFormat="1" x14ac:dyDescent="0.25">
      <c r="A306" s="311" t="s">
        <v>794</v>
      </c>
      <c r="B306" s="311" t="s">
        <v>1152</v>
      </c>
      <c r="C306" s="317">
        <v>309</v>
      </c>
      <c r="D306" s="311" t="b">
        <v>0</v>
      </c>
      <c r="E306" s="311" t="s">
        <v>1453</v>
      </c>
      <c r="F306" s="313">
        <v>0.3146555784835815</v>
      </c>
      <c r="G306" s="313">
        <v>0.57140337974548339</v>
      </c>
      <c r="H306" s="313">
        <v>0.56791496337127689</v>
      </c>
      <c r="I306" s="313">
        <v>0.7507082066802977</v>
      </c>
      <c r="J306" s="314"/>
      <c r="K306" s="315">
        <v>43565.256249999999</v>
      </c>
      <c r="L306" s="315">
        <v>43693.665277777778</v>
      </c>
      <c r="M306" s="315">
        <v>43711.398611111108</v>
      </c>
      <c r="N306" s="315">
        <v>43920.149305555555</v>
      </c>
      <c r="O306" s="314"/>
      <c r="P306" s="316">
        <v>0</v>
      </c>
      <c r="Q306" s="316">
        <v>0</v>
      </c>
      <c r="R306" s="316">
        <v>0</v>
      </c>
      <c r="S306" s="316">
        <v>0</v>
      </c>
      <c r="U306" s="321">
        <v>0.1043956043956044</v>
      </c>
      <c r="W306" s="327">
        <f t="shared" ca="1" si="12"/>
        <v>0.7507082066802977</v>
      </c>
      <c r="X306" s="322">
        <f t="shared" ca="1" si="13"/>
        <v>43920.149305555555</v>
      </c>
      <c r="Y306" s="328">
        <f t="shared" ca="1" si="14"/>
        <v>0</v>
      </c>
    </row>
    <row r="307" spans="1:25" s="304" customFormat="1" x14ac:dyDescent="0.25">
      <c r="A307" s="311" t="s">
        <v>794</v>
      </c>
      <c r="B307" s="311" t="s">
        <v>1153</v>
      </c>
      <c r="C307" s="317">
        <v>308</v>
      </c>
      <c r="D307" s="311" t="b">
        <v>0</v>
      </c>
      <c r="E307" s="311" t="s">
        <v>1454</v>
      </c>
      <c r="F307" s="313">
        <v>17.955599546432495</v>
      </c>
      <c r="G307" s="313">
        <v>13.889150142669678</v>
      </c>
      <c r="H307" s="313">
        <v>16.650900602340698</v>
      </c>
      <c r="I307" s="313">
        <v>17.648499965667725</v>
      </c>
      <c r="J307" s="314"/>
      <c r="K307" s="315">
        <v>43560.150694444441</v>
      </c>
      <c r="L307" s="315">
        <v>43706.888194444444</v>
      </c>
      <c r="M307" s="315">
        <v>43769.149305555555</v>
      </c>
      <c r="N307" s="315">
        <v>43788.554861111108</v>
      </c>
      <c r="O307" s="314"/>
      <c r="P307" s="316">
        <v>9.6479997634887695</v>
      </c>
      <c r="Q307" s="316">
        <v>9.8400001525878906</v>
      </c>
      <c r="R307" s="316">
        <v>9.7440004348754883</v>
      </c>
      <c r="S307" s="316">
        <v>9.8400001525878906</v>
      </c>
      <c r="U307" s="321">
        <v>2.7472527472527472E-2</v>
      </c>
      <c r="W307" s="327">
        <f t="shared" ca="1" si="12"/>
        <v>17.955599546432495</v>
      </c>
      <c r="X307" s="322">
        <f t="shared" ca="1" si="13"/>
        <v>43560.150694444441</v>
      </c>
      <c r="Y307" s="328">
        <f t="shared" ca="1" si="14"/>
        <v>9.6479997634887695</v>
      </c>
    </row>
    <row r="308" spans="1:25" s="304" customFormat="1" x14ac:dyDescent="0.25">
      <c r="A308" s="311" t="s">
        <v>794</v>
      </c>
      <c r="B308" s="311" t="s">
        <v>1154</v>
      </c>
      <c r="C308" s="317">
        <v>339</v>
      </c>
      <c r="D308" s="311" t="b">
        <v>1</v>
      </c>
      <c r="E308" s="311" t="s">
        <v>1257</v>
      </c>
      <c r="F308" s="313"/>
      <c r="G308" s="313"/>
      <c r="H308" s="313"/>
      <c r="I308" s="313"/>
      <c r="J308" s="314"/>
      <c r="K308" s="315"/>
      <c r="L308" s="315"/>
      <c r="M308" s="315"/>
      <c r="N308" s="315"/>
      <c r="O308" s="314"/>
      <c r="P308" s="316">
        <v>0</v>
      </c>
      <c r="Q308" s="316">
        <v>0</v>
      </c>
      <c r="R308" s="316">
        <v>0</v>
      </c>
      <c r="S308" s="316">
        <v>0</v>
      </c>
      <c r="U308" s="321"/>
      <c r="W308" s="327" t="str">
        <f t="shared" ca="1" si="12"/>
        <v/>
      </c>
      <c r="X308" s="322" t="str">
        <f t="shared" ca="1" si="13"/>
        <v/>
      </c>
      <c r="Y308" s="328" t="str">
        <f t="shared" ca="1" si="14"/>
        <v/>
      </c>
    </row>
    <row r="309" spans="1:25" s="304" customFormat="1" x14ac:dyDescent="0.25">
      <c r="A309" s="311" t="s">
        <v>794</v>
      </c>
      <c r="B309" s="311" t="s">
        <v>1155</v>
      </c>
      <c r="C309" s="317">
        <v>334</v>
      </c>
      <c r="D309" s="311" t="b">
        <v>0</v>
      </c>
      <c r="E309" s="311" t="s">
        <v>1455</v>
      </c>
      <c r="F309" s="313">
        <v>1.1742906284637451</v>
      </c>
      <c r="G309" s="313">
        <v>0.95934513652038567</v>
      </c>
      <c r="H309" s="313">
        <v>0.9602757006683349</v>
      </c>
      <c r="I309" s="313">
        <v>1.2952556097717285</v>
      </c>
      <c r="J309" s="314"/>
      <c r="K309" s="315">
        <v>43557.415277777778</v>
      </c>
      <c r="L309" s="315">
        <v>43692.724305555559</v>
      </c>
      <c r="M309" s="315">
        <v>43763.57708333333</v>
      </c>
      <c r="N309" s="315">
        <v>43885.558333333334</v>
      </c>
      <c r="O309" s="314"/>
      <c r="P309" s="316">
        <v>0</v>
      </c>
      <c r="Q309" s="316">
        <v>0</v>
      </c>
      <c r="R309" s="316">
        <v>0</v>
      </c>
      <c r="S309" s="316">
        <v>0</v>
      </c>
      <c r="U309" s="321">
        <v>2.197802197802198E-2</v>
      </c>
      <c r="W309" s="327">
        <f t="shared" ca="1" si="12"/>
        <v>1.2952556097717285</v>
      </c>
      <c r="X309" s="322">
        <f t="shared" ca="1" si="13"/>
        <v>43885.558333333334</v>
      </c>
      <c r="Y309" s="328">
        <f t="shared" ca="1" si="14"/>
        <v>0</v>
      </c>
    </row>
    <row r="310" spans="1:25" s="304" customFormat="1" x14ac:dyDescent="0.25">
      <c r="A310" s="311" t="s">
        <v>794</v>
      </c>
      <c r="B310" s="311" t="s">
        <v>1156</v>
      </c>
      <c r="C310" s="317">
        <v>331</v>
      </c>
      <c r="D310" s="311" t="b">
        <v>0</v>
      </c>
      <c r="E310" s="311" t="s">
        <v>1456</v>
      </c>
      <c r="F310" s="313">
        <v>3.0520390587768551</v>
      </c>
      <c r="G310" s="313">
        <v>2.7468349494018551</v>
      </c>
      <c r="H310" s="313">
        <v>2.8975758757934571</v>
      </c>
      <c r="I310" s="313">
        <v>3.4670418884277341</v>
      </c>
      <c r="J310" s="314"/>
      <c r="K310" s="315">
        <v>43565.348611111112</v>
      </c>
      <c r="L310" s="315">
        <v>43635.370833333334</v>
      </c>
      <c r="M310" s="315">
        <v>43767.773611111108</v>
      </c>
      <c r="N310" s="315">
        <v>43888.783333333333</v>
      </c>
      <c r="O310" s="314"/>
      <c r="P310" s="316">
        <v>0</v>
      </c>
      <c r="Q310" s="316">
        <v>0</v>
      </c>
      <c r="R310" s="316">
        <v>0</v>
      </c>
      <c r="S310" s="316">
        <v>0</v>
      </c>
      <c r="U310" s="321">
        <v>2.4725274725274724E-2</v>
      </c>
      <c r="W310" s="327">
        <f t="shared" ca="1" si="12"/>
        <v>3.4670418884277341</v>
      </c>
      <c r="X310" s="322">
        <f t="shared" ca="1" si="13"/>
        <v>43888.783333333333</v>
      </c>
      <c r="Y310" s="328">
        <f t="shared" ca="1" si="14"/>
        <v>0</v>
      </c>
    </row>
    <row r="311" spans="1:25" s="304" customFormat="1" x14ac:dyDescent="0.25">
      <c r="A311" s="311" t="s">
        <v>794</v>
      </c>
      <c r="B311" s="311" t="s">
        <v>1157</v>
      </c>
      <c r="C311" s="317">
        <v>397</v>
      </c>
      <c r="D311" s="311" t="b">
        <v>1</v>
      </c>
      <c r="E311" s="311" t="s">
        <v>1257</v>
      </c>
      <c r="F311" s="313"/>
      <c r="G311" s="313"/>
      <c r="H311" s="313"/>
      <c r="I311" s="313"/>
      <c r="J311" s="314"/>
      <c r="K311" s="315"/>
      <c r="L311" s="315"/>
      <c r="M311" s="315"/>
      <c r="N311" s="315"/>
      <c r="O311" s="314"/>
      <c r="P311" s="316">
        <v>0</v>
      </c>
      <c r="Q311" s="316">
        <v>0</v>
      </c>
      <c r="R311" s="316">
        <v>0</v>
      </c>
      <c r="S311" s="316">
        <v>0</v>
      </c>
      <c r="U311" s="321"/>
      <c r="W311" s="327" t="str">
        <f t="shared" ca="1" si="12"/>
        <v/>
      </c>
      <c r="X311" s="322" t="str">
        <f t="shared" ca="1" si="13"/>
        <v/>
      </c>
      <c r="Y311" s="328" t="str">
        <f t="shared" ca="1" si="14"/>
        <v/>
      </c>
    </row>
    <row r="312" spans="1:25" s="304" customFormat="1" x14ac:dyDescent="0.25">
      <c r="A312" s="311" t="s">
        <v>794</v>
      </c>
      <c r="B312" s="311" t="s">
        <v>1158</v>
      </c>
      <c r="C312" s="317">
        <v>341</v>
      </c>
      <c r="D312" s="311" t="b">
        <v>1</v>
      </c>
      <c r="E312" s="311" t="s">
        <v>1257</v>
      </c>
      <c r="F312" s="313"/>
      <c r="G312" s="313"/>
      <c r="H312" s="313"/>
      <c r="I312" s="313"/>
      <c r="J312" s="314"/>
      <c r="K312" s="315"/>
      <c r="L312" s="315"/>
      <c r="M312" s="315"/>
      <c r="N312" s="315"/>
      <c r="O312" s="314"/>
      <c r="P312" s="316">
        <v>0</v>
      </c>
      <c r="Q312" s="316">
        <v>0</v>
      </c>
      <c r="R312" s="316">
        <v>0</v>
      </c>
      <c r="S312" s="316">
        <v>0</v>
      </c>
      <c r="U312" s="321"/>
      <c r="W312" s="327" t="str">
        <f t="shared" ca="1" si="12"/>
        <v/>
      </c>
      <c r="X312" s="322" t="str">
        <f t="shared" ca="1" si="13"/>
        <v/>
      </c>
      <c r="Y312" s="328" t="str">
        <f t="shared" ca="1" si="14"/>
        <v/>
      </c>
    </row>
    <row r="313" spans="1:25" s="304" customFormat="1" x14ac:dyDescent="0.25">
      <c r="A313" s="311" t="s">
        <v>794</v>
      </c>
      <c r="B313" s="311" t="s">
        <v>1159</v>
      </c>
      <c r="C313" s="317">
        <v>310</v>
      </c>
      <c r="D313" s="311" t="b">
        <v>0</v>
      </c>
      <c r="E313" s="311" t="s">
        <v>1457</v>
      </c>
      <c r="F313" s="313">
        <v>2.1565135930069683</v>
      </c>
      <c r="G313" s="313">
        <v>1.2108530015335084</v>
      </c>
      <c r="H313" s="313">
        <v>1.7482625150060653</v>
      </c>
      <c r="I313" s="313">
        <v>2.356553638267517</v>
      </c>
      <c r="J313" s="314"/>
      <c r="K313" s="315">
        <v>43570.556250000001</v>
      </c>
      <c r="L313" s="315">
        <v>43651.892361111109</v>
      </c>
      <c r="M313" s="315">
        <v>43769.772222222222</v>
      </c>
      <c r="N313" s="315">
        <v>43807.583333333336</v>
      </c>
      <c r="O313" s="314"/>
      <c r="P313" s="316">
        <v>6.5134976395368575E-3</v>
      </c>
      <c r="Q313" s="316">
        <v>0.13585295384979248</v>
      </c>
      <c r="R313" s="316">
        <v>2.3262491164207456E-2</v>
      </c>
      <c r="S313" s="316">
        <v>0.95655366210937498</v>
      </c>
      <c r="U313" s="321">
        <v>7.6923076923076927E-2</v>
      </c>
      <c r="W313" s="327">
        <f t="shared" ca="1" si="12"/>
        <v>2.356553638267517</v>
      </c>
      <c r="X313" s="322">
        <f t="shared" ca="1" si="13"/>
        <v>43807.583333333336</v>
      </c>
      <c r="Y313" s="328">
        <f t="shared" ca="1" si="14"/>
        <v>0.95655366210937498</v>
      </c>
    </row>
    <row r="314" spans="1:25" s="304" customFormat="1" x14ac:dyDescent="0.25">
      <c r="A314" s="311" t="s">
        <v>794</v>
      </c>
      <c r="B314" s="311" t="s">
        <v>1160</v>
      </c>
      <c r="C314" s="317">
        <v>391</v>
      </c>
      <c r="D314" s="311" t="b">
        <v>1</v>
      </c>
      <c r="E314" s="311" t="s">
        <v>1257</v>
      </c>
      <c r="F314" s="313"/>
      <c r="G314" s="313"/>
      <c r="H314" s="313"/>
      <c r="I314" s="313"/>
      <c r="J314" s="314"/>
      <c r="K314" s="315"/>
      <c r="L314" s="315"/>
      <c r="M314" s="315"/>
      <c r="N314" s="315"/>
      <c r="O314" s="314"/>
      <c r="P314" s="316">
        <v>0</v>
      </c>
      <c r="Q314" s="316">
        <v>0</v>
      </c>
      <c r="R314" s="316">
        <v>0</v>
      </c>
      <c r="S314" s="316">
        <v>0</v>
      </c>
      <c r="U314" s="321"/>
      <c r="W314" s="327" t="str">
        <f t="shared" ca="1" si="12"/>
        <v/>
      </c>
      <c r="X314" s="322" t="str">
        <f t="shared" ca="1" si="13"/>
        <v/>
      </c>
      <c r="Y314" s="328" t="str">
        <f t="shared" ca="1" si="14"/>
        <v/>
      </c>
    </row>
    <row r="315" spans="1:25" s="304" customFormat="1" x14ac:dyDescent="0.25">
      <c r="A315" s="311" t="s">
        <v>796</v>
      </c>
      <c r="B315" s="311" t="s">
        <v>1161</v>
      </c>
      <c r="C315" s="317">
        <v>343</v>
      </c>
      <c r="D315" s="311" t="b">
        <v>1</v>
      </c>
      <c r="E315" s="311" t="s">
        <v>1257</v>
      </c>
      <c r="F315" s="313"/>
      <c r="G315" s="313"/>
      <c r="H315" s="313"/>
      <c r="I315" s="313"/>
      <c r="J315" s="314"/>
      <c r="K315" s="315"/>
      <c r="L315" s="315"/>
      <c r="M315" s="315"/>
      <c r="N315" s="315"/>
      <c r="O315" s="314"/>
      <c r="P315" s="316">
        <v>0</v>
      </c>
      <c r="Q315" s="316">
        <v>0</v>
      </c>
      <c r="R315" s="316">
        <v>0</v>
      </c>
      <c r="S315" s="316">
        <v>0</v>
      </c>
      <c r="U315" s="321"/>
      <c r="W315" s="327" t="str">
        <f t="shared" ca="1" si="12"/>
        <v/>
      </c>
      <c r="X315" s="322" t="str">
        <f t="shared" ca="1" si="13"/>
        <v/>
      </c>
      <c r="Y315" s="328" t="str">
        <f t="shared" ca="1" si="14"/>
        <v/>
      </c>
    </row>
    <row r="316" spans="1:25" s="304" customFormat="1" x14ac:dyDescent="0.25">
      <c r="A316" s="311" t="s">
        <v>796</v>
      </c>
      <c r="B316" s="311" t="s">
        <v>1162</v>
      </c>
      <c r="C316" s="317">
        <v>274</v>
      </c>
      <c r="D316" s="311" t="b">
        <v>1</v>
      </c>
      <c r="E316" s="311" t="s">
        <v>1257</v>
      </c>
      <c r="F316" s="313"/>
      <c r="G316" s="313"/>
      <c r="H316" s="313"/>
      <c r="I316" s="313"/>
      <c r="J316" s="314"/>
      <c r="K316" s="315"/>
      <c r="L316" s="315"/>
      <c r="M316" s="315"/>
      <c r="N316" s="315"/>
      <c r="O316" s="314"/>
      <c r="P316" s="316">
        <v>0</v>
      </c>
      <c r="Q316" s="316">
        <v>0</v>
      </c>
      <c r="R316" s="316">
        <v>0</v>
      </c>
      <c r="S316" s="316">
        <v>0</v>
      </c>
      <c r="U316" s="321"/>
      <c r="W316" s="327" t="str">
        <f t="shared" ca="1" si="12"/>
        <v/>
      </c>
      <c r="X316" s="322" t="str">
        <f t="shared" ca="1" si="13"/>
        <v/>
      </c>
      <c r="Y316" s="328" t="str">
        <f t="shared" ca="1" si="14"/>
        <v/>
      </c>
    </row>
    <row r="317" spans="1:25" s="304" customFormat="1" x14ac:dyDescent="0.25">
      <c r="A317" s="311" t="s">
        <v>796</v>
      </c>
      <c r="B317" s="311" t="s">
        <v>1163</v>
      </c>
      <c r="C317" s="317">
        <v>345</v>
      </c>
      <c r="D317" s="311" t="b">
        <v>1</v>
      </c>
      <c r="E317" s="311" t="s">
        <v>1257</v>
      </c>
      <c r="F317" s="313"/>
      <c r="G317" s="313"/>
      <c r="H317" s="313"/>
      <c r="I317" s="313"/>
      <c r="J317" s="314"/>
      <c r="K317" s="315"/>
      <c r="L317" s="315"/>
      <c r="M317" s="315"/>
      <c r="N317" s="315"/>
      <c r="O317" s="314"/>
      <c r="P317" s="316">
        <v>0</v>
      </c>
      <c r="Q317" s="316">
        <v>0</v>
      </c>
      <c r="R317" s="316">
        <v>0</v>
      </c>
      <c r="S317" s="316">
        <v>0</v>
      </c>
      <c r="U317" s="321"/>
      <c r="W317" s="327" t="str">
        <f t="shared" ca="1" si="12"/>
        <v/>
      </c>
      <c r="X317" s="322" t="str">
        <f t="shared" ca="1" si="13"/>
        <v/>
      </c>
      <c r="Y317" s="328" t="str">
        <f t="shared" ca="1" si="14"/>
        <v/>
      </c>
    </row>
    <row r="318" spans="1:25" s="304" customFormat="1" x14ac:dyDescent="0.25">
      <c r="A318" s="311" t="s">
        <v>796</v>
      </c>
      <c r="B318" s="311" t="s">
        <v>1164</v>
      </c>
      <c r="C318" s="317">
        <v>218</v>
      </c>
      <c r="D318" s="311" t="b">
        <v>0</v>
      </c>
      <c r="E318" s="311" t="s">
        <v>1458</v>
      </c>
      <c r="F318" s="313">
        <v>1.125937819480896</v>
      </c>
      <c r="G318" s="313">
        <v>0.66080677509307861</v>
      </c>
      <c r="H318" s="313">
        <v>0.69288480281829834</v>
      </c>
      <c r="I318" s="313">
        <v>0.41380620002746582</v>
      </c>
      <c r="J318" s="314"/>
      <c r="K318" s="315">
        <v>43610.794444444444</v>
      </c>
      <c r="L318" s="315">
        <v>43655.299305555556</v>
      </c>
      <c r="M318" s="315">
        <v>43739.793055555558</v>
      </c>
      <c r="N318" s="315">
        <v>43770.311805555553</v>
      </c>
      <c r="O318" s="314"/>
      <c r="P318" s="316">
        <v>0</v>
      </c>
      <c r="Q318" s="316">
        <v>0</v>
      </c>
      <c r="R318" s="316">
        <v>0</v>
      </c>
      <c r="S318" s="316">
        <v>0</v>
      </c>
      <c r="U318" s="321">
        <v>0.35989010989010989</v>
      </c>
      <c r="W318" s="327">
        <f t="shared" ca="1" si="12"/>
        <v>1.125937819480896</v>
      </c>
      <c r="X318" s="322">
        <f t="shared" ca="1" si="13"/>
        <v>43610.794444444444</v>
      </c>
      <c r="Y318" s="328">
        <f t="shared" ca="1" si="14"/>
        <v>0</v>
      </c>
    </row>
    <row r="319" spans="1:25" s="304" customFormat="1" x14ac:dyDescent="0.25">
      <c r="A319" s="311" t="s">
        <v>798</v>
      </c>
      <c r="B319" s="311" t="s">
        <v>1165</v>
      </c>
      <c r="C319" s="317">
        <v>813</v>
      </c>
      <c r="D319" s="311" t="b">
        <v>0</v>
      </c>
      <c r="E319" s="311" t="s">
        <v>1459</v>
      </c>
      <c r="F319" s="313">
        <v>7.3486209792137158E-2</v>
      </c>
      <c r="G319" s="313">
        <v>7.3486213198900224E-2</v>
      </c>
      <c r="H319" s="313">
        <v>5.9877656208515165E-2</v>
      </c>
      <c r="I319" s="313">
        <v>5.9877656208515165E-2</v>
      </c>
      <c r="J319" s="314"/>
      <c r="K319" s="315">
        <v>43556.57916666667</v>
      </c>
      <c r="L319" s="315">
        <v>43618.394444444442</v>
      </c>
      <c r="M319" s="315">
        <v>43709</v>
      </c>
      <c r="N319" s="315">
        <v>43788.3125</v>
      </c>
      <c r="O319" s="314"/>
      <c r="P319" s="316">
        <v>0</v>
      </c>
      <c r="Q319" s="316">
        <v>0</v>
      </c>
      <c r="R319" s="316">
        <v>0</v>
      </c>
      <c r="S319" s="316">
        <v>0</v>
      </c>
      <c r="U319" s="321">
        <v>0.18681318681318682</v>
      </c>
      <c r="W319" s="327">
        <f t="shared" ca="1" si="12"/>
        <v>7.3486213198900224E-2</v>
      </c>
      <c r="X319" s="322">
        <f t="shared" ca="1" si="13"/>
        <v>43618.394444444442</v>
      </c>
      <c r="Y319" s="328">
        <f t="shared" ca="1" si="14"/>
        <v>0</v>
      </c>
    </row>
    <row r="320" spans="1:25" s="304" customFormat="1" x14ac:dyDescent="0.25">
      <c r="A320" s="311" t="s">
        <v>798</v>
      </c>
      <c r="B320" s="311" t="s">
        <v>1166</v>
      </c>
      <c r="C320" s="317">
        <v>882</v>
      </c>
      <c r="D320" s="311" t="b">
        <v>0</v>
      </c>
      <c r="E320" s="311" t="s">
        <v>1460</v>
      </c>
      <c r="F320" s="313">
        <v>6.2452001571655273</v>
      </c>
      <c r="G320" s="313">
        <v>5.9329400062561035</v>
      </c>
      <c r="H320" s="313">
        <v>6.6054999828338623</v>
      </c>
      <c r="I320" s="313">
        <v>7.0859000682830811</v>
      </c>
      <c r="J320" s="314"/>
      <c r="K320" s="315">
        <v>43559.470138888886</v>
      </c>
      <c r="L320" s="315">
        <v>43628.54791666667</v>
      </c>
      <c r="M320" s="315">
        <v>43768.708333333336</v>
      </c>
      <c r="N320" s="315">
        <v>43844.715277777781</v>
      </c>
      <c r="O320" s="314"/>
      <c r="P320" s="316">
        <v>0</v>
      </c>
      <c r="Q320" s="316">
        <v>0</v>
      </c>
      <c r="R320" s="316">
        <v>0</v>
      </c>
      <c r="S320" s="316">
        <v>0</v>
      </c>
      <c r="U320" s="321">
        <v>2.4725274725274724E-2</v>
      </c>
      <c r="W320" s="327">
        <f t="shared" ca="1" si="12"/>
        <v>7.0859000682830811</v>
      </c>
      <c r="X320" s="322">
        <f t="shared" ca="1" si="13"/>
        <v>43844.715277777781</v>
      </c>
      <c r="Y320" s="328">
        <f t="shared" ca="1" si="14"/>
        <v>0</v>
      </c>
    </row>
    <row r="321" spans="1:25" s="304" customFormat="1" x14ac:dyDescent="0.25">
      <c r="A321" s="311" t="s">
        <v>798</v>
      </c>
      <c r="B321" s="311" t="s">
        <v>1167</v>
      </c>
      <c r="C321" s="317">
        <v>915</v>
      </c>
      <c r="D321" s="311" t="b">
        <v>1</v>
      </c>
      <c r="E321" s="311" t="s">
        <v>1461</v>
      </c>
      <c r="F321" s="313">
        <v>8.6361793939132685</v>
      </c>
      <c r="G321" s="313">
        <v>8.8396327020721426</v>
      </c>
      <c r="H321" s="313">
        <v>9.5891741105680453</v>
      </c>
      <c r="I321" s="313">
        <v>10.71464162246704</v>
      </c>
      <c r="J321" s="314"/>
      <c r="K321" s="315">
        <v>43593.740277777775</v>
      </c>
      <c r="L321" s="315">
        <v>43629.34375</v>
      </c>
      <c r="M321" s="315">
        <v>43767.739583333336</v>
      </c>
      <c r="N321" s="315">
        <v>43810.740972222222</v>
      </c>
      <c r="O321" s="314"/>
      <c r="P321" s="316">
        <v>1.3583706288986206</v>
      </c>
      <c r="Q321" s="316">
        <v>2.3065368948211669</v>
      </c>
      <c r="R321" s="316">
        <v>0.15258327206707001</v>
      </c>
      <c r="S321" s="316">
        <v>2.1837068606262204</v>
      </c>
      <c r="U321" s="321">
        <v>2.197802197802198E-2</v>
      </c>
      <c r="W321" s="327">
        <f t="shared" ca="1" si="12"/>
        <v>10.71464162246704</v>
      </c>
      <c r="X321" s="322">
        <f t="shared" ca="1" si="13"/>
        <v>43810.740972222222</v>
      </c>
      <c r="Y321" s="328">
        <f t="shared" ca="1" si="14"/>
        <v>2.1837068606262204</v>
      </c>
    </row>
    <row r="322" spans="1:25" s="304" customFormat="1" x14ac:dyDescent="0.25">
      <c r="A322" s="311" t="s">
        <v>798</v>
      </c>
      <c r="B322" s="311" t="s">
        <v>798</v>
      </c>
      <c r="C322" s="317">
        <v>935</v>
      </c>
      <c r="D322" s="311" t="b">
        <v>0</v>
      </c>
      <c r="E322" s="311" t="s">
        <v>1462</v>
      </c>
      <c r="F322" s="313">
        <v>16.116120338439941</v>
      </c>
      <c r="G322" s="313">
        <v>14.50652027130127</v>
      </c>
      <c r="H322" s="313">
        <v>16.297200202941895</v>
      </c>
      <c r="I322" s="313">
        <v>17.90679931640625</v>
      </c>
      <c r="J322" s="314"/>
      <c r="K322" s="315">
        <v>43558.351388888892</v>
      </c>
      <c r="L322" s="315">
        <v>43629.390972222223</v>
      </c>
      <c r="M322" s="315">
        <v>43768.35</v>
      </c>
      <c r="N322" s="315">
        <v>43844.338888888888</v>
      </c>
      <c r="O322" s="314"/>
      <c r="P322" s="316">
        <v>0</v>
      </c>
      <c r="Q322" s="316">
        <v>0</v>
      </c>
      <c r="R322" s="316">
        <v>0</v>
      </c>
      <c r="S322" s="316">
        <v>0</v>
      </c>
      <c r="U322" s="321">
        <v>1.6483516483516484E-2</v>
      </c>
      <c r="W322" s="327">
        <f t="shared" ca="1" si="12"/>
        <v>17.90679931640625</v>
      </c>
      <c r="X322" s="322">
        <f t="shared" ca="1" si="13"/>
        <v>43844.338888888888</v>
      </c>
      <c r="Y322" s="328">
        <f t="shared" ca="1" si="14"/>
        <v>0</v>
      </c>
    </row>
    <row r="323" spans="1:25" s="304" customFormat="1" x14ac:dyDescent="0.25">
      <c r="A323" s="311" t="s">
        <v>870</v>
      </c>
      <c r="B323" s="311" t="s">
        <v>1168</v>
      </c>
      <c r="C323" s="317">
        <v>699</v>
      </c>
      <c r="D323" s="311" t="b">
        <v>0</v>
      </c>
      <c r="E323" s="311" t="s">
        <v>1463</v>
      </c>
      <c r="F323" s="313">
        <v>2.6326671417846677</v>
      </c>
      <c r="G323" s="313">
        <v>1.9256610735473632</v>
      </c>
      <c r="H323" s="313">
        <v>2.455915479370117</v>
      </c>
      <c r="I323" s="313">
        <v>2.9582619727783199</v>
      </c>
      <c r="J323" s="314"/>
      <c r="K323" s="315">
        <v>43556.275694444441</v>
      </c>
      <c r="L323" s="315">
        <v>43617.252083333333</v>
      </c>
      <c r="M323" s="315">
        <v>43767.231944444444</v>
      </c>
      <c r="N323" s="315">
        <v>43817.25277777778</v>
      </c>
      <c r="O323" s="314"/>
      <c r="P323" s="316">
        <v>0</v>
      </c>
      <c r="Q323" s="316">
        <v>0</v>
      </c>
      <c r="R323" s="316">
        <v>0</v>
      </c>
      <c r="S323" s="316">
        <v>0</v>
      </c>
      <c r="U323" s="321">
        <v>2.197802197802198E-2</v>
      </c>
      <c r="W323" s="327">
        <f t="shared" ca="1" si="12"/>
        <v>2.9582619727783199</v>
      </c>
      <c r="X323" s="322">
        <f t="shared" ca="1" si="13"/>
        <v>43817.25277777778</v>
      </c>
      <c r="Y323" s="328">
        <f t="shared" ca="1" si="14"/>
        <v>0</v>
      </c>
    </row>
    <row r="324" spans="1:25" s="304" customFormat="1" x14ac:dyDescent="0.25">
      <c r="A324" s="311" t="s">
        <v>870</v>
      </c>
      <c r="B324" s="311" t="s">
        <v>1169</v>
      </c>
      <c r="C324" s="317">
        <v>692</v>
      </c>
      <c r="D324" s="311" t="b">
        <v>0</v>
      </c>
      <c r="E324" s="311" t="s">
        <v>1464</v>
      </c>
      <c r="F324" s="313">
        <v>1.2561745319519042</v>
      </c>
      <c r="G324" s="313">
        <v>0.88071791683959966</v>
      </c>
      <c r="H324" s="313">
        <v>1.0314589159088134</v>
      </c>
      <c r="I324" s="313">
        <v>1.2198851465759275</v>
      </c>
      <c r="J324" s="314"/>
      <c r="K324" s="315">
        <v>43566.272222222222</v>
      </c>
      <c r="L324" s="315">
        <v>43630.334027777775</v>
      </c>
      <c r="M324" s="315">
        <v>43745.754861111112</v>
      </c>
      <c r="N324" s="315">
        <v>43874.267361111109</v>
      </c>
      <c r="O324" s="314"/>
      <c r="P324" s="316">
        <v>0</v>
      </c>
      <c r="Q324" s="316">
        <v>0</v>
      </c>
      <c r="R324" s="316">
        <v>0</v>
      </c>
      <c r="S324" s="316">
        <v>0</v>
      </c>
      <c r="U324" s="321">
        <v>4.1208791208791208E-2</v>
      </c>
      <c r="W324" s="327">
        <f t="shared" ref="W324:W387" ca="1" si="15">IF(OR(ISNUMBER(F324),ISNUMBER(G324),ISNUMBER(H324),ISNUMBER(I324)),MAX(F324,G324,H324,I324),"")</f>
        <v>1.2561745319519042</v>
      </c>
      <c r="X324" s="322">
        <f t="shared" ref="X324:X387" ca="1" si="16">IF(W324="","",IF(W324=F324,K324,IF(W324=G324,L324,IF(W324=H324,M324,IF(W324=I324,N324)))))</f>
        <v>43566.272222222222</v>
      </c>
      <c r="Y324" s="328">
        <f t="shared" ref="Y324:Y387" ca="1" si="17">IF(X324="","",IF(X324=K324,P324,IF(X324=L324,Q324,IF(X324=M324,R324,IF(X324=N324,S324,"")))))</f>
        <v>0</v>
      </c>
    </row>
    <row r="325" spans="1:25" s="304" customFormat="1" x14ac:dyDescent="0.25">
      <c r="A325" s="311" t="s">
        <v>870</v>
      </c>
      <c r="B325" s="311" t="s">
        <v>1700</v>
      </c>
      <c r="C325" s="317">
        <v>686</v>
      </c>
      <c r="D325" s="311" t="b">
        <v>1</v>
      </c>
      <c r="E325" s="311" t="s">
        <v>1257</v>
      </c>
      <c r="F325" s="313" t="s">
        <v>873</v>
      </c>
      <c r="G325" s="313" t="s">
        <v>873</v>
      </c>
      <c r="H325" s="313" t="s">
        <v>873</v>
      </c>
      <c r="I325" s="313" t="s">
        <v>873</v>
      </c>
      <c r="J325" s="314"/>
      <c r="K325" s="315" t="s">
        <v>875</v>
      </c>
      <c r="L325" s="315" t="s">
        <v>875</v>
      </c>
      <c r="M325" s="315" t="s">
        <v>875</v>
      </c>
      <c r="N325" s="315" t="s">
        <v>875</v>
      </c>
      <c r="O325" s="314"/>
      <c r="P325" s="316">
        <v>0</v>
      </c>
      <c r="Q325" s="316">
        <v>0</v>
      </c>
      <c r="R325" s="316">
        <v>0</v>
      </c>
      <c r="S325" s="316">
        <v>0</v>
      </c>
      <c r="U325" s="321" t="s">
        <v>873</v>
      </c>
      <c r="W325" s="327" t="str">
        <f t="shared" ca="1" si="15"/>
        <v/>
      </c>
      <c r="X325" s="322" t="str">
        <f t="shared" ca="1" si="16"/>
        <v/>
      </c>
      <c r="Y325" s="328" t="str">
        <f t="shared" ca="1" si="17"/>
        <v/>
      </c>
    </row>
    <row r="326" spans="1:25" s="304" customFormat="1" x14ac:dyDescent="0.25">
      <c r="A326" s="311" t="s">
        <v>870</v>
      </c>
      <c r="B326" s="311" t="s">
        <v>1170</v>
      </c>
      <c r="C326" s="317">
        <v>695</v>
      </c>
      <c r="D326" s="311" t="b">
        <v>0</v>
      </c>
      <c r="E326" s="311" t="s">
        <v>1465</v>
      </c>
      <c r="F326" s="313">
        <v>0.71811309701538084</v>
      </c>
      <c r="G326" s="313">
        <v>0.59877653028869626</v>
      </c>
      <c r="H326" s="313">
        <v>0.62529579156494131</v>
      </c>
      <c r="I326" s="313">
        <v>0.7278833664703368</v>
      </c>
      <c r="J326" s="314"/>
      <c r="K326" s="315">
        <v>43571.210416666669</v>
      </c>
      <c r="L326" s="315">
        <v>43629.325694444444</v>
      </c>
      <c r="M326" s="315">
        <v>43769.212500000001</v>
      </c>
      <c r="N326" s="315">
        <v>43781.209722222222</v>
      </c>
      <c r="O326" s="314"/>
      <c r="P326" s="316">
        <v>0</v>
      </c>
      <c r="Q326" s="316">
        <v>0</v>
      </c>
      <c r="R326" s="316">
        <v>0</v>
      </c>
      <c r="S326" s="316">
        <v>0</v>
      </c>
      <c r="U326" s="321">
        <v>5.4945054945054944E-2</v>
      </c>
      <c r="W326" s="327">
        <f t="shared" ca="1" si="15"/>
        <v>0.7278833664703368</v>
      </c>
      <c r="X326" s="322">
        <f t="shared" ca="1" si="16"/>
        <v>43781.209722222222</v>
      </c>
      <c r="Y326" s="328">
        <f t="shared" ca="1" si="17"/>
        <v>0</v>
      </c>
    </row>
    <row r="327" spans="1:25" s="304" customFormat="1" x14ac:dyDescent="0.25">
      <c r="A327" s="311" t="s">
        <v>870</v>
      </c>
      <c r="B327" s="311" t="s">
        <v>1171</v>
      </c>
      <c r="C327" s="317">
        <v>698</v>
      </c>
      <c r="D327" s="311" t="b">
        <v>0</v>
      </c>
      <c r="E327" s="311" t="s">
        <v>1466</v>
      </c>
      <c r="F327" s="313">
        <v>0.86327107458496088</v>
      </c>
      <c r="G327" s="313">
        <v>0.72160249453735348</v>
      </c>
      <c r="H327" s="313">
        <v>0.76417289720153803</v>
      </c>
      <c r="I327" s="313">
        <v>0.93096496498107906</v>
      </c>
      <c r="J327" s="314"/>
      <c r="K327" s="315">
        <v>43578.299305555556</v>
      </c>
      <c r="L327" s="315">
        <v>43622.690972222219</v>
      </c>
      <c r="M327" s="315">
        <v>43768.549305555556</v>
      </c>
      <c r="N327" s="315">
        <v>43886.307638888888</v>
      </c>
      <c r="O327" s="314"/>
      <c r="P327" s="316">
        <v>0</v>
      </c>
      <c r="Q327" s="316">
        <v>0</v>
      </c>
      <c r="R327" s="316">
        <v>0</v>
      </c>
      <c r="S327" s="316">
        <v>0</v>
      </c>
      <c r="U327" s="321">
        <v>3.021978021978022E-2</v>
      </c>
      <c r="W327" s="327">
        <f t="shared" ca="1" si="15"/>
        <v>0.93096496498107906</v>
      </c>
      <c r="X327" s="322">
        <f t="shared" ca="1" si="16"/>
        <v>43886.307638888888</v>
      </c>
      <c r="Y327" s="328">
        <f t="shared" ca="1" si="17"/>
        <v>0</v>
      </c>
    </row>
    <row r="328" spans="1:25" s="304" customFormat="1" x14ac:dyDescent="0.25">
      <c r="A328" s="311" t="s">
        <v>870</v>
      </c>
      <c r="B328" s="311" t="s">
        <v>1172</v>
      </c>
      <c r="C328" s="317">
        <v>693</v>
      </c>
      <c r="D328" s="311" t="b">
        <v>0</v>
      </c>
      <c r="E328" s="311" t="s">
        <v>1467</v>
      </c>
      <c r="F328" s="313">
        <v>1.1707733869552612</v>
      </c>
      <c r="G328" s="313">
        <v>0.92980718612670898</v>
      </c>
      <c r="H328" s="313">
        <v>1.0714083909988403</v>
      </c>
      <c r="I328" s="313">
        <v>1.4008753299713135</v>
      </c>
      <c r="J328" s="314"/>
      <c r="K328" s="315">
        <v>43559.279166666667</v>
      </c>
      <c r="L328" s="315">
        <v>43629.758333333331</v>
      </c>
      <c r="M328" s="315">
        <v>43768.305555555555</v>
      </c>
      <c r="N328" s="315">
        <v>43817.307638888888</v>
      </c>
      <c r="O328" s="314"/>
      <c r="P328" s="316">
        <v>0</v>
      </c>
      <c r="Q328" s="316">
        <v>0</v>
      </c>
      <c r="R328" s="316">
        <v>0</v>
      </c>
      <c r="S328" s="316">
        <v>0</v>
      </c>
      <c r="U328" s="321">
        <v>2.197802197802198E-2</v>
      </c>
      <c r="W328" s="327">
        <f t="shared" ca="1" si="15"/>
        <v>1.4008753299713135</v>
      </c>
      <c r="X328" s="322">
        <f t="shared" ca="1" si="16"/>
        <v>43817.307638888888</v>
      </c>
      <c r="Y328" s="328">
        <f t="shared" ca="1" si="17"/>
        <v>0</v>
      </c>
    </row>
    <row r="329" spans="1:25" s="304" customFormat="1" x14ac:dyDescent="0.25">
      <c r="A329" s="311" t="s">
        <v>870</v>
      </c>
      <c r="B329" s="311" t="s">
        <v>1173</v>
      </c>
      <c r="C329" s="317">
        <v>700</v>
      </c>
      <c r="D329" s="311" t="b">
        <v>0</v>
      </c>
      <c r="E329" s="311" t="s">
        <v>1468</v>
      </c>
      <c r="F329" s="313">
        <v>3.8634345979614255</v>
      </c>
      <c r="G329" s="313">
        <v>2.9743423305664058</v>
      </c>
      <c r="H329" s="313">
        <v>3.4363353065185542</v>
      </c>
      <c r="I329" s="313">
        <v>4.1998104259643556</v>
      </c>
      <c r="J329" s="314"/>
      <c r="K329" s="315">
        <v>43572.3125</v>
      </c>
      <c r="L329" s="315">
        <v>43629.322222222225</v>
      </c>
      <c r="M329" s="315">
        <v>43767.311111111114</v>
      </c>
      <c r="N329" s="315">
        <v>43901.797222222223</v>
      </c>
      <c r="O329" s="314"/>
      <c r="P329" s="316">
        <v>0</v>
      </c>
      <c r="Q329" s="316">
        <v>0</v>
      </c>
      <c r="R329" s="316">
        <v>0</v>
      </c>
      <c r="S329" s="316">
        <v>0</v>
      </c>
      <c r="U329" s="321">
        <v>1.9230769230769232E-2</v>
      </c>
      <c r="W329" s="327">
        <f t="shared" ca="1" si="15"/>
        <v>4.1998104259643556</v>
      </c>
      <c r="X329" s="322">
        <f t="shared" ca="1" si="16"/>
        <v>43901.797222222223</v>
      </c>
      <c r="Y329" s="328">
        <f t="shared" ca="1" si="17"/>
        <v>0</v>
      </c>
    </row>
    <row r="330" spans="1:25" s="304" customFormat="1" x14ac:dyDescent="0.25">
      <c r="A330" s="311" t="s">
        <v>870</v>
      </c>
      <c r="B330" s="311" t="s">
        <v>1174</v>
      </c>
      <c r="C330" s="317">
        <v>697</v>
      </c>
      <c r="D330" s="311" t="b">
        <v>0</v>
      </c>
      <c r="E330" s="311" t="s">
        <v>1469</v>
      </c>
      <c r="F330" s="313">
        <v>1.6190694031982422</v>
      </c>
      <c r="G330" s="313">
        <v>1.2847874172058105</v>
      </c>
      <c r="H330" s="313">
        <v>1.5548649830017089</v>
      </c>
      <c r="I330" s="313">
        <v>1.9561429362792966</v>
      </c>
      <c r="J330" s="314"/>
      <c r="K330" s="315">
        <v>43558.296527777777</v>
      </c>
      <c r="L330" s="315">
        <v>43627.29583333333</v>
      </c>
      <c r="M330" s="315">
        <v>43767.301388888889</v>
      </c>
      <c r="N330" s="315">
        <v>43888.298611111109</v>
      </c>
      <c r="O330" s="314"/>
      <c r="P330" s="316">
        <v>0</v>
      </c>
      <c r="Q330" s="316">
        <v>0</v>
      </c>
      <c r="R330" s="316">
        <v>0</v>
      </c>
      <c r="S330" s="316">
        <v>0</v>
      </c>
      <c r="U330" s="321">
        <v>3.2967032967032968E-2</v>
      </c>
      <c r="W330" s="327">
        <f t="shared" ca="1" si="15"/>
        <v>1.9561429362792966</v>
      </c>
      <c r="X330" s="322">
        <f t="shared" ca="1" si="16"/>
        <v>43888.298611111109</v>
      </c>
      <c r="Y330" s="328">
        <f t="shared" ca="1" si="17"/>
        <v>0</v>
      </c>
    </row>
    <row r="331" spans="1:25" s="304" customFormat="1" x14ac:dyDescent="0.25">
      <c r="A331" s="311" t="s">
        <v>870</v>
      </c>
      <c r="B331" s="311" t="s">
        <v>1175</v>
      </c>
      <c r="C331" s="317">
        <v>790</v>
      </c>
      <c r="D331" s="311" t="b">
        <v>0</v>
      </c>
      <c r="E331" s="311" t="s">
        <v>1470</v>
      </c>
      <c r="F331" s="313">
        <v>1.9660741866455078</v>
      </c>
      <c r="G331" s="313">
        <v>1.4246711804504393</v>
      </c>
      <c r="H331" s="313">
        <v>1.8474678118896484</v>
      </c>
      <c r="I331" s="313">
        <v>2.3204977554016111</v>
      </c>
      <c r="J331" s="314"/>
      <c r="K331" s="315">
        <v>43592.322222222225</v>
      </c>
      <c r="L331" s="315">
        <v>43629.313888888886</v>
      </c>
      <c r="M331" s="315">
        <v>43769.231944444444</v>
      </c>
      <c r="N331" s="315">
        <v>43817.230555555558</v>
      </c>
      <c r="O331" s="314"/>
      <c r="P331" s="316">
        <v>0</v>
      </c>
      <c r="Q331" s="316">
        <v>0</v>
      </c>
      <c r="R331" s="316">
        <v>0</v>
      </c>
      <c r="S331" s="316">
        <v>0</v>
      </c>
      <c r="U331" s="321">
        <v>2.197802197802198E-2</v>
      </c>
      <c r="W331" s="327">
        <f t="shared" ca="1" si="15"/>
        <v>2.3204977554016111</v>
      </c>
      <c r="X331" s="322">
        <f t="shared" ca="1" si="16"/>
        <v>43817.230555555558</v>
      </c>
      <c r="Y331" s="328">
        <f t="shared" ca="1" si="17"/>
        <v>0</v>
      </c>
    </row>
    <row r="332" spans="1:25" s="304" customFormat="1" x14ac:dyDescent="0.25">
      <c r="A332" s="311" t="s">
        <v>870</v>
      </c>
      <c r="B332" s="311" t="s">
        <v>634</v>
      </c>
      <c r="C332" s="317">
        <v>791</v>
      </c>
      <c r="D332" s="311" t="b">
        <v>0</v>
      </c>
      <c r="E332" s="311" t="s">
        <v>1471</v>
      </c>
      <c r="F332" s="313">
        <v>1.4334347922973634</v>
      </c>
      <c r="G332" s="313">
        <v>1.1138081014709471</v>
      </c>
      <c r="H332" s="313">
        <v>1.3859792185668944</v>
      </c>
      <c r="I332" s="313">
        <v>1.6204652494201659</v>
      </c>
      <c r="J332" s="314"/>
      <c r="K332" s="315">
        <v>43557.231249999997</v>
      </c>
      <c r="L332" s="315">
        <v>43630.231944444444</v>
      </c>
      <c r="M332" s="315">
        <v>43767.230555555558</v>
      </c>
      <c r="N332" s="315">
        <v>43817.230555555558</v>
      </c>
      <c r="O332" s="314"/>
      <c r="P332" s="316">
        <v>0</v>
      </c>
      <c r="Q332" s="316">
        <v>0</v>
      </c>
      <c r="R332" s="316">
        <v>0</v>
      </c>
      <c r="S332" s="316">
        <v>0</v>
      </c>
      <c r="U332" s="321">
        <v>1.6483516483516484E-2</v>
      </c>
      <c r="W332" s="327">
        <f t="shared" ca="1" si="15"/>
        <v>1.6204652494201659</v>
      </c>
      <c r="X332" s="322">
        <f t="shared" ca="1" si="16"/>
        <v>43817.230555555558</v>
      </c>
      <c r="Y332" s="328">
        <f t="shared" ca="1" si="17"/>
        <v>0</v>
      </c>
    </row>
    <row r="333" spans="1:25" s="304" customFormat="1" x14ac:dyDescent="0.25">
      <c r="A333" s="311" t="s">
        <v>870</v>
      </c>
      <c r="B333" s="311" t="s">
        <v>635</v>
      </c>
      <c r="C333" s="317">
        <v>687</v>
      </c>
      <c r="D333" s="311" t="b">
        <v>0</v>
      </c>
      <c r="E333" s="311" t="s">
        <v>1472</v>
      </c>
      <c r="F333" s="313">
        <v>3.0818150765380858</v>
      </c>
      <c r="G333" s="313">
        <v>2.3858012064514158</v>
      </c>
      <c r="H333" s="313">
        <v>2.9664329713745117</v>
      </c>
      <c r="I333" s="313">
        <v>3.5693966769409173</v>
      </c>
      <c r="J333" s="314"/>
      <c r="K333" s="315">
        <v>43559.304166666669</v>
      </c>
      <c r="L333" s="315">
        <v>43629.318055555559</v>
      </c>
      <c r="M333" s="315">
        <v>43769.231944444444</v>
      </c>
      <c r="N333" s="315">
        <v>43889.230555555558</v>
      </c>
      <c r="O333" s="314"/>
      <c r="P333" s="316">
        <v>0</v>
      </c>
      <c r="Q333" s="316">
        <v>0</v>
      </c>
      <c r="R333" s="316">
        <v>0</v>
      </c>
      <c r="S333" s="316">
        <v>0</v>
      </c>
      <c r="U333" s="321">
        <v>2.7472527472527472E-2</v>
      </c>
      <c r="W333" s="327">
        <f t="shared" ca="1" si="15"/>
        <v>3.5693966769409173</v>
      </c>
      <c r="X333" s="322">
        <f t="shared" ca="1" si="16"/>
        <v>43889.230555555558</v>
      </c>
      <c r="Y333" s="328">
        <f t="shared" ca="1" si="17"/>
        <v>0</v>
      </c>
    </row>
    <row r="334" spans="1:25" s="304" customFormat="1" x14ac:dyDescent="0.25">
      <c r="A334" s="311" t="s">
        <v>804</v>
      </c>
      <c r="B334" s="311" t="s">
        <v>1176</v>
      </c>
      <c r="C334" s="317">
        <v>523</v>
      </c>
      <c r="D334" s="311" t="b">
        <v>0</v>
      </c>
      <c r="E334" s="311" t="s">
        <v>1473</v>
      </c>
      <c r="F334" s="313">
        <v>1.1911122978973387</v>
      </c>
      <c r="G334" s="313">
        <v>0.89954832279968255</v>
      </c>
      <c r="H334" s="313">
        <v>1.0915985499267578</v>
      </c>
      <c r="I334" s="313">
        <v>1.5328254970703126</v>
      </c>
      <c r="J334" s="314"/>
      <c r="K334" s="315">
        <v>43557.279166666667</v>
      </c>
      <c r="L334" s="315">
        <v>43628.743055555555</v>
      </c>
      <c r="M334" s="315">
        <v>43767.838194444441</v>
      </c>
      <c r="N334" s="315">
        <v>43824.48333333333</v>
      </c>
      <c r="O334" s="314"/>
      <c r="P334" s="316">
        <v>0</v>
      </c>
      <c r="Q334" s="316">
        <v>0</v>
      </c>
      <c r="R334" s="316">
        <v>0</v>
      </c>
      <c r="S334" s="316">
        <v>0</v>
      </c>
      <c r="U334" s="321">
        <v>3.8461538461538464E-2</v>
      </c>
      <c r="W334" s="327">
        <f t="shared" ca="1" si="15"/>
        <v>1.5328254970703126</v>
      </c>
      <c r="X334" s="322">
        <f t="shared" ca="1" si="16"/>
        <v>43824.48333333333</v>
      </c>
      <c r="Y334" s="328">
        <f t="shared" ca="1" si="17"/>
        <v>0</v>
      </c>
    </row>
    <row r="335" spans="1:25" s="304" customFormat="1" x14ac:dyDescent="0.25">
      <c r="A335" s="311" t="s">
        <v>804</v>
      </c>
      <c r="B335" s="311" t="s">
        <v>804</v>
      </c>
      <c r="C335" s="317">
        <v>536</v>
      </c>
      <c r="D335" s="311" t="b">
        <v>0</v>
      </c>
      <c r="E335" s="311" t="s">
        <v>1474</v>
      </c>
      <c r="F335" s="313">
        <v>0.33626338839530945</v>
      </c>
      <c r="G335" s="313">
        <v>0.25934040546417236</v>
      </c>
      <c r="H335" s="313">
        <v>0.32380920648574829</v>
      </c>
      <c r="I335" s="313">
        <v>0.4153842031955719</v>
      </c>
      <c r="J335" s="314"/>
      <c r="K335" s="315">
        <v>43558.840277777781</v>
      </c>
      <c r="L335" s="315">
        <v>43623.85</v>
      </c>
      <c r="M335" s="315">
        <v>43769.836805555555</v>
      </c>
      <c r="N335" s="315">
        <v>43824.482638888891</v>
      </c>
      <c r="O335" s="314"/>
      <c r="P335" s="316">
        <v>0</v>
      </c>
      <c r="Q335" s="316">
        <v>0</v>
      </c>
      <c r="R335" s="316">
        <v>0</v>
      </c>
      <c r="S335" s="316">
        <v>0</v>
      </c>
      <c r="U335" s="321">
        <v>3.5714285714285712E-2</v>
      </c>
      <c r="W335" s="327">
        <f t="shared" ca="1" si="15"/>
        <v>0.4153842031955719</v>
      </c>
      <c r="X335" s="322">
        <f t="shared" ca="1" si="16"/>
        <v>43824.482638888891</v>
      </c>
      <c r="Y335" s="328">
        <f t="shared" ca="1" si="17"/>
        <v>0</v>
      </c>
    </row>
    <row r="336" spans="1:25" s="304" customFormat="1" x14ac:dyDescent="0.25">
      <c r="A336" s="311" t="s">
        <v>805</v>
      </c>
      <c r="B336" s="311" t="s">
        <v>1177</v>
      </c>
      <c r="C336" s="317">
        <v>377</v>
      </c>
      <c r="D336" s="311" t="b">
        <v>1</v>
      </c>
      <c r="E336" s="311" t="s">
        <v>1257</v>
      </c>
      <c r="F336" s="313"/>
      <c r="G336" s="313"/>
      <c r="H336" s="313"/>
      <c r="I336" s="313"/>
      <c r="J336" s="314"/>
      <c r="K336" s="315"/>
      <c r="L336" s="315"/>
      <c r="M336" s="315"/>
      <c r="N336" s="315"/>
      <c r="O336" s="314"/>
      <c r="P336" s="316">
        <v>0</v>
      </c>
      <c r="Q336" s="316">
        <v>0</v>
      </c>
      <c r="R336" s="316">
        <v>0</v>
      </c>
      <c r="S336" s="316">
        <v>0</v>
      </c>
      <c r="U336" s="321"/>
      <c r="W336" s="327" t="str">
        <f t="shared" ca="1" si="15"/>
        <v/>
      </c>
      <c r="X336" s="322" t="str">
        <f t="shared" ca="1" si="16"/>
        <v/>
      </c>
      <c r="Y336" s="328" t="str">
        <f t="shared" ca="1" si="17"/>
        <v/>
      </c>
    </row>
    <row r="337" spans="1:25" s="304" customFormat="1" x14ac:dyDescent="0.25">
      <c r="A337" s="311" t="s">
        <v>805</v>
      </c>
      <c r="B337" s="311" t="s">
        <v>1178</v>
      </c>
      <c r="C337" s="317">
        <v>139</v>
      </c>
      <c r="D337" s="311" t="b">
        <v>1</v>
      </c>
      <c r="E337" s="311" t="s">
        <v>1257</v>
      </c>
      <c r="F337" s="313"/>
      <c r="G337" s="313"/>
      <c r="H337" s="313"/>
      <c r="I337" s="313"/>
      <c r="J337" s="314"/>
      <c r="K337" s="315"/>
      <c r="L337" s="315"/>
      <c r="M337" s="315"/>
      <c r="N337" s="315"/>
      <c r="O337" s="314"/>
      <c r="P337" s="316">
        <v>2.9562852382659912</v>
      </c>
      <c r="Q337" s="316">
        <v>2.9562852382659912</v>
      </c>
      <c r="R337" s="316">
        <v>2.9562852382659912</v>
      </c>
      <c r="S337" s="316">
        <v>2.9562852382659912</v>
      </c>
      <c r="U337" s="321"/>
      <c r="W337" s="327" t="str">
        <f t="shared" ca="1" si="15"/>
        <v/>
      </c>
      <c r="X337" s="322" t="str">
        <f t="shared" ca="1" si="16"/>
        <v/>
      </c>
      <c r="Y337" s="328" t="str">
        <f t="shared" ca="1" si="17"/>
        <v/>
      </c>
    </row>
    <row r="338" spans="1:25" s="304" customFormat="1" x14ac:dyDescent="0.25">
      <c r="A338" s="311" t="s">
        <v>800</v>
      </c>
      <c r="B338" s="311" t="s">
        <v>1179</v>
      </c>
      <c r="C338" s="317">
        <v>955</v>
      </c>
      <c r="D338" s="311" t="b">
        <v>0</v>
      </c>
      <c r="E338" s="311" t="s">
        <v>1565</v>
      </c>
      <c r="F338" s="313">
        <v>8.4186452496796846</v>
      </c>
      <c r="G338" s="313">
        <v>9.5147146284580231</v>
      </c>
      <c r="H338" s="313">
        <v>6.8217623457312584</v>
      </c>
      <c r="I338" s="313">
        <v>7.2967051863670349</v>
      </c>
      <c r="J338" s="314"/>
      <c r="K338" s="315">
        <v>43614.338888888888</v>
      </c>
      <c r="L338" s="315">
        <v>43668.51458333333</v>
      </c>
      <c r="M338" s="315">
        <v>43767.970833333333</v>
      </c>
      <c r="N338" s="315">
        <v>43802.458333333336</v>
      </c>
      <c r="O338" s="314"/>
      <c r="P338" s="316">
        <v>1.9519500434398651E-2</v>
      </c>
      <c r="Q338" s="316">
        <v>0.26955500245094299</v>
      </c>
      <c r="R338" s="316">
        <v>3.1909998506307602E-2</v>
      </c>
      <c r="S338" s="316">
        <v>0.11029499769210815</v>
      </c>
      <c r="U338" s="321">
        <v>0.23351648351648352</v>
      </c>
      <c r="W338" s="327">
        <f t="shared" ca="1" si="15"/>
        <v>9.5147146284580231</v>
      </c>
      <c r="X338" s="322">
        <f t="shared" ca="1" si="16"/>
        <v>43668.51458333333</v>
      </c>
      <c r="Y338" s="328">
        <f t="shared" ca="1" si="17"/>
        <v>0.26955500245094299</v>
      </c>
    </row>
    <row r="339" spans="1:25" s="304" customFormat="1" x14ac:dyDescent="0.25">
      <c r="A339" s="311" t="s">
        <v>803</v>
      </c>
      <c r="B339" s="311" t="s">
        <v>1180</v>
      </c>
      <c r="C339" s="317">
        <v>212</v>
      </c>
      <c r="D339" s="311" t="b">
        <v>0</v>
      </c>
      <c r="E339" s="311" t="s">
        <v>1475</v>
      </c>
      <c r="F339" s="313">
        <v>1.3760000467300415</v>
      </c>
      <c r="G339" s="313">
        <v>1.1200000047683716</v>
      </c>
      <c r="H339" s="313">
        <v>1.5360000133514404</v>
      </c>
      <c r="I339" s="313">
        <v>1.7280000448226929</v>
      </c>
      <c r="J339" s="314"/>
      <c r="K339" s="315">
        <v>43572.349305555559</v>
      </c>
      <c r="L339" s="315">
        <v>43686.710416666669</v>
      </c>
      <c r="M339" s="315">
        <v>43766.727083333331</v>
      </c>
      <c r="N339" s="315">
        <v>43817.708333333336</v>
      </c>
      <c r="O339" s="314"/>
      <c r="P339" s="316">
        <v>0</v>
      </c>
      <c r="Q339" s="316">
        <v>0</v>
      </c>
      <c r="R339" s="316">
        <v>0</v>
      </c>
      <c r="S339" s="316">
        <v>0</v>
      </c>
      <c r="U339" s="321">
        <v>3.8461538461538464E-2</v>
      </c>
      <c r="W339" s="327">
        <f t="shared" ca="1" si="15"/>
        <v>1.7280000448226929</v>
      </c>
      <c r="X339" s="322">
        <f t="shared" ca="1" si="16"/>
        <v>43817.708333333336</v>
      </c>
      <c r="Y339" s="328">
        <f t="shared" ca="1" si="17"/>
        <v>0</v>
      </c>
    </row>
    <row r="340" spans="1:25" s="304" customFormat="1" x14ac:dyDescent="0.25">
      <c r="A340" s="311" t="s">
        <v>871</v>
      </c>
      <c r="B340" s="311" t="s">
        <v>1181</v>
      </c>
      <c r="C340" s="317">
        <v>206</v>
      </c>
      <c r="D340" s="311" t="b">
        <v>0</v>
      </c>
      <c r="E340" s="311" t="s">
        <v>1476</v>
      </c>
      <c r="F340" s="313">
        <v>1.8860339777026176</v>
      </c>
      <c r="G340" s="313">
        <v>1.2696276391468047</v>
      </c>
      <c r="H340" s="313">
        <v>1.9099528998718263</v>
      </c>
      <c r="I340" s="313">
        <v>2.1913869316902161</v>
      </c>
      <c r="J340" s="314"/>
      <c r="K340" s="315">
        <v>43571.815972222219</v>
      </c>
      <c r="L340" s="315">
        <v>43631.838888888888</v>
      </c>
      <c r="M340" s="315">
        <v>43767.815972222219</v>
      </c>
      <c r="N340" s="315">
        <v>43830.819444444445</v>
      </c>
      <c r="O340" s="314"/>
      <c r="P340" s="316">
        <v>2.605399055814743E-2</v>
      </c>
      <c r="Q340" s="316">
        <v>0.98260764131164546</v>
      </c>
      <c r="R340" s="316">
        <v>0.13585295384979248</v>
      </c>
      <c r="S340" s="316">
        <v>0.16190695122146606</v>
      </c>
      <c r="U340" s="321">
        <v>3.5714285714285712E-2</v>
      </c>
      <c r="W340" s="327">
        <f t="shared" ca="1" si="15"/>
        <v>2.1913869316902161</v>
      </c>
      <c r="X340" s="322">
        <f t="shared" ca="1" si="16"/>
        <v>43830.819444444445</v>
      </c>
      <c r="Y340" s="328">
        <f t="shared" ca="1" si="17"/>
        <v>0.16190695122146606</v>
      </c>
    </row>
    <row r="341" spans="1:25" s="304" customFormat="1" x14ac:dyDescent="0.25">
      <c r="A341" s="311" t="s">
        <v>871</v>
      </c>
      <c r="B341" s="311" t="s">
        <v>1182</v>
      </c>
      <c r="C341" s="317">
        <v>285</v>
      </c>
      <c r="D341" s="311" t="b">
        <v>1</v>
      </c>
      <c r="E341" s="311" t="s">
        <v>1257</v>
      </c>
      <c r="F341" s="313"/>
      <c r="G341" s="313"/>
      <c r="H341" s="313"/>
      <c r="I341" s="313"/>
      <c r="J341" s="314"/>
      <c r="K341" s="315"/>
      <c r="L341" s="315"/>
      <c r="M341" s="315"/>
      <c r="N341" s="315"/>
      <c r="O341" s="314"/>
      <c r="P341" s="316">
        <v>0</v>
      </c>
      <c r="Q341" s="316">
        <v>0</v>
      </c>
      <c r="R341" s="316">
        <v>0</v>
      </c>
      <c r="S341" s="316">
        <v>0</v>
      </c>
      <c r="U341" s="321"/>
      <c r="W341" s="327" t="str">
        <f t="shared" ca="1" si="15"/>
        <v/>
      </c>
      <c r="X341" s="322" t="str">
        <f t="shared" ca="1" si="16"/>
        <v/>
      </c>
      <c r="Y341" s="328" t="str">
        <f t="shared" ca="1" si="17"/>
        <v/>
      </c>
    </row>
    <row r="342" spans="1:25" s="304" customFormat="1" x14ac:dyDescent="0.25">
      <c r="A342" s="311" t="s">
        <v>871</v>
      </c>
      <c r="B342" s="311" t="s">
        <v>1183</v>
      </c>
      <c r="C342" s="317">
        <v>220</v>
      </c>
      <c r="D342" s="311" t="b">
        <v>0</v>
      </c>
      <c r="E342" s="311" t="s">
        <v>1477</v>
      </c>
      <c r="F342" s="313">
        <v>0.41595766812133783</v>
      </c>
      <c r="G342" s="313">
        <v>0.37126922180175781</v>
      </c>
      <c r="H342" s="313">
        <v>0.42320842279052734</v>
      </c>
      <c r="I342" s="313">
        <v>0.49157287317657467</v>
      </c>
      <c r="J342" s="314"/>
      <c r="K342" s="315">
        <v>43593.762499999997</v>
      </c>
      <c r="L342" s="315">
        <v>43649.939583333333</v>
      </c>
      <c r="M342" s="315">
        <v>43768.193749999999</v>
      </c>
      <c r="N342" s="315">
        <v>43892.770833333336</v>
      </c>
      <c r="O342" s="314"/>
      <c r="P342" s="316">
        <v>0</v>
      </c>
      <c r="Q342" s="316">
        <v>0</v>
      </c>
      <c r="R342" s="316">
        <v>0</v>
      </c>
      <c r="S342" s="316">
        <v>0</v>
      </c>
      <c r="U342" s="321">
        <v>2.7472527472527472E-2</v>
      </c>
      <c r="W342" s="327">
        <f t="shared" ca="1" si="15"/>
        <v>0.49157287317657467</v>
      </c>
      <c r="X342" s="322">
        <f t="shared" ca="1" si="16"/>
        <v>43892.770833333336</v>
      </c>
      <c r="Y342" s="328">
        <f t="shared" ca="1" si="17"/>
        <v>0</v>
      </c>
    </row>
    <row r="343" spans="1:25" s="304" customFormat="1" x14ac:dyDescent="0.25">
      <c r="A343" s="311" t="s">
        <v>871</v>
      </c>
      <c r="B343" s="311" t="s">
        <v>1184</v>
      </c>
      <c r="C343" s="317">
        <v>203</v>
      </c>
      <c r="D343" s="311" t="b">
        <v>1</v>
      </c>
      <c r="E343" s="311" t="s">
        <v>1478</v>
      </c>
      <c r="F343" s="313">
        <v>2.0992925905981958</v>
      </c>
      <c r="G343" s="313">
        <v>1.7848276867218016</v>
      </c>
      <c r="H343" s="313">
        <v>2.1121933788886067</v>
      </c>
      <c r="I343" s="313">
        <v>2.5334630379436573</v>
      </c>
      <c r="J343" s="314"/>
      <c r="K343" s="315">
        <v>43569.758333333331</v>
      </c>
      <c r="L343" s="315">
        <v>43677.770138888889</v>
      </c>
      <c r="M343" s="315">
        <v>43764.768055555556</v>
      </c>
      <c r="N343" s="315">
        <v>43799.730555555558</v>
      </c>
      <c r="O343" s="314"/>
      <c r="P343" s="316">
        <v>0</v>
      </c>
      <c r="Q343" s="316">
        <v>0.45454001426696777</v>
      </c>
      <c r="R343" s="316">
        <v>5.8619998395442963E-2</v>
      </c>
      <c r="S343" s="316">
        <v>7.9999997979030013E-4</v>
      </c>
      <c r="U343" s="321">
        <v>3.5714285714285712E-2</v>
      </c>
      <c r="W343" s="327">
        <f t="shared" ca="1" si="15"/>
        <v>2.5334630379436573</v>
      </c>
      <c r="X343" s="322">
        <f t="shared" ca="1" si="16"/>
        <v>43799.730555555558</v>
      </c>
      <c r="Y343" s="328">
        <f t="shared" ca="1" si="17"/>
        <v>7.9999997979030013E-4</v>
      </c>
    </row>
    <row r="344" spans="1:25" s="304" customFormat="1" x14ac:dyDescent="0.25">
      <c r="A344" s="311" t="s">
        <v>871</v>
      </c>
      <c r="B344" s="311" t="s">
        <v>1185</v>
      </c>
      <c r="C344" s="317">
        <v>205</v>
      </c>
      <c r="D344" s="311" t="b">
        <v>1</v>
      </c>
      <c r="E344" s="311" t="s">
        <v>1479</v>
      </c>
      <c r="F344" s="313">
        <v>2.8608932136230467</v>
      </c>
      <c r="G344" s="313">
        <v>2.4868583800506592</v>
      </c>
      <c r="H344" s="313">
        <v>2.8585753714561459</v>
      </c>
      <c r="I344" s="313">
        <v>3.3386317456769943</v>
      </c>
      <c r="J344" s="314"/>
      <c r="K344" s="315">
        <v>43593.792361111111</v>
      </c>
      <c r="L344" s="315">
        <v>43683.78402777778</v>
      </c>
      <c r="M344" s="315">
        <v>43767.73333333333</v>
      </c>
      <c r="N344" s="315">
        <v>43830.717361111114</v>
      </c>
      <c r="O344" s="314"/>
      <c r="P344" s="316">
        <v>0.90598201751708984</v>
      </c>
      <c r="Q344" s="316">
        <v>0.75799679756164551</v>
      </c>
      <c r="R344" s="316">
        <v>0.54505437612533569</v>
      </c>
      <c r="S344" s="316">
        <v>7.7655598521232605E-2</v>
      </c>
      <c r="U344" s="321">
        <v>3.2967032967032968E-2</v>
      </c>
      <c r="W344" s="327">
        <f t="shared" ca="1" si="15"/>
        <v>3.3386317456769943</v>
      </c>
      <c r="X344" s="322">
        <f t="shared" ca="1" si="16"/>
        <v>43830.717361111114</v>
      </c>
      <c r="Y344" s="328">
        <f t="shared" ca="1" si="17"/>
        <v>7.7655598521232605E-2</v>
      </c>
    </row>
    <row r="345" spans="1:25" s="304" customFormat="1" x14ac:dyDescent="0.25">
      <c r="A345" s="311" t="s">
        <v>871</v>
      </c>
      <c r="B345" s="311" t="s">
        <v>1186</v>
      </c>
      <c r="C345" s="317">
        <v>204</v>
      </c>
      <c r="D345" s="311" t="b">
        <v>0</v>
      </c>
      <c r="E345" s="311" t="s">
        <v>1480</v>
      </c>
      <c r="F345" s="313">
        <v>1.485270619392395</v>
      </c>
      <c r="G345" s="313">
        <v>1.2798194885253906</v>
      </c>
      <c r="H345" s="313">
        <v>1.7569388151168823</v>
      </c>
      <c r="I345" s="313">
        <v>2.0039982795715332</v>
      </c>
      <c r="J345" s="314"/>
      <c r="K345" s="315">
        <v>43569.75277777778</v>
      </c>
      <c r="L345" s="315">
        <v>43628.739583333336</v>
      </c>
      <c r="M345" s="315">
        <v>43766.798611111109</v>
      </c>
      <c r="N345" s="315">
        <v>43886.525000000001</v>
      </c>
      <c r="O345" s="314"/>
      <c r="P345" s="316">
        <v>0</v>
      </c>
      <c r="Q345" s="316">
        <v>0</v>
      </c>
      <c r="R345" s="316">
        <v>0</v>
      </c>
      <c r="S345" s="316">
        <v>0</v>
      </c>
      <c r="U345" s="321">
        <v>3.2967032967032968E-2</v>
      </c>
      <c r="W345" s="327">
        <f t="shared" ca="1" si="15"/>
        <v>2.0039982795715332</v>
      </c>
      <c r="X345" s="322">
        <f t="shared" ca="1" si="16"/>
        <v>43886.525000000001</v>
      </c>
      <c r="Y345" s="328">
        <f t="shared" ca="1" si="17"/>
        <v>0</v>
      </c>
    </row>
    <row r="346" spans="1:25" s="304" customFormat="1" x14ac:dyDescent="0.25">
      <c r="A346" s="311" t="s">
        <v>871</v>
      </c>
      <c r="B346" s="311" t="s">
        <v>1187</v>
      </c>
      <c r="C346" s="317">
        <v>239</v>
      </c>
      <c r="D346" s="311" t="b">
        <v>0</v>
      </c>
      <c r="E346" s="311" t="s">
        <v>1257</v>
      </c>
      <c r="F346" s="313" t="s">
        <v>873</v>
      </c>
      <c r="G346" s="313" t="s">
        <v>873</v>
      </c>
      <c r="H346" s="313" t="s">
        <v>873</v>
      </c>
      <c r="I346" s="313" t="s">
        <v>874</v>
      </c>
      <c r="J346" s="314"/>
      <c r="K346" s="315" t="s">
        <v>875</v>
      </c>
      <c r="L346" s="315" t="s">
        <v>875</v>
      </c>
      <c r="M346" s="315" t="s">
        <v>875</v>
      </c>
      <c r="N346" s="315" t="s">
        <v>875</v>
      </c>
      <c r="O346" s="314"/>
      <c r="P346" s="316">
        <v>0</v>
      </c>
      <c r="Q346" s="316">
        <v>0</v>
      </c>
      <c r="R346" s="316">
        <v>0</v>
      </c>
      <c r="S346" s="316">
        <v>0</v>
      </c>
      <c r="U346" s="321">
        <v>0.93406593406593408</v>
      </c>
      <c r="W346" s="327" t="str">
        <f t="shared" ca="1" si="15"/>
        <v/>
      </c>
      <c r="X346" s="322" t="str">
        <f t="shared" ca="1" si="16"/>
        <v/>
      </c>
      <c r="Y346" s="328" t="str">
        <f t="shared" ca="1" si="17"/>
        <v/>
      </c>
    </row>
    <row r="347" spans="1:25" s="304" customFormat="1" x14ac:dyDescent="0.25">
      <c r="A347" s="311" t="s">
        <v>790</v>
      </c>
      <c r="B347" s="311" t="s">
        <v>1188</v>
      </c>
      <c r="C347" s="317">
        <v>812</v>
      </c>
      <c r="D347" s="311" t="b">
        <v>0</v>
      </c>
      <c r="E347" s="311" t="s">
        <v>1481</v>
      </c>
      <c r="F347" s="313">
        <v>6.0630263135986322</v>
      </c>
      <c r="G347" s="313">
        <v>6.5388588511962888</v>
      </c>
      <c r="H347" s="313">
        <v>6.2472198728027344</v>
      </c>
      <c r="I347" s="313">
        <v>7.0607399239501953</v>
      </c>
      <c r="J347" s="314"/>
      <c r="K347" s="315">
        <v>43563.504166666666</v>
      </c>
      <c r="L347" s="315">
        <v>43629.506249999999</v>
      </c>
      <c r="M347" s="315">
        <v>43768.414583333331</v>
      </c>
      <c r="N347" s="315">
        <v>43878.432638888888</v>
      </c>
      <c r="O347" s="314"/>
      <c r="P347" s="316">
        <v>0</v>
      </c>
      <c r="Q347" s="316">
        <v>0</v>
      </c>
      <c r="R347" s="316">
        <v>0</v>
      </c>
      <c r="S347" s="316">
        <v>0</v>
      </c>
      <c r="U347" s="321">
        <v>1.6483516483516484E-2</v>
      </c>
      <c r="W347" s="327">
        <f t="shared" ca="1" si="15"/>
        <v>7.0607399239501953</v>
      </c>
      <c r="X347" s="322">
        <f t="shared" ca="1" si="16"/>
        <v>43878.432638888888</v>
      </c>
      <c r="Y347" s="328">
        <f t="shared" ca="1" si="17"/>
        <v>0</v>
      </c>
    </row>
    <row r="348" spans="1:25" s="304" customFormat="1" x14ac:dyDescent="0.25">
      <c r="A348" s="311" t="s">
        <v>809</v>
      </c>
      <c r="B348" s="311" t="s">
        <v>1189</v>
      </c>
      <c r="C348" s="317">
        <v>863</v>
      </c>
      <c r="D348" s="311" t="b">
        <v>0</v>
      </c>
      <c r="E348" s="311" t="s">
        <v>1482</v>
      </c>
      <c r="F348" s="313">
        <v>2.4140200614929199</v>
      </c>
      <c r="G348" s="313">
        <v>2.1413399577140808</v>
      </c>
      <c r="H348" s="313">
        <v>2.742840051651001</v>
      </c>
      <c r="I348" s="313">
        <v>3.0877000093460083</v>
      </c>
      <c r="J348" s="314"/>
      <c r="K348" s="315">
        <v>43558.837500000001</v>
      </c>
      <c r="L348" s="315">
        <v>43640.730555555558</v>
      </c>
      <c r="M348" s="315">
        <v>43766.760416666664</v>
      </c>
      <c r="N348" s="315">
        <v>43843.786111111112</v>
      </c>
      <c r="O348" s="314"/>
      <c r="P348" s="316">
        <v>0</v>
      </c>
      <c r="Q348" s="316">
        <v>0</v>
      </c>
      <c r="R348" s="316">
        <v>0</v>
      </c>
      <c r="S348" s="316">
        <v>0</v>
      </c>
      <c r="U348" s="321">
        <v>2.4725274725274724E-2</v>
      </c>
      <c r="W348" s="327">
        <f t="shared" ca="1" si="15"/>
        <v>3.0877000093460083</v>
      </c>
      <c r="X348" s="322">
        <f t="shared" ca="1" si="16"/>
        <v>43843.786111111112</v>
      </c>
      <c r="Y348" s="328">
        <f t="shared" ca="1" si="17"/>
        <v>0</v>
      </c>
    </row>
    <row r="349" spans="1:25" s="304" customFormat="1" x14ac:dyDescent="0.25">
      <c r="A349" s="311" t="s">
        <v>809</v>
      </c>
      <c r="B349" s="311" t="s">
        <v>1190</v>
      </c>
      <c r="C349" s="317">
        <v>901</v>
      </c>
      <c r="D349" s="311" t="b">
        <v>1</v>
      </c>
      <c r="E349" s="311" t="s">
        <v>1483</v>
      </c>
      <c r="F349" s="313">
        <v>2.2869318458743093</v>
      </c>
      <c r="G349" s="313">
        <v>2.2942158941917419</v>
      </c>
      <c r="H349" s="313">
        <v>2.3346980253429113</v>
      </c>
      <c r="I349" s="313">
        <v>2.6455874465522764</v>
      </c>
      <c r="J349" s="314"/>
      <c r="K349" s="315">
        <v>43558.836111111108</v>
      </c>
      <c r="L349" s="315">
        <v>43707.101388888892</v>
      </c>
      <c r="M349" s="315">
        <v>43767.839583333334</v>
      </c>
      <c r="N349" s="315">
        <v>43788.848611111112</v>
      </c>
      <c r="O349" s="314"/>
      <c r="P349" s="316">
        <v>3.9420001208782196E-2</v>
      </c>
      <c r="Q349" s="316">
        <v>0.85044997930526733</v>
      </c>
      <c r="R349" s="316">
        <v>0</v>
      </c>
      <c r="S349" s="316">
        <v>0.27156001329421997</v>
      </c>
      <c r="U349" s="321">
        <v>6.3186813186813184E-2</v>
      </c>
      <c r="W349" s="327">
        <f t="shared" ca="1" si="15"/>
        <v>2.6455874465522764</v>
      </c>
      <c r="X349" s="322">
        <f t="shared" ca="1" si="16"/>
        <v>43788.848611111112</v>
      </c>
      <c r="Y349" s="328">
        <f t="shared" ca="1" si="17"/>
        <v>0.27156001329421997</v>
      </c>
    </row>
    <row r="350" spans="1:25" s="304" customFormat="1" x14ac:dyDescent="0.25">
      <c r="A350" s="311" t="s">
        <v>809</v>
      </c>
      <c r="B350" s="311" t="s">
        <v>1191</v>
      </c>
      <c r="C350" s="317">
        <v>909</v>
      </c>
      <c r="D350" s="311" t="b">
        <v>0</v>
      </c>
      <c r="E350" s="311" t="s">
        <v>1484</v>
      </c>
      <c r="F350" s="313">
        <v>5.141201376914978</v>
      </c>
      <c r="G350" s="313">
        <v>4.5622062385082245</v>
      </c>
      <c r="H350" s="313">
        <v>5.5836917804554105</v>
      </c>
      <c r="I350" s="313">
        <v>5.9938308000564575</v>
      </c>
      <c r="J350" s="314"/>
      <c r="K350" s="315">
        <v>43557.706944444442</v>
      </c>
      <c r="L350" s="315">
        <v>43621.709027777775</v>
      </c>
      <c r="M350" s="315">
        <v>43768.705555555556</v>
      </c>
      <c r="N350" s="315">
        <v>43788.711111111108</v>
      </c>
      <c r="O350" s="314"/>
      <c r="P350" s="316">
        <v>1.786811351776123</v>
      </c>
      <c r="Q350" s="316">
        <v>0.46666619181632996</v>
      </c>
      <c r="R350" s="316">
        <v>0</v>
      </c>
      <c r="S350" s="316">
        <v>0.26227080821990967</v>
      </c>
      <c r="U350" s="321">
        <v>1.6483516483516484E-2</v>
      </c>
      <c r="W350" s="327">
        <f t="shared" ca="1" si="15"/>
        <v>5.9938308000564575</v>
      </c>
      <c r="X350" s="322">
        <f t="shared" ca="1" si="16"/>
        <v>43788.711111111108</v>
      </c>
      <c r="Y350" s="328">
        <f t="shared" ca="1" si="17"/>
        <v>0.26227080821990967</v>
      </c>
    </row>
    <row r="351" spans="1:25" s="304" customFormat="1" x14ac:dyDescent="0.25">
      <c r="A351" s="311" t="s">
        <v>809</v>
      </c>
      <c r="B351" s="311" t="s">
        <v>1192</v>
      </c>
      <c r="C351" s="317">
        <v>913</v>
      </c>
      <c r="D351" s="311" t="b">
        <v>1</v>
      </c>
      <c r="E351" s="311" t="s">
        <v>1485</v>
      </c>
      <c r="F351" s="313">
        <v>0.83254555928671359</v>
      </c>
      <c r="G351" s="313">
        <v>0.96740808285069468</v>
      </c>
      <c r="H351" s="313">
        <v>1.2320736088531017</v>
      </c>
      <c r="I351" s="313">
        <v>1.380472029517412</v>
      </c>
      <c r="J351" s="314"/>
      <c r="K351" s="315">
        <v>43612.885416666664</v>
      </c>
      <c r="L351" s="315">
        <v>43704.779166666667</v>
      </c>
      <c r="M351" s="315">
        <v>43766.849305555559</v>
      </c>
      <c r="N351" s="315">
        <v>43823.493750000001</v>
      </c>
      <c r="O351" s="314"/>
      <c r="P351" s="316">
        <v>0</v>
      </c>
      <c r="Q351" s="316">
        <v>0</v>
      </c>
      <c r="R351" s="316">
        <v>0</v>
      </c>
      <c r="S351" s="316">
        <v>0</v>
      </c>
      <c r="U351" s="321">
        <v>0.2087912087912088</v>
      </c>
      <c r="W351" s="327">
        <f t="shared" ca="1" si="15"/>
        <v>1.380472029517412</v>
      </c>
      <c r="X351" s="322">
        <f t="shared" ca="1" si="16"/>
        <v>43823.493750000001</v>
      </c>
      <c r="Y351" s="328">
        <f t="shared" ca="1" si="17"/>
        <v>0</v>
      </c>
    </row>
    <row r="352" spans="1:25" s="304" customFormat="1" x14ac:dyDescent="0.25">
      <c r="A352" s="311" t="s">
        <v>809</v>
      </c>
      <c r="B352" s="311" t="s">
        <v>809</v>
      </c>
      <c r="C352" s="317">
        <v>950</v>
      </c>
      <c r="D352" s="311" t="b">
        <v>0</v>
      </c>
      <c r="E352" s="311" t="s">
        <v>1486</v>
      </c>
      <c r="F352" s="313">
        <v>2.8632742721958158</v>
      </c>
      <c r="G352" s="313">
        <v>2.2896657115416525</v>
      </c>
      <c r="H352" s="313">
        <v>2.8708348919048312</v>
      </c>
      <c r="I352" s="313">
        <v>3.4495712108917234</v>
      </c>
      <c r="J352" s="314"/>
      <c r="K352" s="315">
        <v>43577.718055555553</v>
      </c>
      <c r="L352" s="315">
        <v>43702.786805555559</v>
      </c>
      <c r="M352" s="315">
        <v>43765.716666666667</v>
      </c>
      <c r="N352" s="315">
        <v>43890.754861111112</v>
      </c>
      <c r="O352" s="314"/>
      <c r="P352" s="316">
        <v>5.7480241615695951</v>
      </c>
      <c r="Q352" s="316">
        <v>2.8671657270388602</v>
      </c>
      <c r="R352" s="316">
        <v>4.9278349329128268</v>
      </c>
      <c r="S352" s="316">
        <v>4.6540712304420468</v>
      </c>
      <c r="U352" s="321">
        <v>6.3186813186813184E-2</v>
      </c>
      <c r="W352" s="327">
        <f t="shared" ca="1" si="15"/>
        <v>3.4495712108917234</v>
      </c>
      <c r="X352" s="322">
        <f t="shared" ca="1" si="16"/>
        <v>43890.754861111112</v>
      </c>
      <c r="Y352" s="328">
        <f t="shared" ca="1" si="17"/>
        <v>4.6540712304420468</v>
      </c>
    </row>
    <row r="353" spans="1:25" s="304" customFormat="1" x14ac:dyDescent="0.25">
      <c r="A353" s="311" t="s">
        <v>811</v>
      </c>
      <c r="B353" s="311" t="s">
        <v>1193</v>
      </c>
      <c r="C353" s="317">
        <v>801</v>
      </c>
      <c r="D353" s="311" t="b">
        <v>0</v>
      </c>
      <c r="E353" s="311" t="s">
        <v>1487</v>
      </c>
      <c r="F353" s="313">
        <v>4.8835971355438232</v>
      </c>
      <c r="G353" s="313">
        <v>4.2816164493560791</v>
      </c>
      <c r="H353" s="313">
        <v>5.3129947185516357</v>
      </c>
      <c r="I353" s="313">
        <v>6.2839460372924805</v>
      </c>
      <c r="J353" s="314"/>
      <c r="K353" s="315">
        <v>43571.524305555555</v>
      </c>
      <c r="L353" s="315">
        <v>43629.701388888891</v>
      </c>
      <c r="M353" s="315">
        <v>43769.482638888891</v>
      </c>
      <c r="N353" s="315">
        <v>43889.495833333334</v>
      </c>
      <c r="O353" s="314"/>
      <c r="P353" s="316">
        <v>0</v>
      </c>
      <c r="Q353" s="316">
        <v>0</v>
      </c>
      <c r="R353" s="316">
        <v>0</v>
      </c>
      <c r="S353" s="316">
        <v>0</v>
      </c>
      <c r="U353" s="321">
        <v>2.7472527472527472E-2</v>
      </c>
      <c r="W353" s="327">
        <f t="shared" ca="1" si="15"/>
        <v>6.2839460372924805</v>
      </c>
      <c r="X353" s="322">
        <f t="shared" ca="1" si="16"/>
        <v>43889.495833333334</v>
      </c>
      <c r="Y353" s="328">
        <f t="shared" ca="1" si="17"/>
        <v>0</v>
      </c>
    </row>
    <row r="354" spans="1:25" s="304" customFormat="1" x14ac:dyDescent="0.25">
      <c r="A354" s="311" t="s">
        <v>811</v>
      </c>
      <c r="B354" s="311" t="s">
        <v>1194</v>
      </c>
      <c r="C354" s="317">
        <v>806</v>
      </c>
      <c r="D354" s="311" t="b">
        <v>1</v>
      </c>
      <c r="E354" s="311" t="s">
        <v>1488</v>
      </c>
      <c r="F354" s="313">
        <v>4.3924081335449214</v>
      </c>
      <c r="G354" s="313">
        <v>3.4357565020141596</v>
      </c>
      <c r="H354" s="313">
        <v>4.4049599978814422</v>
      </c>
      <c r="I354" s="313">
        <v>5.2499401524224574</v>
      </c>
      <c r="J354" s="314"/>
      <c r="K354" s="315">
        <v>43558.500694444447</v>
      </c>
      <c r="L354" s="315">
        <v>43629.588194444441</v>
      </c>
      <c r="M354" s="315">
        <v>43768.835416666669</v>
      </c>
      <c r="N354" s="315">
        <v>43830.702777777777</v>
      </c>
      <c r="O354" s="314"/>
      <c r="P354" s="316">
        <v>0</v>
      </c>
      <c r="Q354" s="316">
        <v>0</v>
      </c>
      <c r="R354" s="316">
        <v>0</v>
      </c>
      <c r="S354" s="316">
        <v>0</v>
      </c>
      <c r="U354" s="321">
        <v>2.197802197802198E-2</v>
      </c>
      <c r="W354" s="327">
        <f t="shared" ca="1" si="15"/>
        <v>5.2499401524224574</v>
      </c>
      <c r="X354" s="322">
        <f t="shared" ca="1" si="16"/>
        <v>43830.702777777777</v>
      </c>
      <c r="Y354" s="328">
        <f t="shared" ca="1" si="17"/>
        <v>0</v>
      </c>
    </row>
    <row r="355" spans="1:25" s="304" customFormat="1" x14ac:dyDescent="0.25">
      <c r="A355" s="311" t="s">
        <v>811</v>
      </c>
      <c r="B355" s="311" t="s">
        <v>1195</v>
      </c>
      <c r="C355" s="317">
        <v>911</v>
      </c>
      <c r="D355" s="311" t="b">
        <v>1</v>
      </c>
      <c r="E355" s="311" t="s">
        <v>1489</v>
      </c>
      <c r="F355" s="313">
        <v>1.3507489958314896</v>
      </c>
      <c r="G355" s="313">
        <v>1.0869358450317381</v>
      </c>
      <c r="H355" s="313">
        <v>1.4380218897638319</v>
      </c>
      <c r="I355" s="313">
        <v>1.7372050697582364</v>
      </c>
      <c r="J355" s="314"/>
      <c r="K355" s="315">
        <v>43571.845833333333</v>
      </c>
      <c r="L355" s="315">
        <v>43629.713888888888</v>
      </c>
      <c r="M355" s="315">
        <v>43769.727083333331</v>
      </c>
      <c r="N355" s="315">
        <v>43817.459027777775</v>
      </c>
      <c r="O355" s="314"/>
      <c r="P355" s="316">
        <v>5.3038481671333314E-2</v>
      </c>
      <c r="Q355" s="316">
        <v>0</v>
      </c>
      <c r="R355" s="316">
        <v>5.4899482781410214E-2</v>
      </c>
      <c r="S355" s="316">
        <v>2.7914991100430487E-3</v>
      </c>
      <c r="U355" s="321">
        <v>3.8461538461538464E-2</v>
      </c>
      <c r="W355" s="327">
        <f t="shared" ca="1" si="15"/>
        <v>1.7372050697582364</v>
      </c>
      <c r="X355" s="322">
        <f t="shared" ca="1" si="16"/>
        <v>43817.459027777775</v>
      </c>
      <c r="Y355" s="328">
        <f t="shared" ca="1" si="17"/>
        <v>2.7914991100430487E-3</v>
      </c>
    </row>
    <row r="356" spans="1:25" s="304" customFormat="1" x14ac:dyDescent="0.25">
      <c r="A356" s="311" t="s">
        <v>811</v>
      </c>
      <c r="B356" s="311" t="s">
        <v>1196</v>
      </c>
      <c r="C356" s="317">
        <v>951</v>
      </c>
      <c r="D356" s="311" t="b">
        <v>0</v>
      </c>
      <c r="E356" s="311" t="s">
        <v>1490</v>
      </c>
      <c r="F356" s="313">
        <v>0.85055867002868646</v>
      </c>
      <c r="G356" s="313">
        <v>0.59577854244232176</v>
      </c>
      <c r="H356" s="313">
        <v>0.67618443766784664</v>
      </c>
      <c r="I356" s="313">
        <v>0.99780801856994616</v>
      </c>
      <c r="J356" s="314"/>
      <c r="K356" s="315">
        <v>43561.500694444447</v>
      </c>
      <c r="L356" s="315">
        <v>43701.448611111111</v>
      </c>
      <c r="M356" s="315">
        <v>43766.760416666664</v>
      </c>
      <c r="N356" s="315">
        <v>43806.631944444445</v>
      </c>
      <c r="O356" s="314"/>
      <c r="P356" s="316">
        <v>0</v>
      </c>
      <c r="Q356" s="316">
        <v>0</v>
      </c>
      <c r="R356" s="316">
        <v>0</v>
      </c>
      <c r="S356" s="316">
        <v>0</v>
      </c>
      <c r="U356" s="321">
        <v>3.2967032967032968E-2</v>
      </c>
      <c r="W356" s="327">
        <f t="shared" ca="1" si="15"/>
        <v>0.99780801856994616</v>
      </c>
      <c r="X356" s="322">
        <f t="shared" ca="1" si="16"/>
        <v>43806.631944444445</v>
      </c>
      <c r="Y356" s="328">
        <f t="shared" ca="1" si="17"/>
        <v>0</v>
      </c>
    </row>
    <row r="357" spans="1:25" s="304" customFormat="1" x14ac:dyDescent="0.25">
      <c r="A357" s="311" t="s">
        <v>811</v>
      </c>
      <c r="B357" s="311" t="s">
        <v>1197</v>
      </c>
      <c r="C357" s="317">
        <v>981</v>
      </c>
      <c r="D357" s="311" t="b">
        <v>0</v>
      </c>
      <c r="E357" s="311" t="s">
        <v>1491</v>
      </c>
      <c r="F357" s="313">
        <v>3.7190061582641603</v>
      </c>
      <c r="G357" s="313">
        <v>2.6590709183349608</v>
      </c>
      <c r="H357" s="313">
        <v>3.5731264920043944</v>
      </c>
      <c r="I357" s="313">
        <v>4.2563600039672851</v>
      </c>
      <c r="J357" s="314"/>
      <c r="K357" s="315">
        <v>43570.844444444447</v>
      </c>
      <c r="L357" s="315">
        <v>43629.84652777778</v>
      </c>
      <c r="M357" s="315">
        <v>43766.729861111111</v>
      </c>
      <c r="N357" s="315">
        <v>43816.836805555555</v>
      </c>
      <c r="O357" s="314"/>
      <c r="P357" s="316">
        <v>0</v>
      </c>
      <c r="Q357" s="316">
        <v>0</v>
      </c>
      <c r="R357" s="316">
        <v>0</v>
      </c>
      <c r="S357" s="316">
        <v>0</v>
      </c>
      <c r="U357" s="321">
        <v>1.9230769230769232E-2</v>
      </c>
      <c r="W357" s="327">
        <f t="shared" ca="1" si="15"/>
        <v>4.2563600039672851</v>
      </c>
      <c r="X357" s="322">
        <f t="shared" ca="1" si="16"/>
        <v>43816.836805555555</v>
      </c>
      <c r="Y357" s="328">
        <f t="shared" ca="1" si="17"/>
        <v>0</v>
      </c>
    </row>
    <row r="358" spans="1:25" s="304" customFormat="1" x14ac:dyDescent="0.25">
      <c r="A358" s="311" t="s">
        <v>813</v>
      </c>
      <c r="B358" s="311" t="s">
        <v>1198</v>
      </c>
      <c r="C358" s="317">
        <v>344</v>
      </c>
      <c r="D358" s="311" t="b">
        <v>1</v>
      </c>
      <c r="E358" s="311" t="s">
        <v>1257</v>
      </c>
      <c r="F358" s="313"/>
      <c r="G358" s="313"/>
      <c r="H358" s="313"/>
      <c r="I358" s="313"/>
      <c r="J358" s="314"/>
      <c r="K358" s="315"/>
      <c r="L358" s="315"/>
      <c r="M358" s="315"/>
      <c r="N358" s="315"/>
      <c r="O358" s="314"/>
      <c r="P358" s="316">
        <v>0</v>
      </c>
      <c r="Q358" s="316">
        <v>0</v>
      </c>
      <c r="R358" s="316">
        <v>0</v>
      </c>
      <c r="S358" s="316">
        <v>0</v>
      </c>
      <c r="U358" s="321"/>
      <c r="W358" s="327" t="str">
        <f t="shared" ca="1" si="15"/>
        <v/>
      </c>
      <c r="X358" s="322" t="str">
        <f t="shared" ca="1" si="16"/>
        <v/>
      </c>
      <c r="Y358" s="328" t="str">
        <f t="shared" ca="1" si="17"/>
        <v/>
      </c>
    </row>
    <row r="359" spans="1:25" s="304" customFormat="1" x14ac:dyDescent="0.25">
      <c r="A359" s="311" t="s">
        <v>813</v>
      </c>
      <c r="B359" s="311" t="s">
        <v>1199</v>
      </c>
      <c r="C359" s="317">
        <v>327</v>
      </c>
      <c r="D359" s="311" t="b">
        <v>0</v>
      </c>
      <c r="E359" s="311" t="s">
        <v>1657</v>
      </c>
      <c r="F359" s="313">
        <v>2.5929000377655029</v>
      </c>
      <c r="G359" s="313">
        <v>2.2311000823974609</v>
      </c>
      <c r="H359" s="313">
        <v>2.9546999931335449</v>
      </c>
      <c r="I359" s="313">
        <v>3.7205100059509277</v>
      </c>
      <c r="J359" s="314"/>
      <c r="K359" s="315">
        <v>43572.311805555553</v>
      </c>
      <c r="L359" s="315">
        <v>43688.508333333331</v>
      </c>
      <c r="M359" s="315">
        <v>43760.813194444447</v>
      </c>
      <c r="N359" s="315">
        <v>43784.363194444442</v>
      </c>
      <c r="O359" s="314"/>
      <c r="P359" s="316">
        <v>0</v>
      </c>
      <c r="Q359" s="316">
        <v>0</v>
      </c>
      <c r="R359" s="316">
        <v>0</v>
      </c>
      <c r="S359" s="316">
        <v>0</v>
      </c>
      <c r="U359" s="321">
        <v>7.1428571428571425E-2</v>
      </c>
      <c r="W359" s="327">
        <f t="shared" ca="1" si="15"/>
        <v>3.7205100059509277</v>
      </c>
      <c r="X359" s="322">
        <f t="shared" ca="1" si="16"/>
        <v>43784.363194444442</v>
      </c>
      <c r="Y359" s="328">
        <f t="shared" ca="1" si="17"/>
        <v>0</v>
      </c>
    </row>
    <row r="360" spans="1:25" s="304" customFormat="1" x14ac:dyDescent="0.25">
      <c r="A360" s="311" t="s">
        <v>813</v>
      </c>
      <c r="B360" s="311" t="s">
        <v>1200</v>
      </c>
      <c r="C360" s="317">
        <v>394</v>
      </c>
      <c r="D360" s="311" t="b">
        <v>1</v>
      </c>
      <c r="E360" s="311" t="s">
        <v>1257</v>
      </c>
      <c r="F360" s="313"/>
      <c r="G360" s="313"/>
      <c r="H360" s="313"/>
      <c r="I360" s="313"/>
      <c r="J360" s="314"/>
      <c r="K360" s="315"/>
      <c r="L360" s="315"/>
      <c r="M360" s="315"/>
      <c r="N360" s="315"/>
      <c r="O360" s="314"/>
      <c r="P360" s="316">
        <v>0</v>
      </c>
      <c r="Q360" s="316">
        <v>0</v>
      </c>
      <c r="R360" s="316">
        <v>0</v>
      </c>
      <c r="S360" s="316">
        <v>0</v>
      </c>
      <c r="U360" s="321"/>
      <c r="W360" s="327" t="str">
        <f t="shared" ca="1" si="15"/>
        <v/>
      </c>
      <c r="X360" s="322" t="str">
        <f t="shared" ca="1" si="16"/>
        <v/>
      </c>
      <c r="Y360" s="328" t="str">
        <f t="shared" ca="1" si="17"/>
        <v/>
      </c>
    </row>
    <row r="361" spans="1:25" s="304" customFormat="1" x14ac:dyDescent="0.25">
      <c r="A361" s="311" t="s">
        <v>813</v>
      </c>
      <c r="B361" s="311" t="s">
        <v>1201</v>
      </c>
      <c r="C361" s="317">
        <v>351</v>
      </c>
      <c r="D361" s="311" t="b">
        <v>1</v>
      </c>
      <c r="E361" s="311" t="s">
        <v>1257</v>
      </c>
      <c r="F361" s="313"/>
      <c r="G361" s="313"/>
      <c r="H361" s="313"/>
      <c r="I361" s="313"/>
      <c r="J361" s="314"/>
      <c r="K361" s="315"/>
      <c r="L361" s="315"/>
      <c r="M361" s="315"/>
      <c r="N361" s="315"/>
      <c r="O361" s="314"/>
      <c r="P361" s="316">
        <v>0</v>
      </c>
      <c r="Q361" s="316">
        <v>0</v>
      </c>
      <c r="R361" s="316">
        <v>0</v>
      </c>
      <c r="S361" s="316">
        <v>0</v>
      </c>
      <c r="U361" s="321"/>
      <c r="W361" s="327" t="str">
        <f t="shared" ca="1" si="15"/>
        <v/>
      </c>
      <c r="X361" s="322" t="str">
        <f t="shared" ca="1" si="16"/>
        <v/>
      </c>
      <c r="Y361" s="328" t="str">
        <f t="shared" ca="1" si="17"/>
        <v/>
      </c>
    </row>
    <row r="362" spans="1:25" s="304" customFormat="1" x14ac:dyDescent="0.25">
      <c r="A362" s="311" t="s">
        <v>813</v>
      </c>
      <c r="B362" s="311" t="s">
        <v>1202</v>
      </c>
      <c r="C362" s="317">
        <v>328</v>
      </c>
      <c r="D362" s="311" t="b">
        <v>1</v>
      </c>
      <c r="E362" s="311" t="s">
        <v>1257</v>
      </c>
      <c r="F362" s="313"/>
      <c r="G362" s="313"/>
      <c r="H362" s="313"/>
      <c r="I362" s="313"/>
      <c r="J362" s="314"/>
      <c r="K362" s="315"/>
      <c r="L362" s="315"/>
      <c r="M362" s="315"/>
      <c r="N362" s="315"/>
      <c r="O362" s="314"/>
      <c r="P362" s="316">
        <v>0</v>
      </c>
      <c r="Q362" s="316">
        <v>0</v>
      </c>
      <c r="R362" s="316">
        <v>0</v>
      </c>
      <c r="S362" s="316">
        <v>0</v>
      </c>
      <c r="U362" s="321"/>
      <c r="W362" s="327" t="str">
        <f t="shared" ca="1" si="15"/>
        <v/>
      </c>
      <c r="X362" s="322" t="str">
        <f t="shared" ca="1" si="16"/>
        <v/>
      </c>
      <c r="Y362" s="328" t="str">
        <f t="shared" ca="1" si="17"/>
        <v/>
      </c>
    </row>
    <row r="363" spans="1:25" s="304" customFormat="1" x14ac:dyDescent="0.25">
      <c r="A363" s="311" t="s">
        <v>813</v>
      </c>
      <c r="B363" s="311" t="s">
        <v>1203</v>
      </c>
      <c r="C363" s="317">
        <v>306</v>
      </c>
      <c r="D363" s="311" t="b">
        <v>0</v>
      </c>
      <c r="E363" s="311" t="s">
        <v>1492</v>
      </c>
      <c r="F363" s="313">
        <v>1.2840895667724608</v>
      </c>
      <c r="G363" s="313">
        <v>0.90444570370483401</v>
      </c>
      <c r="H363" s="313">
        <v>1.5260195293884276</v>
      </c>
      <c r="I363" s="313">
        <v>1.7046753452453614</v>
      </c>
      <c r="J363" s="314"/>
      <c r="K363" s="315">
        <v>43559.15</v>
      </c>
      <c r="L363" s="315">
        <v>43619.771527777775</v>
      </c>
      <c r="M363" s="315">
        <v>43767.772222222222</v>
      </c>
      <c r="N363" s="315">
        <v>43787.773611111108</v>
      </c>
      <c r="O363" s="314"/>
      <c r="P363" s="316">
        <v>0</v>
      </c>
      <c r="Q363" s="316">
        <v>0</v>
      </c>
      <c r="R363" s="316">
        <v>0</v>
      </c>
      <c r="S363" s="316">
        <v>0</v>
      </c>
      <c r="U363" s="321">
        <v>3.021978021978022E-2</v>
      </c>
      <c r="W363" s="327">
        <f t="shared" ca="1" si="15"/>
        <v>1.7046753452453614</v>
      </c>
      <c r="X363" s="322">
        <f t="shared" ca="1" si="16"/>
        <v>43787.773611111108</v>
      </c>
      <c r="Y363" s="328">
        <f t="shared" ca="1" si="17"/>
        <v>0</v>
      </c>
    </row>
    <row r="364" spans="1:25" s="304" customFormat="1" x14ac:dyDescent="0.25">
      <c r="A364" s="311" t="s">
        <v>813</v>
      </c>
      <c r="B364" s="311" t="s">
        <v>1204</v>
      </c>
      <c r="C364" s="317">
        <v>381</v>
      </c>
      <c r="D364" s="311" t="b">
        <v>1</v>
      </c>
      <c r="E364" s="311" t="s">
        <v>1257</v>
      </c>
      <c r="F364" s="313"/>
      <c r="G364" s="313"/>
      <c r="H364" s="313"/>
      <c r="I364" s="313"/>
      <c r="J364" s="314"/>
      <c r="K364" s="315"/>
      <c r="L364" s="315"/>
      <c r="M364" s="315"/>
      <c r="N364" s="315"/>
      <c r="O364" s="314"/>
      <c r="P364" s="316">
        <v>0</v>
      </c>
      <c r="Q364" s="316">
        <v>0</v>
      </c>
      <c r="R364" s="316">
        <v>0</v>
      </c>
      <c r="S364" s="316">
        <v>0</v>
      </c>
      <c r="U364" s="321"/>
      <c r="W364" s="327" t="str">
        <f t="shared" ca="1" si="15"/>
        <v/>
      </c>
      <c r="X364" s="322" t="str">
        <f t="shared" ca="1" si="16"/>
        <v/>
      </c>
      <c r="Y364" s="328" t="str">
        <f t="shared" ca="1" si="17"/>
        <v/>
      </c>
    </row>
    <row r="365" spans="1:25" s="304" customFormat="1" x14ac:dyDescent="0.25">
      <c r="A365" s="311" t="s">
        <v>813</v>
      </c>
      <c r="B365" s="311" t="s">
        <v>1205</v>
      </c>
      <c r="C365" s="317">
        <v>348</v>
      </c>
      <c r="D365" s="311" t="b">
        <v>1</v>
      </c>
      <c r="E365" s="311" t="s">
        <v>1257</v>
      </c>
      <c r="F365" s="313"/>
      <c r="G365" s="313"/>
      <c r="H365" s="313"/>
      <c r="I365" s="313"/>
      <c r="J365" s="314"/>
      <c r="K365" s="315"/>
      <c r="L365" s="315"/>
      <c r="M365" s="315"/>
      <c r="N365" s="315"/>
      <c r="O365" s="314"/>
      <c r="P365" s="316">
        <v>0</v>
      </c>
      <c r="Q365" s="316">
        <v>0</v>
      </c>
      <c r="R365" s="316">
        <v>0</v>
      </c>
      <c r="S365" s="316">
        <v>0</v>
      </c>
      <c r="U365" s="321"/>
      <c r="W365" s="327" t="str">
        <f t="shared" ca="1" si="15"/>
        <v/>
      </c>
      <c r="X365" s="322" t="str">
        <f t="shared" ca="1" si="16"/>
        <v/>
      </c>
      <c r="Y365" s="328" t="str">
        <f t="shared" ca="1" si="17"/>
        <v/>
      </c>
    </row>
    <row r="366" spans="1:25" s="304" customFormat="1" x14ac:dyDescent="0.25">
      <c r="A366" s="311" t="s">
        <v>813</v>
      </c>
      <c r="B366" s="311" t="s">
        <v>1206</v>
      </c>
      <c r="C366" s="317">
        <v>346</v>
      </c>
      <c r="D366" s="311" t="b">
        <v>1</v>
      </c>
      <c r="E366" s="311" t="s">
        <v>1493</v>
      </c>
      <c r="F366" s="313">
        <v>3.3377955369758605</v>
      </c>
      <c r="G366" s="313">
        <v>2.9432175093696116</v>
      </c>
      <c r="H366" s="313">
        <v>2.816045604863405</v>
      </c>
      <c r="I366" s="313">
        <v>5.2816176810637412</v>
      </c>
      <c r="J366" s="314"/>
      <c r="K366" s="315">
        <v>43563.148611111108</v>
      </c>
      <c r="L366" s="315">
        <v>43619.772916666669</v>
      </c>
      <c r="M366" s="315">
        <v>43759.147916666669</v>
      </c>
      <c r="N366" s="315">
        <v>43866.147916666669</v>
      </c>
      <c r="O366" s="314"/>
      <c r="P366" s="316">
        <v>0.36066180467605591</v>
      </c>
      <c r="Q366" s="316">
        <v>0.13636509701609612</v>
      </c>
      <c r="R366" s="316">
        <v>0.17500750720500946</v>
      </c>
      <c r="S366" s="316">
        <v>2</v>
      </c>
      <c r="U366" s="321">
        <v>4.9450549450549448E-2</v>
      </c>
      <c r="W366" s="327">
        <f t="shared" ca="1" si="15"/>
        <v>5.2816176810637412</v>
      </c>
      <c r="X366" s="322">
        <f t="shared" ca="1" si="16"/>
        <v>43866.147916666669</v>
      </c>
      <c r="Y366" s="328">
        <f t="shared" ca="1" si="17"/>
        <v>2</v>
      </c>
    </row>
    <row r="367" spans="1:25" s="304" customFormat="1" x14ac:dyDescent="0.25">
      <c r="A367" s="311" t="s">
        <v>813</v>
      </c>
      <c r="B367" s="311" t="s">
        <v>1207</v>
      </c>
      <c r="C367" s="317">
        <v>324</v>
      </c>
      <c r="D367" s="311" t="b">
        <v>1</v>
      </c>
      <c r="E367" s="311" t="s">
        <v>1257</v>
      </c>
      <c r="F367" s="313"/>
      <c r="G367" s="313"/>
      <c r="H367" s="313"/>
      <c r="I367" s="313"/>
      <c r="J367" s="314"/>
      <c r="K367" s="315"/>
      <c r="L367" s="315"/>
      <c r="M367" s="315"/>
      <c r="N367" s="315"/>
      <c r="O367" s="314"/>
      <c r="P367" s="316">
        <v>0</v>
      </c>
      <c r="Q367" s="316">
        <v>0</v>
      </c>
      <c r="R367" s="316">
        <v>0</v>
      </c>
      <c r="S367" s="316">
        <v>0</v>
      </c>
      <c r="U367" s="321"/>
      <c r="W367" s="327" t="str">
        <f t="shared" ca="1" si="15"/>
        <v/>
      </c>
      <c r="X367" s="322" t="str">
        <f t="shared" ca="1" si="16"/>
        <v/>
      </c>
      <c r="Y367" s="328" t="str">
        <f t="shared" ca="1" si="17"/>
        <v/>
      </c>
    </row>
    <row r="368" spans="1:25" s="304" customFormat="1" x14ac:dyDescent="0.25">
      <c r="A368" s="311" t="s">
        <v>813</v>
      </c>
      <c r="B368" s="311" t="s">
        <v>1208</v>
      </c>
      <c r="C368" s="317">
        <v>329</v>
      </c>
      <c r="D368" s="311" t="b">
        <v>1</v>
      </c>
      <c r="E368" s="311" t="s">
        <v>1257</v>
      </c>
      <c r="F368" s="313"/>
      <c r="G368" s="313"/>
      <c r="H368" s="313"/>
      <c r="I368" s="313"/>
      <c r="J368" s="314"/>
      <c r="K368" s="315"/>
      <c r="L368" s="315"/>
      <c r="M368" s="315"/>
      <c r="N368" s="315"/>
      <c r="O368" s="314"/>
      <c r="P368" s="316">
        <v>0</v>
      </c>
      <c r="Q368" s="316">
        <v>0</v>
      </c>
      <c r="R368" s="316">
        <v>0</v>
      </c>
      <c r="S368" s="316">
        <v>0</v>
      </c>
      <c r="U368" s="321"/>
      <c r="W368" s="327" t="str">
        <f t="shared" ca="1" si="15"/>
        <v/>
      </c>
      <c r="X368" s="322" t="str">
        <f t="shared" ca="1" si="16"/>
        <v/>
      </c>
      <c r="Y368" s="328" t="str">
        <f t="shared" ca="1" si="17"/>
        <v/>
      </c>
    </row>
    <row r="369" spans="1:25" s="304" customFormat="1" x14ac:dyDescent="0.25">
      <c r="A369" s="311" t="s">
        <v>813</v>
      </c>
      <c r="B369" s="311" t="s">
        <v>1209</v>
      </c>
      <c r="C369" s="317">
        <v>335</v>
      </c>
      <c r="D369" s="311" t="b">
        <v>1</v>
      </c>
      <c r="E369" s="311" t="s">
        <v>1257</v>
      </c>
      <c r="F369" s="313"/>
      <c r="G369" s="313"/>
      <c r="H369" s="313"/>
      <c r="I369" s="313"/>
      <c r="J369" s="314"/>
      <c r="K369" s="315"/>
      <c r="L369" s="315"/>
      <c r="M369" s="315"/>
      <c r="N369" s="315"/>
      <c r="O369" s="314"/>
      <c r="P369" s="316">
        <v>0</v>
      </c>
      <c r="Q369" s="316">
        <v>0</v>
      </c>
      <c r="R369" s="316">
        <v>0</v>
      </c>
      <c r="S369" s="316">
        <v>0</v>
      </c>
      <c r="U369" s="321"/>
      <c r="W369" s="327" t="str">
        <f t="shared" ca="1" si="15"/>
        <v/>
      </c>
      <c r="X369" s="322" t="str">
        <f t="shared" ca="1" si="16"/>
        <v/>
      </c>
      <c r="Y369" s="328" t="str">
        <f t="shared" ca="1" si="17"/>
        <v/>
      </c>
    </row>
    <row r="370" spans="1:25" s="304" customFormat="1" x14ac:dyDescent="0.25">
      <c r="A370" s="311" t="s">
        <v>813</v>
      </c>
      <c r="B370" s="311" t="s">
        <v>1210</v>
      </c>
      <c r="C370" s="317">
        <v>323</v>
      </c>
      <c r="D370" s="311" t="b">
        <v>0</v>
      </c>
      <c r="E370" s="311" t="s">
        <v>1494</v>
      </c>
      <c r="F370" s="313">
        <v>0.69110464273071281</v>
      </c>
      <c r="G370" s="313">
        <v>0.4573108661346435</v>
      </c>
      <c r="H370" s="313">
        <v>0.58662537859344477</v>
      </c>
      <c r="I370" s="313">
        <v>0.83497768011474605</v>
      </c>
      <c r="J370" s="314"/>
      <c r="K370" s="315">
        <v>43570.788194444445</v>
      </c>
      <c r="L370" s="315">
        <v>43650.822916666664</v>
      </c>
      <c r="M370" s="315">
        <v>43767.788888888892</v>
      </c>
      <c r="N370" s="315">
        <v>43800.775694444441</v>
      </c>
      <c r="O370" s="314"/>
      <c r="P370" s="316">
        <v>0</v>
      </c>
      <c r="Q370" s="316">
        <v>0</v>
      </c>
      <c r="R370" s="316">
        <v>0</v>
      </c>
      <c r="S370" s="316">
        <v>0</v>
      </c>
      <c r="U370" s="321">
        <v>0.10714285714285714</v>
      </c>
      <c r="W370" s="327">
        <f t="shared" ca="1" si="15"/>
        <v>0.83497768011474605</v>
      </c>
      <c r="X370" s="322">
        <f t="shared" ca="1" si="16"/>
        <v>43800.775694444441</v>
      </c>
      <c r="Y370" s="328">
        <f t="shared" ca="1" si="17"/>
        <v>0</v>
      </c>
    </row>
    <row r="371" spans="1:25" s="304" customFormat="1" x14ac:dyDescent="0.25">
      <c r="A371" s="311" t="s">
        <v>813</v>
      </c>
      <c r="B371" s="311" t="s">
        <v>1211</v>
      </c>
      <c r="C371" s="317">
        <v>304</v>
      </c>
      <c r="D371" s="311" t="b">
        <v>0</v>
      </c>
      <c r="E371" s="311" t="s">
        <v>1495</v>
      </c>
      <c r="F371" s="313">
        <v>1.3331330009765623</v>
      </c>
      <c r="G371" s="313">
        <v>2.1852961746520996</v>
      </c>
      <c r="H371" s="313">
        <v>2.2643724692993161</v>
      </c>
      <c r="I371" s="313">
        <v>2.007607116394043</v>
      </c>
      <c r="J371" s="314"/>
      <c r="K371" s="315">
        <v>43556.508333333331</v>
      </c>
      <c r="L371" s="315">
        <v>43668.961805555555</v>
      </c>
      <c r="M371" s="315">
        <v>43748.461111111108</v>
      </c>
      <c r="N371" s="315">
        <v>43807.96597222222</v>
      </c>
      <c r="O371" s="314"/>
      <c r="P371" s="316">
        <v>0</v>
      </c>
      <c r="Q371" s="316">
        <v>0</v>
      </c>
      <c r="R371" s="316">
        <v>0</v>
      </c>
      <c r="S371" s="316">
        <v>0</v>
      </c>
      <c r="U371" s="321">
        <v>6.5934065934065936E-2</v>
      </c>
      <c r="W371" s="327">
        <f t="shared" ca="1" si="15"/>
        <v>2.2643724692993161</v>
      </c>
      <c r="X371" s="322">
        <f t="shared" ca="1" si="16"/>
        <v>43748.461111111108</v>
      </c>
      <c r="Y371" s="328">
        <f t="shared" ca="1" si="17"/>
        <v>0</v>
      </c>
    </row>
    <row r="372" spans="1:25" s="304" customFormat="1" x14ac:dyDescent="0.25">
      <c r="A372" s="311" t="s">
        <v>813</v>
      </c>
      <c r="B372" s="311" t="s">
        <v>1212</v>
      </c>
      <c r="C372" s="317">
        <v>322</v>
      </c>
      <c r="D372" s="311" t="b">
        <v>0</v>
      </c>
      <c r="E372" s="311" t="s">
        <v>1496</v>
      </c>
      <c r="F372" s="313">
        <v>1.704908058959961</v>
      </c>
      <c r="G372" s="313">
        <v>1.0810079682617186</v>
      </c>
      <c r="H372" s="313">
        <v>1.7600401328124999</v>
      </c>
      <c r="I372" s="313">
        <v>2.1208414527587887</v>
      </c>
      <c r="J372" s="314"/>
      <c r="K372" s="315">
        <v>43565.147916666669</v>
      </c>
      <c r="L372" s="315">
        <v>43623.775694444441</v>
      </c>
      <c r="M372" s="315">
        <v>43767.780555555553</v>
      </c>
      <c r="N372" s="315">
        <v>43799.782638888886</v>
      </c>
      <c r="O372" s="314"/>
      <c r="P372" s="316">
        <v>0</v>
      </c>
      <c r="Q372" s="316">
        <v>0</v>
      </c>
      <c r="R372" s="316">
        <v>0</v>
      </c>
      <c r="S372" s="316">
        <v>0</v>
      </c>
      <c r="U372" s="321">
        <v>3.5714285714285712E-2</v>
      </c>
      <c r="W372" s="327">
        <f t="shared" ca="1" si="15"/>
        <v>2.1208414527587887</v>
      </c>
      <c r="X372" s="322">
        <f t="shared" ca="1" si="16"/>
        <v>43799.782638888886</v>
      </c>
      <c r="Y372" s="328">
        <f t="shared" ca="1" si="17"/>
        <v>0</v>
      </c>
    </row>
    <row r="373" spans="1:25" s="304" customFormat="1" x14ac:dyDescent="0.25">
      <c r="A373" s="311" t="s">
        <v>813</v>
      </c>
      <c r="B373" s="311" t="s">
        <v>1213</v>
      </c>
      <c r="C373" s="317">
        <v>333</v>
      </c>
      <c r="D373" s="311" t="b">
        <v>0</v>
      </c>
      <c r="E373" s="311" t="s">
        <v>1497</v>
      </c>
      <c r="F373" s="313">
        <v>1.4703282117843628</v>
      </c>
      <c r="G373" s="313">
        <v>1.1091563701629639</v>
      </c>
      <c r="H373" s="313">
        <v>1.3501818180084229</v>
      </c>
      <c r="I373" s="313">
        <v>1.4630022048950195</v>
      </c>
      <c r="J373" s="314"/>
      <c r="K373" s="315">
        <v>43558.556250000001</v>
      </c>
      <c r="L373" s="315">
        <v>43621.791666666664</v>
      </c>
      <c r="M373" s="315">
        <v>43768.779861111114</v>
      </c>
      <c r="N373" s="315">
        <v>43906.556944444441</v>
      </c>
      <c r="O373" s="314"/>
      <c r="P373" s="316">
        <v>0</v>
      </c>
      <c r="Q373" s="316">
        <v>0</v>
      </c>
      <c r="R373" s="316">
        <v>0</v>
      </c>
      <c r="S373" s="316">
        <v>0</v>
      </c>
      <c r="U373" s="321">
        <v>2.4725274725274724E-2</v>
      </c>
      <c r="W373" s="327">
        <f t="shared" ca="1" si="15"/>
        <v>1.4703282117843628</v>
      </c>
      <c r="X373" s="322">
        <f t="shared" ca="1" si="16"/>
        <v>43558.556250000001</v>
      </c>
      <c r="Y373" s="328">
        <f t="shared" ca="1" si="17"/>
        <v>0</v>
      </c>
    </row>
    <row r="374" spans="1:25" s="304" customFormat="1" x14ac:dyDescent="0.25">
      <c r="A374" s="311" t="s">
        <v>813</v>
      </c>
      <c r="B374" s="311" t="s">
        <v>1214</v>
      </c>
      <c r="C374" s="317">
        <v>317</v>
      </c>
      <c r="D374" s="311" t="b">
        <v>0</v>
      </c>
      <c r="E374" s="311" t="s">
        <v>1498</v>
      </c>
      <c r="F374" s="313">
        <v>0.91672682762145996</v>
      </c>
      <c r="G374" s="313">
        <v>0.66227042675018311</v>
      </c>
      <c r="H374" s="313">
        <v>0.80341798067092896</v>
      </c>
      <c r="I374" s="313">
        <v>0.89621400833129883</v>
      </c>
      <c r="J374" s="314"/>
      <c r="K374" s="315">
        <v>43558.56527777778</v>
      </c>
      <c r="L374" s="315">
        <v>43622.351388888892</v>
      </c>
      <c r="M374" s="315">
        <v>43766.783333333333</v>
      </c>
      <c r="N374" s="315">
        <v>43872.570138888892</v>
      </c>
      <c r="O374" s="314"/>
      <c r="P374" s="316">
        <v>0</v>
      </c>
      <c r="Q374" s="316">
        <v>0</v>
      </c>
      <c r="R374" s="316">
        <v>0</v>
      </c>
      <c r="S374" s="316">
        <v>0</v>
      </c>
      <c r="U374" s="321">
        <v>3.021978021978022E-2</v>
      </c>
      <c r="W374" s="327">
        <f t="shared" ca="1" si="15"/>
        <v>0.91672682762145996</v>
      </c>
      <c r="X374" s="322">
        <f t="shared" ca="1" si="16"/>
        <v>43558.56527777778</v>
      </c>
      <c r="Y374" s="328">
        <f t="shared" ca="1" si="17"/>
        <v>0</v>
      </c>
    </row>
    <row r="375" spans="1:25" s="304" customFormat="1" x14ac:dyDescent="0.25">
      <c r="A375" s="311" t="s">
        <v>813</v>
      </c>
      <c r="B375" s="311" t="s">
        <v>1215</v>
      </c>
      <c r="C375" s="317">
        <v>307</v>
      </c>
      <c r="D375" s="311" t="b">
        <v>0</v>
      </c>
      <c r="E375" s="311" t="s">
        <v>1499</v>
      </c>
      <c r="F375" s="313">
        <v>13.055999755859375</v>
      </c>
      <c r="G375" s="313">
        <v>9.9840002059936523</v>
      </c>
      <c r="H375" s="313">
        <v>12.736000061035156</v>
      </c>
      <c r="I375" s="313">
        <v>14.880000114440918</v>
      </c>
      <c r="J375" s="314"/>
      <c r="K375" s="315">
        <v>43558.556250000001</v>
      </c>
      <c r="L375" s="315">
        <v>43621.681250000001</v>
      </c>
      <c r="M375" s="315">
        <v>43767.773611111108</v>
      </c>
      <c r="N375" s="315">
        <v>43872.588888888888</v>
      </c>
      <c r="O375" s="314"/>
      <c r="P375" s="316">
        <v>0</v>
      </c>
      <c r="Q375" s="316">
        <v>0</v>
      </c>
      <c r="R375" s="316">
        <v>0</v>
      </c>
      <c r="S375" s="316">
        <v>0</v>
      </c>
      <c r="U375" s="321">
        <v>1.6483516483516484E-2</v>
      </c>
      <c r="W375" s="327">
        <f t="shared" ca="1" si="15"/>
        <v>14.880000114440918</v>
      </c>
      <c r="X375" s="322">
        <f t="shared" ca="1" si="16"/>
        <v>43872.588888888888</v>
      </c>
      <c r="Y375" s="328">
        <f t="shared" ca="1" si="17"/>
        <v>0</v>
      </c>
    </row>
    <row r="376" spans="1:25" s="304" customFormat="1" x14ac:dyDescent="0.25">
      <c r="A376" s="311" t="s">
        <v>813</v>
      </c>
      <c r="B376" s="311" t="s">
        <v>1689</v>
      </c>
      <c r="C376" s="317">
        <v>315</v>
      </c>
      <c r="D376" s="311" t="b">
        <v>0</v>
      </c>
      <c r="E376" s="311" t="s">
        <v>1500</v>
      </c>
      <c r="F376" s="313">
        <v>0.61264312800598142</v>
      </c>
      <c r="G376" s="313">
        <v>0.46903100325012198</v>
      </c>
      <c r="H376" s="313">
        <v>0.57903176728820793</v>
      </c>
      <c r="I376" s="313">
        <v>0.69208811618041988</v>
      </c>
      <c r="J376" s="314"/>
      <c r="K376" s="315">
        <v>43561.560416666667</v>
      </c>
      <c r="L376" s="315">
        <v>43621.772916666669</v>
      </c>
      <c r="M376" s="315">
        <v>43769.727777777778</v>
      </c>
      <c r="N376" s="315">
        <v>43812.773611111108</v>
      </c>
      <c r="O376" s="314"/>
      <c r="P376" s="316">
        <v>0</v>
      </c>
      <c r="Q376" s="316">
        <v>0</v>
      </c>
      <c r="R376" s="316">
        <v>0</v>
      </c>
      <c r="S376" s="316">
        <v>0</v>
      </c>
      <c r="U376" s="321">
        <v>5.7692307692307696E-2</v>
      </c>
      <c r="W376" s="327">
        <f t="shared" ca="1" si="15"/>
        <v>0.69208811618041988</v>
      </c>
      <c r="X376" s="322">
        <f t="shared" ca="1" si="16"/>
        <v>43812.773611111108</v>
      </c>
      <c r="Y376" s="328">
        <f t="shared" ca="1" si="17"/>
        <v>0</v>
      </c>
    </row>
    <row r="377" spans="1:25" s="304" customFormat="1" x14ac:dyDescent="0.25">
      <c r="A377" s="311" t="s">
        <v>813</v>
      </c>
      <c r="B377" s="311" t="s">
        <v>1216</v>
      </c>
      <c r="C377" s="317">
        <v>340</v>
      </c>
      <c r="D377" s="311" t="b">
        <v>1</v>
      </c>
      <c r="E377" s="311" t="s">
        <v>1257</v>
      </c>
      <c r="F377" s="313"/>
      <c r="G377" s="313"/>
      <c r="H377" s="313"/>
      <c r="I377" s="313"/>
      <c r="J377" s="314"/>
      <c r="K377" s="315"/>
      <c r="L377" s="315"/>
      <c r="M377" s="315"/>
      <c r="N377" s="315"/>
      <c r="O377" s="314"/>
      <c r="P377" s="316">
        <v>0</v>
      </c>
      <c r="Q377" s="316">
        <v>0</v>
      </c>
      <c r="R377" s="316">
        <v>0</v>
      </c>
      <c r="S377" s="316">
        <v>0</v>
      </c>
      <c r="U377" s="321"/>
      <c r="W377" s="327" t="str">
        <f t="shared" ca="1" si="15"/>
        <v/>
      </c>
      <c r="X377" s="322" t="str">
        <f t="shared" ca="1" si="16"/>
        <v/>
      </c>
      <c r="Y377" s="328" t="str">
        <f t="shared" ca="1" si="17"/>
        <v/>
      </c>
    </row>
    <row r="378" spans="1:25" s="304" customFormat="1" x14ac:dyDescent="0.25">
      <c r="A378" s="311" t="s">
        <v>813</v>
      </c>
      <c r="B378" s="311" t="s">
        <v>1217</v>
      </c>
      <c r="C378" s="317">
        <v>316</v>
      </c>
      <c r="D378" s="311" t="b">
        <v>1</v>
      </c>
      <c r="E378" s="311" t="s">
        <v>1257</v>
      </c>
      <c r="F378" s="313"/>
      <c r="G378" s="313"/>
      <c r="H378" s="313"/>
      <c r="I378" s="313"/>
      <c r="J378" s="314"/>
      <c r="K378" s="315"/>
      <c r="L378" s="315"/>
      <c r="M378" s="315"/>
      <c r="N378" s="315"/>
      <c r="O378" s="314"/>
      <c r="P378" s="316">
        <v>0</v>
      </c>
      <c r="Q378" s="316">
        <v>0</v>
      </c>
      <c r="R378" s="316">
        <v>0</v>
      </c>
      <c r="S378" s="316">
        <v>0</v>
      </c>
      <c r="U378" s="321"/>
      <c r="W378" s="327" t="str">
        <f t="shared" ca="1" si="15"/>
        <v/>
      </c>
      <c r="X378" s="322" t="str">
        <f t="shared" ca="1" si="16"/>
        <v/>
      </c>
      <c r="Y378" s="328" t="str">
        <f t="shared" ca="1" si="17"/>
        <v/>
      </c>
    </row>
    <row r="379" spans="1:25" s="304" customFormat="1" x14ac:dyDescent="0.25">
      <c r="A379" s="311" t="s">
        <v>813</v>
      </c>
      <c r="B379" s="311" t="s">
        <v>813</v>
      </c>
      <c r="C379" s="317">
        <v>347</v>
      </c>
      <c r="D379" s="311" t="b">
        <v>0</v>
      </c>
      <c r="E379" s="311" t="s">
        <v>1501</v>
      </c>
      <c r="F379" s="313">
        <v>1.170267559234619</v>
      </c>
      <c r="G379" s="313">
        <v>0.73479689701843254</v>
      </c>
      <c r="H379" s="313">
        <v>1.0649103858795166</v>
      </c>
      <c r="I379" s="313">
        <v>1.4693759065551757</v>
      </c>
      <c r="J379" s="314"/>
      <c r="K379" s="315">
        <v>43559.146527777775</v>
      </c>
      <c r="L379" s="315">
        <v>43621.723611111112</v>
      </c>
      <c r="M379" s="315">
        <v>43763.784722222219</v>
      </c>
      <c r="N379" s="315">
        <v>43813.574305555558</v>
      </c>
      <c r="O379" s="314"/>
      <c r="P379" s="316">
        <v>0</v>
      </c>
      <c r="Q379" s="316">
        <v>0</v>
      </c>
      <c r="R379" s="316">
        <v>0</v>
      </c>
      <c r="S379" s="316">
        <v>0</v>
      </c>
      <c r="U379" s="321">
        <v>2.197802197802198E-2</v>
      </c>
      <c r="W379" s="327">
        <f t="shared" ca="1" si="15"/>
        <v>1.4693759065551757</v>
      </c>
      <c r="X379" s="322">
        <f t="shared" ca="1" si="16"/>
        <v>43813.574305555558</v>
      </c>
      <c r="Y379" s="328">
        <f t="shared" ca="1" si="17"/>
        <v>0</v>
      </c>
    </row>
    <row r="380" spans="1:25" s="304" customFormat="1" x14ac:dyDescent="0.25">
      <c r="A380" s="311" t="s">
        <v>813</v>
      </c>
      <c r="B380" s="311" t="s">
        <v>1218</v>
      </c>
      <c r="C380" s="317">
        <v>314</v>
      </c>
      <c r="D380" s="311" t="b">
        <v>1</v>
      </c>
      <c r="E380" s="311" t="s">
        <v>1257</v>
      </c>
      <c r="F380" s="313"/>
      <c r="G380" s="313"/>
      <c r="H380" s="313"/>
      <c r="I380" s="313"/>
      <c r="J380" s="314"/>
      <c r="K380" s="315"/>
      <c r="L380" s="315"/>
      <c r="M380" s="315"/>
      <c r="N380" s="315"/>
      <c r="O380" s="314"/>
      <c r="P380" s="316">
        <v>0</v>
      </c>
      <c r="Q380" s="316">
        <v>0</v>
      </c>
      <c r="R380" s="316">
        <v>0</v>
      </c>
      <c r="S380" s="316">
        <v>0</v>
      </c>
      <c r="U380" s="321"/>
      <c r="W380" s="327" t="str">
        <f t="shared" ca="1" si="15"/>
        <v/>
      </c>
      <c r="X380" s="322" t="str">
        <f t="shared" ca="1" si="16"/>
        <v/>
      </c>
      <c r="Y380" s="328" t="str">
        <f t="shared" ca="1" si="17"/>
        <v/>
      </c>
    </row>
    <row r="381" spans="1:25" s="304" customFormat="1" x14ac:dyDescent="0.25">
      <c r="A381" s="311" t="s">
        <v>813</v>
      </c>
      <c r="B381" s="311" t="s">
        <v>1219</v>
      </c>
      <c r="C381" s="317">
        <v>342</v>
      </c>
      <c r="D381" s="311" t="b">
        <v>1</v>
      </c>
      <c r="E381" s="311" t="s">
        <v>1257</v>
      </c>
      <c r="F381" s="313"/>
      <c r="G381" s="313"/>
      <c r="H381" s="313"/>
      <c r="I381" s="313"/>
      <c r="J381" s="314"/>
      <c r="K381" s="315"/>
      <c r="L381" s="315"/>
      <c r="M381" s="315"/>
      <c r="N381" s="315"/>
      <c r="O381" s="314"/>
      <c r="P381" s="316">
        <v>0</v>
      </c>
      <c r="Q381" s="316">
        <v>0</v>
      </c>
      <c r="R381" s="316">
        <v>0</v>
      </c>
      <c r="S381" s="316">
        <v>0</v>
      </c>
      <c r="U381" s="321"/>
      <c r="W381" s="327" t="str">
        <f t="shared" ca="1" si="15"/>
        <v/>
      </c>
      <c r="X381" s="322" t="str">
        <f t="shared" ca="1" si="16"/>
        <v/>
      </c>
      <c r="Y381" s="328" t="str">
        <f t="shared" ca="1" si="17"/>
        <v/>
      </c>
    </row>
    <row r="382" spans="1:25" s="304" customFormat="1" x14ac:dyDescent="0.25">
      <c r="A382" s="311" t="s">
        <v>815</v>
      </c>
      <c r="B382" s="311" t="s">
        <v>1220</v>
      </c>
      <c r="C382" s="317">
        <v>701</v>
      </c>
      <c r="D382" s="311" t="b">
        <v>0</v>
      </c>
      <c r="E382" s="311" t="s">
        <v>1502</v>
      </c>
      <c r="F382" s="313">
        <v>1.4289000000000001</v>
      </c>
      <c r="G382" s="313" t="s">
        <v>873</v>
      </c>
      <c r="H382" s="313" t="s">
        <v>873</v>
      </c>
      <c r="I382" s="313" t="s">
        <v>874</v>
      </c>
      <c r="J382" s="314"/>
      <c r="K382" s="315">
        <v>43566.296527777777</v>
      </c>
      <c r="L382" s="315" t="s">
        <v>875</v>
      </c>
      <c r="M382" s="315" t="s">
        <v>875</v>
      </c>
      <c r="N382" s="315" t="s">
        <v>875</v>
      </c>
      <c r="O382" s="314"/>
      <c r="P382" s="316">
        <v>0</v>
      </c>
      <c r="Q382" s="316">
        <v>0</v>
      </c>
      <c r="R382" s="316">
        <v>0</v>
      </c>
      <c r="S382" s="316">
        <v>0</v>
      </c>
      <c r="U382" s="321">
        <v>0.89010989010989006</v>
      </c>
      <c r="W382" s="327">
        <f t="shared" ca="1" si="15"/>
        <v>1.4289000000000001</v>
      </c>
      <c r="X382" s="322">
        <f t="shared" ca="1" si="16"/>
        <v>43566.296527777777</v>
      </c>
      <c r="Y382" s="328">
        <f t="shared" ca="1" si="17"/>
        <v>0</v>
      </c>
    </row>
    <row r="383" spans="1:25" s="304" customFormat="1" x14ac:dyDescent="0.25">
      <c r="A383" s="311" t="s">
        <v>815</v>
      </c>
      <c r="B383" s="311" t="s">
        <v>1221</v>
      </c>
      <c r="C383" s="317">
        <v>675</v>
      </c>
      <c r="D383" s="311" t="b">
        <v>0</v>
      </c>
      <c r="E383" s="311" t="s">
        <v>1503</v>
      </c>
      <c r="F383" s="313">
        <v>0.19325852877044677</v>
      </c>
      <c r="G383" s="313">
        <v>0.16535116143798825</v>
      </c>
      <c r="H383" s="313">
        <v>0.18488632220458984</v>
      </c>
      <c r="I383" s="313">
        <v>0.23860801431274412</v>
      </c>
      <c r="J383" s="314"/>
      <c r="K383" s="315">
        <v>43566.803472222222</v>
      </c>
      <c r="L383" s="315">
        <v>43639.136805555558</v>
      </c>
      <c r="M383" s="315">
        <v>43768.715277777781</v>
      </c>
      <c r="N383" s="315">
        <v>43824.490972222222</v>
      </c>
      <c r="O383" s="314"/>
      <c r="P383" s="316">
        <v>0</v>
      </c>
      <c r="Q383" s="316">
        <v>0</v>
      </c>
      <c r="R383" s="316">
        <v>0</v>
      </c>
      <c r="S383" s="316">
        <v>0</v>
      </c>
      <c r="U383" s="321">
        <v>7.9670329670329665E-2</v>
      </c>
      <c r="W383" s="327">
        <f t="shared" ca="1" si="15"/>
        <v>0.23860801431274412</v>
      </c>
      <c r="X383" s="322">
        <f t="shared" ca="1" si="16"/>
        <v>43824.490972222222</v>
      </c>
      <c r="Y383" s="328">
        <f t="shared" ca="1" si="17"/>
        <v>0</v>
      </c>
    </row>
    <row r="384" spans="1:25" s="304" customFormat="1" x14ac:dyDescent="0.25">
      <c r="A384" s="311" t="s">
        <v>815</v>
      </c>
      <c r="B384" s="311" t="s">
        <v>1222</v>
      </c>
      <c r="C384" s="317">
        <v>492</v>
      </c>
      <c r="D384" s="311" t="b">
        <v>0</v>
      </c>
      <c r="E384" s="311" t="s">
        <v>1530</v>
      </c>
      <c r="F384" s="313">
        <v>0.92799997329711914</v>
      </c>
      <c r="G384" s="313">
        <v>1.0880000591278076</v>
      </c>
      <c r="H384" s="313">
        <v>1.0880000591278076</v>
      </c>
      <c r="I384" s="313">
        <v>0.86400002241134644</v>
      </c>
      <c r="J384" s="314"/>
      <c r="K384" s="315">
        <v>43558.144444444442</v>
      </c>
      <c r="L384" s="315">
        <v>43706.529861111114</v>
      </c>
      <c r="M384" s="315">
        <v>43712.533333333333</v>
      </c>
      <c r="N384" s="315">
        <v>43771.422222222223</v>
      </c>
      <c r="O384" s="314"/>
      <c r="P384" s="316">
        <v>0</v>
      </c>
      <c r="Q384" s="316">
        <v>0</v>
      </c>
      <c r="R384" s="316">
        <v>0</v>
      </c>
      <c r="S384" s="316">
        <v>0</v>
      </c>
      <c r="U384" s="321">
        <v>0.10164835164835165</v>
      </c>
      <c r="W384" s="327">
        <f t="shared" ca="1" si="15"/>
        <v>1.0880000591278076</v>
      </c>
      <c r="X384" s="322">
        <f t="shared" ca="1" si="16"/>
        <v>43706.529861111114</v>
      </c>
      <c r="Y384" s="328">
        <f t="shared" ca="1" si="17"/>
        <v>0</v>
      </c>
    </row>
    <row r="385" spans="1:25" s="304" customFormat="1" x14ac:dyDescent="0.25">
      <c r="A385" s="311" t="s">
        <v>815</v>
      </c>
      <c r="B385" s="311" t="s">
        <v>1223</v>
      </c>
      <c r="C385" s="317">
        <v>680</v>
      </c>
      <c r="D385" s="311" t="b">
        <v>0</v>
      </c>
      <c r="E385" s="311" t="s">
        <v>1531</v>
      </c>
      <c r="F385" s="313">
        <v>0.3988720513687134</v>
      </c>
      <c r="G385" s="313">
        <v>0.33882737006759633</v>
      </c>
      <c r="H385" s="313">
        <v>0.37974679926300059</v>
      </c>
      <c r="I385" s="313">
        <v>0.45355072093200666</v>
      </c>
      <c r="J385" s="314"/>
      <c r="K385" s="315">
        <v>43573.820138888892</v>
      </c>
      <c r="L385" s="315">
        <v>43620.095138888886</v>
      </c>
      <c r="M385" s="315">
        <v>43722.304861111108</v>
      </c>
      <c r="N385" s="315">
        <v>43893.760416666664</v>
      </c>
      <c r="O385" s="314"/>
      <c r="P385" s="316">
        <v>0.82006537914276123</v>
      </c>
      <c r="Q385" s="316">
        <v>0.92791157960891724</v>
      </c>
      <c r="R385" s="316">
        <v>1.5764364004135132</v>
      </c>
      <c r="S385" s="316">
        <v>0.87652182579040527</v>
      </c>
      <c r="U385" s="321">
        <v>0.33791208791208793</v>
      </c>
      <c r="W385" s="327">
        <f t="shared" ca="1" si="15"/>
        <v>0.45355072093200666</v>
      </c>
      <c r="X385" s="322">
        <f t="shared" ca="1" si="16"/>
        <v>43893.760416666664</v>
      </c>
      <c r="Y385" s="328">
        <f t="shared" ca="1" si="17"/>
        <v>0.87652182579040527</v>
      </c>
    </row>
    <row r="386" spans="1:25" s="304" customFormat="1" x14ac:dyDescent="0.25">
      <c r="A386" s="311" t="s">
        <v>204</v>
      </c>
      <c r="B386" s="311" t="s">
        <v>1224</v>
      </c>
      <c r="C386" s="317">
        <v>583</v>
      </c>
      <c r="D386" s="311" t="b">
        <v>1</v>
      </c>
      <c r="E386" s="311" t="s">
        <v>1532</v>
      </c>
      <c r="F386" s="313">
        <v>4.8765338003997805</v>
      </c>
      <c r="G386" s="313">
        <v>4.9862952856750482</v>
      </c>
      <c r="H386" s="313">
        <v>5.1059217847442628</v>
      </c>
      <c r="I386" s="313">
        <v>5.2940465001983643</v>
      </c>
      <c r="J386" s="314"/>
      <c r="K386" s="315">
        <v>43556.571527777778</v>
      </c>
      <c r="L386" s="315">
        <v>43699.679861111108</v>
      </c>
      <c r="M386" s="315">
        <v>43729.660416666666</v>
      </c>
      <c r="N386" s="315">
        <v>43859.331250000003</v>
      </c>
      <c r="O386" s="314"/>
      <c r="P386" s="316">
        <v>2.4836862087249756</v>
      </c>
      <c r="Q386" s="316">
        <v>2.5850753784179687</v>
      </c>
      <c r="R386" s="316">
        <v>2.5832149982452393</v>
      </c>
      <c r="S386" s="316">
        <v>2.8055269718170166</v>
      </c>
      <c r="U386" s="321">
        <v>0.14560439560439561</v>
      </c>
      <c r="W386" s="327">
        <f t="shared" ca="1" si="15"/>
        <v>5.2940465001983643</v>
      </c>
      <c r="X386" s="322">
        <f t="shared" ca="1" si="16"/>
        <v>43859.331250000003</v>
      </c>
      <c r="Y386" s="328">
        <f t="shared" ca="1" si="17"/>
        <v>2.8055269718170166</v>
      </c>
    </row>
    <row r="387" spans="1:25" s="304" customFormat="1" x14ac:dyDescent="0.25">
      <c r="A387" s="311" t="s">
        <v>815</v>
      </c>
      <c r="B387" s="311" t="s">
        <v>1225</v>
      </c>
      <c r="C387" s="317">
        <v>597</v>
      </c>
      <c r="D387" s="311" t="b">
        <v>0</v>
      </c>
      <c r="E387" s="311" t="s">
        <v>1504</v>
      </c>
      <c r="F387" s="313">
        <v>1.9311089515686035</v>
      </c>
      <c r="G387" s="313">
        <v>1.963160514831543</v>
      </c>
      <c r="H387" s="313">
        <v>2.4679732322692871</v>
      </c>
      <c r="I387" s="313">
        <v>2.6041924953460693</v>
      </c>
      <c r="J387" s="314"/>
      <c r="K387" s="315">
        <v>43558.50277777778</v>
      </c>
      <c r="L387" s="315">
        <v>43706.335416666669</v>
      </c>
      <c r="M387" s="315">
        <v>43769.325694444444</v>
      </c>
      <c r="N387" s="315">
        <v>43816.470138888886</v>
      </c>
      <c r="O387" s="314"/>
      <c r="P387" s="316">
        <v>0</v>
      </c>
      <c r="Q387" s="316">
        <v>0</v>
      </c>
      <c r="R387" s="316">
        <v>0</v>
      </c>
      <c r="S387" s="316">
        <v>0</v>
      </c>
      <c r="U387" s="321">
        <v>2.4725274725274724E-2</v>
      </c>
      <c r="W387" s="327">
        <f t="shared" ca="1" si="15"/>
        <v>2.6041924953460693</v>
      </c>
      <c r="X387" s="322">
        <f t="shared" ca="1" si="16"/>
        <v>43816.470138888886</v>
      </c>
      <c r="Y387" s="328">
        <f t="shared" ca="1" si="17"/>
        <v>0</v>
      </c>
    </row>
    <row r="388" spans="1:25" s="304" customFormat="1" x14ac:dyDescent="0.25">
      <c r="A388" s="311" t="s">
        <v>815</v>
      </c>
      <c r="B388" s="311" t="s">
        <v>1226</v>
      </c>
      <c r="C388" s="317">
        <v>582</v>
      </c>
      <c r="D388" s="311" t="b">
        <v>0</v>
      </c>
      <c r="E388" s="311" t="s">
        <v>1505</v>
      </c>
      <c r="F388" s="313">
        <v>2.1702891198425291</v>
      </c>
      <c r="G388" s="313">
        <v>1.7026355753784177</v>
      </c>
      <c r="H388" s="313">
        <v>1.2559138827800749E-2</v>
      </c>
      <c r="I388" s="313">
        <v>2.9492496581420897</v>
      </c>
      <c r="J388" s="314"/>
      <c r="K388" s="315">
        <v>43560.330555555556</v>
      </c>
      <c r="L388" s="315">
        <v>43629.548611111109</v>
      </c>
      <c r="M388" s="315">
        <v>43709</v>
      </c>
      <c r="N388" s="315">
        <v>43888.384027777778</v>
      </c>
      <c r="O388" s="314"/>
      <c r="P388" s="316">
        <v>0</v>
      </c>
      <c r="Q388" s="316">
        <v>0</v>
      </c>
      <c r="R388" s="316">
        <v>0</v>
      </c>
      <c r="S388" s="316">
        <v>0</v>
      </c>
      <c r="U388" s="321">
        <v>4.6703296703296704E-2</v>
      </c>
      <c r="W388" s="327">
        <f t="shared" ref="W388:W451" ca="1" si="18">IF(OR(ISNUMBER(F388),ISNUMBER(G388),ISNUMBER(H388),ISNUMBER(I388)),MAX(F388,G388,H388,I388),"")</f>
        <v>2.9492496581420897</v>
      </c>
      <c r="X388" s="322">
        <f t="shared" ref="X388:X451" ca="1" si="19">IF(W388="","",IF(W388=F388,K388,IF(W388=G388,L388,IF(W388=H388,M388,IF(W388=I388,N388)))))</f>
        <v>43888.384027777778</v>
      </c>
      <c r="Y388" s="328">
        <f t="shared" ref="Y388:Y451" ca="1" si="20">IF(X388="","",IF(X388=K388,P388,IF(X388=L388,Q388,IF(X388=M388,R388,IF(X388=N388,S388,"")))))</f>
        <v>0</v>
      </c>
    </row>
    <row r="389" spans="1:25" s="304" customFormat="1" x14ac:dyDescent="0.25">
      <c r="A389" s="311" t="s">
        <v>815</v>
      </c>
      <c r="B389" s="311" t="s">
        <v>1227</v>
      </c>
      <c r="C389" s="317">
        <v>677</v>
      </c>
      <c r="D389" s="311" t="b">
        <v>0</v>
      </c>
      <c r="E389" s="311" t="s">
        <v>1506</v>
      </c>
      <c r="F389" s="313">
        <v>13.036373138427734</v>
      </c>
      <c r="G389" s="313">
        <v>12.022454738616943</v>
      </c>
      <c r="H389" s="313">
        <v>13.228779243421741</v>
      </c>
      <c r="I389" s="313">
        <v>16.201204776763916</v>
      </c>
      <c r="J389" s="314"/>
      <c r="K389" s="315">
        <v>43566.191666666666</v>
      </c>
      <c r="L389" s="315">
        <v>43629.503472222219</v>
      </c>
      <c r="M389" s="315">
        <v>43769.50277777778</v>
      </c>
      <c r="N389" s="315">
        <v>43816.50277777778</v>
      </c>
      <c r="O389" s="314"/>
      <c r="P389" s="316">
        <v>0.5001215934753418</v>
      </c>
      <c r="Q389" s="316">
        <v>0.5001215934753418</v>
      </c>
      <c r="R389" s="316">
        <v>0.5001215934753418</v>
      </c>
      <c r="S389" s="316">
        <v>0.5001215934753418</v>
      </c>
      <c r="U389" s="321">
        <v>2.197802197802198E-2</v>
      </c>
      <c r="W389" s="327">
        <f t="shared" ca="1" si="18"/>
        <v>16.201204776763916</v>
      </c>
      <c r="X389" s="322">
        <f t="shared" ca="1" si="19"/>
        <v>43816.50277777778</v>
      </c>
      <c r="Y389" s="328">
        <f t="shared" ca="1" si="20"/>
        <v>0.5001215934753418</v>
      </c>
    </row>
    <row r="390" spans="1:25" s="304" customFormat="1" x14ac:dyDescent="0.25">
      <c r="A390" s="311" t="s">
        <v>815</v>
      </c>
      <c r="B390" s="311" t="s">
        <v>1228</v>
      </c>
      <c r="C390" s="317">
        <v>571</v>
      </c>
      <c r="D390" s="311" t="b">
        <v>1</v>
      </c>
      <c r="E390" s="311" t="s">
        <v>1257</v>
      </c>
      <c r="F390" s="313"/>
      <c r="G390" s="313"/>
      <c r="H390" s="313"/>
      <c r="I390" s="313"/>
      <c r="J390" s="314"/>
      <c r="K390" s="315"/>
      <c r="L390" s="315"/>
      <c r="M390" s="315"/>
      <c r="N390" s="315"/>
      <c r="O390" s="314"/>
      <c r="P390" s="316">
        <v>0</v>
      </c>
      <c r="Q390" s="316">
        <v>0</v>
      </c>
      <c r="R390" s="316">
        <v>0</v>
      </c>
      <c r="S390" s="316">
        <v>0</v>
      </c>
      <c r="U390" s="321"/>
      <c r="W390" s="327" t="str">
        <f t="shared" ca="1" si="18"/>
        <v/>
      </c>
      <c r="X390" s="322" t="str">
        <f t="shared" ca="1" si="19"/>
        <v/>
      </c>
      <c r="Y390" s="328" t="str">
        <f t="shared" ca="1" si="20"/>
        <v/>
      </c>
    </row>
    <row r="391" spans="1:25" s="304" customFormat="1" x14ac:dyDescent="0.25">
      <c r="A391" s="311" t="s">
        <v>815</v>
      </c>
      <c r="B391" s="311" t="s">
        <v>1229</v>
      </c>
      <c r="C391" s="317">
        <v>682</v>
      </c>
      <c r="D391" s="311" t="b">
        <v>1</v>
      </c>
      <c r="E391" s="311" t="s">
        <v>1257</v>
      </c>
      <c r="F391" s="313" t="s">
        <v>873</v>
      </c>
      <c r="G391" s="313" t="s">
        <v>873</v>
      </c>
      <c r="H391" s="313" t="s">
        <v>873</v>
      </c>
      <c r="I391" s="313" t="s">
        <v>873</v>
      </c>
      <c r="J391" s="314"/>
      <c r="K391" s="315" t="s">
        <v>875</v>
      </c>
      <c r="L391" s="315" t="s">
        <v>875</v>
      </c>
      <c r="M391" s="315" t="s">
        <v>875</v>
      </c>
      <c r="N391" s="315" t="s">
        <v>875</v>
      </c>
      <c r="O391" s="314"/>
      <c r="P391" s="316">
        <v>0</v>
      </c>
      <c r="Q391" s="316">
        <v>0</v>
      </c>
      <c r="R391" s="316">
        <v>0</v>
      </c>
      <c r="S391" s="316">
        <v>0</v>
      </c>
      <c r="U391" s="321" t="s">
        <v>873</v>
      </c>
      <c r="W391" s="327" t="str">
        <f t="shared" ca="1" si="18"/>
        <v/>
      </c>
      <c r="X391" s="322" t="str">
        <f t="shared" ca="1" si="19"/>
        <v/>
      </c>
      <c r="Y391" s="328" t="str">
        <f t="shared" ca="1" si="20"/>
        <v/>
      </c>
    </row>
    <row r="392" spans="1:25" s="304" customFormat="1" x14ac:dyDescent="0.25">
      <c r="A392" s="311" t="s">
        <v>815</v>
      </c>
      <c r="B392" s="311" t="s">
        <v>1230</v>
      </c>
      <c r="C392" s="317">
        <v>585</v>
      </c>
      <c r="D392" s="311" t="b">
        <v>0</v>
      </c>
      <c r="E392" s="311" t="s">
        <v>1507</v>
      </c>
      <c r="F392" s="313">
        <v>4.226453166503906</v>
      </c>
      <c r="G392" s="313">
        <v>3.599200602905273</v>
      </c>
      <c r="H392" s="313">
        <v>4.5072864374999995</v>
      </c>
      <c r="I392" s="313">
        <v>5.7352776088867179</v>
      </c>
      <c r="J392" s="314"/>
      <c r="K392" s="315">
        <v>43560.304861111108</v>
      </c>
      <c r="L392" s="315">
        <v>43664.698611111111</v>
      </c>
      <c r="M392" s="315">
        <v>43769.461111111108</v>
      </c>
      <c r="N392" s="315">
        <v>43782.836111111108</v>
      </c>
      <c r="O392" s="314"/>
      <c r="P392" s="316">
        <v>0</v>
      </c>
      <c r="Q392" s="316">
        <v>0</v>
      </c>
      <c r="R392" s="316">
        <v>0</v>
      </c>
      <c r="S392" s="316">
        <v>0</v>
      </c>
      <c r="U392" s="321">
        <v>3.8461538461538464E-2</v>
      </c>
      <c r="W392" s="327">
        <f t="shared" ca="1" si="18"/>
        <v>5.7352776088867179</v>
      </c>
      <c r="X392" s="322">
        <f t="shared" ca="1" si="19"/>
        <v>43782.836111111108</v>
      </c>
      <c r="Y392" s="328">
        <f t="shared" ca="1" si="20"/>
        <v>0</v>
      </c>
    </row>
    <row r="393" spans="1:25" s="304" customFormat="1" x14ac:dyDescent="0.25">
      <c r="A393" s="311" t="s">
        <v>815</v>
      </c>
      <c r="B393" s="311" t="s">
        <v>1231</v>
      </c>
      <c r="C393" s="317">
        <v>681</v>
      </c>
      <c r="D393" s="311" t="b">
        <v>1</v>
      </c>
      <c r="E393" s="311" t="s">
        <v>1257</v>
      </c>
      <c r="F393" s="313"/>
      <c r="G393" s="313"/>
      <c r="H393" s="313"/>
      <c r="I393" s="313"/>
      <c r="J393" s="314"/>
      <c r="K393" s="315"/>
      <c r="L393" s="315"/>
      <c r="M393" s="315"/>
      <c r="N393" s="315"/>
      <c r="O393" s="314"/>
      <c r="P393" s="316">
        <v>0</v>
      </c>
      <c r="Q393" s="316">
        <v>0</v>
      </c>
      <c r="R393" s="316">
        <v>0</v>
      </c>
      <c r="S393" s="316">
        <v>0</v>
      </c>
      <c r="U393" s="321"/>
      <c r="W393" s="327" t="str">
        <f t="shared" ca="1" si="18"/>
        <v/>
      </c>
      <c r="X393" s="322" t="str">
        <f t="shared" ca="1" si="19"/>
        <v/>
      </c>
      <c r="Y393" s="328" t="str">
        <f t="shared" ca="1" si="20"/>
        <v/>
      </c>
    </row>
    <row r="394" spans="1:25" s="304" customFormat="1" x14ac:dyDescent="0.25">
      <c r="A394" s="311" t="s">
        <v>815</v>
      </c>
      <c r="B394" s="311" t="s">
        <v>1232</v>
      </c>
      <c r="C394" s="317">
        <v>587</v>
      </c>
      <c r="D394" s="311" t="b">
        <v>0</v>
      </c>
      <c r="E394" s="311" t="s">
        <v>1508</v>
      </c>
      <c r="F394" s="313">
        <v>4.0303930974731443</v>
      </c>
      <c r="G394" s="313">
        <v>3.5109388755493161</v>
      </c>
      <c r="H394" s="313">
        <v>3.7115340275878905</v>
      </c>
      <c r="I394" s="313">
        <v>5.3553678911132803</v>
      </c>
      <c r="J394" s="314"/>
      <c r="K394" s="315">
        <v>43559.513888888891</v>
      </c>
      <c r="L394" s="315">
        <v>43633.701388888891</v>
      </c>
      <c r="M394" s="315">
        <v>43760.838888888888</v>
      </c>
      <c r="N394" s="315">
        <v>43816.461111111108</v>
      </c>
      <c r="O394" s="314"/>
      <c r="P394" s="316">
        <v>0</v>
      </c>
      <c r="Q394" s="316">
        <v>0</v>
      </c>
      <c r="R394" s="316">
        <v>0</v>
      </c>
      <c r="S394" s="316">
        <v>0</v>
      </c>
      <c r="U394" s="321">
        <v>3.5714285714285712E-2</v>
      </c>
      <c r="W394" s="327">
        <f t="shared" ca="1" si="18"/>
        <v>5.3553678911132803</v>
      </c>
      <c r="X394" s="322">
        <f t="shared" ca="1" si="19"/>
        <v>43816.461111111108</v>
      </c>
      <c r="Y394" s="328">
        <f t="shared" ca="1" si="20"/>
        <v>0</v>
      </c>
    </row>
    <row r="395" spans="1:25" s="304" customFormat="1" x14ac:dyDescent="0.25">
      <c r="A395" s="311" t="s">
        <v>815</v>
      </c>
      <c r="B395" s="311" t="s">
        <v>1233</v>
      </c>
      <c r="C395" s="317">
        <v>489</v>
      </c>
      <c r="D395" s="311" t="b">
        <v>1</v>
      </c>
      <c r="E395" s="311" t="s">
        <v>1257</v>
      </c>
      <c r="F395" s="313"/>
      <c r="G395" s="313"/>
      <c r="H395" s="313"/>
      <c r="I395" s="313"/>
      <c r="J395" s="314"/>
      <c r="K395" s="315"/>
      <c r="L395" s="315"/>
      <c r="M395" s="315"/>
      <c r="N395" s="315"/>
      <c r="O395" s="314"/>
      <c r="P395" s="316">
        <v>0</v>
      </c>
      <c r="Q395" s="316">
        <v>0</v>
      </c>
      <c r="R395" s="316">
        <v>0</v>
      </c>
      <c r="S395" s="316">
        <v>0</v>
      </c>
      <c r="U395" s="321"/>
      <c r="W395" s="327" t="str">
        <f t="shared" ca="1" si="18"/>
        <v/>
      </c>
      <c r="X395" s="322" t="str">
        <f t="shared" ca="1" si="19"/>
        <v/>
      </c>
      <c r="Y395" s="328" t="str">
        <f t="shared" ca="1" si="20"/>
        <v/>
      </c>
    </row>
    <row r="396" spans="1:25" s="304" customFormat="1" x14ac:dyDescent="0.25">
      <c r="A396" s="311" t="s">
        <v>815</v>
      </c>
      <c r="B396" s="311" t="s">
        <v>1234</v>
      </c>
      <c r="C396" s="317">
        <v>498</v>
      </c>
      <c r="D396" s="311" t="b">
        <v>0</v>
      </c>
      <c r="E396" s="311" t="s">
        <v>1562</v>
      </c>
      <c r="F396" s="313">
        <v>0.32394002377986908</v>
      </c>
      <c r="G396" s="313">
        <v>0.30552998185157776</v>
      </c>
      <c r="H396" s="313">
        <v>0.33416998386383057</v>
      </c>
      <c r="I396" s="313">
        <v>0.43764999508857727</v>
      </c>
      <c r="J396" s="314"/>
      <c r="K396" s="315">
        <v>43590.540972222225</v>
      </c>
      <c r="L396" s="315">
        <v>43649.820138888892</v>
      </c>
      <c r="M396" s="315">
        <v>43759.866666666669</v>
      </c>
      <c r="N396" s="315">
        <v>43830.624305555553</v>
      </c>
      <c r="O396" s="314"/>
      <c r="P396" s="316">
        <v>0.51700001955032349</v>
      </c>
      <c r="Q396" s="316">
        <v>0.64999997615814209</v>
      </c>
      <c r="R396" s="316">
        <v>0.70999997854232788</v>
      </c>
      <c r="S396" s="316">
        <v>0.78799998760223389</v>
      </c>
      <c r="U396" s="321">
        <v>0.17307692307692307</v>
      </c>
      <c r="W396" s="327">
        <f t="shared" ca="1" si="18"/>
        <v>0.43764999508857727</v>
      </c>
      <c r="X396" s="322">
        <f t="shared" ca="1" si="19"/>
        <v>43830.624305555553</v>
      </c>
      <c r="Y396" s="328">
        <f t="shared" ca="1" si="20"/>
        <v>0.78799998760223389</v>
      </c>
    </row>
    <row r="397" spans="1:25" s="304" customFormat="1" x14ac:dyDescent="0.25">
      <c r="A397" s="311" t="s">
        <v>815</v>
      </c>
      <c r="B397" s="311" t="s">
        <v>1235</v>
      </c>
      <c r="C397" s="317">
        <v>685</v>
      </c>
      <c r="D397" s="311" t="b">
        <v>0</v>
      </c>
      <c r="E397" s="311" t="s">
        <v>1509</v>
      </c>
      <c r="F397" s="313">
        <v>0.63297243704223627</v>
      </c>
      <c r="G397" s="313">
        <v>0.54224868289184569</v>
      </c>
      <c r="H397" s="313">
        <v>0.67763639100646966</v>
      </c>
      <c r="I397" s="313">
        <v>0.79487933375549313</v>
      </c>
      <c r="J397" s="314"/>
      <c r="K397" s="315">
        <v>43567.276388888888</v>
      </c>
      <c r="L397" s="315">
        <v>43622.761111111111</v>
      </c>
      <c r="M397" s="315">
        <v>43769.462500000001</v>
      </c>
      <c r="N397" s="315">
        <v>43816.464583333334</v>
      </c>
      <c r="O397" s="314"/>
      <c r="P397" s="316">
        <v>0</v>
      </c>
      <c r="Q397" s="316">
        <v>0</v>
      </c>
      <c r="R397" s="316">
        <v>0</v>
      </c>
      <c r="S397" s="316">
        <v>0</v>
      </c>
      <c r="U397" s="321">
        <v>8.2417582417582416E-2</v>
      </c>
      <c r="W397" s="327">
        <f t="shared" ca="1" si="18"/>
        <v>0.79487933375549313</v>
      </c>
      <c r="X397" s="322">
        <f t="shared" ca="1" si="19"/>
        <v>43816.464583333334</v>
      </c>
      <c r="Y397" s="328">
        <f t="shared" ca="1" si="20"/>
        <v>0</v>
      </c>
    </row>
    <row r="398" spans="1:25" s="304" customFormat="1" x14ac:dyDescent="0.25">
      <c r="A398" s="311" t="s">
        <v>815</v>
      </c>
      <c r="B398" s="311" t="s">
        <v>1236</v>
      </c>
      <c r="C398" s="317">
        <v>673</v>
      </c>
      <c r="D398" s="311" t="b">
        <v>1</v>
      </c>
      <c r="E398" s="311" t="s">
        <v>1257</v>
      </c>
      <c r="F398" s="313"/>
      <c r="G398" s="313"/>
      <c r="H398" s="313"/>
      <c r="I398" s="313"/>
      <c r="J398" s="314"/>
      <c r="K398" s="315"/>
      <c r="L398" s="315"/>
      <c r="M398" s="315"/>
      <c r="N398" s="315"/>
      <c r="O398" s="314"/>
      <c r="P398" s="316">
        <v>1.1519999504089355</v>
      </c>
      <c r="Q398" s="316">
        <v>1.1519999504089355</v>
      </c>
      <c r="R398" s="316">
        <v>1.1519999504089355</v>
      </c>
      <c r="S398" s="316">
        <v>1.1519999504089355</v>
      </c>
      <c r="U398" s="321"/>
      <c r="W398" s="327" t="str">
        <f t="shared" ca="1" si="18"/>
        <v/>
      </c>
      <c r="X398" s="322" t="str">
        <f t="shared" ca="1" si="19"/>
        <v/>
      </c>
      <c r="Y398" s="328" t="str">
        <f t="shared" ca="1" si="20"/>
        <v/>
      </c>
    </row>
    <row r="399" spans="1:25" s="304" customFormat="1" x14ac:dyDescent="0.25">
      <c r="A399" s="311" t="s">
        <v>815</v>
      </c>
      <c r="B399" s="311" t="s">
        <v>1237</v>
      </c>
      <c r="C399" s="317">
        <v>683</v>
      </c>
      <c r="D399" s="311" t="b">
        <v>0</v>
      </c>
      <c r="E399" s="311" t="s">
        <v>1510</v>
      </c>
      <c r="F399" s="313" t="s">
        <v>873</v>
      </c>
      <c r="G399" s="313" t="s">
        <v>873</v>
      </c>
      <c r="H399" s="313" t="s">
        <v>873</v>
      </c>
      <c r="I399" s="313">
        <v>0.43744800201416018</v>
      </c>
      <c r="J399" s="314"/>
      <c r="K399" s="315" t="s">
        <v>875</v>
      </c>
      <c r="L399" s="315" t="s">
        <v>875</v>
      </c>
      <c r="M399" s="315" t="s">
        <v>875</v>
      </c>
      <c r="N399" s="315">
        <v>43830.755555555559</v>
      </c>
      <c r="O399" s="314"/>
      <c r="P399" s="316">
        <v>0</v>
      </c>
      <c r="Q399" s="316">
        <v>0</v>
      </c>
      <c r="R399" s="316">
        <v>0</v>
      </c>
      <c r="S399" s="316">
        <v>0</v>
      </c>
      <c r="U399" s="321">
        <v>0.70604395604395609</v>
      </c>
      <c r="W399" s="327">
        <f t="shared" ca="1" si="18"/>
        <v>0.43744800201416018</v>
      </c>
      <c r="X399" s="322">
        <f t="shared" ca="1" si="19"/>
        <v>43830.755555555559</v>
      </c>
      <c r="Y399" s="328">
        <f t="shared" ca="1" si="20"/>
        <v>0</v>
      </c>
    </row>
    <row r="400" spans="1:25" s="304" customFormat="1" x14ac:dyDescent="0.25">
      <c r="A400" s="311" t="s">
        <v>815</v>
      </c>
      <c r="B400" s="311" t="s">
        <v>1238</v>
      </c>
      <c r="C400" s="317">
        <v>679</v>
      </c>
      <c r="D400" s="311" t="b">
        <v>0</v>
      </c>
      <c r="E400" s="311" t="s">
        <v>1511</v>
      </c>
      <c r="F400" s="313">
        <v>1.8446771369323729</v>
      </c>
      <c r="G400" s="313">
        <v>1.9870047575683594</v>
      </c>
      <c r="H400" s="313">
        <v>1.8683983828124999</v>
      </c>
      <c r="I400" s="313">
        <v>2.2074728759155273</v>
      </c>
      <c r="J400" s="314"/>
      <c r="K400" s="315">
        <v>43565.3</v>
      </c>
      <c r="L400" s="315">
        <v>43692.582638888889</v>
      </c>
      <c r="M400" s="315">
        <v>43720.609722222223</v>
      </c>
      <c r="N400" s="315">
        <v>43909.790972222225</v>
      </c>
      <c r="O400" s="314"/>
      <c r="P400" s="316">
        <v>0</v>
      </c>
      <c r="Q400" s="316">
        <v>0</v>
      </c>
      <c r="R400" s="316">
        <v>0</v>
      </c>
      <c r="S400" s="316">
        <v>0</v>
      </c>
      <c r="U400" s="321">
        <v>0.12087912087912088</v>
      </c>
      <c r="W400" s="327">
        <f t="shared" ca="1" si="18"/>
        <v>2.2074728759155273</v>
      </c>
      <c r="X400" s="322">
        <f t="shared" ca="1" si="19"/>
        <v>43909.790972222225</v>
      </c>
      <c r="Y400" s="328">
        <f t="shared" ca="1" si="20"/>
        <v>0</v>
      </c>
    </row>
    <row r="401" spans="1:25" s="304" customFormat="1" x14ac:dyDescent="0.25">
      <c r="A401" s="311" t="s">
        <v>815</v>
      </c>
      <c r="B401" s="311" t="s">
        <v>1239</v>
      </c>
      <c r="C401" s="317">
        <v>678</v>
      </c>
      <c r="D401" s="311" t="b">
        <v>0</v>
      </c>
      <c r="E401" s="311" t="s">
        <v>1512</v>
      </c>
      <c r="F401" s="313">
        <v>5.0208160225301981</v>
      </c>
      <c r="G401" s="313">
        <v>5.8205825579352677</v>
      </c>
      <c r="H401" s="313">
        <v>6.599490963621065</v>
      </c>
      <c r="I401" s="313">
        <v>7.9710406791418791</v>
      </c>
      <c r="J401" s="314"/>
      <c r="K401" s="315">
        <v>43616.021527777775</v>
      </c>
      <c r="L401" s="315">
        <v>43693.756944444445</v>
      </c>
      <c r="M401" s="315">
        <v>43767.847222222219</v>
      </c>
      <c r="N401" s="315">
        <v>43886.795138888891</v>
      </c>
      <c r="O401" s="314"/>
      <c r="P401" s="316">
        <v>2.2928959671407938</v>
      </c>
      <c r="Q401" s="316">
        <v>2.5918500423431396</v>
      </c>
      <c r="R401" s="316">
        <v>2.2831309668254107</v>
      </c>
      <c r="S401" s="316">
        <v>3.1080000400543213</v>
      </c>
      <c r="U401" s="321">
        <v>3.021978021978022E-2</v>
      </c>
      <c r="W401" s="327">
        <f t="shared" ca="1" si="18"/>
        <v>7.9710406791418791</v>
      </c>
      <c r="X401" s="322">
        <f t="shared" ca="1" si="19"/>
        <v>43886.795138888891</v>
      </c>
      <c r="Y401" s="328">
        <f t="shared" ca="1" si="20"/>
        <v>3.1080000400543213</v>
      </c>
    </row>
    <row r="402" spans="1:25" s="304" customFormat="1" x14ac:dyDescent="0.25">
      <c r="A402" s="311" t="s">
        <v>815</v>
      </c>
      <c r="B402" s="311" t="s">
        <v>1240</v>
      </c>
      <c r="C402" s="317">
        <v>684</v>
      </c>
      <c r="D402" s="311" t="b">
        <v>0</v>
      </c>
      <c r="E402" s="311" t="s">
        <v>1533</v>
      </c>
      <c r="F402" s="313">
        <v>0.33707349674224851</v>
      </c>
      <c r="G402" s="313">
        <v>0.24355828635025023</v>
      </c>
      <c r="H402" s="313">
        <v>0.31195000901031489</v>
      </c>
      <c r="I402" s="313">
        <v>0.44733771712493897</v>
      </c>
      <c r="J402" s="314"/>
      <c r="K402" s="315">
        <v>43575.908333333333</v>
      </c>
      <c r="L402" s="315">
        <v>43626.810416666667</v>
      </c>
      <c r="M402" s="315">
        <v>43754.722916666666</v>
      </c>
      <c r="N402" s="315">
        <v>43895.834722222222</v>
      </c>
      <c r="O402" s="314"/>
      <c r="P402" s="316">
        <v>0</v>
      </c>
      <c r="Q402" s="316">
        <v>0</v>
      </c>
      <c r="R402" s="316">
        <v>0</v>
      </c>
      <c r="S402" s="316">
        <v>0</v>
      </c>
      <c r="U402" s="321">
        <v>0.14285714285714285</v>
      </c>
      <c r="W402" s="327">
        <f t="shared" ca="1" si="18"/>
        <v>0.44733771712493897</v>
      </c>
      <c r="X402" s="322">
        <f t="shared" ca="1" si="19"/>
        <v>43895.834722222222</v>
      </c>
      <c r="Y402" s="328">
        <f t="shared" ca="1" si="20"/>
        <v>0</v>
      </c>
    </row>
    <row r="403" spans="1:25" s="304" customFormat="1" x14ac:dyDescent="0.25">
      <c r="A403" s="311" t="s">
        <v>815</v>
      </c>
      <c r="B403" s="311" t="s">
        <v>1241</v>
      </c>
      <c r="C403" s="317">
        <v>674</v>
      </c>
      <c r="D403" s="311" t="b">
        <v>0</v>
      </c>
      <c r="E403" s="311" t="s">
        <v>1658</v>
      </c>
      <c r="F403" s="313">
        <v>1.1057514827698469</v>
      </c>
      <c r="G403" s="313">
        <v>1.1419339142739773</v>
      </c>
      <c r="H403" s="313">
        <v>1.0562167763710022</v>
      </c>
      <c r="I403" s="313">
        <v>1.1972772739827633</v>
      </c>
      <c r="J403" s="314"/>
      <c r="K403" s="315">
        <v>43614.712500000001</v>
      </c>
      <c r="L403" s="315">
        <v>43707.505555555559</v>
      </c>
      <c r="M403" s="315">
        <v>43724.792361111111</v>
      </c>
      <c r="N403" s="315">
        <v>43903.381944444445</v>
      </c>
      <c r="O403" s="314"/>
      <c r="P403" s="316">
        <v>0.50500145368278027</v>
      </c>
      <c r="Q403" s="316">
        <v>0.54919391497969627</v>
      </c>
      <c r="R403" s="316">
        <v>1.0562167763710022</v>
      </c>
      <c r="S403" s="316">
        <v>0.5084172748029232</v>
      </c>
      <c r="U403" s="321">
        <v>0.14285714285714285</v>
      </c>
      <c r="W403" s="327">
        <f t="shared" ca="1" si="18"/>
        <v>1.1972772739827633</v>
      </c>
      <c r="X403" s="322">
        <f t="shared" ca="1" si="19"/>
        <v>43903.381944444445</v>
      </c>
      <c r="Y403" s="328">
        <f t="shared" ca="1" si="20"/>
        <v>0.5084172748029232</v>
      </c>
    </row>
    <row r="404" spans="1:25" s="304" customFormat="1" x14ac:dyDescent="0.25">
      <c r="A404" s="311" t="s">
        <v>818</v>
      </c>
      <c r="B404" s="311" t="s">
        <v>1242</v>
      </c>
      <c r="C404" s="317">
        <v>267</v>
      </c>
      <c r="D404" s="311" t="b">
        <v>1</v>
      </c>
      <c r="E404" s="311" t="s">
        <v>1257</v>
      </c>
      <c r="F404" s="313" t="s">
        <v>873</v>
      </c>
      <c r="G404" s="313" t="s">
        <v>873</v>
      </c>
      <c r="H404" s="313" t="s">
        <v>873</v>
      </c>
      <c r="I404" s="313" t="s">
        <v>874</v>
      </c>
      <c r="J404" s="314"/>
      <c r="K404" s="315" t="s">
        <v>875</v>
      </c>
      <c r="L404" s="315" t="s">
        <v>875</v>
      </c>
      <c r="M404" s="315" t="s">
        <v>875</v>
      </c>
      <c r="N404" s="315" t="s">
        <v>875</v>
      </c>
      <c r="O404" s="314"/>
      <c r="P404" s="316">
        <v>0</v>
      </c>
      <c r="Q404" s="316">
        <v>0</v>
      </c>
      <c r="R404" s="316">
        <v>0</v>
      </c>
      <c r="S404" s="316">
        <v>0</v>
      </c>
      <c r="U404" s="321">
        <v>0.8928571428571429</v>
      </c>
      <c r="W404" s="327" t="str">
        <f t="shared" ca="1" si="18"/>
        <v/>
      </c>
      <c r="X404" s="322" t="str">
        <f t="shared" ca="1" si="19"/>
        <v/>
      </c>
      <c r="Y404" s="328" t="str">
        <f t="shared" ca="1" si="20"/>
        <v/>
      </c>
    </row>
    <row r="405" spans="1:25" s="304" customFormat="1" x14ac:dyDescent="0.25">
      <c r="A405" s="311" t="s">
        <v>818</v>
      </c>
      <c r="B405" s="311" t="s">
        <v>1243</v>
      </c>
      <c r="C405" s="317">
        <v>266</v>
      </c>
      <c r="D405" s="311" t="b">
        <v>0</v>
      </c>
      <c r="E405" s="311" t="s">
        <v>1513</v>
      </c>
      <c r="F405" s="313">
        <v>3.1348534537353512</v>
      </c>
      <c r="G405" s="313">
        <v>2.5416599449462889</v>
      </c>
      <c r="H405" s="313">
        <v>3.3874840319213866</v>
      </c>
      <c r="I405" s="313">
        <v>3.6080126180419918</v>
      </c>
      <c r="J405" s="314"/>
      <c r="K405" s="315">
        <v>43570.481944444444</v>
      </c>
      <c r="L405" s="315">
        <v>43678.535416666666</v>
      </c>
      <c r="M405" s="315">
        <v>43750.788194444445</v>
      </c>
      <c r="N405" s="315">
        <v>43801.501388888886</v>
      </c>
      <c r="O405" s="314"/>
      <c r="P405" s="316">
        <v>0</v>
      </c>
      <c r="Q405" s="316">
        <v>0</v>
      </c>
      <c r="R405" s="316">
        <v>0</v>
      </c>
      <c r="S405" s="316">
        <v>0</v>
      </c>
      <c r="U405" s="321">
        <v>1.9230769230769232E-2</v>
      </c>
      <c r="W405" s="327">
        <f t="shared" ca="1" si="18"/>
        <v>3.6080126180419918</v>
      </c>
      <c r="X405" s="322">
        <f t="shared" ca="1" si="19"/>
        <v>43801.501388888886</v>
      </c>
      <c r="Y405" s="328">
        <f t="shared" ca="1" si="20"/>
        <v>0</v>
      </c>
    </row>
    <row r="406" spans="1:25" s="304" customFormat="1" x14ac:dyDescent="0.25">
      <c r="A406" s="311" t="s">
        <v>818</v>
      </c>
      <c r="B406" s="311" t="s">
        <v>1244</v>
      </c>
      <c r="C406" s="317">
        <v>265</v>
      </c>
      <c r="D406" s="311" t="b">
        <v>0</v>
      </c>
      <c r="E406" s="311" t="s">
        <v>1514</v>
      </c>
      <c r="F406" s="313">
        <v>1.2575703781738281</v>
      </c>
      <c r="G406" s="313">
        <v>0.94352670884704593</v>
      </c>
      <c r="H406" s="313">
        <v>1.2324468904418944</v>
      </c>
      <c r="I406" s="313">
        <v>1.2031360820770263</v>
      </c>
      <c r="J406" s="314"/>
      <c r="K406" s="315">
        <v>43561.425694444442</v>
      </c>
      <c r="L406" s="315">
        <v>43618.480555555558</v>
      </c>
      <c r="M406" s="315">
        <v>43751.581250000003</v>
      </c>
      <c r="N406" s="315">
        <v>43779.647916666669</v>
      </c>
      <c r="O406" s="314"/>
      <c r="P406" s="316">
        <v>0</v>
      </c>
      <c r="Q406" s="316">
        <v>0</v>
      </c>
      <c r="R406" s="316">
        <v>0</v>
      </c>
      <c r="S406" s="316">
        <v>0</v>
      </c>
      <c r="U406" s="321">
        <v>3.021978021978022E-2</v>
      </c>
      <c r="W406" s="327">
        <f t="shared" ca="1" si="18"/>
        <v>1.2575703781738281</v>
      </c>
      <c r="X406" s="322">
        <f t="shared" ca="1" si="19"/>
        <v>43561.425694444442</v>
      </c>
      <c r="Y406" s="328">
        <f t="shared" ca="1" si="20"/>
        <v>0</v>
      </c>
    </row>
    <row r="407" spans="1:25" s="304" customFormat="1" x14ac:dyDescent="0.25">
      <c r="A407" s="311" t="s">
        <v>818</v>
      </c>
      <c r="B407" s="311" t="s">
        <v>1245</v>
      </c>
      <c r="C407" s="317">
        <v>268</v>
      </c>
      <c r="D407" s="311" t="b">
        <v>0</v>
      </c>
      <c r="E407" s="311" t="s">
        <v>1515</v>
      </c>
      <c r="F407" s="313">
        <v>1.350332666671753</v>
      </c>
      <c r="G407" s="313">
        <v>1.1243856738433837</v>
      </c>
      <c r="H407" s="313">
        <v>1.2840486765308379</v>
      </c>
      <c r="I407" s="313">
        <v>1.2671869526481627</v>
      </c>
      <c r="J407" s="314"/>
      <c r="K407" s="315">
        <v>43569.838194444441</v>
      </c>
      <c r="L407" s="315">
        <v>43684.23333333333</v>
      </c>
      <c r="M407" s="315">
        <v>43747.996527777781</v>
      </c>
      <c r="N407" s="315">
        <v>43789.585416666669</v>
      </c>
      <c r="O407" s="314"/>
      <c r="P407" s="316">
        <v>0</v>
      </c>
      <c r="Q407" s="316">
        <v>0</v>
      </c>
      <c r="R407" s="316">
        <v>0</v>
      </c>
      <c r="S407" s="316">
        <v>0</v>
      </c>
      <c r="U407" s="321">
        <v>0.14285714285714285</v>
      </c>
      <c r="W407" s="327">
        <f t="shared" ca="1" si="18"/>
        <v>1.350332666671753</v>
      </c>
      <c r="X407" s="322">
        <f t="shared" ca="1" si="19"/>
        <v>43569.838194444441</v>
      </c>
      <c r="Y407" s="328">
        <f t="shared" ca="1" si="20"/>
        <v>0</v>
      </c>
    </row>
    <row r="408" spans="1:25" s="304" customFormat="1" x14ac:dyDescent="0.25">
      <c r="A408" s="311" t="s">
        <v>818</v>
      </c>
      <c r="B408" s="311" t="s">
        <v>1246</v>
      </c>
      <c r="C408" s="317">
        <v>276</v>
      </c>
      <c r="D408" s="311" t="b">
        <v>1</v>
      </c>
      <c r="E408" s="311" t="s">
        <v>1257</v>
      </c>
      <c r="F408" s="313"/>
      <c r="G408" s="313"/>
      <c r="H408" s="313"/>
      <c r="I408" s="313"/>
      <c r="J408" s="314"/>
      <c r="K408" s="315"/>
      <c r="L408" s="315"/>
      <c r="M408" s="315"/>
      <c r="N408" s="315"/>
      <c r="O408" s="314"/>
      <c r="P408" s="316">
        <v>0</v>
      </c>
      <c r="Q408" s="316">
        <v>0</v>
      </c>
      <c r="R408" s="316">
        <v>0</v>
      </c>
      <c r="S408" s="316">
        <v>0</v>
      </c>
      <c r="U408" s="321"/>
      <c r="W408" s="327" t="str">
        <f t="shared" ca="1" si="18"/>
        <v/>
      </c>
      <c r="X408" s="322" t="str">
        <f t="shared" ca="1" si="19"/>
        <v/>
      </c>
      <c r="Y408" s="328" t="str">
        <f t="shared" ca="1" si="20"/>
        <v/>
      </c>
    </row>
    <row r="409" spans="1:25" s="304" customFormat="1" x14ac:dyDescent="0.25">
      <c r="A409" s="311" t="s">
        <v>818</v>
      </c>
      <c r="B409" s="311" t="s">
        <v>1247</v>
      </c>
      <c r="C409" s="317">
        <v>262</v>
      </c>
      <c r="D409" s="311" t="b">
        <v>1</v>
      </c>
      <c r="E409" s="311" t="s">
        <v>1516</v>
      </c>
      <c r="F409" s="313">
        <v>1.3484625755653381</v>
      </c>
      <c r="G409" s="313">
        <v>1.9002637603034973</v>
      </c>
      <c r="H409" s="313">
        <v>2.2676669326934813</v>
      </c>
      <c r="I409" s="313">
        <v>2.7687063251037598</v>
      </c>
      <c r="J409" s="314"/>
      <c r="K409" s="315">
        <v>43563.001388888886</v>
      </c>
      <c r="L409" s="315">
        <v>43700.022222222222</v>
      </c>
      <c r="M409" s="315">
        <v>43732.998611111114</v>
      </c>
      <c r="N409" s="315">
        <v>43834.092361111114</v>
      </c>
      <c r="O409" s="314"/>
      <c r="P409" s="316">
        <v>0.87348290974807741</v>
      </c>
      <c r="Q409" s="316">
        <v>1.0111813770637512</v>
      </c>
      <c r="R409" s="316">
        <v>1.1931628112792969</v>
      </c>
      <c r="S409" s="316">
        <v>1.6097768367767333</v>
      </c>
      <c r="U409" s="321">
        <v>0.41483516483516486</v>
      </c>
      <c r="W409" s="327">
        <f t="shared" ca="1" si="18"/>
        <v>2.7687063251037598</v>
      </c>
      <c r="X409" s="322">
        <f t="shared" ca="1" si="19"/>
        <v>43834.092361111114</v>
      </c>
      <c r="Y409" s="328">
        <f t="shared" ca="1" si="20"/>
        <v>1.6097768367767333</v>
      </c>
    </row>
    <row r="410" spans="1:25" s="304" customFormat="1" x14ac:dyDescent="0.25">
      <c r="A410" s="311" t="s">
        <v>818</v>
      </c>
      <c r="B410" s="311" t="s">
        <v>1248</v>
      </c>
      <c r="C410" s="317">
        <v>263</v>
      </c>
      <c r="D410" s="311" t="b">
        <v>0</v>
      </c>
      <c r="E410" s="311" t="s">
        <v>1517</v>
      </c>
      <c r="F410" s="313">
        <v>2.9735696315765381</v>
      </c>
      <c r="G410" s="313">
        <v>2.1342555284500122</v>
      </c>
      <c r="H410" s="313">
        <v>2.7457557916641235</v>
      </c>
      <c r="I410" s="313">
        <v>3.0694911479949951</v>
      </c>
      <c r="J410" s="314"/>
      <c r="K410" s="315">
        <v>43571.502083333333</v>
      </c>
      <c r="L410" s="315">
        <v>43649.727083333331</v>
      </c>
      <c r="M410" s="315">
        <v>43766.82916666667</v>
      </c>
      <c r="N410" s="315">
        <v>43788.713888888888</v>
      </c>
      <c r="O410" s="314"/>
      <c r="P410" s="316">
        <v>0</v>
      </c>
      <c r="Q410" s="316">
        <v>0</v>
      </c>
      <c r="R410" s="316">
        <v>0</v>
      </c>
      <c r="S410" s="316">
        <v>0</v>
      </c>
      <c r="U410" s="321">
        <v>4.9450549450549448E-2</v>
      </c>
      <c r="W410" s="327">
        <f t="shared" ca="1" si="18"/>
        <v>3.0694911479949951</v>
      </c>
      <c r="X410" s="322">
        <f t="shared" ca="1" si="19"/>
        <v>43788.713888888888</v>
      </c>
      <c r="Y410" s="328">
        <f t="shared" ca="1" si="20"/>
        <v>0</v>
      </c>
    </row>
    <row r="411" spans="1:25" s="304" customFormat="1" x14ac:dyDescent="0.25">
      <c r="A411" s="311" t="s">
        <v>820</v>
      </c>
      <c r="B411" s="311" t="s">
        <v>1249</v>
      </c>
      <c r="C411" s="317">
        <v>841</v>
      </c>
      <c r="D411" s="311" t="b">
        <v>0</v>
      </c>
      <c r="E411" s="311" t="s">
        <v>1518</v>
      </c>
      <c r="F411" s="313">
        <v>12.392275372436522</v>
      </c>
      <c r="G411" s="313">
        <v>11.409964764526366</v>
      </c>
      <c r="H411" s="313">
        <v>12.369988927978516</v>
      </c>
      <c r="I411" s="313">
        <v>13.962512397216795</v>
      </c>
      <c r="J411" s="314"/>
      <c r="K411" s="315">
        <v>43558.511805555558</v>
      </c>
      <c r="L411" s="315">
        <v>43629.540277777778</v>
      </c>
      <c r="M411" s="315">
        <v>43768.48333333333</v>
      </c>
      <c r="N411" s="315">
        <v>43788.484722222223</v>
      </c>
      <c r="O411" s="314"/>
      <c r="P411" s="316">
        <v>0</v>
      </c>
      <c r="Q411" s="316">
        <v>0</v>
      </c>
      <c r="R411" s="316">
        <v>0</v>
      </c>
      <c r="S411" s="316">
        <v>0</v>
      </c>
      <c r="U411" s="321">
        <v>1.9230769230769232E-2</v>
      </c>
      <c r="W411" s="327">
        <f t="shared" ca="1" si="18"/>
        <v>13.962512397216795</v>
      </c>
      <c r="X411" s="322">
        <f t="shared" ca="1" si="19"/>
        <v>43788.484722222223</v>
      </c>
      <c r="Y411" s="328">
        <f t="shared" ca="1" si="20"/>
        <v>0</v>
      </c>
    </row>
    <row r="412" spans="1:25" s="304" customFormat="1" x14ac:dyDescent="0.25">
      <c r="A412" s="311" t="s">
        <v>820</v>
      </c>
      <c r="B412" s="311" t="s">
        <v>1250</v>
      </c>
      <c r="C412" s="317">
        <v>861</v>
      </c>
      <c r="D412" s="311" t="b">
        <v>0</v>
      </c>
      <c r="E412" s="311" t="s">
        <v>1659</v>
      </c>
      <c r="F412" s="313">
        <v>5.608069896697998</v>
      </c>
      <c r="G412" s="313">
        <v>4.8489198684692383</v>
      </c>
      <c r="H412" s="313">
        <v>6.8926000595092773</v>
      </c>
      <c r="I412" s="313">
        <v>7.5457100868225098</v>
      </c>
      <c r="J412" s="314"/>
      <c r="K412" s="315">
        <v>43556.686111111114</v>
      </c>
      <c r="L412" s="315">
        <v>43642.817361111112</v>
      </c>
      <c r="M412" s="315">
        <v>43766.769444444442</v>
      </c>
      <c r="N412" s="315">
        <v>43788.751388888886</v>
      </c>
      <c r="O412" s="314"/>
      <c r="P412" s="316">
        <v>0</v>
      </c>
      <c r="Q412" s="316">
        <v>0</v>
      </c>
      <c r="R412" s="316">
        <v>0</v>
      </c>
      <c r="S412" s="316">
        <v>0</v>
      </c>
      <c r="U412" s="321">
        <v>5.7692307692307696E-2</v>
      </c>
      <c r="W412" s="327">
        <f t="shared" ca="1" si="18"/>
        <v>7.5457100868225098</v>
      </c>
      <c r="X412" s="322">
        <f t="shared" ca="1" si="19"/>
        <v>43788.751388888886</v>
      </c>
      <c r="Y412" s="328">
        <f t="shared" ca="1" si="20"/>
        <v>0</v>
      </c>
    </row>
    <row r="413" spans="1:25" s="304" customFormat="1" x14ac:dyDescent="0.25">
      <c r="A413" s="311" t="s">
        <v>820</v>
      </c>
      <c r="B413" s="311" t="s">
        <v>1251</v>
      </c>
      <c r="C413" s="317">
        <v>867</v>
      </c>
      <c r="D413" s="311" t="b">
        <v>0</v>
      </c>
      <c r="E413" s="311" t="s">
        <v>1519</v>
      </c>
      <c r="F413" s="313">
        <v>4.3474460223846432</v>
      </c>
      <c r="G413" s="313">
        <v>3.6146517596435546</v>
      </c>
      <c r="H413" s="313">
        <v>5.0412131834411618</v>
      </c>
      <c r="I413" s="313">
        <v>5.4114034539184566</v>
      </c>
      <c r="J413" s="314"/>
      <c r="K413" s="315">
        <v>43566.47152777778</v>
      </c>
      <c r="L413" s="315">
        <v>43640.737500000003</v>
      </c>
      <c r="M413" s="315">
        <v>43766.745833333334</v>
      </c>
      <c r="N413" s="315">
        <v>43865.386111111111</v>
      </c>
      <c r="O413" s="314"/>
      <c r="P413" s="316">
        <v>0.55550831352996821</v>
      </c>
      <c r="Q413" s="316">
        <v>0.52014931060791014</v>
      </c>
      <c r="R413" s="316">
        <v>0.78627219680786131</v>
      </c>
      <c r="S413" s="316">
        <v>0.5117748146972656</v>
      </c>
      <c r="U413" s="321">
        <v>3.2967032967032968E-2</v>
      </c>
      <c r="W413" s="327">
        <f t="shared" ca="1" si="18"/>
        <v>5.4114034539184566</v>
      </c>
      <c r="X413" s="322">
        <f t="shared" ca="1" si="19"/>
        <v>43865.386111111111</v>
      </c>
      <c r="Y413" s="328">
        <f t="shared" ca="1" si="20"/>
        <v>0.5117748146972656</v>
      </c>
    </row>
    <row r="414" spans="1:25" s="304" customFormat="1" x14ac:dyDescent="0.25">
      <c r="A414" s="311" t="s">
        <v>820</v>
      </c>
      <c r="B414" s="311" t="s">
        <v>1252</v>
      </c>
      <c r="C414" s="317">
        <v>958</v>
      </c>
      <c r="D414" s="311" t="b">
        <v>0</v>
      </c>
      <c r="E414" s="311" t="s">
        <v>1520</v>
      </c>
      <c r="F414" s="313">
        <v>5.5944700241088867</v>
      </c>
      <c r="G414" s="313">
        <v>4.9051799774169922</v>
      </c>
      <c r="H414" s="313">
        <v>5.6746199131011963</v>
      </c>
      <c r="I414" s="313">
        <v>6.4761199951171875</v>
      </c>
      <c r="J414" s="314"/>
      <c r="K414" s="315">
        <v>43559.629861111112</v>
      </c>
      <c r="L414" s="315">
        <v>43629.629166666666</v>
      </c>
      <c r="M414" s="315">
        <v>43769.627083333333</v>
      </c>
      <c r="N414" s="315">
        <v>43788.625694444447</v>
      </c>
      <c r="O414" s="314"/>
      <c r="P414" s="316">
        <v>0</v>
      </c>
      <c r="Q414" s="316">
        <v>0</v>
      </c>
      <c r="R414" s="316">
        <v>0</v>
      </c>
      <c r="S414" s="316">
        <v>0</v>
      </c>
      <c r="U414" s="321">
        <v>1.6483516483516484E-2</v>
      </c>
      <c r="W414" s="327">
        <f t="shared" ca="1" si="18"/>
        <v>6.4761199951171875</v>
      </c>
      <c r="X414" s="322">
        <f t="shared" ca="1" si="19"/>
        <v>43788.625694444447</v>
      </c>
      <c r="Y414" s="328">
        <f t="shared" ca="1" si="20"/>
        <v>0</v>
      </c>
    </row>
    <row r="415" spans="1:25" s="304" customFormat="1" x14ac:dyDescent="0.25">
      <c r="A415" s="311" t="s">
        <v>872</v>
      </c>
      <c r="B415" s="311" t="s">
        <v>1253</v>
      </c>
      <c r="C415" s="317">
        <v>932</v>
      </c>
      <c r="D415" s="311" t="b">
        <v>0</v>
      </c>
      <c r="E415" s="311" t="s">
        <v>1521</v>
      </c>
      <c r="F415" s="313">
        <v>9.6696650340576173</v>
      </c>
      <c r="G415" s="313">
        <v>7.4718155461425777</v>
      </c>
      <c r="H415" s="313">
        <v>8.964957904052735</v>
      </c>
      <c r="I415" s="313">
        <v>10.115339851074218</v>
      </c>
      <c r="J415" s="314"/>
      <c r="K415" s="315">
        <v>43570.739583333336</v>
      </c>
      <c r="L415" s="315">
        <v>43629.51458333333</v>
      </c>
      <c r="M415" s="315">
        <v>43768.763888888891</v>
      </c>
      <c r="N415" s="315">
        <v>43875.615277777775</v>
      </c>
      <c r="O415" s="314"/>
      <c r="P415" s="316">
        <v>0</v>
      </c>
      <c r="Q415" s="316">
        <v>0</v>
      </c>
      <c r="R415" s="316">
        <v>0</v>
      </c>
      <c r="S415" s="316">
        <v>0</v>
      </c>
      <c r="U415" s="321">
        <v>1.6483516483516484E-2</v>
      </c>
      <c r="W415" s="327">
        <f t="shared" ca="1" si="18"/>
        <v>10.115339851074218</v>
      </c>
      <c r="X415" s="322">
        <f t="shared" ca="1" si="19"/>
        <v>43875.615277777775</v>
      </c>
      <c r="Y415" s="328">
        <f t="shared" ca="1" si="20"/>
        <v>0</v>
      </c>
    </row>
    <row r="416" spans="1:25" s="304" customFormat="1" x14ac:dyDescent="0.25">
      <c r="A416" s="311" t="s">
        <v>872</v>
      </c>
      <c r="B416" s="311" t="s">
        <v>1254</v>
      </c>
      <c r="C416" s="317">
        <v>943</v>
      </c>
      <c r="D416" s="311" t="b">
        <v>0</v>
      </c>
      <c r="E416" s="311" t="s">
        <v>1522</v>
      </c>
      <c r="F416" s="313">
        <v>11.609069444091798</v>
      </c>
      <c r="G416" s="313">
        <v>10.593276260192871</v>
      </c>
      <c r="H416" s="313">
        <v>14.689937967407227</v>
      </c>
      <c r="I416" s="313">
        <v>17.078726659790039</v>
      </c>
      <c r="J416" s="314"/>
      <c r="K416" s="315">
        <v>43570.749305555553</v>
      </c>
      <c r="L416" s="315">
        <v>43628.738194444442</v>
      </c>
      <c r="M416" s="315">
        <v>43767.73541666667</v>
      </c>
      <c r="N416" s="315">
        <v>43788.72152777778</v>
      </c>
      <c r="O416" s="314"/>
      <c r="P416" s="316">
        <v>0</v>
      </c>
      <c r="Q416" s="316">
        <v>0</v>
      </c>
      <c r="R416" s="316">
        <v>0</v>
      </c>
      <c r="S416" s="316">
        <v>0</v>
      </c>
      <c r="U416" s="321">
        <v>2.197802197802198E-2</v>
      </c>
      <c r="W416" s="327">
        <f t="shared" ca="1" si="18"/>
        <v>17.078726659790039</v>
      </c>
      <c r="X416" s="322">
        <f t="shared" ca="1" si="19"/>
        <v>43788.72152777778</v>
      </c>
      <c r="Y416" s="328">
        <f t="shared" ca="1" si="20"/>
        <v>0</v>
      </c>
    </row>
    <row r="417" spans="1:25" s="304" customFormat="1" x14ac:dyDescent="0.25">
      <c r="A417" s="311" t="s">
        <v>872</v>
      </c>
      <c r="B417" s="311" t="s">
        <v>872</v>
      </c>
      <c r="C417" s="317">
        <v>986</v>
      </c>
      <c r="D417" s="311" t="b">
        <v>0</v>
      </c>
      <c r="E417" s="311" t="s">
        <v>1660</v>
      </c>
      <c r="F417" s="313">
        <v>12.060942154377699</v>
      </c>
      <c r="G417" s="313">
        <v>18.192625388503075</v>
      </c>
      <c r="H417" s="313">
        <v>16.433290913701057</v>
      </c>
      <c r="I417" s="313">
        <v>15.58132541179657</v>
      </c>
      <c r="J417" s="314"/>
      <c r="K417" s="315">
        <v>43609.500694444447</v>
      </c>
      <c r="L417" s="315">
        <v>43678.588194444441</v>
      </c>
      <c r="M417" s="315">
        <v>43742.465277777781</v>
      </c>
      <c r="N417" s="315">
        <v>43782.705555555556</v>
      </c>
      <c r="O417" s="314"/>
      <c r="P417" s="316">
        <v>3.2817220687866211</v>
      </c>
      <c r="Q417" s="316">
        <v>6.6256450265645981</v>
      </c>
      <c r="R417" s="316">
        <v>4.7696508914232254</v>
      </c>
      <c r="S417" s="316">
        <v>3.2732852697372437</v>
      </c>
      <c r="U417" s="321">
        <v>0.25274725274725274</v>
      </c>
      <c r="W417" s="327">
        <f t="shared" ca="1" si="18"/>
        <v>18.192625388503075</v>
      </c>
      <c r="X417" s="322">
        <f t="shared" ca="1" si="19"/>
        <v>43678.588194444441</v>
      </c>
      <c r="Y417" s="328">
        <f t="shared" ca="1" si="20"/>
        <v>6.6256450265645981</v>
      </c>
    </row>
    <row r="418" spans="1:25" s="304" customFormat="1" x14ac:dyDescent="0.25">
      <c r="A418" s="311" t="s">
        <v>818</v>
      </c>
      <c r="B418" s="311" t="s">
        <v>818</v>
      </c>
      <c r="C418" s="317">
        <v>260</v>
      </c>
      <c r="D418" s="311" t="b">
        <v>0</v>
      </c>
      <c r="E418" s="311" t="s">
        <v>1695</v>
      </c>
      <c r="F418" s="313">
        <v>0.75742674319458003</v>
      </c>
      <c r="G418" s="313">
        <v>0.56760481166076659</v>
      </c>
      <c r="H418" s="313">
        <v>0.81697870603942857</v>
      </c>
      <c r="I418" s="313">
        <v>0.83744973641967768</v>
      </c>
      <c r="J418" s="314"/>
      <c r="K418" s="315">
        <v>43570.875694444447</v>
      </c>
      <c r="L418" s="315">
        <v>43628.394444444442</v>
      </c>
      <c r="M418" s="315">
        <v>43766.834722222222</v>
      </c>
      <c r="N418" s="315">
        <v>43893.511111111111</v>
      </c>
      <c r="O418" s="314"/>
      <c r="P418" s="316">
        <v>0</v>
      </c>
      <c r="Q418" s="316">
        <v>0</v>
      </c>
      <c r="R418" s="316">
        <v>0</v>
      </c>
      <c r="S418" s="316">
        <v>0</v>
      </c>
      <c r="U418" s="321">
        <v>5.21978021978022E-2</v>
      </c>
      <c r="W418" s="327">
        <f t="shared" ca="1" si="18"/>
        <v>0.83744973641967768</v>
      </c>
      <c r="X418" s="322">
        <f t="shared" ca="1" si="19"/>
        <v>43893.511111111111</v>
      </c>
      <c r="Y418" s="328">
        <f t="shared" ca="1" si="20"/>
        <v>0</v>
      </c>
    </row>
    <row r="419" spans="1:25" x14ac:dyDescent="0.25">
      <c r="A419" s="311" t="s">
        <v>794</v>
      </c>
      <c r="B419" s="311" t="s">
        <v>1690</v>
      </c>
      <c r="C419" s="317">
        <v>326</v>
      </c>
      <c r="D419" s="311" t="b">
        <v>0</v>
      </c>
      <c r="E419" s="311" t="s">
        <v>1696</v>
      </c>
      <c r="F419" s="313">
        <v>0.79199999570846558</v>
      </c>
      <c r="G419" s="313">
        <v>0.54400002956390381</v>
      </c>
      <c r="H419" s="313">
        <v>0.73600000143051147</v>
      </c>
      <c r="I419" s="313">
        <v>0.87999999523162842</v>
      </c>
      <c r="J419" s="314"/>
      <c r="K419" s="315">
        <v>43558.555555555555</v>
      </c>
      <c r="L419" s="315">
        <v>43708.887499999997</v>
      </c>
      <c r="M419" s="315">
        <v>43766.787499999999</v>
      </c>
      <c r="N419" s="315">
        <v>43787.782638888886</v>
      </c>
      <c r="O419" s="314"/>
      <c r="P419" s="316">
        <v>0</v>
      </c>
      <c r="Q419" s="316">
        <v>0</v>
      </c>
      <c r="R419" s="316">
        <v>0</v>
      </c>
      <c r="S419" s="316">
        <v>0</v>
      </c>
      <c r="U419" s="321">
        <v>2.7472527472527472E-2</v>
      </c>
      <c r="W419" s="327">
        <f t="shared" ca="1" si="18"/>
        <v>0.87999999523162842</v>
      </c>
      <c r="X419" s="322">
        <f t="shared" ca="1" si="19"/>
        <v>43787.782638888886</v>
      </c>
      <c r="Y419" s="328">
        <f t="shared" ca="1" si="20"/>
        <v>0</v>
      </c>
    </row>
    <row r="420" spans="1:25" x14ac:dyDescent="0.25">
      <c r="A420" s="311" t="s">
        <v>866</v>
      </c>
      <c r="B420" s="311" t="s">
        <v>866</v>
      </c>
      <c r="C420" s="317">
        <v>638</v>
      </c>
      <c r="D420" s="311" t="b">
        <v>0</v>
      </c>
      <c r="E420" s="311" t="s">
        <v>1697</v>
      </c>
      <c r="F420" s="313">
        <v>2.145732226776123</v>
      </c>
      <c r="G420" s="313">
        <v>1.7660883637084961</v>
      </c>
      <c r="H420" s="313">
        <v>1.9186902730407713</v>
      </c>
      <c r="I420" s="313">
        <v>2.2425042118225096</v>
      </c>
      <c r="J420" s="314"/>
      <c r="K420" s="315">
        <v>43558.836805555555</v>
      </c>
      <c r="L420" s="315">
        <v>43622.779166666667</v>
      </c>
      <c r="M420" s="315">
        <v>43767.784722222219</v>
      </c>
      <c r="N420" s="315">
        <v>43905.486111111109</v>
      </c>
      <c r="O420" s="314"/>
      <c r="P420" s="316">
        <v>0</v>
      </c>
      <c r="Q420" s="316">
        <v>0</v>
      </c>
      <c r="R420" s="316">
        <v>0</v>
      </c>
      <c r="S420" s="316">
        <v>0</v>
      </c>
      <c r="U420" s="321">
        <v>2.7472527472527472E-2</v>
      </c>
      <c r="W420" s="327">
        <f t="shared" ca="1" si="18"/>
        <v>2.2425042118225096</v>
      </c>
      <c r="X420" s="322">
        <f t="shared" ca="1" si="19"/>
        <v>43905.486111111109</v>
      </c>
      <c r="Y420" s="328">
        <f t="shared" ca="1" si="20"/>
        <v>0</v>
      </c>
    </row>
    <row r="421" spans="1:25" x14ac:dyDescent="0.25">
      <c r="A421" s="311" t="s">
        <v>741</v>
      </c>
      <c r="B421" s="311" t="s">
        <v>1691</v>
      </c>
      <c r="C421" s="317">
        <v>991</v>
      </c>
      <c r="D421" s="311" t="b">
        <v>0</v>
      </c>
      <c r="E421" s="311" t="s">
        <v>1698</v>
      </c>
      <c r="F421" s="313">
        <v>0.53599998354911804</v>
      </c>
      <c r="G421" s="313">
        <v>2.4319999217987061</v>
      </c>
      <c r="H421" s="313">
        <v>3.0800000429153442</v>
      </c>
      <c r="I421" s="313">
        <v>3.4559999704360962</v>
      </c>
      <c r="J421" s="314"/>
      <c r="K421" s="315">
        <v>43559.453472222223</v>
      </c>
      <c r="L421" s="315">
        <v>43698.597916666666</v>
      </c>
      <c r="M421" s="315">
        <v>43768.385416666664</v>
      </c>
      <c r="N421" s="315">
        <v>43853.376388888886</v>
      </c>
      <c r="O421" s="314"/>
      <c r="P421" s="316">
        <v>0</v>
      </c>
      <c r="Q421" s="316">
        <v>0</v>
      </c>
      <c r="R421" s="316">
        <v>0</v>
      </c>
      <c r="S421" s="316">
        <v>0</v>
      </c>
      <c r="U421" s="321">
        <v>4.6703296703296704E-2</v>
      </c>
      <c r="W421" s="327">
        <f t="shared" ca="1" si="18"/>
        <v>3.4559999704360962</v>
      </c>
      <c r="X421" s="322">
        <f t="shared" ca="1" si="19"/>
        <v>43853.376388888886</v>
      </c>
      <c r="Y421" s="328">
        <f t="shared" ca="1" si="20"/>
        <v>0</v>
      </c>
    </row>
    <row r="422" spans="1:25" x14ac:dyDescent="0.25">
      <c r="A422" s="311" t="s">
        <v>749</v>
      </c>
      <c r="B422" s="311" t="s">
        <v>1692</v>
      </c>
      <c r="C422" s="317">
        <v>894</v>
      </c>
      <c r="D422" s="311" t="b">
        <v>1</v>
      </c>
      <c r="E422" s="311" t="s">
        <v>1257</v>
      </c>
      <c r="F422" s="313"/>
      <c r="G422" s="313"/>
      <c r="H422" s="313"/>
      <c r="I422" s="313"/>
      <c r="J422" s="314"/>
      <c r="K422" s="315"/>
      <c r="L422" s="315"/>
      <c r="M422" s="315"/>
      <c r="N422" s="315"/>
      <c r="O422" s="314"/>
      <c r="P422" s="316">
        <v>0</v>
      </c>
      <c r="Q422" s="316">
        <v>0</v>
      </c>
      <c r="R422" s="316">
        <v>0</v>
      </c>
      <c r="S422" s="316">
        <v>0</v>
      </c>
      <c r="U422" s="321"/>
      <c r="W422" s="327" t="str">
        <f t="shared" ca="1" si="18"/>
        <v/>
      </c>
      <c r="X422" s="322" t="str">
        <f t="shared" ca="1" si="19"/>
        <v/>
      </c>
      <c r="Y422" s="328" t="str">
        <f t="shared" ca="1" si="20"/>
        <v/>
      </c>
    </row>
    <row r="423" spans="1:25" x14ac:dyDescent="0.25">
      <c r="A423" s="311" t="s">
        <v>768</v>
      </c>
      <c r="B423" s="311" t="s">
        <v>768</v>
      </c>
      <c r="C423" s="317">
        <v>729</v>
      </c>
      <c r="D423" s="311" t="b">
        <v>0</v>
      </c>
      <c r="E423" s="311" t="s">
        <v>1699</v>
      </c>
      <c r="F423" s="313">
        <v>1.1029599606990814</v>
      </c>
      <c r="G423" s="313">
        <v>0.88906997442245483</v>
      </c>
      <c r="H423" s="313">
        <v>1.1037599070281983</v>
      </c>
      <c r="I423" s="313">
        <v>1.2238508973293305</v>
      </c>
      <c r="J423" s="314"/>
      <c r="K423" s="315">
        <v>43557.15347222222</v>
      </c>
      <c r="L423" s="315">
        <v>43634.68472222222</v>
      </c>
      <c r="M423" s="315">
        <v>43767.15</v>
      </c>
      <c r="N423" s="315">
        <v>43874.129166666666</v>
      </c>
      <c r="O423" s="314"/>
      <c r="P423" s="316">
        <v>0</v>
      </c>
      <c r="Q423" s="316">
        <v>0</v>
      </c>
      <c r="R423" s="316">
        <v>0.2791499121398926</v>
      </c>
      <c r="S423" s="316">
        <v>0.29962088801193237</v>
      </c>
      <c r="U423" s="321">
        <v>2.7472527472527472E-2</v>
      </c>
      <c r="W423" s="327">
        <f t="shared" ca="1" si="18"/>
        <v>1.2238508973293305</v>
      </c>
      <c r="X423" s="322">
        <f t="shared" ca="1" si="19"/>
        <v>43874.129166666666</v>
      </c>
      <c r="Y423" s="328">
        <f t="shared" ca="1" si="20"/>
        <v>0.29962088801193237</v>
      </c>
    </row>
    <row r="424" spans="1:25" x14ac:dyDescent="0.25">
      <c r="A424" s="311" t="s">
        <v>790</v>
      </c>
      <c r="B424" s="311" t="s">
        <v>790</v>
      </c>
      <c r="C424" s="317">
        <v>926</v>
      </c>
      <c r="D424" s="311" t="b">
        <v>1</v>
      </c>
      <c r="E424" s="311" t="s">
        <v>1257</v>
      </c>
      <c r="F424" s="313"/>
      <c r="G424" s="313"/>
      <c r="H424" s="313"/>
      <c r="I424" s="313"/>
      <c r="J424" s="314"/>
      <c r="K424" s="315"/>
      <c r="L424" s="315"/>
      <c r="M424" s="315"/>
      <c r="N424" s="315"/>
      <c r="O424" s="314"/>
      <c r="P424" s="316">
        <v>0</v>
      </c>
      <c r="Q424" s="316">
        <v>0</v>
      </c>
      <c r="R424" s="316">
        <v>0</v>
      </c>
      <c r="S424" s="316">
        <v>0</v>
      </c>
      <c r="U424" s="321"/>
      <c r="W424" s="327" t="str">
        <f t="shared" ca="1" si="18"/>
        <v/>
      </c>
      <c r="X424" s="322" t="str">
        <f t="shared" ca="1" si="19"/>
        <v/>
      </c>
      <c r="Y424" s="328" t="str">
        <f t="shared" ca="1" si="20"/>
        <v/>
      </c>
    </row>
    <row r="425" spans="1:25" x14ac:dyDescent="0.25">
      <c r="A425" s="311" t="s">
        <v>204</v>
      </c>
      <c r="B425" s="311" t="s">
        <v>1678</v>
      </c>
      <c r="C425" s="317"/>
      <c r="D425" s="311" t="b">
        <v>0</v>
      </c>
      <c r="E425" s="311" t="s">
        <v>1702</v>
      </c>
      <c r="F425" s="313">
        <v>4.7186999320983887</v>
      </c>
      <c r="G425" s="313">
        <v>4.4426398277282715</v>
      </c>
      <c r="H425" s="313">
        <v>5.0268599987030029</v>
      </c>
      <c r="I425" s="313">
        <v>5.5276200771331787</v>
      </c>
      <c r="J425" s="314"/>
      <c r="K425" s="315">
        <v>43558.377083333333</v>
      </c>
      <c r="L425" s="315">
        <v>43629.423611111109</v>
      </c>
      <c r="M425" s="315">
        <v>43769.40347222222</v>
      </c>
      <c r="N425" s="315">
        <v>43788.441666666666</v>
      </c>
      <c r="O425" s="314"/>
      <c r="P425" s="316">
        <v>0</v>
      </c>
      <c r="Q425" s="316">
        <v>0</v>
      </c>
      <c r="R425" s="316">
        <v>0</v>
      </c>
      <c r="S425" s="316">
        <v>0</v>
      </c>
      <c r="U425" s="321">
        <v>1.9230769230769232E-2</v>
      </c>
      <c r="W425" s="327">
        <f t="shared" ca="1" si="18"/>
        <v>5.5276200771331787</v>
      </c>
      <c r="X425" s="322">
        <f t="shared" ca="1" si="19"/>
        <v>43788.441666666666</v>
      </c>
      <c r="Y425" s="328">
        <f t="shared" ca="1" si="20"/>
        <v>0</v>
      </c>
    </row>
    <row r="426" spans="1:25" x14ac:dyDescent="0.25">
      <c r="A426" s="311" t="s">
        <v>711</v>
      </c>
      <c r="B426" s="311" t="s">
        <v>1703</v>
      </c>
      <c r="C426" s="317"/>
      <c r="D426" s="311" t="b">
        <v>1</v>
      </c>
      <c r="E426" s="311" t="s">
        <v>1257</v>
      </c>
      <c r="F426" s="313"/>
      <c r="G426" s="313"/>
      <c r="H426" s="313"/>
      <c r="I426" s="313"/>
      <c r="J426" s="314"/>
      <c r="K426" s="315"/>
      <c r="L426" s="315"/>
      <c r="M426" s="315"/>
      <c r="N426" s="315"/>
      <c r="O426" s="314"/>
      <c r="P426" s="316">
        <v>0</v>
      </c>
      <c r="Q426" s="316">
        <v>0</v>
      </c>
      <c r="R426" s="316">
        <v>0</v>
      </c>
      <c r="S426" s="316">
        <v>0</v>
      </c>
      <c r="U426" s="321"/>
      <c r="W426" s="327" t="str">
        <f t="shared" ca="1" si="18"/>
        <v/>
      </c>
      <c r="X426" s="322" t="str">
        <f t="shared" ca="1" si="19"/>
        <v/>
      </c>
      <c r="Y426" s="328" t="str">
        <f t="shared" ca="1" si="20"/>
        <v/>
      </c>
    </row>
    <row r="427" spans="1:25" x14ac:dyDescent="0.25">
      <c r="A427" s="311"/>
      <c r="B427" s="311"/>
      <c r="C427" s="317"/>
      <c r="D427" s="311" t="b">
        <v>1</v>
      </c>
      <c r="E427" s="311"/>
      <c r="F427" s="313"/>
      <c r="G427" s="313"/>
      <c r="H427" s="313"/>
      <c r="I427" s="313"/>
      <c r="J427" s="314"/>
      <c r="K427" s="315"/>
      <c r="L427" s="315"/>
      <c r="M427" s="315"/>
      <c r="N427" s="315"/>
      <c r="O427" s="314"/>
      <c r="P427" s="316">
        <v>0</v>
      </c>
      <c r="Q427" s="316">
        <v>0</v>
      </c>
      <c r="R427" s="316">
        <v>0</v>
      </c>
      <c r="S427" s="316">
        <v>0</v>
      </c>
      <c r="U427" s="321"/>
      <c r="W427" s="327" t="str">
        <f t="shared" ca="1" si="18"/>
        <v/>
      </c>
      <c r="X427" s="322" t="str">
        <f t="shared" ca="1" si="19"/>
        <v/>
      </c>
      <c r="Y427" s="328" t="str">
        <f t="shared" ca="1" si="20"/>
        <v/>
      </c>
    </row>
    <row r="428" spans="1:25" x14ac:dyDescent="0.25">
      <c r="A428" s="311"/>
      <c r="B428" s="311"/>
      <c r="C428" s="317"/>
      <c r="D428" s="311" t="b">
        <v>1</v>
      </c>
      <c r="E428" s="311"/>
      <c r="F428" s="313"/>
      <c r="G428" s="313"/>
      <c r="H428" s="313"/>
      <c r="I428" s="313"/>
      <c r="J428" s="314"/>
      <c r="K428" s="315"/>
      <c r="L428" s="315"/>
      <c r="M428" s="315"/>
      <c r="N428" s="315"/>
      <c r="O428" s="314"/>
      <c r="P428" s="316">
        <v>0</v>
      </c>
      <c r="Q428" s="316">
        <v>0</v>
      </c>
      <c r="R428" s="316">
        <v>0</v>
      </c>
      <c r="S428" s="316">
        <v>0</v>
      </c>
      <c r="U428" s="321"/>
      <c r="W428" s="327" t="str">
        <f t="shared" ca="1" si="18"/>
        <v/>
      </c>
      <c r="X428" s="322" t="str">
        <f t="shared" ca="1" si="19"/>
        <v/>
      </c>
      <c r="Y428" s="328" t="str">
        <f t="shared" ca="1" si="20"/>
        <v/>
      </c>
    </row>
    <row r="429" spans="1:25" x14ac:dyDescent="0.25">
      <c r="A429" s="311"/>
      <c r="B429" s="311"/>
      <c r="C429" s="317"/>
      <c r="D429" s="311" t="b">
        <v>1</v>
      </c>
      <c r="E429" s="311"/>
      <c r="F429" s="313"/>
      <c r="G429" s="313"/>
      <c r="H429" s="313"/>
      <c r="I429" s="313"/>
      <c r="J429" s="314"/>
      <c r="K429" s="315"/>
      <c r="L429" s="315"/>
      <c r="M429" s="315"/>
      <c r="N429" s="315"/>
      <c r="O429" s="314"/>
      <c r="P429" s="316">
        <v>0</v>
      </c>
      <c r="Q429" s="316">
        <v>0</v>
      </c>
      <c r="R429" s="316">
        <v>0</v>
      </c>
      <c r="S429" s="316">
        <v>0</v>
      </c>
      <c r="U429" s="321"/>
      <c r="W429" s="327" t="str">
        <f t="shared" ca="1" si="18"/>
        <v/>
      </c>
      <c r="X429" s="322" t="str">
        <f t="shared" ca="1" si="19"/>
        <v/>
      </c>
      <c r="Y429" s="328" t="str">
        <f t="shared" ca="1" si="20"/>
        <v/>
      </c>
    </row>
    <row r="430" spans="1:25" x14ac:dyDescent="0.25">
      <c r="A430" s="311"/>
      <c r="B430" s="311"/>
      <c r="C430" s="317"/>
      <c r="D430" s="311" t="b">
        <v>1</v>
      </c>
      <c r="E430" s="311"/>
      <c r="F430" s="313"/>
      <c r="G430" s="313"/>
      <c r="H430" s="313"/>
      <c r="I430" s="313"/>
      <c r="J430" s="314"/>
      <c r="K430" s="315"/>
      <c r="L430" s="315"/>
      <c r="M430" s="315"/>
      <c r="N430" s="315"/>
      <c r="O430" s="314"/>
      <c r="P430" s="316">
        <v>0</v>
      </c>
      <c r="Q430" s="316">
        <v>0</v>
      </c>
      <c r="R430" s="316">
        <v>0</v>
      </c>
      <c r="S430" s="316">
        <v>0</v>
      </c>
      <c r="U430" s="321"/>
      <c r="W430" s="327" t="str">
        <f t="shared" ca="1" si="18"/>
        <v/>
      </c>
      <c r="X430" s="322" t="str">
        <f t="shared" ca="1" si="19"/>
        <v/>
      </c>
      <c r="Y430" s="328" t="str">
        <f t="shared" ca="1" si="20"/>
        <v/>
      </c>
    </row>
    <row r="431" spans="1:25" x14ac:dyDescent="0.25">
      <c r="A431" s="311"/>
      <c r="B431" s="311"/>
      <c r="C431" s="317"/>
      <c r="D431" s="311" t="b">
        <v>1</v>
      </c>
      <c r="E431" s="311"/>
      <c r="F431" s="313"/>
      <c r="G431" s="313"/>
      <c r="H431" s="313"/>
      <c r="I431" s="313"/>
      <c r="J431" s="314"/>
      <c r="K431" s="315"/>
      <c r="L431" s="315"/>
      <c r="M431" s="315"/>
      <c r="N431" s="315"/>
      <c r="O431" s="314"/>
      <c r="P431" s="316">
        <v>0</v>
      </c>
      <c r="Q431" s="316">
        <v>0</v>
      </c>
      <c r="R431" s="316">
        <v>0</v>
      </c>
      <c r="S431" s="316">
        <v>0</v>
      </c>
      <c r="U431" s="321"/>
      <c r="W431" s="327" t="str">
        <f t="shared" ca="1" si="18"/>
        <v/>
      </c>
      <c r="X431" s="322" t="str">
        <f t="shared" ca="1" si="19"/>
        <v/>
      </c>
      <c r="Y431" s="328" t="str">
        <f t="shared" ca="1" si="20"/>
        <v/>
      </c>
    </row>
    <row r="432" spans="1:25" x14ac:dyDescent="0.25">
      <c r="A432" s="311"/>
      <c r="B432" s="311"/>
      <c r="C432" s="317"/>
      <c r="D432" s="311" t="b">
        <v>1</v>
      </c>
      <c r="E432" s="311"/>
      <c r="F432" s="313"/>
      <c r="G432" s="313"/>
      <c r="H432" s="313"/>
      <c r="I432" s="313"/>
      <c r="J432" s="314"/>
      <c r="K432" s="315"/>
      <c r="L432" s="315"/>
      <c r="M432" s="315"/>
      <c r="N432" s="315"/>
      <c r="O432" s="314"/>
      <c r="P432" s="316">
        <v>0</v>
      </c>
      <c r="Q432" s="316">
        <v>0</v>
      </c>
      <c r="R432" s="316">
        <v>0</v>
      </c>
      <c r="S432" s="316">
        <v>0</v>
      </c>
      <c r="U432" s="321"/>
      <c r="W432" s="327" t="str">
        <f t="shared" ca="1" si="18"/>
        <v/>
      </c>
      <c r="X432" s="322" t="str">
        <f t="shared" ca="1" si="19"/>
        <v/>
      </c>
      <c r="Y432" s="328" t="str">
        <f t="shared" ca="1" si="20"/>
        <v/>
      </c>
    </row>
    <row r="433" spans="1:25" x14ac:dyDescent="0.25">
      <c r="A433" s="311"/>
      <c r="B433" s="311"/>
      <c r="C433" s="317"/>
      <c r="D433" s="311" t="b">
        <v>1</v>
      </c>
      <c r="E433" s="311"/>
      <c r="F433" s="313"/>
      <c r="G433" s="313"/>
      <c r="H433" s="313"/>
      <c r="I433" s="313"/>
      <c r="J433" s="314"/>
      <c r="K433" s="315"/>
      <c r="L433" s="315"/>
      <c r="M433" s="315"/>
      <c r="N433" s="315"/>
      <c r="O433" s="314"/>
      <c r="P433" s="316">
        <v>0</v>
      </c>
      <c r="Q433" s="316">
        <v>0</v>
      </c>
      <c r="R433" s="316">
        <v>0</v>
      </c>
      <c r="S433" s="316">
        <v>0</v>
      </c>
      <c r="U433" s="321"/>
      <c r="W433" s="327" t="str">
        <f t="shared" ca="1" si="18"/>
        <v/>
      </c>
      <c r="X433" s="322" t="str">
        <f t="shared" ca="1" si="19"/>
        <v/>
      </c>
      <c r="Y433" s="328" t="str">
        <f t="shared" ca="1" si="20"/>
        <v/>
      </c>
    </row>
    <row r="434" spans="1:25" x14ac:dyDescent="0.25">
      <c r="A434" s="311"/>
      <c r="B434" s="311"/>
      <c r="C434" s="317"/>
      <c r="D434" s="311" t="b">
        <v>1</v>
      </c>
      <c r="E434" s="311"/>
      <c r="F434" s="313"/>
      <c r="G434" s="313"/>
      <c r="H434" s="313"/>
      <c r="I434" s="313"/>
      <c r="J434" s="314"/>
      <c r="K434" s="315"/>
      <c r="L434" s="315"/>
      <c r="M434" s="315"/>
      <c r="N434" s="315"/>
      <c r="O434" s="314"/>
      <c r="P434" s="316">
        <v>0</v>
      </c>
      <c r="Q434" s="316">
        <v>0</v>
      </c>
      <c r="R434" s="316">
        <v>0</v>
      </c>
      <c r="S434" s="316">
        <v>0</v>
      </c>
      <c r="U434" s="321"/>
      <c r="W434" s="327" t="str">
        <f t="shared" ca="1" si="18"/>
        <v/>
      </c>
      <c r="X434" s="322" t="str">
        <f t="shared" ca="1" si="19"/>
        <v/>
      </c>
      <c r="Y434" s="328" t="str">
        <f t="shared" ca="1" si="20"/>
        <v/>
      </c>
    </row>
    <row r="435" spans="1:25" x14ac:dyDescent="0.25">
      <c r="A435" s="311"/>
      <c r="B435" s="311"/>
      <c r="C435" s="317"/>
      <c r="D435" s="311" t="b">
        <v>1</v>
      </c>
      <c r="E435" s="311"/>
      <c r="F435" s="313"/>
      <c r="G435" s="313"/>
      <c r="H435" s="313"/>
      <c r="I435" s="313"/>
      <c r="J435" s="314"/>
      <c r="K435" s="315"/>
      <c r="L435" s="315"/>
      <c r="M435" s="315"/>
      <c r="N435" s="315"/>
      <c r="O435" s="314"/>
      <c r="P435" s="316">
        <v>0</v>
      </c>
      <c r="Q435" s="316">
        <v>0</v>
      </c>
      <c r="R435" s="316">
        <v>0</v>
      </c>
      <c r="S435" s="316">
        <v>0</v>
      </c>
      <c r="U435" s="321"/>
      <c r="W435" s="327" t="str">
        <f t="shared" ca="1" si="18"/>
        <v/>
      </c>
      <c r="X435" s="322" t="str">
        <f t="shared" ca="1" si="19"/>
        <v/>
      </c>
      <c r="Y435" s="328" t="str">
        <f t="shared" ca="1" si="20"/>
        <v/>
      </c>
    </row>
    <row r="436" spans="1:25" x14ac:dyDescent="0.25">
      <c r="A436" s="311"/>
      <c r="B436" s="311"/>
      <c r="C436" s="317"/>
      <c r="D436" s="311" t="b">
        <v>1</v>
      </c>
      <c r="E436" s="311"/>
      <c r="F436" s="313"/>
      <c r="G436" s="313"/>
      <c r="H436" s="313"/>
      <c r="I436" s="313"/>
      <c r="J436" s="314"/>
      <c r="K436" s="315"/>
      <c r="L436" s="315"/>
      <c r="M436" s="315"/>
      <c r="N436" s="315"/>
      <c r="O436" s="314"/>
      <c r="P436" s="316">
        <v>0</v>
      </c>
      <c r="Q436" s="316">
        <v>0</v>
      </c>
      <c r="R436" s="316">
        <v>0</v>
      </c>
      <c r="S436" s="316">
        <v>0</v>
      </c>
      <c r="U436" s="321"/>
      <c r="W436" s="327" t="str">
        <f t="shared" ca="1" si="18"/>
        <v/>
      </c>
      <c r="X436" s="322" t="str">
        <f t="shared" ca="1" si="19"/>
        <v/>
      </c>
      <c r="Y436" s="328" t="str">
        <f t="shared" ca="1" si="20"/>
        <v/>
      </c>
    </row>
    <row r="437" spans="1:25" x14ac:dyDescent="0.25">
      <c r="A437" s="311"/>
      <c r="B437" s="311"/>
      <c r="C437" s="317"/>
      <c r="D437" s="311" t="b">
        <v>1</v>
      </c>
      <c r="E437" s="311"/>
      <c r="F437" s="313"/>
      <c r="G437" s="313"/>
      <c r="H437" s="313"/>
      <c r="I437" s="313"/>
      <c r="J437" s="314"/>
      <c r="K437" s="315"/>
      <c r="L437" s="315"/>
      <c r="M437" s="315"/>
      <c r="N437" s="315"/>
      <c r="O437" s="314"/>
      <c r="P437" s="316">
        <v>0</v>
      </c>
      <c r="Q437" s="316">
        <v>0</v>
      </c>
      <c r="R437" s="316">
        <v>0</v>
      </c>
      <c r="S437" s="316">
        <v>0</v>
      </c>
      <c r="U437" s="321"/>
      <c r="W437" s="327" t="str">
        <f t="shared" ca="1" si="18"/>
        <v/>
      </c>
      <c r="X437" s="322" t="str">
        <f t="shared" ca="1" si="19"/>
        <v/>
      </c>
      <c r="Y437" s="328" t="str">
        <f t="shared" ca="1" si="20"/>
        <v/>
      </c>
    </row>
    <row r="438" spans="1:25" x14ac:dyDescent="0.25">
      <c r="A438" s="311"/>
      <c r="B438" s="311"/>
      <c r="C438" s="317"/>
      <c r="D438" s="311" t="b">
        <v>1</v>
      </c>
      <c r="E438" s="311"/>
      <c r="F438" s="313"/>
      <c r="G438" s="313"/>
      <c r="H438" s="313"/>
      <c r="I438" s="313"/>
      <c r="J438" s="314"/>
      <c r="K438" s="315"/>
      <c r="L438" s="315"/>
      <c r="M438" s="315"/>
      <c r="N438" s="315"/>
      <c r="O438" s="314"/>
      <c r="P438" s="316">
        <v>0</v>
      </c>
      <c r="Q438" s="316">
        <v>0</v>
      </c>
      <c r="R438" s="316">
        <v>0</v>
      </c>
      <c r="S438" s="316">
        <v>0</v>
      </c>
      <c r="U438" s="321"/>
      <c r="W438" s="327" t="str">
        <f t="shared" ca="1" si="18"/>
        <v/>
      </c>
      <c r="X438" s="322" t="str">
        <f t="shared" ca="1" si="19"/>
        <v/>
      </c>
      <c r="Y438" s="328" t="str">
        <f t="shared" ca="1" si="20"/>
        <v/>
      </c>
    </row>
    <row r="439" spans="1:25" x14ac:dyDescent="0.25">
      <c r="A439" s="311"/>
      <c r="B439" s="311"/>
      <c r="C439" s="317"/>
      <c r="D439" s="311" t="b">
        <v>1</v>
      </c>
      <c r="E439" s="311"/>
      <c r="F439" s="313"/>
      <c r="G439" s="313"/>
      <c r="H439" s="313"/>
      <c r="I439" s="313"/>
      <c r="J439" s="314"/>
      <c r="K439" s="315"/>
      <c r="L439" s="315"/>
      <c r="M439" s="315"/>
      <c r="N439" s="315"/>
      <c r="O439" s="314"/>
      <c r="P439" s="316">
        <v>0</v>
      </c>
      <c r="Q439" s="316">
        <v>0</v>
      </c>
      <c r="R439" s="316">
        <v>0</v>
      </c>
      <c r="S439" s="316">
        <v>0</v>
      </c>
      <c r="U439" s="321"/>
      <c r="W439" s="327" t="str">
        <f t="shared" ca="1" si="18"/>
        <v/>
      </c>
      <c r="X439" s="322" t="str">
        <f t="shared" ca="1" si="19"/>
        <v/>
      </c>
      <c r="Y439" s="328" t="str">
        <f t="shared" ca="1" si="20"/>
        <v/>
      </c>
    </row>
    <row r="440" spans="1:25" x14ac:dyDescent="0.25">
      <c r="A440" s="311"/>
      <c r="B440" s="311"/>
      <c r="C440" s="317"/>
      <c r="D440" s="311" t="b">
        <v>1</v>
      </c>
      <c r="E440" s="311"/>
      <c r="F440" s="313"/>
      <c r="G440" s="313"/>
      <c r="H440" s="313"/>
      <c r="I440" s="313"/>
      <c r="J440" s="314"/>
      <c r="K440" s="315"/>
      <c r="L440" s="315"/>
      <c r="M440" s="315"/>
      <c r="N440" s="315"/>
      <c r="O440" s="314"/>
      <c r="P440" s="316">
        <v>0</v>
      </c>
      <c r="Q440" s="316">
        <v>0</v>
      </c>
      <c r="R440" s="316">
        <v>0</v>
      </c>
      <c r="S440" s="316">
        <v>0</v>
      </c>
      <c r="U440" s="321"/>
      <c r="W440" s="327" t="str">
        <f t="shared" ca="1" si="18"/>
        <v/>
      </c>
      <c r="X440" s="322" t="str">
        <f t="shared" ca="1" si="19"/>
        <v/>
      </c>
      <c r="Y440" s="328" t="str">
        <f t="shared" ca="1" si="20"/>
        <v/>
      </c>
    </row>
    <row r="441" spans="1:25" x14ac:dyDescent="0.25">
      <c r="A441" s="311"/>
      <c r="B441" s="311"/>
      <c r="C441" s="317"/>
      <c r="D441" s="311" t="b">
        <v>1</v>
      </c>
      <c r="E441" s="311"/>
      <c r="F441" s="313"/>
      <c r="G441" s="313"/>
      <c r="H441" s="313"/>
      <c r="I441" s="313"/>
      <c r="J441" s="314"/>
      <c r="K441" s="315"/>
      <c r="L441" s="315"/>
      <c r="M441" s="315"/>
      <c r="N441" s="315"/>
      <c r="O441" s="314"/>
      <c r="P441" s="316">
        <v>0</v>
      </c>
      <c r="Q441" s="316">
        <v>0</v>
      </c>
      <c r="R441" s="316">
        <v>0</v>
      </c>
      <c r="S441" s="316">
        <v>0</v>
      </c>
      <c r="U441" s="321"/>
      <c r="W441" s="327" t="str">
        <f t="shared" ca="1" si="18"/>
        <v/>
      </c>
      <c r="X441" s="322" t="str">
        <f t="shared" ca="1" si="19"/>
        <v/>
      </c>
      <c r="Y441" s="328" t="str">
        <f t="shared" ca="1" si="20"/>
        <v/>
      </c>
    </row>
    <row r="442" spans="1:25" x14ac:dyDescent="0.25">
      <c r="A442" s="311"/>
      <c r="B442" s="311"/>
      <c r="C442" s="317"/>
      <c r="D442" s="311" t="b">
        <v>1</v>
      </c>
      <c r="E442" s="311"/>
      <c r="F442" s="313"/>
      <c r="G442" s="313"/>
      <c r="H442" s="313"/>
      <c r="I442" s="313"/>
      <c r="J442" s="314"/>
      <c r="K442" s="315"/>
      <c r="L442" s="315"/>
      <c r="M442" s="315"/>
      <c r="N442" s="315"/>
      <c r="O442" s="314"/>
      <c r="P442" s="316">
        <v>0</v>
      </c>
      <c r="Q442" s="316">
        <v>0</v>
      </c>
      <c r="R442" s="316">
        <v>0</v>
      </c>
      <c r="S442" s="316">
        <v>0</v>
      </c>
      <c r="U442" s="321"/>
      <c r="W442" s="327" t="str">
        <f t="shared" ca="1" si="18"/>
        <v/>
      </c>
      <c r="X442" s="322" t="str">
        <f t="shared" ca="1" si="19"/>
        <v/>
      </c>
      <c r="Y442" s="328" t="str">
        <f t="shared" ca="1" si="20"/>
        <v/>
      </c>
    </row>
    <row r="443" spans="1:25" x14ac:dyDescent="0.25">
      <c r="A443" s="311"/>
      <c r="B443" s="311"/>
      <c r="C443" s="317"/>
      <c r="D443" s="311" t="b">
        <v>1</v>
      </c>
      <c r="E443" s="311"/>
      <c r="F443" s="313"/>
      <c r="G443" s="313"/>
      <c r="H443" s="313"/>
      <c r="I443" s="313"/>
      <c r="J443" s="314"/>
      <c r="K443" s="315"/>
      <c r="L443" s="315"/>
      <c r="M443" s="315"/>
      <c r="N443" s="315"/>
      <c r="O443" s="314"/>
      <c r="P443" s="316">
        <v>0</v>
      </c>
      <c r="Q443" s="316">
        <v>0</v>
      </c>
      <c r="R443" s="316">
        <v>0</v>
      </c>
      <c r="S443" s="316">
        <v>0</v>
      </c>
      <c r="U443" s="321"/>
      <c r="W443" s="327" t="str">
        <f t="shared" ca="1" si="18"/>
        <v/>
      </c>
      <c r="X443" s="322" t="str">
        <f t="shared" ca="1" si="19"/>
        <v/>
      </c>
      <c r="Y443" s="328" t="str">
        <f t="shared" ca="1" si="20"/>
        <v/>
      </c>
    </row>
    <row r="444" spans="1:25" x14ac:dyDescent="0.25">
      <c r="A444" s="311"/>
      <c r="B444" s="311"/>
      <c r="C444" s="317"/>
      <c r="D444" s="311" t="b">
        <v>1</v>
      </c>
      <c r="E444" s="311"/>
      <c r="F444" s="313"/>
      <c r="G444" s="313"/>
      <c r="H444" s="313"/>
      <c r="I444" s="313"/>
      <c r="J444" s="314"/>
      <c r="K444" s="315"/>
      <c r="L444" s="315"/>
      <c r="M444" s="315"/>
      <c r="N444" s="315"/>
      <c r="O444" s="314"/>
      <c r="P444" s="316">
        <v>0</v>
      </c>
      <c r="Q444" s="316">
        <v>0</v>
      </c>
      <c r="R444" s="316">
        <v>0</v>
      </c>
      <c r="S444" s="316">
        <v>0</v>
      </c>
      <c r="U444" s="321"/>
      <c r="W444" s="327" t="str">
        <f t="shared" ca="1" si="18"/>
        <v/>
      </c>
      <c r="X444" s="322" t="str">
        <f t="shared" ca="1" si="19"/>
        <v/>
      </c>
      <c r="Y444" s="328" t="str">
        <f t="shared" ca="1" si="20"/>
        <v/>
      </c>
    </row>
    <row r="445" spans="1:25" x14ac:dyDescent="0.25">
      <c r="A445" s="311"/>
      <c r="B445" s="311"/>
      <c r="C445" s="317"/>
      <c r="D445" s="311" t="b">
        <v>1</v>
      </c>
      <c r="E445" s="311"/>
      <c r="F445" s="313"/>
      <c r="G445" s="313"/>
      <c r="H445" s="313"/>
      <c r="I445" s="313"/>
      <c r="J445" s="314"/>
      <c r="K445" s="315"/>
      <c r="L445" s="315"/>
      <c r="M445" s="315"/>
      <c r="N445" s="315"/>
      <c r="O445" s="314"/>
      <c r="P445" s="316">
        <v>0</v>
      </c>
      <c r="Q445" s="316">
        <v>0</v>
      </c>
      <c r="R445" s="316">
        <v>0</v>
      </c>
      <c r="S445" s="316">
        <v>0</v>
      </c>
      <c r="U445" s="321"/>
      <c r="W445" s="327" t="str">
        <f t="shared" ca="1" si="18"/>
        <v/>
      </c>
      <c r="X445" s="322" t="str">
        <f t="shared" ca="1" si="19"/>
        <v/>
      </c>
      <c r="Y445" s="328" t="str">
        <f t="shared" ca="1" si="20"/>
        <v/>
      </c>
    </row>
    <row r="446" spans="1:25" x14ac:dyDescent="0.25">
      <c r="A446" s="311"/>
      <c r="B446" s="311"/>
      <c r="C446" s="317"/>
      <c r="D446" s="311" t="b">
        <v>1</v>
      </c>
      <c r="E446" s="311"/>
      <c r="F446" s="313"/>
      <c r="G446" s="313"/>
      <c r="H446" s="313"/>
      <c r="I446" s="313"/>
      <c r="J446" s="314"/>
      <c r="K446" s="315"/>
      <c r="L446" s="315"/>
      <c r="M446" s="315"/>
      <c r="N446" s="315"/>
      <c r="O446" s="314"/>
      <c r="P446" s="316">
        <v>0</v>
      </c>
      <c r="Q446" s="316">
        <v>0</v>
      </c>
      <c r="R446" s="316">
        <v>0</v>
      </c>
      <c r="S446" s="316">
        <v>0</v>
      </c>
      <c r="U446" s="321"/>
      <c r="W446" s="327" t="str">
        <f t="shared" ca="1" si="18"/>
        <v/>
      </c>
      <c r="X446" s="322" t="str">
        <f t="shared" ca="1" si="19"/>
        <v/>
      </c>
      <c r="Y446" s="328" t="str">
        <f t="shared" ca="1" si="20"/>
        <v/>
      </c>
    </row>
    <row r="447" spans="1:25" x14ac:dyDescent="0.25">
      <c r="A447" s="311"/>
      <c r="B447" s="311"/>
      <c r="C447" s="317"/>
      <c r="D447" s="311" t="b">
        <v>1</v>
      </c>
      <c r="E447" s="311"/>
      <c r="F447" s="313"/>
      <c r="G447" s="313"/>
      <c r="H447" s="313"/>
      <c r="I447" s="313"/>
      <c r="J447" s="314"/>
      <c r="K447" s="315"/>
      <c r="L447" s="315"/>
      <c r="M447" s="315"/>
      <c r="N447" s="315"/>
      <c r="O447" s="314"/>
      <c r="P447" s="316">
        <v>0</v>
      </c>
      <c r="Q447" s="316">
        <v>0</v>
      </c>
      <c r="R447" s="316">
        <v>0</v>
      </c>
      <c r="S447" s="316">
        <v>0</v>
      </c>
      <c r="U447" s="321"/>
      <c r="W447" s="327" t="str">
        <f t="shared" ca="1" si="18"/>
        <v/>
      </c>
      <c r="X447" s="322" t="str">
        <f t="shared" ca="1" si="19"/>
        <v/>
      </c>
      <c r="Y447" s="328" t="str">
        <f t="shared" ca="1" si="20"/>
        <v/>
      </c>
    </row>
    <row r="448" spans="1:25" x14ac:dyDescent="0.25">
      <c r="A448" s="311"/>
      <c r="B448" s="311"/>
      <c r="C448" s="317"/>
      <c r="D448" s="311" t="b">
        <v>1</v>
      </c>
      <c r="E448" s="311"/>
      <c r="F448" s="313"/>
      <c r="G448" s="313"/>
      <c r="H448" s="313"/>
      <c r="I448" s="313"/>
      <c r="J448" s="314"/>
      <c r="K448" s="315"/>
      <c r="L448" s="315"/>
      <c r="M448" s="315"/>
      <c r="N448" s="315"/>
      <c r="O448" s="314"/>
      <c r="P448" s="316">
        <v>0</v>
      </c>
      <c r="Q448" s="316">
        <v>0</v>
      </c>
      <c r="R448" s="316">
        <v>0</v>
      </c>
      <c r="S448" s="316">
        <v>0</v>
      </c>
      <c r="U448" s="321"/>
      <c r="W448" s="327" t="str">
        <f t="shared" ca="1" si="18"/>
        <v/>
      </c>
      <c r="X448" s="322" t="str">
        <f t="shared" ca="1" si="19"/>
        <v/>
      </c>
      <c r="Y448" s="328" t="str">
        <f t="shared" ca="1" si="20"/>
        <v/>
      </c>
    </row>
    <row r="449" spans="1:25" x14ac:dyDescent="0.25">
      <c r="A449" s="311"/>
      <c r="B449" s="311"/>
      <c r="C449" s="317"/>
      <c r="D449" s="311" t="b">
        <v>1</v>
      </c>
      <c r="E449" s="311"/>
      <c r="F449" s="313"/>
      <c r="G449" s="313"/>
      <c r="H449" s="313"/>
      <c r="I449" s="313"/>
      <c r="J449" s="314"/>
      <c r="K449" s="315"/>
      <c r="L449" s="315"/>
      <c r="M449" s="315"/>
      <c r="N449" s="315"/>
      <c r="O449" s="314"/>
      <c r="P449" s="316">
        <v>0</v>
      </c>
      <c r="Q449" s="316">
        <v>0</v>
      </c>
      <c r="R449" s="316">
        <v>0</v>
      </c>
      <c r="S449" s="316">
        <v>0</v>
      </c>
      <c r="U449" s="321"/>
      <c r="W449" s="327" t="str">
        <f t="shared" ca="1" si="18"/>
        <v/>
      </c>
      <c r="X449" s="322" t="str">
        <f t="shared" ca="1" si="19"/>
        <v/>
      </c>
      <c r="Y449" s="328" t="str">
        <f t="shared" ca="1" si="20"/>
        <v/>
      </c>
    </row>
    <row r="450" spans="1:25" x14ac:dyDescent="0.25">
      <c r="A450" s="311"/>
      <c r="B450" s="311"/>
      <c r="C450" s="317"/>
      <c r="D450" s="311" t="b">
        <v>1</v>
      </c>
      <c r="E450" s="311"/>
      <c r="F450" s="313"/>
      <c r="G450" s="313"/>
      <c r="H450" s="313"/>
      <c r="I450" s="313"/>
      <c r="J450" s="314"/>
      <c r="K450" s="315"/>
      <c r="L450" s="315"/>
      <c r="M450" s="315"/>
      <c r="N450" s="315"/>
      <c r="O450" s="314"/>
      <c r="P450" s="316">
        <v>0</v>
      </c>
      <c r="Q450" s="316">
        <v>0</v>
      </c>
      <c r="R450" s="316">
        <v>0</v>
      </c>
      <c r="S450" s="316">
        <v>0</v>
      </c>
      <c r="U450" s="321"/>
      <c r="W450" s="327" t="str">
        <f t="shared" ca="1" si="18"/>
        <v/>
      </c>
      <c r="X450" s="322" t="str">
        <f t="shared" ca="1" si="19"/>
        <v/>
      </c>
      <c r="Y450" s="328" t="str">
        <f t="shared" ca="1" si="20"/>
        <v/>
      </c>
    </row>
    <row r="451" spans="1:25" x14ac:dyDescent="0.25">
      <c r="A451" s="311"/>
      <c r="B451" s="311"/>
      <c r="C451" s="317"/>
      <c r="D451" s="311" t="b">
        <v>1</v>
      </c>
      <c r="E451" s="311"/>
      <c r="F451" s="313"/>
      <c r="G451" s="313"/>
      <c r="H451" s="313"/>
      <c r="I451" s="313"/>
      <c r="J451" s="314"/>
      <c r="K451" s="315"/>
      <c r="L451" s="315"/>
      <c r="M451" s="315"/>
      <c r="N451" s="315"/>
      <c r="O451" s="314"/>
      <c r="P451" s="316">
        <v>0</v>
      </c>
      <c r="Q451" s="316">
        <v>0</v>
      </c>
      <c r="R451" s="316">
        <v>0</v>
      </c>
      <c r="S451" s="316">
        <v>0</v>
      </c>
      <c r="U451" s="321"/>
      <c r="W451" s="327" t="str">
        <f t="shared" ca="1" si="18"/>
        <v/>
      </c>
      <c r="X451" s="322" t="str">
        <f t="shared" ca="1" si="19"/>
        <v/>
      </c>
      <c r="Y451" s="328" t="str">
        <f t="shared" ca="1" si="20"/>
        <v/>
      </c>
    </row>
    <row r="452" spans="1:25" x14ac:dyDescent="0.25">
      <c r="A452" s="311"/>
      <c r="B452" s="311"/>
      <c r="C452" s="317"/>
      <c r="D452" s="311" t="b">
        <v>1</v>
      </c>
      <c r="E452" s="311"/>
      <c r="F452" s="313"/>
      <c r="G452" s="313"/>
      <c r="H452" s="313"/>
      <c r="I452" s="313"/>
      <c r="J452" s="314"/>
      <c r="K452" s="315"/>
      <c r="L452" s="315"/>
      <c r="M452" s="315"/>
      <c r="N452" s="315"/>
      <c r="O452" s="314"/>
      <c r="P452" s="316">
        <v>0</v>
      </c>
      <c r="Q452" s="316">
        <v>0</v>
      </c>
      <c r="R452" s="316">
        <v>0</v>
      </c>
      <c r="S452" s="316">
        <v>0</v>
      </c>
      <c r="U452" s="321"/>
      <c r="W452" s="327" t="str">
        <f t="shared" ref="W452:W495" ca="1" si="21">IF(OR(ISNUMBER(F452),ISNUMBER(G452),ISNUMBER(H452),ISNUMBER(I452)),MAX(F452,G452,H452,I452),"")</f>
        <v/>
      </c>
      <c r="X452" s="322" t="str">
        <f t="shared" ref="X452:X495" ca="1" si="22">IF(W452="","",IF(W452=F452,K452,IF(W452=G452,L452,IF(W452=H452,M452,IF(W452=I452,N452)))))</f>
        <v/>
      </c>
      <c r="Y452" s="328" t="str">
        <f t="shared" ref="Y452:Y495" ca="1" si="23">IF(X452="","",IF(X452=K452,P452,IF(X452=L452,Q452,IF(X452=M452,R452,IF(X452=N452,S452,"")))))</f>
        <v/>
      </c>
    </row>
    <row r="453" spans="1:25" x14ac:dyDescent="0.25">
      <c r="A453" s="311"/>
      <c r="B453" s="311"/>
      <c r="C453" s="317"/>
      <c r="D453" s="311" t="b">
        <v>1</v>
      </c>
      <c r="E453" s="311"/>
      <c r="F453" s="313"/>
      <c r="G453" s="313"/>
      <c r="H453" s="313"/>
      <c r="I453" s="313"/>
      <c r="J453" s="314"/>
      <c r="K453" s="315"/>
      <c r="L453" s="315"/>
      <c r="M453" s="315"/>
      <c r="N453" s="315"/>
      <c r="O453" s="314"/>
      <c r="P453" s="316">
        <v>0</v>
      </c>
      <c r="Q453" s="316">
        <v>0</v>
      </c>
      <c r="R453" s="316">
        <v>0</v>
      </c>
      <c r="S453" s="316">
        <v>0</v>
      </c>
      <c r="U453" s="321"/>
      <c r="W453" s="327" t="str">
        <f t="shared" ca="1" si="21"/>
        <v/>
      </c>
      <c r="X453" s="322" t="str">
        <f t="shared" ca="1" si="22"/>
        <v/>
      </c>
      <c r="Y453" s="328" t="str">
        <f t="shared" ca="1" si="23"/>
        <v/>
      </c>
    </row>
    <row r="454" spans="1:25" x14ac:dyDescent="0.25">
      <c r="A454" s="311"/>
      <c r="B454" s="311"/>
      <c r="C454" s="317"/>
      <c r="D454" s="311" t="b">
        <v>1</v>
      </c>
      <c r="E454" s="311"/>
      <c r="F454" s="313"/>
      <c r="G454" s="313"/>
      <c r="H454" s="313"/>
      <c r="I454" s="313"/>
      <c r="J454" s="314"/>
      <c r="K454" s="315"/>
      <c r="L454" s="315"/>
      <c r="M454" s="315"/>
      <c r="N454" s="315"/>
      <c r="O454" s="314"/>
      <c r="P454" s="316">
        <v>0</v>
      </c>
      <c r="Q454" s="316">
        <v>0</v>
      </c>
      <c r="R454" s="316">
        <v>0</v>
      </c>
      <c r="S454" s="316">
        <v>0</v>
      </c>
      <c r="U454" s="321"/>
      <c r="W454" s="327" t="str">
        <f t="shared" ca="1" si="21"/>
        <v/>
      </c>
      <c r="X454" s="322" t="str">
        <f t="shared" ca="1" si="22"/>
        <v/>
      </c>
      <c r="Y454" s="328" t="str">
        <f t="shared" ca="1" si="23"/>
        <v/>
      </c>
    </row>
    <row r="455" spans="1:25" x14ac:dyDescent="0.25">
      <c r="A455" s="311"/>
      <c r="B455" s="311"/>
      <c r="C455" s="317"/>
      <c r="D455" s="311" t="b">
        <v>1</v>
      </c>
      <c r="E455" s="311"/>
      <c r="F455" s="313"/>
      <c r="G455" s="313"/>
      <c r="H455" s="313"/>
      <c r="I455" s="313"/>
      <c r="J455" s="314"/>
      <c r="K455" s="315"/>
      <c r="L455" s="315"/>
      <c r="M455" s="315"/>
      <c r="N455" s="315"/>
      <c r="O455" s="314"/>
      <c r="P455" s="316">
        <v>0</v>
      </c>
      <c r="Q455" s="316">
        <v>0</v>
      </c>
      <c r="R455" s="316">
        <v>0</v>
      </c>
      <c r="S455" s="316">
        <v>0</v>
      </c>
      <c r="U455" s="321"/>
      <c r="W455" s="327" t="str">
        <f t="shared" ca="1" si="21"/>
        <v/>
      </c>
      <c r="X455" s="322" t="str">
        <f t="shared" ca="1" si="22"/>
        <v/>
      </c>
      <c r="Y455" s="328" t="str">
        <f t="shared" ca="1" si="23"/>
        <v/>
      </c>
    </row>
    <row r="456" spans="1:25" x14ac:dyDescent="0.25">
      <c r="A456" s="311"/>
      <c r="B456" s="311"/>
      <c r="C456" s="317"/>
      <c r="D456" s="311" t="b">
        <v>1</v>
      </c>
      <c r="E456" s="311"/>
      <c r="F456" s="313"/>
      <c r="G456" s="313"/>
      <c r="H456" s="313"/>
      <c r="I456" s="313"/>
      <c r="J456" s="314"/>
      <c r="K456" s="315"/>
      <c r="L456" s="315"/>
      <c r="M456" s="315"/>
      <c r="N456" s="315"/>
      <c r="O456" s="314"/>
      <c r="P456" s="316">
        <v>0</v>
      </c>
      <c r="Q456" s="316">
        <v>0</v>
      </c>
      <c r="R456" s="316">
        <v>0</v>
      </c>
      <c r="S456" s="316">
        <v>0</v>
      </c>
      <c r="U456" s="321"/>
      <c r="W456" s="327" t="str">
        <f t="shared" ca="1" si="21"/>
        <v/>
      </c>
      <c r="X456" s="322" t="str">
        <f t="shared" ca="1" si="22"/>
        <v/>
      </c>
      <c r="Y456" s="328" t="str">
        <f t="shared" ca="1" si="23"/>
        <v/>
      </c>
    </row>
    <row r="457" spans="1:25" x14ac:dyDescent="0.25">
      <c r="A457" s="311"/>
      <c r="B457" s="311"/>
      <c r="C457" s="317"/>
      <c r="D457" s="311" t="b">
        <v>1</v>
      </c>
      <c r="E457" s="311"/>
      <c r="F457" s="313"/>
      <c r="G457" s="313"/>
      <c r="H457" s="313"/>
      <c r="I457" s="313"/>
      <c r="J457" s="314"/>
      <c r="K457" s="315"/>
      <c r="L457" s="315"/>
      <c r="M457" s="315"/>
      <c r="N457" s="315"/>
      <c r="O457" s="314"/>
      <c r="P457" s="316">
        <v>0</v>
      </c>
      <c r="Q457" s="316">
        <v>0</v>
      </c>
      <c r="R457" s="316">
        <v>0</v>
      </c>
      <c r="S457" s="316">
        <v>0</v>
      </c>
      <c r="U457" s="321"/>
      <c r="W457" s="327" t="str">
        <f t="shared" ca="1" si="21"/>
        <v/>
      </c>
      <c r="X457" s="322" t="str">
        <f t="shared" ca="1" si="22"/>
        <v/>
      </c>
      <c r="Y457" s="328" t="str">
        <f t="shared" ca="1" si="23"/>
        <v/>
      </c>
    </row>
    <row r="458" spans="1:25" x14ac:dyDescent="0.25">
      <c r="A458" s="311"/>
      <c r="B458" s="311"/>
      <c r="C458" s="317"/>
      <c r="D458" s="311" t="b">
        <v>1</v>
      </c>
      <c r="E458" s="311"/>
      <c r="F458" s="313"/>
      <c r="G458" s="313"/>
      <c r="H458" s="313"/>
      <c r="I458" s="313"/>
      <c r="J458" s="314"/>
      <c r="K458" s="315"/>
      <c r="L458" s="315"/>
      <c r="M458" s="315"/>
      <c r="N458" s="315"/>
      <c r="O458" s="314"/>
      <c r="P458" s="316">
        <v>0</v>
      </c>
      <c r="Q458" s="316">
        <v>0</v>
      </c>
      <c r="R458" s="316">
        <v>0</v>
      </c>
      <c r="S458" s="316">
        <v>0</v>
      </c>
      <c r="U458" s="321"/>
      <c r="W458" s="327" t="str">
        <f t="shared" ca="1" si="21"/>
        <v/>
      </c>
      <c r="X458" s="322" t="str">
        <f t="shared" ca="1" si="22"/>
        <v/>
      </c>
      <c r="Y458" s="328" t="str">
        <f t="shared" ca="1" si="23"/>
        <v/>
      </c>
    </row>
    <row r="459" spans="1:25" x14ac:dyDescent="0.25">
      <c r="A459" s="311"/>
      <c r="B459" s="311"/>
      <c r="C459" s="317"/>
      <c r="D459" s="311" t="b">
        <v>1</v>
      </c>
      <c r="E459" s="311" t="s">
        <v>1257</v>
      </c>
      <c r="F459" s="313"/>
      <c r="G459" s="313"/>
      <c r="H459" s="313"/>
      <c r="I459" s="313"/>
      <c r="J459" s="314"/>
      <c r="K459" s="315"/>
      <c r="L459" s="315"/>
      <c r="M459" s="315"/>
      <c r="N459" s="315"/>
      <c r="O459" s="314"/>
      <c r="P459" s="316">
        <v>0</v>
      </c>
      <c r="Q459" s="316">
        <v>0</v>
      </c>
      <c r="R459" s="316">
        <v>0</v>
      </c>
      <c r="S459" s="316">
        <v>0</v>
      </c>
      <c r="U459" s="321"/>
      <c r="W459" s="327" t="str">
        <f t="shared" ca="1" si="21"/>
        <v/>
      </c>
      <c r="X459" s="322" t="str">
        <f t="shared" ca="1" si="22"/>
        <v/>
      </c>
      <c r="Y459" s="328" t="str">
        <f t="shared" ca="1" si="23"/>
        <v/>
      </c>
    </row>
    <row r="460" spans="1:25" x14ac:dyDescent="0.25">
      <c r="A460" s="311"/>
      <c r="B460" s="311"/>
      <c r="C460" s="317"/>
      <c r="D460" s="311" t="b">
        <v>1</v>
      </c>
      <c r="E460" s="311" t="s">
        <v>1257</v>
      </c>
      <c r="F460" s="313"/>
      <c r="G460" s="313"/>
      <c r="H460" s="313"/>
      <c r="I460" s="313"/>
      <c r="J460" s="314"/>
      <c r="K460" s="315"/>
      <c r="L460" s="315"/>
      <c r="M460" s="315"/>
      <c r="N460" s="315"/>
      <c r="O460" s="314"/>
      <c r="P460" s="316">
        <v>0</v>
      </c>
      <c r="Q460" s="316">
        <v>0</v>
      </c>
      <c r="R460" s="316">
        <v>0</v>
      </c>
      <c r="S460" s="316">
        <v>0</v>
      </c>
      <c r="U460" s="321"/>
      <c r="W460" s="327" t="str">
        <f t="shared" ca="1" si="21"/>
        <v/>
      </c>
      <c r="X460" s="322" t="str">
        <f t="shared" ca="1" si="22"/>
        <v/>
      </c>
      <c r="Y460" s="328" t="str">
        <f t="shared" ca="1" si="23"/>
        <v/>
      </c>
    </row>
    <row r="461" spans="1:25" x14ac:dyDescent="0.25">
      <c r="A461" s="311"/>
      <c r="B461" s="311"/>
      <c r="C461" s="317"/>
      <c r="D461" s="311" t="b">
        <v>1</v>
      </c>
      <c r="E461" s="311" t="s">
        <v>1257</v>
      </c>
      <c r="F461" s="313"/>
      <c r="G461" s="313"/>
      <c r="H461" s="313"/>
      <c r="I461" s="313"/>
      <c r="J461" s="314"/>
      <c r="K461" s="315"/>
      <c r="L461" s="315"/>
      <c r="M461" s="315"/>
      <c r="N461" s="315"/>
      <c r="O461" s="314"/>
      <c r="P461" s="316">
        <v>0</v>
      </c>
      <c r="Q461" s="316">
        <v>0</v>
      </c>
      <c r="R461" s="316">
        <v>0</v>
      </c>
      <c r="S461" s="316">
        <v>0</v>
      </c>
      <c r="U461" s="321"/>
      <c r="W461" s="327" t="str">
        <f t="shared" ca="1" si="21"/>
        <v/>
      </c>
      <c r="X461" s="322" t="str">
        <f t="shared" ca="1" si="22"/>
        <v/>
      </c>
      <c r="Y461" s="328" t="str">
        <f t="shared" ca="1" si="23"/>
        <v/>
      </c>
    </row>
    <row r="462" spans="1:25" x14ac:dyDescent="0.25">
      <c r="A462" s="311"/>
      <c r="B462" s="311"/>
      <c r="C462" s="317"/>
      <c r="D462" s="311" t="b">
        <v>1</v>
      </c>
      <c r="E462" s="311" t="s">
        <v>1257</v>
      </c>
      <c r="F462" s="313"/>
      <c r="G462" s="313"/>
      <c r="H462" s="313"/>
      <c r="I462" s="313"/>
      <c r="J462" s="314"/>
      <c r="K462" s="315"/>
      <c r="L462" s="315"/>
      <c r="M462" s="315"/>
      <c r="N462" s="315"/>
      <c r="O462" s="314"/>
      <c r="P462" s="316">
        <v>0</v>
      </c>
      <c r="Q462" s="316">
        <v>0</v>
      </c>
      <c r="R462" s="316">
        <v>0</v>
      </c>
      <c r="S462" s="316">
        <v>0</v>
      </c>
      <c r="U462" s="321"/>
      <c r="W462" s="327" t="str">
        <f t="shared" ca="1" si="21"/>
        <v/>
      </c>
      <c r="X462" s="322" t="str">
        <f t="shared" ca="1" si="22"/>
        <v/>
      </c>
      <c r="Y462" s="328" t="str">
        <f t="shared" ca="1" si="23"/>
        <v/>
      </c>
    </row>
    <row r="463" spans="1:25" x14ac:dyDescent="0.25">
      <c r="A463" s="311"/>
      <c r="B463" s="311"/>
      <c r="C463" s="317"/>
      <c r="D463" s="311" t="b">
        <v>1</v>
      </c>
      <c r="E463" s="311" t="s">
        <v>1257</v>
      </c>
      <c r="F463" s="313"/>
      <c r="G463" s="313"/>
      <c r="H463" s="313"/>
      <c r="I463" s="313"/>
      <c r="J463" s="314"/>
      <c r="K463" s="315"/>
      <c r="L463" s="315"/>
      <c r="M463" s="315"/>
      <c r="N463" s="315"/>
      <c r="O463" s="314"/>
      <c r="P463" s="316">
        <v>0</v>
      </c>
      <c r="Q463" s="316">
        <v>0</v>
      </c>
      <c r="R463" s="316">
        <v>0</v>
      </c>
      <c r="S463" s="316">
        <v>0</v>
      </c>
      <c r="U463" s="321"/>
      <c r="W463" s="327" t="str">
        <f t="shared" ca="1" si="21"/>
        <v/>
      </c>
      <c r="X463" s="322" t="str">
        <f t="shared" ca="1" si="22"/>
        <v/>
      </c>
      <c r="Y463" s="328" t="str">
        <f t="shared" ca="1" si="23"/>
        <v/>
      </c>
    </row>
    <row r="464" spans="1:25" x14ac:dyDescent="0.25">
      <c r="A464" s="311"/>
      <c r="B464" s="311"/>
      <c r="C464" s="317"/>
      <c r="D464" s="311" t="b">
        <v>1</v>
      </c>
      <c r="E464" s="311" t="s">
        <v>1257</v>
      </c>
      <c r="F464" s="313"/>
      <c r="G464" s="313"/>
      <c r="H464" s="313"/>
      <c r="I464" s="313"/>
      <c r="J464" s="314"/>
      <c r="K464" s="315"/>
      <c r="L464" s="315"/>
      <c r="M464" s="315"/>
      <c r="N464" s="315"/>
      <c r="O464" s="314"/>
      <c r="P464" s="316">
        <v>0</v>
      </c>
      <c r="Q464" s="316">
        <v>0</v>
      </c>
      <c r="R464" s="316">
        <v>0</v>
      </c>
      <c r="S464" s="316">
        <v>0</v>
      </c>
      <c r="U464" s="321"/>
      <c r="W464" s="327" t="str">
        <f t="shared" ca="1" si="21"/>
        <v/>
      </c>
      <c r="X464" s="322" t="str">
        <f t="shared" ca="1" si="22"/>
        <v/>
      </c>
      <c r="Y464" s="328" t="str">
        <f t="shared" ca="1" si="23"/>
        <v/>
      </c>
    </row>
    <row r="465" spans="1:25" x14ac:dyDescent="0.25">
      <c r="A465" s="311"/>
      <c r="B465" s="311"/>
      <c r="C465" s="317"/>
      <c r="D465" s="311" t="b">
        <v>1</v>
      </c>
      <c r="E465" s="311" t="s">
        <v>1257</v>
      </c>
      <c r="F465" s="313"/>
      <c r="G465" s="313"/>
      <c r="H465" s="313"/>
      <c r="I465" s="313"/>
      <c r="J465" s="314"/>
      <c r="K465" s="315"/>
      <c r="L465" s="315"/>
      <c r="M465" s="315"/>
      <c r="N465" s="315"/>
      <c r="O465" s="314"/>
      <c r="P465" s="316">
        <v>0</v>
      </c>
      <c r="Q465" s="316">
        <v>0</v>
      </c>
      <c r="R465" s="316">
        <v>0</v>
      </c>
      <c r="S465" s="316">
        <v>0</v>
      </c>
      <c r="U465" s="321"/>
      <c r="W465" s="327" t="str">
        <f t="shared" ca="1" si="21"/>
        <v/>
      </c>
      <c r="X465" s="322" t="str">
        <f t="shared" ca="1" si="22"/>
        <v/>
      </c>
      <c r="Y465" s="328" t="str">
        <f t="shared" ca="1" si="23"/>
        <v/>
      </c>
    </row>
    <row r="466" spans="1:25" x14ac:dyDescent="0.25">
      <c r="A466" s="311"/>
      <c r="B466" s="311"/>
      <c r="C466" s="317"/>
      <c r="D466" s="311" t="b">
        <v>1</v>
      </c>
      <c r="E466" s="311" t="s">
        <v>1257</v>
      </c>
      <c r="F466" s="313"/>
      <c r="G466" s="313"/>
      <c r="H466" s="313"/>
      <c r="I466" s="313"/>
      <c r="J466" s="314"/>
      <c r="K466" s="315"/>
      <c r="L466" s="315"/>
      <c r="M466" s="315"/>
      <c r="N466" s="315"/>
      <c r="O466" s="314"/>
      <c r="P466" s="316">
        <v>0</v>
      </c>
      <c r="Q466" s="316">
        <v>0</v>
      </c>
      <c r="R466" s="316">
        <v>0</v>
      </c>
      <c r="S466" s="316">
        <v>0</v>
      </c>
      <c r="U466" s="321"/>
      <c r="W466" s="327" t="str">
        <f t="shared" ca="1" si="21"/>
        <v/>
      </c>
      <c r="X466" s="322" t="str">
        <f t="shared" ca="1" si="22"/>
        <v/>
      </c>
      <c r="Y466" s="328" t="str">
        <f t="shared" ca="1" si="23"/>
        <v/>
      </c>
    </row>
    <row r="467" spans="1:25" x14ac:dyDescent="0.25">
      <c r="A467" s="311"/>
      <c r="B467" s="311"/>
      <c r="C467" s="317"/>
      <c r="D467" s="311" t="b">
        <v>1</v>
      </c>
      <c r="E467" s="311" t="s">
        <v>1257</v>
      </c>
      <c r="F467" s="313"/>
      <c r="G467" s="313"/>
      <c r="H467" s="313"/>
      <c r="I467" s="313"/>
      <c r="J467" s="314"/>
      <c r="K467" s="315"/>
      <c r="L467" s="315"/>
      <c r="M467" s="315"/>
      <c r="N467" s="315"/>
      <c r="O467" s="314"/>
      <c r="P467" s="316">
        <v>0</v>
      </c>
      <c r="Q467" s="316">
        <v>0</v>
      </c>
      <c r="R467" s="316">
        <v>0</v>
      </c>
      <c r="S467" s="316">
        <v>0</v>
      </c>
      <c r="U467" s="321"/>
      <c r="W467" s="327" t="str">
        <f t="shared" ca="1" si="21"/>
        <v/>
      </c>
      <c r="X467" s="322" t="str">
        <f t="shared" ca="1" si="22"/>
        <v/>
      </c>
      <c r="Y467" s="328" t="str">
        <f t="shared" ca="1" si="23"/>
        <v/>
      </c>
    </row>
    <row r="468" spans="1:25" x14ac:dyDescent="0.25">
      <c r="A468" s="311"/>
      <c r="B468" s="311"/>
      <c r="C468" s="317"/>
      <c r="D468" s="311" t="b">
        <v>1</v>
      </c>
      <c r="E468" s="311" t="s">
        <v>1257</v>
      </c>
      <c r="F468" s="313"/>
      <c r="G468" s="313"/>
      <c r="H468" s="313"/>
      <c r="I468" s="313"/>
      <c r="J468" s="314"/>
      <c r="K468" s="315"/>
      <c r="L468" s="315"/>
      <c r="M468" s="315"/>
      <c r="N468" s="315"/>
      <c r="O468" s="314"/>
      <c r="P468" s="316">
        <v>0</v>
      </c>
      <c r="Q468" s="316">
        <v>0</v>
      </c>
      <c r="R468" s="316">
        <v>0</v>
      </c>
      <c r="S468" s="316">
        <v>0</v>
      </c>
      <c r="U468" s="321"/>
      <c r="W468" s="327" t="str">
        <f t="shared" ca="1" si="21"/>
        <v/>
      </c>
      <c r="X468" s="322" t="str">
        <f t="shared" ca="1" si="22"/>
        <v/>
      </c>
      <c r="Y468" s="328" t="str">
        <f t="shared" ca="1" si="23"/>
        <v/>
      </c>
    </row>
    <row r="469" spans="1:25" x14ac:dyDescent="0.25">
      <c r="A469" s="311"/>
      <c r="B469" s="311"/>
      <c r="C469" s="317"/>
      <c r="D469" s="311" t="b">
        <v>1</v>
      </c>
      <c r="E469" s="311" t="s">
        <v>1257</v>
      </c>
      <c r="F469" s="313"/>
      <c r="G469" s="313"/>
      <c r="H469" s="313"/>
      <c r="I469" s="313"/>
      <c r="J469" s="314"/>
      <c r="K469" s="315"/>
      <c r="L469" s="315"/>
      <c r="M469" s="315"/>
      <c r="N469" s="315"/>
      <c r="O469" s="314"/>
      <c r="P469" s="316">
        <v>0</v>
      </c>
      <c r="Q469" s="316">
        <v>0</v>
      </c>
      <c r="R469" s="316">
        <v>0</v>
      </c>
      <c r="S469" s="316">
        <v>0</v>
      </c>
      <c r="U469" s="321"/>
      <c r="W469" s="327" t="str">
        <f t="shared" ca="1" si="21"/>
        <v/>
      </c>
      <c r="X469" s="322" t="str">
        <f t="shared" ca="1" si="22"/>
        <v/>
      </c>
      <c r="Y469" s="328" t="str">
        <f t="shared" ca="1" si="23"/>
        <v/>
      </c>
    </row>
    <row r="470" spans="1:25" x14ac:dyDescent="0.25">
      <c r="A470" s="311"/>
      <c r="B470" s="311"/>
      <c r="C470" s="317"/>
      <c r="D470" s="311" t="b">
        <v>1</v>
      </c>
      <c r="E470" s="311" t="s">
        <v>1257</v>
      </c>
      <c r="F470" s="313"/>
      <c r="G470" s="313"/>
      <c r="H470" s="313"/>
      <c r="I470" s="313"/>
      <c r="J470" s="314"/>
      <c r="K470" s="315"/>
      <c r="L470" s="315"/>
      <c r="M470" s="315"/>
      <c r="N470" s="315"/>
      <c r="O470" s="314"/>
      <c r="P470" s="316">
        <v>0</v>
      </c>
      <c r="Q470" s="316">
        <v>0</v>
      </c>
      <c r="R470" s="316">
        <v>0</v>
      </c>
      <c r="S470" s="316">
        <v>0</v>
      </c>
      <c r="U470" s="321"/>
      <c r="W470" s="327" t="str">
        <f t="shared" ca="1" si="21"/>
        <v/>
      </c>
      <c r="X470" s="322" t="str">
        <f t="shared" ca="1" si="22"/>
        <v/>
      </c>
      <c r="Y470" s="328" t="str">
        <f t="shared" ca="1" si="23"/>
        <v/>
      </c>
    </row>
    <row r="471" spans="1:25" x14ac:dyDescent="0.25">
      <c r="A471" s="311"/>
      <c r="B471" s="311"/>
      <c r="C471" s="317"/>
      <c r="D471" s="311" t="b">
        <v>1</v>
      </c>
      <c r="E471" s="311" t="s">
        <v>1257</v>
      </c>
      <c r="F471" s="313"/>
      <c r="G471" s="313"/>
      <c r="H471" s="313"/>
      <c r="I471" s="313"/>
      <c r="J471" s="314"/>
      <c r="K471" s="315"/>
      <c r="L471" s="315"/>
      <c r="M471" s="315"/>
      <c r="N471" s="315"/>
      <c r="O471" s="314"/>
      <c r="P471" s="316">
        <v>0</v>
      </c>
      <c r="Q471" s="316">
        <v>0</v>
      </c>
      <c r="R471" s="316">
        <v>0</v>
      </c>
      <c r="S471" s="316">
        <v>0</v>
      </c>
      <c r="U471" s="321"/>
      <c r="W471" s="327" t="str">
        <f t="shared" ca="1" si="21"/>
        <v/>
      </c>
      <c r="X471" s="322" t="str">
        <f t="shared" ca="1" si="22"/>
        <v/>
      </c>
      <c r="Y471" s="328" t="str">
        <f t="shared" ca="1" si="23"/>
        <v/>
      </c>
    </row>
    <row r="472" spans="1:25" x14ac:dyDescent="0.25">
      <c r="A472" s="311"/>
      <c r="B472" s="311"/>
      <c r="C472" s="317"/>
      <c r="D472" s="311" t="b">
        <v>1</v>
      </c>
      <c r="E472" s="311" t="s">
        <v>1257</v>
      </c>
      <c r="F472" s="313"/>
      <c r="G472" s="313"/>
      <c r="H472" s="313"/>
      <c r="I472" s="313"/>
      <c r="J472" s="314"/>
      <c r="K472" s="315"/>
      <c r="L472" s="315"/>
      <c r="M472" s="315"/>
      <c r="N472" s="315"/>
      <c r="O472" s="314"/>
      <c r="P472" s="316">
        <v>0</v>
      </c>
      <c r="Q472" s="316">
        <v>0</v>
      </c>
      <c r="R472" s="316">
        <v>0</v>
      </c>
      <c r="S472" s="316">
        <v>0</v>
      </c>
      <c r="U472" s="321"/>
      <c r="W472" s="327" t="str">
        <f t="shared" ca="1" si="21"/>
        <v/>
      </c>
      <c r="X472" s="322" t="str">
        <f t="shared" ca="1" si="22"/>
        <v/>
      </c>
      <c r="Y472" s="328" t="str">
        <f t="shared" ca="1" si="23"/>
        <v/>
      </c>
    </row>
    <row r="473" spans="1:25" x14ac:dyDescent="0.25">
      <c r="A473" s="311"/>
      <c r="B473" s="311"/>
      <c r="C473" s="317"/>
      <c r="D473" s="311" t="b">
        <v>1</v>
      </c>
      <c r="E473" s="311" t="s">
        <v>1257</v>
      </c>
      <c r="F473" s="313"/>
      <c r="G473" s="313"/>
      <c r="H473" s="313"/>
      <c r="I473" s="313"/>
      <c r="J473" s="314"/>
      <c r="K473" s="315"/>
      <c r="L473" s="315"/>
      <c r="M473" s="315"/>
      <c r="N473" s="315"/>
      <c r="O473" s="314"/>
      <c r="P473" s="316">
        <v>0</v>
      </c>
      <c r="Q473" s="316">
        <v>0</v>
      </c>
      <c r="R473" s="316">
        <v>0</v>
      </c>
      <c r="S473" s="316">
        <v>0</v>
      </c>
      <c r="U473" s="321"/>
      <c r="W473" s="327" t="str">
        <f t="shared" ca="1" si="21"/>
        <v/>
      </c>
      <c r="X473" s="322" t="str">
        <f t="shared" ca="1" si="22"/>
        <v/>
      </c>
      <c r="Y473" s="328" t="str">
        <f t="shared" ca="1" si="23"/>
        <v/>
      </c>
    </row>
    <row r="474" spans="1:25" x14ac:dyDescent="0.25">
      <c r="A474" s="311"/>
      <c r="B474" s="311"/>
      <c r="C474" s="317"/>
      <c r="D474" s="311" t="b">
        <v>1</v>
      </c>
      <c r="E474" s="311" t="s">
        <v>1257</v>
      </c>
      <c r="F474" s="313"/>
      <c r="G474" s="313"/>
      <c r="H474" s="313"/>
      <c r="I474" s="313"/>
      <c r="J474" s="314"/>
      <c r="K474" s="315"/>
      <c r="L474" s="315"/>
      <c r="M474" s="315"/>
      <c r="N474" s="315"/>
      <c r="O474" s="314"/>
      <c r="P474" s="316">
        <v>0</v>
      </c>
      <c r="Q474" s="316">
        <v>0</v>
      </c>
      <c r="R474" s="316">
        <v>0</v>
      </c>
      <c r="S474" s="316">
        <v>0</v>
      </c>
      <c r="U474" s="321"/>
      <c r="W474" s="327" t="str">
        <f t="shared" ca="1" si="21"/>
        <v/>
      </c>
      <c r="X474" s="322" t="str">
        <f t="shared" ca="1" si="22"/>
        <v/>
      </c>
      <c r="Y474" s="328" t="str">
        <f t="shared" ca="1" si="23"/>
        <v/>
      </c>
    </row>
    <row r="475" spans="1:25" x14ac:dyDescent="0.25">
      <c r="A475" s="311"/>
      <c r="B475" s="311"/>
      <c r="C475" s="317"/>
      <c r="D475" s="311" t="b">
        <v>1</v>
      </c>
      <c r="E475" s="311" t="s">
        <v>1257</v>
      </c>
      <c r="F475" s="313"/>
      <c r="G475" s="313"/>
      <c r="H475" s="313"/>
      <c r="I475" s="313"/>
      <c r="J475" s="314"/>
      <c r="K475" s="315"/>
      <c r="L475" s="315"/>
      <c r="M475" s="315"/>
      <c r="N475" s="315"/>
      <c r="O475" s="314"/>
      <c r="P475" s="316">
        <v>0</v>
      </c>
      <c r="Q475" s="316">
        <v>0</v>
      </c>
      <c r="R475" s="316">
        <v>0</v>
      </c>
      <c r="S475" s="316">
        <v>0</v>
      </c>
      <c r="U475" s="321"/>
      <c r="W475" s="327" t="str">
        <f t="shared" ca="1" si="21"/>
        <v/>
      </c>
      <c r="X475" s="322" t="str">
        <f t="shared" ca="1" si="22"/>
        <v/>
      </c>
      <c r="Y475" s="328" t="str">
        <f t="shared" ca="1" si="23"/>
        <v/>
      </c>
    </row>
    <row r="476" spans="1:25" x14ac:dyDescent="0.25">
      <c r="A476" s="311"/>
      <c r="B476" s="311"/>
      <c r="C476" s="317"/>
      <c r="D476" s="311" t="b">
        <v>1</v>
      </c>
      <c r="E476" s="311" t="s">
        <v>1257</v>
      </c>
      <c r="F476" s="313"/>
      <c r="G476" s="313"/>
      <c r="H476" s="313"/>
      <c r="I476" s="313"/>
      <c r="J476" s="314"/>
      <c r="K476" s="315"/>
      <c r="L476" s="315"/>
      <c r="M476" s="315"/>
      <c r="N476" s="315"/>
      <c r="O476" s="314"/>
      <c r="P476" s="316">
        <v>0</v>
      </c>
      <c r="Q476" s="316">
        <v>0</v>
      </c>
      <c r="R476" s="316">
        <v>0</v>
      </c>
      <c r="S476" s="316">
        <v>0</v>
      </c>
      <c r="U476" s="321"/>
      <c r="W476" s="327" t="str">
        <f t="shared" ca="1" si="21"/>
        <v/>
      </c>
      <c r="X476" s="322" t="str">
        <f t="shared" ca="1" si="22"/>
        <v/>
      </c>
      <c r="Y476" s="328" t="str">
        <f t="shared" ca="1" si="23"/>
        <v/>
      </c>
    </row>
    <row r="477" spans="1:25" x14ac:dyDescent="0.25">
      <c r="A477" s="311"/>
      <c r="B477" s="311"/>
      <c r="C477" s="317"/>
      <c r="D477" s="311" t="b">
        <v>1</v>
      </c>
      <c r="E477" s="311" t="s">
        <v>1257</v>
      </c>
      <c r="F477" s="313"/>
      <c r="G477" s="313"/>
      <c r="H477" s="313"/>
      <c r="I477" s="313"/>
      <c r="J477" s="314"/>
      <c r="K477" s="315"/>
      <c r="L477" s="315"/>
      <c r="M477" s="315"/>
      <c r="N477" s="315"/>
      <c r="O477" s="314"/>
      <c r="P477" s="316">
        <v>0</v>
      </c>
      <c r="Q477" s="316">
        <v>0</v>
      </c>
      <c r="R477" s="316">
        <v>0</v>
      </c>
      <c r="S477" s="316">
        <v>0</v>
      </c>
      <c r="U477" s="321"/>
      <c r="W477" s="327" t="str">
        <f t="shared" ca="1" si="21"/>
        <v/>
      </c>
      <c r="X477" s="322" t="str">
        <f t="shared" ca="1" si="22"/>
        <v/>
      </c>
      <c r="Y477" s="328" t="str">
        <f t="shared" ca="1" si="23"/>
        <v/>
      </c>
    </row>
    <row r="478" spans="1:25" x14ac:dyDescent="0.25">
      <c r="A478" s="311"/>
      <c r="B478" s="311"/>
      <c r="C478" s="317"/>
      <c r="D478" s="311" t="b">
        <v>1</v>
      </c>
      <c r="E478" s="311" t="s">
        <v>1257</v>
      </c>
      <c r="F478" s="313"/>
      <c r="G478" s="313"/>
      <c r="H478" s="313"/>
      <c r="I478" s="313"/>
      <c r="J478" s="314"/>
      <c r="K478" s="315"/>
      <c r="L478" s="315"/>
      <c r="M478" s="315"/>
      <c r="N478" s="315"/>
      <c r="O478" s="314"/>
      <c r="P478" s="316">
        <v>0</v>
      </c>
      <c r="Q478" s="316">
        <v>0</v>
      </c>
      <c r="R478" s="316">
        <v>0</v>
      </c>
      <c r="S478" s="316">
        <v>0</v>
      </c>
      <c r="U478" s="321"/>
      <c r="W478" s="327" t="str">
        <f t="shared" ca="1" si="21"/>
        <v/>
      </c>
      <c r="X478" s="322" t="str">
        <f t="shared" ca="1" si="22"/>
        <v/>
      </c>
      <c r="Y478" s="328" t="str">
        <f t="shared" ca="1" si="23"/>
        <v/>
      </c>
    </row>
    <row r="479" spans="1:25" x14ac:dyDescent="0.25">
      <c r="A479" s="311"/>
      <c r="B479" s="311"/>
      <c r="C479" s="317"/>
      <c r="D479" s="311" t="b">
        <v>1</v>
      </c>
      <c r="E479" s="311" t="s">
        <v>1257</v>
      </c>
      <c r="F479" s="313"/>
      <c r="G479" s="313"/>
      <c r="H479" s="313"/>
      <c r="I479" s="313"/>
      <c r="J479" s="314"/>
      <c r="K479" s="315"/>
      <c r="L479" s="315"/>
      <c r="M479" s="315"/>
      <c r="N479" s="315"/>
      <c r="O479" s="314"/>
      <c r="P479" s="316">
        <v>0</v>
      </c>
      <c r="Q479" s="316">
        <v>0</v>
      </c>
      <c r="R479" s="316">
        <v>0</v>
      </c>
      <c r="S479" s="316">
        <v>0</v>
      </c>
      <c r="U479" s="321"/>
      <c r="W479" s="327" t="str">
        <f t="shared" ca="1" si="21"/>
        <v/>
      </c>
      <c r="X479" s="322" t="str">
        <f t="shared" ca="1" si="22"/>
        <v/>
      </c>
      <c r="Y479" s="328" t="str">
        <f t="shared" ca="1" si="23"/>
        <v/>
      </c>
    </row>
    <row r="480" spans="1:25" x14ac:dyDescent="0.25">
      <c r="A480" s="311"/>
      <c r="B480" s="311"/>
      <c r="C480" s="317"/>
      <c r="D480" s="311" t="b">
        <v>1</v>
      </c>
      <c r="E480" s="311" t="s">
        <v>1257</v>
      </c>
      <c r="F480" s="313"/>
      <c r="G480" s="313"/>
      <c r="H480" s="313"/>
      <c r="I480" s="313"/>
      <c r="J480" s="314"/>
      <c r="K480" s="315"/>
      <c r="L480" s="315"/>
      <c r="M480" s="315"/>
      <c r="N480" s="315"/>
      <c r="O480" s="314"/>
      <c r="P480" s="316">
        <v>0</v>
      </c>
      <c r="Q480" s="316">
        <v>0</v>
      </c>
      <c r="R480" s="316">
        <v>0</v>
      </c>
      <c r="S480" s="316">
        <v>0</v>
      </c>
      <c r="U480" s="321"/>
      <c r="W480" s="327" t="str">
        <f t="shared" ca="1" si="21"/>
        <v/>
      </c>
      <c r="X480" s="322" t="str">
        <f t="shared" ca="1" si="22"/>
        <v/>
      </c>
      <c r="Y480" s="328" t="str">
        <f t="shared" ca="1" si="23"/>
        <v/>
      </c>
    </row>
    <row r="481" spans="1:25" x14ac:dyDescent="0.25">
      <c r="A481" s="311"/>
      <c r="B481" s="311"/>
      <c r="C481" s="317"/>
      <c r="D481" s="311" t="b">
        <v>1</v>
      </c>
      <c r="E481" s="311" t="s">
        <v>1257</v>
      </c>
      <c r="F481" s="313"/>
      <c r="G481" s="313"/>
      <c r="H481" s="313"/>
      <c r="I481" s="313"/>
      <c r="J481" s="314"/>
      <c r="K481" s="315"/>
      <c r="L481" s="315"/>
      <c r="M481" s="315"/>
      <c r="N481" s="315"/>
      <c r="O481" s="314"/>
      <c r="P481" s="316">
        <v>0</v>
      </c>
      <c r="Q481" s="316">
        <v>0</v>
      </c>
      <c r="R481" s="316">
        <v>0</v>
      </c>
      <c r="S481" s="316">
        <v>0</v>
      </c>
      <c r="U481" s="321"/>
      <c r="W481" s="327" t="str">
        <f t="shared" ca="1" si="21"/>
        <v/>
      </c>
      <c r="X481" s="322" t="str">
        <f t="shared" ca="1" si="22"/>
        <v/>
      </c>
      <c r="Y481" s="328" t="str">
        <f t="shared" ca="1" si="23"/>
        <v/>
      </c>
    </row>
    <row r="482" spans="1:25" x14ac:dyDescent="0.25">
      <c r="A482" s="311"/>
      <c r="B482" s="311"/>
      <c r="C482" s="317"/>
      <c r="D482" s="311" t="b">
        <v>1</v>
      </c>
      <c r="E482" s="311" t="s">
        <v>1257</v>
      </c>
      <c r="F482" s="313"/>
      <c r="G482" s="313"/>
      <c r="H482" s="313"/>
      <c r="I482" s="313"/>
      <c r="J482" s="314"/>
      <c r="K482" s="315"/>
      <c r="L482" s="315"/>
      <c r="M482" s="315"/>
      <c r="N482" s="315"/>
      <c r="O482" s="314"/>
      <c r="P482" s="316">
        <v>0</v>
      </c>
      <c r="Q482" s="316">
        <v>0</v>
      </c>
      <c r="R482" s="316">
        <v>0</v>
      </c>
      <c r="S482" s="316">
        <v>0</v>
      </c>
      <c r="U482" s="321"/>
      <c r="W482" s="327" t="str">
        <f t="shared" ca="1" si="21"/>
        <v/>
      </c>
      <c r="X482" s="322" t="str">
        <f t="shared" ca="1" si="22"/>
        <v/>
      </c>
      <c r="Y482" s="328" t="str">
        <f t="shared" ca="1" si="23"/>
        <v/>
      </c>
    </row>
    <row r="483" spans="1:25" x14ac:dyDescent="0.25">
      <c r="A483" s="311"/>
      <c r="B483" s="311"/>
      <c r="C483" s="317"/>
      <c r="D483" s="311" t="b">
        <v>1</v>
      </c>
      <c r="E483" s="311" t="s">
        <v>1257</v>
      </c>
      <c r="F483" s="313"/>
      <c r="G483" s="313"/>
      <c r="H483" s="313"/>
      <c r="I483" s="313"/>
      <c r="J483" s="314"/>
      <c r="K483" s="315"/>
      <c r="L483" s="315"/>
      <c r="M483" s="315"/>
      <c r="N483" s="315"/>
      <c r="O483" s="314"/>
      <c r="P483" s="316">
        <v>0</v>
      </c>
      <c r="Q483" s="316">
        <v>0</v>
      </c>
      <c r="R483" s="316">
        <v>0</v>
      </c>
      <c r="S483" s="316">
        <v>0</v>
      </c>
      <c r="U483" s="321"/>
      <c r="W483" s="327" t="str">
        <f t="shared" ca="1" si="21"/>
        <v/>
      </c>
      <c r="X483" s="322" t="str">
        <f t="shared" ca="1" si="22"/>
        <v/>
      </c>
      <c r="Y483" s="328" t="str">
        <f t="shared" ca="1" si="23"/>
        <v/>
      </c>
    </row>
    <row r="484" spans="1:25" x14ac:dyDescent="0.25">
      <c r="A484" s="311"/>
      <c r="B484" s="311"/>
      <c r="C484" s="317"/>
      <c r="D484" s="311" t="b">
        <v>1</v>
      </c>
      <c r="E484" s="311" t="s">
        <v>1257</v>
      </c>
      <c r="F484" s="313"/>
      <c r="G484" s="313"/>
      <c r="H484" s="313"/>
      <c r="I484" s="313"/>
      <c r="J484" s="314"/>
      <c r="K484" s="315"/>
      <c r="L484" s="315"/>
      <c r="M484" s="315"/>
      <c r="N484" s="315"/>
      <c r="O484" s="314"/>
      <c r="P484" s="316">
        <v>0</v>
      </c>
      <c r="Q484" s="316">
        <v>0</v>
      </c>
      <c r="R484" s="316">
        <v>0</v>
      </c>
      <c r="S484" s="316">
        <v>0</v>
      </c>
      <c r="U484" s="321"/>
      <c r="W484" s="327" t="str">
        <f t="shared" ca="1" si="21"/>
        <v/>
      </c>
      <c r="X484" s="322" t="str">
        <f t="shared" ca="1" si="22"/>
        <v/>
      </c>
      <c r="Y484" s="328" t="str">
        <f t="shared" ca="1" si="23"/>
        <v/>
      </c>
    </row>
    <row r="485" spans="1:25" x14ac:dyDescent="0.25">
      <c r="A485" s="311"/>
      <c r="B485" s="311"/>
      <c r="C485" s="317"/>
      <c r="D485" s="311" t="b">
        <v>1</v>
      </c>
      <c r="E485" s="311" t="s">
        <v>1257</v>
      </c>
      <c r="F485" s="313"/>
      <c r="G485" s="313"/>
      <c r="H485" s="313"/>
      <c r="I485" s="313"/>
      <c r="J485" s="314"/>
      <c r="K485" s="315"/>
      <c r="L485" s="315"/>
      <c r="M485" s="315"/>
      <c r="N485" s="315"/>
      <c r="O485" s="314"/>
      <c r="P485" s="316">
        <v>0</v>
      </c>
      <c r="Q485" s="316">
        <v>0</v>
      </c>
      <c r="R485" s="316">
        <v>0</v>
      </c>
      <c r="S485" s="316">
        <v>0</v>
      </c>
      <c r="U485" s="321"/>
      <c r="W485" s="327" t="str">
        <f t="shared" ca="1" si="21"/>
        <v/>
      </c>
      <c r="X485" s="322" t="str">
        <f t="shared" ca="1" si="22"/>
        <v/>
      </c>
      <c r="Y485" s="328" t="str">
        <f t="shared" ca="1" si="23"/>
        <v/>
      </c>
    </row>
    <row r="486" spans="1:25" x14ac:dyDescent="0.25">
      <c r="A486" s="311"/>
      <c r="B486" s="311"/>
      <c r="C486" s="317"/>
      <c r="D486" s="311" t="b">
        <v>1</v>
      </c>
      <c r="E486" s="311" t="s">
        <v>1257</v>
      </c>
      <c r="F486" s="313"/>
      <c r="G486" s="313"/>
      <c r="H486" s="313"/>
      <c r="I486" s="313"/>
      <c r="J486" s="314"/>
      <c r="K486" s="315"/>
      <c r="L486" s="315"/>
      <c r="M486" s="315"/>
      <c r="N486" s="315"/>
      <c r="O486" s="314"/>
      <c r="P486" s="316">
        <v>0</v>
      </c>
      <c r="Q486" s="316">
        <v>0</v>
      </c>
      <c r="R486" s="316">
        <v>0</v>
      </c>
      <c r="S486" s="316">
        <v>0</v>
      </c>
      <c r="U486" s="321"/>
      <c r="W486" s="327" t="str">
        <f t="shared" ca="1" si="21"/>
        <v/>
      </c>
      <c r="X486" s="322" t="str">
        <f t="shared" ca="1" si="22"/>
        <v/>
      </c>
      <c r="Y486" s="328" t="str">
        <f t="shared" ca="1" si="23"/>
        <v/>
      </c>
    </row>
    <row r="487" spans="1:25" x14ac:dyDescent="0.25">
      <c r="A487" s="311"/>
      <c r="B487" s="311"/>
      <c r="C487" s="317"/>
      <c r="D487" s="311" t="b">
        <v>1</v>
      </c>
      <c r="E487" s="311" t="s">
        <v>1257</v>
      </c>
      <c r="F487" s="313"/>
      <c r="G487" s="313"/>
      <c r="H487" s="313"/>
      <c r="I487" s="313"/>
      <c r="J487" s="314"/>
      <c r="K487" s="315"/>
      <c r="L487" s="315"/>
      <c r="M487" s="315"/>
      <c r="N487" s="315"/>
      <c r="O487" s="314"/>
      <c r="P487" s="316">
        <v>0</v>
      </c>
      <c r="Q487" s="316">
        <v>0</v>
      </c>
      <c r="R487" s="316">
        <v>0</v>
      </c>
      <c r="S487" s="316">
        <v>0</v>
      </c>
      <c r="U487" s="321"/>
      <c r="W487" s="327" t="str">
        <f t="shared" ca="1" si="21"/>
        <v/>
      </c>
      <c r="X487" s="322" t="str">
        <f t="shared" ca="1" si="22"/>
        <v/>
      </c>
      <c r="Y487" s="328" t="str">
        <f t="shared" ca="1" si="23"/>
        <v/>
      </c>
    </row>
    <row r="488" spans="1:25" x14ac:dyDescent="0.25">
      <c r="A488" s="311"/>
      <c r="B488" s="311"/>
      <c r="C488" s="317"/>
      <c r="D488" s="311" t="b">
        <v>1</v>
      </c>
      <c r="E488" s="311" t="s">
        <v>1257</v>
      </c>
      <c r="F488" s="313"/>
      <c r="G488" s="313"/>
      <c r="H488" s="313"/>
      <c r="I488" s="313"/>
      <c r="J488" s="314"/>
      <c r="K488" s="315"/>
      <c r="L488" s="315"/>
      <c r="M488" s="315"/>
      <c r="N488" s="315"/>
      <c r="O488" s="314"/>
      <c r="P488" s="316">
        <v>0</v>
      </c>
      <c r="Q488" s="316">
        <v>0</v>
      </c>
      <c r="R488" s="316">
        <v>0</v>
      </c>
      <c r="S488" s="316">
        <v>0</v>
      </c>
      <c r="U488" s="321"/>
      <c r="W488" s="327" t="str">
        <f t="shared" ca="1" si="21"/>
        <v/>
      </c>
      <c r="X488" s="322" t="str">
        <f t="shared" ca="1" si="22"/>
        <v/>
      </c>
      <c r="Y488" s="328" t="str">
        <f t="shared" ca="1" si="23"/>
        <v/>
      </c>
    </row>
    <row r="489" spans="1:25" x14ac:dyDescent="0.25">
      <c r="A489" s="311"/>
      <c r="B489" s="311"/>
      <c r="C489" s="317"/>
      <c r="D489" s="311" t="b">
        <v>1</v>
      </c>
      <c r="E489" s="311" t="s">
        <v>1257</v>
      </c>
      <c r="F489" s="313"/>
      <c r="G489" s="313"/>
      <c r="H489" s="313"/>
      <c r="I489" s="313"/>
      <c r="J489" s="314"/>
      <c r="K489" s="315"/>
      <c r="L489" s="315"/>
      <c r="M489" s="315"/>
      <c r="N489" s="315"/>
      <c r="O489" s="314"/>
      <c r="P489" s="316">
        <v>0</v>
      </c>
      <c r="Q489" s="316">
        <v>0</v>
      </c>
      <c r="R489" s="316">
        <v>0</v>
      </c>
      <c r="S489" s="316">
        <v>0</v>
      </c>
      <c r="U489" s="321"/>
      <c r="W489" s="327" t="str">
        <f t="shared" ca="1" si="21"/>
        <v/>
      </c>
      <c r="X489" s="322" t="str">
        <f t="shared" ca="1" si="22"/>
        <v/>
      </c>
      <c r="Y489" s="328" t="str">
        <f t="shared" ca="1" si="23"/>
        <v/>
      </c>
    </row>
    <row r="490" spans="1:25" x14ac:dyDescent="0.25">
      <c r="A490" s="311"/>
      <c r="B490" s="311"/>
      <c r="C490" s="317"/>
      <c r="D490" s="311" t="b">
        <v>1</v>
      </c>
      <c r="E490" s="311" t="s">
        <v>1257</v>
      </c>
      <c r="F490" s="313"/>
      <c r="G490" s="313"/>
      <c r="H490" s="313"/>
      <c r="I490" s="313"/>
      <c r="J490" s="314"/>
      <c r="K490" s="315"/>
      <c r="L490" s="315"/>
      <c r="M490" s="315"/>
      <c r="N490" s="315"/>
      <c r="O490" s="314"/>
      <c r="P490" s="316">
        <v>0</v>
      </c>
      <c r="Q490" s="316">
        <v>0</v>
      </c>
      <c r="R490" s="316">
        <v>0</v>
      </c>
      <c r="S490" s="316">
        <v>0</v>
      </c>
      <c r="U490" s="321"/>
      <c r="W490" s="327" t="str">
        <f t="shared" ca="1" si="21"/>
        <v/>
      </c>
      <c r="X490" s="322" t="str">
        <f t="shared" ca="1" si="22"/>
        <v/>
      </c>
      <c r="Y490" s="328" t="str">
        <f t="shared" ca="1" si="23"/>
        <v/>
      </c>
    </row>
    <row r="491" spans="1:25" x14ac:dyDescent="0.25">
      <c r="A491" s="311"/>
      <c r="B491" s="311"/>
      <c r="C491" s="317"/>
      <c r="D491" s="311" t="b">
        <v>1</v>
      </c>
      <c r="E491" s="311" t="s">
        <v>1257</v>
      </c>
      <c r="F491" s="313"/>
      <c r="G491" s="313"/>
      <c r="H491" s="313"/>
      <c r="I491" s="313"/>
      <c r="J491" s="314"/>
      <c r="K491" s="315"/>
      <c r="L491" s="315"/>
      <c r="M491" s="315"/>
      <c r="N491" s="315"/>
      <c r="O491" s="314"/>
      <c r="P491" s="316">
        <v>0</v>
      </c>
      <c r="Q491" s="316">
        <v>0</v>
      </c>
      <c r="R491" s="316">
        <v>0</v>
      </c>
      <c r="S491" s="316">
        <v>0</v>
      </c>
      <c r="U491" s="321"/>
      <c r="W491" s="327" t="str">
        <f t="shared" ca="1" si="21"/>
        <v/>
      </c>
      <c r="X491" s="322" t="str">
        <f t="shared" ca="1" si="22"/>
        <v/>
      </c>
      <c r="Y491" s="328" t="str">
        <f t="shared" ca="1" si="23"/>
        <v/>
      </c>
    </row>
    <row r="492" spans="1:25" x14ac:dyDescent="0.25">
      <c r="A492" s="311"/>
      <c r="B492" s="311"/>
      <c r="C492" s="317"/>
      <c r="D492" s="311" t="b">
        <v>1</v>
      </c>
      <c r="E492" s="311" t="s">
        <v>1257</v>
      </c>
      <c r="F492" s="313"/>
      <c r="G492" s="313"/>
      <c r="H492" s="313"/>
      <c r="I492" s="313"/>
      <c r="J492" s="314"/>
      <c r="K492" s="315"/>
      <c r="L492" s="315"/>
      <c r="M492" s="315"/>
      <c r="N492" s="315"/>
      <c r="O492" s="314"/>
      <c r="P492" s="316">
        <v>0</v>
      </c>
      <c r="Q492" s="316">
        <v>0</v>
      </c>
      <c r="R492" s="316">
        <v>0</v>
      </c>
      <c r="S492" s="316">
        <v>0</v>
      </c>
      <c r="U492" s="321"/>
      <c r="W492" s="327" t="str">
        <f t="shared" ca="1" si="21"/>
        <v/>
      </c>
      <c r="X492" s="322" t="str">
        <f t="shared" ca="1" si="22"/>
        <v/>
      </c>
      <c r="Y492" s="328" t="str">
        <f t="shared" ca="1" si="23"/>
        <v/>
      </c>
    </row>
    <row r="493" spans="1:25" x14ac:dyDescent="0.25">
      <c r="A493" s="311"/>
      <c r="B493" s="311"/>
      <c r="C493" s="317"/>
      <c r="D493" s="311" t="b">
        <v>1</v>
      </c>
      <c r="E493" s="311" t="s">
        <v>1257</v>
      </c>
      <c r="F493" s="313"/>
      <c r="G493" s="313"/>
      <c r="H493" s="313"/>
      <c r="I493" s="313"/>
      <c r="J493" s="314"/>
      <c r="K493" s="315"/>
      <c r="L493" s="315"/>
      <c r="M493" s="315"/>
      <c r="N493" s="315"/>
      <c r="O493" s="314"/>
      <c r="P493" s="316">
        <v>0</v>
      </c>
      <c r="Q493" s="316">
        <v>0</v>
      </c>
      <c r="R493" s="316">
        <v>0</v>
      </c>
      <c r="S493" s="316">
        <v>0</v>
      </c>
      <c r="U493" s="321"/>
      <c r="W493" s="327" t="str">
        <f t="shared" ca="1" si="21"/>
        <v/>
      </c>
      <c r="X493" s="322" t="str">
        <f t="shared" ca="1" si="22"/>
        <v/>
      </c>
      <c r="Y493" s="328" t="str">
        <f t="shared" ca="1" si="23"/>
        <v/>
      </c>
    </row>
    <row r="494" spans="1:25" x14ac:dyDescent="0.25">
      <c r="A494" s="311"/>
      <c r="B494" s="311"/>
      <c r="C494" s="317"/>
      <c r="D494" s="311" t="b">
        <v>1</v>
      </c>
      <c r="E494" s="311" t="s">
        <v>1257</v>
      </c>
      <c r="F494" s="313"/>
      <c r="G494" s="313"/>
      <c r="H494" s="313"/>
      <c r="I494" s="313"/>
      <c r="J494" s="314"/>
      <c r="K494" s="315"/>
      <c r="L494" s="315"/>
      <c r="M494" s="315"/>
      <c r="N494" s="315"/>
      <c r="O494" s="314"/>
      <c r="P494" s="316">
        <v>0</v>
      </c>
      <c r="Q494" s="316">
        <v>0</v>
      </c>
      <c r="R494" s="316">
        <v>0</v>
      </c>
      <c r="S494" s="316">
        <v>0</v>
      </c>
      <c r="U494" s="321"/>
      <c r="W494" s="327" t="str">
        <f t="shared" ca="1" si="21"/>
        <v/>
      </c>
      <c r="X494" s="322" t="str">
        <f t="shared" ca="1" si="22"/>
        <v/>
      </c>
      <c r="Y494" s="328" t="str">
        <f t="shared" ca="1" si="23"/>
        <v/>
      </c>
    </row>
    <row r="495" spans="1:25" x14ac:dyDescent="0.25">
      <c r="A495" s="311"/>
      <c r="B495" s="311"/>
      <c r="C495" s="317"/>
      <c r="D495" s="311" t="b">
        <v>1</v>
      </c>
      <c r="E495" s="311" t="s">
        <v>1257</v>
      </c>
      <c r="F495" s="313"/>
      <c r="G495" s="313"/>
      <c r="H495" s="313"/>
      <c r="I495" s="313"/>
      <c r="J495" s="314"/>
      <c r="K495" s="315"/>
      <c r="L495" s="315"/>
      <c r="M495" s="315"/>
      <c r="N495" s="315"/>
      <c r="O495" s="314"/>
      <c r="P495" s="316">
        <v>0</v>
      </c>
      <c r="Q495" s="316">
        <v>0</v>
      </c>
      <c r="R495" s="316">
        <v>0</v>
      </c>
      <c r="S495" s="316">
        <v>0</v>
      </c>
      <c r="U495" s="321"/>
      <c r="W495" s="327" t="str">
        <f t="shared" ca="1" si="21"/>
        <v/>
      </c>
      <c r="X495" s="322" t="str">
        <f t="shared" ca="1" si="22"/>
        <v/>
      </c>
      <c r="Y495" s="328" t="str">
        <f t="shared" ca="1" si="23"/>
        <v/>
      </c>
    </row>
    <row r="496" spans="1:25" x14ac:dyDescent="0.25">
      <c r="D496" s="305" t="b">
        <v>1</v>
      </c>
      <c r="E496" s="305" t="s">
        <v>1257</v>
      </c>
      <c r="P496" s="305">
        <v>0</v>
      </c>
      <c r="Q496" s="305">
        <v>0</v>
      </c>
      <c r="R496" s="305">
        <v>0</v>
      </c>
      <c r="S496" s="305">
        <v>0</v>
      </c>
    </row>
    <row r="497" spans="4:19" x14ac:dyDescent="0.25">
      <c r="D497" s="305" t="b">
        <v>1</v>
      </c>
      <c r="E497" s="305" t="s">
        <v>1257</v>
      </c>
      <c r="P497" s="305">
        <v>0</v>
      </c>
      <c r="Q497" s="305">
        <v>0</v>
      </c>
      <c r="R497" s="305">
        <v>0</v>
      </c>
      <c r="S497" s="305">
        <v>0</v>
      </c>
    </row>
    <row r="498" spans="4:19" x14ac:dyDescent="0.25">
      <c r="D498" s="305" t="b">
        <v>1</v>
      </c>
      <c r="E498" s="305" t="s">
        <v>1257</v>
      </c>
      <c r="P498" s="305">
        <v>0</v>
      </c>
      <c r="Q498" s="305">
        <v>0</v>
      </c>
      <c r="R498" s="305">
        <v>0</v>
      </c>
      <c r="S498" s="305">
        <v>0</v>
      </c>
    </row>
    <row r="499" spans="4:19" x14ac:dyDescent="0.25">
      <c r="D499" s="305" t="b">
        <v>1</v>
      </c>
      <c r="E499" s="305" t="s">
        <v>1257</v>
      </c>
      <c r="P499" s="305">
        <v>0</v>
      </c>
      <c r="Q499" s="305">
        <v>0</v>
      </c>
      <c r="R499" s="305">
        <v>0</v>
      </c>
      <c r="S499" s="305">
        <v>0</v>
      </c>
    </row>
    <row r="500" spans="4:19" x14ac:dyDescent="0.25">
      <c r="D500" s="305" t="b">
        <v>1</v>
      </c>
      <c r="E500" s="305" t="s">
        <v>1257</v>
      </c>
      <c r="P500" s="305">
        <v>0</v>
      </c>
      <c r="Q500" s="305">
        <v>0</v>
      </c>
      <c r="R500" s="305">
        <v>0</v>
      </c>
      <c r="S500" s="305">
        <v>0</v>
      </c>
    </row>
    <row r="501" spans="4:19" x14ac:dyDescent="0.25">
      <c r="D501" s="305" t="b">
        <v>1</v>
      </c>
      <c r="E501" s="305" t="s">
        <v>1257</v>
      </c>
      <c r="P501" s="305">
        <v>0</v>
      </c>
      <c r="Q501" s="305">
        <v>0</v>
      </c>
      <c r="R501" s="305">
        <v>0</v>
      </c>
      <c r="S501" s="305">
        <v>0</v>
      </c>
    </row>
    <row r="502" spans="4:19" x14ac:dyDescent="0.25">
      <c r="D502" s="305" t="b">
        <v>1</v>
      </c>
      <c r="E502" s="305" t="s">
        <v>1257</v>
      </c>
      <c r="P502" s="305">
        <v>0</v>
      </c>
      <c r="Q502" s="305">
        <v>0</v>
      </c>
      <c r="R502" s="305">
        <v>0</v>
      </c>
      <c r="S502" s="305">
        <v>0</v>
      </c>
    </row>
    <row r="503" spans="4:19" x14ac:dyDescent="0.25">
      <c r="D503" s="305" t="b">
        <v>1</v>
      </c>
      <c r="E503" s="305" t="s">
        <v>1257</v>
      </c>
      <c r="P503" s="305">
        <v>0</v>
      </c>
      <c r="Q503" s="305">
        <v>0</v>
      </c>
      <c r="R503" s="305">
        <v>0</v>
      </c>
      <c r="S503" s="305">
        <v>0</v>
      </c>
    </row>
    <row r="504" spans="4:19" x14ac:dyDescent="0.25">
      <c r="D504" s="305" t="b">
        <v>1</v>
      </c>
      <c r="E504" s="305" t="s">
        <v>1257</v>
      </c>
      <c r="P504" s="305">
        <v>0</v>
      </c>
      <c r="Q504" s="305">
        <v>0</v>
      </c>
      <c r="R504" s="305">
        <v>0</v>
      </c>
      <c r="S504" s="305">
        <v>0</v>
      </c>
    </row>
    <row r="505" spans="4:19" x14ac:dyDescent="0.25">
      <c r="D505" s="305" t="b">
        <v>1</v>
      </c>
      <c r="E505" s="305" t="s">
        <v>1257</v>
      </c>
      <c r="P505" s="305">
        <v>0</v>
      </c>
      <c r="Q505" s="305">
        <v>0</v>
      </c>
      <c r="R505" s="305">
        <v>0</v>
      </c>
      <c r="S505" s="305">
        <v>0</v>
      </c>
    </row>
    <row r="506" spans="4:19" x14ac:dyDescent="0.25">
      <c r="D506" s="305" t="b">
        <v>1</v>
      </c>
      <c r="E506" s="305" t="s">
        <v>1257</v>
      </c>
      <c r="P506" s="305">
        <v>0</v>
      </c>
      <c r="Q506" s="305">
        <v>0</v>
      </c>
      <c r="R506" s="305">
        <v>0</v>
      </c>
      <c r="S506" s="305">
        <v>0</v>
      </c>
    </row>
    <row r="507" spans="4:19" x14ac:dyDescent="0.25">
      <c r="D507" s="305" t="b">
        <v>1</v>
      </c>
      <c r="E507" s="305" t="s">
        <v>1257</v>
      </c>
      <c r="P507" s="305">
        <v>0</v>
      </c>
      <c r="Q507" s="305">
        <v>0</v>
      </c>
      <c r="R507" s="305">
        <v>0</v>
      </c>
      <c r="S507" s="305">
        <v>0</v>
      </c>
    </row>
    <row r="508" spans="4:19" x14ac:dyDescent="0.25">
      <c r="D508" s="305" t="b">
        <v>1</v>
      </c>
      <c r="E508" s="305" t="s">
        <v>1257</v>
      </c>
      <c r="P508" s="305">
        <v>0</v>
      </c>
      <c r="Q508" s="305">
        <v>0</v>
      </c>
      <c r="R508" s="305">
        <v>0</v>
      </c>
      <c r="S508" s="305">
        <v>0</v>
      </c>
    </row>
    <row r="509" spans="4:19" x14ac:dyDescent="0.25">
      <c r="D509" s="305" t="b">
        <v>1</v>
      </c>
      <c r="E509" s="305" t="s">
        <v>1257</v>
      </c>
      <c r="P509" s="305">
        <v>0</v>
      </c>
      <c r="Q509" s="305">
        <v>0</v>
      </c>
      <c r="R509" s="305">
        <v>0</v>
      </c>
      <c r="S509" s="305">
        <v>0</v>
      </c>
    </row>
    <row r="510" spans="4:19" x14ac:dyDescent="0.25">
      <c r="D510" s="305" t="b">
        <v>1</v>
      </c>
      <c r="E510" s="305" t="s">
        <v>1257</v>
      </c>
      <c r="P510" s="305">
        <v>0</v>
      </c>
      <c r="Q510" s="305">
        <v>0</v>
      </c>
      <c r="R510" s="305">
        <v>0</v>
      </c>
      <c r="S510" s="305">
        <v>0</v>
      </c>
    </row>
    <row r="511" spans="4:19" x14ac:dyDescent="0.25">
      <c r="D511" s="305" t="b">
        <v>1</v>
      </c>
      <c r="E511" s="305" t="s">
        <v>1257</v>
      </c>
      <c r="P511" s="305">
        <v>0</v>
      </c>
      <c r="Q511" s="305">
        <v>0</v>
      </c>
      <c r="R511" s="305">
        <v>0</v>
      </c>
      <c r="S511" s="305">
        <v>0</v>
      </c>
    </row>
    <row r="512" spans="4:19" x14ac:dyDescent="0.25">
      <c r="D512" s="305" t="b">
        <v>1</v>
      </c>
      <c r="E512" s="305" t="s">
        <v>1257</v>
      </c>
      <c r="P512" s="305">
        <v>0</v>
      </c>
      <c r="Q512" s="305">
        <v>0</v>
      </c>
      <c r="R512" s="305">
        <v>0</v>
      </c>
      <c r="S512" s="305">
        <v>0</v>
      </c>
    </row>
    <row r="513" spans="4:19" x14ac:dyDescent="0.25">
      <c r="D513" s="305" t="b">
        <v>1</v>
      </c>
      <c r="E513" s="305" t="s">
        <v>1257</v>
      </c>
      <c r="P513" s="305">
        <v>0</v>
      </c>
      <c r="Q513" s="305">
        <v>0</v>
      </c>
      <c r="R513" s="305">
        <v>0</v>
      </c>
      <c r="S513" s="305">
        <v>0</v>
      </c>
    </row>
    <row r="514" spans="4:19" x14ac:dyDescent="0.25">
      <c r="D514" s="305" t="b">
        <v>1</v>
      </c>
      <c r="E514" s="305" t="s">
        <v>1257</v>
      </c>
      <c r="P514" s="305">
        <v>0</v>
      </c>
      <c r="Q514" s="305">
        <v>0</v>
      </c>
      <c r="R514" s="305">
        <v>0</v>
      </c>
      <c r="S514" s="305">
        <v>0</v>
      </c>
    </row>
    <row r="515" spans="4:19" x14ac:dyDescent="0.25">
      <c r="D515" s="305" t="b">
        <v>1</v>
      </c>
      <c r="E515" s="305" t="s">
        <v>1257</v>
      </c>
      <c r="P515" s="305">
        <v>0</v>
      </c>
      <c r="Q515" s="305">
        <v>0</v>
      </c>
      <c r="R515" s="305">
        <v>0</v>
      </c>
      <c r="S515" s="305">
        <v>0</v>
      </c>
    </row>
    <row r="516" spans="4:19" x14ac:dyDescent="0.25">
      <c r="D516" s="305" t="b">
        <v>1</v>
      </c>
      <c r="E516" s="305" t="s">
        <v>1257</v>
      </c>
      <c r="P516" s="305">
        <v>0</v>
      </c>
      <c r="Q516" s="305">
        <v>0</v>
      </c>
      <c r="R516" s="305">
        <v>0</v>
      </c>
      <c r="S516" s="305">
        <v>0</v>
      </c>
    </row>
    <row r="517" spans="4:19" x14ac:dyDescent="0.25">
      <c r="D517" s="305" t="b">
        <v>1</v>
      </c>
      <c r="E517" s="305" t="s">
        <v>1257</v>
      </c>
      <c r="P517" s="305">
        <v>0</v>
      </c>
      <c r="Q517" s="305">
        <v>0</v>
      </c>
      <c r="R517" s="305">
        <v>0</v>
      </c>
      <c r="S517" s="305">
        <v>0</v>
      </c>
    </row>
    <row r="518" spans="4:19" x14ac:dyDescent="0.25">
      <c r="D518" s="305" t="b">
        <v>1</v>
      </c>
      <c r="E518" s="305" t="s">
        <v>1257</v>
      </c>
      <c r="P518" s="305">
        <v>0</v>
      </c>
      <c r="Q518" s="305">
        <v>0</v>
      </c>
      <c r="R518" s="305">
        <v>0</v>
      </c>
      <c r="S518" s="305">
        <v>0</v>
      </c>
    </row>
    <row r="519" spans="4:19" x14ac:dyDescent="0.25">
      <c r="D519" s="305" t="b">
        <v>1</v>
      </c>
      <c r="E519" s="305" t="s">
        <v>1257</v>
      </c>
      <c r="P519" s="305">
        <v>0</v>
      </c>
      <c r="Q519" s="305">
        <v>0</v>
      </c>
      <c r="R519" s="305">
        <v>0</v>
      </c>
      <c r="S519" s="305">
        <v>0</v>
      </c>
    </row>
    <row r="520" spans="4:19" x14ac:dyDescent="0.25">
      <c r="D520" s="305" t="b">
        <v>1</v>
      </c>
      <c r="E520" s="305" t="s">
        <v>1257</v>
      </c>
      <c r="P520" s="305">
        <v>0</v>
      </c>
      <c r="Q520" s="305">
        <v>0</v>
      </c>
      <c r="R520" s="305">
        <v>0</v>
      </c>
      <c r="S520" s="305">
        <v>0</v>
      </c>
    </row>
    <row r="521" spans="4:19" x14ac:dyDescent="0.25">
      <c r="D521" s="305" t="b">
        <v>1</v>
      </c>
      <c r="E521" s="305" t="s">
        <v>1257</v>
      </c>
      <c r="P521" s="305">
        <v>0</v>
      </c>
      <c r="Q521" s="305">
        <v>0</v>
      </c>
      <c r="R521" s="305">
        <v>0</v>
      </c>
      <c r="S521" s="305">
        <v>0</v>
      </c>
    </row>
    <row r="522" spans="4:19" x14ac:dyDescent="0.25">
      <c r="D522" s="305" t="b">
        <v>1</v>
      </c>
      <c r="E522" s="305" t="s">
        <v>1257</v>
      </c>
      <c r="P522" s="305">
        <v>0</v>
      </c>
      <c r="Q522" s="305">
        <v>0</v>
      </c>
      <c r="R522" s="305">
        <v>0</v>
      </c>
      <c r="S522" s="305">
        <v>0</v>
      </c>
    </row>
    <row r="523" spans="4:19" x14ac:dyDescent="0.25">
      <c r="D523" s="305" t="b">
        <v>1</v>
      </c>
      <c r="E523" s="305" t="s">
        <v>1257</v>
      </c>
      <c r="P523" s="305">
        <v>0</v>
      </c>
      <c r="Q523" s="305">
        <v>0</v>
      </c>
      <c r="R523" s="305">
        <v>0</v>
      </c>
      <c r="S523" s="305">
        <v>0</v>
      </c>
    </row>
    <row r="524" spans="4:19" x14ac:dyDescent="0.25">
      <c r="D524" s="305" t="b">
        <v>1</v>
      </c>
      <c r="E524" s="305" t="s">
        <v>1257</v>
      </c>
      <c r="P524" s="305">
        <v>0</v>
      </c>
      <c r="Q524" s="305">
        <v>0</v>
      </c>
      <c r="R524" s="305">
        <v>0</v>
      </c>
      <c r="S524" s="305">
        <v>0</v>
      </c>
    </row>
    <row r="525" spans="4:19" x14ac:dyDescent="0.25">
      <c r="D525" s="305" t="b">
        <v>1</v>
      </c>
      <c r="E525" s="305" t="s">
        <v>1257</v>
      </c>
      <c r="P525" s="305">
        <v>0</v>
      </c>
      <c r="Q525" s="305">
        <v>0</v>
      </c>
      <c r="R525" s="305">
        <v>0</v>
      </c>
      <c r="S525" s="305">
        <v>0</v>
      </c>
    </row>
    <row r="526" spans="4:19" x14ac:dyDescent="0.25">
      <c r="D526" s="305" t="b">
        <v>1</v>
      </c>
      <c r="E526" s="305" t="s">
        <v>1257</v>
      </c>
      <c r="P526" s="305">
        <v>0</v>
      </c>
      <c r="Q526" s="305">
        <v>0</v>
      </c>
      <c r="R526" s="305">
        <v>0</v>
      </c>
      <c r="S526" s="305">
        <v>0</v>
      </c>
    </row>
    <row r="527" spans="4:19" x14ac:dyDescent="0.25">
      <c r="D527" s="305" t="b">
        <v>1</v>
      </c>
      <c r="E527" s="305" t="s">
        <v>1257</v>
      </c>
      <c r="P527" s="305">
        <v>0</v>
      </c>
      <c r="Q527" s="305">
        <v>0</v>
      </c>
      <c r="R527" s="305">
        <v>0</v>
      </c>
      <c r="S527" s="305">
        <v>0</v>
      </c>
    </row>
    <row r="528" spans="4:19" x14ac:dyDescent="0.25">
      <c r="D528" s="305" t="b">
        <v>1</v>
      </c>
      <c r="E528" s="305" t="s">
        <v>1257</v>
      </c>
      <c r="P528" s="305">
        <v>0</v>
      </c>
      <c r="Q528" s="305">
        <v>0</v>
      </c>
      <c r="R528" s="305">
        <v>0</v>
      </c>
      <c r="S528" s="305">
        <v>0</v>
      </c>
    </row>
    <row r="529" spans="4:19" x14ac:dyDescent="0.25">
      <c r="D529" s="305" t="b">
        <v>1</v>
      </c>
      <c r="E529" s="305" t="s">
        <v>1257</v>
      </c>
      <c r="P529" s="305">
        <v>0</v>
      </c>
      <c r="Q529" s="305">
        <v>0</v>
      </c>
      <c r="R529" s="305">
        <v>0</v>
      </c>
      <c r="S529" s="305">
        <v>0</v>
      </c>
    </row>
    <row r="530" spans="4:19" x14ac:dyDescent="0.25">
      <c r="D530" s="305" t="b">
        <v>1</v>
      </c>
      <c r="E530" s="305" t="s">
        <v>1257</v>
      </c>
      <c r="P530" s="305">
        <v>0</v>
      </c>
      <c r="Q530" s="305">
        <v>0</v>
      </c>
      <c r="R530" s="305">
        <v>0</v>
      </c>
      <c r="S530" s="305">
        <v>0</v>
      </c>
    </row>
    <row r="531" spans="4:19" x14ac:dyDescent="0.25">
      <c r="D531" s="305" t="b">
        <v>1</v>
      </c>
      <c r="E531" s="305" t="s">
        <v>1257</v>
      </c>
      <c r="P531" s="305">
        <v>0</v>
      </c>
      <c r="Q531" s="305">
        <v>0</v>
      </c>
      <c r="R531" s="305">
        <v>0</v>
      </c>
      <c r="S531" s="305">
        <v>0</v>
      </c>
    </row>
    <row r="532" spans="4:19" x14ac:dyDescent="0.25">
      <c r="D532" s="305" t="b">
        <v>1</v>
      </c>
      <c r="E532" s="305" t="s">
        <v>1257</v>
      </c>
      <c r="P532" s="305">
        <v>0</v>
      </c>
      <c r="Q532" s="305">
        <v>0</v>
      </c>
      <c r="R532" s="305">
        <v>0</v>
      </c>
      <c r="S532" s="305">
        <v>0</v>
      </c>
    </row>
    <row r="533" spans="4:19" x14ac:dyDescent="0.25">
      <c r="D533" s="305" t="b">
        <v>1</v>
      </c>
      <c r="E533" s="305" t="s">
        <v>1257</v>
      </c>
      <c r="P533" s="305">
        <v>0</v>
      </c>
      <c r="Q533" s="305">
        <v>0</v>
      </c>
      <c r="R533" s="305">
        <v>0</v>
      </c>
      <c r="S533" s="305">
        <v>0</v>
      </c>
    </row>
    <row r="534" spans="4:19" x14ac:dyDescent="0.25">
      <c r="D534" s="305" t="b">
        <v>1</v>
      </c>
      <c r="E534" s="305" t="s">
        <v>1257</v>
      </c>
      <c r="P534" s="305">
        <v>0</v>
      </c>
      <c r="Q534" s="305">
        <v>0</v>
      </c>
      <c r="R534" s="305">
        <v>0</v>
      </c>
      <c r="S534" s="305">
        <v>0</v>
      </c>
    </row>
    <row r="535" spans="4:19" x14ac:dyDescent="0.25">
      <c r="D535" s="305" t="b">
        <v>1</v>
      </c>
      <c r="E535" s="305" t="s">
        <v>1257</v>
      </c>
      <c r="P535" s="305">
        <v>0</v>
      </c>
      <c r="Q535" s="305">
        <v>0</v>
      </c>
      <c r="R535" s="305">
        <v>0</v>
      </c>
      <c r="S535" s="305">
        <v>0</v>
      </c>
    </row>
    <row r="536" spans="4:19" x14ac:dyDescent="0.25">
      <c r="D536" s="305" t="b">
        <v>1</v>
      </c>
      <c r="E536" s="305" t="s">
        <v>1257</v>
      </c>
      <c r="P536" s="305">
        <v>0</v>
      </c>
      <c r="Q536" s="305">
        <v>0</v>
      </c>
      <c r="R536" s="305">
        <v>0</v>
      </c>
      <c r="S536" s="305">
        <v>0</v>
      </c>
    </row>
    <row r="537" spans="4:19" x14ac:dyDescent="0.25">
      <c r="D537" s="305" t="b">
        <v>1</v>
      </c>
      <c r="E537" s="305" t="s">
        <v>1257</v>
      </c>
      <c r="P537" s="305">
        <v>0</v>
      </c>
      <c r="Q537" s="305">
        <v>0</v>
      </c>
      <c r="R537" s="305">
        <v>0</v>
      </c>
      <c r="S537" s="305">
        <v>0</v>
      </c>
    </row>
    <row r="538" spans="4:19" x14ac:dyDescent="0.25">
      <c r="D538" s="305" t="b">
        <v>1</v>
      </c>
      <c r="E538" s="305" t="s">
        <v>1257</v>
      </c>
      <c r="P538" s="305">
        <v>0</v>
      </c>
      <c r="Q538" s="305">
        <v>0</v>
      </c>
      <c r="R538" s="305">
        <v>0</v>
      </c>
      <c r="S538" s="305">
        <v>0</v>
      </c>
    </row>
    <row r="539" spans="4:19" x14ac:dyDescent="0.25">
      <c r="D539" s="305" t="b">
        <v>1</v>
      </c>
      <c r="E539" s="305" t="s">
        <v>1257</v>
      </c>
      <c r="P539" s="305">
        <v>0</v>
      </c>
      <c r="Q539" s="305">
        <v>0</v>
      </c>
      <c r="R539" s="305">
        <v>0</v>
      </c>
      <c r="S539" s="305">
        <v>0</v>
      </c>
    </row>
    <row r="540" spans="4:19" x14ac:dyDescent="0.25">
      <c r="D540" s="305" t="b">
        <v>1</v>
      </c>
      <c r="E540" s="305" t="s">
        <v>1257</v>
      </c>
      <c r="P540" s="305">
        <v>0</v>
      </c>
      <c r="Q540" s="305">
        <v>0</v>
      </c>
      <c r="R540" s="305">
        <v>0</v>
      </c>
      <c r="S540" s="305">
        <v>0</v>
      </c>
    </row>
    <row r="541" spans="4:19" x14ac:dyDescent="0.25">
      <c r="D541" s="305" t="b">
        <v>1</v>
      </c>
      <c r="E541" s="305" t="s">
        <v>1257</v>
      </c>
      <c r="P541" s="305">
        <v>0</v>
      </c>
      <c r="Q541" s="305">
        <v>0</v>
      </c>
      <c r="R541" s="305">
        <v>0</v>
      </c>
      <c r="S541" s="305">
        <v>0</v>
      </c>
    </row>
    <row r="542" spans="4:19" x14ac:dyDescent="0.25">
      <c r="D542" s="305" t="b">
        <v>1</v>
      </c>
      <c r="E542" s="305" t="s">
        <v>1257</v>
      </c>
      <c r="P542" s="305">
        <v>0</v>
      </c>
      <c r="Q542" s="305">
        <v>0</v>
      </c>
      <c r="R542" s="305">
        <v>0</v>
      </c>
      <c r="S542" s="305">
        <v>0</v>
      </c>
    </row>
    <row r="543" spans="4:19" x14ac:dyDescent="0.25">
      <c r="D543" s="305" t="b">
        <v>1</v>
      </c>
      <c r="E543" s="305" t="s">
        <v>1257</v>
      </c>
      <c r="P543" s="305">
        <v>0</v>
      </c>
      <c r="Q543" s="305">
        <v>0</v>
      </c>
      <c r="R543" s="305">
        <v>0</v>
      </c>
      <c r="S543" s="305">
        <v>0</v>
      </c>
    </row>
    <row r="544" spans="4:19" x14ac:dyDescent="0.25">
      <c r="D544" s="305" t="b">
        <v>1</v>
      </c>
      <c r="E544" s="305" t="s">
        <v>1257</v>
      </c>
      <c r="P544" s="305">
        <v>0</v>
      </c>
      <c r="Q544" s="305">
        <v>0</v>
      </c>
      <c r="R544" s="305">
        <v>0</v>
      </c>
      <c r="S544" s="305">
        <v>0</v>
      </c>
    </row>
    <row r="545" spans="4:19" x14ac:dyDescent="0.25">
      <c r="D545" s="305" t="b">
        <v>1</v>
      </c>
      <c r="E545" s="305" t="s">
        <v>1257</v>
      </c>
      <c r="P545" s="305">
        <v>0</v>
      </c>
      <c r="Q545" s="305">
        <v>0</v>
      </c>
      <c r="R545" s="305">
        <v>0</v>
      </c>
      <c r="S545" s="305">
        <v>0</v>
      </c>
    </row>
    <row r="546" spans="4:19" x14ac:dyDescent="0.25">
      <c r="D546" s="305" t="b">
        <v>1</v>
      </c>
      <c r="E546" s="305" t="s">
        <v>1257</v>
      </c>
      <c r="P546" s="305">
        <v>0</v>
      </c>
      <c r="Q546" s="305">
        <v>0</v>
      </c>
      <c r="R546" s="305">
        <v>0</v>
      </c>
      <c r="S546" s="305">
        <v>0</v>
      </c>
    </row>
    <row r="547" spans="4:19" x14ac:dyDescent="0.25">
      <c r="D547" s="305" t="b">
        <v>1</v>
      </c>
      <c r="E547" s="305" t="s">
        <v>1257</v>
      </c>
      <c r="P547" s="305">
        <v>0</v>
      </c>
      <c r="Q547" s="305">
        <v>0</v>
      </c>
      <c r="R547" s="305">
        <v>0</v>
      </c>
      <c r="S547" s="305">
        <v>0</v>
      </c>
    </row>
    <row r="548" spans="4:19" x14ac:dyDescent="0.25">
      <c r="D548" s="305" t="b">
        <v>1</v>
      </c>
      <c r="E548" s="305" t="s">
        <v>1257</v>
      </c>
      <c r="P548" s="305">
        <v>0</v>
      </c>
      <c r="Q548" s="305">
        <v>0</v>
      </c>
      <c r="R548" s="305">
        <v>0</v>
      </c>
      <c r="S548" s="305">
        <v>0</v>
      </c>
    </row>
    <row r="549" spans="4:19" x14ac:dyDescent="0.25">
      <c r="D549" s="305" t="b">
        <v>1</v>
      </c>
      <c r="E549" s="305" t="s">
        <v>1257</v>
      </c>
      <c r="P549" s="305">
        <v>0</v>
      </c>
      <c r="Q549" s="305">
        <v>0</v>
      </c>
      <c r="R549" s="305">
        <v>0</v>
      </c>
      <c r="S549" s="305">
        <v>0</v>
      </c>
    </row>
    <row r="550" spans="4:19" x14ac:dyDescent="0.25">
      <c r="D550" s="305" t="b">
        <v>1</v>
      </c>
      <c r="E550" s="305" t="s">
        <v>1257</v>
      </c>
      <c r="P550" s="305">
        <v>0</v>
      </c>
      <c r="Q550" s="305">
        <v>0</v>
      </c>
      <c r="R550" s="305">
        <v>0</v>
      </c>
      <c r="S550" s="305">
        <v>0</v>
      </c>
    </row>
    <row r="551" spans="4:19" x14ac:dyDescent="0.25">
      <c r="D551" s="305" t="b">
        <v>1</v>
      </c>
      <c r="E551" s="305" t="s">
        <v>1257</v>
      </c>
      <c r="P551" s="305">
        <v>0</v>
      </c>
      <c r="Q551" s="305">
        <v>0</v>
      </c>
      <c r="R551" s="305">
        <v>0</v>
      </c>
      <c r="S551" s="305">
        <v>0</v>
      </c>
    </row>
    <row r="552" spans="4:19" x14ac:dyDescent="0.25">
      <c r="D552" s="305" t="b">
        <v>1</v>
      </c>
      <c r="E552" s="305" t="s">
        <v>1257</v>
      </c>
      <c r="P552" s="305">
        <v>0</v>
      </c>
      <c r="Q552" s="305">
        <v>0</v>
      </c>
      <c r="R552" s="305">
        <v>0</v>
      </c>
      <c r="S552" s="305">
        <v>0</v>
      </c>
    </row>
    <row r="553" spans="4:19" x14ac:dyDescent="0.25">
      <c r="D553" s="305" t="b">
        <v>1</v>
      </c>
      <c r="E553" s="305" t="s">
        <v>1257</v>
      </c>
      <c r="P553" s="305">
        <v>0</v>
      </c>
      <c r="Q553" s="305">
        <v>0</v>
      </c>
      <c r="R553" s="305">
        <v>0</v>
      </c>
      <c r="S553" s="305">
        <v>0</v>
      </c>
    </row>
    <row r="554" spans="4:19" x14ac:dyDescent="0.25">
      <c r="D554" s="305" t="b">
        <v>1</v>
      </c>
      <c r="E554" s="305" t="s">
        <v>1257</v>
      </c>
      <c r="P554" s="305">
        <v>0</v>
      </c>
      <c r="Q554" s="305">
        <v>0</v>
      </c>
      <c r="R554" s="305">
        <v>0</v>
      </c>
      <c r="S554" s="305">
        <v>0</v>
      </c>
    </row>
    <row r="555" spans="4:19" x14ac:dyDescent="0.25">
      <c r="D555" s="305" t="b">
        <v>1</v>
      </c>
      <c r="E555" s="305" t="s">
        <v>1257</v>
      </c>
      <c r="P555" s="305">
        <v>0</v>
      </c>
      <c r="Q555" s="305">
        <v>0</v>
      </c>
      <c r="R555" s="305">
        <v>0</v>
      </c>
      <c r="S555" s="305">
        <v>0</v>
      </c>
    </row>
    <row r="556" spans="4:19" x14ac:dyDescent="0.25">
      <c r="D556" s="305" t="b">
        <v>1</v>
      </c>
      <c r="E556" s="305" t="s">
        <v>1257</v>
      </c>
      <c r="P556" s="305">
        <v>0</v>
      </c>
      <c r="Q556" s="305">
        <v>0</v>
      </c>
      <c r="R556" s="305">
        <v>0</v>
      </c>
      <c r="S556" s="305">
        <v>0</v>
      </c>
    </row>
    <row r="557" spans="4:19" x14ac:dyDescent="0.25">
      <c r="D557" s="305" t="b">
        <v>1</v>
      </c>
      <c r="E557" s="305" t="s">
        <v>1257</v>
      </c>
      <c r="P557" s="305">
        <v>0</v>
      </c>
      <c r="Q557" s="305">
        <v>0</v>
      </c>
      <c r="R557" s="305">
        <v>0</v>
      </c>
      <c r="S557" s="305">
        <v>0</v>
      </c>
    </row>
    <row r="558" spans="4:19" x14ac:dyDescent="0.25">
      <c r="D558" s="305" t="b">
        <v>1</v>
      </c>
      <c r="E558" s="305" t="s">
        <v>1257</v>
      </c>
      <c r="P558" s="305">
        <v>0</v>
      </c>
      <c r="Q558" s="305">
        <v>0</v>
      </c>
      <c r="R558" s="305">
        <v>0</v>
      </c>
      <c r="S558" s="305">
        <v>0</v>
      </c>
    </row>
    <row r="559" spans="4:19" x14ac:dyDescent="0.25">
      <c r="D559" s="305" t="b">
        <v>1</v>
      </c>
      <c r="E559" s="305" t="s">
        <v>1257</v>
      </c>
      <c r="P559" s="305">
        <v>0</v>
      </c>
      <c r="Q559" s="305">
        <v>0</v>
      </c>
      <c r="R559" s="305">
        <v>0</v>
      </c>
      <c r="S559" s="305">
        <v>0</v>
      </c>
    </row>
    <row r="560" spans="4:19" x14ac:dyDescent="0.25">
      <c r="D560" s="305" t="b">
        <v>1</v>
      </c>
      <c r="E560" s="305" t="s">
        <v>1257</v>
      </c>
      <c r="P560" s="305">
        <v>0</v>
      </c>
      <c r="Q560" s="305">
        <v>0</v>
      </c>
      <c r="R560" s="305">
        <v>0</v>
      </c>
      <c r="S560" s="305">
        <v>0</v>
      </c>
    </row>
    <row r="561" spans="4:19" x14ac:dyDescent="0.25">
      <c r="D561" s="305" t="b">
        <v>1</v>
      </c>
      <c r="E561" s="305" t="s">
        <v>1257</v>
      </c>
      <c r="P561" s="305">
        <v>0</v>
      </c>
      <c r="Q561" s="305">
        <v>0</v>
      </c>
      <c r="R561" s="305">
        <v>0</v>
      </c>
      <c r="S561" s="305">
        <v>0</v>
      </c>
    </row>
    <row r="562" spans="4:19" x14ac:dyDescent="0.25">
      <c r="D562" s="305" t="b">
        <v>1</v>
      </c>
      <c r="E562" s="305" t="s">
        <v>1257</v>
      </c>
      <c r="P562" s="305">
        <v>0</v>
      </c>
      <c r="Q562" s="305">
        <v>0</v>
      </c>
      <c r="R562" s="305">
        <v>0</v>
      </c>
      <c r="S562" s="305">
        <v>0</v>
      </c>
    </row>
    <row r="563" spans="4:19" x14ac:dyDescent="0.25">
      <c r="D563" s="305" t="b">
        <v>1</v>
      </c>
      <c r="E563" s="305" t="s">
        <v>1257</v>
      </c>
      <c r="P563" s="305">
        <v>0</v>
      </c>
      <c r="Q563" s="305">
        <v>0</v>
      </c>
      <c r="R563" s="305">
        <v>0</v>
      </c>
      <c r="S563" s="305">
        <v>0</v>
      </c>
    </row>
    <row r="564" spans="4:19" x14ac:dyDescent="0.25">
      <c r="D564" s="305" t="b">
        <v>1</v>
      </c>
      <c r="E564" s="305" t="s">
        <v>1257</v>
      </c>
      <c r="P564" s="305">
        <v>0</v>
      </c>
      <c r="Q564" s="305">
        <v>0</v>
      </c>
      <c r="R564" s="305">
        <v>0</v>
      </c>
      <c r="S564" s="305">
        <v>0</v>
      </c>
    </row>
    <row r="565" spans="4:19" x14ac:dyDescent="0.25">
      <c r="D565" s="305" t="b">
        <v>1</v>
      </c>
      <c r="E565" s="305" t="s">
        <v>1257</v>
      </c>
      <c r="P565" s="305">
        <v>0</v>
      </c>
      <c r="Q565" s="305">
        <v>0</v>
      </c>
      <c r="R565" s="305">
        <v>0</v>
      </c>
      <c r="S565" s="305">
        <v>0</v>
      </c>
    </row>
    <row r="566" spans="4:19" x14ac:dyDescent="0.25">
      <c r="D566" s="305" t="b">
        <v>1</v>
      </c>
      <c r="E566" s="305" t="s">
        <v>1257</v>
      </c>
      <c r="P566" s="305">
        <v>0</v>
      </c>
      <c r="Q566" s="305">
        <v>0</v>
      </c>
      <c r="R566" s="305">
        <v>0</v>
      </c>
      <c r="S566" s="305">
        <v>0</v>
      </c>
    </row>
    <row r="567" spans="4:19" x14ac:dyDescent="0.25">
      <c r="D567" s="305" t="b">
        <v>1</v>
      </c>
      <c r="E567" s="305" t="s">
        <v>1257</v>
      </c>
      <c r="P567" s="305">
        <v>0</v>
      </c>
      <c r="Q567" s="305">
        <v>0</v>
      </c>
      <c r="R567" s="305">
        <v>0</v>
      </c>
      <c r="S567" s="305">
        <v>0</v>
      </c>
    </row>
    <row r="568" spans="4:19" x14ac:dyDescent="0.25">
      <c r="D568" s="305" t="b">
        <v>1</v>
      </c>
      <c r="E568" s="305" t="s">
        <v>1257</v>
      </c>
      <c r="P568" s="305">
        <v>0</v>
      </c>
      <c r="Q568" s="305">
        <v>0</v>
      </c>
      <c r="R568" s="305">
        <v>0</v>
      </c>
      <c r="S568" s="305">
        <v>0</v>
      </c>
    </row>
    <row r="569" spans="4:19" x14ac:dyDescent="0.25">
      <c r="D569" s="305" t="b">
        <v>1</v>
      </c>
      <c r="E569" s="305" t="s">
        <v>1257</v>
      </c>
      <c r="P569" s="305">
        <v>0</v>
      </c>
      <c r="Q569" s="305">
        <v>0</v>
      </c>
      <c r="R569" s="305">
        <v>0</v>
      </c>
      <c r="S569" s="305">
        <v>0</v>
      </c>
    </row>
    <row r="570" spans="4:19" x14ac:dyDescent="0.25">
      <c r="D570" s="305" t="b">
        <v>1</v>
      </c>
      <c r="E570" s="305" t="s">
        <v>1257</v>
      </c>
      <c r="P570" s="305">
        <v>0</v>
      </c>
      <c r="Q570" s="305">
        <v>0</v>
      </c>
      <c r="R570" s="305">
        <v>0</v>
      </c>
      <c r="S570" s="305">
        <v>0</v>
      </c>
    </row>
    <row r="571" spans="4:19" x14ac:dyDescent="0.25">
      <c r="D571" s="305" t="b">
        <v>1</v>
      </c>
      <c r="E571" s="305" t="s">
        <v>1257</v>
      </c>
      <c r="P571" s="305">
        <v>0</v>
      </c>
      <c r="Q571" s="305">
        <v>0</v>
      </c>
      <c r="R571" s="305">
        <v>0</v>
      </c>
      <c r="S571" s="305">
        <v>0</v>
      </c>
    </row>
    <row r="572" spans="4:19" x14ac:dyDescent="0.25">
      <c r="D572" s="305" t="b">
        <v>1</v>
      </c>
      <c r="E572" s="305" t="s">
        <v>1257</v>
      </c>
      <c r="P572" s="305">
        <v>0</v>
      </c>
      <c r="Q572" s="305">
        <v>0</v>
      </c>
      <c r="R572" s="305">
        <v>0</v>
      </c>
      <c r="S572" s="305">
        <v>0</v>
      </c>
    </row>
    <row r="573" spans="4:19" x14ac:dyDescent="0.25">
      <c r="D573" s="305" t="b">
        <v>1</v>
      </c>
      <c r="E573" s="305" t="s">
        <v>1257</v>
      </c>
      <c r="P573" s="305">
        <v>0</v>
      </c>
      <c r="Q573" s="305">
        <v>0</v>
      </c>
      <c r="R573" s="305">
        <v>0</v>
      </c>
      <c r="S573" s="305">
        <v>0</v>
      </c>
    </row>
    <row r="574" spans="4:19" x14ac:dyDescent="0.25">
      <c r="D574" s="305" t="b">
        <v>1</v>
      </c>
      <c r="E574" s="305" t="s">
        <v>1257</v>
      </c>
      <c r="P574" s="305">
        <v>0</v>
      </c>
      <c r="Q574" s="305">
        <v>0</v>
      </c>
      <c r="R574" s="305">
        <v>0</v>
      </c>
      <c r="S574" s="305">
        <v>0</v>
      </c>
    </row>
    <row r="575" spans="4:19" x14ac:dyDescent="0.25">
      <c r="D575" s="305" t="b">
        <v>1</v>
      </c>
      <c r="E575" s="305" t="s">
        <v>1257</v>
      </c>
      <c r="P575" s="305">
        <v>0</v>
      </c>
      <c r="Q575" s="305">
        <v>0</v>
      </c>
      <c r="R575" s="305">
        <v>0</v>
      </c>
      <c r="S575" s="305">
        <v>0</v>
      </c>
    </row>
    <row r="576" spans="4:19" x14ac:dyDescent="0.25">
      <c r="D576" s="305" t="b">
        <v>1</v>
      </c>
      <c r="E576" s="305" t="s">
        <v>1257</v>
      </c>
      <c r="P576" s="305">
        <v>0</v>
      </c>
      <c r="Q576" s="305">
        <v>0</v>
      </c>
      <c r="R576" s="305">
        <v>0</v>
      </c>
      <c r="S576" s="305">
        <v>0</v>
      </c>
    </row>
    <row r="577" spans="4:19" x14ac:dyDescent="0.25">
      <c r="D577" s="305" t="b">
        <v>1</v>
      </c>
      <c r="E577" s="305" t="s">
        <v>1257</v>
      </c>
      <c r="P577" s="305">
        <v>0</v>
      </c>
      <c r="Q577" s="305">
        <v>0</v>
      </c>
      <c r="R577" s="305">
        <v>0</v>
      </c>
      <c r="S577" s="305">
        <v>0</v>
      </c>
    </row>
    <row r="578" spans="4:19" x14ac:dyDescent="0.25">
      <c r="D578" s="305" t="b">
        <v>1</v>
      </c>
      <c r="E578" s="305" t="s">
        <v>1257</v>
      </c>
      <c r="P578" s="305">
        <v>0</v>
      </c>
      <c r="Q578" s="305">
        <v>0</v>
      </c>
      <c r="R578" s="305">
        <v>0</v>
      </c>
      <c r="S578" s="305">
        <v>0</v>
      </c>
    </row>
    <row r="579" spans="4:19" x14ac:dyDescent="0.25">
      <c r="D579" s="305" t="b">
        <v>1</v>
      </c>
      <c r="E579" s="305" t="s">
        <v>1257</v>
      </c>
      <c r="P579" s="305">
        <v>0</v>
      </c>
      <c r="Q579" s="305">
        <v>0</v>
      </c>
      <c r="R579" s="305">
        <v>0</v>
      </c>
      <c r="S579" s="305">
        <v>0</v>
      </c>
    </row>
    <row r="580" spans="4:19" x14ac:dyDescent="0.25">
      <c r="D580" s="305" t="b">
        <v>1</v>
      </c>
      <c r="E580" s="305" t="s">
        <v>1257</v>
      </c>
      <c r="P580" s="305">
        <v>0</v>
      </c>
      <c r="Q580" s="305">
        <v>0</v>
      </c>
      <c r="R580" s="305">
        <v>0</v>
      </c>
      <c r="S580" s="305">
        <v>0</v>
      </c>
    </row>
    <row r="581" spans="4:19" x14ac:dyDescent="0.25">
      <c r="D581" s="305" t="b">
        <v>1</v>
      </c>
      <c r="E581" s="305" t="s">
        <v>1257</v>
      </c>
      <c r="P581" s="305">
        <v>0</v>
      </c>
      <c r="Q581" s="305">
        <v>0</v>
      </c>
      <c r="R581" s="305">
        <v>0</v>
      </c>
      <c r="S581" s="305">
        <v>0</v>
      </c>
    </row>
    <row r="582" spans="4:19" x14ac:dyDescent="0.25">
      <c r="D582" s="305" t="b">
        <v>1</v>
      </c>
      <c r="E582" s="305" t="s">
        <v>1257</v>
      </c>
      <c r="P582" s="305">
        <v>0</v>
      </c>
      <c r="Q582" s="305">
        <v>0</v>
      </c>
      <c r="R582" s="305">
        <v>0</v>
      </c>
      <c r="S582" s="305">
        <v>0</v>
      </c>
    </row>
    <row r="583" spans="4:19" x14ac:dyDescent="0.25">
      <c r="D583" s="305" t="b">
        <v>1</v>
      </c>
      <c r="E583" s="305" t="s">
        <v>1257</v>
      </c>
      <c r="P583" s="305">
        <v>0</v>
      </c>
      <c r="Q583" s="305">
        <v>0</v>
      </c>
      <c r="R583" s="305">
        <v>0</v>
      </c>
      <c r="S583" s="305">
        <v>0</v>
      </c>
    </row>
    <row r="584" spans="4:19" x14ac:dyDescent="0.25">
      <c r="D584" s="305" t="b">
        <v>1</v>
      </c>
      <c r="E584" s="305" t="s">
        <v>1257</v>
      </c>
      <c r="P584" s="305">
        <v>0</v>
      </c>
      <c r="Q584" s="305">
        <v>0</v>
      </c>
      <c r="R584" s="305">
        <v>0</v>
      </c>
      <c r="S584" s="305">
        <v>0</v>
      </c>
    </row>
    <row r="585" spans="4:19" x14ac:dyDescent="0.25">
      <c r="D585" s="305" t="b">
        <v>1</v>
      </c>
      <c r="E585" s="305" t="s">
        <v>1257</v>
      </c>
      <c r="P585" s="305">
        <v>0</v>
      </c>
      <c r="Q585" s="305">
        <v>0</v>
      </c>
      <c r="R585" s="305">
        <v>0</v>
      </c>
      <c r="S585" s="305">
        <v>0</v>
      </c>
    </row>
    <row r="586" spans="4:19" x14ac:dyDescent="0.25">
      <c r="D586" s="305" t="b">
        <v>1</v>
      </c>
      <c r="E586" s="305" t="s">
        <v>1257</v>
      </c>
      <c r="P586" s="305">
        <v>0</v>
      </c>
      <c r="Q586" s="305">
        <v>0</v>
      </c>
      <c r="R586" s="305">
        <v>0</v>
      </c>
      <c r="S586" s="305">
        <v>0</v>
      </c>
    </row>
    <row r="587" spans="4:19" x14ac:dyDescent="0.25">
      <c r="D587" s="305" t="b">
        <v>1</v>
      </c>
      <c r="E587" s="305" t="s">
        <v>1257</v>
      </c>
      <c r="P587" s="305">
        <v>0</v>
      </c>
      <c r="Q587" s="305">
        <v>0</v>
      </c>
      <c r="R587" s="305">
        <v>0</v>
      </c>
      <c r="S587" s="305">
        <v>0</v>
      </c>
    </row>
    <row r="588" spans="4:19" x14ac:dyDescent="0.25">
      <c r="D588" s="305" t="b">
        <v>1</v>
      </c>
      <c r="E588" s="305" t="s">
        <v>1257</v>
      </c>
      <c r="P588" s="305">
        <v>0</v>
      </c>
      <c r="Q588" s="305">
        <v>0</v>
      </c>
      <c r="R588" s="305">
        <v>0</v>
      </c>
      <c r="S588" s="305">
        <v>0</v>
      </c>
    </row>
    <row r="589" spans="4:19" x14ac:dyDescent="0.25">
      <c r="D589" s="305" t="b">
        <v>1</v>
      </c>
      <c r="E589" s="305" t="s">
        <v>1257</v>
      </c>
      <c r="P589" s="305">
        <v>0</v>
      </c>
      <c r="Q589" s="305">
        <v>0</v>
      </c>
      <c r="R589" s="305">
        <v>0</v>
      </c>
      <c r="S589" s="305">
        <v>0</v>
      </c>
    </row>
    <row r="590" spans="4:19" x14ac:dyDescent="0.25">
      <c r="D590" s="305" t="b">
        <v>1</v>
      </c>
      <c r="E590" s="305" t="s">
        <v>1257</v>
      </c>
      <c r="P590" s="305">
        <v>0</v>
      </c>
      <c r="Q590" s="305">
        <v>0</v>
      </c>
      <c r="R590" s="305">
        <v>0</v>
      </c>
      <c r="S590" s="305">
        <v>0</v>
      </c>
    </row>
    <row r="591" spans="4:19" x14ac:dyDescent="0.25">
      <c r="D591" s="305" t="b">
        <v>1</v>
      </c>
      <c r="E591" s="305" t="s">
        <v>1257</v>
      </c>
      <c r="P591" s="305">
        <v>0</v>
      </c>
      <c r="Q591" s="305">
        <v>0</v>
      </c>
      <c r="R591" s="305">
        <v>0</v>
      </c>
      <c r="S591" s="305">
        <v>0</v>
      </c>
    </row>
    <row r="592" spans="4:19" x14ac:dyDescent="0.25">
      <c r="D592" s="305" t="b">
        <v>1</v>
      </c>
      <c r="E592" s="305" t="s">
        <v>1257</v>
      </c>
      <c r="P592" s="305">
        <v>0</v>
      </c>
      <c r="Q592" s="305">
        <v>0</v>
      </c>
      <c r="R592" s="305">
        <v>0</v>
      </c>
      <c r="S592" s="305">
        <v>0</v>
      </c>
    </row>
    <row r="593" spans="4:19" x14ac:dyDescent="0.25">
      <c r="D593" s="305" t="b">
        <v>1</v>
      </c>
      <c r="E593" s="305" t="s">
        <v>1257</v>
      </c>
      <c r="P593" s="305">
        <v>0</v>
      </c>
      <c r="Q593" s="305">
        <v>0</v>
      </c>
      <c r="R593" s="305">
        <v>0</v>
      </c>
      <c r="S593" s="305">
        <v>0</v>
      </c>
    </row>
    <row r="594" spans="4:19" x14ac:dyDescent="0.25">
      <c r="D594" s="305" t="b">
        <v>1</v>
      </c>
      <c r="E594" s="305" t="s">
        <v>1257</v>
      </c>
      <c r="P594" s="305">
        <v>0</v>
      </c>
      <c r="Q594" s="305">
        <v>0</v>
      </c>
      <c r="R594" s="305">
        <v>0</v>
      </c>
      <c r="S594" s="305">
        <v>0</v>
      </c>
    </row>
    <row r="595" spans="4:19" x14ac:dyDescent="0.25">
      <c r="D595" s="305" t="b">
        <v>1</v>
      </c>
      <c r="E595" s="305" t="s">
        <v>1257</v>
      </c>
      <c r="P595" s="305">
        <v>0</v>
      </c>
      <c r="Q595" s="305">
        <v>0</v>
      </c>
      <c r="R595" s="305">
        <v>0</v>
      </c>
      <c r="S595" s="305">
        <v>0</v>
      </c>
    </row>
    <row r="596" spans="4:19" x14ac:dyDescent="0.25">
      <c r="D596" s="305" t="b">
        <v>1</v>
      </c>
      <c r="E596" s="305" t="s">
        <v>1257</v>
      </c>
      <c r="P596" s="305">
        <v>0</v>
      </c>
      <c r="Q596" s="305">
        <v>0</v>
      </c>
      <c r="R596" s="305">
        <v>0</v>
      </c>
      <c r="S596" s="305">
        <v>0</v>
      </c>
    </row>
    <row r="597" spans="4:19" x14ac:dyDescent="0.25">
      <c r="D597" s="305" t="b">
        <v>1</v>
      </c>
      <c r="E597" s="305" t="s">
        <v>1257</v>
      </c>
      <c r="P597" s="305">
        <v>0</v>
      </c>
      <c r="Q597" s="305">
        <v>0</v>
      </c>
      <c r="R597" s="305">
        <v>0</v>
      </c>
      <c r="S597" s="305">
        <v>0</v>
      </c>
    </row>
    <row r="598" spans="4:19" x14ac:dyDescent="0.25">
      <c r="D598" s="305" t="b">
        <v>1</v>
      </c>
      <c r="E598" s="305" t="s">
        <v>1257</v>
      </c>
      <c r="P598" s="305">
        <v>0</v>
      </c>
      <c r="Q598" s="305">
        <v>0</v>
      </c>
      <c r="R598" s="305">
        <v>0</v>
      </c>
      <c r="S598" s="305">
        <v>0</v>
      </c>
    </row>
    <row r="599" spans="4:19" x14ac:dyDescent="0.25">
      <c r="D599" s="305" t="b">
        <v>1</v>
      </c>
      <c r="E599" s="305" t="s">
        <v>1257</v>
      </c>
      <c r="P599" s="305">
        <v>0</v>
      </c>
      <c r="Q599" s="305">
        <v>0</v>
      </c>
      <c r="R599" s="305">
        <v>0</v>
      </c>
      <c r="S599" s="305">
        <v>0</v>
      </c>
    </row>
    <row r="600" spans="4:19" x14ac:dyDescent="0.25">
      <c r="D600" s="305" t="b">
        <v>1</v>
      </c>
      <c r="E600" s="305" t="s">
        <v>1257</v>
      </c>
      <c r="P600" s="305">
        <v>0</v>
      </c>
      <c r="Q600" s="305">
        <v>0</v>
      </c>
      <c r="R600" s="305">
        <v>0</v>
      </c>
      <c r="S600" s="305">
        <v>0</v>
      </c>
    </row>
    <row r="601" spans="4:19" x14ac:dyDescent="0.25">
      <c r="D601" s="305" t="b">
        <v>1</v>
      </c>
      <c r="E601" s="305" t="s">
        <v>1257</v>
      </c>
      <c r="P601" s="305">
        <v>0</v>
      </c>
      <c r="Q601" s="305">
        <v>0</v>
      </c>
      <c r="R601" s="305">
        <v>0</v>
      </c>
      <c r="S601" s="305">
        <v>0</v>
      </c>
    </row>
    <row r="602" spans="4:19" x14ac:dyDescent="0.25">
      <c r="D602" s="305" t="b">
        <v>1</v>
      </c>
      <c r="E602" s="305" t="s">
        <v>1257</v>
      </c>
      <c r="P602" s="305">
        <v>0</v>
      </c>
      <c r="Q602" s="305">
        <v>0</v>
      </c>
      <c r="R602" s="305">
        <v>0</v>
      </c>
      <c r="S602" s="305">
        <v>0</v>
      </c>
    </row>
    <row r="603" spans="4:19" x14ac:dyDescent="0.25">
      <c r="D603" s="305" t="b">
        <v>1</v>
      </c>
      <c r="E603" s="305" t="s">
        <v>1257</v>
      </c>
      <c r="P603" s="305">
        <v>0</v>
      </c>
      <c r="Q603" s="305">
        <v>0</v>
      </c>
      <c r="R603" s="305">
        <v>0</v>
      </c>
      <c r="S603" s="305">
        <v>0</v>
      </c>
    </row>
    <row r="604" spans="4:19" x14ac:dyDescent="0.25">
      <c r="D604" s="305" t="b">
        <v>1</v>
      </c>
      <c r="E604" s="305" t="s">
        <v>1257</v>
      </c>
      <c r="P604" s="305">
        <v>0</v>
      </c>
      <c r="Q604" s="305">
        <v>0</v>
      </c>
      <c r="R604" s="305">
        <v>0</v>
      </c>
      <c r="S604" s="305">
        <v>0</v>
      </c>
    </row>
    <row r="605" spans="4:19" x14ac:dyDescent="0.25">
      <c r="D605" s="305" t="b">
        <v>1</v>
      </c>
      <c r="E605" s="305" t="s">
        <v>1257</v>
      </c>
      <c r="P605" s="305">
        <v>0</v>
      </c>
      <c r="Q605" s="305">
        <v>0</v>
      </c>
      <c r="R605" s="305">
        <v>0</v>
      </c>
      <c r="S605" s="305">
        <v>0</v>
      </c>
    </row>
    <row r="606" spans="4:19" x14ac:dyDescent="0.25">
      <c r="D606" s="305" t="b">
        <v>1</v>
      </c>
      <c r="E606" s="305" t="s">
        <v>1257</v>
      </c>
      <c r="P606" s="305">
        <v>0</v>
      </c>
      <c r="Q606" s="305">
        <v>0</v>
      </c>
      <c r="R606" s="305">
        <v>0</v>
      </c>
      <c r="S606" s="305">
        <v>0</v>
      </c>
    </row>
    <row r="607" spans="4:19" x14ac:dyDescent="0.25">
      <c r="D607" s="305" t="b">
        <v>1</v>
      </c>
      <c r="E607" s="305" t="s">
        <v>1257</v>
      </c>
      <c r="P607" s="305">
        <v>0</v>
      </c>
      <c r="Q607" s="305">
        <v>0</v>
      </c>
      <c r="R607" s="305">
        <v>0</v>
      </c>
      <c r="S607" s="305">
        <v>0</v>
      </c>
    </row>
    <row r="608" spans="4:19" x14ac:dyDescent="0.25">
      <c r="D608" s="305" t="b">
        <v>1</v>
      </c>
      <c r="E608" s="305" t="s">
        <v>1257</v>
      </c>
      <c r="P608" s="305">
        <v>0</v>
      </c>
      <c r="Q608" s="305">
        <v>0</v>
      </c>
      <c r="R608" s="305">
        <v>0</v>
      </c>
      <c r="S608" s="305">
        <v>0</v>
      </c>
    </row>
    <row r="609" spans="4:19" x14ac:dyDescent="0.25">
      <c r="D609" s="305" t="b">
        <v>1</v>
      </c>
      <c r="E609" s="305" t="s">
        <v>1257</v>
      </c>
      <c r="P609" s="305">
        <v>0</v>
      </c>
      <c r="Q609" s="305">
        <v>0</v>
      </c>
      <c r="R609" s="305">
        <v>0</v>
      </c>
      <c r="S609" s="305">
        <v>0</v>
      </c>
    </row>
    <row r="610" spans="4:19" x14ac:dyDescent="0.25">
      <c r="D610" s="305" t="b">
        <v>1</v>
      </c>
      <c r="E610" s="305" t="s">
        <v>1257</v>
      </c>
      <c r="P610" s="305">
        <v>0</v>
      </c>
      <c r="Q610" s="305">
        <v>0</v>
      </c>
      <c r="R610" s="305">
        <v>0</v>
      </c>
      <c r="S610" s="305">
        <v>0</v>
      </c>
    </row>
    <row r="611" spans="4:19" x14ac:dyDescent="0.25">
      <c r="D611" s="305" t="b">
        <v>1</v>
      </c>
      <c r="E611" s="305" t="s">
        <v>1257</v>
      </c>
      <c r="P611" s="305">
        <v>0</v>
      </c>
      <c r="Q611" s="305">
        <v>0</v>
      </c>
      <c r="R611" s="305">
        <v>0</v>
      </c>
      <c r="S611" s="305">
        <v>0</v>
      </c>
    </row>
    <row r="612" spans="4:19" x14ac:dyDescent="0.25">
      <c r="D612" s="305" t="b">
        <v>1</v>
      </c>
      <c r="E612" s="305" t="s">
        <v>1257</v>
      </c>
      <c r="P612" s="305">
        <v>0</v>
      </c>
      <c r="Q612" s="305">
        <v>0</v>
      </c>
      <c r="R612" s="305">
        <v>0</v>
      </c>
      <c r="S612" s="305">
        <v>0</v>
      </c>
    </row>
    <row r="613" spans="4:19" x14ac:dyDescent="0.25">
      <c r="D613" s="305" t="b">
        <v>1</v>
      </c>
      <c r="E613" s="305" t="s">
        <v>1257</v>
      </c>
      <c r="P613" s="305">
        <v>0</v>
      </c>
      <c r="Q613" s="305">
        <v>0</v>
      </c>
      <c r="R613" s="305">
        <v>0</v>
      </c>
      <c r="S613" s="305">
        <v>0</v>
      </c>
    </row>
    <row r="614" spans="4:19" x14ac:dyDescent="0.25">
      <c r="D614" s="305" t="b">
        <v>1</v>
      </c>
      <c r="E614" s="305" t="s">
        <v>1257</v>
      </c>
      <c r="P614" s="305">
        <v>0</v>
      </c>
      <c r="Q614" s="305">
        <v>0</v>
      </c>
      <c r="R614" s="305">
        <v>0</v>
      </c>
      <c r="S614" s="305">
        <v>0</v>
      </c>
    </row>
    <row r="615" spans="4:19" x14ac:dyDescent="0.25">
      <c r="D615" s="305" t="b">
        <v>1</v>
      </c>
      <c r="E615" s="305" t="s">
        <v>1257</v>
      </c>
      <c r="P615" s="305">
        <v>0</v>
      </c>
      <c r="Q615" s="305">
        <v>0</v>
      </c>
      <c r="R615" s="305">
        <v>0</v>
      </c>
      <c r="S615" s="305">
        <v>0</v>
      </c>
    </row>
    <row r="616" spans="4:19" x14ac:dyDescent="0.25">
      <c r="D616" s="305" t="b">
        <v>1</v>
      </c>
      <c r="E616" s="305" t="s">
        <v>1257</v>
      </c>
      <c r="P616" s="305">
        <v>0</v>
      </c>
      <c r="Q616" s="305">
        <v>0</v>
      </c>
      <c r="R616" s="305">
        <v>0</v>
      </c>
      <c r="S616" s="305">
        <v>0</v>
      </c>
    </row>
    <row r="617" spans="4:19" x14ac:dyDescent="0.25">
      <c r="D617" s="305" t="b">
        <v>1</v>
      </c>
      <c r="E617" s="305" t="s">
        <v>1257</v>
      </c>
      <c r="P617" s="305">
        <v>0</v>
      </c>
      <c r="Q617" s="305">
        <v>0</v>
      </c>
      <c r="R617" s="305">
        <v>0</v>
      </c>
      <c r="S617" s="305">
        <v>0</v>
      </c>
    </row>
    <row r="618" spans="4:19" x14ac:dyDescent="0.25">
      <c r="D618" s="305" t="b">
        <v>1</v>
      </c>
      <c r="E618" s="305" t="s">
        <v>1257</v>
      </c>
      <c r="P618" s="305">
        <v>0</v>
      </c>
      <c r="Q618" s="305">
        <v>0</v>
      </c>
      <c r="R618" s="305">
        <v>0</v>
      </c>
      <c r="S618" s="305">
        <v>0</v>
      </c>
    </row>
    <row r="619" spans="4:19" x14ac:dyDescent="0.25">
      <c r="D619" s="305" t="b">
        <v>1</v>
      </c>
      <c r="E619" s="305" t="s">
        <v>1257</v>
      </c>
      <c r="P619" s="305">
        <v>0</v>
      </c>
      <c r="Q619" s="305">
        <v>0</v>
      </c>
      <c r="R619" s="305">
        <v>0</v>
      </c>
      <c r="S619" s="305">
        <v>0</v>
      </c>
    </row>
    <row r="620" spans="4:19" x14ac:dyDescent="0.25">
      <c r="D620" s="305" t="b">
        <v>1</v>
      </c>
      <c r="E620" s="305" t="s">
        <v>1257</v>
      </c>
      <c r="P620" s="305">
        <v>0</v>
      </c>
      <c r="Q620" s="305">
        <v>0</v>
      </c>
      <c r="R620" s="305">
        <v>0</v>
      </c>
      <c r="S620" s="305">
        <v>0</v>
      </c>
    </row>
    <row r="621" spans="4:19" x14ac:dyDescent="0.25">
      <c r="D621" s="305" t="b">
        <v>1</v>
      </c>
      <c r="E621" s="305" t="s">
        <v>1257</v>
      </c>
      <c r="P621" s="305">
        <v>0</v>
      </c>
      <c r="Q621" s="305">
        <v>0</v>
      </c>
      <c r="R621" s="305">
        <v>0</v>
      </c>
      <c r="S621" s="305">
        <v>0</v>
      </c>
    </row>
    <row r="622" spans="4:19" x14ac:dyDescent="0.25">
      <c r="D622" s="305" t="b">
        <v>1</v>
      </c>
      <c r="E622" s="305" t="s">
        <v>1257</v>
      </c>
      <c r="P622" s="305">
        <v>0</v>
      </c>
      <c r="Q622" s="305">
        <v>0</v>
      </c>
      <c r="R622" s="305">
        <v>0</v>
      </c>
      <c r="S622" s="305">
        <v>0</v>
      </c>
    </row>
    <row r="623" spans="4:19" x14ac:dyDescent="0.25">
      <c r="D623" s="305" t="b">
        <v>1</v>
      </c>
      <c r="E623" s="305" t="s">
        <v>1257</v>
      </c>
      <c r="P623" s="305">
        <v>0</v>
      </c>
      <c r="Q623" s="305">
        <v>0</v>
      </c>
      <c r="R623" s="305">
        <v>0</v>
      </c>
      <c r="S623" s="305">
        <v>0</v>
      </c>
    </row>
    <row r="624" spans="4:19" x14ac:dyDescent="0.25">
      <c r="D624" s="305" t="b">
        <v>1</v>
      </c>
      <c r="E624" s="305" t="s">
        <v>1257</v>
      </c>
      <c r="P624" s="305">
        <v>0</v>
      </c>
      <c r="Q624" s="305">
        <v>0</v>
      </c>
      <c r="R624" s="305">
        <v>0</v>
      </c>
      <c r="S624" s="305">
        <v>0</v>
      </c>
    </row>
    <row r="625" spans="4:19" x14ac:dyDescent="0.25">
      <c r="D625" s="305" t="b">
        <v>1</v>
      </c>
      <c r="E625" s="305" t="s">
        <v>1257</v>
      </c>
      <c r="P625" s="305">
        <v>0</v>
      </c>
      <c r="Q625" s="305">
        <v>0</v>
      </c>
      <c r="R625" s="305">
        <v>0</v>
      </c>
      <c r="S625" s="305">
        <v>0</v>
      </c>
    </row>
    <row r="626" spans="4:19" x14ac:dyDescent="0.25">
      <c r="D626" s="305" t="b">
        <v>1</v>
      </c>
      <c r="E626" s="305" t="s">
        <v>1257</v>
      </c>
      <c r="P626" s="305">
        <v>0</v>
      </c>
      <c r="Q626" s="305">
        <v>0</v>
      </c>
      <c r="R626" s="305">
        <v>0</v>
      </c>
      <c r="S626" s="305">
        <v>0</v>
      </c>
    </row>
    <row r="627" spans="4:19" x14ac:dyDescent="0.25">
      <c r="D627" s="305" t="b">
        <v>1</v>
      </c>
      <c r="E627" s="305" t="s">
        <v>1257</v>
      </c>
      <c r="P627" s="305">
        <v>0</v>
      </c>
      <c r="Q627" s="305">
        <v>0</v>
      </c>
      <c r="R627" s="305">
        <v>0</v>
      </c>
      <c r="S627" s="305">
        <v>0</v>
      </c>
    </row>
    <row r="628" spans="4:19" x14ac:dyDescent="0.25">
      <c r="D628" s="305" t="b">
        <v>1</v>
      </c>
      <c r="E628" s="305" t="s">
        <v>1257</v>
      </c>
      <c r="P628" s="305">
        <v>0</v>
      </c>
      <c r="Q628" s="305">
        <v>0</v>
      </c>
      <c r="R628" s="305">
        <v>0</v>
      </c>
      <c r="S628" s="305">
        <v>0</v>
      </c>
    </row>
    <row r="629" spans="4:19" x14ac:dyDescent="0.25">
      <c r="D629" s="305" t="b">
        <v>1</v>
      </c>
      <c r="E629" s="305" t="s">
        <v>1257</v>
      </c>
      <c r="P629" s="305">
        <v>0</v>
      </c>
      <c r="Q629" s="305">
        <v>0</v>
      </c>
      <c r="R629" s="305">
        <v>0</v>
      </c>
      <c r="S629" s="305">
        <v>0</v>
      </c>
    </row>
    <row r="630" spans="4:19" x14ac:dyDescent="0.25">
      <c r="D630" s="305" t="b">
        <v>1</v>
      </c>
      <c r="E630" s="305" t="s">
        <v>1257</v>
      </c>
      <c r="P630" s="305">
        <v>0</v>
      </c>
      <c r="Q630" s="305">
        <v>0</v>
      </c>
      <c r="R630" s="305">
        <v>0</v>
      </c>
      <c r="S630" s="305">
        <v>0</v>
      </c>
    </row>
    <row r="631" spans="4:19" x14ac:dyDescent="0.25">
      <c r="D631" s="305" t="b">
        <v>1</v>
      </c>
      <c r="E631" s="305" t="s">
        <v>1257</v>
      </c>
      <c r="P631" s="305">
        <v>0</v>
      </c>
      <c r="Q631" s="305">
        <v>0</v>
      </c>
      <c r="R631" s="305">
        <v>0</v>
      </c>
      <c r="S631" s="305">
        <v>0</v>
      </c>
    </row>
    <row r="632" spans="4:19" x14ac:dyDescent="0.25">
      <c r="D632" s="305" t="b">
        <v>1</v>
      </c>
      <c r="E632" s="305" t="s">
        <v>1257</v>
      </c>
      <c r="P632" s="305">
        <v>0</v>
      </c>
      <c r="Q632" s="305">
        <v>0</v>
      </c>
      <c r="R632" s="305">
        <v>0</v>
      </c>
      <c r="S632" s="305">
        <v>0</v>
      </c>
    </row>
    <row r="633" spans="4:19" x14ac:dyDescent="0.25">
      <c r="D633" s="305" t="b">
        <v>1</v>
      </c>
      <c r="E633" s="305" t="s">
        <v>1257</v>
      </c>
      <c r="P633" s="305">
        <v>0</v>
      </c>
      <c r="Q633" s="305">
        <v>0</v>
      </c>
      <c r="R633" s="305">
        <v>0</v>
      </c>
      <c r="S633" s="305">
        <v>0</v>
      </c>
    </row>
    <row r="634" spans="4:19" x14ac:dyDescent="0.25">
      <c r="D634" s="305" t="b">
        <v>1</v>
      </c>
      <c r="E634" s="305" t="s">
        <v>1257</v>
      </c>
      <c r="P634" s="305">
        <v>0</v>
      </c>
      <c r="Q634" s="305">
        <v>0</v>
      </c>
      <c r="R634" s="305">
        <v>0</v>
      </c>
      <c r="S634" s="305">
        <v>0</v>
      </c>
    </row>
    <row r="635" spans="4:19" x14ac:dyDescent="0.25">
      <c r="D635" s="305" t="b">
        <v>1</v>
      </c>
      <c r="E635" s="305" t="s">
        <v>1257</v>
      </c>
      <c r="P635" s="305">
        <v>0</v>
      </c>
      <c r="Q635" s="305">
        <v>0</v>
      </c>
      <c r="R635" s="305">
        <v>0</v>
      </c>
      <c r="S635" s="305">
        <v>0</v>
      </c>
    </row>
    <row r="636" spans="4:19" x14ac:dyDescent="0.25">
      <c r="D636" s="305" t="b">
        <v>1</v>
      </c>
      <c r="E636" s="305" t="s">
        <v>1257</v>
      </c>
      <c r="P636" s="305">
        <v>0</v>
      </c>
      <c r="Q636" s="305">
        <v>0</v>
      </c>
      <c r="R636" s="305">
        <v>0</v>
      </c>
      <c r="S636" s="305">
        <v>0</v>
      </c>
    </row>
    <row r="637" spans="4:19" x14ac:dyDescent="0.25">
      <c r="D637" s="305" t="b">
        <v>1</v>
      </c>
      <c r="E637" s="305" t="s">
        <v>1257</v>
      </c>
      <c r="P637" s="305">
        <v>0</v>
      </c>
      <c r="Q637" s="305">
        <v>0</v>
      </c>
      <c r="R637" s="305">
        <v>0</v>
      </c>
      <c r="S637" s="305">
        <v>0</v>
      </c>
    </row>
    <row r="638" spans="4:19" x14ac:dyDescent="0.25">
      <c r="D638" s="305" t="b">
        <v>1</v>
      </c>
      <c r="E638" s="305" t="s">
        <v>1257</v>
      </c>
      <c r="P638" s="305">
        <v>0</v>
      </c>
      <c r="Q638" s="305">
        <v>0</v>
      </c>
      <c r="R638" s="305">
        <v>0</v>
      </c>
      <c r="S638" s="305">
        <v>0</v>
      </c>
    </row>
    <row r="639" spans="4:19" x14ac:dyDescent="0.25">
      <c r="D639" s="305" t="b">
        <v>1</v>
      </c>
      <c r="E639" s="305" t="s">
        <v>1257</v>
      </c>
      <c r="P639" s="305">
        <v>0</v>
      </c>
      <c r="Q639" s="305">
        <v>0</v>
      </c>
      <c r="R639" s="305">
        <v>0</v>
      </c>
      <c r="S639" s="305">
        <v>0</v>
      </c>
    </row>
    <row r="640" spans="4:19" x14ac:dyDescent="0.25">
      <c r="D640" s="305" t="b">
        <v>1</v>
      </c>
      <c r="E640" s="305" t="s">
        <v>1257</v>
      </c>
      <c r="P640" s="305">
        <v>0</v>
      </c>
      <c r="Q640" s="305">
        <v>0</v>
      </c>
      <c r="R640" s="305">
        <v>0</v>
      </c>
      <c r="S640" s="305">
        <v>0</v>
      </c>
    </row>
    <row r="641" spans="4:19" x14ac:dyDescent="0.25">
      <c r="D641" s="305" t="b">
        <v>1</v>
      </c>
      <c r="E641" s="305" t="s">
        <v>1257</v>
      </c>
      <c r="P641" s="305">
        <v>0</v>
      </c>
      <c r="Q641" s="305">
        <v>0</v>
      </c>
      <c r="R641" s="305">
        <v>0</v>
      </c>
      <c r="S641" s="305">
        <v>0</v>
      </c>
    </row>
    <row r="642" spans="4:19" x14ac:dyDescent="0.25">
      <c r="D642" s="305" t="b">
        <v>1</v>
      </c>
      <c r="E642" s="305" t="s">
        <v>1257</v>
      </c>
      <c r="P642" s="305">
        <v>0</v>
      </c>
      <c r="Q642" s="305">
        <v>0</v>
      </c>
      <c r="R642" s="305">
        <v>0</v>
      </c>
      <c r="S642" s="305">
        <v>0</v>
      </c>
    </row>
    <row r="643" spans="4:19" x14ac:dyDescent="0.25">
      <c r="D643" s="305" t="b">
        <v>1</v>
      </c>
      <c r="E643" s="305" t="s">
        <v>1257</v>
      </c>
      <c r="P643" s="305">
        <v>0</v>
      </c>
      <c r="Q643" s="305">
        <v>0</v>
      </c>
      <c r="R643" s="305">
        <v>0</v>
      </c>
      <c r="S643" s="305">
        <v>0</v>
      </c>
    </row>
    <row r="644" spans="4:19" x14ac:dyDescent="0.25">
      <c r="D644" s="305" t="b">
        <v>1</v>
      </c>
      <c r="E644" s="305" t="s">
        <v>1257</v>
      </c>
      <c r="P644" s="305">
        <v>0</v>
      </c>
      <c r="Q644" s="305">
        <v>0</v>
      </c>
      <c r="R644" s="305">
        <v>0</v>
      </c>
      <c r="S644" s="305">
        <v>0</v>
      </c>
    </row>
    <row r="645" spans="4:19" x14ac:dyDescent="0.25">
      <c r="D645" s="305" t="b">
        <v>1</v>
      </c>
      <c r="E645" s="305" t="s">
        <v>1257</v>
      </c>
      <c r="P645" s="305">
        <v>0</v>
      </c>
      <c r="Q645" s="305">
        <v>0</v>
      </c>
      <c r="R645" s="305">
        <v>0</v>
      </c>
      <c r="S645" s="305">
        <v>0</v>
      </c>
    </row>
    <row r="646" spans="4:19" x14ac:dyDescent="0.25">
      <c r="D646" s="305" t="b">
        <v>1</v>
      </c>
      <c r="E646" s="305" t="s">
        <v>1257</v>
      </c>
      <c r="P646" s="305">
        <v>0</v>
      </c>
      <c r="Q646" s="305">
        <v>0</v>
      </c>
      <c r="R646" s="305">
        <v>0</v>
      </c>
      <c r="S646" s="305">
        <v>0</v>
      </c>
    </row>
    <row r="647" spans="4:19" x14ac:dyDescent="0.25">
      <c r="D647" s="305" t="b">
        <v>1</v>
      </c>
      <c r="E647" s="305" t="s">
        <v>1257</v>
      </c>
      <c r="P647" s="305">
        <v>0</v>
      </c>
      <c r="Q647" s="305">
        <v>0</v>
      </c>
      <c r="R647" s="305">
        <v>0</v>
      </c>
      <c r="S647" s="305">
        <v>0</v>
      </c>
    </row>
    <row r="648" spans="4:19" x14ac:dyDescent="0.25">
      <c r="D648" s="305" t="b">
        <v>1</v>
      </c>
      <c r="E648" s="305" t="s">
        <v>1257</v>
      </c>
      <c r="P648" s="305">
        <v>0</v>
      </c>
      <c r="Q648" s="305">
        <v>0</v>
      </c>
      <c r="R648" s="305">
        <v>0</v>
      </c>
      <c r="S648" s="305">
        <v>0</v>
      </c>
    </row>
    <row r="649" spans="4:19" x14ac:dyDescent="0.25">
      <c r="D649" s="305" t="b">
        <v>1</v>
      </c>
      <c r="E649" s="305" t="s">
        <v>1257</v>
      </c>
      <c r="P649" s="305">
        <v>0</v>
      </c>
      <c r="Q649" s="305">
        <v>0</v>
      </c>
      <c r="R649" s="305">
        <v>0</v>
      </c>
      <c r="S649" s="305">
        <v>0</v>
      </c>
    </row>
    <row r="650" spans="4:19" x14ac:dyDescent="0.25">
      <c r="D650" s="305" t="b">
        <v>1</v>
      </c>
      <c r="E650" s="305" t="s">
        <v>1257</v>
      </c>
      <c r="P650" s="305">
        <v>0</v>
      </c>
      <c r="Q650" s="305">
        <v>0</v>
      </c>
      <c r="R650" s="305">
        <v>0</v>
      </c>
      <c r="S650" s="305">
        <v>0</v>
      </c>
    </row>
    <row r="651" spans="4:19" x14ac:dyDescent="0.25">
      <c r="D651" s="305" t="b">
        <v>1</v>
      </c>
      <c r="E651" s="305" t="s">
        <v>1257</v>
      </c>
      <c r="P651" s="305">
        <v>0</v>
      </c>
      <c r="Q651" s="305">
        <v>0</v>
      </c>
      <c r="R651" s="305">
        <v>0</v>
      </c>
      <c r="S651" s="305">
        <v>0</v>
      </c>
    </row>
    <row r="652" spans="4:19" x14ac:dyDescent="0.25">
      <c r="D652" s="305" t="b">
        <v>1</v>
      </c>
      <c r="E652" s="305" t="s">
        <v>1257</v>
      </c>
      <c r="P652" s="305">
        <v>0</v>
      </c>
      <c r="Q652" s="305">
        <v>0</v>
      </c>
      <c r="R652" s="305">
        <v>0</v>
      </c>
      <c r="S652" s="305">
        <v>0</v>
      </c>
    </row>
    <row r="653" spans="4:19" x14ac:dyDescent="0.25">
      <c r="D653" s="305" t="b">
        <v>1</v>
      </c>
      <c r="E653" s="305" t="s">
        <v>1257</v>
      </c>
      <c r="P653" s="305">
        <v>0</v>
      </c>
      <c r="Q653" s="305">
        <v>0</v>
      </c>
      <c r="R653" s="305">
        <v>0</v>
      </c>
      <c r="S653" s="305">
        <v>0</v>
      </c>
    </row>
    <row r="654" spans="4:19" x14ac:dyDescent="0.25">
      <c r="D654" s="305" t="b">
        <v>1</v>
      </c>
      <c r="E654" s="305" t="s">
        <v>1257</v>
      </c>
      <c r="P654" s="305">
        <v>0</v>
      </c>
      <c r="Q654" s="305">
        <v>0</v>
      </c>
      <c r="R654" s="305">
        <v>0</v>
      </c>
      <c r="S654" s="305">
        <v>0</v>
      </c>
    </row>
    <row r="655" spans="4:19" x14ac:dyDescent="0.25">
      <c r="D655" s="305" t="b">
        <v>1</v>
      </c>
      <c r="E655" s="305" t="s">
        <v>1257</v>
      </c>
      <c r="P655" s="305">
        <v>0</v>
      </c>
      <c r="Q655" s="305">
        <v>0</v>
      </c>
      <c r="R655" s="305">
        <v>0</v>
      </c>
      <c r="S655" s="305">
        <v>0</v>
      </c>
    </row>
    <row r="656" spans="4:19" x14ac:dyDescent="0.25">
      <c r="D656" s="305" t="b">
        <v>1</v>
      </c>
      <c r="E656" s="305" t="s">
        <v>1257</v>
      </c>
      <c r="P656" s="305">
        <v>0</v>
      </c>
      <c r="Q656" s="305">
        <v>0</v>
      </c>
      <c r="R656" s="305">
        <v>0</v>
      </c>
      <c r="S656" s="305">
        <v>0</v>
      </c>
    </row>
    <row r="657" spans="4:19" x14ac:dyDescent="0.25">
      <c r="D657" s="305" t="b">
        <v>1</v>
      </c>
      <c r="E657" s="305" t="s">
        <v>1257</v>
      </c>
      <c r="P657" s="305">
        <v>0</v>
      </c>
      <c r="Q657" s="305">
        <v>0</v>
      </c>
      <c r="R657" s="305">
        <v>0</v>
      </c>
      <c r="S657" s="305">
        <v>0</v>
      </c>
    </row>
    <row r="658" spans="4:19" x14ac:dyDescent="0.25">
      <c r="D658" s="305" t="b">
        <v>1</v>
      </c>
      <c r="E658" s="305" t="s">
        <v>1257</v>
      </c>
      <c r="P658" s="305">
        <v>0</v>
      </c>
      <c r="Q658" s="305">
        <v>0</v>
      </c>
      <c r="R658" s="305">
        <v>0</v>
      </c>
      <c r="S658" s="305">
        <v>0</v>
      </c>
    </row>
    <row r="659" spans="4:19" x14ac:dyDescent="0.25">
      <c r="D659" s="305" t="b">
        <v>1</v>
      </c>
      <c r="E659" s="305" t="s">
        <v>1257</v>
      </c>
      <c r="P659" s="305">
        <v>0</v>
      </c>
      <c r="Q659" s="305">
        <v>0</v>
      </c>
      <c r="R659" s="305">
        <v>0</v>
      </c>
      <c r="S659" s="305">
        <v>0</v>
      </c>
    </row>
    <row r="660" spans="4:19" x14ac:dyDescent="0.25">
      <c r="D660" s="305" t="b">
        <v>1</v>
      </c>
      <c r="E660" s="305" t="s">
        <v>1257</v>
      </c>
      <c r="P660" s="305">
        <v>0</v>
      </c>
      <c r="Q660" s="305">
        <v>0</v>
      </c>
      <c r="R660" s="305">
        <v>0</v>
      </c>
      <c r="S660" s="305">
        <v>0</v>
      </c>
    </row>
    <row r="661" spans="4:19" x14ac:dyDescent="0.25">
      <c r="D661" s="305" t="b">
        <v>1</v>
      </c>
      <c r="E661" s="305" t="s">
        <v>1257</v>
      </c>
      <c r="P661" s="305">
        <v>0</v>
      </c>
      <c r="Q661" s="305">
        <v>0</v>
      </c>
      <c r="R661" s="305">
        <v>0</v>
      </c>
      <c r="S661" s="305">
        <v>0</v>
      </c>
    </row>
    <row r="662" spans="4:19" x14ac:dyDescent="0.25">
      <c r="D662" s="305" t="b">
        <v>1</v>
      </c>
      <c r="E662" s="305" t="s">
        <v>1257</v>
      </c>
      <c r="P662" s="305">
        <v>0</v>
      </c>
      <c r="Q662" s="305">
        <v>0</v>
      </c>
      <c r="R662" s="305">
        <v>0</v>
      </c>
      <c r="S662" s="305">
        <v>0</v>
      </c>
    </row>
    <row r="663" spans="4:19" x14ac:dyDescent="0.25">
      <c r="D663" s="305" t="b">
        <v>1</v>
      </c>
      <c r="E663" s="305" t="s">
        <v>1257</v>
      </c>
      <c r="P663" s="305">
        <v>0</v>
      </c>
      <c r="Q663" s="305">
        <v>0</v>
      </c>
      <c r="R663" s="305">
        <v>0</v>
      </c>
      <c r="S663" s="305">
        <v>0</v>
      </c>
    </row>
    <row r="664" spans="4:19" x14ac:dyDescent="0.25">
      <c r="D664" s="305" t="b">
        <v>1</v>
      </c>
      <c r="E664" s="305" t="s">
        <v>1257</v>
      </c>
      <c r="P664" s="305">
        <v>0</v>
      </c>
      <c r="Q664" s="305">
        <v>0</v>
      </c>
      <c r="R664" s="305">
        <v>0</v>
      </c>
      <c r="S664" s="305">
        <v>0</v>
      </c>
    </row>
    <row r="665" spans="4:19" x14ac:dyDescent="0.25">
      <c r="D665" s="305" t="b">
        <v>1</v>
      </c>
      <c r="E665" s="305" t="s">
        <v>1257</v>
      </c>
      <c r="P665" s="305">
        <v>0</v>
      </c>
      <c r="Q665" s="305">
        <v>0</v>
      </c>
      <c r="R665" s="305">
        <v>0</v>
      </c>
      <c r="S665" s="305">
        <v>0</v>
      </c>
    </row>
    <row r="666" spans="4:19" x14ac:dyDescent="0.25">
      <c r="D666" s="305" t="b">
        <v>1</v>
      </c>
      <c r="E666" s="305" t="s">
        <v>1257</v>
      </c>
      <c r="P666" s="305">
        <v>0</v>
      </c>
      <c r="Q666" s="305">
        <v>0</v>
      </c>
      <c r="R666" s="305">
        <v>0</v>
      </c>
      <c r="S666" s="305">
        <v>0</v>
      </c>
    </row>
    <row r="667" spans="4:19" x14ac:dyDescent="0.25">
      <c r="D667" s="305" t="b">
        <v>1</v>
      </c>
      <c r="E667" s="305" t="s">
        <v>1257</v>
      </c>
      <c r="P667" s="305">
        <v>0</v>
      </c>
      <c r="Q667" s="305">
        <v>0</v>
      </c>
      <c r="R667" s="305">
        <v>0</v>
      </c>
      <c r="S667" s="305">
        <v>0</v>
      </c>
    </row>
    <row r="668" spans="4:19" x14ac:dyDescent="0.25">
      <c r="D668" s="305" t="b">
        <v>1</v>
      </c>
      <c r="E668" s="305" t="s">
        <v>1257</v>
      </c>
      <c r="P668" s="305">
        <v>0</v>
      </c>
      <c r="Q668" s="305">
        <v>0</v>
      </c>
      <c r="R668" s="305">
        <v>0</v>
      </c>
      <c r="S668" s="305">
        <v>0</v>
      </c>
    </row>
    <row r="669" spans="4:19" x14ac:dyDescent="0.25">
      <c r="D669" s="305" t="b">
        <v>1</v>
      </c>
      <c r="E669" s="305" t="s">
        <v>1257</v>
      </c>
      <c r="P669" s="305">
        <v>0</v>
      </c>
      <c r="Q669" s="305">
        <v>0</v>
      </c>
      <c r="R669" s="305">
        <v>0</v>
      </c>
      <c r="S669" s="305">
        <v>0</v>
      </c>
    </row>
    <row r="670" spans="4:19" x14ac:dyDescent="0.25">
      <c r="D670" s="305" t="b">
        <v>1</v>
      </c>
      <c r="E670" s="305" t="s">
        <v>1257</v>
      </c>
      <c r="P670" s="305">
        <v>0</v>
      </c>
      <c r="Q670" s="305">
        <v>0</v>
      </c>
      <c r="R670" s="305">
        <v>0</v>
      </c>
      <c r="S670" s="305">
        <v>0</v>
      </c>
    </row>
    <row r="671" spans="4:19" x14ac:dyDescent="0.25">
      <c r="D671" s="305" t="b">
        <v>1</v>
      </c>
      <c r="E671" s="305" t="s">
        <v>1257</v>
      </c>
      <c r="P671" s="305">
        <v>0</v>
      </c>
      <c r="Q671" s="305">
        <v>0</v>
      </c>
      <c r="R671" s="305">
        <v>0</v>
      </c>
      <c r="S671" s="305">
        <v>0</v>
      </c>
    </row>
    <row r="672" spans="4:19" x14ac:dyDescent="0.25">
      <c r="D672" s="305" t="b">
        <v>1</v>
      </c>
      <c r="E672" s="305" t="s">
        <v>1257</v>
      </c>
      <c r="P672" s="305">
        <v>0</v>
      </c>
      <c r="Q672" s="305">
        <v>0</v>
      </c>
      <c r="R672" s="305">
        <v>0</v>
      </c>
      <c r="S672" s="305">
        <v>0</v>
      </c>
    </row>
    <row r="673" spans="4:19" x14ac:dyDescent="0.25">
      <c r="D673" s="305" t="b">
        <v>1</v>
      </c>
      <c r="E673" s="305" t="s">
        <v>1257</v>
      </c>
      <c r="P673" s="305">
        <v>0</v>
      </c>
      <c r="Q673" s="305">
        <v>0</v>
      </c>
      <c r="R673" s="305">
        <v>0</v>
      </c>
      <c r="S673" s="305">
        <v>0</v>
      </c>
    </row>
    <row r="674" spans="4:19" x14ac:dyDescent="0.25">
      <c r="D674" s="305" t="b">
        <v>1</v>
      </c>
      <c r="E674" s="305" t="s">
        <v>1257</v>
      </c>
      <c r="P674" s="305">
        <v>0</v>
      </c>
      <c r="Q674" s="305">
        <v>0</v>
      </c>
      <c r="R674" s="305">
        <v>0</v>
      </c>
      <c r="S674" s="305">
        <v>0</v>
      </c>
    </row>
    <row r="675" spans="4:19" x14ac:dyDescent="0.25">
      <c r="D675" s="305" t="b">
        <v>1</v>
      </c>
      <c r="E675" s="305" t="s">
        <v>1257</v>
      </c>
      <c r="P675" s="305">
        <v>0</v>
      </c>
      <c r="Q675" s="305">
        <v>0</v>
      </c>
      <c r="R675" s="305">
        <v>0</v>
      </c>
      <c r="S675" s="305">
        <v>0</v>
      </c>
    </row>
    <row r="676" spans="4:19" x14ac:dyDescent="0.25">
      <c r="D676" s="305" t="b">
        <v>1</v>
      </c>
      <c r="E676" s="305" t="s">
        <v>1257</v>
      </c>
      <c r="P676" s="305">
        <v>0</v>
      </c>
      <c r="Q676" s="305">
        <v>0</v>
      </c>
      <c r="R676" s="305">
        <v>0</v>
      </c>
      <c r="S676" s="305">
        <v>0</v>
      </c>
    </row>
    <row r="677" spans="4:19" x14ac:dyDescent="0.25">
      <c r="D677" s="305" t="b">
        <v>1</v>
      </c>
      <c r="E677" s="305" t="s">
        <v>1257</v>
      </c>
      <c r="P677" s="305">
        <v>0</v>
      </c>
      <c r="Q677" s="305">
        <v>0</v>
      </c>
      <c r="R677" s="305">
        <v>0</v>
      </c>
      <c r="S677" s="305">
        <v>0</v>
      </c>
    </row>
    <row r="678" spans="4:19" x14ac:dyDescent="0.25">
      <c r="D678" s="305" t="b">
        <v>1</v>
      </c>
      <c r="E678" s="305" t="s">
        <v>1257</v>
      </c>
      <c r="P678" s="305">
        <v>0</v>
      </c>
      <c r="Q678" s="305">
        <v>0</v>
      </c>
      <c r="R678" s="305">
        <v>0</v>
      </c>
      <c r="S678" s="305">
        <v>0</v>
      </c>
    </row>
    <row r="679" spans="4:19" x14ac:dyDescent="0.25">
      <c r="D679" s="305" t="b">
        <v>1</v>
      </c>
      <c r="E679" s="305" t="s">
        <v>1257</v>
      </c>
      <c r="P679" s="305">
        <v>0</v>
      </c>
      <c r="Q679" s="305">
        <v>0</v>
      </c>
      <c r="R679" s="305">
        <v>0</v>
      </c>
      <c r="S679" s="305">
        <v>0</v>
      </c>
    </row>
    <row r="680" spans="4:19" x14ac:dyDescent="0.25">
      <c r="D680" s="305" t="b">
        <v>1</v>
      </c>
      <c r="E680" s="305" t="s">
        <v>1257</v>
      </c>
      <c r="P680" s="305">
        <v>0</v>
      </c>
      <c r="Q680" s="305">
        <v>0</v>
      </c>
      <c r="R680" s="305">
        <v>0</v>
      </c>
      <c r="S680" s="305">
        <v>0</v>
      </c>
    </row>
    <row r="681" spans="4:19" x14ac:dyDescent="0.25">
      <c r="D681" s="305" t="b">
        <v>1</v>
      </c>
      <c r="E681" s="305" t="s">
        <v>1257</v>
      </c>
      <c r="P681" s="305">
        <v>0</v>
      </c>
      <c r="Q681" s="305">
        <v>0</v>
      </c>
      <c r="R681" s="305">
        <v>0</v>
      </c>
      <c r="S681" s="305">
        <v>0</v>
      </c>
    </row>
    <row r="682" spans="4:19" x14ac:dyDescent="0.25">
      <c r="D682" s="305" t="b">
        <v>1</v>
      </c>
      <c r="E682" s="305" t="s">
        <v>1257</v>
      </c>
      <c r="P682" s="305">
        <v>0</v>
      </c>
      <c r="Q682" s="305">
        <v>0</v>
      </c>
      <c r="R682" s="305">
        <v>0</v>
      </c>
      <c r="S682" s="305">
        <v>0</v>
      </c>
    </row>
    <row r="683" spans="4:19" x14ac:dyDescent="0.25">
      <c r="D683" s="305" t="b">
        <v>1</v>
      </c>
      <c r="E683" s="305" t="s">
        <v>1257</v>
      </c>
      <c r="P683" s="305">
        <v>0</v>
      </c>
      <c r="Q683" s="305">
        <v>0</v>
      </c>
      <c r="R683" s="305">
        <v>0</v>
      </c>
      <c r="S683" s="305">
        <v>0</v>
      </c>
    </row>
    <row r="684" spans="4:19" x14ac:dyDescent="0.25">
      <c r="D684" s="305" t="b">
        <v>1</v>
      </c>
      <c r="E684" s="305" t="s">
        <v>1257</v>
      </c>
      <c r="P684" s="305">
        <v>0</v>
      </c>
      <c r="Q684" s="305">
        <v>0</v>
      </c>
      <c r="R684" s="305">
        <v>0</v>
      </c>
      <c r="S684" s="305">
        <v>0</v>
      </c>
    </row>
    <row r="685" spans="4:19" x14ac:dyDescent="0.25">
      <c r="D685" s="305" t="b">
        <v>1</v>
      </c>
      <c r="E685" s="305" t="s">
        <v>1257</v>
      </c>
      <c r="P685" s="305">
        <v>0</v>
      </c>
      <c r="Q685" s="305">
        <v>0</v>
      </c>
      <c r="R685" s="305">
        <v>0</v>
      </c>
      <c r="S685" s="305">
        <v>0</v>
      </c>
    </row>
    <row r="686" spans="4:19" x14ac:dyDescent="0.25">
      <c r="D686" s="305" t="b">
        <v>1</v>
      </c>
      <c r="E686" s="305" t="s">
        <v>1257</v>
      </c>
      <c r="P686" s="305">
        <v>0</v>
      </c>
      <c r="Q686" s="305">
        <v>0</v>
      </c>
      <c r="R686" s="305">
        <v>0</v>
      </c>
      <c r="S686" s="305">
        <v>0</v>
      </c>
    </row>
    <row r="687" spans="4:19" x14ac:dyDescent="0.25">
      <c r="D687" s="305" t="b">
        <v>1</v>
      </c>
      <c r="E687" s="305" t="s">
        <v>1257</v>
      </c>
      <c r="P687" s="305">
        <v>0</v>
      </c>
      <c r="Q687" s="305">
        <v>0</v>
      </c>
      <c r="R687" s="305">
        <v>0</v>
      </c>
      <c r="S687" s="305">
        <v>0</v>
      </c>
    </row>
    <row r="688" spans="4:19" x14ac:dyDescent="0.25">
      <c r="D688" s="305" t="b">
        <v>1</v>
      </c>
      <c r="E688" s="305" t="s">
        <v>1257</v>
      </c>
      <c r="P688" s="305">
        <v>0</v>
      </c>
      <c r="Q688" s="305">
        <v>0</v>
      </c>
      <c r="R688" s="305">
        <v>0</v>
      </c>
      <c r="S688" s="305">
        <v>0</v>
      </c>
    </row>
    <row r="689" spans="4:19" x14ac:dyDescent="0.25">
      <c r="D689" s="305" t="b">
        <v>1</v>
      </c>
      <c r="E689" s="305" t="s">
        <v>1257</v>
      </c>
      <c r="P689" s="305">
        <v>0</v>
      </c>
      <c r="Q689" s="305">
        <v>0</v>
      </c>
      <c r="R689" s="305">
        <v>0</v>
      </c>
      <c r="S689" s="305">
        <v>0</v>
      </c>
    </row>
    <row r="690" spans="4:19" x14ac:dyDescent="0.25">
      <c r="D690" s="305" t="b">
        <v>1</v>
      </c>
      <c r="E690" s="305" t="s">
        <v>1257</v>
      </c>
      <c r="P690" s="305">
        <v>0</v>
      </c>
      <c r="Q690" s="305">
        <v>0</v>
      </c>
      <c r="R690" s="305">
        <v>0</v>
      </c>
      <c r="S690" s="305">
        <v>0</v>
      </c>
    </row>
    <row r="691" spans="4:19" x14ac:dyDescent="0.25">
      <c r="D691" s="305" t="b">
        <v>1</v>
      </c>
      <c r="E691" s="305" t="s">
        <v>1257</v>
      </c>
      <c r="P691" s="305">
        <v>0</v>
      </c>
      <c r="Q691" s="305">
        <v>0</v>
      </c>
      <c r="R691" s="305">
        <v>0</v>
      </c>
      <c r="S691" s="305">
        <v>0</v>
      </c>
    </row>
    <row r="692" spans="4:19" x14ac:dyDescent="0.25">
      <c r="D692" s="305" t="b">
        <v>1</v>
      </c>
      <c r="E692" s="305" t="s">
        <v>1257</v>
      </c>
      <c r="P692" s="305">
        <v>0</v>
      </c>
      <c r="Q692" s="305">
        <v>0</v>
      </c>
      <c r="R692" s="305">
        <v>0</v>
      </c>
      <c r="S692" s="305">
        <v>0</v>
      </c>
    </row>
    <row r="693" spans="4:19" x14ac:dyDescent="0.25">
      <c r="D693" s="305" t="b">
        <v>1</v>
      </c>
      <c r="E693" s="305" t="s">
        <v>1257</v>
      </c>
      <c r="P693" s="305">
        <v>0</v>
      </c>
      <c r="Q693" s="305">
        <v>0</v>
      </c>
      <c r="R693" s="305">
        <v>0</v>
      </c>
      <c r="S693" s="305">
        <v>0</v>
      </c>
    </row>
    <row r="694" spans="4:19" x14ac:dyDescent="0.25">
      <c r="D694" s="305" t="b">
        <v>1</v>
      </c>
      <c r="E694" s="305" t="s">
        <v>1257</v>
      </c>
      <c r="P694" s="305">
        <v>0</v>
      </c>
      <c r="Q694" s="305">
        <v>0</v>
      </c>
      <c r="R694" s="305">
        <v>0</v>
      </c>
      <c r="S694" s="305">
        <v>0</v>
      </c>
    </row>
    <row r="695" spans="4:19" x14ac:dyDescent="0.25">
      <c r="D695" s="305" t="b">
        <v>1</v>
      </c>
      <c r="E695" s="305" t="s">
        <v>1257</v>
      </c>
      <c r="P695" s="305">
        <v>0</v>
      </c>
      <c r="Q695" s="305">
        <v>0</v>
      </c>
      <c r="R695" s="305">
        <v>0</v>
      </c>
      <c r="S695" s="305">
        <v>0</v>
      </c>
    </row>
    <row r="696" spans="4:19" x14ac:dyDescent="0.25">
      <c r="D696" s="305" t="b">
        <v>1</v>
      </c>
      <c r="E696" s="305" t="s">
        <v>1257</v>
      </c>
      <c r="P696" s="305">
        <v>0</v>
      </c>
      <c r="Q696" s="305">
        <v>0</v>
      </c>
      <c r="R696" s="305">
        <v>0</v>
      </c>
      <c r="S696" s="305">
        <v>0</v>
      </c>
    </row>
    <row r="697" spans="4:19" x14ac:dyDescent="0.25">
      <c r="D697" s="305" t="b">
        <v>1</v>
      </c>
      <c r="E697" s="305" t="s">
        <v>1257</v>
      </c>
      <c r="P697" s="305">
        <v>0</v>
      </c>
      <c r="Q697" s="305">
        <v>0</v>
      </c>
      <c r="R697" s="305">
        <v>0</v>
      </c>
      <c r="S697" s="305">
        <v>0</v>
      </c>
    </row>
    <row r="698" spans="4:19" x14ac:dyDescent="0.25">
      <c r="D698" s="305" t="b">
        <v>1</v>
      </c>
      <c r="E698" s="305" t="s">
        <v>1257</v>
      </c>
      <c r="P698" s="305">
        <v>0</v>
      </c>
      <c r="Q698" s="305">
        <v>0</v>
      </c>
      <c r="R698" s="305">
        <v>0</v>
      </c>
      <c r="S698" s="305">
        <v>0</v>
      </c>
    </row>
    <row r="699" spans="4:19" x14ac:dyDescent="0.25">
      <c r="D699" s="305" t="b">
        <v>1</v>
      </c>
      <c r="E699" s="305" t="s">
        <v>1257</v>
      </c>
      <c r="P699" s="305">
        <v>0</v>
      </c>
      <c r="Q699" s="305">
        <v>0</v>
      </c>
      <c r="R699" s="305">
        <v>0</v>
      </c>
      <c r="S699" s="305">
        <v>0</v>
      </c>
    </row>
    <row r="700" spans="4:19" x14ac:dyDescent="0.25">
      <c r="D700" s="305" t="b">
        <v>1</v>
      </c>
      <c r="E700" s="305" t="s">
        <v>1257</v>
      </c>
      <c r="P700" s="305">
        <v>0</v>
      </c>
      <c r="Q700" s="305">
        <v>0</v>
      </c>
      <c r="R700" s="305">
        <v>0</v>
      </c>
      <c r="S700" s="305">
        <v>0</v>
      </c>
    </row>
    <row r="701" spans="4:19" x14ac:dyDescent="0.25">
      <c r="D701" s="305" t="b">
        <v>1</v>
      </c>
      <c r="E701" s="305" t="s">
        <v>1257</v>
      </c>
      <c r="P701" s="305">
        <v>0</v>
      </c>
      <c r="Q701" s="305">
        <v>0</v>
      </c>
      <c r="R701" s="305">
        <v>0</v>
      </c>
      <c r="S701" s="305">
        <v>0</v>
      </c>
    </row>
    <row r="702" spans="4:19" x14ac:dyDescent="0.25">
      <c r="D702" s="305" t="b">
        <v>1</v>
      </c>
      <c r="E702" s="305" t="s">
        <v>1257</v>
      </c>
      <c r="P702" s="305">
        <v>0</v>
      </c>
      <c r="Q702" s="305">
        <v>0</v>
      </c>
      <c r="R702" s="305">
        <v>0</v>
      </c>
      <c r="S702" s="305">
        <v>0</v>
      </c>
    </row>
    <row r="703" spans="4:19" x14ac:dyDescent="0.25">
      <c r="D703" s="305" t="b">
        <v>1</v>
      </c>
      <c r="E703" s="305" t="s">
        <v>1257</v>
      </c>
      <c r="P703" s="305">
        <v>0</v>
      </c>
      <c r="Q703" s="305">
        <v>0</v>
      </c>
      <c r="R703" s="305">
        <v>0</v>
      </c>
      <c r="S703" s="305">
        <v>0</v>
      </c>
    </row>
    <row r="704" spans="4:19" x14ac:dyDescent="0.25">
      <c r="D704" s="305" t="b">
        <v>1</v>
      </c>
      <c r="E704" s="305" t="s">
        <v>1257</v>
      </c>
      <c r="P704" s="305">
        <v>0</v>
      </c>
      <c r="Q704" s="305">
        <v>0</v>
      </c>
      <c r="R704" s="305">
        <v>0</v>
      </c>
      <c r="S704" s="305">
        <v>0</v>
      </c>
    </row>
    <row r="705" spans="4:19" x14ac:dyDescent="0.25">
      <c r="D705" s="305" t="b">
        <v>1</v>
      </c>
      <c r="E705" s="305" t="s">
        <v>1257</v>
      </c>
      <c r="P705" s="305">
        <v>0</v>
      </c>
      <c r="Q705" s="305">
        <v>0</v>
      </c>
      <c r="R705" s="305">
        <v>0</v>
      </c>
      <c r="S705" s="305">
        <v>0</v>
      </c>
    </row>
    <row r="706" spans="4:19" x14ac:dyDescent="0.25">
      <c r="D706" s="305" t="b">
        <v>1</v>
      </c>
      <c r="E706" s="305" t="s">
        <v>1257</v>
      </c>
      <c r="P706" s="305">
        <v>0</v>
      </c>
      <c r="Q706" s="305">
        <v>0</v>
      </c>
      <c r="R706" s="305">
        <v>0</v>
      </c>
      <c r="S706" s="305">
        <v>0</v>
      </c>
    </row>
    <row r="707" spans="4:19" x14ac:dyDescent="0.25">
      <c r="D707" s="305" t="b">
        <v>1</v>
      </c>
      <c r="E707" s="305" t="s">
        <v>1257</v>
      </c>
      <c r="P707" s="305">
        <v>0</v>
      </c>
      <c r="Q707" s="305">
        <v>0</v>
      </c>
      <c r="R707" s="305">
        <v>0</v>
      </c>
      <c r="S707" s="305">
        <v>0</v>
      </c>
    </row>
    <row r="708" spans="4:19" x14ac:dyDescent="0.25">
      <c r="D708" s="305" t="b">
        <v>1</v>
      </c>
      <c r="E708" s="305" t="s">
        <v>1257</v>
      </c>
      <c r="P708" s="305">
        <v>0</v>
      </c>
      <c r="Q708" s="305">
        <v>0</v>
      </c>
      <c r="R708" s="305">
        <v>0</v>
      </c>
      <c r="S708" s="305">
        <v>0</v>
      </c>
    </row>
  </sheetData>
  <autoFilter ref="A2:U420"/>
  <mergeCells count="12">
    <mergeCell ref="W1:W2"/>
    <mergeCell ref="X1:X2"/>
    <mergeCell ref="Y1:Y2"/>
    <mergeCell ref="U1:U2"/>
    <mergeCell ref="K1:N1"/>
    <mergeCell ref="P1:S1"/>
    <mergeCell ref="F1:I1"/>
    <mergeCell ref="A1:A2"/>
    <mergeCell ref="B1:B2"/>
    <mergeCell ref="C1:C2"/>
    <mergeCell ref="D1:D2"/>
    <mergeCell ref="E1:E2"/>
  </mergeCells>
  <conditionalFormatting sqref="U3:U495">
    <cfRule type="cellIs" dxfId="3" priority="1" operator="greaterThan">
      <formula>50%</formula>
    </cfRule>
    <cfRule type="cellIs" dxfId="2" priority="2" operator="between">
      <formula>30%</formula>
      <formula>50%</formula>
    </cfRule>
  </conditionalFormatting>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W495"/>
  <sheetViews>
    <sheetView topLeftCell="A3" workbookViewId="0">
      <selection activeCell="R35" sqref="R35"/>
    </sheetView>
  </sheetViews>
  <sheetFormatPr defaultRowHeight="15" x14ac:dyDescent="0.25"/>
  <cols>
    <col min="1" max="1" width="17.5703125" style="305" customWidth="1"/>
    <col min="2" max="2" width="2" style="305" customWidth="1"/>
    <col min="3" max="5" width="9.140625" style="305"/>
    <col min="6" max="6" width="9.7109375" style="305" customWidth="1"/>
    <col min="7" max="7" width="2" style="306" customWidth="1"/>
    <col min="8" max="8" width="17.140625" style="305" customWidth="1"/>
    <col min="9" max="10" width="18.140625" style="305" customWidth="1"/>
    <col min="11" max="11" width="17" style="305" customWidth="1"/>
    <col min="12" max="12" width="1.7109375" style="306" customWidth="1"/>
    <col min="13" max="13" width="12.85546875" style="305" customWidth="1"/>
    <col min="14" max="14" width="12" style="305" customWidth="1"/>
    <col min="15" max="15" width="12.5703125" style="305" customWidth="1"/>
    <col min="16" max="16" width="12.7109375" style="305" customWidth="1"/>
    <col min="17" max="17" width="1.28515625" style="305" customWidth="1"/>
    <col min="18" max="18" width="13.5703125" style="323" customWidth="1"/>
    <col min="19" max="19" width="18.7109375" style="323" customWidth="1"/>
    <col min="20" max="20" width="12.7109375" style="323" customWidth="1"/>
    <col min="21" max="16384" width="9.140625" style="305"/>
  </cols>
  <sheetData>
    <row r="1" spans="1:20" s="291" customFormat="1" ht="28.5" customHeight="1" thickTop="1" x14ac:dyDescent="0.25">
      <c r="A1" s="464" t="s">
        <v>39</v>
      </c>
      <c r="B1" s="308"/>
      <c r="C1" s="463" t="s">
        <v>1523</v>
      </c>
      <c r="D1" s="463"/>
      <c r="E1" s="463"/>
      <c r="F1" s="463"/>
      <c r="G1" s="308"/>
      <c r="H1" s="474" t="s">
        <v>1524</v>
      </c>
      <c r="I1" s="474"/>
      <c r="J1" s="474"/>
      <c r="K1" s="474"/>
      <c r="L1" s="308"/>
      <c r="M1" s="475" t="s">
        <v>1525</v>
      </c>
      <c r="N1" s="475"/>
      <c r="O1" s="475"/>
      <c r="P1" s="475"/>
      <c r="R1" s="466" t="s">
        <v>1580</v>
      </c>
      <c r="S1" s="468" t="s">
        <v>1581</v>
      </c>
      <c r="T1" s="470" t="s">
        <v>1582</v>
      </c>
    </row>
    <row r="2" spans="1:20" s="297" customFormat="1" ht="45" x14ac:dyDescent="0.25">
      <c r="A2" s="465"/>
      <c r="B2" s="309"/>
      <c r="C2" s="331" t="s">
        <v>1526</v>
      </c>
      <c r="D2" s="331" t="s">
        <v>1527</v>
      </c>
      <c r="E2" s="331" t="s">
        <v>1528</v>
      </c>
      <c r="F2" s="331" t="s">
        <v>1529</v>
      </c>
      <c r="G2" s="310"/>
      <c r="H2" s="332" t="s">
        <v>1526</v>
      </c>
      <c r="I2" s="332" t="s">
        <v>1527</v>
      </c>
      <c r="J2" s="332" t="s">
        <v>1528</v>
      </c>
      <c r="K2" s="332" t="s">
        <v>1529</v>
      </c>
      <c r="L2" s="310"/>
      <c r="M2" s="333" t="s">
        <v>1526</v>
      </c>
      <c r="N2" s="333" t="s">
        <v>1527</v>
      </c>
      <c r="O2" s="333" t="s">
        <v>1528</v>
      </c>
      <c r="P2" s="333" t="s">
        <v>1529</v>
      </c>
      <c r="R2" s="467"/>
      <c r="S2" s="469"/>
      <c r="T2" s="471"/>
    </row>
    <row r="3" spans="1:20" s="304" customFormat="1" x14ac:dyDescent="0.25">
      <c r="A3" s="311" t="s">
        <v>695</v>
      </c>
      <c r="B3" s="312"/>
      <c r="C3" s="313">
        <v>28.582385595125647</v>
      </c>
      <c r="D3" s="313">
        <v>24.677911917418122</v>
      </c>
      <c r="E3" s="313">
        <v>32.878502808678157</v>
      </c>
      <c r="F3" s="313">
        <v>36.462983684192061</v>
      </c>
      <c r="G3" s="314"/>
      <c r="H3" s="315">
        <v>43565.35</v>
      </c>
      <c r="I3" s="315">
        <v>43708.454861111109</v>
      </c>
      <c r="J3" s="315">
        <v>43768.726388888892</v>
      </c>
      <c r="K3" s="315">
        <v>43788.715277777781</v>
      </c>
      <c r="L3" s="314"/>
      <c r="M3" s="316">
        <v>3.9392561616204085</v>
      </c>
      <c r="N3" s="316">
        <v>2.3163011099396944</v>
      </c>
      <c r="O3" s="316">
        <v>0.50269056850039218</v>
      </c>
      <c r="P3" s="316">
        <v>0.76480914051330084</v>
      </c>
      <c r="R3" s="327">
        <f ca="1">IF(OR(ISNUMBER(C3),ISNUMBER(D3),ISNUMBER(E3),ISNUMBER(F3)),MAX(C3,D3,E3,F3),"")</f>
        <v>36.462983684192061</v>
      </c>
      <c r="S3" s="322">
        <f ca="1">IF(R3="","",IF(R3=C3,H3,IF(R3=D3,I3,IF(R3=E3,J3,IF(R3=F3,K3)))))</f>
        <v>43788.715277777781</v>
      </c>
      <c r="T3" s="328">
        <f ca="1">IF(S3="","",IF(S3=H3,M3,IF(S3=I3,N3,IF(S3=J3,O3,IF(S3=K3,P3,"")))))</f>
        <v>0.76480914051330084</v>
      </c>
    </row>
    <row r="4" spans="1:20" s="304" customFormat="1" x14ac:dyDescent="0.25">
      <c r="A4" s="311" t="s">
        <v>697</v>
      </c>
      <c r="B4" s="312"/>
      <c r="C4" s="313">
        <v>90.612278441286321</v>
      </c>
      <c r="D4" s="313">
        <v>105.32400296611786</v>
      </c>
      <c r="E4" s="313">
        <v>103.67591874290466</v>
      </c>
      <c r="F4" s="313">
        <v>137.56085861370849</v>
      </c>
      <c r="G4" s="314"/>
      <c r="H4" s="315">
        <v>43561.999305555553</v>
      </c>
      <c r="I4" s="315">
        <v>43707.121527777781</v>
      </c>
      <c r="J4" s="315">
        <v>43710.570138888892</v>
      </c>
      <c r="K4" s="315">
        <v>43840.565972222219</v>
      </c>
      <c r="L4" s="314"/>
      <c r="M4" s="316">
        <v>51.911872363037112</v>
      </c>
      <c r="N4" s="316">
        <v>57.646999224853516</v>
      </c>
      <c r="O4" s="316">
        <v>58.86289159942627</v>
      </c>
      <c r="P4" s="316">
        <v>80.132653123596185</v>
      </c>
      <c r="R4" s="327">
        <f t="shared" ref="R4:R67" ca="1" si="0">IF(OR(ISNUMBER(C4),ISNUMBER(D4),ISNUMBER(E4),ISNUMBER(F4)),MAX(C4,D4,E4,F4),"")</f>
        <v>137.56085861370849</v>
      </c>
      <c r="S4" s="322">
        <f t="shared" ref="S4:S67" ca="1" si="1">IF(R4="","",IF(R4=C4,H4,IF(R4=D4,I4,IF(R4=E4,J4,IF(R4=F4,K4)))))</f>
        <v>43840.565972222219</v>
      </c>
      <c r="T4" s="328">
        <f t="shared" ref="T4:T67" ca="1" si="2">IF(S4="","",IF(S4=H4,M4,IF(S4=I4,N4,IF(S4=J4,O4,IF(S4=K4,P4,"")))))</f>
        <v>80.132653123596185</v>
      </c>
    </row>
    <row r="5" spans="1:20" s="304" customFormat="1" x14ac:dyDescent="0.25">
      <c r="A5" s="311" t="s">
        <v>65</v>
      </c>
      <c r="B5" s="312"/>
      <c r="C5" s="313">
        <v>14.727049827575684</v>
      </c>
      <c r="D5" s="313">
        <v>15.276100158691406</v>
      </c>
      <c r="E5" s="313">
        <v>17.604349136352539</v>
      </c>
      <c r="F5" s="313">
        <v>19.626800537109375</v>
      </c>
      <c r="G5" s="314"/>
      <c r="H5" s="315">
        <v>43582.664583333331</v>
      </c>
      <c r="I5" s="315">
        <v>43708.156944444447</v>
      </c>
      <c r="J5" s="315">
        <v>43718.904166666667</v>
      </c>
      <c r="K5" s="315">
        <v>43807.5</v>
      </c>
      <c r="L5" s="314"/>
      <c r="M5" s="316">
        <v>0</v>
      </c>
      <c r="N5" s="316">
        <v>0</v>
      </c>
      <c r="O5" s="316">
        <v>0</v>
      </c>
      <c r="P5" s="316">
        <v>0</v>
      </c>
      <c r="R5" s="327">
        <f t="shared" ca="1" si="0"/>
        <v>19.626800537109375</v>
      </c>
      <c r="S5" s="322">
        <f t="shared" ca="1" si="1"/>
        <v>43807.5</v>
      </c>
      <c r="T5" s="328">
        <f t="shared" ca="1" si="2"/>
        <v>0</v>
      </c>
    </row>
    <row r="6" spans="1:20" s="304" customFormat="1" x14ac:dyDescent="0.25">
      <c r="A6" s="311" t="s">
        <v>700</v>
      </c>
      <c r="B6" s="312"/>
      <c r="C6" s="313">
        <v>28.228275641798973</v>
      </c>
      <c r="D6" s="313">
        <v>23.586342815309763</v>
      </c>
      <c r="E6" s="313">
        <v>30.229824937880039</v>
      </c>
      <c r="F6" s="313">
        <v>31.535795610398054</v>
      </c>
      <c r="G6" s="314"/>
      <c r="H6" s="315">
        <v>43556.72152777778</v>
      </c>
      <c r="I6" s="315">
        <v>43640.709027777775</v>
      </c>
      <c r="J6" s="315">
        <v>43753.775000000001</v>
      </c>
      <c r="K6" s="315">
        <v>43822.507638888892</v>
      </c>
      <c r="L6" s="314"/>
      <c r="M6" s="316">
        <v>0.37527500092983246</v>
      </c>
      <c r="N6" s="316">
        <v>0.47234249487519264</v>
      </c>
      <c r="O6" s="316">
        <v>3.7234999239444733E-2</v>
      </c>
      <c r="P6" s="316">
        <v>1.4917949847877026</v>
      </c>
      <c r="R6" s="327">
        <f t="shared" ca="1" si="0"/>
        <v>31.535795610398054</v>
      </c>
      <c r="S6" s="322">
        <f t="shared" ca="1" si="1"/>
        <v>43822.507638888892</v>
      </c>
      <c r="T6" s="328">
        <f t="shared" ca="1" si="2"/>
        <v>1.4917949847877026</v>
      </c>
    </row>
    <row r="7" spans="1:20" s="304" customFormat="1" x14ac:dyDescent="0.25">
      <c r="A7" s="311" t="s">
        <v>702</v>
      </c>
      <c r="B7" s="312"/>
      <c r="C7" s="313">
        <v>0.17159999907016754</v>
      </c>
      <c r="D7" s="313">
        <v>0.15839999914169312</v>
      </c>
      <c r="E7" s="313">
        <v>0.27720001339912415</v>
      </c>
      <c r="F7" s="313">
        <v>1.6103999614715576</v>
      </c>
      <c r="G7" s="314"/>
      <c r="H7" s="315">
        <v>43567.047222222223</v>
      </c>
      <c r="I7" s="315">
        <v>43654.505555555559</v>
      </c>
      <c r="J7" s="315">
        <v>43733.438888888886</v>
      </c>
      <c r="K7" s="315">
        <v>43838.495833333334</v>
      </c>
      <c r="L7" s="314"/>
      <c r="M7" s="316">
        <v>0</v>
      </c>
      <c r="N7" s="316">
        <v>0</v>
      </c>
      <c r="O7" s="316">
        <v>0</v>
      </c>
      <c r="P7" s="316">
        <v>0</v>
      </c>
      <c r="R7" s="327">
        <f t="shared" ca="1" si="0"/>
        <v>1.6103999614715576</v>
      </c>
      <c r="S7" s="322">
        <f t="shared" ca="1" si="1"/>
        <v>43838.495833333334</v>
      </c>
      <c r="T7" s="328">
        <f t="shared" ca="1" si="2"/>
        <v>0</v>
      </c>
    </row>
    <row r="8" spans="1:20" s="304" customFormat="1" x14ac:dyDescent="0.25">
      <c r="A8" s="311" t="s">
        <v>863</v>
      </c>
      <c r="B8" s="312"/>
      <c r="C8" s="313">
        <v>28.954137191176414</v>
      </c>
      <c r="D8" s="313">
        <v>25.291429847478867</v>
      </c>
      <c r="E8" s="313">
        <v>28.958770121335984</v>
      </c>
      <c r="F8" s="313">
        <v>32.21359093141556</v>
      </c>
      <c r="G8" s="314"/>
      <c r="H8" s="315">
        <v>43556.369444444441</v>
      </c>
      <c r="I8" s="315">
        <v>43662.680555555555</v>
      </c>
      <c r="J8" s="315">
        <v>43710.459722222222</v>
      </c>
      <c r="K8" s="315">
        <v>43810.556944444441</v>
      </c>
      <c r="L8" s="314"/>
      <c r="M8" s="316">
        <v>31.098939254879951</v>
      </c>
      <c r="N8" s="316">
        <v>26.007272571325302</v>
      </c>
      <c r="O8" s="316">
        <v>30.403193448781966</v>
      </c>
      <c r="P8" s="316">
        <v>37.593998122692106</v>
      </c>
      <c r="R8" s="327">
        <f t="shared" ca="1" si="0"/>
        <v>32.21359093141556</v>
      </c>
      <c r="S8" s="322">
        <f t="shared" ca="1" si="1"/>
        <v>43810.556944444441</v>
      </c>
      <c r="T8" s="328">
        <f t="shared" ca="1" si="2"/>
        <v>37.593998122692106</v>
      </c>
    </row>
    <row r="9" spans="1:20" s="304" customFormat="1" x14ac:dyDescent="0.25">
      <c r="A9" s="311" t="s">
        <v>705</v>
      </c>
      <c r="B9" s="312"/>
      <c r="C9" s="313">
        <v>18.660818367058752</v>
      </c>
      <c r="D9" s="313">
        <v>17.703141820533752</v>
      </c>
      <c r="E9" s="313">
        <v>21.575547329020321</v>
      </c>
      <c r="F9" s="313">
        <v>24.901446751816632</v>
      </c>
      <c r="G9" s="314"/>
      <c r="H9" s="315">
        <v>43595.329861111109</v>
      </c>
      <c r="I9" s="315">
        <v>43640.736805555556</v>
      </c>
      <c r="J9" s="315">
        <v>43768.740277777775</v>
      </c>
      <c r="K9" s="315">
        <v>43789.307638888888</v>
      </c>
      <c r="L9" s="314"/>
      <c r="M9" s="316">
        <v>5.4899482781410214E-2</v>
      </c>
      <c r="N9" s="316">
        <v>0.16842044602203368</v>
      </c>
      <c r="O9" s="316">
        <v>0.20098792655450107</v>
      </c>
      <c r="P9" s="316">
        <v>0.18144743846213815</v>
      </c>
      <c r="R9" s="327">
        <f t="shared" ca="1" si="0"/>
        <v>24.901446751816632</v>
      </c>
      <c r="S9" s="322">
        <f t="shared" ca="1" si="1"/>
        <v>43789.307638888888</v>
      </c>
      <c r="T9" s="328">
        <f t="shared" ca="1" si="2"/>
        <v>0.18144743846213815</v>
      </c>
    </row>
    <row r="10" spans="1:20" s="304" customFormat="1" x14ac:dyDescent="0.25">
      <c r="A10" s="311" t="s">
        <v>108</v>
      </c>
      <c r="B10" s="312"/>
      <c r="C10" s="313">
        <v>7.1782998740673065E-2</v>
      </c>
      <c r="D10" s="313">
        <v>7.1782998740673065E-2</v>
      </c>
      <c r="E10" s="313">
        <v>0.10768599808216095</v>
      </c>
      <c r="F10" s="313">
        <v>1.3426000475883484</v>
      </c>
      <c r="G10" s="314"/>
      <c r="H10" s="315">
        <v>43566.495138888888</v>
      </c>
      <c r="I10" s="315">
        <v>43622.893055555556</v>
      </c>
      <c r="J10" s="315">
        <v>43767.731944444444</v>
      </c>
      <c r="K10" s="315">
        <v>43875.718055555553</v>
      </c>
      <c r="L10" s="314"/>
      <c r="M10" s="316">
        <v>7.1782998740673065E-2</v>
      </c>
      <c r="N10" s="316">
        <v>7.1782998740673065E-2</v>
      </c>
      <c r="O10" s="316">
        <v>0.10768599808216095</v>
      </c>
      <c r="P10" s="316">
        <v>2.3919999599456787E-2</v>
      </c>
      <c r="R10" s="327">
        <f t="shared" ca="1" si="0"/>
        <v>1.3426000475883484</v>
      </c>
      <c r="S10" s="322">
        <f t="shared" ca="1" si="1"/>
        <v>43875.718055555553</v>
      </c>
      <c r="T10" s="328">
        <f t="shared" ca="1" si="2"/>
        <v>2.3919999599456787E-2</v>
      </c>
    </row>
    <row r="11" spans="1:20" s="304" customFormat="1" x14ac:dyDescent="0.25">
      <c r="A11" s="311" t="s">
        <v>707</v>
      </c>
      <c r="B11" s="312"/>
      <c r="C11" s="313">
        <v>20.983801364898682</v>
      </c>
      <c r="D11" s="313">
        <v>16.041800498962402</v>
      </c>
      <c r="E11" s="313">
        <v>22.955034732818604</v>
      </c>
      <c r="F11" s="313">
        <v>27.945276260375977</v>
      </c>
      <c r="G11" s="314"/>
      <c r="H11" s="315">
        <v>43570.451388888891</v>
      </c>
      <c r="I11" s="315">
        <v>43651.736805555556</v>
      </c>
      <c r="J11" s="315">
        <v>43769.440972222219</v>
      </c>
      <c r="K11" s="315">
        <v>43788.463194444441</v>
      </c>
      <c r="L11" s="314"/>
      <c r="M11" s="316">
        <v>0</v>
      </c>
      <c r="N11" s="316">
        <v>0</v>
      </c>
      <c r="O11" s="316">
        <v>0</v>
      </c>
      <c r="P11" s="316">
        <v>0</v>
      </c>
      <c r="R11" s="327">
        <f t="shared" ca="1" si="0"/>
        <v>27.945276260375977</v>
      </c>
      <c r="S11" s="322">
        <f t="shared" ca="1" si="1"/>
        <v>43788.463194444441</v>
      </c>
      <c r="T11" s="328">
        <f t="shared" ca="1" si="2"/>
        <v>0</v>
      </c>
    </row>
    <row r="12" spans="1:20" s="304" customFormat="1" x14ac:dyDescent="0.25">
      <c r="A12" s="311" t="s">
        <v>126</v>
      </c>
      <c r="B12" s="312"/>
      <c r="C12" s="313">
        <v>58.614658355712891</v>
      </c>
      <c r="D12" s="313">
        <v>63.912374080791473</v>
      </c>
      <c r="E12" s="313">
        <v>73.605978577468875</v>
      </c>
      <c r="F12" s="313">
        <v>90.581256759902956</v>
      </c>
      <c r="G12" s="314"/>
      <c r="H12" s="315">
        <v>43572.009722222225</v>
      </c>
      <c r="I12" s="315">
        <v>43690.636111111111</v>
      </c>
      <c r="J12" s="315">
        <v>43711.695138888892</v>
      </c>
      <c r="K12" s="315">
        <v>43862.231249999997</v>
      </c>
      <c r="L12" s="314"/>
      <c r="M12" s="316">
        <v>25.930500030517578</v>
      </c>
      <c r="N12" s="316">
        <v>26.411893428936004</v>
      </c>
      <c r="O12" s="316">
        <v>31.428381531570434</v>
      </c>
      <c r="P12" s="316">
        <v>36.154056442520144</v>
      </c>
      <c r="R12" s="327">
        <f t="shared" ca="1" si="0"/>
        <v>90.581256759902956</v>
      </c>
      <c r="S12" s="322">
        <f t="shared" ca="1" si="1"/>
        <v>43862.231249999997</v>
      </c>
      <c r="T12" s="328">
        <f t="shared" ca="1" si="2"/>
        <v>36.154056442520144</v>
      </c>
    </row>
    <row r="13" spans="1:20" s="304" customFormat="1" x14ac:dyDescent="0.25">
      <c r="A13" s="311" t="s">
        <v>711</v>
      </c>
      <c r="B13" s="312"/>
      <c r="C13" s="313">
        <v>20.162886743693349</v>
      </c>
      <c r="D13" s="313">
        <v>19.212006711458297</v>
      </c>
      <c r="E13" s="313">
        <v>21.171342154713631</v>
      </c>
      <c r="F13" s="313">
        <v>25.199631305801844</v>
      </c>
      <c r="G13" s="314"/>
      <c r="H13" s="315">
        <v>43566.484722222223</v>
      </c>
      <c r="I13" s="315">
        <v>43697.732638888891</v>
      </c>
      <c r="J13" s="315">
        <v>43738.731249999997</v>
      </c>
      <c r="K13" s="315">
        <v>43799.70416666667</v>
      </c>
      <c r="L13" s="314"/>
      <c r="M13" s="316">
        <v>0.13232720389842709</v>
      </c>
      <c r="N13" s="316">
        <v>0.14600642869386077</v>
      </c>
      <c r="O13" s="316">
        <v>0.65590216753101349</v>
      </c>
      <c r="P13" s="316">
        <v>0.35371074305770545</v>
      </c>
      <c r="R13" s="327">
        <f t="shared" ca="1" si="0"/>
        <v>25.199631305801844</v>
      </c>
      <c r="S13" s="322">
        <f t="shared" ca="1" si="1"/>
        <v>43799.70416666667</v>
      </c>
      <c r="T13" s="328">
        <f t="shared" ca="1" si="2"/>
        <v>0.35371074305770545</v>
      </c>
    </row>
    <row r="14" spans="1:20" s="304" customFormat="1" x14ac:dyDescent="0.25">
      <c r="A14" s="311" t="s">
        <v>713</v>
      </c>
      <c r="B14" s="312"/>
      <c r="C14" s="313">
        <v>10.257251739501953</v>
      </c>
      <c r="D14" s="313">
        <v>10.177270889282227</v>
      </c>
      <c r="E14" s="313">
        <v>11.492009162902832</v>
      </c>
      <c r="F14" s="313">
        <v>13.458765983581543</v>
      </c>
      <c r="G14" s="314"/>
      <c r="H14" s="315">
        <v>43571.842361111114</v>
      </c>
      <c r="I14" s="315">
        <v>43691.777777777781</v>
      </c>
      <c r="J14" s="315">
        <v>43759.836111111108</v>
      </c>
      <c r="K14" s="315">
        <v>43800.567361111112</v>
      </c>
      <c r="L14" s="314"/>
      <c r="M14" s="316">
        <v>0</v>
      </c>
      <c r="N14" s="316">
        <v>0</v>
      </c>
      <c r="O14" s="316">
        <v>0</v>
      </c>
      <c r="P14" s="316">
        <v>0</v>
      </c>
      <c r="R14" s="327">
        <f t="shared" ca="1" si="0"/>
        <v>13.458765983581543</v>
      </c>
      <c r="S14" s="322">
        <f t="shared" ca="1" si="1"/>
        <v>43800.567361111112</v>
      </c>
      <c r="T14" s="328">
        <f t="shared" ca="1" si="2"/>
        <v>0</v>
      </c>
    </row>
    <row r="15" spans="1:20" s="304" customFormat="1" x14ac:dyDescent="0.25">
      <c r="A15" s="311" t="s">
        <v>715</v>
      </c>
      <c r="B15" s="312"/>
      <c r="C15" s="313">
        <v>7.9858875274658203</v>
      </c>
      <c r="D15" s="313">
        <v>5.7203874588012695</v>
      </c>
      <c r="E15" s="313">
        <v>7.1589798927307129</v>
      </c>
      <c r="F15" s="313">
        <v>8.4503154754638672</v>
      </c>
      <c r="G15" s="314"/>
      <c r="H15" s="315">
        <v>43558.303472222222</v>
      </c>
      <c r="I15" s="315">
        <v>43629.503472222219</v>
      </c>
      <c r="J15" s="315">
        <v>43769.302777777775</v>
      </c>
      <c r="K15" s="315">
        <v>43817.302083333336</v>
      </c>
      <c r="L15" s="314"/>
      <c r="M15" s="316">
        <v>0</v>
      </c>
      <c r="N15" s="316">
        <v>0</v>
      </c>
      <c r="O15" s="316">
        <v>0</v>
      </c>
      <c r="P15" s="316">
        <v>0</v>
      </c>
      <c r="R15" s="327">
        <f t="shared" ca="1" si="0"/>
        <v>8.4503154754638672</v>
      </c>
      <c r="S15" s="322">
        <f t="shared" ca="1" si="1"/>
        <v>43817.302083333336</v>
      </c>
      <c r="T15" s="328">
        <f t="shared" ca="1" si="2"/>
        <v>0</v>
      </c>
    </row>
    <row r="16" spans="1:20" s="304" customFormat="1" x14ac:dyDescent="0.25">
      <c r="A16" s="311" t="s">
        <v>717</v>
      </c>
      <c r="B16" s="312"/>
      <c r="C16" s="313">
        <v>38.374923706054687</v>
      </c>
      <c r="D16" s="313">
        <v>31.743930816650391</v>
      </c>
      <c r="E16" s="313">
        <v>39.07635498046875</v>
      </c>
      <c r="F16" s="313">
        <v>45.209815979003906</v>
      </c>
      <c r="G16" s="314"/>
      <c r="H16" s="315">
        <v>43558.481249999997</v>
      </c>
      <c r="I16" s="315">
        <v>43621.523611111108</v>
      </c>
      <c r="J16" s="315">
        <v>43767.727083333331</v>
      </c>
      <c r="K16" s="315">
        <v>43788.706944444442</v>
      </c>
      <c r="L16" s="314"/>
      <c r="M16" s="316">
        <v>0</v>
      </c>
      <c r="N16" s="316">
        <v>0</v>
      </c>
      <c r="O16" s="316">
        <v>0</v>
      </c>
      <c r="P16" s="316">
        <v>0</v>
      </c>
      <c r="R16" s="327">
        <f t="shared" ca="1" si="0"/>
        <v>45.209815979003906</v>
      </c>
      <c r="S16" s="322">
        <f t="shared" ca="1" si="1"/>
        <v>43788.706944444442</v>
      </c>
      <c r="T16" s="328">
        <f t="shared" ca="1" si="2"/>
        <v>0</v>
      </c>
    </row>
    <row r="17" spans="1:20" s="304" customFormat="1" x14ac:dyDescent="0.25">
      <c r="A17" s="311" t="s">
        <v>864</v>
      </c>
      <c r="B17" s="312"/>
      <c r="C17" s="313">
        <v>0.62547999620437622</v>
      </c>
      <c r="D17" s="313">
        <v>0.70749999582767487</v>
      </c>
      <c r="E17" s="313">
        <v>0.74368001520633698</v>
      </c>
      <c r="F17" s="313">
        <v>0.75655997171998024</v>
      </c>
      <c r="G17" s="314"/>
      <c r="H17" s="315">
        <v>43575.821527777778</v>
      </c>
      <c r="I17" s="315">
        <v>43654.281944444447</v>
      </c>
      <c r="J17" s="315">
        <v>43751.26458333333</v>
      </c>
      <c r="K17" s="315">
        <v>43896.277777777781</v>
      </c>
      <c r="L17" s="314"/>
      <c r="M17" s="316">
        <v>0.36179998517036438</v>
      </c>
      <c r="N17" s="316">
        <v>0.54269999265670776</v>
      </c>
      <c r="O17" s="316">
        <v>0.57888001203536987</v>
      </c>
      <c r="P17" s="316">
        <v>0.72359997034072876</v>
      </c>
      <c r="R17" s="327">
        <f t="shared" ca="1" si="0"/>
        <v>0.75655997171998024</v>
      </c>
      <c r="S17" s="322">
        <f t="shared" ca="1" si="1"/>
        <v>43896.277777777781</v>
      </c>
      <c r="T17" s="328">
        <f t="shared" ca="1" si="2"/>
        <v>0.72359997034072876</v>
      </c>
    </row>
    <row r="18" spans="1:20" s="304" customFormat="1" x14ac:dyDescent="0.25">
      <c r="A18" s="311" t="s">
        <v>719</v>
      </c>
      <c r="B18" s="312"/>
      <c r="C18" s="313">
        <v>9.0497951507568359</v>
      </c>
      <c r="D18" s="313">
        <v>7.3980388641357422</v>
      </c>
      <c r="E18" s="313">
        <v>4.5931218862533569</v>
      </c>
      <c r="F18" s="313">
        <v>16.467756271362305</v>
      </c>
      <c r="G18" s="314"/>
      <c r="H18" s="315">
        <v>43596.12777777778</v>
      </c>
      <c r="I18" s="315">
        <v>43622.17083333333</v>
      </c>
      <c r="J18" s="315">
        <v>43722.005555555559</v>
      </c>
      <c r="K18" s="315">
        <v>43874.78125</v>
      </c>
      <c r="L18" s="314"/>
      <c r="M18" s="316">
        <v>3.22265625E-2</v>
      </c>
      <c r="N18" s="316">
        <v>5.859375E-3</v>
      </c>
      <c r="O18" s="316">
        <v>1.7208594083786011</v>
      </c>
      <c r="P18" s="316">
        <v>0.3251953125</v>
      </c>
      <c r="R18" s="327">
        <f t="shared" ca="1" si="0"/>
        <v>16.467756271362305</v>
      </c>
      <c r="S18" s="322">
        <f t="shared" ca="1" si="1"/>
        <v>43874.78125</v>
      </c>
      <c r="T18" s="328">
        <f t="shared" ca="1" si="2"/>
        <v>0.3251953125</v>
      </c>
    </row>
    <row r="19" spans="1:20" s="304" customFormat="1" x14ac:dyDescent="0.25">
      <c r="A19" s="311" t="s">
        <v>721</v>
      </c>
      <c r="B19" s="312"/>
      <c r="C19" s="313">
        <v>1.77567601762712</v>
      </c>
      <c r="D19" s="313">
        <v>2.1475560124963522</v>
      </c>
      <c r="E19" s="313">
        <v>2.1721839904785156</v>
      </c>
      <c r="F19" s="313">
        <v>2.3593442440032959</v>
      </c>
      <c r="G19" s="314"/>
      <c r="H19" s="315">
        <v>43596</v>
      </c>
      <c r="I19" s="315">
        <v>43639.497916666667</v>
      </c>
      <c r="J19" s="315">
        <v>43750.506944444445</v>
      </c>
      <c r="K19" s="315">
        <v>43805.47152777778</v>
      </c>
      <c r="L19" s="314"/>
      <c r="M19" s="316">
        <v>0.73049998842179775</v>
      </c>
      <c r="N19" s="316">
        <v>0.76050001941621304</v>
      </c>
      <c r="O19" s="316">
        <v>13.278400421142578</v>
      </c>
      <c r="P19" s="316">
        <v>11.805000066757202</v>
      </c>
      <c r="R19" s="327">
        <f t="shared" ca="1" si="0"/>
        <v>2.3593442440032959</v>
      </c>
      <c r="S19" s="322">
        <f t="shared" ca="1" si="1"/>
        <v>43805.47152777778</v>
      </c>
      <c r="T19" s="328">
        <f t="shared" ca="1" si="2"/>
        <v>11.805000066757202</v>
      </c>
    </row>
    <row r="20" spans="1:20" s="304" customFormat="1" x14ac:dyDescent="0.25">
      <c r="A20" s="311" t="s">
        <v>723</v>
      </c>
      <c r="B20" s="312"/>
      <c r="C20" s="313">
        <v>1.6265000700950623</v>
      </c>
      <c r="D20" s="313">
        <v>0.74850004911422729</v>
      </c>
      <c r="E20" s="313">
        <v>-0.97349995374679565</v>
      </c>
      <c r="F20" s="313">
        <v>0.73379999399185181</v>
      </c>
      <c r="G20" s="314"/>
      <c r="H20" s="315">
        <v>43601.631944444445</v>
      </c>
      <c r="I20" s="315">
        <v>43617.993750000001</v>
      </c>
      <c r="J20" s="315">
        <v>43741.609722222223</v>
      </c>
      <c r="K20" s="315">
        <v>43775.42083333333</v>
      </c>
      <c r="L20" s="314"/>
      <c r="M20" s="316">
        <v>1.0140000581741333</v>
      </c>
      <c r="N20" s="316">
        <v>1.8240000009536743</v>
      </c>
      <c r="O20" s="316">
        <v>0.86400002241134644</v>
      </c>
      <c r="P20" s="316">
        <v>1.5162000060081482</v>
      </c>
      <c r="R20" s="327">
        <f t="shared" ca="1" si="0"/>
        <v>1.6265000700950623</v>
      </c>
      <c r="S20" s="322">
        <f t="shared" ca="1" si="1"/>
        <v>43601.631944444445</v>
      </c>
      <c r="T20" s="328">
        <f t="shared" ca="1" si="2"/>
        <v>1.0140000581741333</v>
      </c>
    </row>
    <row r="21" spans="1:20" s="304" customFormat="1" x14ac:dyDescent="0.25">
      <c r="A21" s="311" t="s">
        <v>725</v>
      </c>
      <c r="B21" s="312"/>
      <c r="C21" s="313">
        <v>18.514801025390625</v>
      </c>
      <c r="D21" s="313">
        <v>20.919498443603516</v>
      </c>
      <c r="E21" s="313">
        <v>20.078550338745117</v>
      </c>
      <c r="F21" s="313">
        <v>21.614500045776367</v>
      </c>
      <c r="G21" s="314"/>
      <c r="H21" s="315">
        <v>43579.714583333334</v>
      </c>
      <c r="I21" s="315">
        <v>43671.455555555556</v>
      </c>
      <c r="J21" s="315">
        <v>43720.48541666667</v>
      </c>
      <c r="K21" s="315">
        <v>43801.492361111108</v>
      </c>
      <c r="L21" s="314"/>
      <c r="M21" s="316">
        <v>0</v>
      </c>
      <c r="N21" s="316">
        <v>0</v>
      </c>
      <c r="O21" s="316">
        <v>0</v>
      </c>
      <c r="P21" s="316">
        <v>0</v>
      </c>
      <c r="R21" s="327">
        <f t="shared" ca="1" si="0"/>
        <v>21.614500045776367</v>
      </c>
      <c r="S21" s="322">
        <f t="shared" ca="1" si="1"/>
        <v>43801.492361111108</v>
      </c>
      <c r="T21" s="328">
        <f t="shared" ca="1" si="2"/>
        <v>0</v>
      </c>
    </row>
    <row r="22" spans="1:20" s="304" customFormat="1" x14ac:dyDescent="0.25">
      <c r="A22" s="311" t="s">
        <v>727</v>
      </c>
      <c r="B22" s="312"/>
      <c r="C22" s="313">
        <v>44.339135557413101</v>
      </c>
      <c r="D22" s="313">
        <v>49.43349083483124</v>
      </c>
      <c r="E22" s="313">
        <v>49.013272642089845</v>
      </c>
      <c r="F22" s="313">
        <v>53.229533564247134</v>
      </c>
      <c r="G22" s="314"/>
      <c r="H22" s="315">
        <v>43561.252083333333</v>
      </c>
      <c r="I22" s="315">
        <v>43696.119444444441</v>
      </c>
      <c r="J22" s="315">
        <v>43734.294444444444</v>
      </c>
      <c r="K22" s="315">
        <v>43869.804166666669</v>
      </c>
      <c r="L22" s="314"/>
      <c r="M22" s="316">
        <v>0.19200000166893005</v>
      </c>
      <c r="N22" s="316">
        <v>3.1157338576126099</v>
      </c>
      <c r="O22" s="316">
        <v>2.9929960096435546</v>
      </c>
      <c r="P22" s="316">
        <v>8.5273667685165417</v>
      </c>
      <c r="R22" s="327">
        <f t="shared" ca="1" si="0"/>
        <v>53.229533564247134</v>
      </c>
      <c r="S22" s="322">
        <f t="shared" ca="1" si="1"/>
        <v>43869.804166666669</v>
      </c>
      <c r="T22" s="328">
        <f t="shared" ca="1" si="2"/>
        <v>8.5273667685165417</v>
      </c>
    </row>
    <row r="23" spans="1:20" s="304" customFormat="1" x14ac:dyDescent="0.25">
      <c r="A23" s="311" t="s">
        <v>729</v>
      </c>
      <c r="B23" s="312"/>
      <c r="C23" s="313">
        <v>29.837501525878906</v>
      </c>
      <c r="D23" s="313">
        <v>25.085498809814453</v>
      </c>
      <c r="E23" s="313">
        <v>27.505500793457031</v>
      </c>
      <c r="F23" s="313">
        <v>31.773500442504883</v>
      </c>
      <c r="G23" s="314"/>
      <c r="H23" s="315">
        <v>43558.481249999997</v>
      </c>
      <c r="I23" s="315">
        <v>43670.626388888886</v>
      </c>
      <c r="J23" s="315">
        <v>43768.50277777778</v>
      </c>
      <c r="K23" s="315">
        <v>43816.595138888886</v>
      </c>
      <c r="L23" s="314"/>
      <c r="M23" s="316">
        <v>0</v>
      </c>
      <c r="N23" s="316">
        <v>0</v>
      </c>
      <c r="O23" s="316">
        <v>0</v>
      </c>
      <c r="P23" s="316">
        <v>0</v>
      </c>
      <c r="R23" s="327">
        <f t="shared" ca="1" si="0"/>
        <v>31.773500442504883</v>
      </c>
      <c r="S23" s="322">
        <f t="shared" ca="1" si="1"/>
        <v>43816.595138888886</v>
      </c>
      <c r="T23" s="328">
        <f t="shared" ca="1" si="2"/>
        <v>0</v>
      </c>
    </row>
    <row r="24" spans="1:20" s="304" customFormat="1" x14ac:dyDescent="0.25">
      <c r="A24" s="311" t="s">
        <v>731</v>
      </c>
      <c r="B24" s="312"/>
      <c r="C24" s="313">
        <v>27.795106599195957</v>
      </c>
      <c r="D24" s="313">
        <v>22.897065138308644</v>
      </c>
      <c r="E24" s="313">
        <v>29.61345623119545</v>
      </c>
      <c r="F24" s="313">
        <v>43.855091341469645</v>
      </c>
      <c r="G24" s="314"/>
      <c r="H24" s="315">
        <v>43569.479166666664</v>
      </c>
      <c r="I24" s="315">
        <v>43635.695138888892</v>
      </c>
      <c r="J24" s="315">
        <v>43750.058333333334</v>
      </c>
      <c r="K24" s="315">
        <v>43849.948611111111</v>
      </c>
      <c r="L24" s="314"/>
      <c r="M24" s="316">
        <v>30.404835889204502</v>
      </c>
      <c r="N24" s="316">
        <v>21.551737760989312</v>
      </c>
      <c r="O24" s="316">
        <v>30.546929818231582</v>
      </c>
      <c r="P24" s="316">
        <v>43.564681299660563</v>
      </c>
      <c r="R24" s="327">
        <f t="shared" ca="1" si="0"/>
        <v>43.855091341469645</v>
      </c>
      <c r="S24" s="322">
        <f t="shared" ca="1" si="1"/>
        <v>43849.948611111111</v>
      </c>
      <c r="T24" s="328">
        <f t="shared" ca="1" si="2"/>
        <v>43.564681299660563</v>
      </c>
    </row>
    <row r="25" spans="1:20" s="304" customFormat="1" x14ac:dyDescent="0.25">
      <c r="A25" s="311" t="s">
        <v>733</v>
      </c>
      <c r="B25" s="312"/>
      <c r="C25" s="313">
        <v>19.558648491947174</v>
      </c>
      <c r="D25" s="313">
        <v>17.118513941348343</v>
      </c>
      <c r="E25" s="313">
        <v>21.691471647928296</v>
      </c>
      <c r="F25" s="313">
        <v>23.327624940280913</v>
      </c>
      <c r="G25" s="314"/>
      <c r="H25" s="315">
        <v>43571.851388888892</v>
      </c>
      <c r="I25" s="315">
        <v>43626.740277777775</v>
      </c>
      <c r="J25" s="315">
        <v>43767.743750000001</v>
      </c>
      <c r="K25" s="315">
        <v>43810.79791666667</v>
      </c>
      <c r="L25" s="314"/>
      <c r="M25" s="316">
        <v>1.1582483302040099</v>
      </c>
      <c r="N25" s="316">
        <v>0.94705469818115229</v>
      </c>
      <c r="O25" s="316">
        <v>0.94240318563842773</v>
      </c>
      <c r="P25" s="316">
        <v>1.1621738904762267</v>
      </c>
      <c r="R25" s="327">
        <f t="shared" ca="1" si="0"/>
        <v>23.327624940280913</v>
      </c>
      <c r="S25" s="322">
        <f t="shared" ca="1" si="1"/>
        <v>43810.79791666667</v>
      </c>
      <c r="T25" s="328">
        <f t="shared" ca="1" si="2"/>
        <v>1.1621738904762267</v>
      </c>
    </row>
    <row r="26" spans="1:20" s="304" customFormat="1" x14ac:dyDescent="0.25">
      <c r="A26" s="311" t="s">
        <v>735</v>
      </c>
      <c r="B26" s="312"/>
      <c r="C26" s="313">
        <v>1.2972809672355652</v>
      </c>
      <c r="D26" s="313">
        <v>2.6523585617542267</v>
      </c>
      <c r="E26" s="313">
        <v>1.2603739500045776</v>
      </c>
      <c r="F26" s="313">
        <v>2.582912266254425</v>
      </c>
      <c r="G26" s="314"/>
      <c r="H26" s="315">
        <v>43592.62222222222</v>
      </c>
      <c r="I26" s="315">
        <v>43645.711111111108</v>
      </c>
      <c r="J26" s="315">
        <v>43716.595833333333</v>
      </c>
      <c r="K26" s="315">
        <v>43807.117361111108</v>
      </c>
      <c r="L26" s="314"/>
      <c r="M26" s="316">
        <v>0.77963757514953613</v>
      </c>
      <c r="N26" s="316">
        <v>1.2415279448032379</v>
      </c>
      <c r="O26" s="316">
        <v>0.79855474829673767</v>
      </c>
      <c r="P26" s="316">
        <v>0.78131228685379028</v>
      </c>
      <c r="R26" s="327">
        <f t="shared" ca="1" si="0"/>
        <v>2.6523585617542267</v>
      </c>
      <c r="S26" s="322">
        <f t="shared" ca="1" si="1"/>
        <v>43645.711111111108</v>
      </c>
      <c r="T26" s="328">
        <f t="shared" ca="1" si="2"/>
        <v>1.2415279448032379</v>
      </c>
    </row>
    <row r="27" spans="1:20" s="304" customFormat="1" x14ac:dyDescent="0.25">
      <c r="A27" s="311" t="s">
        <v>204</v>
      </c>
      <c r="B27" s="312"/>
      <c r="C27" s="313">
        <v>6.2477355808950961</v>
      </c>
      <c r="D27" s="313">
        <v>5.9162315782159567</v>
      </c>
      <c r="E27" s="313">
        <v>7.1070215869694948</v>
      </c>
      <c r="F27" s="313">
        <v>8.3246857430785894</v>
      </c>
      <c r="G27" s="314"/>
      <c r="H27" s="315">
        <v>43595.468055555553</v>
      </c>
      <c r="I27" s="315">
        <v>43635.625</v>
      </c>
      <c r="J27" s="315">
        <v>43768.792361111111</v>
      </c>
      <c r="K27" s="315">
        <v>43872.460416666669</v>
      </c>
      <c r="L27" s="314"/>
      <c r="M27" s="316">
        <v>2.496853644028306</v>
      </c>
      <c r="N27" s="316">
        <v>0.36302079260349274</v>
      </c>
      <c r="O27" s="316">
        <v>1.0870182681828737</v>
      </c>
      <c r="P27" s="316">
        <v>20.073480606079102</v>
      </c>
      <c r="R27" s="327">
        <f t="shared" ca="1" si="0"/>
        <v>8.3246857430785894</v>
      </c>
      <c r="S27" s="322">
        <f t="shared" ca="1" si="1"/>
        <v>43872.460416666669</v>
      </c>
      <c r="T27" s="328">
        <f t="shared" ca="1" si="2"/>
        <v>20.073480606079102</v>
      </c>
    </row>
    <row r="28" spans="1:20" s="304" customFormat="1" x14ac:dyDescent="0.25">
      <c r="A28" s="311" t="s">
        <v>737</v>
      </c>
      <c r="B28" s="312"/>
      <c r="C28" s="313">
        <v>39.610355377197266</v>
      </c>
      <c r="D28" s="313">
        <v>33.465183258056641</v>
      </c>
      <c r="E28" s="313">
        <v>37.632766723632812</v>
      </c>
      <c r="F28" s="313">
        <v>44.239376068115234</v>
      </c>
      <c r="G28" s="314"/>
      <c r="H28" s="315">
        <v>43571.486111111109</v>
      </c>
      <c r="I28" s="315">
        <v>43633.606944444444</v>
      </c>
      <c r="J28" s="315">
        <v>43768.706944444442</v>
      </c>
      <c r="K28" s="315">
        <v>43788.513888888891</v>
      </c>
      <c r="L28" s="314"/>
      <c r="M28" s="316">
        <v>0</v>
      </c>
      <c r="N28" s="316">
        <v>0</v>
      </c>
      <c r="O28" s="316">
        <v>0</v>
      </c>
      <c r="P28" s="316">
        <v>0</v>
      </c>
      <c r="R28" s="327">
        <f t="shared" ca="1" si="0"/>
        <v>44.239376068115234</v>
      </c>
      <c r="S28" s="322">
        <f t="shared" ca="1" si="1"/>
        <v>43788.513888888891</v>
      </c>
      <c r="T28" s="328">
        <f t="shared" ca="1" si="2"/>
        <v>0</v>
      </c>
    </row>
    <row r="29" spans="1:20" s="304" customFormat="1" x14ac:dyDescent="0.25">
      <c r="A29" s="311" t="s">
        <v>865</v>
      </c>
      <c r="B29" s="312"/>
      <c r="C29" s="313">
        <v>0.25154000520706177</v>
      </c>
      <c r="D29" s="313">
        <v>0.23315999656915665</v>
      </c>
      <c r="E29" s="313">
        <v>0.16420000419020653</v>
      </c>
      <c r="F29" s="313">
        <v>0.73396000266075134</v>
      </c>
      <c r="G29" s="314"/>
      <c r="H29" s="315">
        <v>43595.404861111114</v>
      </c>
      <c r="I29" s="315">
        <v>43625.488888888889</v>
      </c>
      <c r="J29" s="315">
        <v>43728.350694444445</v>
      </c>
      <c r="K29" s="315">
        <v>43915.587500000001</v>
      </c>
      <c r="L29" s="314"/>
      <c r="M29" s="316">
        <v>0</v>
      </c>
      <c r="N29" s="316">
        <v>0</v>
      </c>
      <c r="O29" s="316">
        <v>0</v>
      </c>
      <c r="P29" s="316">
        <v>0</v>
      </c>
      <c r="R29" s="327">
        <f t="shared" ca="1" si="0"/>
        <v>0.73396000266075134</v>
      </c>
      <c r="S29" s="322">
        <f t="shared" ca="1" si="1"/>
        <v>43915.587500000001</v>
      </c>
      <c r="T29" s="328">
        <f t="shared" ca="1" si="2"/>
        <v>0</v>
      </c>
    </row>
    <row r="30" spans="1:20" s="304" customFormat="1" x14ac:dyDescent="0.25">
      <c r="A30" s="311" t="s">
        <v>866</v>
      </c>
      <c r="B30" s="312"/>
      <c r="C30" s="313">
        <v>30.372268676757813</v>
      </c>
      <c r="D30" s="313">
        <v>51.46966552734375</v>
      </c>
      <c r="E30" s="313">
        <v>54.293222427368164</v>
      </c>
      <c r="F30" s="313">
        <v>53.362617492675781</v>
      </c>
      <c r="G30" s="314"/>
      <c r="H30" s="315">
        <v>43561.996527777781</v>
      </c>
      <c r="I30" s="315">
        <v>43707.018750000003</v>
      </c>
      <c r="J30" s="315">
        <v>43722.09652777778</v>
      </c>
      <c r="K30" s="315">
        <v>43808.059027777781</v>
      </c>
      <c r="L30" s="314"/>
      <c r="M30" s="316">
        <v>16.511999130249023</v>
      </c>
      <c r="N30" s="316">
        <v>26.340000152587891</v>
      </c>
      <c r="O30" s="316">
        <v>27.695999145507812</v>
      </c>
      <c r="P30" s="316">
        <v>27.780000686645508</v>
      </c>
      <c r="R30" s="327">
        <f t="shared" ca="1" si="0"/>
        <v>54.293222427368164</v>
      </c>
      <c r="S30" s="322">
        <f t="shared" ca="1" si="1"/>
        <v>43722.09652777778</v>
      </c>
      <c r="T30" s="328">
        <f t="shared" ca="1" si="2"/>
        <v>27.695999145507812</v>
      </c>
    </row>
    <row r="31" spans="1:20" s="304" customFormat="1" x14ac:dyDescent="0.25">
      <c r="A31" s="311" t="s">
        <v>740</v>
      </c>
      <c r="B31" s="312"/>
      <c r="C31" s="313">
        <v>15.152500152587891</v>
      </c>
      <c r="D31" s="313">
        <v>11.545160293579102</v>
      </c>
      <c r="E31" s="313">
        <v>14.70106029510498</v>
      </c>
      <c r="F31" s="313">
        <v>19.012729644775391</v>
      </c>
      <c r="G31" s="314"/>
      <c r="H31" s="315">
        <v>43566.888194444444</v>
      </c>
      <c r="I31" s="315">
        <v>43654.711805555555</v>
      </c>
      <c r="J31" s="315">
        <v>43767.84375</v>
      </c>
      <c r="K31" s="315">
        <v>43786.789583333331</v>
      </c>
      <c r="L31" s="314"/>
      <c r="M31" s="316">
        <v>0</v>
      </c>
      <c r="N31" s="316">
        <v>0</v>
      </c>
      <c r="O31" s="316">
        <v>0</v>
      </c>
      <c r="P31" s="316">
        <v>0</v>
      </c>
      <c r="R31" s="327">
        <f t="shared" ca="1" si="0"/>
        <v>19.012729644775391</v>
      </c>
      <c r="S31" s="322">
        <f t="shared" ca="1" si="1"/>
        <v>43786.789583333331</v>
      </c>
      <c r="T31" s="328">
        <f t="shared" ca="1" si="2"/>
        <v>0</v>
      </c>
    </row>
    <row r="32" spans="1:20" s="304" customFormat="1" x14ac:dyDescent="0.25">
      <c r="A32" s="311" t="s">
        <v>741</v>
      </c>
      <c r="B32" s="312"/>
      <c r="C32" s="313">
        <v>31.135429468208315</v>
      </c>
      <c r="D32" s="313">
        <v>26.882827366956711</v>
      </c>
      <c r="E32" s="313">
        <v>32.274394440111998</v>
      </c>
      <c r="F32" s="313">
        <v>38.370895288896321</v>
      </c>
      <c r="G32" s="314"/>
      <c r="H32" s="315">
        <v>43558.446527777778</v>
      </c>
      <c r="I32" s="315">
        <v>43641.446527777778</v>
      </c>
      <c r="J32" s="315">
        <v>43768.708333333336</v>
      </c>
      <c r="K32" s="315">
        <v>43874.377083333333</v>
      </c>
      <c r="L32" s="314"/>
      <c r="M32" s="316">
        <v>2.6063731575546263</v>
      </c>
      <c r="N32" s="316">
        <v>11.247396136888504</v>
      </c>
      <c r="O32" s="316">
        <v>2.2993597859715225</v>
      </c>
      <c r="P32" s="316">
        <v>0.72225131840682033</v>
      </c>
      <c r="R32" s="327">
        <f t="shared" ca="1" si="0"/>
        <v>38.370895288896321</v>
      </c>
      <c r="S32" s="322">
        <f t="shared" ca="1" si="1"/>
        <v>43874.377083333333</v>
      </c>
      <c r="T32" s="328">
        <f t="shared" ca="1" si="2"/>
        <v>0.72225131840682033</v>
      </c>
    </row>
    <row r="33" spans="1:20" s="304" customFormat="1" x14ac:dyDescent="0.25">
      <c r="A33" s="311" t="s">
        <v>867</v>
      </c>
      <c r="B33" s="312"/>
      <c r="C33" s="313">
        <v>0.12077649682760239</v>
      </c>
      <c r="D33" s="313">
        <v>0.38648480176925659</v>
      </c>
      <c r="E33" s="313">
        <v>0.1932424008846283</v>
      </c>
      <c r="F33" s="313">
        <v>0.36232951283454895</v>
      </c>
      <c r="G33" s="314"/>
      <c r="H33" s="315">
        <v>43611.628472222219</v>
      </c>
      <c r="I33" s="315">
        <v>43628.543055555558</v>
      </c>
      <c r="J33" s="315">
        <v>43729.70208333333</v>
      </c>
      <c r="K33" s="315">
        <v>43860.199305555558</v>
      </c>
      <c r="L33" s="314"/>
      <c r="M33" s="316">
        <v>0</v>
      </c>
      <c r="N33" s="316">
        <v>0</v>
      </c>
      <c r="O33" s="316">
        <v>0</v>
      </c>
      <c r="P33" s="316">
        <v>0</v>
      </c>
      <c r="R33" s="327">
        <f t="shared" ca="1" si="0"/>
        <v>0.38648480176925659</v>
      </c>
      <c r="S33" s="322">
        <f t="shared" ca="1" si="1"/>
        <v>43628.543055555558</v>
      </c>
      <c r="T33" s="328">
        <f t="shared" ca="1" si="2"/>
        <v>0</v>
      </c>
    </row>
    <row r="34" spans="1:20" s="304" customFormat="1" x14ac:dyDescent="0.25">
      <c r="A34" s="311" t="s">
        <v>744</v>
      </c>
      <c r="B34" s="312"/>
      <c r="C34" s="313">
        <v>39.197700500488281</v>
      </c>
      <c r="D34" s="313">
        <v>35.543678283691406</v>
      </c>
      <c r="E34" s="313">
        <v>41.190803527832031</v>
      </c>
      <c r="F34" s="313">
        <v>47.170112609863281</v>
      </c>
      <c r="G34" s="314"/>
      <c r="H34" s="315">
        <v>43559.464583333334</v>
      </c>
      <c r="I34" s="315">
        <v>43629.50277777778</v>
      </c>
      <c r="J34" s="315">
        <v>43768.709027777775</v>
      </c>
      <c r="K34" s="315">
        <v>43788.7</v>
      </c>
      <c r="L34" s="314"/>
      <c r="M34" s="316">
        <v>0</v>
      </c>
      <c r="N34" s="316">
        <v>0</v>
      </c>
      <c r="O34" s="316">
        <v>0</v>
      </c>
      <c r="P34" s="316">
        <v>0</v>
      </c>
      <c r="R34" s="327">
        <f t="shared" ca="1" si="0"/>
        <v>47.170112609863281</v>
      </c>
      <c r="S34" s="322">
        <f t="shared" ca="1" si="1"/>
        <v>43788.7</v>
      </c>
      <c r="T34" s="328">
        <f t="shared" ca="1" si="2"/>
        <v>0</v>
      </c>
    </row>
    <row r="35" spans="1:20" s="304" customFormat="1" x14ac:dyDescent="0.25">
      <c r="A35" s="311" t="s">
        <v>747</v>
      </c>
      <c r="B35" s="312"/>
      <c r="C35" s="313">
        <v>93.98511528968811</v>
      </c>
      <c r="D35" s="313">
        <v>83.717229127883911</v>
      </c>
      <c r="E35" s="313">
        <v>90.739577174186707</v>
      </c>
      <c r="F35" s="313">
        <v>98.767764925956726</v>
      </c>
      <c r="G35" s="314"/>
      <c r="H35" s="315">
        <v>43561.759027777778</v>
      </c>
      <c r="I35" s="315">
        <v>43694.95208333333</v>
      </c>
      <c r="J35" s="315">
        <v>43750.490972222222</v>
      </c>
      <c r="K35" s="315">
        <v>43870.6</v>
      </c>
      <c r="L35" s="314"/>
      <c r="M35" s="316">
        <v>13.84259819984436</v>
      </c>
      <c r="N35" s="316">
        <v>15.764790773391724</v>
      </c>
      <c r="O35" s="316">
        <v>11.612898707389832</v>
      </c>
      <c r="P35" s="316">
        <v>15.831683993339539</v>
      </c>
      <c r="R35" s="327">
        <f t="shared" ca="1" si="0"/>
        <v>98.767764925956726</v>
      </c>
      <c r="S35" s="322">
        <f t="shared" ca="1" si="1"/>
        <v>43870.6</v>
      </c>
      <c r="T35" s="328">
        <f t="shared" ca="1" si="2"/>
        <v>15.831683993339539</v>
      </c>
    </row>
    <row r="36" spans="1:20" s="304" customFormat="1" x14ac:dyDescent="0.25">
      <c r="A36" s="311" t="s">
        <v>749</v>
      </c>
      <c r="B36" s="312"/>
      <c r="C36" s="313">
        <v>5.1628659918823239</v>
      </c>
      <c r="D36" s="313">
        <v>7.062530783191681</v>
      </c>
      <c r="E36" s="313">
        <v>7.239933967590332</v>
      </c>
      <c r="F36" s="313">
        <v>9.9761083635559089</v>
      </c>
      <c r="G36" s="314"/>
      <c r="H36" s="315">
        <v>43561.97152777778</v>
      </c>
      <c r="I36" s="315">
        <v>43688.989583333336</v>
      </c>
      <c r="J36" s="315">
        <v>43765.120138888888</v>
      </c>
      <c r="K36" s="315">
        <v>43851.111111111109</v>
      </c>
      <c r="L36" s="314"/>
      <c r="M36" s="316">
        <v>3.5802733853378292</v>
      </c>
      <c r="N36" s="316">
        <v>2.6581745419654847</v>
      </c>
      <c r="O36" s="316">
        <v>2.6040000915527344</v>
      </c>
      <c r="P36" s="316">
        <v>6.4697058710327147</v>
      </c>
      <c r="R36" s="327">
        <f t="shared" ca="1" si="0"/>
        <v>9.9761083635559089</v>
      </c>
      <c r="S36" s="322">
        <f t="shared" ca="1" si="1"/>
        <v>43851.111111111109</v>
      </c>
      <c r="T36" s="328">
        <f t="shared" ca="1" si="2"/>
        <v>6.4697058710327147</v>
      </c>
    </row>
    <row r="37" spans="1:20" s="304" customFormat="1" x14ac:dyDescent="0.25">
      <c r="A37" s="311" t="s">
        <v>255</v>
      </c>
      <c r="B37" s="312"/>
      <c r="C37" s="313">
        <v>1.2073200345039368</v>
      </c>
      <c r="D37" s="313">
        <v>1.4026400446891785</v>
      </c>
      <c r="E37" s="313">
        <v>1.2402800321578979</v>
      </c>
      <c r="F37" s="313">
        <v>1.3049800395965576</v>
      </c>
      <c r="G37" s="314"/>
      <c r="H37" s="315">
        <v>43609.67083333333</v>
      </c>
      <c r="I37" s="315">
        <v>43642.542361111111</v>
      </c>
      <c r="J37" s="315">
        <v>43732.51458333333</v>
      </c>
      <c r="K37" s="315">
        <v>43881.054861111108</v>
      </c>
      <c r="L37" s="314"/>
      <c r="M37" s="316">
        <v>0.6470000147819519</v>
      </c>
      <c r="N37" s="316">
        <v>0.77640002965927124</v>
      </c>
      <c r="O37" s="316">
        <v>0.6470000147819519</v>
      </c>
      <c r="P37" s="316">
        <v>0.71170002222061157</v>
      </c>
      <c r="R37" s="327">
        <f t="shared" ca="1" si="0"/>
        <v>1.4026400446891785</v>
      </c>
      <c r="S37" s="322">
        <f t="shared" ca="1" si="1"/>
        <v>43642.542361111111</v>
      </c>
      <c r="T37" s="328">
        <f t="shared" ca="1" si="2"/>
        <v>0.77640002965927124</v>
      </c>
    </row>
    <row r="38" spans="1:20" s="304" customFormat="1" x14ac:dyDescent="0.25">
      <c r="A38" s="311" t="s">
        <v>751</v>
      </c>
      <c r="B38" s="312"/>
      <c r="C38" s="313">
        <v>60.612108398270131</v>
      </c>
      <c r="D38" s="313">
        <v>80.089569280223856</v>
      </c>
      <c r="E38" s="313">
        <v>95.490835791434279</v>
      </c>
      <c r="F38" s="313">
        <v>110.08529540757752</v>
      </c>
      <c r="G38" s="314"/>
      <c r="H38" s="315">
        <v>43587.762499999997</v>
      </c>
      <c r="I38" s="315">
        <v>43705.553472222222</v>
      </c>
      <c r="J38" s="315">
        <v>43748.054861111108</v>
      </c>
      <c r="K38" s="315">
        <v>43846.90625</v>
      </c>
      <c r="L38" s="314"/>
      <c r="M38" s="316">
        <v>1.5141850981331171</v>
      </c>
      <c r="N38" s="316">
        <v>3.2598328477320968</v>
      </c>
      <c r="O38" s="316">
        <v>4.7470804223650687</v>
      </c>
      <c r="P38" s="316">
        <v>5.0503029144427769</v>
      </c>
      <c r="R38" s="327">
        <f t="shared" ca="1" si="0"/>
        <v>110.08529540757752</v>
      </c>
      <c r="S38" s="322">
        <f t="shared" ca="1" si="1"/>
        <v>43846.90625</v>
      </c>
      <c r="T38" s="328">
        <f t="shared" ca="1" si="2"/>
        <v>5.0503029144427769</v>
      </c>
    </row>
    <row r="39" spans="1:20" s="304" customFormat="1" x14ac:dyDescent="0.25">
      <c r="A39" s="311" t="s">
        <v>753</v>
      </c>
      <c r="B39" s="312"/>
      <c r="C39" s="313">
        <v>15.049250361509621</v>
      </c>
      <c r="D39" s="313">
        <v>13.916645662859082</v>
      </c>
      <c r="E39" s="313">
        <v>16.556249618530273</v>
      </c>
      <c r="F39" s="313">
        <v>17.986709594726562</v>
      </c>
      <c r="G39" s="314"/>
      <c r="H39" s="315">
        <v>43559.408333333333</v>
      </c>
      <c r="I39" s="315">
        <v>43622.480555555558</v>
      </c>
      <c r="J39" s="315">
        <v>43767.706250000003</v>
      </c>
      <c r="K39" s="315">
        <v>43816.488888888889</v>
      </c>
      <c r="L39" s="314"/>
      <c r="M39" s="316">
        <v>2.9303999617695808E-3</v>
      </c>
      <c r="N39" s="316">
        <v>0</v>
      </c>
      <c r="O39" s="316">
        <v>0</v>
      </c>
      <c r="P39" s="316">
        <v>0</v>
      </c>
      <c r="R39" s="327">
        <f t="shared" ca="1" si="0"/>
        <v>17.986709594726562</v>
      </c>
      <c r="S39" s="322">
        <f t="shared" ca="1" si="1"/>
        <v>43816.488888888889</v>
      </c>
      <c r="T39" s="328">
        <f t="shared" ca="1" si="2"/>
        <v>0</v>
      </c>
    </row>
    <row r="40" spans="1:20" s="304" customFormat="1" x14ac:dyDescent="0.25">
      <c r="A40" s="311" t="s">
        <v>755</v>
      </c>
      <c r="B40" s="312"/>
      <c r="C40" s="313">
        <v>44.742556772440913</v>
      </c>
      <c r="D40" s="313">
        <v>61.27452503051758</v>
      </c>
      <c r="E40" s="313">
        <v>56.536194717942237</v>
      </c>
      <c r="F40" s="313">
        <v>29.035346207090377</v>
      </c>
      <c r="G40" s="314"/>
      <c r="H40" s="315">
        <v>43572.574999999997</v>
      </c>
      <c r="I40" s="315">
        <v>43693.938888888886</v>
      </c>
      <c r="J40" s="315">
        <v>43709.563888888886</v>
      </c>
      <c r="K40" s="315">
        <v>43784.338194444441</v>
      </c>
      <c r="L40" s="314"/>
      <c r="M40" s="316">
        <v>1.225347987622261</v>
      </c>
      <c r="N40" s="316">
        <v>30.344799145126345</v>
      </c>
      <c r="O40" s="316">
        <v>31.050379897956848</v>
      </c>
      <c r="P40" s="316">
        <v>3.6403915405950547</v>
      </c>
      <c r="R40" s="327">
        <f t="shared" ca="1" si="0"/>
        <v>61.27452503051758</v>
      </c>
      <c r="S40" s="322">
        <f t="shared" ca="1" si="1"/>
        <v>43693.938888888886</v>
      </c>
      <c r="T40" s="328">
        <f t="shared" ca="1" si="2"/>
        <v>30.344799145126345</v>
      </c>
    </row>
    <row r="41" spans="1:20" s="304" customFormat="1" x14ac:dyDescent="0.25">
      <c r="A41" s="311" t="s">
        <v>757</v>
      </c>
      <c r="B41" s="312"/>
      <c r="C41" s="313" t="s">
        <v>873</v>
      </c>
      <c r="D41" s="313" t="s">
        <v>873</v>
      </c>
      <c r="E41" s="313" t="s">
        <v>873</v>
      </c>
      <c r="F41" s="313" t="s">
        <v>873</v>
      </c>
      <c r="G41" s="314"/>
      <c r="H41" s="315" t="s">
        <v>875</v>
      </c>
      <c r="I41" s="315" t="s">
        <v>875</v>
      </c>
      <c r="J41" s="315" t="s">
        <v>875</v>
      </c>
      <c r="K41" s="315" t="s">
        <v>875</v>
      </c>
      <c r="L41" s="314"/>
      <c r="M41" s="316">
        <v>0</v>
      </c>
      <c r="N41" s="316">
        <v>0</v>
      </c>
      <c r="O41" s="316">
        <v>0</v>
      </c>
      <c r="P41" s="316">
        <v>0</v>
      </c>
      <c r="R41" s="327" t="str">
        <f t="shared" ca="1" si="0"/>
        <v/>
      </c>
      <c r="S41" s="322" t="str">
        <f t="shared" ca="1" si="1"/>
        <v/>
      </c>
      <c r="T41" s="328" t="str">
        <f t="shared" ca="1" si="2"/>
        <v/>
      </c>
    </row>
    <row r="42" spans="1:20" s="304" customFormat="1" x14ac:dyDescent="0.25">
      <c r="A42" s="311" t="s">
        <v>760</v>
      </c>
      <c r="B42" s="312"/>
      <c r="C42" s="313">
        <v>7.5399710611460211</v>
      </c>
      <c r="D42" s="313">
        <v>12.819957658870459</v>
      </c>
      <c r="E42" s="313">
        <v>0.24921709516018631</v>
      </c>
      <c r="F42" s="313">
        <v>6.1145852845975757</v>
      </c>
      <c r="G42" s="314"/>
      <c r="H42" s="315">
        <v>43593.841666666667</v>
      </c>
      <c r="I42" s="315">
        <v>43631.838888888888</v>
      </c>
      <c r="J42" s="315">
        <v>43743.849305555559</v>
      </c>
      <c r="K42" s="315">
        <v>43778.364583333336</v>
      </c>
      <c r="L42" s="314"/>
      <c r="M42" s="316">
        <v>0.52201032648062706</v>
      </c>
      <c r="N42" s="316">
        <v>7.4439972861051557E-2</v>
      </c>
      <c r="O42" s="316">
        <v>0.58714530088871719</v>
      </c>
      <c r="P42" s="316">
        <v>0.52945430622190237</v>
      </c>
      <c r="R42" s="327">
        <f t="shared" ca="1" si="0"/>
        <v>12.819957658870459</v>
      </c>
      <c r="S42" s="322">
        <f t="shared" ca="1" si="1"/>
        <v>43631.838888888888</v>
      </c>
      <c r="T42" s="328">
        <f t="shared" ca="1" si="2"/>
        <v>7.4439972861051557E-2</v>
      </c>
    </row>
    <row r="43" spans="1:20" s="304" customFormat="1" x14ac:dyDescent="0.25">
      <c r="A43" s="311" t="s">
        <v>762</v>
      </c>
      <c r="B43" s="312"/>
      <c r="C43" s="313">
        <v>54.784590609371662</v>
      </c>
      <c r="D43" s="313">
        <v>44.060258865356445</v>
      </c>
      <c r="E43" s="313">
        <v>59.544210031628609</v>
      </c>
      <c r="F43" s="313">
        <v>63.243368148803711</v>
      </c>
      <c r="G43" s="314"/>
      <c r="H43" s="315">
        <v>43558.505555555559</v>
      </c>
      <c r="I43" s="315">
        <v>43672.482638888891</v>
      </c>
      <c r="J43" s="315">
        <v>43769.727083333331</v>
      </c>
      <c r="K43" s="315">
        <v>43788.702777777777</v>
      </c>
      <c r="L43" s="314"/>
      <c r="M43" s="316">
        <v>44.293861389160156</v>
      </c>
      <c r="N43" s="316">
        <v>29.85215950012207</v>
      </c>
      <c r="O43" s="316">
        <v>20.128679275512695</v>
      </c>
      <c r="P43" s="316">
        <v>25.546560287475586</v>
      </c>
      <c r="R43" s="327">
        <f t="shared" ca="1" si="0"/>
        <v>63.243368148803711</v>
      </c>
      <c r="S43" s="322">
        <f t="shared" ca="1" si="1"/>
        <v>43788.702777777777</v>
      </c>
      <c r="T43" s="328">
        <f t="shared" ca="1" si="2"/>
        <v>25.546560287475586</v>
      </c>
    </row>
    <row r="44" spans="1:20" s="304" customFormat="1" x14ac:dyDescent="0.25">
      <c r="A44" s="311" t="s">
        <v>764</v>
      </c>
      <c r="B44" s="312"/>
      <c r="C44" s="313">
        <v>35.689291820018326</v>
      </c>
      <c r="D44" s="313">
        <v>25.291026844609529</v>
      </c>
      <c r="E44" s="313">
        <v>15.5200104534958</v>
      </c>
      <c r="F44" s="313">
        <v>38.979826414600133</v>
      </c>
      <c r="G44" s="314"/>
      <c r="H44" s="315">
        <v>43559.377083333333</v>
      </c>
      <c r="I44" s="315">
        <v>43648.118055555555</v>
      </c>
      <c r="J44" s="315">
        <v>43767.730555555558</v>
      </c>
      <c r="K44" s="315">
        <v>43839.711111111108</v>
      </c>
      <c r="L44" s="314"/>
      <c r="M44" s="316">
        <v>11.650546747697293</v>
      </c>
      <c r="N44" s="316">
        <v>6.0549302408136434</v>
      </c>
      <c r="O44" s="316">
        <v>12.444617706663578</v>
      </c>
      <c r="P44" s="316">
        <v>13.006799813002468</v>
      </c>
      <c r="R44" s="327">
        <f t="shared" ca="1" si="0"/>
        <v>38.979826414600133</v>
      </c>
      <c r="S44" s="322">
        <f t="shared" ca="1" si="1"/>
        <v>43839.711111111108</v>
      </c>
      <c r="T44" s="328">
        <f t="shared" ca="1" si="2"/>
        <v>13.006799813002468</v>
      </c>
    </row>
    <row r="45" spans="1:20" s="304" customFormat="1" x14ac:dyDescent="0.25">
      <c r="A45" s="311" t="s">
        <v>868</v>
      </c>
      <c r="B45" s="312"/>
      <c r="C45" s="313">
        <v>17.828606888122795</v>
      </c>
      <c r="D45" s="313">
        <v>22.802370814481733</v>
      </c>
      <c r="E45" s="313">
        <v>23.432681084969985</v>
      </c>
      <c r="F45" s="313">
        <v>24.729081212562924</v>
      </c>
      <c r="G45" s="314"/>
      <c r="H45" s="315">
        <v>43615.701388888891</v>
      </c>
      <c r="I45" s="315">
        <v>43690.744444444441</v>
      </c>
      <c r="J45" s="315">
        <v>43712.506249999999</v>
      </c>
      <c r="K45" s="315">
        <v>43796.731249999997</v>
      </c>
      <c r="L45" s="314"/>
      <c r="M45" s="316">
        <v>3.3089233375451861</v>
      </c>
      <c r="N45" s="316">
        <v>9.3651088903341293</v>
      </c>
      <c r="O45" s="316">
        <v>9.6339647335800986</v>
      </c>
      <c r="P45" s="316">
        <v>8.5709905391758721</v>
      </c>
      <c r="R45" s="327">
        <f t="shared" ca="1" si="0"/>
        <v>24.729081212562924</v>
      </c>
      <c r="S45" s="322">
        <f t="shared" ca="1" si="1"/>
        <v>43796.731249999997</v>
      </c>
      <c r="T45" s="328">
        <f t="shared" ca="1" si="2"/>
        <v>8.5709905391758721</v>
      </c>
    </row>
    <row r="46" spans="1:20" s="304" customFormat="1" x14ac:dyDescent="0.25">
      <c r="A46" s="311" t="s">
        <v>766</v>
      </c>
      <c r="B46" s="312"/>
      <c r="C46" s="313">
        <v>17.384966127490998</v>
      </c>
      <c r="D46" s="313">
        <v>26.926108311031342</v>
      </c>
      <c r="E46" s="313">
        <v>27.773570287361146</v>
      </c>
      <c r="F46" s="313">
        <v>31.5833095315094</v>
      </c>
      <c r="G46" s="314"/>
      <c r="H46" s="315">
        <v>43563.29791666667</v>
      </c>
      <c r="I46" s="315">
        <v>43699.976388888892</v>
      </c>
      <c r="J46" s="315">
        <v>43710.925000000003</v>
      </c>
      <c r="K46" s="315">
        <v>43883.673611111109</v>
      </c>
      <c r="L46" s="314"/>
      <c r="M46" s="316">
        <v>1.648966066455841</v>
      </c>
      <c r="N46" s="316">
        <v>5.6125096782188413</v>
      </c>
      <c r="O46" s="316">
        <v>5.7879707695388793</v>
      </c>
      <c r="P46" s="316">
        <v>6.3497089150543218</v>
      </c>
      <c r="R46" s="327">
        <f t="shared" ca="1" si="0"/>
        <v>31.5833095315094</v>
      </c>
      <c r="S46" s="322">
        <f t="shared" ca="1" si="1"/>
        <v>43883.673611111109</v>
      </c>
      <c r="T46" s="328">
        <f t="shared" ca="1" si="2"/>
        <v>6.3497089150543218</v>
      </c>
    </row>
    <row r="47" spans="1:20" s="304" customFormat="1" x14ac:dyDescent="0.25">
      <c r="A47" s="311" t="s">
        <v>768</v>
      </c>
      <c r="B47" s="312"/>
      <c r="C47" s="313">
        <v>31.264530181884766</v>
      </c>
      <c r="D47" s="313">
        <v>33.095279693603516</v>
      </c>
      <c r="E47" s="313">
        <v>33.058459281921387</v>
      </c>
      <c r="F47" s="313">
        <v>33.617429256439209</v>
      </c>
      <c r="G47" s="314"/>
      <c r="H47" s="315">
        <v>43562.022222222222</v>
      </c>
      <c r="I47" s="315">
        <v>43700.009722222225</v>
      </c>
      <c r="J47" s="315">
        <v>43712.246527777781</v>
      </c>
      <c r="K47" s="315">
        <v>43890.093055555553</v>
      </c>
      <c r="L47" s="314"/>
      <c r="M47" s="316">
        <v>4.7880001068115234</v>
      </c>
      <c r="N47" s="316">
        <v>6.2321356600341797</v>
      </c>
      <c r="O47" s="316">
        <v>6.5316601520080564</v>
      </c>
      <c r="P47" s="316">
        <v>6.7873195771484376</v>
      </c>
      <c r="R47" s="327">
        <f t="shared" ca="1" si="0"/>
        <v>33.617429256439209</v>
      </c>
      <c r="S47" s="322">
        <f t="shared" ca="1" si="1"/>
        <v>43890.093055555553</v>
      </c>
      <c r="T47" s="328">
        <f t="shared" ca="1" si="2"/>
        <v>6.7873195771484376</v>
      </c>
    </row>
    <row r="48" spans="1:20" s="304" customFormat="1" x14ac:dyDescent="0.25">
      <c r="A48" s="311" t="s">
        <v>770</v>
      </c>
      <c r="B48" s="312"/>
      <c r="C48" s="313">
        <v>49.672771064412295</v>
      </c>
      <c r="D48" s="313">
        <v>45.817696478589532</v>
      </c>
      <c r="E48" s="313">
        <v>61.241942915731507</v>
      </c>
      <c r="F48" s="313">
        <v>65.112580248732897</v>
      </c>
      <c r="G48" s="314"/>
      <c r="H48" s="315">
        <v>43565.343055555553</v>
      </c>
      <c r="I48" s="315">
        <v>43626.729861111111</v>
      </c>
      <c r="J48" s="315">
        <v>43767.734722222223</v>
      </c>
      <c r="K48" s="315">
        <v>43782.722222222219</v>
      </c>
      <c r="L48" s="314"/>
      <c r="M48" s="316">
        <v>3.7457622073930499</v>
      </c>
      <c r="N48" s="316">
        <v>3.5052080288521048</v>
      </c>
      <c r="O48" s="316">
        <v>3.0260229605635849</v>
      </c>
      <c r="P48" s="316">
        <v>3.1476956309013366</v>
      </c>
      <c r="R48" s="327">
        <f t="shared" ca="1" si="0"/>
        <v>65.112580248732897</v>
      </c>
      <c r="S48" s="322">
        <f t="shared" ca="1" si="1"/>
        <v>43782.722222222219</v>
      </c>
      <c r="T48" s="328">
        <f t="shared" ca="1" si="2"/>
        <v>3.1476956309013366</v>
      </c>
    </row>
    <row r="49" spans="1:20" s="304" customFormat="1" x14ac:dyDescent="0.25">
      <c r="A49" s="311" t="s">
        <v>772</v>
      </c>
      <c r="B49" s="312"/>
      <c r="C49" s="313">
        <v>1.2092000246047974</v>
      </c>
      <c r="D49" s="313">
        <v>5.26094582490623</v>
      </c>
      <c r="E49" s="313">
        <v>4.6819461658596992</v>
      </c>
      <c r="F49" s="313">
        <v>1.2696599960327148</v>
      </c>
      <c r="G49" s="314"/>
      <c r="H49" s="315">
        <v>43592.32916666667</v>
      </c>
      <c r="I49" s="315">
        <v>43691.379166666666</v>
      </c>
      <c r="J49" s="315">
        <v>43734.771527777775</v>
      </c>
      <c r="K49" s="315">
        <v>43872.554166666669</v>
      </c>
      <c r="L49" s="314"/>
      <c r="M49" s="316">
        <v>0</v>
      </c>
      <c r="N49" s="316">
        <v>0</v>
      </c>
      <c r="O49" s="316">
        <v>0.11721599847078323</v>
      </c>
      <c r="P49" s="316">
        <v>0</v>
      </c>
      <c r="R49" s="327">
        <f t="shared" ca="1" si="0"/>
        <v>5.26094582490623</v>
      </c>
      <c r="S49" s="322">
        <f t="shared" ca="1" si="1"/>
        <v>43691.379166666666</v>
      </c>
      <c r="T49" s="328">
        <f t="shared" ca="1" si="2"/>
        <v>0</v>
      </c>
    </row>
    <row r="50" spans="1:20" s="304" customFormat="1" x14ac:dyDescent="0.25">
      <c r="A50" s="311" t="s">
        <v>774</v>
      </c>
      <c r="B50" s="312"/>
      <c r="C50" s="313">
        <v>26.410664984914302</v>
      </c>
      <c r="D50" s="313">
        <v>22.7161163402074</v>
      </c>
      <c r="E50" s="313">
        <v>28.602008161106109</v>
      </c>
      <c r="F50" s="313">
        <v>31.461754885346831</v>
      </c>
      <c r="G50" s="314"/>
      <c r="H50" s="315">
        <v>43570.725694444445</v>
      </c>
      <c r="I50" s="315">
        <v>43640.702777777777</v>
      </c>
      <c r="J50" s="315">
        <v>43768.718055555553</v>
      </c>
      <c r="K50" s="315">
        <v>43788.695138888892</v>
      </c>
      <c r="L50" s="314"/>
      <c r="M50" s="316">
        <v>2.4490656349387168</v>
      </c>
      <c r="N50" s="316">
        <v>0.41339722399646039</v>
      </c>
      <c r="O50" s="316">
        <v>0.11432772592544554</v>
      </c>
      <c r="P50" s="316">
        <v>4.5434084565579888E-2</v>
      </c>
      <c r="R50" s="327">
        <f t="shared" ca="1" si="0"/>
        <v>31.461754885346831</v>
      </c>
      <c r="S50" s="322">
        <f t="shared" ca="1" si="1"/>
        <v>43788.695138888892</v>
      </c>
      <c r="T50" s="328">
        <f t="shared" ca="1" si="2"/>
        <v>4.5434084565579888E-2</v>
      </c>
    </row>
    <row r="51" spans="1:20" s="304" customFormat="1" x14ac:dyDescent="0.25">
      <c r="A51" s="311" t="s">
        <v>776</v>
      </c>
      <c r="B51" s="312"/>
      <c r="C51" s="313">
        <v>17.837440490722656</v>
      </c>
      <c r="D51" s="313">
        <v>16.302080154418945</v>
      </c>
      <c r="E51" s="313">
        <v>19.675760269165039</v>
      </c>
      <c r="F51" s="313">
        <v>22.739601135253906</v>
      </c>
      <c r="G51" s="314"/>
      <c r="H51" s="315">
        <v>43556.725694444445</v>
      </c>
      <c r="I51" s="315">
        <v>43704.717361111114</v>
      </c>
      <c r="J51" s="315">
        <v>43766.706944444442</v>
      </c>
      <c r="K51" s="315">
        <v>43788.686111111114</v>
      </c>
      <c r="L51" s="314"/>
      <c r="M51" s="316">
        <v>0</v>
      </c>
      <c r="N51" s="316">
        <v>0</v>
      </c>
      <c r="O51" s="316">
        <v>0</v>
      </c>
      <c r="P51" s="316">
        <v>0</v>
      </c>
      <c r="R51" s="327">
        <f t="shared" ca="1" si="0"/>
        <v>22.739601135253906</v>
      </c>
      <c r="S51" s="322">
        <f t="shared" ca="1" si="1"/>
        <v>43788.686111111114</v>
      </c>
      <c r="T51" s="328">
        <f t="shared" ca="1" si="2"/>
        <v>0</v>
      </c>
    </row>
    <row r="52" spans="1:20" s="304" customFormat="1" x14ac:dyDescent="0.25">
      <c r="A52" s="311" t="s">
        <v>778</v>
      </c>
      <c r="B52" s="312"/>
      <c r="C52" s="313">
        <v>36.416450545657426</v>
      </c>
      <c r="D52" s="313">
        <v>35.786999385803938</v>
      </c>
      <c r="E52" s="313">
        <v>43.177997976541519</v>
      </c>
      <c r="F52" s="313">
        <v>45.512140944600105</v>
      </c>
      <c r="G52" s="314"/>
      <c r="H52" s="315">
        <v>43556.740277777775</v>
      </c>
      <c r="I52" s="315">
        <v>43686.712500000001</v>
      </c>
      <c r="J52" s="315">
        <v>43759.732638888891</v>
      </c>
      <c r="K52" s="315">
        <v>43790.720138888886</v>
      </c>
      <c r="L52" s="314"/>
      <c r="M52" s="316">
        <v>0</v>
      </c>
      <c r="N52" s="316">
        <v>4.5880001038312912E-2</v>
      </c>
      <c r="O52" s="316">
        <v>7.6260000467300415E-2</v>
      </c>
      <c r="P52" s="316">
        <v>0.13996000587940216</v>
      </c>
      <c r="R52" s="327">
        <f t="shared" ca="1" si="0"/>
        <v>45.512140944600105</v>
      </c>
      <c r="S52" s="322">
        <f t="shared" ca="1" si="1"/>
        <v>43790.720138888886</v>
      </c>
      <c r="T52" s="328">
        <f t="shared" ca="1" si="2"/>
        <v>0.13996000587940216</v>
      </c>
    </row>
    <row r="53" spans="1:20" s="304" customFormat="1" x14ac:dyDescent="0.25">
      <c r="A53" s="311" t="s">
        <v>781</v>
      </c>
      <c r="B53" s="312"/>
      <c r="C53" s="313">
        <v>9.2122741173952818</v>
      </c>
      <c r="D53" s="313">
        <v>8.1540880799293518</v>
      </c>
      <c r="E53" s="313">
        <v>10.575666256248951</v>
      </c>
      <c r="F53" s="313">
        <v>11.945967402309179</v>
      </c>
      <c r="G53" s="314"/>
      <c r="H53" s="315">
        <v>43566.461111111108</v>
      </c>
      <c r="I53" s="315">
        <v>43633.723611111112</v>
      </c>
      <c r="J53" s="315">
        <v>43767.732638888891</v>
      </c>
      <c r="K53" s="315">
        <v>43815.709722222222</v>
      </c>
      <c r="L53" s="314"/>
      <c r="M53" s="316">
        <v>0.31231999211013317</v>
      </c>
      <c r="N53" s="316">
        <v>0.30123999714851379</v>
      </c>
      <c r="O53" s="316">
        <v>0.47322998568415642</v>
      </c>
      <c r="P53" s="316">
        <v>0.32347999140620232</v>
      </c>
      <c r="R53" s="327">
        <f t="shared" ca="1" si="0"/>
        <v>11.945967402309179</v>
      </c>
      <c r="S53" s="322">
        <f t="shared" ca="1" si="1"/>
        <v>43815.709722222222</v>
      </c>
      <c r="T53" s="328">
        <f t="shared" ca="1" si="2"/>
        <v>0.32347999140620232</v>
      </c>
    </row>
    <row r="54" spans="1:20" s="304" customFormat="1" x14ac:dyDescent="0.25">
      <c r="A54" s="311" t="s">
        <v>783</v>
      </c>
      <c r="B54" s="312"/>
      <c r="C54" s="313">
        <v>23.111120223999023</v>
      </c>
      <c r="D54" s="313">
        <v>22.624416559814453</v>
      </c>
      <c r="E54" s="313">
        <v>26.491964666542053</v>
      </c>
      <c r="F54" s="313">
        <v>28.849501344375611</v>
      </c>
      <c r="G54" s="314"/>
      <c r="H54" s="315">
        <v>43560.37222222222</v>
      </c>
      <c r="I54" s="315">
        <v>43621.674305555556</v>
      </c>
      <c r="J54" s="315">
        <v>43766.700694444444</v>
      </c>
      <c r="K54" s="315">
        <v>43815.743055555555</v>
      </c>
      <c r="L54" s="314"/>
      <c r="M54" s="316">
        <v>0</v>
      </c>
      <c r="N54" s="316">
        <v>2.7877771555175781</v>
      </c>
      <c r="O54" s="316">
        <v>0.16004595011138917</v>
      </c>
      <c r="P54" s="316">
        <v>0.18982193153381346</v>
      </c>
      <c r="R54" s="327">
        <f t="shared" ca="1" si="0"/>
        <v>28.849501344375611</v>
      </c>
      <c r="S54" s="322">
        <f t="shared" ca="1" si="1"/>
        <v>43815.743055555555</v>
      </c>
      <c r="T54" s="328">
        <f t="shared" ca="1" si="2"/>
        <v>0.18982193153381346</v>
      </c>
    </row>
    <row r="55" spans="1:20" s="304" customFormat="1" x14ac:dyDescent="0.25">
      <c r="A55" s="311" t="s">
        <v>785</v>
      </c>
      <c r="B55" s="312"/>
      <c r="C55" s="313">
        <v>23.712234497070312</v>
      </c>
      <c r="D55" s="313">
        <v>20.474525451660156</v>
      </c>
      <c r="E55" s="313">
        <v>21.29271125793457</v>
      </c>
      <c r="F55" s="313">
        <v>23.669992446899414</v>
      </c>
      <c r="G55" s="314"/>
      <c r="H55" s="315">
        <v>43603.78402777778</v>
      </c>
      <c r="I55" s="315">
        <v>43692.3125</v>
      </c>
      <c r="J55" s="315">
        <v>43722.262499999997</v>
      </c>
      <c r="K55" s="315">
        <v>43845.462500000001</v>
      </c>
      <c r="L55" s="314"/>
      <c r="M55" s="316">
        <v>0</v>
      </c>
      <c r="N55" s="316">
        <v>19.765548706054687</v>
      </c>
      <c r="O55" s="316">
        <v>26.314992904663086</v>
      </c>
      <c r="P55" s="316">
        <v>18.241739273071289</v>
      </c>
      <c r="R55" s="327">
        <f t="shared" ca="1" si="0"/>
        <v>23.712234497070312</v>
      </c>
      <c r="S55" s="322">
        <f t="shared" ca="1" si="1"/>
        <v>43603.78402777778</v>
      </c>
      <c r="T55" s="328">
        <f t="shared" ca="1" si="2"/>
        <v>0</v>
      </c>
    </row>
    <row r="56" spans="1:20" s="304" customFormat="1" x14ac:dyDescent="0.25">
      <c r="A56" s="311" t="s">
        <v>869</v>
      </c>
      <c r="B56" s="312"/>
      <c r="C56" s="313">
        <v>3.0532295703887939</v>
      </c>
      <c r="D56" s="313">
        <v>3.1011335849761963</v>
      </c>
      <c r="E56" s="313">
        <v>1.1388611495494843</v>
      </c>
      <c r="F56" s="313">
        <v>2.300017774105072</v>
      </c>
      <c r="G56" s="314"/>
      <c r="H56" s="315">
        <v>43611.696527777778</v>
      </c>
      <c r="I56" s="315">
        <v>43619.229166666664</v>
      </c>
      <c r="J56" s="315">
        <v>43731.363888888889</v>
      </c>
      <c r="K56" s="315">
        <v>43819.286111111112</v>
      </c>
      <c r="L56" s="314"/>
      <c r="M56" s="316">
        <v>1.916159987449646</v>
      </c>
      <c r="N56" s="316">
        <v>1.9640640020370483</v>
      </c>
      <c r="O56" s="316">
        <v>0.67065602540969849</v>
      </c>
      <c r="P56" s="316">
        <v>1.341312050819397</v>
      </c>
      <c r="R56" s="327">
        <f t="shared" ca="1" si="0"/>
        <v>3.1011335849761963</v>
      </c>
      <c r="S56" s="322">
        <f t="shared" ca="1" si="1"/>
        <v>43619.229166666664</v>
      </c>
      <c r="T56" s="328">
        <f t="shared" ca="1" si="2"/>
        <v>1.9640640020370483</v>
      </c>
    </row>
    <row r="57" spans="1:20" s="304" customFormat="1" x14ac:dyDescent="0.25">
      <c r="A57" s="311" t="s">
        <v>788</v>
      </c>
      <c r="B57" s="312"/>
      <c r="C57" s="313">
        <v>5.5970640182495117</v>
      </c>
      <c r="D57" s="313">
        <v>7.2002456653863192</v>
      </c>
      <c r="E57" s="313">
        <v>2.6662488449364901</v>
      </c>
      <c r="F57" s="313">
        <v>11.476494224974886</v>
      </c>
      <c r="G57" s="314"/>
      <c r="H57" s="315">
        <v>43601.996527777781</v>
      </c>
      <c r="I57" s="315">
        <v>43667</v>
      </c>
      <c r="J57" s="315">
        <v>43725.980555555558</v>
      </c>
      <c r="K57" s="315">
        <v>43917.351388888892</v>
      </c>
      <c r="L57" s="314"/>
      <c r="M57" s="316">
        <v>0</v>
      </c>
      <c r="N57" s="316">
        <v>1.6334450710564852</v>
      </c>
      <c r="O57" s="316">
        <v>3.3689098823815584</v>
      </c>
      <c r="P57" s="316">
        <v>0.22825530171394348</v>
      </c>
      <c r="R57" s="327">
        <f t="shared" ca="1" si="0"/>
        <v>11.476494224974886</v>
      </c>
      <c r="S57" s="322">
        <f t="shared" ca="1" si="1"/>
        <v>43917.351388888892</v>
      </c>
      <c r="T57" s="328">
        <f t="shared" ca="1" si="2"/>
        <v>0.22825530171394348</v>
      </c>
    </row>
    <row r="58" spans="1:20" s="304" customFormat="1" x14ac:dyDescent="0.25">
      <c r="A58" s="311" t="s">
        <v>790</v>
      </c>
      <c r="B58" s="312"/>
      <c r="C58" s="313">
        <v>5.8218398094177246</v>
      </c>
      <c r="D58" s="313">
        <v>-0.93333238363265991</v>
      </c>
      <c r="E58" s="313">
        <v>-1.719045877456665</v>
      </c>
      <c r="F58" s="313">
        <v>-1.6761888265609741</v>
      </c>
      <c r="G58" s="314"/>
      <c r="H58" s="315">
        <v>43556.301388888889</v>
      </c>
      <c r="I58" s="315">
        <v>43628.252083333333</v>
      </c>
      <c r="J58" s="315">
        <v>43769.652083333334</v>
      </c>
      <c r="K58" s="315">
        <v>43901.43472222222</v>
      </c>
      <c r="L58" s="314"/>
      <c r="M58" s="316">
        <v>0</v>
      </c>
      <c r="N58" s="316">
        <v>0</v>
      </c>
      <c r="O58" s="316">
        <v>0</v>
      </c>
      <c r="P58" s="316">
        <v>0</v>
      </c>
      <c r="R58" s="327">
        <f t="shared" ca="1" si="0"/>
        <v>5.8218398094177246</v>
      </c>
      <c r="S58" s="322">
        <f t="shared" ca="1" si="1"/>
        <v>43556.301388888889</v>
      </c>
      <c r="T58" s="328">
        <f t="shared" ca="1" si="2"/>
        <v>0</v>
      </c>
    </row>
    <row r="59" spans="1:20" s="304" customFormat="1" x14ac:dyDescent="0.25">
      <c r="A59" s="311" t="s">
        <v>792</v>
      </c>
      <c r="B59" s="312"/>
      <c r="C59" s="313">
        <v>35.6483154296875</v>
      </c>
      <c r="D59" s="313">
        <v>30.666635513305664</v>
      </c>
      <c r="E59" s="313">
        <v>35.355278015136719</v>
      </c>
      <c r="F59" s="313">
        <v>38.358932495117187</v>
      </c>
      <c r="G59" s="314"/>
      <c r="H59" s="315">
        <v>43558.440972222219</v>
      </c>
      <c r="I59" s="315">
        <v>43629.506944444445</v>
      </c>
      <c r="J59" s="315">
        <v>43768.710416666669</v>
      </c>
      <c r="K59" s="315">
        <v>43788.706250000003</v>
      </c>
      <c r="L59" s="314"/>
      <c r="M59" s="316">
        <v>0</v>
      </c>
      <c r="N59" s="316">
        <v>0</v>
      </c>
      <c r="O59" s="316">
        <v>0</v>
      </c>
      <c r="P59" s="316">
        <v>0</v>
      </c>
      <c r="R59" s="327">
        <f t="shared" ca="1" si="0"/>
        <v>38.358932495117187</v>
      </c>
      <c r="S59" s="322">
        <f t="shared" ca="1" si="1"/>
        <v>43788.706250000003</v>
      </c>
      <c r="T59" s="328">
        <f t="shared" ca="1" si="2"/>
        <v>0</v>
      </c>
    </row>
    <row r="60" spans="1:20" s="304" customFormat="1" x14ac:dyDescent="0.25">
      <c r="A60" s="311" t="s">
        <v>794</v>
      </c>
      <c r="B60" s="312"/>
      <c r="C60" s="313">
        <v>9.7517449607570761</v>
      </c>
      <c r="D60" s="313">
        <v>8.5257616571617127</v>
      </c>
      <c r="E60" s="313">
        <v>12.841139469199181</v>
      </c>
      <c r="F60" s="313">
        <v>11.430718017307282</v>
      </c>
      <c r="G60" s="314"/>
      <c r="H60" s="315">
        <v>43581.737500000003</v>
      </c>
      <c r="I60" s="315">
        <v>43660.888194444444</v>
      </c>
      <c r="J60" s="315">
        <v>43767.148611111108</v>
      </c>
      <c r="K60" s="315">
        <v>43798.557638888888</v>
      </c>
      <c r="L60" s="314"/>
      <c r="M60" s="316">
        <v>1.0108275165279508</v>
      </c>
      <c r="N60" s="316">
        <v>4.7455482883453366E-2</v>
      </c>
      <c r="O60" s="316">
        <v>1.466656003050804</v>
      </c>
      <c r="P60" s="316">
        <v>0.22685046264266967</v>
      </c>
      <c r="R60" s="327">
        <f t="shared" ca="1" si="0"/>
        <v>12.841139469199181</v>
      </c>
      <c r="S60" s="322">
        <f t="shared" ca="1" si="1"/>
        <v>43767.148611111108</v>
      </c>
      <c r="T60" s="328">
        <f t="shared" ca="1" si="2"/>
        <v>1.466656003050804</v>
      </c>
    </row>
    <row r="61" spans="1:20" s="304" customFormat="1" x14ac:dyDescent="0.25">
      <c r="A61" s="311" t="s">
        <v>796</v>
      </c>
      <c r="B61" s="312"/>
      <c r="C61" s="313">
        <v>57.463777542114258</v>
      </c>
      <c r="D61" s="313">
        <v>54.836875438690186</v>
      </c>
      <c r="E61" s="313">
        <v>57.552924394607544</v>
      </c>
      <c r="F61" s="313">
        <v>66.034214496612549</v>
      </c>
      <c r="G61" s="314"/>
      <c r="H61" s="315">
        <v>43560.811111111114</v>
      </c>
      <c r="I61" s="315">
        <v>43684.788888888892</v>
      </c>
      <c r="J61" s="315">
        <v>43765.630555555559</v>
      </c>
      <c r="K61" s="315">
        <v>43907.92083333333</v>
      </c>
      <c r="L61" s="314"/>
      <c r="M61" s="316">
        <v>3.3153400421142578</v>
      </c>
      <c r="N61" s="316">
        <v>4.650519847869873</v>
      </c>
      <c r="O61" s="316">
        <v>2.7441399097442627</v>
      </c>
      <c r="P61" s="316">
        <v>4.6219601631164551</v>
      </c>
      <c r="R61" s="327">
        <f t="shared" ca="1" si="0"/>
        <v>66.034214496612549</v>
      </c>
      <c r="S61" s="322">
        <f t="shared" ca="1" si="1"/>
        <v>43907.92083333333</v>
      </c>
      <c r="T61" s="328">
        <f t="shared" ca="1" si="2"/>
        <v>4.6219601631164551</v>
      </c>
    </row>
    <row r="62" spans="1:20" s="304" customFormat="1" x14ac:dyDescent="0.25">
      <c r="A62" s="311" t="s">
        <v>798</v>
      </c>
      <c r="B62" s="312"/>
      <c r="C62" s="313">
        <v>40.994951088819505</v>
      </c>
      <c r="D62" s="313">
        <v>40.171403786811354</v>
      </c>
      <c r="E62" s="313">
        <v>41.314981933362958</v>
      </c>
      <c r="F62" s="313">
        <v>43.158600380781415</v>
      </c>
      <c r="G62" s="314"/>
      <c r="H62" s="315">
        <v>43592.589583333334</v>
      </c>
      <c r="I62" s="315">
        <v>43621.457638888889</v>
      </c>
      <c r="J62" s="315">
        <v>43768.35</v>
      </c>
      <c r="K62" s="315">
        <v>43788.359027777777</v>
      </c>
      <c r="L62" s="314"/>
      <c r="M62" s="316">
        <v>0.21645148554801941</v>
      </c>
      <c r="N62" s="316">
        <v>0.19810285297346114</v>
      </c>
      <c r="O62" s="316">
        <v>9.728478980827332E-2</v>
      </c>
      <c r="P62" s="316">
        <v>0.51070826328110686</v>
      </c>
      <c r="R62" s="327">
        <f t="shared" ca="1" si="0"/>
        <v>43.158600380781415</v>
      </c>
      <c r="S62" s="322">
        <f t="shared" ca="1" si="1"/>
        <v>43788.359027777777</v>
      </c>
      <c r="T62" s="328">
        <f t="shared" ca="1" si="2"/>
        <v>0.51070826328110686</v>
      </c>
    </row>
    <row r="63" spans="1:20" s="304" customFormat="1" x14ac:dyDescent="0.25">
      <c r="A63" s="311" t="s">
        <v>800</v>
      </c>
      <c r="B63" s="312"/>
      <c r="C63" s="313">
        <v>8.4186457265168428</v>
      </c>
      <c r="D63" s="313">
        <v>9.5147141516208649</v>
      </c>
      <c r="E63" s="313">
        <v>6.8217623457312584</v>
      </c>
      <c r="F63" s="313">
        <v>7.2967049479484558</v>
      </c>
      <c r="G63" s="314"/>
      <c r="H63" s="315">
        <v>43614.338888888888</v>
      </c>
      <c r="I63" s="315">
        <v>43668.51458333333</v>
      </c>
      <c r="J63" s="315">
        <v>43767.970833333333</v>
      </c>
      <c r="K63" s="315">
        <v>43802.458333333336</v>
      </c>
      <c r="L63" s="314"/>
      <c r="M63" s="316">
        <v>1.9519500434398651E-2</v>
      </c>
      <c r="N63" s="316">
        <v>0.26955500245094299</v>
      </c>
      <c r="O63" s="316">
        <v>3.1909998506307602E-2</v>
      </c>
      <c r="P63" s="316">
        <v>0.11029499769210815</v>
      </c>
      <c r="R63" s="327">
        <f t="shared" ca="1" si="0"/>
        <v>9.5147141516208649</v>
      </c>
      <c r="S63" s="322">
        <f t="shared" ca="1" si="1"/>
        <v>43668.51458333333</v>
      </c>
      <c r="T63" s="328">
        <f t="shared" ca="1" si="2"/>
        <v>0.26955500245094299</v>
      </c>
    </row>
    <row r="64" spans="1:20" s="304" customFormat="1" x14ac:dyDescent="0.25">
      <c r="A64" s="311" t="s">
        <v>803</v>
      </c>
      <c r="B64" s="312"/>
      <c r="C64" s="313">
        <v>1.1552000045776367</v>
      </c>
      <c r="D64" s="313">
        <v>3.9709999561309814</v>
      </c>
      <c r="E64" s="313">
        <v>3.6099998950958252</v>
      </c>
      <c r="F64" s="313">
        <v>5.8990001678466797</v>
      </c>
      <c r="G64" s="314"/>
      <c r="H64" s="315">
        <v>43566.917361111111</v>
      </c>
      <c r="I64" s="315">
        <v>43694.715277777781</v>
      </c>
      <c r="J64" s="315">
        <v>43709.959027777775</v>
      </c>
      <c r="K64" s="315">
        <v>43907.493055555555</v>
      </c>
      <c r="L64" s="314"/>
      <c r="M64" s="316">
        <v>0</v>
      </c>
      <c r="N64" s="316">
        <v>0</v>
      </c>
      <c r="O64" s="316">
        <v>0</v>
      </c>
      <c r="P64" s="316">
        <v>15.399999618530273</v>
      </c>
      <c r="R64" s="327">
        <f t="shared" ca="1" si="0"/>
        <v>5.8990001678466797</v>
      </c>
      <c r="S64" s="322">
        <f t="shared" ca="1" si="1"/>
        <v>43907.493055555555</v>
      </c>
      <c r="T64" s="328">
        <f t="shared" ca="1" si="2"/>
        <v>15.399999618530273</v>
      </c>
    </row>
    <row r="65" spans="1:20" s="304" customFormat="1" x14ac:dyDescent="0.25">
      <c r="A65" s="311" t="s">
        <v>870</v>
      </c>
      <c r="B65" s="312"/>
      <c r="C65" s="313" t="s">
        <v>873</v>
      </c>
      <c r="D65" s="313" t="s">
        <v>873</v>
      </c>
      <c r="E65" s="313" t="s">
        <v>873</v>
      </c>
      <c r="F65" s="313" t="s">
        <v>873</v>
      </c>
      <c r="G65" s="314"/>
      <c r="H65" s="315" t="s">
        <v>875</v>
      </c>
      <c r="I65" s="315" t="s">
        <v>875</v>
      </c>
      <c r="J65" s="315" t="s">
        <v>875</v>
      </c>
      <c r="K65" s="315" t="s">
        <v>875</v>
      </c>
      <c r="L65" s="314"/>
      <c r="M65" s="316">
        <v>0</v>
      </c>
      <c r="N65" s="316">
        <v>0</v>
      </c>
      <c r="O65" s="316">
        <v>0</v>
      </c>
      <c r="P65" s="316">
        <v>0</v>
      </c>
      <c r="R65" s="327" t="str">
        <f t="shared" ca="1" si="0"/>
        <v/>
      </c>
      <c r="S65" s="322" t="str">
        <f t="shared" ca="1" si="1"/>
        <v/>
      </c>
      <c r="T65" s="328" t="str">
        <f t="shared" ca="1" si="2"/>
        <v/>
      </c>
    </row>
    <row r="66" spans="1:20" s="304" customFormat="1" x14ac:dyDescent="0.25">
      <c r="A66" s="311" t="s">
        <v>804</v>
      </c>
      <c r="B66" s="312"/>
      <c r="C66" s="313">
        <v>2.2321080565452576</v>
      </c>
      <c r="D66" s="313">
        <v>19.055329561233521</v>
      </c>
      <c r="E66" s="313">
        <v>-0.72922501713037491</v>
      </c>
      <c r="F66" s="313">
        <v>18.101979196071625</v>
      </c>
      <c r="G66" s="314"/>
      <c r="H66" s="315">
        <v>43591.288888888892</v>
      </c>
      <c r="I66" s="315">
        <v>43679.134722222225</v>
      </c>
      <c r="J66" s="315">
        <v>43762.88958333333</v>
      </c>
      <c r="K66" s="315">
        <v>43856.518055555556</v>
      </c>
      <c r="L66" s="314"/>
      <c r="M66" s="316">
        <v>0</v>
      </c>
      <c r="N66" s="316">
        <v>0</v>
      </c>
      <c r="O66" s="316">
        <v>0.71428501605987549</v>
      </c>
      <c r="P66" s="316">
        <v>0</v>
      </c>
      <c r="R66" s="327">
        <f t="shared" ca="1" si="0"/>
        <v>19.055329561233521</v>
      </c>
      <c r="S66" s="322">
        <f t="shared" ca="1" si="1"/>
        <v>43679.134722222225</v>
      </c>
      <c r="T66" s="328">
        <f t="shared" ca="1" si="2"/>
        <v>0</v>
      </c>
    </row>
    <row r="67" spans="1:20" s="304" customFormat="1" x14ac:dyDescent="0.25">
      <c r="A67" s="311" t="s">
        <v>805</v>
      </c>
      <c r="B67" s="312"/>
      <c r="C67" s="313">
        <v>59.31251038226354</v>
      </c>
      <c r="D67" s="313">
        <v>138.25991121931457</v>
      </c>
      <c r="E67" s="313">
        <v>133.20500859018327</v>
      </c>
      <c r="F67" s="313">
        <v>151.0956271125979</v>
      </c>
      <c r="G67" s="314"/>
      <c r="H67" s="315">
        <v>43592.743750000001</v>
      </c>
      <c r="I67" s="315">
        <v>43708.732638888891</v>
      </c>
      <c r="J67" s="315">
        <v>43710.418749999997</v>
      </c>
      <c r="K67" s="315">
        <v>43920.17291666667</v>
      </c>
      <c r="L67" s="314"/>
      <c r="M67" s="316">
        <v>0.80845917376744758</v>
      </c>
      <c r="N67" s="316">
        <v>14.461464564041139</v>
      </c>
      <c r="O67" s="316">
        <v>10.276267135105133</v>
      </c>
      <c r="P67" s="316">
        <v>1.5072329475588204</v>
      </c>
      <c r="R67" s="327">
        <f t="shared" ca="1" si="0"/>
        <v>151.0956271125979</v>
      </c>
      <c r="S67" s="322">
        <f t="shared" ca="1" si="1"/>
        <v>43920.17291666667</v>
      </c>
      <c r="T67" s="328">
        <f t="shared" ca="1" si="2"/>
        <v>1.5072329475588204</v>
      </c>
    </row>
    <row r="68" spans="1:20" s="304" customFormat="1" x14ac:dyDescent="0.25">
      <c r="A68" s="311" t="s">
        <v>871</v>
      </c>
      <c r="B68" s="312"/>
      <c r="C68" s="313">
        <v>28.075963098323346</v>
      </c>
      <c r="D68" s="313">
        <v>40.430463545217989</v>
      </c>
      <c r="E68" s="313">
        <v>44.503206279867172</v>
      </c>
      <c r="F68" s="313">
        <v>53.530290598889081</v>
      </c>
      <c r="G68" s="314"/>
      <c r="H68" s="315">
        <v>43557.818055555559</v>
      </c>
      <c r="I68" s="315">
        <v>43679.544444444444</v>
      </c>
      <c r="J68" s="315">
        <v>43755.716666666667</v>
      </c>
      <c r="K68" s="315">
        <v>43830.734722222223</v>
      </c>
      <c r="L68" s="314"/>
      <c r="M68" s="316">
        <v>0</v>
      </c>
      <c r="N68" s="316">
        <v>0</v>
      </c>
      <c r="O68" s="316">
        <v>0</v>
      </c>
      <c r="P68" s="316">
        <v>0</v>
      </c>
      <c r="R68" s="327">
        <f t="shared" ref="R68:R75" ca="1" si="3">IF(OR(ISNUMBER(C68),ISNUMBER(D68),ISNUMBER(E68),ISNUMBER(F68)),MAX(C68,D68,E68,F68),"")</f>
        <v>53.530290598889081</v>
      </c>
      <c r="S68" s="322">
        <f t="shared" ref="S68:S75" ca="1" si="4">IF(R68="","",IF(R68=C68,H68,IF(R68=D68,I68,IF(R68=E68,J68,IF(R68=F68,K68)))))</f>
        <v>43830.734722222223</v>
      </c>
      <c r="T68" s="328">
        <f t="shared" ref="T68:T75" ca="1" si="5">IF(S68="","",IF(S68=H68,M68,IF(S68=I68,N68,IF(S68=J68,O68,IF(S68=K68,P68,"")))))</f>
        <v>0</v>
      </c>
    </row>
    <row r="69" spans="1:20" s="304" customFormat="1" x14ac:dyDescent="0.25">
      <c r="A69" s="311" t="s">
        <v>809</v>
      </c>
      <c r="B69" s="312"/>
      <c r="C69" s="313">
        <v>4.1063476150612832</v>
      </c>
      <c r="D69" s="313">
        <v>4.9707463023447396</v>
      </c>
      <c r="E69" s="313">
        <v>6.9427039337035197</v>
      </c>
      <c r="F69" s="313">
        <v>6.0833618808005898</v>
      </c>
      <c r="G69" s="314"/>
      <c r="H69" s="315">
        <v>43616</v>
      </c>
      <c r="I69" s="315">
        <v>43686.926388888889</v>
      </c>
      <c r="J69" s="315">
        <v>43762.524305555555</v>
      </c>
      <c r="K69" s="315">
        <v>43794.268055555556</v>
      </c>
      <c r="L69" s="314"/>
      <c r="M69" s="316">
        <v>0</v>
      </c>
      <c r="N69" s="316">
        <v>0</v>
      </c>
      <c r="O69" s="316">
        <v>0</v>
      </c>
      <c r="P69" s="316">
        <v>0</v>
      </c>
      <c r="R69" s="327">
        <f t="shared" ca="1" si="3"/>
        <v>6.9427039337035197</v>
      </c>
      <c r="S69" s="322">
        <f t="shared" ca="1" si="4"/>
        <v>43762.524305555555</v>
      </c>
      <c r="T69" s="328">
        <f t="shared" ca="1" si="5"/>
        <v>0</v>
      </c>
    </row>
    <row r="70" spans="1:20" s="304" customFormat="1" x14ac:dyDescent="0.25">
      <c r="A70" s="311" t="s">
        <v>811</v>
      </c>
      <c r="B70" s="312"/>
      <c r="C70" s="313">
        <v>9.4873480891615749</v>
      </c>
      <c r="D70" s="313">
        <v>9.3264075269420736</v>
      </c>
      <c r="E70" s="313">
        <v>12.70555719165662</v>
      </c>
      <c r="F70" s="313">
        <v>13.633029809496193</v>
      </c>
      <c r="G70" s="314"/>
      <c r="H70" s="315">
        <v>43573.303472222222</v>
      </c>
      <c r="I70" s="315">
        <v>43697.834722222222</v>
      </c>
      <c r="J70" s="315">
        <v>43759.837500000001</v>
      </c>
      <c r="K70" s="315">
        <v>43796.481944444444</v>
      </c>
      <c r="L70" s="314"/>
      <c r="M70" s="316">
        <v>0</v>
      </c>
      <c r="N70" s="316">
        <v>0</v>
      </c>
      <c r="O70" s="316">
        <v>0</v>
      </c>
      <c r="P70" s="316">
        <v>0</v>
      </c>
      <c r="R70" s="327">
        <f t="shared" ca="1" si="3"/>
        <v>13.633029809496193</v>
      </c>
      <c r="S70" s="322">
        <f t="shared" ca="1" si="4"/>
        <v>43796.481944444444</v>
      </c>
      <c r="T70" s="328">
        <f t="shared" ca="1" si="5"/>
        <v>0</v>
      </c>
    </row>
    <row r="71" spans="1:20" s="304" customFormat="1" x14ac:dyDescent="0.25">
      <c r="A71" s="311" t="s">
        <v>813</v>
      </c>
      <c r="B71" s="312"/>
      <c r="C71" s="313">
        <v>-2.3542107008397579</v>
      </c>
      <c r="D71" s="313">
        <v>25.082846343517303</v>
      </c>
      <c r="E71" s="313">
        <v>27.637205556035042</v>
      </c>
      <c r="F71" s="313">
        <v>24.091806709766388</v>
      </c>
      <c r="G71" s="314"/>
      <c r="H71" s="315">
        <v>43612.007638888892</v>
      </c>
      <c r="I71" s="315">
        <v>43701.01666666667</v>
      </c>
      <c r="J71" s="315">
        <v>43723.018750000003</v>
      </c>
      <c r="K71" s="315">
        <v>43863.96875</v>
      </c>
      <c r="L71" s="314"/>
      <c r="M71" s="316">
        <v>0</v>
      </c>
      <c r="N71" s="316">
        <v>0</v>
      </c>
      <c r="O71" s="316">
        <v>0</v>
      </c>
      <c r="P71" s="316">
        <v>0</v>
      </c>
      <c r="R71" s="327">
        <f t="shared" ca="1" si="3"/>
        <v>27.637205556035042</v>
      </c>
      <c r="S71" s="322">
        <f t="shared" ca="1" si="4"/>
        <v>43723.018750000003</v>
      </c>
      <c r="T71" s="328">
        <f t="shared" ca="1" si="5"/>
        <v>0</v>
      </c>
    </row>
    <row r="72" spans="1:20" s="304" customFormat="1" x14ac:dyDescent="0.25">
      <c r="A72" s="311" t="s">
        <v>815</v>
      </c>
      <c r="B72" s="312"/>
      <c r="C72" s="313" t="s">
        <v>873</v>
      </c>
      <c r="D72" s="313" t="s">
        <v>873</v>
      </c>
      <c r="E72" s="313" t="s">
        <v>873</v>
      </c>
      <c r="F72" s="313" t="s">
        <v>873</v>
      </c>
      <c r="G72" s="314"/>
      <c r="H72" s="315" t="s">
        <v>875</v>
      </c>
      <c r="I72" s="315" t="s">
        <v>875</v>
      </c>
      <c r="J72" s="315" t="s">
        <v>875</v>
      </c>
      <c r="K72" s="315" t="s">
        <v>875</v>
      </c>
      <c r="L72" s="314"/>
      <c r="M72" s="316">
        <v>0</v>
      </c>
      <c r="N72" s="316">
        <v>0</v>
      </c>
      <c r="O72" s="316">
        <v>0</v>
      </c>
      <c r="P72" s="316">
        <v>0</v>
      </c>
      <c r="R72" s="327" t="str">
        <f t="shared" ca="1" si="3"/>
        <v/>
      </c>
      <c r="S72" s="322" t="str">
        <f t="shared" ca="1" si="4"/>
        <v/>
      </c>
      <c r="T72" s="328" t="str">
        <f t="shared" ca="1" si="5"/>
        <v/>
      </c>
    </row>
    <row r="73" spans="1:20" s="304" customFormat="1" x14ac:dyDescent="0.25">
      <c r="A73" s="311" t="s">
        <v>818</v>
      </c>
      <c r="B73" s="312"/>
      <c r="C73" s="313">
        <v>4.3846694572143559</v>
      </c>
      <c r="D73" s="313">
        <v>6.6550678125008194</v>
      </c>
      <c r="E73" s="313">
        <v>57.14579242002219</v>
      </c>
      <c r="F73" s="313">
        <v>11.649613901178062</v>
      </c>
      <c r="G73" s="314"/>
      <c r="H73" s="315">
        <v>43556.693749999999</v>
      </c>
      <c r="I73" s="315">
        <v>43663.896527777775</v>
      </c>
      <c r="J73" s="315">
        <v>43750.727777777778</v>
      </c>
      <c r="K73" s="315">
        <v>43787.379861111112</v>
      </c>
      <c r="L73" s="314"/>
      <c r="M73" s="316">
        <v>0</v>
      </c>
      <c r="N73" s="316">
        <v>0</v>
      </c>
      <c r="O73" s="316">
        <v>0</v>
      </c>
      <c r="P73" s="316">
        <v>0</v>
      </c>
      <c r="R73" s="327">
        <f t="shared" ca="1" si="3"/>
        <v>57.14579242002219</v>
      </c>
      <c r="S73" s="322">
        <f t="shared" ca="1" si="4"/>
        <v>43750.727777777778</v>
      </c>
      <c r="T73" s="328">
        <f t="shared" ca="1" si="5"/>
        <v>0</v>
      </c>
    </row>
    <row r="74" spans="1:20" s="304" customFormat="1" x14ac:dyDescent="0.25">
      <c r="A74" s="311" t="s">
        <v>820</v>
      </c>
      <c r="B74" s="312"/>
      <c r="C74" s="313">
        <v>29.28187605267334</v>
      </c>
      <c r="D74" s="313">
        <v>26.395583498802186</v>
      </c>
      <c r="E74" s="313">
        <v>27.783631129257202</v>
      </c>
      <c r="F74" s="313">
        <v>31.21089900541687</v>
      </c>
      <c r="G74" s="314"/>
      <c r="H74" s="315">
        <v>43558.503472222219</v>
      </c>
      <c r="I74" s="315">
        <v>43629.70208333333</v>
      </c>
      <c r="J74" s="315">
        <v>43769.707638888889</v>
      </c>
      <c r="K74" s="315">
        <v>43788.738194444442</v>
      </c>
      <c r="L74" s="314"/>
      <c r="M74" s="316">
        <v>0</v>
      </c>
      <c r="N74" s="316">
        <v>0</v>
      </c>
      <c r="O74" s="316">
        <v>0</v>
      </c>
      <c r="P74" s="316">
        <v>0</v>
      </c>
      <c r="R74" s="327">
        <f t="shared" ca="1" si="3"/>
        <v>31.21089900541687</v>
      </c>
      <c r="S74" s="322">
        <f t="shared" ca="1" si="4"/>
        <v>43788.738194444442</v>
      </c>
      <c r="T74" s="328">
        <f t="shared" ca="1" si="5"/>
        <v>0</v>
      </c>
    </row>
    <row r="75" spans="1:20" s="304" customFormat="1" ht="15.75" thickBot="1" x14ac:dyDescent="0.3">
      <c r="A75" s="311" t="s">
        <v>872</v>
      </c>
      <c r="B75" s="312"/>
      <c r="C75" s="313">
        <v>31.120443522930145</v>
      </c>
      <c r="D75" s="313">
        <v>35.127205451950431</v>
      </c>
      <c r="E75" s="313">
        <v>39.478512153029442</v>
      </c>
      <c r="F75" s="313">
        <v>45.043184578418732</v>
      </c>
      <c r="G75" s="314"/>
      <c r="H75" s="315">
        <v>43580.636111111111</v>
      </c>
      <c r="I75" s="315">
        <v>43707.464583333334</v>
      </c>
      <c r="J75" s="315">
        <v>43745.509722222225</v>
      </c>
      <c r="K75" s="315">
        <v>43811.730555555558</v>
      </c>
      <c r="L75" s="314"/>
      <c r="M75" s="316">
        <v>0</v>
      </c>
      <c r="N75" s="316">
        <v>0</v>
      </c>
      <c r="O75" s="316">
        <v>0</v>
      </c>
      <c r="P75" s="316">
        <v>0</v>
      </c>
      <c r="R75" s="324">
        <f t="shared" ca="1" si="3"/>
        <v>45.043184578418732</v>
      </c>
      <c r="S75" s="325">
        <f t="shared" ca="1" si="4"/>
        <v>43811.730555555558</v>
      </c>
      <c r="T75" s="326">
        <f t="shared" ca="1" si="5"/>
        <v>0</v>
      </c>
    </row>
    <row r="76" spans="1:20" s="304" customFormat="1" ht="15.75" thickTop="1" x14ac:dyDescent="0.25"/>
    <row r="77" spans="1:20" s="304" customFormat="1" x14ac:dyDescent="0.25"/>
    <row r="78" spans="1:20" s="304" customFormat="1" x14ac:dyDescent="0.25"/>
    <row r="79" spans="1:20" s="304" customFormat="1" x14ac:dyDescent="0.25"/>
    <row r="80" spans="1:20" s="304" customFormat="1" x14ac:dyDescent="0.25"/>
    <row r="81" s="304" customFormat="1" x14ac:dyDescent="0.25"/>
    <row r="82" s="304" customFormat="1" x14ac:dyDescent="0.25"/>
    <row r="83" s="304" customFormat="1" x14ac:dyDescent="0.25"/>
    <row r="84" s="304" customFormat="1" x14ac:dyDescent="0.25"/>
    <row r="85" s="304" customFormat="1" x14ac:dyDescent="0.25"/>
    <row r="86" s="304" customFormat="1" x14ac:dyDescent="0.25"/>
    <row r="87" s="304" customFormat="1" x14ac:dyDescent="0.25"/>
    <row r="88" s="304" customFormat="1" x14ac:dyDescent="0.25"/>
    <row r="89" s="304" customFormat="1" x14ac:dyDescent="0.25"/>
    <row r="90" s="304" customFormat="1" x14ac:dyDescent="0.25"/>
    <row r="91" s="304" customFormat="1" x14ac:dyDescent="0.25"/>
    <row r="92" s="304" customFormat="1" x14ac:dyDescent="0.25"/>
    <row r="93" s="304" customFormat="1" x14ac:dyDescent="0.25"/>
    <row r="94" s="304" customFormat="1" x14ac:dyDescent="0.25"/>
    <row r="95" s="304" customFormat="1" x14ac:dyDescent="0.25"/>
    <row r="96" s="304" customFormat="1" x14ac:dyDescent="0.25"/>
    <row r="97" s="304" customFormat="1" x14ac:dyDescent="0.25"/>
    <row r="98" s="304" customFormat="1" x14ac:dyDescent="0.25"/>
    <row r="99" s="304" customFormat="1" x14ac:dyDescent="0.25"/>
    <row r="100" s="304" customFormat="1" x14ac:dyDescent="0.25"/>
    <row r="101" s="304" customFormat="1" x14ac:dyDescent="0.25"/>
    <row r="102" s="304" customFormat="1" x14ac:dyDescent="0.25"/>
    <row r="103" s="304" customFormat="1" x14ac:dyDescent="0.25"/>
    <row r="104" s="304" customFormat="1" x14ac:dyDescent="0.25"/>
    <row r="105" s="304" customFormat="1" x14ac:dyDescent="0.25"/>
    <row r="106" s="304" customFormat="1" x14ac:dyDescent="0.25"/>
    <row r="107" s="304" customFormat="1" x14ac:dyDescent="0.25"/>
    <row r="108" s="304" customFormat="1" x14ac:dyDescent="0.25"/>
    <row r="109" s="304" customFormat="1" x14ac:dyDescent="0.25"/>
    <row r="110" s="304" customFormat="1" x14ac:dyDescent="0.25"/>
    <row r="111" s="304" customFormat="1" x14ac:dyDescent="0.25"/>
    <row r="112" s="304" customFormat="1" x14ac:dyDescent="0.25"/>
    <row r="113" s="304" customFormat="1" x14ac:dyDescent="0.25"/>
    <row r="114" s="304" customFormat="1" x14ac:dyDescent="0.25"/>
    <row r="115" s="304" customFormat="1" x14ac:dyDescent="0.25"/>
    <row r="116" s="304" customFormat="1" x14ac:dyDescent="0.25"/>
    <row r="117" s="304" customFormat="1" x14ac:dyDescent="0.25"/>
    <row r="118" s="304" customFormat="1" x14ac:dyDescent="0.25"/>
    <row r="119" s="304" customFormat="1" x14ac:dyDescent="0.25"/>
    <row r="120" s="304" customFormat="1" x14ac:dyDescent="0.25"/>
    <row r="121" s="304" customFormat="1" x14ac:dyDescent="0.25"/>
    <row r="122" s="304" customFormat="1" x14ac:dyDescent="0.25"/>
    <row r="123" s="304" customFormat="1" x14ac:dyDescent="0.25"/>
    <row r="124" s="304" customFormat="1" x14ac:dyDescent="0.25"/>
    <row r="125" s="304" customFormat="1" x14ac:dyDescent="0.25"/>
    <row r="126" s="304" customFormat="1" x14ac:dyDescent="0.25"/>
    <row r="127" s="304" customFormat="1" x14ac:dyDescent="0.25"/>
    <row r="128" s="304" customFormat="1" x14ac:dyDescent="0.25"/>
    <row r="129" s="304" customFormat="1" x14ac:dyDescent="0.25"/>
    <row r="130" s="304" customFormat="1" x14ac:dyDescent="0.25"/>
    <row r="131" s="304" customFormat="1" x14ac:dyDescent="0.25"/>
    <row r="132" s="304" customFormat="1" x14ac:dyDescent="0.25"/>
    <row r="133" s="304" customFormat="1" x14ac:dyDescent="0.25"/>
    <row r="134" s="304" customFormat="1" x14ac:dyDescent="0.25"/>
    <row r="135" s="304" customFormat="1" x14ac:dyDescent="0.25"/>
    <row r="136" s="304" customFormat="1" x14ac:dyDescent="0.25"/>
    <row r="137" s="304" customFormat="1" x14ac:dyDescent="0.25"/>
    <row r="138" s="304" customFormat="1" x14ac:dyDescent="0.25"/>
    <row r="139" s="304" customFormat="1" x14ac:dyDescent="0.25"/>
    <row r="140" s="304" customFormat="1" x14ac:dyDescent="0.25"/>
    <row r="141" s="304" customFormat="1" x14ac:dyDescent="0.25"/>
    <row r="142" s="304" customFormat="1" x14ac:dyDescent="0.25"/>
    <row r="143" s="304" customFormat="1" x14ac:dyDescent="0.25"/>
    <row r="144" s="304" customFormat="1" x14ac:dyDescent="0.25"/>
    <row r="145" s="304" customFormat="1" x14ac:dyDescent="0.25"/>
    <row r="146" s="304" customFormat="1" x14ac:dyDescent="0.25"/>
    <row r="147" s="304" customFormat="1" x14ac:dyDescent="0.25"/>
    <row r="148" s="304" customFormat="1" x14ac:dyDescent="0.25"/>
    <row r="149" s="304" customFormat="1" x14ac:dyDescent="0.25"/>
    <row r="150" s="304" customFormat="1" x14ac:dyDescent="0.25"/>
    <row r="151" s="304" customFormat="1" x14ac:dyDescent="0.25"/>
    <row r="152" s="304" customFormat="1" x14ac:dyDescent="0.25"/>
    <row r="153" s="304" customFormat="1" x14ac:dyDescent="0.25"/>
    <row r="154" s="304" customFormat="1" x14ac:dyDescent="0.25"/>
    <row r="155" s="304" customFormat="1" x14ac:dyDescent="0.25"/>
    <row r="156" s="304" customFormat="1" x14ac:dyDescent="0.25"/>
    <row r="157" s="304" customFormat="1" x14ac:dyDescent="0.25"/>
    <row r="158" s="304" customFormat="1" x14ac:dyDescent="0.25"/>
    <row r="159" s="304" customFormat="1" x14ac:dyDescent="0.25"/>
    <row r="160" s="304" customFormat="1" x14ac:dyDescent="0.25"/>
    <row r="161" s="304" customFormat="1" x14ac:dyDescent="0.25"/>
    <row r="162" s="304" customFormat="1" x14ac:dyDescent="0.25"/>
    <row r="163" s="304" customFormat="1" x14ac:dyDescent="0.25"/>
    <row r="164" s="304" customFormat="1" x14ac:dyDescent="0.25"/>
    <row r="165" s="304" customFormat="1" x14ac:dyDescent="0.25"/>
    <row r="166" s="304" customFormat="1" x14ac:dyDescent="0.25"/>
    <row r="167" s="304" customFormat="1" x14ac:dyDescent="0.25"/>
    <row r="168" s="304" customFormat="1" x14ac:dyDescent="0.25"/>
    <row r="169" s="304" customFormat="1" x14ac:dyDescent="0.25"/>
    <row r="170" s="304" customFormat="1" x14ac:dyDescent="0.25"/>
    <row r="171" s="304" customFormat="1" x14ac:dyDescent="0.25"/>
    <row r="172" s="304" customFormat="1" x14ac:dyDescent="0.25"/>
    <row r="173" s="304" customFormat="1" x14ac:dyDescent="0.25"/>
    <row r="174" s="304" customFormat="1" x14ac:dyDescent="0.25"/>
    <row r="175" s="304" customFormat="1" x14ac:dyDescent="0.25"/>
    <row r="176" s="304" customFormat="1" x14ac:dyDescent="0.25"/>
    <row r="177" s="304" customFormat="1" x14ac:dyDescent="0.25"/>
    <row r="178" s="304" customFormat="1" x14ac:dyDescent="0.25"/>
    <row r="179" s="304" customFormat="1" x14ac:dyDescent="0.25"/>
    <row r="180" s="304" customFormat="1" x14ac:dyDescent="0.25"/>
    <row r="181" s="304" customFormat="1" x14ac:dyDescent="0.25"/>
    <row r="182" s="304" customFormat="1" x14ac:dyDescent="0.25"/>
    <row r="183" s="304" customFormat="1" x14ac:dyDescent="0.25"/>
    <row r="184" s="304" customFormat="1" x14ac:dyDescent="0.25"/>
    <row r="185" s="304" customFormat="1" x14ac:dyDescent="0.25"/>
    <row r="186" s="304" customFormat="1" x14ac:dyDescent="0.25"/>
    <row r="187" s="304" customFormat="1" x14ac:dyDescent="0.25"/>
    <row r="188" s="304" customFormat="1" x14ac:dyDescent="0.25"/>
    <row r="189" s="304" customFormat="1" x14ac:dyDescent="0.25"/>
    <row r="190" s="304" customFormat="1" x14ac:dyDescent="0.25"/>
    <row r="191" s="304" customFormat="1" x14ac:dyDescent="0.25"/>
    <row r="192" s="304" customFormat="1" x14ac:dyDescent="0.25"/>
    <row r="193" s="304" customFormat="1" x14ac:dyDescent="0.25"/>
    <row r="194" s="304" customFormat="1" x14ac:dyDescent="0.25"/>
    <row r="195" s="304" customFormat="1" x14ac:dyDescent="0.25"/>
    <row r="196" s="304" customFormat="1" x14ac:dyDescent="0.25"/>
    <row r="197" s="304" customFormat="1" x14ac:dyDescent="0.25"/>
    <row r="198" s="304" customFormat="1" x14ac:dyDescent="0.25"/>
    <row r="199" s="304" customFormat="1" x14ac:dyDescent="0.25"/>
    <row r="200" s="304" customFormat="1" x14ac:dyDescent="0.25"/>
    <row r="201" s="304" customFormat="1" x14ac:dyDescent="0.25"/>
    <row r="202" s="304" customFormat="1" x14ac:dyDescent="0.25"/>
    <row r="203" s="304" customFormat="1" x14ac:dyDescent="0.25"/>
    <row r="204" s="304" customFormat="1" x14ac:dyDescent="0.25"/>
    <row r="205" s="304" customFormat="1" x14ac:dyDescent="0.25"/>
    <row r="206" s="304" customFormat="1" x14ac:dyDescent="0.25"/>
    <row r="207" s="304" customFormat="1" x14ac:dyDescent="0.25"/>
    <row r="208" s="304" customFormat="1" x14ac:dyDescent="0.25"/>
    <row r="209" s="304" customFormat="1" x14ac:dyDescent="0.25"/>
    <row r="210" s="304" customFormat="1" x14ac:dyDescent="0.25"/>
    <row r="211" s="304" customFormat="1" x14ac:dyDescent="0.25"/>
    <row r="212" s="304" customFormat="1" x14ac:dyDescent="0.25"/>
    <row r="213" s="304" customFormat="1" x14ac:dyDescent="0.25"/>
    <row r="214" s="304" customFormat="1" x14ac:dyDescent="0.25"/>
    <row r="215" s="304" customFormat="1" x14ac:dyDescent="0.25"/>
    <row r="216" s="304" customFormat="1" x14ac:dyDescent="0.25"/>
    <row r="217" s="304" customFormat="1" x14ac:dyDescent="0.25"/>
    <row r="218" s="304" customFormat="1" x14ac:dyDescent="0.25"/>
    <row r="219" s="304" customFormat="1" x14ac:dyDescent="0.25"/>
    <row r="220" s="304" customFormat="1" x14ac:dyDescent="0.25"/>
    <row r="221" s="304" customFormat="1" x14ac:dyDescent="0.25"/>
    <row r="222" s="304" customFormat="1" x14ac:dyDescent="0.25"/>
    <row r="223" s="304" customFormat="1" x14ac:dyDescent="0.25"/>
    <row r="224" s="304" customFormat="1" x14ac:dyDescent="0.25"/>
    <row r="225" s="304" customFormat="1" x14ac:dyDescent="0.25"/>
    <row r="226" s="304" customFormat="1" x14ac:dyDescent="0.25"/>
    <row r="227" s="304" customFormat="1" x14ac:dyDescent="0.25"/>
    <row r="228" s="304" customFormat="1" x14ac:dyDescent="0.25"/>
    <row r="229" s="304" customFormat="1" x14ac:dyDescent="0.25"/>
    <row r="230" s="304" customFormat="1" x14ac:dyDescent="0.25"/>
    <row r="231" s="304" customFormat="1" x14ac:dyDescent="0.25"/>
    <row r="232" s="304" customFormat="1" x14ac:dyDescent="0.25"/>
    <row r="233" s="304" customFormat="1" x14ac:dyDescent="0.25"/>
    <row r="234" s="304" customFormat="1" x14ac:dyDescent="0.25"/>
    <row r="235" s="304" customFormat="1" x14ac:dyDescent="0.25"/>
    <row r="236" s="304" customFormat="1" x14ac:dyDescent="0.25"/>
    <row r="237" s="304" customFormat="1" x14ac:dyDescent="0.25"/>
    <row r="238" s="304" customFormat="1" x14ac:dyDescent="0.25"/>
    <row r="239" s="304" customFormat="1" x14ac:dyDescent="0.25"/>
    <row r="240" s="304" customFormat="1" x14ac:dyDescent="0.25"/>
    <row r="241" s="304" customFormat="1" x14ac:dyDescent="0.25"/>
    <row r="242" s="304" customFormat="1" x14ac:dyDescent="0.25"/>
    <row r="243" s="304" customFormat="1" x14ac:dyDescent="0.25"/>
    <row r="244" s="304" customFormat="1" x14ac:dyDescent="0.25"/>
    <row r="245" s="304" customFormat="1" x14ac:dyDescent="0.25"/>
    <row r="246" s="304" customFormat="1" x14ac:dyDescent="0.25"/>
    <row r="247" s="304" customFormat="1" x14ac:dyDescent="0.25"/>
    <row r="248" s="304" customFormat="1" x14ac:dyDescent="0.25"/>
    <row r="249" s="304" customFormat="1" x14ac:dyDescent="0.25"/>
    <row r="250" s="304" customFormat="1" x14ac:dyDescent="0.25"/>
    <row r="251" s="304" customFormat="1" x14ac:dyDescent="0.25"/>
    <row r="252" s="304" customFormat="1" x14ac:dyDescent="0.25"/>
    <row r="253" s="304" customFormat="1" x14ac:dyDescent="0.25"/>
    <row r="254" s="304" customFormat="1" x14ac:dyDescent="0.25"/>
    <row r="255" s="304" customFormat="1" x14ac:dyDescent="0.25"/>
    <row r="256" s="304" customFormat="1" x14ac:dyDescent="0.25"/>
    <row r="257" s="304" customFormat="1" x14ac:dyDescent="0.25"/>
    <row r="258" s="304" customFormat="1" x14ac:dyDescent="0.25"/>
    <row r="259" s="304" customFormat="1" x14ac:dyDescent="0.25"/>
    <row r="260" s="304" customFormat="1" x14ac:dyDescent="0.25"/>
    <row r="261" s="304" customFormat="1" x14ac:dyDescent="0.25"/>
    <row r="262" s="304" customFormat="1" x14ac:dyDescent="0.25"/>
    <row r="263" s="304" customFormat="1" x14ac:dyDescent="0.25"/>
    <row r="264" s="304" customFormat="1" x14ac:dyDescent="0.25"/>
    <row r="265" s="304" customFormat="1" x14ac:dyDescent="0.25"/>
    <row r="266" s="304" customFormat="1" x14ac:dyDescent="0.25"/>
    <row r="267" s="304" customFormat="1" x14ac:dyDescent="0.25"/>
    <row r="268" s="304" customFormat="1" x14ac:dyDescent="0.25"/>
    <row r="269" s="304" customFormat="1" x14ac:dyDescent="0.25"/>
    <row r="270" s="304" customFormat="1" x14ac:dyDescent="0.25"/>
    <row r="271" s="304" customFormat="1" x14ac:dyDescent="0.25"/>
    <row r="272" s="304" customFormat="1" x14ac:dyDescent="0.25"/>
    <row r="273" s="304" customFormat="1" x14ac:dyDescent="0.25"/>
    <row r="274" s="304" customFormat="1" x14ac:dyDescent="0.25"/>
    <row r="275" s="304" customFormat="1" x14ac:dyDescent="0.25"/>
    <row r="276" s="304" customFormat="1" x14ac:dyDescent="0.25"/>
    <row r="277" s="304" customFormat="1" x14ac:dyDescent="0.25"/>
    <row r="278" s="304" customFormat="1" x14ac:dyDescent="0.25"/>
    <row r="279" s="304" customFormat="1" x14ac:dyDescent="0.25"/>
    <row r="280" s="304" customFormat="1" x14ac:dyDescent="0.25"/>
    <row r="281" s="304" customFormat="1" x14ac:dyDescent="0.25"/>
    <row r="282" s="304" customFormat="1" x14ac:dyDescent="0.25"/>
    <row r="283" s="304" customFormat="1" x14ac:dyDescent="0.25"/>
    <row r="284" s="304" customFormat="1" x14ac:dyDescent="0.25"/>
    <row r="285" s="304" customFormat="1" x14ac:dyDescent="0.25"/>
    <row r="286" s="304" customFormat="1" x14ac:dyDescent="0.25"/>
    <row r="287" s="304" customFormat="1" x14ac:dyDescent="0.25"/>
    <row r="288" s="304" customFormat="1" x14ac:dyDescent="0.25"/>
    <row r="289" s="304" customFormat="1" x14ac:dyDescent="0.25"/>
    <row r="290" s="304" customFormat="1" x14ac:dyDescent="0.25"/>
    <row r="291" s="304" customFormat="1" x14ac:dyDescent="0.25"/>
    <row r="292" s="304" customFormat="1" x14ac:dyDescent="0.25"/>
    <row r="293" s="304" customFormat="1" x14ac:dyDescent="0.25"/>
    <row r="294" s="304" customFormat="1" x14ac:dyDescent="0.25"/>
    <row r="295" s="304" customFormat="1" x14ac:dyDescent="0.25"/>
    <row r="296" s="304" customFormat="1" x14ac:dyDescent="0.25"/>
    <row r="297" s="304" customFormat="1" x14ac:dyDescent="0.25"/>
    <row r="298" s="304" customFormat="1" x14ac:dyDescent="0.25"/>
    <row r="299" s="304" customFormat="1" x14ac:dyDescent="0.25"/>
    <row r="300" s="304" customFormat="1" x14ac:dyDescent="0.25"/>
    <row r="301" s="304" customFormat="1" x14ac:dyDescent="0.25"/>
    <row r="302" s="304" customFormat="1" x14ac:dyDescent="0.25"/>
    <row r="303" s="304" customFormat="1" x14ac:dyDescent="0.25"/>
    <row r="304" s="304" customFormat="1" x14ac:dyDescent="0.25"/>
    <row r="305" s="304" customFormat="1" x14ac:dyDescent="0.25"/>
    <row r="306" s="304" customFormat="1" x14ac:dyDescent="0.25"/>
    <row r="307" s="304" customFormat="1" x14ac:dyDescent="0.25"/>
    <row r="308" s="304" customFormat="1" x14ac:dyDescent="0.25"/>
    <row r="309" s="304" customFormat="1" x14ac:dyDescent="0.25"/>
    <row r="310" s="304" customFormat="1" x14ac:dyDescent="0.25"/>
    <row r="311" s="304" customFormat="1" x14ac:dyDescent="0.25"/>
    <row r="312" s="304" customFormat="1" x14ac:dyDescent="0.25"/>
    <row r="313" s="304" customFormat="1" x14ac:dyDescent="0.25"/>
    <row r="314" s="304" customFormat="1" x14ac:dyDescent="0.25"/>
    <row r="315" s="304" customFormat="1" x14ac:dyDescent="0.25"/>
    <row r="316" s="304" customFormat="1" x14ac:dyDescent="0.25"/>
    <row r="317" s="304" customFormat="1" x14ac:dyDescent="0.25"/>
    <row r="318" s="304" customFormat="1" x14ac:dyDescent="0.25"/>
    <row r="319" s="304" customFormat="1" x14ac:dyDescent="0.25"/>
    <row r="320" s="304" customFormat="1" x14ac:dyDescent="0.25"/>
    <row r="321" s="304" customFormat="1" x14ac:dyDescent="0.25"/>
    <row r="322" s="304" customFormat="1" x14ac:dyDescent="0.25"/>
    <row r="323" s="304" customFormat="1" x14ac:dyDescent="0.25"/>
    <row r="324" s="304" customFormat="1" x14ac:dyDescent="0.25"/>
    <row r="325" s="304" customFormat="1" x14ac:dyDescent="0.25"/>
    <row r="326" s="304" customFormat="1" x14ac:dyDescent="0.25"/>
    <row r="327" s="304" customFormat="1" x14ac:dyDescent="0.25"/>
    <row r="328" s="304" customFormat="1" x14ac:dyDescent="0.25"/>
    <row r="329" s="304" customFormat="1" x14ac:dyDescent="0.25"/>
    <row r="330" s="304" customFormat="1" x14ac:dyDescent="0.25"/>
    <row r="331" s="304" customFormat="1" x14ac:dyDescent="0.25"/>
    <row r="332" s="304" customFormat="1" x14ac:dyDescent="0.25"/>
    <row r="333" s="304" customFormat="1" x14ac:dyDescent="0.25"/>
    <row r="334" s="304" customFormat="1" x14ac:dyDescent="0.25"/>
    <row r="335" s="304" customFormat="1" x14ac:dyDescent="0.25"/>
    <row r="336" s="304" customFormat="1" x14ac:dyDescent="0.25"/>
    <row r="337" s="304" customFormat="1" x14ac:dyDescent="0.25"/>
    <row r="338" s="304" customFormat="1" x14ac:dyDescent="0.25"/>
    <row r="339" s="304" customFormat="1" x14ac:dyDescent="0.25"/>
    <row r="340" s="304" customFormat="1" x14ac:dyDescent="0.25"/>
    <row r="341" s="304" customFormat="1" x14ac:dyDescent="0.25"/>
    <row r="342" s="304" customFormat="1" x14ac:dyDescent="0.25"/>
    <row r="343" s="304" customFormat="1" x14ac:dyDescent="0.25"/>
    <row r="344" s="304" customFormat="1" x14ac:dyDescent="0.25"/>
    <row r="345" s="304" customFormat="1" x14ac:dyDescent="0.25"/>
    <row r="346" s="304" customFormat="1" x14ac:dyDescent="0.25"/>
    <row r="347" s="304" customFormat="1" x14ac:dyDescent="0.25"/>
    <row r="348" s="304" customFormat="1" x14ac:dyDescent="0.25"/>
    <row r="349" s="304" customFormat="1" x14ac:dyDescent="0.25"/>
    <row r="350" s="304" customFormat="1" x14ac:dyDescent="0.25"/>
    <row r="351" s="304" customFormat="1" x14ac:dyDescent="0.25"/>
    <row r="352" s="304" customFormat="1" x14ac:dyDescent="0.25"/>
    <row r="353" s="304" customFormat="1" x14ac:dyDescent="0.25"/>
    <row r="354" s="304" customFormat="1" x14ac:dyDescent="0.25"/>
    <row r="355" s="304" customFormat="1" x14ac:dyDescent="0.25"/>
    <row r="356" s="304" customFormat="1" x14ac:dyDescent="0.25"/>
    <row r="357" s="304" customFormat="1" x14ac:dyDescent="0.25"/>
    <row r="358" s="304" customFormat="1" x14ac:dyDescent="0.25"/>
    <row r="359" s="304" customFormat="1" x14ac:dyDescent="0.25"/>
    <row r="360" s="304" customFormat="1" x14ac:dyDescent="0.25"/>
    <row r="361" s="304" customFormat="1" x14ac:dyDescent="0.25"/>
    <row r="362" s="304" customFormat="1" x14ac:dyDescent="0.25"/>
    <row r="363" s="304" customFormat="1" x14ac:dyDescent="0.25"/>
    <row r="364" s="304" customFormat="1" x14ac:dyDescent="0.25"/>
    <row r="365" s="304" customFormat="1" x14ac:dyDescent="0.25"/>
    <row r="366" s="304" customFormat="1" x14ac:dyDescent="0.25"/>
    <row r="367" s="304" customFormat="1" x14ac:dyDescent="0.25"/>
    <row r="368" s="304" customFormat="1" x14ac:dyDescent="0.25"/>
    <row r="369" s="304" customFormat="1" x14ac:dyDescent="0.25"/>
    <row r="370" s="304" customFormat="1" x14ac:dyDescent="0.25"/>
    <row r="371" s="304" customFormat="1" x14ac:dyDescent="0.25"/>
    <row r="372" s="304" customFormat="1" x14ac:dyDescent="0.25"/>
    <row r="373" s="304" customFormat="1" x14ac:dyDescent="0.25"/>
    <row r="374" s="304" customFormat="1" x14ac:dyDescent="0.25"/>
    <row r="375" s="304" customFormat="1" x14ac:dyDescent="0.25"/>
    <row r="376" s="304" customFormat="1" x14ac:dyDescent="0.25"/>
    <row r="377" s="304" customFormat="1" x14ac:dyDescent="0.25"/>
    <row r="378" s="304" customFormat="1" x14ac:dyDescent="0.25"/>
    <row r="379" s="304" customFormat="1" x14ac:dyDescent="0.25"/>
    <row r="380" s="304" customFormat="1" x14ac:dyDescent="0.25"/>
    <row r="381" s="304" customFormat="1" x14ac:dyDescent="0.25"/>
    <row r="382" s="304" customFormat="1" x14ac:dyDescent="0.25"/>
    <row r="383" s="304" customFormat="1" x14ac:dyDescent="0.25"/>
    <row r="384" s="304" customFormat="1" x14ac:dyDescent="0.25"/>
    <row r="385" s="304" customFormat="1" x14ac:dyDescent="0.25"/>
    <row r="386" s="304" customFormat="1" x14ac:dyDescent="0.25"/>
    <row r="387" s="304" customFormat="1" x14ac:dyDescent="0.25"/>
    <row r="388" s="304" customFormat="1" x14ac:dyDescent="0.25"/>
    <row r="389" s="304" customFormat="1" x14ac:dyDescent="0.25"/>
    <row r="390" s="304" customFormat="1" x14ac:dyDescent="0.25"/>
    <row r="391" s="304" customFormat="1" x14ac:dyDescent="0.25"/>
    <row r="392" s="304" customFormat="1" x14ac:dyDescent="0.25"/>
    <row r="393" s="304" customFormat="1" x14ac:dyDescent="0.25"/>
    <row r="394" s="304" customFormat="1" x14ac:dyDescent="0.25"/>
    <row r="395" s="304" customFormat="1" x14ac:dyDescent="0.25"/>
    <row r="396" s="304" customFormat="1" x14ac:dyDescent="0.25"/>
    <row r="397" s="304" customFormat="1" x14ac:dyDescent="0.25"/>
    <row r="398" s="304" customFormat="1" x14ac:dyDescent="0.25"/>
    <row r="399" s="304" customFormat="1" x14ac:dyDescent="0.25"/>
    <row r="400" s="304" customFormat="1" x14ac:dyDescent="0.25"/>
    <row r="401" s="304" customFormat="1" x14ac:dyDescent="0.25"/>
    <row r="402" s="304" customFormat="1" x14ac:dyDescent="0.25"/>
    <row r="403" s="304" customFormat="1" x14ac:dyDescent="0.25"/>
    <row r="404" s="304" customFormat="1" x14ac:dyDescent="0.25"/>
    <row r="405" s="304" customFormat="1" x14ac:dyDescent="0.25"/>
    <row r="406" s="304" customFormat="1" x14ac:dyDescent="0.25"/>
    <row r="407" s="304" customFormat="1" x14ac:dyDescent="0.25"/>
    <row r="408" s="304" customFormat="1" x14ac:dyDescent="0.25"/>
    <row r="409" s="304" customFormat="1" x14ac:dyDescent="0.25"/>
    <row r="410" s="304" customFormat="1" x14ac:dyDescent="0.25"/>
    <row r="411" s="304" customFormat="1" x14ac:dyDescent="0.25"/>
    <row r="412" s="304" customFormat="1" x14ac:dyDescent="0.25"/>
    <row r="413" s="304" customFormat="1" x14ac:dyDescent="0.25"/>
    <row r="414" s="304" customFormat="1" x14ac:dyDescent="0.25"/>
    <row r="415" s="304" customFormat="1" x14ac:dyDescent="0.25"/>
    <row r="416" s="304" customFormat="1" x14ac:dyDescent="0.25"/>
    <row r="417" spans="1:23" s="304" customFormat="1" x14ac:dyDescent="0.25"/>
    <row r="418" spans="1:23" s="304" customFormat="1" x14ac:dyDescent="0.25"/>
    <row r="419" spans="1:23" x14ac:dyDescent="0.25">
      <c r="A419" s="304"/>
      <c r="B419" s="304"/>
      <c r="C419" s="304"/>
      <c r="D419" s="304"/>
      <c r="E419" s="304"/>
      <c r="F419" s="304"/>
      <c r="G419" s="304"/>
      <c r="H419" s="304"/>
      <c r="I419" s="304"/>
      <c r="J419" s="304"/>
      <c r="K419" s="304"/>
      <c r="L419" s="304"/>
      <c r="M419" s="304"/>
      <c r="N419" s="304"/>
      <c r="O419" s="304"/>
      <c r="P419" s="304"/>
      <c r="Q419" s="304"/>
      <c r="R419" s="305"/>
      <c r="S419" s="305"/>
      <c r="T419" s="305"/>
      <c r="U419" s="304"/>
      <c r="V419" s="304"/>
      <c r="W419" s="304"/>
    </row>
    <row r="420" spans="1:23" x14ac:dyDescent="0.25">
      <c r="R420" s="305"/>
      <c r="S420" s="305"/>
      <c r="T420" s="305"/>
    </row>
    <row r="421" spans="1:23" x14ac:dyDescent="0.25">
      <c r="R421" s="305"/>
      <c r="S421" s="305"/>
      <c r="T421" s="305"/>
    </row>
    <row r="422" spans="1:23" x14ac:dyDescent="0.25">
      <c r="R422" s="305"/>
      <c r="S422" s="305"/>
      <c r="T422" s="305"/>
    </row>
    <row r="423" spans="1:23" x14ac:dyDescent="0.25">
      <c r="R423" s="305"/>
      <c r="S423" s="305"/>
      <c r="T423" s="305"/>
    </row>
    <row r="424" spans="1:23" x14ac:dyDescent="0.25">
      <c r="R424" s="305"/>
      <c r="S424" s="305"/>
      <c r="T424" s="305"/>
    </row>
    <row r="425" spans="1:23" x14ac:dyDescent="0.25">
      <c r="R425" s="305"/>
      <c r="S425" s="305"/>
      <c r="T425" s="305"/>
    </row>
    <row r="426" spans="1:23" x14ac:dyDescent="0.25">
      <c r="R426" s="305"/>
      <c r="S426" s="305"/>
      <c r="T426" s="305"/>
    </row>
    <row r="427" spans="1:23" x14ac:dyDescent="0.25">
      <c r="R427" s="305"/>
      <c r="S427" s="305"/>
      <c r="T427" s="305"/>
    </row>
    <row r="428" spans="1:23" x14ac:dyDescent="0.25">
      <c r="R428" s="305"/>
      <c r="S428" s="305"/>
      <c r="T428" s="305"/>
    </row>
    <row r="429" spans="1:23" x14ac:dyDescent="0.25">
      <c r="R429" s="305"/>
      <c r="S429" s="305"/>
      <c r="T429" s="305"/>
    </row>
    <row r="430" spans="1:23" x14ac:dyDescent="0.25">
      <c r="R430" s="305"/>
      <c r="S430" s="305"/>
      <c r="T430" s="305"/>
    </row>
    <row r="431" spans="1:23" x14ac:dyDescent="0.25">
      <c r="R431" s="305"/>
      <c r="S431" s="305"/>
      <c r="T431" s="305"/>
    </row>
    <row r="432" spans="1:23" x14ac:dyDescent="0.25">
      <c r="R432" s="305"/>
      <c r="S432" s="305"/>
      <c r="T432" s="305"/>
    </row>
    <row r="433" spans="18:20" x14ac:dyDescent="0.25">
      <c r="R433" s="305"/>
      <c r="S433" s="305"/>
      <c r="T433" s="305"/>
    </row>
    <row r="434" spans="18:20" x14ac:dyDescent="0.25">
      <c r="R434" s="305"/>
      <c r="S434" s="305"/>
      <c r="T434" s="305"/>
    </row>
    <row r="435" spans="18:20" x14ac:dyDescent="0.25">
      <c r="R435" s="305"/>
      <c r="S435" s="305"/>
      <c r="T435" s="305"/>
    </row>
    <row r="436" spans="18:20" x14ac:dyDescent="0.25">
      <c r="R436" s="305"/>
      <c r="S436" s="305"/>
      <c r="T436" s="305"/>
    </row>
    <row r="437" spans="18:20" x14ac:dyDescent="0.25">
      <c r="R437" s="305"/>
      <c r="S437" s="305"/>
      <c r="T437" s="305"/>
    </row>
    <row r="438" spans="18:20" x14ac:dyDescent="0.25">
      <c r="R438" s="305"/>
      <c r="S438" s="305"/>
      <c r="T438" s="305"/>
    </row>
    <row r="439" spans="18:20" x14ac:dyDescent="0.25">
      <c r="R439" s="305"/>
      <c r="S439" s="305"/>
      <c r="T439" s="305"/>
    </row>
    <row r="440" spans="18:20" x14ac:dyDescent="0.25">
      <c r="R440" s="305"/>
      <c r="S440" s="305"/>
      <c r="T440" s="305"/>
    </row>
    <row r="441" spans="18:20" x14ac:dyDescent="0.25">
      <c r="R441" s="305"/>
      <c r="S441" s="305"/>
      <c r="T441" s="305"/>
    </row>
    <row r="442" spans="18:20" x14ac:dyDescent="0.25">
      <c r="R442" s="305"/>
      <c r="S442" s="305"/>
      <c r="T442" s="305"/>
    </row>
    <row r="443" spans="18:20" x14ac:dyDescent="0.25">
      <c r="R443" s="305"/>
      <c r="S443" s="305"/>
      <c r="T443" s="305"/>
    </row>
    <row r="444" spans="18:20" x14ac:dyDescent="0.25">
      <c r="R444" s="305"/>
      <c r="S444" s="305"/>
      <c r="T444" s="305"/>
    </row>
    <row r="445" spans="18:20" x14ac:dyDescent="0.25">
      <c r="R445" s="305"/>
      <c r="S445" s="305"/>
      <c r="T445" s="305"/>
    </row>
    <row r="446" spans="18:20" x14ac:dyDescent="0.25">
      <c r="R446" s="305"/>
      <c r="S446" s="305"/>
      <c r="T446" s="305"/>
    </row>
    <row r="447" spans="18:20" x14ac:dyDescent="0.25">
      <c r="R447" s="305"/>
      <c r="S447" s="305"/>
      <c r="T447" s="305"/>
    </row>
    <row r="448" spans="18:20" x14ac:dyDescent="0.25">
      <c r="R448" s="305"/>
      <c r="S448" s="305"/>
      <c r="T448" s="305"/>
    </row>
    <row r="449" spans="18:20" x14ac:dyDescent="0.25">
      <c r="R449" s="305"/>
      <c r="S449" s="305"/>
      <c r="T449" s="305"/>
    </row>
    <row r="450" spans="18:20" x14ac:dyDescent="0.25">
      <c r="R450" s="305"/>
      <c r="S450" s="305"/>
      <c r="T450" s="305"/>
    </row>
    <row r="451" spans="18:20" x14ac:dyDescent="0.25">
      <c r="R451" s="305"/>
      <c r="S451" s="305"/>
      <c r="T451" s="305"/>
    </row>
    <row r="452" spans="18:20" x14ac:dyDescent="0.25">
      <c r="R452" s="305"/>
      <c r="S452" s="305"/>
      <c r="T452" s="305"/>
    </row>
    <row r="453" spans="18:20" x14ac:dyDescent="0.25">
      <c r="R453" s="305"/>
      <c r="S453" s="305"/>
      <c r="T453" s="305"/>
    </row>
    <row r="454" spans="18:20" x14ac:dyDescent="0.25">
      <c r="R454" s="305"/>
      <c r="S454" s="305"/>
      <c r="T454" s="305"/>
    </row>
    <row r="455" spans="18:20" x14ac:dyDescent="0.25">
      <c r="R455" s="305"/>
      <c r="S455" s="305"/>
      <c r="T455" s="305"/>
    </row>
    <row r="456" spans="18:20" x14ac:dyDescent="0.25">
      <c r="R456" s="305"/>
      <c r="S456" s="305"/>
      <c r="T456" s="305"/>
    </row>
    <row r="457" spans="18:20" x14ac:dyDescent="0.25">
      <c r="R457" s="305"/>
      <c r="S457" s="305"/>
      <c r="T457" s="305"/>
    </row>
    <row r="458" spans="18:20" x14ac:dyDescent="0.25">
      <c r="R458" s="305"/>
      <c r="S458" s="305"/>
      <c r="T458" s="305"/>
    </row>
    <row r="459" spans="18:20" x14ac:dyDescent="0.25">
      <c r="R459" s="305"/>
      <c r="S459" s="305"/>
      <c r="T459" s="305"/>
    </row>
    <row r="460" spans="18:20" x14ac:dyDescent="0.25">
      <c r="R460" s="305"/>
      <c r="S460" s="305"/>
      <c r="T460" s="305"/>
    </row>
    <row r="461" spans="18:20" x14ac:dyDescent="0.25">
      <c r="R461" s="305"/>
      <c r="S461" s="305"/>
      <c r="T461" s="305"/>
    </row>
    <row r="462" spans="18:20" x14ac:dyDescent="0.25">
      <c r="R462" s="305"/>
      <c r="S462" s="305"/>
      <c r="T462" s="305"/>
    </row>
    <row r="463" spans="18:20" x14ac:dyDescent="0.25">
      <c r="R463" s="305"/>
      <c r="S463" s="305"/>
      <c r="T463" s="305"/>
    </row>
    <row r="464" spans="18:20" x14ac:dyDescent="0.25">
      <c r="R464" s="305"/>
      <c r="S464" s="305"/>
      <c r="T464" s="305"/>
    </row>
    <row r="465" spans="18:20" x14ac:dyDescent="0.25">
      <c r="R465" s="305"/>
      <c r="S465" s="305"/>
      <c r="T465" s="305"/>
    </row>
    <row r="466" spans="18:20" x14ac:dyDescent="0.25">
      <c r="R466" s="305"/>
      <c r="S466" s="305"/>
      <c r="T466" s="305"/>
    </row>
    <row r="467" spans="18:20" x14ac:dyDescent="0.25">
      <c r="R467" s="305"/>
      <c r="S467" s="305"/>
      <c r="T467" s="305"/>
    </row>
    <row r="468" spans="18:20" x14ac:dyDescent="0.25">
      <c r="R468" s="305"/>
      <c r="S468" s="305"/>
      <c r="T468" s="305"/>
    </row>
    <row r="469" spans="18:20" x14ac:dyDescent="0.25">
      <c r="R469" s="305"/>
      <c r="S469" s="305"/>
      <c r="T469" s="305"/>
    </row>
    <row r="470" spans="18:20" x14ac:dyDescent="0.25">
      <c r="R470" s="305"/>
      <c r="S470" s="305"/>
      <c r="T470" s="305"/>
    </row>
    <row r="471" spans="18:20" x14ac:dyDescent="0.25">
      <c r="R471" s="305"/>
      <c r="S471" s="305"/>
      <c r="T471" s="305"/>
    </row>
    <row r="472" spans="18:20" x14ac:dyDescent="0.25">
      <c r="R472" s="305"/>
      <c r="S472" s="305"/>
      <c r="T472" s="305"/>
    </row>
    <row r="473" spans="18:20" x14ac:dyDescent="0.25">
      <c r="R473" s="305"/>
      <c r="S473" s="305"/>
      <c r="T473" s="305"/>
    </row>
    <row r="474" spans="18:20" x14ac:dyDescent="0.25">
      <c r="R474" s="305"/>
      <c r="S474" s="305"/>
      <c r="T474" s="305"/>
    </row>
    <row r="475" spans="18:20" x14ac:dyDescent="0.25">
      <c r="R475" s="305"/>
      <c r="S475" s="305"/>
      <c r="T475" s="305"/>
    </row>
    <row r="476" spans="18:20" x14ac:dyDescent="0.25">
      <c r="R476" s="305"/>
      <c r="S476" s="305"/>
      <c r="T476" s="305"/>
    </row>
    <row r="477" spans="18:20" x14ac:dyDescent="0.25">
      <c r="R477" s="305"/>
      <c r="S477" s="305"/>
      <c r="T477" s="305"/>
    </row>
    <row r="478" spans="18:20" x14ac:dyDescent="0.25">
      <c r="R478" s="305"/>
      <c r="S478" s="305"/>
      <c r="T478" s="305"/>
    </row>
    <row r="479" spans="18:20" x14ac:dyDescent="0.25">
      <c r="R479" s="305"/>
      <c r="S479" s="305"/>
      <c r="T479" s="305"/>
    </row>
    <row r="480" spans="18:20" x14ac:dyDescent="0.25">
      <c r="R480" s="305"/>
      <c r="S480" s="305"/>
      <c r="T480" s="305"/>
    </row>
    <row r="481" spans="18:20" x14ac:dyDescent="0.25">
      <c r="R481" s="305"/>
      <c r="S481" s="305"/>
      <c r="T481" s="305"/>
    </row>
    <row r="482" spans="18:20" x14ac:dyDescent="0.25">
      <c r="R482" s="305"/>
      <c r="S482" s="305"/>
      <c r="T482" s="305"/>
    </row>
    <row r="483" spans="18:20" x14ac:dyDescent="0.25">
      <c r="R483" s="305"/>
      <c r="S483" s="305"/>
      <c r="T483" s="305"/>
    </row>
    <row r="484" spans="18:20" x14ac:dyDescent="0.25">
      <c r="R484" s="305"/>
      <c r="S484" s="305"/>
      <c r="T484" s="305"/>
    </row>
    <row r="485" spans="18:20" x14ac:dyDescent="0.25">
      <c r="R485" s="305"/>
      <c r="S485" s="305"/>
      <c r="T485" s="305"/>
    </row>
    <row r="486" spans="18:20" x14ac:dyDescent="0.25">
      <c r="R486" s="305"/>
      <c r="S486" s="305"/>
      <c r="T486" s="305"/>
    </row>
    <row r="487" spans="18:20" x14ac:dyDescent="0.25">
      <c r="R487" s="305"/>
      <c r="S487" s="305"/>
      <c r="T487" s="305"/>
    </row>
    <row r="488" spans="18:20" x14ac:dyDescent="0.25">
      <c r="R488" s="305"/>
      <c r="S488" s="305"/>
      <c r="T488" s="305"/>
    </row>
    <row r="489" spans="18:20" x14ac:dyDescent="0.25">
      <c r="R489" s="305"/>
      <c r="S489" s="305"/>
      <c r="T489" s="305"/>
    </row>
    <row r="490" spans="18:20" x14ac:dyDescent="0.25">
      <c r="R490" s="305"/>
      <c r="S490" s="305"/>
      <c r="T490" s="305"/>
    </row>
    <row r="491" spans="18:20" x14ac:dyDescent="0.25">
      <c r="R491" s="305"/>
      <c r="S491" s="305"/>
      <c r="T491" s="305"/>
    </row>
    <row r="492" spans="18:20" x14ac:dyDescent="0.25">
      <c r="R492" s="305"/>
      <c r="S492" s="305"/>
      <c r="T492" s="305"/>
    </row>
    <row r="493" spans="18:20" x14ac:dyDescent="0.25">
      <c r="R493" s="305"/>
      <c r="S493" s="305"/>
      <c r="T493" s="305"/>
    </row>
    <row r="494" spans="18:20" x14ac:dyDescent="0.25">
      <c r="R494" s="305"/>
      <c r="S494" s="305"/>
      <c r="T494" s="305"/>
    </row>
    <row r="495" spans="18:20" x14ac:dyDescent="0.25">
      <c r="R495" s="305"/>
      <c r="S495" s="305"/>
      <c r="T495" s="305"/>
    </row>
  </sheetData>
  <mergeCells count="7">
    <mergeCell ref="S1:S2"/>
    <mergeCell ref="T1:T2"/>
    <mergeCell ref="A1:A2"/>
    <mergeCell ref="C1:F1"/>
    <mergeCell ref="H1:K1"/>
    <mergeCell ref="M1:P1"/>
    <mergeCell ref="R1:R2"/>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Y708"/>
  <sheetViews>
    <sheetView workbookViewId="0">
      <selection activeCell="U3" sqref="U3:U995"/>
    </sheetView>
  </sheetViews>
  <sheetFormatPr defaultRowHeight="15" x14ac:dyDescent="0.25"/>
  <cols>
    <col min="1" max="1" width="17.5703125" style="305" customWidth="1"/>
    <col min="2" max="2" width="15.85546875" style="305" customWidth="1"/>
    <col min="3" max="3" width="9.140625" style="305"/>
    <col min="4" max="4" width="13.42578125" style="305" customWidth="1"/>
    <col min="5" max="5" width="62.140625" style="305" customWidth="1"/>
    <col min="6" max="8" width="9.140625" style="305"/>
    <col min="9" max="9" width="9.7109375" style="305" customWidth="1"/>
    <col min="10" max="10" width="2" style="306" customWidth="1"/>
    <col min="11" max="11" width="17.140625" style="305" customWidth="1"/>
    <col min="12" max="13" width="18.140625" style="305" customWidth="1"/>
    <col min="14" max="14" width="17" style="305" customWidth="1"/>
    <col min="15" max="15" width="1.7109375" style="306" customWidth="1"/>
    <col min="16" max="16" width="12.85546875" style="305" customWidth="1"/>
    <col min="17" max="17" width="12" style="305" customWidth="1"/>
    <col min="18" max="18" width="12.5703125" style="305" customWidth="1"/>
    <col min="19" max="19" width="12.7109375" style="305" customWidth="1"/>
    <col min="20" max="20" width="1.140625" style="305" customWidth="1"/>
    <col min="21" max="21" width="12.7109375" style="305" customWidth="1"/>
    <col min="22" max="22" width="1.42578125" style="305" customWidth="1"/>
    <col min="23" max="23" width="13.5703125" style="323" customWidth="1"/>
    <col min="24" max="24" width="18.7109375" style="323" customWidth="1"/>
    <col min="25" max="25" width="12.7109375" style="323" customWidth="1"/>
    <col min="26" max="16384" width="9.140625" style="305"/>
  </cols>
  <sheetData>
    <row r="1" spans="1:25" s="291" customFormat="1" ht="28.5" customHeight="1" thickTop="1" x14ac:dyDescent="0.25">
      <c r="A1" s="477" t="s">
        <v>39</v>
      </c>
      <c r="B1" s="477" t="s">
        <v>862</v>
      </c>
      <c r="C1" s="477" t="s">
        <v>657</v>
      </c>
      <c r="D1" s="477" t="s">
        <v>852</v>
      </c>
      <c r="E1" s="477" t="s">
        <v>853</v>
      </c>
      <c r="F1" s="476" t="s">
        <v>855</v>
      </c>
      <c r="G1" s="476"/>
      <c r="H1" s="476"/>
      <c r="I1" s="476"/>
      <c r="J1" s="290"/>
      <c r="K1" s="479" t="s">
        <v>856</v>
      </c>
      <c r="L1" s="479"/>
      <c r="M1" s="479"/>
      <c r="N1" s="479"/>
      <c r="O1" s="290"/>
      <c r="P1" s="480" t="s">
        <v>857</v>
      </c>
      <c r="Q1" s="480"/>
      <c r="R1" s="480"/>
      <c r="S1" s="480"/>
      <c r="U1" s="472" t="s">
        <v>1576</v>
      </c>
      <c r="W1" s="466" t="s">
        <v>1583</v>
      </c>
      <c r="X1" s="468" t="s">
        <v>1584</v>
      </c>
      <c r="Y1" s="470" t="s">
        <v>1585</v>
      </c>
    </row>
    <row r="2" spans="1:25" s="297" customFormat="1" ht="45" x14ac:dyDescent="0.25">
      <c r="A2" s="478"/>
      <c r="B2" s="478"/>
      <c r="C2" s="478"/>
      <c r="D2" s="478"/>
      <c r="E2" s="478"/>
      <c r="F2" s="293" t="s">
        <v>858</v>
      </c>
      <c r="G2" s="293" t="s">
        <v>859</v>
      </c>
      <c r="H2" s="293" t="s">
        <v>860</v>
      </c>
      <c r="I2" s="293" t="s">
        <v>861</v>
      </c>
      <c r="J2" s="294"/>
      <c r="K2" s="295" t="s">
        <v>858</v>
      </c>
      <c r="L2" s="295" t="s">
        <v>859</v>
      </c>
      <c r="M2" s="295" t="s">
        <v>860</v>
      </c>
      <c r="N2" s="295" t="s">
        <v>861</v>
      </c>
      <c r="O2" s="294"/>
      <c r="P2" s="296" t="s">
        <v>858</v>
      </c>
      <c r="Q2" s="296" t="s">
        <v>859</v>
      </c>
      <c r="R2" s="296" t="s">
        <v>860</v>
      </c>
      <c r="S2" s="296" t="s">
        <v>861</v>
      </c>
      <c r="U2" s="473"/>
      <c r="W2" s="467"/>
      <c r="X2" s="469"/>
      <c r="Y2" s="471"/>
    </row>
    <row r="3" spans="1:25" s="304" customFormat="1" x14ac:dyDescent="0.25">
      <c r="A3" s="298" t="s">
        <v>695</v>
      </c>
      <c r="B3" s="298" t="s">
        <v>695</v>
      </c>
      <c r="C3" s="307">
        <v>242</v>
      </c>
      <c r="D3" s="298" t="b">
        <v>1</v>
      </c>
      <c r="E3" s="298" t="s">
        <v>1255</v>
      </c>
      <c r="F3" s="300">
        <v>3.8696898283243172E-2</v>
      </c>
      <c r="G3" s="300">
        <v>3.029267950034141E-2</v>
      </c>
      <c r="H3" s="300">
        <v>4.7122072633624071E-2</v>
      </c>
      <c r="I3" s="300">
        <v>0.26608117833518979</v>
      </c>
      <c r="J3" s="301"/>
      <c r="K3" s="302">
        <v>43591.008333333331</v>
      </c>
      <c r="L3" s="302">
        <v>43679.921527777777</v>
      </c>
      <c r="M3" s="302">
        <v>43714.920138888891</v>
      </c>
      <c r="N3" s="302">
        <v>43772.1</v>
      </c>
      <c r="O3" s="301"/>
      <c r="P3" s="303">
        <v>1.4884946200609206E-2</v>
      </c>
      <c r="Q3" s="303">
        <v>1.4884946200609206E-2</v>
      </c>
      <c r="R3" s="303">
        <v>9.3030915173292154E-3</v>
      </c>
      <c r="S3" s="303">
        <v>1.3954637559890747E-2</v>
      </c>
      <c r="U3" s="320">
        <v>0.23076923076923078</v>
      </c>
      <c r="W3" s="327"/>
      <c r="X3" s="322"/>
      <c r="Y3" s="328"/>
    </row>
    <row r="4" spans="1:25" s="304" customFormat="1" x14ac:dyDescent="0.25">
      <c r="A4" s="298" t="s">
        <v>695</v>
      </c>
      <c r="B4" s="298" t="s">
        <v>876</v>
      </c>
      <c r="C4" s="307">
        <v>255</v>
      </c>
      <c r="D4" s="298" t="b">
        <v>0</v>
      </c>
      <c r="E4" s="298" t="s">
        <v>1256</v>
      </c>
      <c r="F4" s="300">
        <v>1.0423680543899536</v>
      </c>
      <c r="G4" s="300">
        <v>0.80922597646713257</v>
      </c>
      <c r="H4" s="300">
        <v>0.93009691665267946</v>
      </c>
      <c r="I4" s="300">
        <v>1.4889124746408462</v>
      </c>
      <c r="J4" s="301"/>
      <c r="K4" s="302">
        <v>43611.995833333334</v>
      </c>
      <c r="L4" s="302">
        <v>43621.178472222222</v>
      </c>
      <c r="M4" s="302">
        <v>43719.17291666667</v>
      </c>
      <c r="N4" s="302">
        <v>43773.159722222219</v>
      </c>
      <c r="O4" s="301"/>
      <c r="P4" s="303">
        <v>0</v>
      </c>
      <c r="Q4" s="303">
        <v>0</v>
      </c>
      <c r="R4" s="303">
        <v>0.2251809162864685</v>
      </c>
      <c r="S4" s="303">
        <v>3.4428488739967344E-2</v>
      </c>
      <c r="U4" s="320">
        <v>3.5714285714285712E-2</v>
      </c>
      <c r="W4" s="327"/>
      <c r="X4" s="322"/>
      <c r="Y4" s="328"/>
    </row>
    <row r="5" spans="1:25" s="304" customFormat="1" x14ac:dyDescent="0.25">
      <c r="A5" s="298" t="s">
        <v>695</v>
      </c>
      <c r="B5" s="298" t="s">
        <v>1534</v>
      </c>
      <c r="C5" s="307">
        <v>284</v>
      </c>
      <c r="D5" s="298" t="b">
        <v>0</v>
      </c>
      <c r="E5" s="298" t="s">
        <v>1547</v>
      </c>
      <c r="F5" s="300">
        <v>1.0157400369644165</v>
      </c>
      <c r="G5" s="300">
        <v>0.72732001543045044</v>
      </c>
      <c r="H5" s="300">
        <v>0.45561999082565308</v>
      </c>
      <c r="I5" s="300">
        <v>1.107699990272522</v>
      </c>
      <c r="J5" s="301"/>
      <c r="K5" s="302">
        <v>43572.301388888889</v>
      </c>
      <c r="L5" s="302">
        <v>43680.643055555556</v>
      </c>
      <c r="M5" s="302">
        <v>43724.708333333336</v>
      </c>
      <c r="N5" s="302">
        <v>43770.37222222222</v>
      </c>
      <c r="O5" s="301"/>
      <c r="P5" s="303">
        <v>0</v>
      </c>
      <c r="Q5" s="303">
        <v>0</v>
      </c>
      <c r="R5" s="303">
        <v>0</v>
      </c>
      <c r="S5" s="303">
        <v>0</v>
      </c>
      <c r="U5" s="320">
        <v>0.29945054945054944</v>
      </c>
      <c r="W5" s="327"/>
      <c r="X5" s="322"/>
      <c r="Y5" s="328"/>
    </row>
    <row r="6" spans="1:25" s="304" customFormat="1" x14ac:dyDescent="0.25">
      <c r="A6" s="298" t="s">
        <v>695</v>
      </c>
      <c r="B6" s="298" t="s">
        <v>1535</v>
      </c>
      <c r="C6" s="307">
        <v>279</v>
      </c>
      <c r="D6" s="298" t="b">
        <v>0</v>
      </c>
      <c r="E6" s="298" t="s">
        <v>1548</v>
      </c>
      <c r="F6" s="300">
        <v>0.80018400000000001</v>
      </c>
      <c r="G6" s="300">
        <v>0.58108599999999999</v>
      </c>
      <c r="H6" s="300">
        <v>0.69539799999999996</v>
      </c>
      <c r="I6" s="300">
        <v>1.1383569999999998</v>
      </c>
      <c r="J6" s="301"/>
      <c r="K6" s="302">
        <v>43610.093055555553</v>
      </c>
      <c r="L6" s="302">
        <v>43683.605555555558</v>
      </c>
      <c r="M6" s="302">
        <v>43712.1875</v>
      </c>
      <c r="N6" s="302">
        <v>43771.240277777775</v>
      </c>
      <c r="O6" s="301"/>
      <c r="P6" s="303">
        <v>0</v>
      </c>
      <c r="Q6" s="303">
        <v>0</v>
      </c>
      <c r="R6" s="303">
        <v>0</v>
      </c>
      <c r="S6" s="303">
        <v>0</v>
      </c>
      <c r="U6" s="320">
        <v>1.6483516483516484E-2</v>
      </c>
      <c r="W6" s="327"/>
      <c r="X6" s="322"/>
      <c r="Y6" s="328"/>
    </row>
    <row r="7" spans="1:25" s="304" customFormat="1" x14ac:dyDescent="0.25">
      <c r="A7" s="298" t="s">
        <v>695</v>
      </c>
      <c r="B7" s="298" t="s">
        <v>1536</v>
      </c>
      <c r="C7" s="307">
        <v>254</v>
      </c>
      <c r="D7" s="298" t="b">
        <v>1</v>
      </c>
      <c r="E7" s="298" t="s">
        <v>1549</v>
      </c>
      <c r="F7" s="300">
        <v>0.9690144861106873</v>
      </c>
      <c r="G7" s="300">
        <v>0.79603081084632876</v>
      </c>
      <c r="H7" s="300">
        <v>0.74726176823234547</v>
      </c>
      <c r="I7" s="300">
        <v>1.0524577489185332</v>
      </c>
      <c r="J7" s="301"/>
      <c r="K7" s="302">
        <v>43616.958333333336</v>
      </c>
      <c r="L7" s="302">
        <v>43669.104861111111</v>
      </c>
      <c r="M7" s="302">
        <v>43725.022222222222</v>
      </c>
      <c r="N7" s="302">
        <v>43850.04583333333</v>
      </c>
      <c r="O7" s="301"/>
      <c r="P7" s="303">
        <v>0</v>
      </c>
      <c r="Q7" s="303">
        <v>0</v>
      </c>
      <c r="R7" s="303">
        <v>0</v>
      </c>
      <c r="S7" s="303">
        <v>0</v>
      </c>
      <c r="U7" s="320">
        <v>0.17582417582417584</v>
      </c>
      <c r="W7" s="327"/>
      <c r="X7" s="322"/>
      <c r="Y7" s="328"/>
    </row>
    <row r="8" spans="1:25" s="304" customFormat="1" x14ac:dyDescent="0.25">
      <c r="A8" s="298" t="s">
        <v>695</v>
      </c>
      <c r="B8" s="298" t="s">
        <v>1537</v>
      </c>
      <c r="C8" s="307">
        <v>273</v>
      </c>
      <c r="D8" s="298" t="b">
        <v>1</v>
      </c>
      <c r="E8" s="298" t="s">
        <v>1550</v>
      </c>
      <c r="F8" s="300" t="s">
        <v>874</v>
      </c>
      <c r="G8" s="300" t="s">
        <v>874</v>
      </c>
      <c r="H8" s="300">
        <v>0.24099941663742064</v>
      </c>
      <c r="I8" s="300">
        <v>0.29682939543151854</v>
      </c>
      <c r="J8" s="301"/>
      <c r="K8" s="302" t="s">
        <v>875</v>
      </c>
      <c r="L8" s="302" t="s">
        <v>875</v>
      </c>
      <c r="M8" s="302">
        <v>43740.179861111108</v>
      </c>
      <c r="N8" s="302">
        <v>43887.456944444442</v>
      </c>
      <c r="O8" s="301"/>
      <c r="P8" s="303">
        <v>0</v>
      </c>
      <c r="Q8" s="303">
        <v>0</v>
      </c>
      <c r="R8" s="303">
        <v>0.24099941663742064</v>
      </c>
      <c r="S8" s="303">
        <v>0.29682939543151854</v>
      </c>
      <c r="U8" s="320">
        <v>0.16208791208791209</v>
      </c>
      <c r="W8" s="327"/>
      <c r="X8" s="322"/>
      <c r="Y8" s="328"/>
    </row>
    <row r="9" spans="1:25" s="304" customFormat="1" x14ac:dyDescent="0.25">
      <c r="A9" s="298" t="s">
        <v>695</v>
      </c>
      <c r="B9" s="298" t="s">
        <v>1538</v>
      </c>
      <c r="C9" s="307">
        <v>247</v>
      </c>
      <c r="D9" s="298" t="b">
        <v>0</v>
      </c>
      <c r="E9" s="298" t="s">
        <v>1551</v>
      </c>
      <c r="F9" s="300">
        <v>2.7656203679199214</v>
      </c>
      <c r="G9" s="300">
        <v>2.4586391455688474</v>
      </c>
      <c r="H9" s="300">
        <v>2.7042240653076171</v>
      </c>
      <c r="I9" s="300">
        <v>3.2205107061767575</v>
      </c>
      <c r="J9" s="301"/>
      <c r="K9" s="302">
        <v>43613.214583333334</v>
      </c>
      <c r="L9" s="302">
        <v>43670.220138888886</v>
      </c>
      <c r="M9" s="302">
        <v>43711.17291666667</v>
      </c>
      <c r="N9" s="302">
        <v>43921.018055555556</v>
      </c>
      <c r="O9" s="301"/>
      <c r="P9" s="303">
        <v>0</v>
      </c>
      <c r="Q9" s="303">
        <v>0</v>
      </c>
      <c r="R9" s="303">
        <v>0</v>
      </c>
      <c r="S9" s="303">
        <v>0</v>
      </c>
      <c r="U9" s="320">
        <v>1.6483516483516484E-2</v>
      </c>
      <c r="W9" s="327"/>
      <c r="X9" s="322"/>
      <c r="Y9" s="328"/>
    </row>
    <row r="10" spans="1:25" s="304" customFormat="1" x14ac:dyDescent="0.25">
      <c r="A10" s="298" t="s">
        <v>695</v>
      </c>
      <c r="B10" s="298" t="s">
        <v>1539</v>
      </c>
      <c r="C10" s="307">
        <v>251</v>
      </c>
      <c r="D10" s="298" t="b">
        <v>1</v>
      </c>
      <c r="E10" s="298" t="s">
        <v>1552</v>
      </c>
      <c r="F10" s="300">
        <v>3.3776752796707155</v>
      </c>
      <c r="G10" s="300">
        <v>2.6918875311927795</v>
      </c>
      <c r="H10" s="300">
        <v>3.1971609791660307</v>
      </c>
      <c r="I10" s="300">
        <v>4.1202378613262169</v>
      </c>
      <c r="J10" s="301"/>
      <c r="K10" s="302">
        <v>43610.225694444445</v>
      </c>
      <c r="L10" s="302">
        <v>43647.195138888892</v>
      </c>
      <c r="M10" s="302">
        <v>43709.172222222223</v>
      </c>
      <c r="N10" s="302">
        <v>43915.063888888886</v>
      </c>
      <c r="O10" s="301"/>
      <c r="P10" s="303">
        <v>0</v>
      </c>
      <c r="Q10" s="303">
        <v>0.28008040361022951</v>
      </c>
      <c r="R10" s="303">
        <v>0.33870187498474119</v>
      </c>
      <c r="S10" s="303">
        <v>0.39639285488891601</v>
      </c>
      <c r="U10" s="320">
        <v>1.6483516483516484E-2</v>
      </c>
      <c r="W10" s="327"/>
      <c r="X10" s="322"/>
      <c r="Y10" s="328"/>
    </row>
    <row r="11" spans="1:25" s="304" customFormat="1" x14ac:dyDescent="0.25">
      <c r="A11" s="298" t="s">
        <v>695</v>
      </c>
      <c r="B11" s="298" t="s">
        <v>1540</v>
      </c>
      <c r="C11" s="307">
        <v>252</v>
      </c>
      <c r="D11" s="298" t="b">
        <v>0</v>
      </c>
      <c r="E11" s="298" t="s">
        <v>1257</v>
      </c>
      <c r="F11" s="300"/>
      <c r="G11" s="300"/>
      <c r="H11" s="300"/>
      <c r="I11" s="300"/>
      <c r="J11" s="301"/>
      <c r="K11" s="302"/>
      <c r="L11" s="302"/>
      <c r="M11" s="302"/>
      <c r="N11" s="302"/>
      <c r="O11" s="301"/>
      <c r="P11" s="303">
        <v>0</v>
      </c>
      <c r="Q11" s="303">
        <v>0</v>
      </c>
      <c r="R11" s="303">
        <v>0</v>
      </c>
      <c r="S11" s="303">
        <v>0</v>
      </c>
      <c r="U11" s="320"/>
      <c r="W11" s="327"/>
      <c r="X11" s="322"/>
      <c r="Y11" s="328"/>
    </row>
    <row r="12" spans="1:25" s="304" customFormat="1" x14ac:dyDescent="0.25">
      <c r="A12" s="298" t="s">
        <v>695</v>
      </c>
      <c r="B12" s="298" t="s">
        <v>1541</v>
      </c>
      <c r="C12" s="307">
        <v>271</v>
      </c>
      <c r="D12" s="298" t="b">
        <v>0</v>
      </c>
      <c r="E12" s="298" t="s">
        <v>1553</v>
      </c>
      <c r="F12" s="300">
        <v>1.09399872807312</v>
      </c>
      <c r="G12" s="300">
        <v>0.831662345474243</v>
      </c>
      <c r="H12" s="300">
        <v>1.0493457484283446</v>
      </c>
      <c r="I12" s="300">
        <v>1.4149036000671384</v>
      </c>
      <c r="J12" s="301"/>
      <c r="K12" s="302">
        <v>43601.222222222219</v>
      </c>
      <c r="L12" s="302">
        <v>43691.463194444441</v>
      </c>
      <c r="M12" s="302">
        <v>43731.1</v>
      </c>
      <c r="N12" s="302">
        <v>43916.095833333333</v>
      </c>
      <c r="O12" s="301"/>
      <c r="P12" s="303">
        <v>0</v>
      </c>
      <c r="Q12" s="303">
        <v>0</v>
      </c>
      <c r="R12" s="303">
        <v>0</v>
      </c>
      <c r="S12" s="303">
        <v>0</v>
      </c>
      <c r="U12" s="320">
        <v>1.6483516483516484E-2</v>
      </c>
      <c r="W12" s="327"/>
      <c r="X12" s="322"/>
      <c r="Y12" s="328"/>
    </row>
    <row r="13" spans="1:25" s="304" customFormat="1" x14ac:dyDescent="0.25">
      <c r="A13" s="298" t="s">
        <v>697</v>
      </c>
      <c r="B13" s="298" t="s">
        <v>1542</v>
      </c>
      <c r="C13" s="307">
        <v>552</v>
      </c>
      <c r="D13" s="298" t="b">
        <v>0</v>
      </c>
      <c r="E13" s="298" t="s">
        <v>1554</v>
      </c>
      <c r="F13" s="300">
        <v>0.5237640406723022</v>
      </c>
      <c r="G13" s="300">
        <v>0.43910591462135307</v>
      </c>
      <c r="H13" s="300">
        <v>0.55632488284301751</v>
      </c>
      <c r="I13" s="300">
        <v>0.8075083407516479</v>
      </c>
      <c r="J13" s="301"/>
      <c r="K13" s="302">
        <v>43562.086805555555</v>
      </c>
      <c r="L13" s="302">
        <v>43684.094444444447</v>
      </c>
      <c r="M13" s="302">
        <v>43712.090277777781</v>
      </c>
      <c r="N13" s="302">
        <v>43896.074305555558</v>
      </c>
      <c r="O13" s="301"/>
      <c r="P13" s="303">
        <v>0</v>
      </c>
      <c r="Q13" s="303">
        <v>0</v>
      </c>
      <c r="R13" s="303">
        <v>0</v>
      </c>
      <c r="S13" s="303">
        <v>0</v>
      </c>
      <c r="U13" s="320">
        <v>2.4725274725274724E-2</v>
      </c>
      <c r="W13" s="327"/>
      <c r="X13" s="322"/>
      <c r="Y13" s="328"/>
    </row>
    <row r="14" spans="1:25" s="304" customFormat="1" x14ac:dyDescent="0.25">
      <c r="A14" s="298" t="s">
        <v>697</v>
      </c>
      <c r="B14" s="298" t="s">
        <v>1543</v>
      </c>
      <c r="C14" s="307">
        <v>541</v>
      </c>
      <c r="D14" s="298" t="b">
        <v>0</v>
      </c>
      <c r="E14" s="298" t="s">
        <v>1257</v>
      </c>
      <c r="F14" s="300"/>
      <c r="G14" s="300"/>
      <c r="H14" s="300"/>
      <c r="I14" s="300"/>
      <c r="J14" s="301"/>
      <c r="K14" s="302"/>
      <c r="L14" s="302"/>
      <c r="M14" s="302"/>
      <c r="N14" s="302"/>
      <c r="O14" s="301"/>
      <c r="P14" s="303">
        <v>0</v>
      </c>
      <c r="Q14" s="303">
        <v>0</v>
      </c>
      <c r="R14" s="303">
        <v>0</v>
      </c>
      <c r="S14" s="303">
        <v>0</v>
      </c>
      <c r="U14" s="320"/>
      <c r="W14" s="327"/>
      <c r="X14" s="322"/>
      <c r="Y14" s="328"/>
    </row>
    <row r="15" spans="1:25" s="304" customFormat="1" x14ac:dyDescent="0.25">
      <c r="A15" s="298" t="s">
        <v>697</v>
      </c>
      <c r="B15" s="298" t="s">
        <v>1544</v>
      </c>
      <c r="C15" s="307">
        <v>551</v>
      </c>
      <c r="D15" s="298" t="b">
        <v>0</v>
      </c>
      <c r="E15" s="298" t="s">
        <v>1555</v>
      </c>
      <c r="F15" s="300">
        <v>2.2130543711853026</v>
      </c>
      <c r="G15" s="300">
        <v>1.7916531499023436</v>
      </c>
      <c r="H15" s="300">
        <v>2.0846805614013673</v>
      </c>
      <c r="I15" s="300">
        <v>2.4167781490783691</v>
      </c>
      <c r="J15" s="301"/>
      <c r="K15" s="302">
        <v>43611.229166666664</v>
      </c>
      <c r="L15" s="302">
        <v>43646.206250000003</v>
      </c>
      <c r="M15" s="302">
        <v>43720.104166666664</v>
      </c>
      <c r="N15" s="302">
        <v>43918.076388888891</v>
      </c>
      <c r="O15" s="301"/>
      <c r="P15" s="303">
        <v>0</v>
      </c>
      <c r="Q15" s="303">
        <v>0</v>
      </c>
      <c r="R15" s="303">
        <v>0</v>
      </c>
      <c r="S15" s="303">
        <v>0</v>
      </c>
      <c r="U15" s="320">
        <v>1.6483516483516484E-2</v>
      </c>
      <c r="W15" s="327"/>
      <c r="X15" s="322"/>
      <c r="Y15" s="328"/>
    </row>
    <row r="16" spans="1:25" s="304" customFormat="1" x14ac:dyDescent="0.25">
      <c r="A16" s="298" t="s">
        <v>697</v>
      </c>
      <c r="B16" s="298" t="s">
        <v>1545</v>
      </c>
      <c r="C16" s="307">
        <v>522</v>
      </c>
      <c r="D16" s="298" t="b">
        <v>1</v>
      </c>
      <c r="E16" s="298" t="s">
        <v>1556</v>
      </c>
      <c r="F16" s="300">
        <v>0.13674984100914001</v>
      </c>
      <c r="G16" s="300">
        <v>6.1396211765289303E-2</v>
      </c>
      <c r="H16" s="300">
        <v>6.9768422873497007E-2</v>
      </c>
      <c r="I16" s="300">
        <v>0.15628126796340941</v>
      </c>
      <c r="J16" s="301"/>
      <c r="K16" s="302">
        <v>43572.634722222225</v>
      </c>
      <c r="L16" s="302">
        <v>43707.140277777777</v>
      </c>
      <c r="M16" s="302">
        <v>43722.207638888889</v>
      </c>
      <c r="N16" s="302">
        <v>43871.09375</v>
      </c>
      <c r="O16" s="301"/>
      <c r="P16" s="303">
        <v>0</v>
      </c>
      <c r="Q16" s="303">
        <v>0</v>
      </c>
      <c r="R16" s="303">
        <v>0</v>
      </c>
      <c r="S16" s="303">
        <v>0</v>
      </c>
      <c r="U16" s="320">
        <v>0.34340659340659341</v>
      </c>
      <c r="W16" s="327"/>
      <c r="X16" s="322"/>
      <c r="Y16" s="328"/>
    </row>
    <row r="17" spans="1:25" s="304" customFormat="1" x14ac:dyDescent="0.25">
      <c r="A17" s="298" t="s">
        <v>697</v>
      </c>
      <c r="B17" s="298" t="s">
        <v>1546</v>
      </c>
      <c r="C17" s="307">
        <v>559</v>
      </c>
      <c r="D17" s="298" t="b">
        <v>1</v>
      </c>
      <c r="E17" s="298" t="s">
        <v>1557</v>
      </c>
      <c r="F17" s="300">
        <v>4.2628681121847629</v>
      </c>
      <c r="G17" s="300">
        <v>4.5143486162338258</v>
      </c>
      <c r="H17" s="300">
        <v>4.3000529762496944</v>
      </c>
      <c r="I17" s="300">
        <v>3.7119161710052477</v>
      </c>
      <c r="J17" s="301"/>
      <c r="K17" s="302">
        <v>43558.097916666666</v>
      </c>
      <c r="L17" s="302">
        <v>43683.756944444445</v>
      </c>
      <c r="M17" s="302">
        <v>43766.438888888886</v>
      </c>
      <c r="N17" s="302">
        <v>43775.209722222222</v>
      </c>
      <c r="O17" s="301"/>
      <c r="P17" s="303">
        <v>0</v>
      </c>
      <c r="Q17" s="303">
        <v>3.4650001525878906</v>
      </c>
      <c r="R17" s="303">
        <v>3.0999999046325684</v>
      </c>
      <c r="S17" s="303">
        <v>0</v>
      </c>
      <c r="U17" s="320">
        <v>0.23351648351648352</v>
      </c>
      <c r="W17" s="327"/>
      <c r="X17" s="322"/>
      <c r="Y17" s="328"/>
    </row>
    <row r="18" spans="1:25" s="304" customFormat="1" x14ac:dyDescent="0.25">
      <c r="A18" s="298" t="s">
        <v>697</v>
      </c>
      <c r="B18" s="298" t="s">
        <v>877</v>
      </c>
      <c r="C18" s="307">
        <v>576</v>
      </c>
      <c r="D18" s="298" t="b">
        <v>0</v>
      </c>
      <c r="E18" s="298" t="s">
        <v>1257</v>
      </c>
      <c r="F18" s="300"/>
      <c r="G18" s="300"/>
      <c r="H18" s="300"/>
      <c r="I18" s="300"/>
      <c r="J18" s="301"/>
      <c r="K18" s="302"/>
      <c r="L18" s="302"/>
      <c r="M18" s="302"/>
      <c r="N18" s="302"/>
      <c r="O18" s="301"/>
      <c r="P18" s="303">
        <v>0</v>
      </c>
      <c r="Q18" s="303">
        <v>0</v>
      </c>
      <c r="R18" s="303">
        <v>0</v>
      </c>
      <c r="S18" s="303">
        <v>0</v>
      </c>
      <c r="U18" s="320"/>
      <c r="W18" s="327"/>
      <c r="X18" s="322"/>
      <c r="Y18" s="328"/>
    </row>
    <row r="19" spans="1:25" s="304" customFormat="1" x14ac:dyDescent="0.25">
      <c r="A19" s="298" t="s">
        <v>697</v>
      </c>
      <c r="B19" s="298" t="s">
        <v>878</v>
      </c>
      <c r="C19" s="307">
        <v>554</v>
      </c>
      <c r="D19" s="298" t="b">
        <v>0</v>
      </c>
      <c r="E19" s="298" t="s">
        <v>1258</v>
      </c>
      <c r="F19" s="300">
        <v>0.32372549012756346</v>
      </c>
      <c r="G19" s="300">
        <v>0.1897701123962402</v>
      </c>
      <c r="H19" s="300">
        <v>0.2651200078277588</v>
      </c>
      <c r="I19" s="300">
        <v>0.42698275289154053</v>
      </c>
      <c r="J19" s="301"/>
      <c r="K19" s="302">
        <v>43601.227777777778</v>
      </c>
      <c r="L19" s="302">
        <v>43702.657638888886</v>
      </c>
      <c r="M19" s="302">
        <v>43709.67291666667</v>
      </c>
      <c r="N19" s="302">
        <v>43833.429166666669</v>
      </c>
      <c r="O19" s="301"/>
      <c r="P19" s="303">
        <v>0</v>
      </c>
      <c r="Q19" s="303">
        <v>0</v>
      </c>
      <c r="R19" s="303">
        <v>0</v>
      </c>
      <c r="S19" s="303">
        <v>0</v>
      </c>
      <c r="U19" s="320">
        <v>0.11263736263736264</v>
      </c>
      <c r="W19" s="327"/>
      <c r="X19" s="322"/>
      <c r="Y19" s="328"/>
    </row>
    <row r="20" spans="1:25" s="304" customFormat="1" x14ac:dyDescent="0.25">
      <c r="A20" s="298" t="s">
        <v>697</v>
      </c>
      <c r="B20" s="298" t="s">
        <v>879</v>
      </c>
      <c r="C20" s="307">
        <v>553</v>
      </c>
      <c r="D20" s="298" t="b">
        <v>0</v>
      </c>
      <c r="E20" s="298" t="s">
        <v>1259</v>
      </c>
      <c r="F20" s="300">
        <v>0.4357323561286926</v>
      </c>
      <c r="G20" s="300">
        <v>0.32182795034790035</v>
      </c>
      <c r="H20" s="300">
        <v>0.40363677786254881</v>
      </c>
      <c r="I20" s="300">
        <v>0.53568218794250488</v>
      </c>
      <c r="J20" s="301"/>
      <c r="K20" s="302">
        <v>43600.09097222222</v>
      </c>
      <c r="L20" s="302">
        <v>43688.102083333331</v>
      </c>
      <c r="M20" s="302">
        <v>43719.102083333331</v>
      </c>
      <c r="N20" s="302">
        <v>43776.388888888891</v>
      </c>
      <c r="O20" s="301"/>
      <c r="P20" s="303">
        <v>0</v>
      </c>
      <c r="Q20" s="303">
        <v>0</v>
      </c>
      <c r="R20" s="303">
        <v>0</v>
      </c>
      <c r="S20" s="303">
        <v>0</v>
      </c>
      <c r="U20" s="320">
        <v>2.197802197802198E-2</v>
      </c>
      <c r="W20" s="327"/>
      <c r="X20" s="322"/>
      <c r="Y20" s="328"/>
    </row>
    <row r="21" spans="1:25" s="304" customFormat="1" x14ac:dyDescent="0.25">
      <c r="A21" s="298" t="s">
        <v>697</v>
      </c>
      <c r="B21" s="298" t="s">
        <v>880</v>
      </c>
      <c r="C21" s="307">
        <v>546</v>
      </c>
      <c r="D21" s="298" t="b">
        <v>0</v>
      </c>
      <c r="E21" s="298" t="s">
        <v>1260</v>
      </c>
      <c r="F21" s="300">
        <v>1.7195633541259765</v>
      </c>
      <c r="G21" s="300">
        <v>1.3845835177001953</v>
      </c>
      <c r="H21" s="300">
        <v>1.6581504810180665</v>
      </c>
      <c r="I21" s="300">
        <v>1.9763813256225584</v>
      </c>
      <c r="J21" s="301"/>
      <c r="K21" s="302">
        <v>43577.976388888892</v>
      </c>
      <c r="L21" s="302">
        <v>43703.12222222222</v>
      </c>
      <c r="M21" s="302">
        <v>43732.15902777778</v>
      </c>
      <c r="N21" s="302">
        <v>43914.973611111112</v>
      </c>
      <c r="O21" s="301"/>
      <c r="P21" s="303">
        <v>0</v>
      </c>
      <c r="Q21" s="303">
        <v>0</v>
      </c>
      <c r="R21" s="303">
        <v>0</v>
      </c>
      <c r="S21" s="303">
        <v>0</v>
      </c>
      <c r="U21" s="320">
        <v>1.6483516483516484E-2</v>
      </c>
      <c r="W21" s="327"/>
      <c r="X21" s="322"/>
      <c r="Y21" s="328"/>
    </row>
    <row r="22" spans="1:25" s="304" customFormat="1" x14ac:dyDescent="0.25">
      <c r="A22" s="298" t="s">
        <v>700</v>
      </c>
      <c r="B22" s="298" t="s">
        <v>881</v>
      </c>
      <c r="C22" s="307">
        <v>64</v>
      </c>
      <c r="D22" s="298" t="b">
        <v>0</v>
      </c>
      <c r="E22" s="298" t="s">
        <v>1261</v>
      </c>
      <c r="F22" s="300">
        <v>2.0874084830284119</v>
      </c>
      <c r="G22" s="300">
        <v>1.7874934077262878</v>
      </c>
      <c r="H22" s="300">
        <v>1.9434491991996765</v>
      </c>
      <c r="I22" s="300">
        <v>2.651248574256897</v>
      </c>
      <c r="J22" s="301"/>
      <c r="K22" s="302">
        <v>43615.102083333331</v>
      </c>
      <c r="L22" s="302">
        <v>43667.20416666667</v>
      </c>
      <c r="M22" s="302">
        <v>43726.120833333334</v>
      </c>
      <c r="N22" s="302">
        <v>43921.07916666667</v>
      </c>
      <c r="O22" s="301"/>
      <c r="P22" s="303">
        <v>0</v>
      </c>
      <c r="Q22" s="303">
        <v>0</v>
      </c>
      <c r="R22" s="303">
        <v>0</v>
      </c>
      <c r="S22" s="303">
        <v>0</v>
      </c>
      <c r="U22" s="320">
        <v>1.6483516483516484E-2</v>
      </c>
      <c r="W22" s="327"/>
      <c r="X22" s="322"/>
      <c r="Y22" s="328"/>
    </row>
    <row r="23" spans="1:25" s="304" customFormat="1" x14ac:dyDescent="0.25">
      <c r="A23" s="298" t="s">
        <v>700</v>
      </c>
      <c r="B23" s="298" t="s">
        <v>882</v>
      </c>
      <c r="C23" s="307">
        <v>62</v>
      </c>
      <c r="D23" s="298" t="b">
        <v>0</v>
      </c>
      <c r="E23" s="298" t="s">
        <v>1262</v>
      </c>
      <c r="F23" s="300">
        <v>2.9023664932861326</v>
      </c>
      <c r="G23" s="300">
        <v>2.4000338086242672</v>
      </c>
      <c r="H23" s="300">
        <v>2.7405035665283202</v>
      </c>
      <c r="I23" s="300">
        <v>3.3495820756835935</v>
      </c>
      <c r="J23" s="301"/>
      <c r="K23" s="302">
        <v>43610.220833333333</v>
      </c>
      <c r="L23" s="302">
        <v>43636.152777777781</v>
      </c>
      <c r="M23" s="302">
        <v>43710.166666666664</v>
      </c>
      <c r="N23" s="302">
        <v>43921.099305555559</v>
      </c>
      <c r="O23" s="301"/>
      <c r="P23" s="303">
        <v>0</v>
      </c>
      <c r="Q23" s="303">
        <v>0</v>
      </c>
      <c r="R23" s="303">
        <v>0</v>
      </c>
      <c r="S23" s="303">
        <v>0</v>
      </c>
      <c r="U23" s="320">
        <v>1.6483516483516484E-2</v>
      </c>
      <c r="W23" s="327"/>
      <c r="X23" s="322"/>
      <c r="Y23" s="328"/>
    </row>
    <row r="24" spans="1:25" s="304" customFormat="1" x14ac:dyDescent="0.25">
      <c r="A24" s="298" t="s">
        <v>700</v>
      </c>
      <c r="B24" s="298" t="s">
        <v>883</v>
      </c>
      <c r="C24" s="307">
        <v>68</v>
      </c>
      <c r="D24" s="298" t="b">
        <v>0</v>
      </c>
      <c r="E24" s="298" t="s">
        <v>1263</v>
      </c>
      <c r="F24" s="300">
        <v>1.8196225475769043</v>
      </c>
      <c r="G24" s="300">
        <v>1.5182127909851073</v>
      </c>
      <c r="H24" s="300">
        <v>1.635427680175781</v>
      </c>
      <c r="I24" s="300">
        <v>1.5293760722351073</v>
      </c>
      <c r="J24" s="301"/>
      <c r="K24" s="302">
        <v>43589.999305555553</v>
      </c>
      <c r="L24" s="302">
        <v>43702.245138888888</v>
      </c>
      <c r="M24" s="302">
        <v>43724.054166666669</v>
      </c>
      <c r="N24" s="302">
        <v>43832.987500000003</v>
      </c>
      <c r="O24" s="301"/>
      <c r="P24" s="303">
        <v>0</v>
      </c>
      <c r="Q24" s="303">
        <v>0</v>
      </c>
      <c r="R24" s="303">
        <v>0</v>
      </c>
      <c r="S24" s="303">
        <v>0</v>
      </c>
      <c r="U24" s="320">
        <v>6.043956043956044E-2</v>
      </c>
      <c r="W24" s="327"/>
      <c r="X24" s="322"/>
      <c r="Y24" s="328"/>
    </row>
    <row r="25" spans="1:25" s="304" customFormat="1" x14ac:dyDescent="0.25">
      <c r="A25" s="298" t="s">
        <v>700</v>
      </c>
      <c r="B25" s="298" t="s">
        <v>884</v>
      </c>
      <c r="C25" s="307">
        <v>67</v>
      </c>
      <c r="D25" s="298" t="b">
        <v>0</v>
      </c>
      <c r="E25" s="298" t="s">
        <v>1264</v>
      </c>
      <c r="F25" s="300">
        <v>2.6456976562499999</v>
      </c>
      <c r="G25" s="300">
        <v>2.1656765624999998</v>
      </c>
      <c r="H25" s="300">
        <v>2.4224320312499996</v>
      </c>
      <c r="I25" s="300">
        <v>3.2931679687499997</v>
      </c>
      <c r="J25" s="301"/>
      <c r="K25" s="302">
        <v>43610.099305555559</v>
      </c>
      <c r="L25" s="302">
        <v>43667.163888888892</v>
      </c>
      <c r="M25" s="302">
        <v>43730.162499999999</v>
      </c>
      <c r="N25" s="302">
        <v>43773.058333333334</v>
      </c>
      <c r="O25" s="301"/>
      <c r="P25" s="303">
        <v>0</v>
      </c>
      <c r="Q25" s="303">
        <v>0</v>
      </c>
      <c r="R25" s="303">
        <v>0</v>
      </c>
      <c r="S25" s="303">
        <v>0</v>
      </c>
      <c r="U25" s="320">
        <v>1.6483516483516484E-2</v>
      </c>
      <c r="W25" s="327"/>
      <c r="X25" s="322"/>
      <c r="Y25" s="328"/>
    </row>
    <row r="26" spans="1:25" s="304" customFormat="1" x14ac:dyDescent="0.25">
      <c r="A26" s="298" t="s">
        <v>700</v>
      </c>
      <c r="B26" s="298" t="s">
        <v>885</v>
      </c>
      <c r="C26" s="307">
        <v>66</v>
      </c>
      <c r="D26" s="298" t="b">
        <v>0</v>
      </c>
      <c r="E26" s="298" t="s">
        <v>1650</v>
      </c>
      <c r="F26" s="300">
        <v>0.40666749328374863</v>
      </c>
      <c r="G26" s="300" t="s">
        <v>873</v>
      </c>
      <c r="H26" s="300">
        <v>0.22581450256984681</v>
      </c>
      <c r="I26" s="300">
        <v>0.60430652648210526</v>
      </c>
      <c r="J26" s="301"/>
      <c r="K26" s="302">
        <v>43596.634027777778</v>
      </c>
      <c r="L26" s="302" t="s">
        <v>875</v>
      </c>
      <c r="M26" s="302">
        <v>43716.543749999997</v>
      </c>
      <c r="N26" s="302">
        <v>43903.479166666664</v>
      </c>
      <c r="O26" s="301"/>
      <c r="P26" s="303">
        <v>4.2117498815059662E-2</v>
      </c>
      <c r="Q26" s="303">
        <v>0</v>
      </c>
      <c r="R26" s="303">
        <v>1.1045000283047557E-3</v>
      </c>
      <c r="S26" s="303">
        <v>8.7036497890949249E-2</v>
      </c>
      <c r="U26" s="320">
        <v>0.35714285714285715</v>
      </c>
      <c r="W26" s="327"/>
      <c r="X26" s="322"/>
      <c r="Y26" s="328"/>
    </row>
    <row r="27" spans="1:25" s="304" customFormat="1" x14ac:dyDescent="0.25">
      <c r="A27" s="298" t="s">
        <v>863</v>
      </c>
      <c r="B27" s="298" t="s">
        <v>886</v>
      </c>
      <c r="C27" s="307">
        <v>671</v>
      </c>
      <c r="D27" s="298" t="b">
        <v>0</v>
      </c>
      <c r="E27" s="298" t="s">
        <v>1265</v>
      </c>
      <c r="F27" s="300">
        <v>0.45222285185241701</v>
      </c>
      <c r="G27" s="300">
        <v>0.24565191032791137</v>
      </c>
      <c r="H27" s="300">
        <v>0.18005168024826049</v>
      </c>
      <c r="I27" s="300">
        <v>0.45501432626342775</v>
      </c>
      <c r="J27" s="301"/>
      <c r="K27" s="302">
        <v>43581.06527777778</v>
      </c>
      <c r="L27" s="302">
        <v>43643.996527777781</v>
      </c>
      <c r="M27" s="302">
        <v>43747.206250000003</v>
      </c>
      <c r="N27" s="302">
        <v>43828.052083333336</v>
      </c>
      <c r="O27" s="301"/>
      <c r="P27" s="303">
        <v>0</v>
      </c>
      <c r="Q27" s="303">
        <v>0</v>
      </c>
      <c r="R27" s="303">
        <v>0</v>
      </c>
      <c r="S27" s="303">
        <v>0</v>
      </c>
      <c r="U27" s="320">
        <v>0.2087912087912088</v>
      </c>
      <c r="W27" s="327"/>
      <c r="X27" s="322"/>
      <c r="Y27" s="328"/>
    </row>
    <row r="28" spans="1:25" s="304" customFormat="1" x14ac:dyDescent="0.25">
      <c r="A28" s="298" t="s">
        <v>863</v>
      </c>
      <c r="B28" s="298" t="s">
        <v>887</v>
      </c>
      <c r="C28" s="307">
        <v>669</v>
      </c>
      <c r="D28" s="298" t="b">
        <v>0</v>
      </c>
      <c r="E28" s="298" t="s">
        <v>1266</v>
      </c>
      <c r="F28" s="300">
        <v>0.12834849953651428</v>
      </c>
      <c r="G28" s="300">
        <v>0.38504549860954285</v>
      </c>
      <c r="H28" s="300">
        <v>0.77009099721908569</v>
      </c>
      <c r="I28" s="300" t="s">
        <v>874</v>
      </c>
      <c r="J28" s="301"/>
      <c r="K28" s="302">
        <v>43580.482638888891</v>
      </c>
      <c r="L28" s="302">
        <v>43637.015277777777</v>
      </c>
      <c r="M28" s="302">
        <v>43741.95</v>
      </c>
      <c r="N28" s="302" t="s">
        <v>875</v>
      </c>
      <c r="O28" s="301"/>
      <c r="P28" s="303">
        <v>0</v>
      </c>
      <c r="Q28" s="303">
        <v>0</v>
      </c>
      <c r="R28" s="303">
        <v>0</v>
      </c>
      <c r="S28" s="303">
        <v>0</v>
      </c>
      <c r="U28" s="320">
        <v>0.20604395604395603</v>
      </c>
      <c r="W28" s="327"/>
      <c r="X28" s="322"/>
      <c r="Y28" s="328"/>
    </row>
    <row r="29" spans="1:25" s="304" customFormat="1" x14ac:dyDescent="0.25">
      <c r="A29" s="298" t="s">
        <v>863</v>
      </c>
      <c r="B29" s="298" t="s">
        <v>888</v>
      </c>
      <c r="C29" s="307">
        <v>659</v>
      </c>
      <c r="D29" s="298" t="b">
        <v>0</v>
      </c>
      <c r="E29" s="298" t="s">
        <v>1257</v>
      </c>
      <c r="F29" s="300" t="s">
        <v>873</v>
      </c>
      <c r="G29" s="300" t="s">
        <v>873</v>
      </c>
      <c r="H29" s="300" t="s">
        <v>873</v>
      </c>
      <c r="I29" s="300" t="s">
        <v>873</v>
      </c>
      <c r="J29" s="301"/>
      <c r="K29" s="302" t="s">
        <v>875</v>
      </c>
      <c r="L29" s="302" t="s">
        <v>875</v>
      </c>
      <c r="M29" s="302" t="s">
        <v>875</v>
      </c>
      <c r="N29" s="302" t="s">
        <v>875</v>
      </c>
      <c r="O29" s="301"/>
      <c r="P29" s="303">
        <v>0</v>
      </c>
      <c r="Q29" s="303">
        <v>0</v>
      </c>
      <c r="R29" s="303">
        <v>0</v>
      </c>
      <c r="S29" s="303">
        <v>0</v>
      </c>
      <c r="U29" s="320">
        <v>0.85164835164835162</v>
      </c>
      <c r="W29" s="327"/>
      <c r="X29" s="322"/>
      <c r="Y29" s="328"/>
    </row>
    <row r="30" spans="1:25" s="304" customFormat="1" x14ac:dyDescent="0.25">
      <c r="A30" s="298" t="s">
        <v>1661</v>
      </c>
      <c r="B30" s="298" t="s">
        <v>889</v>
      </c>
      <c r="C30" s="307">
        <v>651</v>
      </c>
      <c r="D30" s="298" t="b">
        <v>0</v>
      </c>
      <c r="E30" s="298" t="s">
        <v>1267</v>
      </c>
      <c r="F30" s="300">
        <v>0.53317630020904538</v>
      </c>
      <c r="G30" s="300">
        <v>0.33218839835357666</v>
      </c>
      <c r="H30" s="300">
        <v>0.43547386003112787</v>
      </c>
      <c r="I30" s="300">
        <v>0.6022659278106689</v>
      </c>
      <c r="J30" s="301"/>
      <c r="K30" s="302">
        <v>43598.20416666667</v>
      </c>
      <c r="L30" s="302">
        <v>43687.245833333334</v>
      </c>
      <c r="M30" s="302">
        <v>43714.246527777781</v>
      </c>
      <c r="N30" s="302">
        <v>43773.052777777775</v>
      </c>
      <c r="O30" s="301"/>
      <c r="P30" s="303">
        <v>0</v>
      </c>
      <c r="Q30" s="303">
        <v>0</v>
      </c>
      <c r="R30" s="303">
        <v>0</v>
      </c>
      <c r="S30" s="303">
        <v>0</v>
      </c>
      <c r="U30" s="320">
        <v>4.6703296703296704E-2</v>
      </c>
      <c r="W30" s="327"/>
      <c r="X30" s="322"/>
      <c r="Y30" s="328"/>
    </row>
    <row r="31" spans="1:25" s="304" customFormat="1" x14ac:dyDescent="0.25">
      <c r="A31" s="298" t="s">
        <v>1661</v>
      </c>
      <c r="B31" s="298" t="s">
        <v>890</v>
      </c>
      <c r="C31" s="307">
        <v>652</v>
      </c>
      <c r="D31" s="298" t="b">
        <v>0</v>
      </c>
      <c r="E31" s="298" t="s">
        <v>1268</v>
      </c>
      <c r="F31" s="300">
        <v>3.8571388721466064</v>
      </c>
      <c r="G31" s="300">
        <v>2.9340630769729614</v>
      </c>
      <c r="H31" s="300">
        <v>3.5604361295700073</v>
      </c>
      <c r="I31" s="300">
        <v>4.6153800487518311</v>
      </c>
      <c r="J31" s="301"/>
      <c r="K31" s="302">
        <v>43578.208333333336</v>
      </c>
      <c r="L31" s="302">
        <v>43681.227083333331</v>
      </c>
      <c r="M31" s="302">
        <v>43737.197916666664</v>
      </c>
      <c r="N31" s="302">
        <v>43772.243055555555</v>
      </c>
      <c r="O31" s="301"/>
      <c r="P31" s="303">
        <v>0</v>
      </c>
      <c r="Q31" s="303">
        <v>0</v>
      </c>
      <c r="R31" s="303">
        <v>0</v>
      </c>
      <c r="S31" s="303">
        <v>0</v>
      </c>
      <c r="U31" s="320">
        <v>7.1428571428571425E-2</v>
      </c>
      <c r="W31" s="327"/>
      <c r="X31" s="322"/>
      <c r="Y31" s="328"/>
    </row>
    <row r="32" spans="1:25" s="304" customFormat="1" x14ac:dyDescent="0.25">
      <c r="A32" s="298" t="s">
        <v>1661</v>
      </c>
      <c r="B32" s="298" t="s">
        <v>891</v>
      </c>
      <c r="C32" s="307">
        <v>670</v>
      </c>
      <c r="D32" s="298" t="b">
        <v>0</v>
      </c>
      <c r="E32" s="298" t="s">
        <v>1269</v>
      </c>
      <c r="F32" s="300">
        <v>0.45989946099090578</v>
      </c>
      <c r="G32" s="300">
        <v>0.51782308193206783</v>
      </c>
      <c r="H32" s="300">
        <v>0.48572083549499506</v>
      </c>
      <c r="I32" s="300">
        <v>0.5743509293289184</v>
      </c>
      <c r="J32" s="301"/>
      <c r="K32" s="302">
        <v>43609.044444444444</v>
      </c>
      <c r="L32" s="302">
        <v>43682.041666666664</v>
      </c>
      <c r="M32" s="302">
        <v>43735.242361111108</v>
      </c>
      <c r="N32" s="302">
        <v>43780.980555555558</v>
      </c>
      <c r="O32" s="301"/>
      <c r="P32" s="303">
        <v>0</v>
      </c>
      <c r="Q32" s="303">
        <v>0</v>
      </c>
      <c r="R32" s="303">
        <v>0</v>
      </c>
      <c r="S32" s="303">
        <v>0</v>
      </c>
      <c r="U32" s="320">
        <v>4.6703296703296704E-2</v>
      </c>
      <c r="W32" s="327"/>
      <c r="X32" s="322"/>
      <c r="Y32" s="328"/>
    </row>
    <row r="33" spans="1:25" s="304" customFormat="1" x14ac:dyDescent="0.25">
      <c r="A33" s="298" t="s">
        <v>863</v>
      </c>
      <c r="B33" s="298" t="s">
        <v>727</v>
      </c>
      <c r="C33" s="307">
        <v>653</v>
      </c>
      <c r="D33" s="298" t="b">
        <v>0</v>
      </c>
      <c r="E33" s="298" t="s">
        <v>1270</v>
      </c>
      <c r="F33" s="300">
        <v>0.68883390341186523</v>
      </c>
      <c r="G33" s="300">
        <v>0.48596892052459711</v>
      </c>
      <c r="H33" s="300">
        <v>0.20818518397140501</v>
      </c>
      <c r="I33" s="300">
        <v>0.23696653593063352</v>
      </c>
      <c r="J33" s="301"/>
      <c r="K33" s="302">
        <v>43601.160416666666</v>
      </c>
      <c r="L33" s="302">
        <v>43707.159722222219</v>
      </c>
      <c r="M33" s="302">
        <v>43730.100694444445</v>
      </c>
      <c r="N33" s="302">
        <v>43771.048611111109</v>
      </c>
      <c r="O33" s="301"/>
      <c r="P33" s="303">
        <v>0</v>
      </c>
      <c r="Q33" s="303">
        <v>0</v>
      </c>
      <c r="R33" s="303">
        <v>0</v>
      </c>
      <c r="S33" s="303">
        <v>0</v>
      </c>
      <c r="U33" s="320">
        <v>0.12087912087912088</v>
      </c>
      <c r="W33" s="327"/>
      <c r="X33" s="322"/>
      <c r="Y33" s="328"/>
    </row>
    <row r="34" spans="1:25" s="304" customFormat="1" x14ac:dyDescent="0.25">
      <c r="A34" s="298" t="s">
        <v>1661</v>
      </c>
      <c r="B34" s="298" t="s">
        <v>892</v>
      </c>
      <c r="C34" s="307">
        <v>672</v>
      </c>
      <c r="D34" s="298" t="b">
        <v>1</v>
      </c>
      <c r="E34" s="298" t="s">
        <v>1271</v>
      </c>
      <c r="F34" s="300">
        <v>0.36247366444569823</v>
      </c>
      <c r="G34" s="300">
        <v>0.19096440076828003</v>
      </c>
      <c r="H34" s="300">
        <v>0.26823699476337431</v>
      </c>
      <c r="I34" s="300">
        <v>0.47211396365758768</v>
      </c>
      <c r="J34" s="301"/>
      <c r="K34" s="302">
        <v>43601.580555555556</v>
      </c>
      <c r="L34" s="302">
        <v>43698.025000000001</v>
      </c>
      <c r="M34" s="302">
        <v>43755.181250000001</v>
      </c>
      <c r="N34" s="302">
        <v>43824.993750000001</v>
      </c>
      <c r="O34" s="301"/>
      <c r="P34" s="303">
        <v>1.0744799859821796E-2</v>
      </c>
      <c r="Q34" s="303">
        <v>0.19096440076828003</v>
      </c>
      <c r="R34" s="303">
        <v>0.11330880224704742</v>
      </c>
      <c r="S34" s="303">
        <v>0</v>
      </c>
      <c r="U34" s="320">
        <v>0.34065934065934067</v>
      </c>
      <c r="W34" s="327"/>
      <c r="X34" s="322"/>
      <c r="Y34" s="328"/>
    </row>
    <row r="35" spans="1:25" s="304" customFormat="1" x14ac:dyDescent="0.25">
      <c r="A35" s="298" t="s">
        <v>863</v>
      </c>
      <c r="B35" s="298" t="s">
        <v>893</v>
      </c>
      <c r="C35" s="307">
        <v>644</v>
      </c>
      <c r="D35" s="298" t="b">
        <v>0</v>
      </c>
      <c r="E35" s="298" t="s">
        <v>1272</v>
      </c>
      <c r="F35" s="300">
        <v>0.11777472483825682</v>
      </c>
      <c r="G35" s="300">
        <v>5.1724129764556877E-2</v>
      </c>
      <c r="H35" s="300">
        <v>5.5073173190116884E-2</v>
      </c>
      <c r="I35" s="300">
        <v>0.12856609657669066</v>
      </c>
      <c r="J35" s="301"/>
      <c r="K35" s="302">
        <v>43573.20208333333</v>
      </c>
      <c r="L35" s="302">
        <v>43647.779166666667</v>
      </c>
      <c r="M35" s="302">
        <v>43713.998611111114</v>
      </c>
      <c r="N35" s="302">
        <v>43770.072222222225</v>
      </c>
      <c r="O35" s="301"/>
      <c r="P35" s="303">
        <v>0</v>
      </c>
      <c r="Q35" s="303">
        <v>0</v>
      </c>
      <c r="R35" s="303">
        <v>0</v>
      </c>
      <c r="S35" s="303">
        <v>0</v>
      </c>
      <c r="U35" s="320">
        <v>0.32142857142857145</v>
      </c>
      <c r="W35" s="327"/>
      <c r="X35" s="322"/>
      <c r="Y35" s="328"/>
    </row>
    <row r="36" spans="1:25" s="304" customFormat="1" x14ac:dyDescent="0.25">
      <c r="A36" s="298" t="s">
        <v>863</v>
      </c>
      <c r="B36" s="298" t="s">
        <v>894</v>
      </c>
      <c r="C36" s="307">
        <v>666</v>
      </c>
      <c r="D36" s="298" t="b">
        <v>0</v>
      </c>
      <c r="E36" s="298" t="s">
        <v>1257</v>
      </c>
      <c r="F36" s="300"/>
      <c r="G36" s="300"/>
      <c r="H36" s="300"/>
      <c r="I36" s="300"/>
      <c r="J36" s="301"/>
      <c r="K36" s="302"/>
      <c r="L36" s="302"/>
      <c r="M36" s="302"/>
      <c r="N36" s="302"/>
      <c r="O36" s="301"/>
      <c r="P36" s="303">
        <v>0</v>
      </c>
      <c r="Q36" s="303">
        <v>0</v>
      </c>
      <c r="R36" s="303">
        <v>0</v>
      </c>
      <c r="S36" s="303">
        <v>0</v>
      </c>
      <c r="U36" s="320"/>
      <c r="W36" s="327"/>
      <c r="X36" s="322"/>
      <c r="Y36" s="328"/>
    </row>
    <row r="37" spans="1:25" s="304" customFormat="1" x14ac:dyDescent="0.25">
      <c r="A37" s="298" t="s">
        <v>863</v>
      </c>
      <c r="B37" s="298" t="s">
        <v>895</v>
      </c>
      <c r="C37" s="307">
        <v>663</v>
      </c>
      <c r="D37" s="298" t="b">
        <v>0</v>
      </c>
      <c r="E37" s="298" t="s">
        <v>1257</v>
      </c>
      <c r="F37" s="300"/>
      <c r="G37" s="300"/>
      <c r="H37" s="300"/>
      <c r="I37" s="300"/>
      <c r="J37" s="301"/>
      <c r="K37" s="302"/>
      <c r="L37" s="302"/>
      <c r="M37" s="302"/>
      <c r="N37" s="302"/>
      <c r="O37" s="301"/>
      <c r="P37" s="303">
        <v>0</v>
      </c>
      <c r="Q37" s="303">
        <v>0</v>
      </c>
      <c r="R37" s="303">
        <v>0</v>
      </c>
      <c r="S37" s="303">
        <v>0</v>
      </c>
      <c r="U37" s="320"/>
      <c r="W37" s="327"/>
      <c r="X37" s="322"/>
      <c r="Y37" s="328"/>
    </row>
    <row r="38" spans="1:25" s="304" customFormat="1" x14ac:dyDescent="0.25">
      <c r="A38" s="298" t="s">
        <v>1661</v>
      </c>
      <c r="B38" s="298" t="s">
        <v>896</v>
      </c>
      <c r="C38" s="307">
        <v>648</v>
      </c>
      <c r="D38" s="298" t="b">
        <v>1</v>
      </c>
      <c r="E38" s="298" t="s">
        <v>1571</v>
      </c>
      <c r="F38" s="300">
        <v>0.31121442981147762</v>
      </c>
      <c r="G38" s="300" t="s">
        <v>873</v>
      </c>
      <c r="H38" s="300" t="s">
        <v>873</v>
      </c>
      <c r="I38" s="300" t="s">
        <v>873</v>
      </c>
      <c r="J38" s="301"/>
      <c r="K38" s="302">
        <v>43581.243055555555</v>
      </c>
      <c r="L38" s="302" t="s">
        <v>875</v>
      </c>
      <c r="M38" s="302" t="s">
        <v>875</v>
      </c>
      <c r="N38" s="302" t="s">
        <v>875</v>
      </c>
      <c r="O38" s="301"/>
      <c r="P38" s="303">
        <v>0</v>
      </c>
      <c r="Q38" s="303">
        <v>0</v>
      </c>
      <c r="R38" s="303">
        <v>0</v>
      </c>
      <c r="S38" s="303">
        <v>0</v>
      </c>
      <c r="U38" s="320">
        <v>0.69780219780219777</v>
      </c>
      <c r="W38" s="327"/>
      <c r="X38" s="322"/>
      <c r="Y38" s="328"/>
    </row>
    <row r="39" spans="1:25" s="304" customFormat="1" x14ac:dyDescent="0.25">
      <c r="A39" s="298" t="s">
        <v>863</v>
      </c>
      <c r="B39" s="298" t="s">
        <v>897</v>
      </c>
      <c r="C39" s="307">
        <v>647</v>
      </c>
      <c r="D39" s="298" t="b">
        <v>0</v>
      </c>
      <c r="E39" s="298" t="s">
        <v>1257</v>
      </c>
      <c r="F39" s="300"/>
      <c r="G39" s="300"/>
      <c r="H39" s="300"/>
      <c r="I39" s="300"/>
      <c r="J39" s="301"/>
      <c r="K39" s="302"/>
      <c r="L39" s="302"/>
      <c r="M39" s="302"/>
      <c r="N39" s="302"/>
      <c r="O39" s="301"/>
      <c r="P39" s="303">
        <v>0</v>
      </c>
      <c r="Q39" s="303">
        <v>0</v>
      </c>
      <c r="R39" s="303">
        <v>0</v>
      </c>
      <c r="S39" s="303">
        <v>0</v>
      </c>
      <c r="U39" s="320"/>
      <c r="W39" s="327"/>
      <c r="X39" s="322"/>
      <c r="Y39" s="328"/>
    </row>
    <row r="40" spans="1:25" s="304" customFormat="1" x14ac:dyDescent="0.25">
      <c r="A40" s="298" t="s">
        <v>1661</v>
      </c>
      <c r="B40" s="298" t="s">
        <v>898</v>
      </c>
      <c r="C40" s="307">
        <v>657</v>
      </c>
      <c r="D40" s="298" t="b">
        <v>0</v>
      </c>
      <c r="E40" s="298" t="s">
        <v>1273</v>
      </c>
      <c r="F40" s="300">
        <v>0.39196366316223141</v>
      </c>
      <c r="G40" s="300">
        <v>0.25304865615081784</v>
      </c>
      <c r="H40" s="300">
        <v>0.29039515556716916</v>
      </c>
      <c r="I40" s="300">
        <v>0.39545396915435793</v>
      </c>
      <c r="J40" s="301"/>
      <c r="K40" s="302">
        <v>43581.190972222219</v>
      </c>
      <c r="L40" s="302">
        <v>43703.195833333331</v>
      </c>
      <c r="M40" s="302">
        <v>43734.190972222219</v>
      </c>
      <c r="N40" s="302">
        <v>43773.043749999997</v>
      </c>
      <c r="O40" s="301"/>
      <c r="P40" s="303">
        <v>0</v>
      </c>
      <c r="Q40" s="303">
        <v>0</v>
      </c>
      <c r="R40" s="303">
        <v>0</v>
      </c>
      <c r="S40" s="303">
        <v>0</v>
      </c>
      <c r="U40" s="320">
        <v>4.1208791208791208E-2</v>
      </c>
      <c r="W40" s="327"/>
      <c r="X40" s="322"/>
      <c r="Y40" s="328"/>
    </row>
    <row r="41" spans="1:25" s="304" customFormat="1" x14ac:dyDescent="0.25">
      <c r="A41" s="298" t="s">
        <v>863</v>
      </c>
      <c r="B41" s="298" t="s">
        <v>899</v>
      </c>
      <c r="C41" s="307">
        <v>665</v>
      </c>
      <c r="D41" s="298" t="b">
        <v>0</v>
      </c>
      <c r="E41" s="298" t="s">
        <v>1257</v>
      </c>
      <c r="F41" s="300"/>
      <c r="G41" s="300"/>
      <c r="H41" s="300"/>
      <c r="I41" s="300"/>
      <c r="J41" s="301"/>
      <c r="K41" s="302"/>
      <c r="L41" s="302"/>
      <c r="M41" s="302"/>
      <c r="N41" s="302"/>
      <c r="O41" s="301"/>
      <c r="P41" s="303">
        <v>0</v>
      </c>
      <c r="Q41" s="303">
        <v>0</v>
      </c>
      <c r="R41" s="303">
        <v>0</v>
      </c>
      <c r="S41" s="303">
        <v>0</v>
      </c>
      <c r="U41" s="320"/>
      <c r="W41" s="327"/>
      <c r="X41" s="322"/>
      <c r="Y41" s="328"/>
    </row>
    <row r="42" spans="1:25" s="304" customFormat="1" x14ac:dyDescent="0.25">
      <c r="A42" s="298" t="s">
        <v>1661</v>
      </c>
      <c r="B42" s="298" t="s">
        <v>900</v>
      </c>
      <c r="C42" s="307">
        <v>650</v>
      </c>
      <c r="D42" s="298" t="b">
        <v>0</v>
      </c>
      <c r="E42" s="298" t="s">
        <v>1257</v>
      </c>
      <c r="F42" s="300"/>
      <c r="G42" s="300"/>
      <c r="H42" s="300"/>
      <c r="I42" s="300"/>
      <c r="J42" s="301"/>
      <c r="K42" s="302"/>
      <c r="L42" s="302"/>
      <c r="M42" s="302"/>
      <c r="N42" s="302"/>
      <c r="O42" s="301"/>
      <c r="P42" s="303">
        <v>0</v>
      </c>
      <c r="Q42" s="303">
        <v>0</v>
      </c>
      <c r="R42" s="303">
        <v>0</v>
      </c>
      <c r="S42" s="303">
        <v>0</v>
      </c>
      <c r="U42" s="320"/>
      <c r="W42" s="327"/>
      <c r="X42" s="322"/>
      <c r="Y42" s="328"/>
    </row>
    <row r="43" spans="1:25" s="304" customFormat="1" x14ac:dyDescent="0.25">
      <c r="A43" s="298" t="s">
        <v>863</v>
      </c>
      <c r="B43" s="298" t="s">
        <v>901</v>
      </c>
      <c r="C43" s="307">
        <v>667</v>
      </c>
      <c r="D43" s="298" t="b">
        <v>0</v>
      </c>
      <c r="E43" s="298" t="s">
        <v>1257</v>
      </c>
      <c r="F43" s="300"/>
      <c r="G43" s="300"/>
      <c r="H43" s="300"/>
      <c r="I43" s="300"/>
      <c r="J43" s="301"/>
      <c r="K43" s="302"/>
      <c r="L43" s="302"/>
      <c r="M43" s="302"/>
      <c r="N43" s="302"/>
      <c r="O43" s="301"/>
      <c r="P43" s="303">
        <v>0</v>
      </c>
      <c r="Q43" s="303">
        <v>0</v>
      </c>
      <c r="R43" s="303">
        <v>0</v>
      </c>
      <c r="S43" s="303">
        <v>0</v>
      </c>
      <c r="U43" s="320"/>
      <c r="W43" s="327"/>
      <c r="X43" s="322"/>
      <c r="Y43" s="328"/>
    </row>
    <row r="44" spans="1:25" s="304" customFormat="1" x14ac:dyDescent="0.25">
      <c r="A44" s="298" t="s">
        <v>863</v>
      </c>
      <c r="B44" s="298" t="s">
        <v>902</v>
      </c>
      <c r="C44" s="307">
        <v>660</v>
      </c>
      <c r="D44" s="298" t="b">
        <v>0</v>
      </c>
      <c r="E44" s="298" t="s">
        <v>1561</v>
      </c>
      <c r="F44" s="300">
        <v>0.63404637761414051</v>
      </c>
      <c r="G44" s="300">
        <v>0.46495679020881653</v>
      </c>
      <c r="H44" s="300">
        <v>0.53430962562561035</v>
      </c>
      <c r="I44" s="300">
        <v>0.79120802879333496</v>
      </c>
      <c r="J44" s="301"/>
      <c r="K44" s="302">
        <v>43612.499305555553</v>
      </c>
      <c r="L44" s="302">
        <v>43650.156944444447</v>
      </c>
      <c r="M44" s="302">
        <v>43731.996527777781</v>
      </c>
      <c r="N44" s="302">
        <v>43868.052083333336</v>
      </c>
      <c r="O44" s="301"/>
      <c r="P44" s="303">
        <v>0</v>
      </c>
      <c r="Q44" s="303">
        <v>0.46495679020881653</v>
      </c>
      <c r="R44" s="303">
        <v>0.53430962562561035</v>
      </c>
      <c r="S44" s="303">
        <v>0.79120802879333496</v>
      </c>
      <c r="U44" s="320">
        <v>0.11813186813186813</v>
      </c>
      <c r="W44" s="327"/>
      <c r="X44" s="322"/>
      <c r="Y44" s="328"/>
    </row>
    <row r="45" spans="1:25" s="304" customFormat="1" x14ac:dyDescent="0.25">
      <c r="A45" s="298" t="s">
        <v>863</v>
      </c>
      <c r="B45" s="298" t="s">
        <v>903</v>
      </c>
      <c r="C45" s="307">
        <v>664</v>
      </c>
      <c r="D45" s="298" t="b">
        <v>0</v>
      </c>
      <c r="E45" s="298" t="s">
        <v>1257</v>
      </c>
      <c r="F45" s="300"/>
      <c r="G45" s="300"/>
      <c r="H45" s="300"/>
      <c r="I45" s="300"/>
      <c r="J45" s="301"/>
      <c r="K45" s="302">
        <v>43228.817291666666</v>
      </c>
      <c r="L45" s="302">
        <v>43272.438009259262</v>
      </c>
      <c r="M45" s="302">
        <v>43381.816157407404</v>
      </c>
      <c r="N45" s="302">
        <v>43161.150543981479</v>
      </c>
      <c r="O45" s="301"/>
      <c r="P45" s="303">
        <v>0</v>
      </c>
      <c r="Q45" s="303">
        <v>0</v>
      </c>
      <c r="R45" s="303">
        <v>0</v>
      </c>
      <c r="S45" s="303">
        <v>0</v>
      </c>
      <c r="U45" s="320"/>
      <c r="W45" s="327"/>
      <c r="X45" s="322"/>
      <c r="Y45" s="328"/>
    </row>
    <row r="46" spans="1:25" s="304" customFormat="1" x14ac:dyDescent="0.25">
      <c r="A46" s="298" t="s">
        <v>1707</v>
      </c>
      <c r="B46" s="298" t="s">
        <v>904</v>
      </c>
      <c r="C46" s="307">
        <v>658</v>
      </c>
      <c r="D46" s="298" t="b">
        <v>0</v>
      </c>
      <c r="E46" s="298" t="s">
        <v>1274</v>
      </c>
      <c r="F46" s="300">
        <v>0.16117200255393982</v>
      </c>
      <c r="G46" s="300">
        <v>7.3260001838207245E-2</v>
      </c>
      <c r="H46" s="300">
        <v>9.2795997858047485E-2</v>
      </c>
      <c r="I46" s="300">
        <v>0.16849799454212189</v>
      </c>
      <c r="J46" s="301"/>
      <c r="K46" s="302">
        <v>43585.242361111108</v>
      </c>
      <c r="L46" s="302">
        <v>43705.998611111114</v>
      </c>
      <c r="M46" s="302">
        <v>43710.04791666667</v>
      </c>
      <c r="N46" s="302">
        <v>43869.237500000003</v>
      </c>
      <c r="O46" s="301"/>
      <c r="P46" s="303">
        <v>0</v>
      </c>
      <c r="Q46" s="303">
        <v>0</v>
      </c>
      <c r="R46" s="303">
        <v>0</v>
      </c>
      <c r="S46" s="303">
        <v>0</v>
      </c>
      <c r="U46" s="320">
        <v>0.32417582417582419</v>
      </c>
      <c r="W46" s="327"/>
      <c r="X46" s="322"/>
      <c r="Y46" s="328"/>
    </row>
    <row r="47" spans="1:25" s="304" customFormat="1" x14ac:dyDescent="0.25">
      <c r="A47" s="298" t="s">
        <v>1661</v>
      </c>
      <c r="B47" s="298" t="s">
        <v>905</v>
      </c>
      <c r="C47" s="307">
        <v>645</v>
      </c>
      <c r="D47" s="298" t="b">
        <v>0</v>
      </c>
      <c r="E47" s="298" t="s">
        <v>1257</v>
      </c>
      <c r="F47" s="300"/>
      <c r="G47" s="300"/>
      <c r="H47" s="300"/>
      <c r="I47" s="300"/>
      <c r="J47" s="301"/>
      <c r="K47" s="302"/>
      <c r="L47" s="302"/>
      <c r="M47" s="302"/>
      <c r="N47" s="302"/>
      <c r="O47" s="301"/>
      <c r="P47" s="303">
        <v>0</v>
      </c>
      <c r="Q47" s="303">
        <v>0</v>
      </c>
      <c r="R47" s="303">
        <v>0</v>
      </c>
      <c r="S47" s="303">
        <v>0</v>
      </c>
      <c r="U47" s="320"/>
      <c r="W47" s="327"/>
      <c r="X47" s="322"/>
      <c r="Y47" s="328"/>
    </row>
    <row r="48" spans="1:25" s="304" customFormat="1" x14ac:dyDescent="0.25">
      <c r="A48" s="298" t="s">
        <v>1707</v>
      </c>
      <c r="B48" s="298" t="s">
        <v>906</v>
      </c>
      <c r="C48" s="307">
        <v>662</v>
      </c>
      <c r="D48" s="298" t="b">
        <v>0</v>
      </c>
      <c r="E48" s="298" t="s">
        <v>1275</v>
      </c>
      <c r="F48" s="300">
        <v>0.24634979710006713</v>
      </c>
      <c r="G48" s="300">
        <v>0.18423892820358273</v>
      </c>
      <c r="H48" s="300">
        <v>0.24634979710006713</v>
      </c>
      <c r="I48" s="300">
        <v>0.275660532787323</v>
      </c>
      <c r="J48" s="301"/>
      <c r="K48" s="302">
        <v>43601.22152777778</v>
      </c>
      <c r="L48" s="302">
        <v>43693.104166666664</v>
      </c>
      <c r="M48" s="302">
        <v>43733.204861111109</v>
      </c>
      <c r="N48" s="302">
        <v>43773.218055555553</v>
      </c>
      <c r="O48" s="301"/>
      <c r="P48" s="303">
        <v>0</v>
      </c>
      <c r="Q48" s="303">
        <v>0</v>
      </c>
      <c r="R48" s="303">
        <v>0</v>
      </c>
      <c r="S48" s="303">
        <v>0</v>
      </c>
      <c r="U48" s="320">
        <v>2.4725274725274724E-2</v>
      </c>
      <c r="W48" s="327"/>
      <c r="X48" s="322"/>
      <c r="Y48" s="328"/>
    </row>
    <row r="49" spans="1:25" s="304" customFormat="1" x14ac:dyDescent="0.25">
      <c r="A49" s="298" t="s">
        <v>705</v>
      </c>
      <c r="B49" s="298" t="s">
        <v>907</v>
      </c>
      <c r="C49" s="307">
        <v>501</v>
      </c>
      <c r="D49" s="298" t="b">
        <v>0</v>
      </c>
      <c r="E49" s="298" t="s">
        <v>1257</v>
      </c>
      <c r="F49" s="300"/>
      <c r="G49" s="300"/>
      <c r="H49" s="300"/>
      <c r="I49" s="300"/>
      <c r="J49" s="301"/>
      <c r="K49" s="302"/>
      <c r="L49" s="302"/>
      <c r="M49" s="302"/>
      <c r="N49" s="302"/>
      <c r="O49" s="301"/>
      <c r="P49" s="303">
        <v>0</v>
      </c>
      <c r="Q49" s="303">
        <v>0</v>
      </c>
      <c r="R49" s="303">
        <v>0</v>
      </c>
      <c r="S49" s="303">
        <v>0</v>
      </c>
      <c r="U49" s="320"/>
      <c r="W49" s="327"/>
      <c r="X49" s="322"/>
      <c r="Y49" s="328"/>
    </row>
    <row r="50" spans="1:25" s="304" customFormat="1" x14ac:dyDescent="0.25">
      <c r="A50" s="298" t="s">
        <v>705</v>
      </c>
      <c r="B50" s="298" t="s">
        <v>908</v>
      </c>
      <c r="C50" s="307">
        <v>509</v>
      </c>
      <c r="D50" s="298" t="b">
        <v>0</v>
      </c>
      <c r="E50" s="298" t="s">
        <v>1276</v>
      </c>
      <c r="F50" s="300">
        <v>0.70837037237548817</v>
      </c>
      <c r="G50" s="300">
        <v>0.59341931813049309</v>
      </c>
      <c r="H50" s="300">
        <v>0.66964635966491692</v>
      </c>
      <c r="I50" s="300">
        <v>0.92431779788208002</v>
      </c>
      <c r="J50" s="301"/>
      <c r="K50" s="302">
        <v>43586.018055555556</v>
      </c>
      <c r="L50" s="302">
        <v>43683.143750000003</v>
      </c>
      <c r="M50" s="302">
        <v>43733.09652777778</v>
      </c>
      <c r="N50" s="302">
        <v>43917.104861111111</v>
      </c>
      <c r="O50" s="301"/>
      <c r="P50" s="303">
        <v>0</v>
      </c>
      <c r="Q50" s="303">
        <v>0</v>
      </c>
      <c r="R50" s="303">
        <v>0</v>
      </c>
      <c r="S50" s="303">
        <v>0</v>
      </c>
      <c r="U50" s="320">
        <v>2.4725274725274724E-2</v>
      </c>
      <c r="W50" s="327"/>
      <c r="X50" s="322"/>
      <c r="Y50" s="328"/>
    </row>
    <row r="51" spans="1:25" s="304" customFormat="1" x14ac:dyDescent="0.25">
      <c r="A51" s="298" t="s">
        <v>705</v>
      </c>
      <c r="B51" s="298" t="s">
        <v>909</v>
      </c>
      <c r="C51" s="307">
        <v>513</v>
      </c>
      <c r="D51" s="298" t="b">
        <v>0</v>
      </c>
      <c r="E51" s="298" t="s">
        <v>1277</v>
      </c>
      <c r="F51" s="300" t="s">
        <v>873</v>
      </c>
      <c r="G51" s="300">
        <v>0.8320000171661377</v>
      </c>
      <c r="H51" s="300">
        <v>0.7839999794960022</v>
      </c>
      <c r="I51" s="300">
        <v>1.1199999488890171</v>
      </c>
      <c r="J51" s="301"/>
      <c r="K51" s="302" t="s">
        <v>875</v>
      </c>
      <c r="L51" s="302">
        <v>43698.11041666667</v>
      </c>
      <c r="M51" s="302">
        <v>43720.564583333333</v>
      </c>
      <c r="N51" s="302">
        <v>43773.076388888891</v>
      </c>
      <c r="O51" s="301"/>
      <c r="P51" s="303">
        <v>0</v>
      </c>
      <c r="Q51" s="303">
        <v>0</v>
      </c>
      <c r="R51" s="303">
        <v>0</v>
      </c>
      <c r="S51" s="303">
        <v>0</v>
      </c>
      <c r="U51" s="320">
        <v>0.26098901098901101</v>
      </c>
      <c r="W51" s="327"/>
      <c r="X51" s="322"/>
      <c r="Y51" s="328"/>
    </row>
    <row r="52" spans="1:25" s="304" customFormat="1" x14ac:dyDescent="0.25">
      <c r="A52" s="298" t="s">
        <v>705</v>
      </c>
      <c r="B52" s="298" t="s">
        <v>910</v>
      </c>
      <c r="C52" s="307">
        <v>515</v>
      </c>
      <c r="D52" s="298" t="b">
        <v>1</v>
      </c>
      <c r="E52" s="298" t="s">
        <v>1278</v>
      </c>
      <c r="F52" s="300">
        <v>1.3127248049345015</v>
      </c>
      <c r="G52" s="300">
        <v>0.84289299887084956</v>
      </c>
      <c r="H52" s="300">
        <v>1.1703312066535949</v>
      </c>
      <c r="I52" s="300">
        <v>1.6521767759033441</v>
      </c>
      <c r="J52" s="301"/>
      <c r="K52" s="302">
        <v>43615.99722222222</v>
      </c>
      <c r="L52" s="302">
        <v>43628.056250000001</v>
      </c>
      <c r="M52" s="302">
        <v>43726.974305555559</v>
      </c>
      <c r="N52" s="302">
        <v>43862.048611111109</v>
      </c>
      <c r="O52" s="301"/>
      <c r="P52" s="303">
        <v>0.44757035816192625</v>
      </c>
      <c r="Q52" s="303">
        <v>0.26798390547943113</v>
      </c>
      <c r="R52" s="303">
        <v>0.19354393375396728</v>
      </c>
      <c r="S52" s="303">
        <v>4.4663985192894939E-2</v>
      </c>
      <c r="U52" s="320">
        <v>0.25</v>
      </c>
      <c r="W52" s="327"/>
      <c r="X52" s="322"/>
      <c r="Y52" s="328"/>
    </row>
    <row r="53" spans="1:25" s="304" customFormat="1" x14ac:dyDescent="0.25">
      <c r="A53" s="298" t="s">
        <v>705</v>
      </c>
      <c r="B53" s="298" t="s">
        <v>911</v>
      </c>
      <c r="C53" s="307">
        <v>520</v>
      </c>
      <c r="D53" s="298" t="b">
        <v>0</v>
      </c>
      <c r="E53" s="298" t="s">
        <v>1572</v>
      </c>
      <c r="F53" s="300">
        <v>0.30874382705879211</v>
      </c>
      <c r="G53" s="300">
        <v>0.2097829893542528</v>
      </c>
      <c r="H53" s="300">
        <v>0.258740117190361</v>
      </c>
      <c r="I53" s="300">
        <v>0.41537961991834638</v>
      </c>
      <c r="J53" s="301"/>
      <c r="K53" s="302">
        <v>43580.554166666669</v>
      </c>
      <c r="L53" s="302">
        <v>43675.595833333333</v>
      </c>
      <c r="M53" s="302">
        <v>43720.523611111108</v>
      </c>
      <c r="N53" s="302">
        <v>43916.435416666667</v>
      </c>
      <c r="O53" s="301"/>
      <c r="P53" s="303">
        <v>0</v>
      </c>
      <c r="Q53" s="303">
        <v>0</v>
      </c>
      <c r="R53" s="303">
        <v>0</v>
      </c>
      <c r="S53" s="303">
        <v>0</v>
      </c>
      <c r="U53" s="320">
        <v>0.10714285714285714</v>
      </c>
      <c r="W53" s="327"/>
      <c r="X53" s="322"/>
      <c r="Y53" s="328"/>
    </row>
    <row r="54" spans="1:25" s="304" customFormat="1" x14ac:dyDescent="0.25">
      <c r="A54" s="298" t="s">
        <v>705</v>
      </c>
      <c r="B54" s="298" t="s">
        <v>912</v>
      </c>
      <c r="C54" s="307">
        <v>538</v>
      </c>
      <c r="D54" s="298" t="b">
        <v>0</v>
      </c>
      <c r="E54" s="298" t="s">
        <v>1279</v>
      </c>
      <c r="F54" s="300">
        <v>0.29307944866943358</v>
      </c>
      <c r="G54" s="300">
        <v>0.21980958650207519</v>
      </c>
      <c r="H54" s="300">
        <v>0.26865615522384639</v>
      </c>
      <c r="I54" s="300">
        <v>0.51288903517150874</v>
      </c>
      <c r="J54" s="301"/>
      <c r="K54" s="302">
        <v>43613.54791666667</v>
      </c>
      <c r="L54" s="302">
        <v>43675.006944444445</v>
      </c>
      <c r="M54" s="302">
        <v>43719.006944444445</v>
      </c>
      <c r="N54" s="302">
        <v>43777.048611111109</v>
      </c>
      <c r="O54" s="301"/>
      <c r="P54" s="303">
        <v>0</v>
      </c>
      <c r="Q54" s="303">
        <v>0</v>
      </c>
      <c r="R54" s="303">
        <v>0</v>
      </c>
      <c r="S54" s="303">
        <v>0</v>
      </c>
      <c r="U54" s="320">
        <v>3.8461538461538464E-2</v>
      </c>
      <c r="W54" s="327"/>
      <c r="X54" s="322"/>
      <c r="Y54" s="328"/>
    </row>
    <row r="55" spans="1:25" s="304" customFormat="1" x14ac:dyDescent="0.25">
      <c r="A55" s="298" t="s">
        <v>705</v>
      </c>
      <c r="B55" s="298" t="s">
        <v>913</v>
      </c>
      <c r="C55" s="307">
        <v>547</v>
      </c>
      <c r="D55" s="298" t="b">
        <v>0</v>
      </c>
      <c r="E55" s="298" t="s">
        <v>1280</v>
      </c>
      <c r="F55" s="300">
        <v>5.2858363472900383</v>
      </c>
      <c r="G55" s="300">
        <v>4.2922999553833003</v>
      </c>
      <c r="H55" s="300">
        <v>5.687716216552734</v>
      </c>
      <c r="I55" s="300">
        <v>5.4588677880859366</v>
      </c>
      <c r="J55" s="301"/>
      <c r="K55" s="302">
        <v>43587.060416666667</v>
      </c>
      <c r="L55" s="302">
        <v>43662.152777777781</v>
      </c>
      <c r="M55" s="302">
        <v>43737.1</v>
      </c>
      <c r="N55" s="302">
        <v>43835.104166666664</v>
      </c>
      <c r="O55" s="301"/>
      <c r="P55" s="303">
        <v>0</v>
      </c>
      <c r="Q55" s="303">
        <v>0</v>
      </c>
      <c r="R55" s="303">
        <v>0</v>
      </c>
      <c r="S55" s="303">
        <v>0</v>
      </c>
      <c r="U55" s="320">
        <v>5.7692307692307696E-2</v>
      </c>
      <c r="W55" s="327"/>
      <c r="X55" s="322"/>
      <c r="Y55" s="328"/>
    </row>
    <row r="56" spans="1:25" s="304" customFormat="1" x14ac:dyDescent="0.25">
      <c r="A56" s="298" t="s">
        <v>705</v>
      </c>
      <c r="B56" s="298" t="s">
        <v>914</v>
      </c>
      <c r="C56" s="307">
        <v>542</v>
      </c>
      <c r="D56" s="298" t="b">
        <v>0</v>
      </c>
      <c r="E56" s="298" t="s">
        <v>1281</v>
      </c>
      <c r="F56" s="300">
        <v>0.52835603025054922</v>
      </c>
      <c r="G56" s="300">
        <v>0.44079091780853269</v>
      </c>
      <c r="H56" s="300">
        <v>0.51475027248382565</v>
      </c>
      <c r="I56" s="300">
        <v>0.83465949752807622</v>
      </c>
      <c r="J56" s="301"/>
      <c r="K56" s="302">
        <v>43600.601388888892</v>
      </c>
      <c r="L56" s="302">
        <v>43671.546527777777</v>
      </c>
      <c r="M56" s="302">
        <v>43712.087500000001</v>
      </c>
      <c r="N56" s="302">
        <v>43773.109027777777</v>
      </c>
      <c r="O56" s="301"/>
      <c r="P56" s="303">
        <v>0</v>
      </c>
      <c r="Q56" s="303">
        <v>0</v>
      </c>
      <c r="R56" s="303">
        <v>0</v>
      </c>
      <c r="S56" s="303">
        <v>0</v>
      </c>
      <c r="U56" s="320">
        <v>3.2967032967032968E-2</v>
      </c>
      <c r="W56" s="327"/>
      <c r="X56" s="322"/>
      <c r="Y56" s="328"/>
    </row>
    <row r="57" spans="1:25" s="304" customFormat="1" x14ac:dyDescent="0.25">
      <c r="A57" s="298" t="s">
        <v>705</v>
      </c>
      <c r="B57" s="298" t="s">
        <v>915</v>
      </c>
      <c r="C57" s="307">
        <v>558</v>
      </c>
      <c r="D57" s="298" t="b">
        <v>0</v>
      </c>
      <c r="E57" s="298" t="s">
        <v>1282</v>
      </c>
      <c r="F57" s="300">
        <v>0.25605887200546262</v>
      </c>
      <c r="G57" s="300">
        <v>0.18594752436065673</v>
      </c>
      <c r="H57" s="300">
        <v>0.24081728654098511</v>
      </c>
      <c r="I57" s="300">
        <v>0.39018495127868652</v>
      </c>
      <c r="J57" s="301"/>
      <c r="K57" s="302">
        <v>43614.585416666669</v>
      </c>
      <c r="L57" s="302">
        <v>43679.59097222222</v>
      </c>
      <c r="M57" s="302">
        <v>43727.602777777778</v>
      </c>
      <c r="N57" s="302">
        <v>43853.103472222225</v>
      </c>
      <c r="O57" s="301"/>
      <c r="P57" s="303">
        <v>0</v>
      </c>
      <c r="Q57" s="303">
        <v>0</v>
      </c>
      <c r="R57" s="303">
        <v>0</v>
      </c>
      <c r="S57" s="303">
        <v>0</v>
      </c>
      <c r="U57" s="320">
        <v>2.7472527472527472E-2</v>
      </c>
      <c r="W57" s="327"/>
      <c r="X57" s="322"/>
      <c r="Y57" s="328"/>
    </row>
    <row r="58" spans="1:25" s="304" customFormat="1" x14ac:dyDescent="0.25">
      <c r="A58" s="298" t="s">
        <v>707</v>
      </c>
      <c r="B58" s="298" t="s">
        <v>916</v>
      </c>
      <c r="C58" s="307">
        <v>704</v>
      </c>
      <c r="D58" s="298" t="b">
        <v>0</v>
      </c>
      <c r="E58" s="298" t="s">
        <v>1283</v>
      </c>
      <c r="F58" s="300">
        <v>2.6991419867553712</v>
      </c>
      <c r="G58" s="300">
        <v>2.0786494844779968</v>
      </c>
      <c r="H58" s="300">
        <v>2.5750435885772704</v>
      </c>
      <c r="I58" s="300">
        <v>3.6298804114227292</v>
      </c>
      <c r="J58" s="301"/>
      <c r="K58" s="302">
        <v>43600.995833333334</v>
      </c>
      <c r="L58" s="302">
        <v>43673.097916666666</v>
      </c>
      <c r="M58" s="302">
        <v>43729.116666666669</v>
      </c>
      <c r="N58" s="302">
        <v>43773.112500000003</v>
      </c>
      <c r="O58" s="301"/>
      <c r="P58" s="303">
        <v>0</v>
      </c>
      <c r="Q58" s="303">
        <v>0</v>
      </c>
      <c r="R58" s="303">
        <v>0</v>
      </c>
      <c r="S58" s="303">
        <v>0</v>
      </c>
      <c r="U58" s="320">
        <v>3.8461538461538464E-2</v>
      </c>
      <c r="W58" s="327"/>
      <c r="X58" s="322"/>
      <c r="Y58" s="328"/>
    </row>
    <row r="59" spans="1:25" s="304" customFormat="1" x14ac:dyDescent="0.25">
      <c r="A59" s="298" t="s">
        <v>707</v>
      </c>
      <c r="B59" s="298" t="s">
        <v>917</v>
      </c>
      <c r="C59" s="307">
        <v>706</v>
      </c>
      <c r="D59" s="298" t="b">
        <v>0</v>
      </c>
      <c r="E59" s="298" t="s">
        <v>1284</v>
      </c>
      <c r="F59" s="300">
        <v>1.8079999685287476</v>
      </c>
      <c r="G59" s="300">
        <v>0.95999997854232788</v>
      </c>
      <c r="H59" s="300">
        <v>1.1520000100135803</v>
      </c>
      <c r="I59" s="300">
        <v>1.9679999351501465</v>
      </c>
      <c r="J59" s="301"/>
      <c r="K59" s="302">
        <v>43611.04791666667</v>
      </c>
      <c r="L59" s="302">
        <v>43702.131249999999</v>
      </c>
      <c r="M59" s="302">
        <v>43709.089583333334</v>
      </c>
      <c r="N59" s="302">
        <v>43918.964583333334</v>
      </c>
      <c r="O59" s="301"/>
      <c r="P59" s="303">
        <v>0</v>
      </c>
      <c r="Q59" s="303">
        <v>0</v>
      </c>
      <c r="R59" s="303">
        <v>0</v>
      </c>
      <c r="S59" s="303">
        <v>0</v>
      </c>
      <c r="U59" s="320">
        <v>3.021978021978022E-2</v>
      </c>
      <c r="W59" s="327"/>
      <c r="X59" s="322"/>
      <c r="Y59" s="328"/>
    </row>
    <row r="60" spans="1:25" s="304" customFormat="1" x14ac:dyDescent="0.25">
      <c r="A60" s="298" t="s">
        <v>707</v>
      </c>
      <c r="B60" s="298" t="s">
        <v>918</v>
      </c>
      <c r="C60" s="307">
        <v>708</v>
      </c>
      <c r="D60" s="298" t="b">
        <v>0</v>
      </c>
      <c r="E60" s="298" t="s">
        <v>1285</v>
      </c>
      <c r="F60" s="300">
        <v>0.86905801296234131</v>
      </c>
      <c r="G60" s="300">
        <v>0.62007801234722137</v>
      </c>
      <c r="H60" s="300">
        <v>0.72015002369880676</v>
      </c>
      <c r="I60" s="300">
        <v>0.95209395885467529</v>
      </c>
      <c r="J60" s="301"/>
      <c r="K60" s="302">
        <v>43600.961805555555</v>
      </c>
      <c r="L60" s="302">
        <v>43673.111805555556</v>
      </c>
      <c r="M60" s="302">
        <v>43733.111111111109</v>
      </c>
      <c r="N60" s="302">
        <v>43921.958333333336</v>
      </c>
      <c r="O60" s="301"/>
      <c r="P60" s="303">
        <v>0</v>
      </c>
      <c r="Q60" s="303">
        <v>0</v>
      </c>
      <c r="R60" s="303">
        <v>0</v>
      </c>
      <c r="S60" s="303">
        <v>0</v>
      </c>
      <c r="U60" s="320">
        <v>1.9230769230769232E-2</v>
      </c>
      <c r="W60" s="327"/>
      <c r="X60" s="322"/>
      <c r="Y60" s="328"/>
    </row>
    <row r="61" spans="1:25" s="304" customFormat="1" x14ac:dyDescent="0.25">
      <c r="A61" s="298" t="s">
        <v>707</v>
      </c>
      <c r="B61" s="298" t="s">
        <v>919</v>
      </c>
      <c r="C61" s="307">
        <v>777</v>
      </c>
      <c r="D61" s="298" t="b">
        <v>0</v>
      </c>
      <c r="E61" s="298" t="s">
        <v>1286</v>
      </c>
      <c r="F61" s="300">
        <v>0.26053991920852659</v>
      </c>
      <c r="G61" s="300">
        <v>0.22983342814636229</v>
      </c>
      <c r="H61" s="300">
        <v>0.26147041067886351</v>
      </c>
      <c r="I61" s="300">
        <v>0.31730038947296141</v>
      </c>
      <c r="J61" s="301"/>
      <c r="K61" s="302">
        <v>43601.086111111108</v>
      </c>
      <c r="L61" s="302">
        <v>43673.150694444441</v>
      </c>
      <c r="M61" s="302">
        <v>43728.977777777778</v>
      </c>
      <c r="N61" s="302">
        <v>43917.650694444441</v>
      </c>
      <c r="O61" s="301"/>
      <c r="P61" s="303">
        <v>0</v>
      </c>
      <c r="Q61" s="303">
        <v>0</v>
      </c>
      <c r="R61" s="303">
        <v>0</v>
      </c>
      <c r="S61" s="303">
        <v>0</v>
      </c>
      <c r="U61" s="320">
        <v>1.9230769230769232E-2</v>
      </c>
      <c r="W61" s="327"/>
      <c r="X61" s="322"/>
      <c r="Y61" s="328"/>
    </row>
    <row r="62" spans="1:25" s="304" customFormat="1" x14ac:dyDescent="0.25">
      <c r="A62" s="298" t="s">
        <v>707</v>
      </c>
      <c r="B62" s="298" t="s">
        <v>920</v>
      </c>
      <c r="C62" s="307">
        <v>722</v>
      </c>
      <c r="D62" s="298" t="b">
        <v>0</v>
      </c>
      <c r="E62" s="298" t="s">
        <v>1287</v>
      </c>
      <c r="F62" s="300">
        <v>1.6335392250976561</v>
      </c>
      <c r="G62" s="300">
        <v>1.1721295596618653</v>
      </c>
      <c r="H62" s="300">
        <v>1.5665604097290038</v>
      </c>
      <c r="I62" s="300">
        <v>2.3554222552185058</v>
      </c>
      <c r="J62" s="301"/>
      <c r="K62" s="302">
        <v>43578</v>
      </c>
      <c r="L62" s="302">
        <v>43661.12222222222</v>
      </c>
      <c r="M62" s="302">
        <v>43730.12222222222</v>
      </c>
      <c r="N62" s="302">
        <v>43921.966666666667</v>
      </c>
      <c r="O62" s="301"/>
      <c r="P62" s="303">
        <v>0</v>
      </c>
      <c r="Q62" s="303">
        <v>0</v>
      </c>
      <c r="R62" s="303">
        <v>0</v>
      </c>
      <c r="S62" s="303">
        <v>0</v>
      </c>
      <c r="U62" s="320">
        <v>1.9230769230769232E-2</v>
      </c>
      <c r="W62" s="327"/>
      <c r="X62" s="322"/>
      <c r="Y62" s="328"/>
    </row>
    <row r="63" spans="1:25" s="304" customFormat="1" x14ac:dyDescent="0.25">
      <c r="A63" s="298" t="s">
        <v>707</v>
      </c>
      <c r="B63" s="298" t="s">
        <v>921</v>
      </c>
      <c r="C63" s="307">
        <v>727</v>
      </c>
      <c r="D63" s="298" t="b">
        <v>0</v>
      </c>
      <c r="E63" s="298" t="s">
        <v>1288</v>
      </c>
      <c r="F63" s="300">
        <v>0.99199996888637543</v>
      </c>
      <c r="G63" s="300">
        <v>0.57600003480911255</v>
      </c>
      <c r="H63" s="300">
        <v>0.75599998235702515</v>
      </c>
      <c r="I63" s="300">
        <v>0.96400004625320435</v>
      </c>
      <c r="J63" s="301"/>
      <c r="K63" s="302">
        <v>43564.024305555555</v>
      </c>
      <c r="L63" s="302">
        <v>43697.120833333334</v>
      </c>
      <c r="M63" s="302">
        <v>43714.120833333334</v>
      </c>
      <c r="N63" s="302">
        <v>43772.972916666666</v>
      </c>
      <c r="O63" s="301"/>
      <c r="P63" s="303">
        <v>0</v>
      </c>
      <c r="Q63" s="303">
        <v>0</v>
      </c>
      <c r="R63" s="303">
        <v>0</v>
      </c>
      <c r="S63" s="303">
        <v>0</v>
      </c>
      <c r="U63" s="320">
        <v>0.12087912087912088</v>
      </c>
      <c r="W63" s="327"/>
      <c r="X63" s="322"/>
      <c r="Y63" s="328"/>
    </row>
    <row r="64" spans="1:25" s="304" customFormat="1" x14ac:dyDescent="0.25">
      <c r="A64" s="298" t="s">
        <v>707</v>
      </c>
      <c r="B64" s="298" t="s">
        <v>922</v>
      </c>
      <c r="C64" s="307">
        <v>738</v>
      </c>
      <c r="D64" s="298" t="b">
        <v>0</v>
      </c>
      <c r="E64" s="298" t="s">
        <v>1289</v>
      </c>
      <c r="F64" s="300">
        <v>0.27986779434013365</v>
      </c>
      <c r="G64" s="300">
        <v>0.16792067387866974</v>
      </c>
      <c r="H64" s="300">
        <v>0.22389422729587555</v>
      </c>
      <c r="I64" s="300">
        <v>0.27986779434013365</v>
      </c>
      <c r="J64" s="301"/>
      <c r="K64" s="302">
        <v>43556.10833333333</v>
      </c>
      <c r="L64" s="302">
        <v>43632.102777777778</v>
      </c>
      <c r="M64" s="302">
        <v>43710</v>
      </c>
      <c r="N64" s="302">
        <v>43771.099305555559</v>
      </c>
      <c r="O64" s="301"/>
      <c r="P64" s="303">
        <v>0</v>
      </c>
      <c r="Q64" s="303">
        <v>0</v>
      </c>
      <c r="R64" s="303">
        <v>0</v>
      </c>
      <c r="S64" s="303">
        <v>0</v>
      </c>
      <c r="U64" s="320">
        <v>7.6923076923076927E-2</v>
      </c>
      <c r="W64" s="327"/>
      <c r="X64" s="322"/>
      <c r="Y64" s="328"/>
    </row>
    <row r="65" spans="1:25" s="304" customFormat="1" x14ac:dyDescent="0.25">
      <c r="A65" s="298" t="s">
        <v>126</v>
      </c>
      <c r="B65" s="298" t="s">
        <v>923</v>
      </c>
      <c r="C65" s="307">
        <v>210</v>
      </c>
      <c r="D65" s="298" t="b">
        <v>1</v>
      </c>
      <c r="E65" s="298" t="s">
        <v>1290</v>
      </c>
      <c r="F65" s="300">
        <v>1.1749239108003973</v>
      </c>
      <c r="G65" s="300">
        <v>0.8505359582748413</v>
      </c>
      <c r="H65" s="300">
        <v>0.859587003264904</v>
      </c>
      <c r="I65" s="300">
        <v>1.2653881272354126</v>
      </c>
      <c r="J65" s="301"/>
      <c r="K65" s="302">
        <v>43582.606944444444</v>
      </c>
      <c r="L65" s="302">
        <v>43688.009027777778</v>
      </c>
      <c r="M65" s="302">
        <v>43710.186805555553</v>
      </c>
      <c r="N65" s="302">
        <v>43794.100694444445</v>
      </c>
      <c r="O65" s="301"/>
      <c r="P65" s="303">
        <v>9.3049970334768293E-4</v>
      </c>
      <c r="Q65" s="303">
        <v>0.20843192446517944</v>
      </c>
      <c r="R65" s="303">
        <v>0.12561745682907105</v>
      </c>
      <c r="S65" s="303">
        <v>0</v>
      </c>
      <c r="U65" s="320">
        <v>4.1208791208791208E-2</v>
      </c>
      <c r="W65" s="327"/>
      <c r="X65" s="322"/>
      <c r="Y65" s="328"/>
    </row>
    <row r="66" spans="1:25" s="304" customFormat="1" x14ac:dyDescent="0.25">
      <c r="A66" s="298" t="s">
        <v>126</v>
      </c>
      <c r="B66" s="298" t="s">
        <v>924</v>
      </c>
      <c r="C66" s="307">
        <v>208</v>
      </c>
      <c r="D66" s="298" t="b">
        <v>0</v>
      </c>
      <c r="E66" s="298" t="s">
        <v>1291</v>
      </c>
      <c r="F66" s="300">
        <v>1.5837864573974609</v>
      </c>
      <c r="G66" s="300">
        <v>1.2442375248413085</v>
      </c>
      <c r="H66" s="300">
        <v>1.1302793194580076</v>
      </c>
      <c r="I66" s="300">
        <v>2.1675315858764646</v>
      </c>
      <c r="J66" s="301"/>
      <c r="K66" s="302">
        <v>43584.097916666666</v>
      </c>
      <c r="L66" s="302">
        <v>43645.184027777781</v>
      </c>
      <c r="M66" s="302">
        <v>43735.100694444445</v>
      </c>
      <c r="N66" s="302">
        <v>43921.012499999997</v>
      </c>
      <c r="O66" s="301"/>
      <c r="P66" s="303">
        <v>0</v>
      </c>
      <c r="Q66" s="303">
        <v>0</v>
      </c>
      <c r="R66" s="303">
        <v>0</v>
      </c>
      <c r="S66" s="303">
        <v>0</v>
      </c>
      <c r="U66" s="320">
        <v>0.10714285714285714</v>
      </c>
      <c r="W66" s="327"/>
      <c r="X66" s="322"/>
      <c r="Y66" s="328"/>
    </row>
    <row r="67" spans="1:25" s="304" customFormat="1" x14ac:dyDescent="0.25">
      <c r="A67" s="298" t="s">
        <v>126</v>
      </c>
      <c r="B67" s="298" t="s">
        <v>925</v>
      </c>
      <c r="C67" s="307">
        <v>209</v>
      </c>
      <c r="D67" s="298" t="b">
        <v>0</v>
      </c>
      <c r="E67" s="298" t="s">
        <v>1292</v>
      </c>
      <c r="F67" s="300">
        <v>2.7222454967651366</v>
      </c>
      <c r="G67" s="300">
        <v>2.2384578130798336</v>
      </c>
      <c r="H67" s="300">
        <v>2.4590449773559571</v>
      </c>
      <c r="I67" s="300">
        <v>3.1834730321044917</v>
      </c>
      <c r="J67" s="301"/>
      <c r="K67" s="302">
        <v>43578.146527777775</v>
      </c>
      <c r="L67" s="302">
        <v>43688.145833333336</v>
      </c>
      <c r="M67" s="302">
        <v>43710.15347222222</v>
      </c>
      <c r="N67" s="302">
        <v>43773.163888888892</v>
      </c>
      <c r="O67" s="301"/>
      <c r="P67" s="303">
        <v>0</v>
      </c>
      <c r="Q67" s="303">
        <v>0</v>
      </c>
      <c r="R67" s="303">
        <v>0</v>
      </c>
      <c r="S67" s="303">
        <v>0</v>
      </c>
      <c r="U67" s="320">
        <v>1.6483516483516484E-2</v>
      </c>
      <c r="W67" s="327"/>
      <c r="X67" s="322"/>
      <c r="Y67" s="328"/>
    </row>
    <row r="68" spans="1:25" s="304" customFormat="1" x14ac:dyDescent="0.25">
      <c r="A68" s="298" t="s">
        <v>126</v>
      </c>
      <c r="B68" s="298" t="s">
        <v>926</v>
      </c>
      <c r="C68" s="307">
        <v>253</v>
      </c>
      <c r="D68" s="298" t="b">
        <v>0</v>
      </c>
      <c r="E68" s="298" t="s">
        <v>1293</v>
      </c>
      <c r="F68" s="300">
        <v>0.4855102002620697</v>
      </c>
      <c r="G68" s="300">
        <v>0.45367348194122314</v>
      </c>
      <c r="H68" s="300">
        <v>0.53326529264450073</v>
      </c>
      <c r="I68" s="300">
        <v>0.66061222553253174</v>
      </c>
      <c r="J68" s="301"/>
      <c r="K68" s="302">
        <v>43562.274305555555</v>
      </c>
      <c r="L68" s="302">
        <v>43646.261111111111</v>
      </c>
      <c r="M68" s="302">
        <v>43711.079861111109</v>
      </c>
      <c r="N68" s="302">
        <v>43773.102777777778</v>
      </c>
      <c r="O68" s="301"/>
      <c r="P68" s="303">
        <v>0</v>
      </c>
      <c r="Q68" s="303">
        <v>0</v>
      </c>
      <c r="R68" s="303">
        <v>0</v>
      </c>
      <c r="S68" s="303">
        <v>0</v>
      </c>
      <c r="U68" s="320">
        <v>1.6483516483516484E-2</v>
      </c>
      <c r="W68" s="327"/>
      <c r="X68" s="322"/>
      <c r="Y68" s="328"/>
    </row>
    <row r="69" spans="1:25" s="304" customFormat="1" x14ac:dyDescent="0.25">
      <c r="A69" s="298" t="s">
        <v>126</v>
      </c>
      <c r="B69" s="298" t="s">
        <v>927</v>
      </c>
      <c r="C69" s="307">
        <v>207</v>
      </c>
      <c r="D69" s="298" t="b">
        <v>0</v>
      </c>
      <c r="E69" s="298" t="s">
        <v>1294</v>
      </c>
      <c r="F69" s="300">
        <v>4.1118085937500002</v>
      </c>
      <c r="G69" s="300">
        <v>3.6280664062499999</v>
      </c>
      <c r="H69" s="300">
        <v>3.7396992187499998</v>
      </c>
      <c r="I69" s="300">
        <v>4.5025234374999998</v>
      </c>
      <c r="J69" s="301"/>
      <c r="K69" s="302">
        <v>43601.084027777775</v>
      </c>
      <c r="L69" s="302">
        <v>43661.131249999999</v>
      </c>
      <c r="M69" s="302">
        <v>43731.1</v>
      </c>
      <c r="N69" s="302">
        <v>43773.047222222223</v>
      </c>
      <c r="O69" s="301"/>
      <c r="P69" s="303">
        <v>0</v>
      </c>
      <c r="Q69" s="303">
        <v>0</v>
      </c>
      <c r="R69" s="303">
        <v>0</v>
      </c>
      <c r="S69" s="303">
        <v>0</v>
      </c>
      <c r="U69" s="320">
        <v>1.9230769230769232E-2</v>
      </c>
      <c r="W69" s="327"/>
      <c r="X69" s="322"/>
      <c r="Y69" s="328"/>
    </row>
    <row r="70" spans="1:25" s="304" customFormat="1" x14ac:dyDescent="0.25">
      <c r="A70" s="298" t="s">
        <v>126</v>
      </c>
      <c r="B70" s="298" t="s">
        <v>928</v>
      </c>
      <c r="C70" s="307">
        <v>211</v>
      </c>
      <c r="D70" s="298" t="b">
        <v>0</v>
      </c>
      <c r="E70" s="298" t="s">
        <v>1295</v>
      </c>
      <c r="F70" s="300">
        <v>0.86651547587585442</v>
      </c>
      <c r="G70" s="300">
        <v>0.6768490017547607</v>
      </c>
      <c r="H70" s="300">
        <v>0.94461338450622556</v>
      </c>
      <c r="I70" s="300">
        <v>1.9301352527160645</v>
      </c>
      <c r="J70" s="301"/>
      <c r="K70" s="302">
        <v>43613.592361111114</v>
      </c>
      <c r="L70" s="302">
        <v>43666.679166666669</v>
      </c>
      <c r="M70" s="302">
        <v>43729.615277777775</v>
      </c>
      <c r="N70" s="302">
        <v>43918.427777777775</v>
      </c>
      <c r="O70" s="301"/>
      <c r="P70" s="303">
        <v>0</v>
      </c>
      <c r="Q70" s="303">
        <v>0</v>
      </c>
      <c r="R70" s="303">
        <v>0</v>
      </c>
      <c r="S70" s="303">
        <v>0</v>
      </c>
      <c r="U70" s="320">
        <v>5.21978021978022E-2</v>
      </c>
      <c r="W70" s="327"/>
      <c r="X70" s="322"/>
      <c r="Y70" s="328"/>
    </row>
    <row r="71" spans="1:25" s="304" customFormat="1" x14ac:dyDescent="0.25">
      <c r="A71" s="298" t="s">
        <v>711</v>
      </c>
      <c r="B71" s="298" t="s">
        <v>929</v>
      </c>
      <c r="C71" s="307">
        <v>73</v>
      </c>
      <c r="D71" s="298" t="b">
        <v>0</v>
      </c>
      <c r="E71" s="298" t="s">
        <v>1296</v>
      </c>
      <c r="F71" s="300">
        <v>1.7070382959365844</v>
      </c>
      <c r="G71" s="300">
        <v>1.2671801681442261</v>
      </c>
      <c r="H71" s="300">
        <v>1.3597294507427216</v>
      </c>
      <c r="I71" s="300">
        <v>1.8531232497329713</v>
      </c>
      <c r="J71" s="301"/>
      <c r="K71" s="302">
        <v>43589.081250000003</v>
      </c>
      <c r="L71" s="302">
        <v>43707.124305555553</v>
      </c>
      <c r="M71" s="302">
        <v>43732.100694444445</v>
      </c>
      <c r="N71" s="302">
        <v>43772.09375</v>
      </c>
      <c r="O71" s="301"/>
      <c r="P71" s="303">
        <v>0.29583830900192259</v>
      </c>
      <c r="Q71" s="303">
        <v>0.21118017386627197</v>
      </c>
      <c r="R71" s="303">
        <v>0.32932944277954102</v>
      </c>
      <c r="S71" s="303">
        <v>0.31072324725341793</v>
      </c>
      <c r="U71" s="320">
        <v>4.6703296703296704E-2</v>
      </c>
      <c r="W71" s="327"/>
      <c r="X71" s="322"/>
      <c r="Y71" s="328"/>
    </row>
    <row r="72" spans="1:25" s="304" customFormat="1" x14ac:dyDescent="0.25">
      <c r="A72" s="298" t="s">
        <v>711</v>
      </c>
      <c r="B72" s="298" t="s">
        <v>930</v>
      </c>
      <c r="C72" s="307">
        <v>72</v>
      </c>
      <c r="D72" s="298" t="b">
        <v>0</v>
      </c>
      <c r="E72" s="298" t="s">
        <v>1297</v>
      </c>
      <c r="F72" s="300">
        <v>6.2330714131355283E-2</v>
      </c>
      <c r="G72" s="300">
        <v>5.2097311134338374E-2</v>
      </c>
      <c r="H72" s="300">
        <v>7.4424732138633723E-2</v>
      </c>
      <c r="I72" s="300">
        <v>9.7682462919235227E-2</v>
      </c>
      <c r="J72" s="301"/>
      <c r="K72" s="302">
        <v>43601.402083333334</v>
      </c>
      <c r="L72" s="302">
        <v>43644.472222222219</v>
      </c>
      <c r="M72" s="302">
        <v>43734.42291666667</v>
      </c>
      <c r="N72" s="302">
        <v>43905.15</v>
      </c>
      <c r="O72" s="301"/>
      <c r="P72" s="303">
        <v>0</v>
      </c>
      <c r="Q72" s="303">
        <v>0</v>
      </c>
      <c r="R72" s="303">
        <v>0</v>
      </c>
      <c r="S72" s="303">
        <v>0</v>
      </c>
      <c r="U72" s="320">
        <v>0.13461538461538461</v>
      </c>
      <c r="W72" s="327"/>
      <c r="X72" s="322"/>
      <c r="Y72" s="328"/>
    </row>
    <row r="73" spans="1:25" s="304" customFormat="1" x14ac:dyDescent="0.25">
      <c r="A73" s="298" t="s">
        <v>711</v>
      </c>
      <c r="B73" s="298" t="s">
        <v>931</v>
      </c>
      <c r="C73" s="307">
        <v>76</v>
      </c>
      <c r="D73" s="298" t="b">
        <v>0</v>
      </c>
      <c r="E73" s="298" t="s">
        <v>1298</v>
      </c>
      <c r="F73" s="300">
        <v>0.35055679273223878</v>
      </c>
      <c r="G73" s="300">
        <v>0.27434879273223872</v>
      </c>
      <c r="H73" s="300">
        <v>0.28959039636611938</v>
      </c>
      <c r="I73" s="300">
        <v>0.3962815854644775</v>
      </c>
      <c r="J73" s="301"/>
      <c r="K73" s="302">
        <v>43614.036805555559</v>
      </c>
      <c r="L73" s="302">
        <v>43619.173611111109</v>
      </c>
      <c r="M73" s="302">
        <v>43709.131249999999</v>
      </c>
      <c r="N73" s="302">
        <v>43797.173611111109</v>
      </c>
      <c r="O73" s="301"/>
      <c r="P73" s="303">
        <v>0</v>
      </c>
      <c r="Q73" s="303">
        <v>0</v>
      </c>
      <c r="R73" s="303">
        <v>0</v>
      </c>
      <c r="S73" s="303">
        <v>0</v>
      </c>
      <c r="U73" s="320">
        <v>7.9670329670329665E-2</v>
      </c>
      <c r="W73" s="327"/>
      <c r="X73" s="322"/>
      <c r="Y73" s="328"/>
    </row>
    <row r="74" spans="1:25" s="304" customFormat="1" x14ac:dyDescent="0.25">
      <c r="A74" s="298" t="s">
        <v>711</v>
      </c>
      <c r="B74" s="298" t="s">
        <v>932</v>
      </c>
      <c r="C74" s="307">
        <v>77</v>
      </c>
      <c r="D74" s="298" t="b">
        <v>0</v>
      </c>
      <c r="E74" s="298" t="s">
        <v>1299</v>
      </c>
      <c r="F74" s="300">
        <v>8.8844478714704522E-2</v>
      </c>
      <c r="G74" s="300">
        <v>0.13590998821544648</v>
      </c>
      <c r="H74" s="300">
        <v>0.35398449042797087</v>
      </c>
      <c r="I74" s="300">
        <v>0.22420597837734221</v>
      </c>
      <c r="J74" s="301"/>
      <c r="K74" s="302">
        <v>43600.579861111109</v>
      </c>
      <c r="L74" s="302">
        <v>43665.581250000003</v>
      </c>
      <c r="M74" s="302">
        <v>43764.549305555556</v>
      </c>
      <c r="N74" s="302">
        <v>43884.581250000003</v>
      </c>
      <c r="O74" s="301"/>
      <c r="P74" s="303">
        <v>5.6760479349136354E-2</v>
      </c>
      <c r="Q74" s="303">
        <v>3.1636989346027371E-2</v>
      </c>
      <c r="R74" s="303">
        <v>2.5123492274284363E-2</v>
      </c>
      <c r="S74" s="303">
        <v>4.3733485205650326E-2</v>
      </c>
      <c r="U74" s="320">
        <v>0.25274725274725274</v>
      </c>
      <c r="W74" s="327"/>
      <c r="X74" s="322"/>
      <c r="Y74" s="328"/>
    </row>
    <row r="75" spans="1:25" s="304" customFormat="1" x14ac:dyDescent="0.25">
      <c r="A75" s="298" t="s">
        <v>711</v>
      </c>
      <c r="B75" s="298" t="s">
        <v>933</v>
      </c>
      <c r="C75" s="307">
        <v>75</v>
      </c>
      <c r="D75" s="298" t="b">
        <v>0</v>
      </c>
      <c r="E75" s="298" t="s">
        <v>1300</v>
      </c>
      <c r="F75" s="300">
        <v>2.1335859298706055</v>
      </c>
      <c r="G75" s="300">
        <v>1.5961790084838867</v>
      </c>
      <c r="H75" s="300">
        <v>1.9731659889221191</v>
      </c>
      <c r="I75" s="300">
        <v>2.5185940265655518</v>
      </c>
      <c r="J75" s="301"/>
      <c r="K75" s="302">
        <v>43611.094444444447</v>
      </c>
      <c r="L75" s="302">
        <v>43669.214583333334</v>
      </c>
      <c r="M75" s="302">
        <v>43710.089583333334</v>
      </c>
      <c r="N75" s="302">
        <v>43917.0625</v>
      </c>
      <c r="O75" s="301"/>
      <c r="P75" s="303">
        <v>0</v>
      </c>
      <c r="Q75" s="303">
        <v>0</v>
      </c>
      <c r="R75" s="303">
        <v>0</v>
      </c>
      <c r="S75" s="303">
        <v>0</v>
      </c>
      <c r="U75" s="320">
        <v>1.6483516483516484E-2</v>
      </c>
      <c r="W75" s="327"/>
      <c r="X75" s="322"/>
      <c r="Y75" s="328"/>
    </row>
    <row r="76" spans="1:25" s="304" customFormat="1" x14ac:dyDescent="0.25">
      <c r="A76" s="298" t="s">
        <v>711</v>
      </c>
      <c r="B76" s="298" t="s">
        <v>934</v>
      </c>
      <c r="C76" s="307">
        <v>74</v>
      </c>
      <c r="D76" s="298" t="b">
        <v>0</v>
      </c>
      <c r="E76" s="298" t="s">
        <v>1301</v>
      </c>
      <c r="F76" s="300">
        <v>2.7015137717895508</v>
      </c>
      <c r="G76" s="300">
        <v>2.7461668967895507</v>
      </c>
      <c r="H76" s="300">
        <v>2.7908200217895507</v>
      </c>
      <c r="I76" s="300">
        <v>3.5164333030395505</v>
      </c>
      <c r="J76" s="301"/>
      <c r="K76" s="302">
        <v>43612.048611111109</v>
      </c>
      <c r="L76" s="302">
        <v>43618.157638888886</v>
      </c>
      <c r="M76" s="302">
        <v>43730.189583333333</v>
      </c>
      <c r="N76" s="302">
        <v>43773.044444444444</v>
      </c>
      <c r="O76" s="301"/>
      <c r="P76" s="303">
        <v>0</v>
      </c>
      <c r="Q76" s="303">
        <v>0</v>
      </c>
      <c r="R76" s="303">
        <v>0</v>
      </c>
      <c r="S76" s="303">
        <v>0</v>
      </c>
      <c r="U76" s="320">
        <v>1.6483516483516484E-2</v>
      </c>
      <c r="W76" s="327"/>
      <c r="X76" s="322"/>
      <c r="Y76" s="328"/>
    </row>
    <row r="77" spans="1:25" s="304" customFormat="1" x14ac:dyDescent="0.25">
      <c r="A77" s="298" t="s">
        <v>711</v>
      </c>
      <c r="B77" s="298" t="s">
        <v>935</v>
      </c>
      <c r="C77" s="307">
        <v>952</v>
      </c>
      <c r="D77" s="298" t="b">
        <v>1</v>
      </c>
      <c r="E77" s="298" t="s">
        <v>1302</v>
      </c>
      <c r="F77" s="300">
        <v>0.27975838738667963</v>
      </c>
      <c r="G77" s="300">
        <v>0.12864397193825244</v>
      </c>
      <c r="H77" s="300">
        <v>0.16420147920536995</v>
      </c>
      <c r="I77" s="300">
        <v>0.31457845417952535</v>
      </c>
      <c r="J77" s="301"/>
      <c r="K77" s="302">
        <v>43590.995833333334</v>
      </c>
      <c r="L77" s="302">
        <v>43683.169444444444</v>
      </c>
      <c r="M77" s="302">
        <v>43711.105555555558</v>
      </c>
      <c r="N77" s="302">
        <v>43867.977083333331</v>
      </c>
      <c r="O77" s="301"/>
      <c r="P77" s="303">
        <v>0.22988846337544919</v>
      </c>
      <c r="Q77" s="303">
        <v>0.12864397193825244</v>
      </c>
      <c r="R77" s="303">
        <v>0.16420147920536995</v>
      </c>
      <c r="S77" s="303">
        <v>0.31457845417952535</v>
      </c>
      <c r="U77" s="320">
        <v>0.19780219780219779</v>
      </c>
      <c r="W77" s="327"/>
      <c r="X77" s="322"/>
      <c r="Y77" s="328"/>
    </row>
    <row r="78" spans="1:25" s="304" customFormat="1" x14ac:dyDescent="0.25">
      <c r="A78" s="298" t="s">
        <v>713</v>
      </c>
      <c r="B78" s="298" t="s">
        <v>936</v>
      </c>
      <c r="C78" s="307">
        <v>624</v>
      </c>
      <c r="D78" s="298" t="b">
        <v>0</v>
      </c>
      <c r="E78" s="298" t="s">
        <v>1257</v>
      </c>
      <c r="F78" s="300"/>
      <c r="G78" s="300"/>
      <c r="H78" s="300"/>
      <c r="I78" s="300"/>
      <c r="J78" s="301"/>
      <c r="K78" s="302"/>
      <c r="L78" s="302"/>
      <c r="M78" s="302"/>
      <c r="N78" s="302"/>
      <c r="O78" s="301"/>
      <c r="P78" s="303">
        <v>0</v>
      </c>
      <c r="Q78" s="303">
        <v>0</v>
      </c>
      <c r="R78" s="303">
        <v>0</v>
      </c>
      <c r="S78" s="303">
        <v>0</v>
      </c>
      <c r="U78" s="320"/>
      <c r="W78" s="327"/>
      <c r="X78" s="322"/>
      <c r="Y78" s="328"/>
    </row>
    <row r="79" spans="1:25" s="304" customFormat="1" x14ac:dyDescent="0.25">
      <c r="A79" s="298" t="s">
        <v>713</v>
      </c>
      <c r="B79" s="298" t="s">
        <v>713</v>
      </c>
      <c r="C79" s="307">
        <v>637</v>
      </c>
      <c r="D79" s="298" t="b">
        <v>0</v>
      </c>
      <c r="E79" s="298" t="s">
        <v>1303</v>
      </c>
      <c r="F79" s="300">
        <v>0.52065002918243408</v>
      </c>
      <c r="G79" s="300">
        <v>0.40169999003410339</v>
      </c>
      <c r="H79" s="300">
        <v>0.48359999060630798</v>
      </c>
      <c r="I79" s="300">
        <v>0.678600013256073</v>
      </c>
      <c r="J79" s="301"/>
      <c r="K79" s="302">
        <v>43600.600694444445</v>
      </c>
      <c r="L79" s="302">
        <v>43683.163194444445</v>
      </c>
      <c r="M79" s="302">
        <v>43731.12222222222</v>
      </c>
      <c r="N79" s="302">
        <v>43921.990277777775</v>
      </c>
      <c r="O79" s="301"/>
      <c r="P79" s="303">
        <v>0</v>
      </c>
      <c r="Q79" s="303">
        <v>0</v>
      </c>
      <c r="R79" s="303">
        <v>0</v>
      </c>
      <c r="S79" s="303">
        <v>0</v>
      </c>
      <c r="U79" s="320">
        <v>2.197802197802198E-2</v>
      </c>
      <c r="W79" s="327"/>
      <c r="X79" s="322"/>
      <c r="Y79" s="328"/>
    </row>
    <row r="80" spans="1:25" s="304" customFormat="1" x14ac:dyDescent="0.25">
      <c r="A80" s="298" t="s">
        <v>713</v>
      </c>
      <c r="B80" s="298" t="s">
        <v>937</v>
      </c>
      <c r="C80" s="307">
        <v>633</v>
      </c>
      <c r="D80" s="298" t="b">
        <v>0</v>
      </c>
      <c r="E80" s="298" t="s">
        <v>1304</v>
      </c>
      <c r="F80" s="300">
        <v>0.33580291946983337</v>
      </c>
      <c r="G80" s="300">
        <v>0.22386862206459046</v>
      </c>
      <c r="H80" s="300">
        <v>0.22386862206459046</v>
      </c>
      <c r="I80" s="300">
        <v>0.33580291946983337</v>
      </c>
      <c r="J80" s="301"/>
      <c r="K80" s="302">
        <v>43556.018055555556</v>
      </c>
      <c r="L80" s="302">
        <v>43617</v>
      </c>
      <c r="M80" s="302">
        <v>43709.032638888886</v>
      </c>
      <c r="N80" s="302">
        <v>43818.035416666666</v>
      </c>
      <c r="O80" s="301"/>
      <c r="P80" s="303">
        <v>0</v>
      </c>
      <c r="Q80" s="303">
        <v>0</v>
      </c>
      <c r="R80" s="303">
        <v>0</v>
      </c>
      <c r="S80" s="303">
        <v>0</v>
      </c>
      <c r="U80" s="320">
        <v>0.13736263736263737</v>
      </c>
      <c r="W80" s="327"/>
      <c r="X80" s="322"/>
      <c r="Y80" s="328"/>
    </row>
    <row r="81" spans="1:25" s="304" customFormat="1" x14ac:dyDescent="0.25">
      <c r="A81" s="298" t="s">
        <v>713</v>
      </c>
      <c r="B81" s="298" t="s">
        <v>938</v>
      </c>
      <c r="C81" s="307">
        <v>634</v>
      </c>
      <c r="D81" s="298" t="b">
        <v>0</v>
      </c>
      <c r="E81" s="298" t="s">
        <v>1305</v>
      </c>
      <c r="F81" s="300">
        <v>0.81908126936340331</v>
      </c>
      <c r="G81" s="300">
        <v>0.66140464575195301</v>
      </c>
      <c r="H81" s="300">
        <v>0.83303500753784177</v>
      </c>
      <c r="I81" s="300">
        <v>1.0381541229095457</v>
      </c>
      <c r="J81" s="301"/>
      <c r="K81" s="302">
        <v>43601.006944444445</v>
      </c>
      <c r="L81" s="302">
        <v>43645.227083333331</v>
      </c>
      <c r="M81" s="302">
        <v>43730.015972222223</v>
      </c>
      <c r="N81" s="302">
        <v>43916.672222222223</v>
      </c>
      <c r="O81" s="301"/>
      <c r="P81" s="303">
        <v>0</v>
      </c>
      <c r="Q81" s="303">
        <v>0</v>
      </c>
      <c r="R81" s="303">
        <v>0</v>
      </c>
      <c r="S81" s="303">
        <v>0</v>
      </c>
      <c r="U81" s="320">
        <v>3.021978021978022E-2</v>
      </c>
      <c r="W81" s="327"/>
      <c r="X81" s="322"/>
      <c r="Y81" s="328"/>
    </row>
    <row r="82" spans="1:25" s="304" customFormat="1" x14ac:dyDescent="0.25">
      <c r="A82" s="298" t="s">
        <v>713</v>
      </c>
      <c r="B82" s="298" t="s">
        <v>939</v>
      </c>
      <c r="C82" s="307">
        <v>623</v>
      </c>
      <c r="D82" s="298" t="b">
        <v>0</v>
      </c>
      <c r="E82" s="298" t="s">
        <v>1306</v>
      </c>
      <c r="F82" s="300">
        <v>0.27767833584594726</v>
      </c>
      <c r="G82" s="300">
        <v>0.26232927836227415</v>
      </c>
      <c r="H82" s="300">
        <v>0.29512043588638304</v>
      </c>
      <c r="I82" s="300">
        <v>0.35372590001678461</v>
      </c>
      <c r="J82" s="301"/>
      <c r="K82" s="302">
        <v>43577.995833333334</v>
      </c>
      <c r="L82" s="302">
        <v>43673.24722222222</v>
      </c>
      <c r="M82" s="302">
        <v>43731.169444444444</v>
      </c>
      <c r="N82" s="302">
        <v>43829.321527777778</v>
      </c>
      <c r="O82" s="301"/>
      <c r="P82" s="303">
        <v>0</v>
      </c>
      <c r="Q82" s="303">
        <v>0</v>
      </c>
      <c r="R82" s="303">
        <v>0</v>
      </c>
      <c r="S82" s="303">
        <v>0</v>
      </c>
      <c r="U82" s="320">
        <v>2.197802197802198E-2</v>
      </c>
      <c r="W82" s="327"/>
      <c r="X82" s="322"/>
      <c r="Y82" s="328"/>
    </row>
    <row r="83" spans="1:25" s="304" customFormat="1" x14ac:dyDescent="0.25">
      <c r="A83" s="298" t="s">
        <v>713</v>
      </c>
      <c r="B83" s="298" t="s">
        <v>940</v>
      </c>
      <c r="C83" s="307">
        <v>636</v>
      </c>
      <c r="D83" s="298" t="b">
        <v>0</v>
      </c>
      <c r="E83" s="298" t="s">
        <v>1307</v>
      </c>
      <c r="F83" s="300">
        <v>0.13490035021591185</v>
      </c>
      <c r="G83" s="300">
        <v>6.3670639472961421E-2</v>
      </c>
      <c r="H83" s="300">
        <v>6.3379906311988823E-2</v>
      </c>
      <c r="I83" s="300">
        <v>0.1014659958229065</v>
      </c>
      <c r="J83" s="301"/>
      <c r="K83" s="302">
        <v>43558.970138888886</v>
      </c>
      <c r="L83" s="302">
        <v>43672.640972222223</v>
      </c>
      <c r="M83" s="302">
        <v>43709.551388888889</v>
      </c>
      <c r="N83" s="302">
        <v>43906.445833333331</v>
      </c>
      <c r="O83" s="301"/>
      <c r="P83" s="303">
        <v>0</v>
      </c>
      <c r="Q83" s="303">
        <v>0</v>
      </c>
      <c r="R83" s="303">
        <v>0</v>
      </c>
      <c r="S83" s="303">
        <v>0</v>
      </c>
      <c r="U83" s="320">
        <v>0.16758241758241757</v>
      </c>
      <c r="W83" s="327"/>
      <c r="X83" s="322"/>
      <c r="Y83" s="328"/>
    </row>
    <row r="84" spans="1:25" s="304" customFormat="1" x14ac:dyDescent="0.25">
      <c r="A84" s="298" t="s">
        <v>713</v>
      </c>
      <c r="B84" s="298" t="s">
        <v>941</v>
      </c>
      <c r="C84" s="307">
        <v>641</v>
      </c>
      <c r="D84" s="298" t="b">
        <v>0</v>
      </c>
      <c r="E84" s="298" t="s">
        <v>1308</v>
      </c>
      <c r="F84" s="300">
        <v>0.11026421129798888</v>
      </c>
      <c r="G84" s="300">
        <v>8.2349221900939934E-2</v>
      </c>
      <c r="H84" s="300">
        <v>0.10398333936500548</v>
      </c>
      <c r="I84" s="300">
        <v>0.15004307595825195</v>
      </c>
      <c r="J84" s="301"/>
      <c r="K84" s="302">
        <v>43577.540277777778</v>
      </c>
      <c r="L84" s="302">
        <v>43667.395833333336</v>
      </c>
      <c r="M84" s="302">
        <v>43721.824305555558</v>
      </c>
      <c r="N84" s="302">
        <v>43772.923611111109</v>
      </c>
      <c r="O84" s="301"/>
      <c r="P84" s="303">
        <v>0</v>
      </c>
      <c r="Q84" s="303">
        <v>0</v>
      </c>
      <c r="R84" s="303">
        <v>0</v>
      </c>
      <c r="S84" s="303">
        <v>0</v>
      </c>
      <c r="U84" s="320">
        <v>0.35714285714285715</v>
      </c>
      <c r="W84" s="327"/>
      <c r="X84" s="322"/>
      <c r="Y84" s="328"/>
    </row>
    <row r="85" spans="1:25" s="304" customFormat="1" x14ac:dyDescent="0.25">
      <c r="A85" s="298" t="s">
        <v>713</v>
      </c>
      <c r="B85" s="298" t="s">
        <v>942</v>
      </c>
      <c r="C85" s="307">
        <v>639</v>
      </c>
      <c r="D85" s="298" t="b">
        <v>0</v>
      </c>
      <c r="E85" s="298" t="s">
        <v>1309</v>
      </c>
      <c r="F85" s="300">
        <v>0.73820402348327629</v>
      </c>
      <c r="G85" s="300">
        <v>0.5230254180984496</v>
      </c>
      <c r="H85" s="300">
        <v>0.7125501345367431</v>
      </c>
      <c r="I85" s="300">
        <v>0.99648819313049308</v>
      </c>
      <c r="J85" s="301"/>
      <c r="K85" s="302">
        <v>43579.083333333336</v>
      </c>
      <c r="L85" s="302">
        <v>43672.1875</v>
      </c>
      <c r="M85" s="302">
        <v>43731.078472222223</v>
      </c>
      <c r="N85" s="302">
        <v>43787.434027777781</v>
      </c>
      <c r="O85" s="301"/>
      <c r="P85" s="303">
        <v>0</v>
      </c>
      <c r="Q85" s="303">
        <v>0</v>
      </c>
      <c r="R85" s="303">
        <v>0</v>
      </c>
      <c r="S85" s="303">
        <v>0</v>
      </c>
      <c r="U85" s="320">
        <v>3.021978021978022E-2</v>
      </c>
      <c r="W85" s="327"/>
      <c r="X85" s="322"/>
      <c r="Y85" s="328"/>
    </row>
    <row r="86" spans="1:25" s="304" customFormat="1" x14ac:dyDescent="0.25">
      <c r="A86" s="298" t="s">
        <v>715</v>
      </c>
      <c r="B86" s="298" t="s">
        <v>943</v>
      </c>
      <c r="C86" s="307">
        <v>524</v>
      </c>
      <c r="D86" s="298" t="b">
        <v>0</v>
      </c>
      <c r="E86" s="298" t="s">
        <v>1257</v>
      </c>
      <c r="F86" s="300"/>
      <c r="G86" s="300"/>
      <c r="H86" s="300"/>
      <c r="I86" s="300"/>
      <c r="J86" s="301"/>
      <c r="K86" s="302"/>
      <c r="L86" s="302"/>
      <c r="M86" s="302"/>
      <c r="N86" s="302"/>
      <c r="O86" s="301"/>
      <c r="P86" s="303">
        <v>0</v>
      </c>
      <c r="Q86" s="303">
        <v>0</v>
      </c>
      <c r="R86" s="303">
        <v>0</v>
      </c>
      <c r="S86" s="303">
        <v>0</v>
      </c>
      <c r="U86" s="320"/>
      <c r="W86" s="327"/>
      <c r="X86" s="322"/>
      <c r="Y86" s="328"/>
    </row>
    <row r="87" spans="1:25" s="304" customFormat="1" x14ac:dyDescent="0.25">
      <c r="A87" s="298" t="s">
        <v>715</v>
      </c>
      <c r="B87" s="298" t="s">
        <v>715</v>
      </c>
      <c r="C87" s="307">
        <v>550</v>
      </c>
      <c r="D87" s="298" t="b">
        <v>0</v>
      </c>
      <c r="E87" s="298" t="s">
        <v>1310</v>
      </c>
      <c r="F87" s="300">
        <v>0.46500000357627869</v>
      </c>
      <c r="G87" s="300">
        <v>0.31433999538421631</v>
      </c>
      <c r="H87" s="300">
        <v>0.31992000341415405</v>
      </c>
      <c r="I87" s="300">
        <v>0.51708000898361206</v>
      </c>
      <c r="J87" s="301"/>
      <c r="K87" s="302">
        <v>43612.997916666667</v>
      </c>
      <c r="L87" s="302">
        <v>43696.090277777781</v>
      </c>
      <c r="M87" s="302">
        <v>43709.004861111112</v>
      </c>
      <c r="N87" s="302">
        <v>43898.969444444447</v>
      </c>
      <c r="O87" s="301"/>
      <c r="P87" s="303">
        <v>0</v>
      </c>
      <c r="Q87" s="303">
        <v>0</v>
      </c>
      <c r="R87" s="303">
        <v>0</v>
      </c>
      <c r="S87" s="303">
        <v>0</v>
      </c>
      <c r="U87" s="320">
        <v>5.4945054945054944E-2</v>
      </c>
      <c r="W87" s="327"/>
      <c r="X87" s="322"/>
      <c r="Y87" s="328"/>
    </row>
    <row r="88" spans="1:25" s="304" customFormat="1" x14ac:dyDescent="0.25">
      <c r="A88" s="298" t="s">
        <v>715</v>
      </c>
      <c r="B88" s="298" t="s">
        <v>944</v>
      </c>
      <c r="C88" s="307">
        <v>557</v>
      </c>
      <c r="D88" s="298" t="b">
        <v>0</v>
      </c>
      <c r="E88" s="298" t="s">
        <v>1311</v>
      </c>
      <c r="F88" s="300">
        <v>1.2280046894226073</v>
      </c>
      <c r="G88" s="300">
        <v>0.95745995193481437</v>
      </c>
      <c r="H88" s="300">
        <v>1.0935173115692138</v>
      </c>
      <c r="I88" s="300">
        <v>1.3427812447204588</v>
      </c>
      <c r="J88" s="301"/>
      <c r="K88" s="302">
        <v>43601.105555555558</v>
      </c>
      <c r="L88" s="302">
        <v>43670.118750000001</v>
      </c>
      <c r="M88" s="302">
        <v>43733.164583333331</v>
      </c>
      <c r="N88" s="302">
        <v>43917.4375</v>
      </c>
      <c r="O88" s="301"/>
      <c r="P88" s="303">
        <v>0</v>
      </c>
      <c r="Q88" s="303">
        <v>0</v>
      </c>
      <c r="R88" s="303">
        <v>0</v>
      </c>
      <c r="S88" s="303">
        <v>0</v>
      </c>
      <c r="U88" s="320">
        <v>2.197802197802198E-2</v>
      </c>
      <c r="W88" s="327"/>
      <c r="X88" s="322"/>
      <c r="Y88" s="328"/>
    </row>
    <row r="89" spans="1:25" s="304" customFormat="1" x14ac:dyDescent="0.25">
      <c r="A89" s="298" t="s">
        <v>715</v>
      </c>
      <c r="B89" s="298" t="s">
        <v>945</v>
      </c>
      <c r="C89" s="307">
        <v>525</v>
      </c>
      <c r="D89" s="298" t="b">
        <v>0</v>
      </c>
      <c r="E89" s="298" t="s">
        <v>1312</v>
      </c>
      <c r="F89" s="300">
        <v>0.55606001615524292</v>
      </c>
      <c r="G89" s="300">
        <v>0.43885999917984009</v>
      </c>
      <c r="H89" s="300">
        <v>0.52969002723693848</v>
      </c>
      <c r="I89" s="300">
        <v>0.71720999479293823</v>
      </c>
      <c r="J89" s="301"/>
      <c r="K89" s="302">
        <v>43600.977777777778</v>
      </c>
      <c r="L89" s="302">
        <v>43671.118055555555</v>
      </c>
      <c r="M89" s="302">
        <v>43709.996527777781</v>
      </c>
      <c r="N89" s="302">
        <v>43921.000694444447</v>
      </c>
      <c r="O89" s="301"/>
      <c r="P89" s="303">
        <v>0</v>
      </c>
      <c r="Q89" s="303">
        <v>0</v>
      </c>
      <c r="R89" s="303">
        <v>0</v>
      </c>
      <c r="S89" s="303">
        <v>0</v>
      </c>
      <c r="U89" s="320">
        <v>1.9230769230769232E-2</v>
      </c>
      <c r="W89" s="327"/>
      <c r="X89" s="322"/>
      <c r="Y89" s="328"/>
    </row>
    <row r="90" spans="1:25" s="304" customFormat="1" x14ac:dyDescent="0.25">
      <c r="A90" s="298" t="s">
        <v>715</v>
      </c>
      <c r="B90" s="298" t="s">
        <v>946</v>
      </c>
      <c r="C90" s="307">
        <v>560</v>
      </c>
      <c r="D90" s="298" t="b">
        <v>0</v>
      </c>
      <c r="E90" s="298" t="s">
        <v>1313</v>
      </c>
      <c r="F90" s="300">
        <v>0.2564128041267395</v>
      </c>
      <c r="G90" s="300">
        <v>0.2163483053445816</v>
      </c>
      <c r="H90" s="300">
        <v>0.22436119616031647</v>
      </c>
      <c r="I90" s="300">
        <v>0.3365418016910553</v>
      </c>
      <c r="J90" s="301"/>
      <c r="K90" s="302">
        <v>43578.04791666667</v>
      </c>
      <c r="L90" s="302">
        <v>43703.048611111109</v>
      </c>
      <c r="M90" s="302">
        <v>43732.131249999999</v>
      </c>
      <c r="N90" s="302">
        <v>43770.04791666667</v>
      </c>
      <c r="O90" s="301"/>
      <c r="P90" s="303">
        <v>0</v>
      </c>
      <c r="Q90" s="303">
        <v>0</v>
      </c>
      <c r="R90" s="303">
        <v>0</v>
      </c>
      <c r="S90" s="303">
        <v>0</v>
      </c>
      <c r="U90" s="320">
        <v>1.6483516483516484E-2</v>
      </c>
      <c r="W90" s="327"/>
      <c r="X90" s="322"/>
      <c r="Y90" s="328"/>
    </row>
    <row r="91" spans="1:25" s="304" customFormat="1" x14ac:dyDescent="0.25">
      <c r="A91" s="298" t="s">
        <v>717</v>
      </c>
      <c r="B91" s="298" t="s">
        <v>717</v>
      </c>
      <c r="C91" s="307">
        <v>246</v>
      </c>
      <c r="D91" s="298" t="b">
        <v>0</v>
      </c>
      <c r="E91" s="298" t="s">
        <v>1314</v>
      </c>
      <c r="F91" s="300">
        <v>1.7865593214111326</v>
      </c>
      <c r="G91" s="300">
        <v>1.4627455279846191</v>
      </c>
      <c r="H91" s="300">
        <v>1.7977253644104003</v>
      </c>
      <c r="I91" s="300">
        <v>2.0880413195495606</v>
      </c>
      <c r="J91" s="301"/>
      <c r="K91" s="302">
        <v>43610.182638888888</v>
      </c>
      <c r="L91" s="302">
        <v>43653.227083333331</v>
      </c>
      <c r="M91" s="302">
        <v>43710.098611111112</v>
      </c>
      <c r="N91" s="302">
        <v>43917.166666666664</v>
      </c>
      <c r="O91" s="301"/>
      <c r="P91" s="303">
        <v>0</v>
      </c>
      <c r="Q91" s="303">
        <v>0</v>
      </c>
      <c r="R91" s="303">
        <v>0</v>
      </c>
      <c r="S91" s="303">
        <v>0</v>
      </c>
      <c r="U91" s="320">
        <v>3.5714285714285712E-2</v>
      </c>
      <c r="W91" s="327"/>
      <c r="X91" s="322"/>
      <c r="Y91" s="328"/>
    </row>
    <row r="92" spans="1:25" s="304" customFormat="1" x14ac:dyDescent="0.25">
      <c r="A92" s="298" t="s">
        <v>717</v>
      </c>
      <c r="B92" s="298" t="s">
        <v>947</v>
      </c>
      <c r="C92" s="307">
        <v>249</v>
      </c>
      <c r="D92" s="298" t="b">
        <v>0</v>
      </c>
      <c r="E92" s="298" t="s">
        <v>1315</v>
      </c>
      <c r="F92" s="300">
        <v>2.5920000076293945</v>
      </c>
      <c r="G92" s="300">
        <v>2.3359999656677246</v>
      </c>
      <c r="H92" s="300">
        <v>2.624000072479248</v>
      </c>
      <c r="I92" s="300">
        <v>3.4560000896453857</v>
      </c>
      <c r="J92" s="301"/>
      <c r="K92" s="302">
        <v>43611.245833333334</v>
      </c>
      <c r="L92" s="302">
        <v>43653.20416666667</v>
      </c>
      <c r="M92" s="302">
        <v>43709.121527777781</v>
      </c>
      <c r="N92" s="302">
        <v>43772.079861111109</v>
      </c>
      <c r="O92" s="301"/>
      <c r="P92" s="303">
        <v>0</v>
      </c>
      <c r="Q92" s="303">
        <v>0</v>
      </c>
      <c r="R92" s="303">
        <v>0</v>
      </c>
      <c r="S92" s="303">
        <v>0</v>
      </c>
      <c r="U92" s="320">
        <v>1.6483516483516484E-2</v>
      </c>
      <c r="W92" s="327"/>
      <c r="X92" s="322"/>
      <c r="Y92" s="328"/>
    </row>
    <row r="93" spans="1:25" s="304" customFormat="1" x14ac:dyDescent="0.25">
      <c r="A93" s="298" t="s">
        <v>717</v>
      </c>
      <c r="B93" s="298" t="s">
        <v>1649</v>
      </c>
      <c r="C93" s="307">
        <v>240</v>
      </c>
      <c r="D93" s="298" t="b">
        <v>0</v>
      </c>
      <c r="E93" s="298" t="s">
        <v>1651</v>
      </c>
      <c r="F93" s="300" t="s">
        <v>873</v>
      </c>
      <c r="G93" s="300" t="s">
        <v>873</v>
      </c>
      <c r="H93" s="300" t="s">
        <v>873</v>
      </c>
      <c r="I93" s="300">
        <v>1.9519999623298645</v>
      </c>
      <c r="J93" s="301"/>
      <c r="K93" s="302" t="s">
        <v>875</v>
      </c>
      <c r="L93" s="302" t="s">
        <v>875</v>
      </c>
      <c r="M93" s="302" t="s">
        <v>875</v>
      </c>
      <c r="N93" s="302">
        <v>43814.165972222225</v>
      </c>
      <c r="O93" s="301"/>
      <c r="P93" s="303">
        <v>0</v>
      </c>
      <c r="Q93" s="303">
        <v>0</v>
      </c>
      <c r="R93" s="303">
        <v>0</v>
      </c>
      <c r="S93" s="303">
        <v>0</v>
      </c>
      <c r="U93" s="320">
        <v>0.62912087912087911</v>
      </c>
      <c r="W93" s="327"/>
      <c r="X93" s="322"/>
      <c r="Y93" s="328"/>
    </row>
    <row r="94" spans="1:25" s="304" customFormat="1" x14ac:dyDescent="0.25">
      <c r="A94" s="298" t="s">
        <v>717</v>
      </c>
      <c r="B94" s="298" t="s">
        <v>948</v>
      </c>
      <c r="C94" s="307">
        <v>270</v>
      </c>
      <c r="D94" s="298" t="b">
        <v>0</v>
      </c>
      <c r="E94" s="298" t="s">
        <v>1316</v>
      </c>
      <c r="F94" s="300">
        <v>0.90649419488525385</v>
      </c>
      <c r="G94" s="300">
        <v>0.57876166094207759</v>
      </c>
      <c r="H94" s="300">
        <v>0.7484387755584716</v>
      </c>
      <c r="I94" s="300">
        <v>1.4039038434448241</v>
      </c>
      <c r="J94" s="301"/>
      <c r="K94" s="302">
        <v>43601.095138888886</v>
      </c>
      <c r="L94" s="302">
        <v>43678.118750000001</v>
      </c>
      <c r="M94" s="302">
        <v>43710.07708333333</v>
      </c>
      <c r="N94" s="302">
        <v>43921.993750000001</v>
      </c>
      <c r="O94" s="301"/>
      <c r="P94" s="303">
        <v>0</v>
      </c>
      <c r="Q94" s="303">
        <v>0</v>
      </c>
      <c r="R94" s="303">
        <v>0</v>
      </c>
      <c r="S94" s="303">
        <v>0</v>
      </c>
      <c r="U94" s="320">
        <v>1.6483516483516484E-2</v>
      </c>
      <c r="W94" s="327"/>
      <c r="X94" s="322"/>
      <c r="Y94" s="328"/>
    </row>
    <row r="95" spans="1:25" s="304" customFormat="1" x14ac:dyDescent="0.25">
      <c r="A95" s="298" t="s">
        <v>717</v>
      </c>
      <c r="B95" s="298" t="s">
        <v>949</v>
      </c>
      <c r="C95" s="307">
        <v>248</v>
      </c>
      <c r="D95" s="298" t="b">
        <v>0</v>
      </c>
      <c r="E95" s="298" t="s">
        <v>1317</v>
      </c>
      <c r="F95" s="300">
        <v>3.7557657132835383</v>
      </c>
      <c r="G95" s="300">
        <v>3.5128389953842158</v>
      </c>
      <c r="H95" s="300">
        <v>3.5854377524795531</v>
      </c>
      <c r="I95" s="300">
        <v>4.2848992122917178</v>
      </c>
      <c r="J95" s="301"/>
      <c r="K95" s="302">
        <v>43612.185416666667</v>
      </c>
      <c r="L95" s="302">
        <v>43639.220833333333</v>
      </c>
      <c r="M95" s="302">
        <v>43710.109722222223</v>
      </c>
      <c r="N95" s="302">
        <v>43916.18472222222</v>
      </c>
      <c r="O95" s="301"/>
      <c r="P95" s="303">
        <v>0</v>
      </c>
      <c r="Q95" s="303">
        <v>0</v>
      </c>
      <c r="R95" s="303">
        <v>0</v>
      </c>
      <c r="S95" s="303">
        <v>0</v>
      </c>
      <c r="U95" s="320">
        <v>1.6483516483516484E-2</v>
      </c>
      <c r="W95" s="327"/>
      <c r="X95" s="322"/>
      <c r="Y95" s="328"/>
    </row>
    <row r="96" spans="1:25" s="304" customFormat="1" x14ac:dyDescent="0.25">
      <c r="A96" s="298" t="s">
        <v>719</v>
      </c>
      <c r="B96" s="298" t="s">
        <v>950</v>
      </c>
      <c r="C96" s="307">
        <v>372</v>
      </c>
      <c r="D96" s="298" t="b">
        <v>0</v>
      </c>
      <c r="E96" s="298" t="s">
        <v>1318</v>
      </c>
      <c r="F96" s="300">
        <v>0.1023549611225128</v>
      </c>
      <c r="G96" s="300">
        <v>2.88454899520874E-2</v>
      </c>
      <c r="H96" s="300">
        <v>1.9540493486404416E-2</v>
      </c>
      <c r="I96" s="300">
        <v>2.5123492274284363E-2</v>
      </c>
      <c r="J96" s="301"/>
      <c r="K96" s="302">
        <v>43600.586805555555</v>
      </c>
      <c r="L96" s="302">
        <v>43680.487500000003</v>
      </c>
      <c r="M96" s="302">
        <v>43715.386805555558</v>
      </c>
      <c r="N96" s="302">
        <v>43779.87777777778</v>
      </c>
      <c r="O96" s="301"/>
      <c r="P96" s="303">
        <v>0</v>
      </c>
      <c r="Q96" s="303">
        <v>0</v>
      </c>
      <c r="R96" s="303">
        <v>0</v>
      </c>
      <c r="S96" s="303">
        <v>0</v>
      </c>
      <c r="U96" s="320">
        <v>0.37362637362637363</v>
      </c>
      <c r="W96" s="327"/>
      <c r="X96" s="322"/>
      <c r="Y96" s="328"/>
    </row>
    <row r="97" spans="1:25" s="304" customFormat="1" x14ac:dyDescent="0.25">
      <c r="A97" s="298" t="s">
        <v>719</v>
      </c>
      <c r="B97" s="298" t="s">
        <v>951</v>
      </c>
      <c r="C97" s="307">
        <v>318</v>
      </c>
      <c r="D97" s="298" t="b">
        <v>1</v>
      </c>
      <c r="E97" s="298" t="s">
        <v>1319</v>
      </c>
      <c r="F97" s="300">
        <v>0.28312294645690916</v>
      </c>
      <c r="G97" s="300">
        <v>0.22691281956100462</v>
      </c>
      <c r="H97" s="300">
        <v>0.22463965183258056</v>
      </c>
      <c r="I97" s="300">
        <v>0.28377228448486325</v>
      </c>
      <c r="J97" s="301"/>
      <c r="K97" s="302">
        <v>43601.551388888889</v>
      </c>
      <c r="L97" s="302">
        <v>43705.081250000003</v>
      </c>
      <c r="M97" s="302">
        <v>43721.04583333333</v>
      </c>
      <c r="N97" s="302">
        <v>43794.089583333334</v>
      </c>
      <c r="O97" s="301"/>
      <c r="P97" s="303">
        <v>1.025390625E-2</v>
      </c>
      <c r="Q97" s="303">
        <v>7.6171875E-2</v>
      </c>
      <c r="R97" s="303">
        <v>1.318359375E-2</v>
      </c>
      <c r="S97" s="303">
        <v>0.11279296875</v>
      </c>
      <c r="U97" s="320">
        <v>9.8901098901098897E-2</v>
      </c>
      <c r="W97" s="327"/>
      <c r="X97" s="322"/>
      <c r="Y97" s="328"/>
    </row>
    <row r="98" spans="1:25" s="304" customFormat="1" x14ac:dyDescent="0.25">
      <c r="A98" s="298" t="s">
        <v>719</v>
      </c>
      <c r="B98" s="298" t="s">
        <v>952</v>
      </c>
      <c r="C98" s="307">
        <v>370</v>
      </c>
      <c r="D98" s="298" t="b">
        <v>0</v>
      </c>
      <c r="E98" s="298" t="s">
        <v>1320</v>
      </c>
      <c r="F98" s="300">
        <v>1.3957343697547913</v>
      </c>
      <c r="G98" s="300">
        <v>0.73701037466526031</v>
      </c>
      <c r="H98" s="300">
        <v>0.84139224886894226</v>
      </c>
      <c r="I98" s="300">
        <v>1.5403777956962585</v>
      </c>
      <c r="J98" s="301"/>
      <c r="K98" s="302">
        <v>43613.997916666667</v>
      </c>
      <c r="L98" s="302">
        <v>43699.994444444441</v>
      </c>
      <c r="M98" s="302">
        <v>43710.99722222222</v>
      </c>
      <c r="N98" s="302">
        <v>43770.96875</v>
      </c>
      <c r="O98" s="301"/>
      <c r="P98" s="303">
        <v>0</v>
      </c>
      <c r="Q98" s="303">
        <v>0</v>
      </c>
      <c r="R98" s="303">
        <v>0</v>
      </c>
      <c r="S98" s="303">
        <v>0</v>
      </c>
      <c r="U98" s="320">
        <v>6.5934065934065936E-2</v>
      </c>
      <c r="W98" s="327"/>
      <c r="X98" s="322"/>
      <c r="Y98" s="328"/>
    </row>
    <row r="99" spans="1:25" s="304" customFormat="1" x14ac:dyDescent="0.25">
      <c r="A99" s="298" t="s">
        <v>719</v>
      </c>
      <c r="B99" s="298" t="s">
        <v>953</v>
      </c>
      <c r="C99" s="307">
        <v>312</v>
      </c>
      <c r="D99" s="298" t="b">
        <v>0</v>
      </c>
      <c r="E99" s="298" t="s">
        <v>1321</v>
      </c>
      <c r="F99" s="300">
        <v>1.8256000280380249</v>
      </c>
      <c r="G99" s="300">
        <v>1.1247000098228455</v>
      </c>
      <c r="H99" s="300">
        <v>0.94539999961853027</v>
      </c>
      <c r="I99" s="300">
        <v>1.0268999934196472</v>
      </c>
      <c r="J99" s="301"/>
      <c r="K99" s="302">
        <v>43568.106249999997</v>
      </c>
      <c r="L99" s="302">
        <v>43678.069444444445</v>
      </c>
      <c r="M99" s="302">
        <v>43747.101388888892</v>
      </c>
      <c r="N99" s="302">
        <v>43770.12222222222</v>
      </c>
      <c r="O99" s="301"/>
      <c r="P99" s="303">
        <v>0</v>
      </c>
      <c r="Q99" s="303">
        <v>0</v>
      </c>
      <c r="R99" s="303">
        <v>0</v>
      </c>
      <c r="S99" s="303">
        <v>0</v>
      </c>
      <c r="U99" s="320">
        <v>0.30769230769230771</v>
      </c>
      <c r="W99" s="327"/>
      <c r="X99" s="322"/>
      <c r="Y99" s="328"/>
    </row>
    <row r="100" spans="1:25" s="304" customFormat="1" x14ac:dyDescent="0.25">
      <c r="A100" s="298" t="s">
        <v>719</v>
      </c>
      <c r="B100" s="298" t="s">
        <v>954</v>
      </c>
      <c r="C100" s="307">
        <v>338</v>
      </c>
      <c r="D100" s="298" t="b">
        <v>0</v>
      </c>
      <c r="E100" s="298" t="s">
        <v>1257</v>
      </c>
      <c r="F100" s="300"/>
      <c r="G100" s="300"/>
      <c r="H100" s="300"/>
      <c r="I100" s="300"/>
      <c r="J100" s="301"/>
      <c r="K100" s="302"/>
      <c r="L100" s="302"/>
      <c r="M100" s="302"/>
      <c r="N100" s="302"/>
      <c r="O100" s="301"/>
      <c r="P100" s="303">
        <v>0</v>
      </c>
      <c r="Q100" s="303">
        <v>0</v>
      </c>
      <c r="R100" s="303">
        <v>0</v>
      </c>
      <c r="S100" s="303">
        <v>0</v>
      </c>
      <c r="U100" s="320"/>
      <c r="W100" s="327"/>
      <c r="X100" s="322"/>
      <c r="Y100" s="328"/>
    </row>
    <row r="101" spans="1:25" s="304" customFormat="1" x14ac:dyDescent="0.25">
      <c r="A101" s="298" t="s">
        <v>719</v>
      </c>
      <c r="B101" s="298" t="s">
        <v>955</v>
      </c>
      <c r="C101" s="307">
        <v>336</v>
      </c>
      <c r="D101" s="298" t="b">
        <v>0</v>
      </c>
      <c r="E101" s="298" t="s">
        <v>1257</v>
      </c>
      <c r="F101" s="300"/>
      <c r="G101" s="300"/>
      <c r="H101" s="300"/>
      <c r="I101" s="300"/>
      <c r="J101" s="301"/>
      <c r="K101" s="302"/>
      <c r="L101" s="302"/>
      <c r="M101" s="302"/>
      <c r="N101" s="302"/>
      <c r="O101" s="301"/>
      <c r="P101" s="303">
        <v>0</v>
      </c>
      <c r="Q101" s="303">
        <v>0</v>
      </c>
      <c r="R101" s="303">
        <v>0</v>
      </c>
      <c r="S101" s="303">
        <v>0</v>
      </c>
      <c r="U101" s="320"/>
      <c r="W101" s="327"/>
      <c r="X101" s="322"/>
      <c r="Y101" s="328"/>
    </row>
    <row r="102" spans="1:25" s="304" customFormat="1" x14ac:dyDescent="0.25">
      <c r="A102" s="298" t="s">
        <v>719</v>
      </c>
      <c r="B102" s="298" t="s">
        <v>956</v>
      </c>
      <c r="C102" s="307">
        <v>373</v>
      </c>
      <c r="D102" s="298" t="b">
        <v>0</v>
      </c>
      <c r="E102" s="298" t="s">
        <v>1322</v>
      </c>
      <c r="F102" s="300">
        <v>0.36359275801849361</v>
      </c>
      <c r="G102" s="300">
        <v>0.2931073932113647</v>
      </c>
      <c r="H102" s="300">
        <v>0.33079262480926513</v>
      </c>
      <c r="I102" s="300">
        <v>0.50595918849945065</v>
      </c>
      <c r="J102" s="301"/>
      <c r="K102" s="302">
        <v>43601.565972222219</v>
      </c>
      <c r="L102" s="302">
        <v>43647.162499999999</v>
      </c>
      <c r="M102" s="302">
        <v>43731.15902777778</v>
      </c>
      <c r="N102" s="302">
        <v>43771.05972222222</v>
      </c>
      <c r="O102" s="301"/>
      <c r="P102" s="303">
        <v>0</v>
      </c>
      <c r="Q102" s="303">
        <v>0</v>
      </c>
      <c r="R102" s="303">
        <v>0</v>
      </c>
      <c r="S102" s="303">
        <v>0</v>
      </c>
      <c r="U102" s="320">
        <v>2.197802197802198E-2</v>
      </c>
      <c r="W102" s="327"/>
      <c r="X102" s="322"/>
      <c r="Y102" s="328"/>
    </row>
    <row r="103" spans="1:25" s="304" customFormat="1" x14ac:dyDescent="0.25">
      <c r="A103" s="298" t="s">
        <v>719</v>
      </c>
      <c r="B103" s="298" t="s">
        <v>957</v>
      </c>
      <c r="C103" s="307">
        <v>349</v>
      </c>
      <c r="D103" s="298" t="b">
        <v>0</v>
      </c>
      <c r="E103" s="298" t="s">
        <v>1323</v>
      </c>
      <c r="F103" s="300">
        <v>0.1334408565750122</v>
      </c>
      <c r="G103" s="300">
        <v>0.10500835715484619</v>
      </c>
      <c r="H103" s="300">
        <v>8.7216241733551025E-2</v>
      </c>
      <c r="I103" s="300">
        <v>6.5935482820510857E-2</v>
      </c>
      <c r="J103" s="301"/>
      <c r="K103" s="302">
        <v>43597.47152777778</v>
      </c>
      <c r="L103" s="302">
        <v>43645.711805555555</v>
      </c>
      <c r="M103" s="302">
        <v>43758.126388888886</v>
      </c>
      <c r="N103" s="302">
        <v>43888.530555555553</v>
      </c>
      <c r="O103" s="301"/>
      <c r="P103" s="303">
        <v>0</v>
      </c>
      <c r="Q103" s="303">
        <v>0</v>
      </c>
      <c r="R103" s="303">
        <v>0</v>
      </c>
      <c r="S103" s="303">
        <v>0</v>
      </c>
      <c r="U103" s="320">
        <v>0.24175824175824176</v>
      </c>
      <c r="W103" s="327"/>
      <c r="X103" s="322"/>
      <c r="Y103" s="328"/>
    </row>
    <row r="104" spans="1:25" s="304" customFormat="1" x14ac:dyDescent="0.25">
      <c r="A104" s="298" t="s">
        <v>719</v>
      </c>
      <c r="B104" s="298" t="s">
        <v>958</v>
      </c>
      <c r="C104" s="307">
        <v>371</v>
      </c>
      <c r="D104" s="298" t="b">
        <v>0</v>
      </c>
      <c r="E104" s="298" t="s">
        <v>1324</v>
      </c>
      <c r="F104" s="300">
        <v>0.47315909162902831</v>
      </c>
      <c r="G104" s="300">
        <v>0.2931073932113647</v>
      </c>
      <c r="H104" s="300">
        <v>0.35870762329101558</v>
      </c>
      <c r="I104" s="300">
        <v>0.62110854360961909</v>
      </c>
      <c r="J104" s="301"/>
      <c r="K104" s="302">
        <v>43609.546527777777</v>
      </c>
      <c r="L104" s="302">
        <v>43674.163888888892</v>
      </c>
      <c r="M104" s="302">
        <v>43734.182638888888</v>
      </c>
      <c r="N104" s="302">
        <v>43806.05972222222</v>
      </c>
      <c r="O104" s="301"/>
      <c r="P104" s="303">
        <v>0</v>
      </c>
      <c r="Q104" s="303">
        <v>0</v>
      </c>
      <c r="R104" s="303">
        <v>0</v>
      </c>
      <c r="S104" s="303">
        <v>0</v>
      </c>
      <c r="U104" s="320">
        <v>2.7472527472527472E-2</v>
      </c>
      <c r="W104" s="327"/>
      <c r="X104" s="322"/>
      <c r="Y104" s="328"/>
    </row>
    <row r="105" spans="1:25" s="304" customFormat="1" x14ac:dyDescent="0.25">
      <c r="A105" s="298" t="s">
        <v>721</v>
      </c>
      <c r="B105" s="298" t="s">
        <v>959</v>
      </c>
      <c r="C105" s="307">
        <v>511</v>
      </c>
      <c r="D105" s="298" t="b">
        <v>0</v>
      </c>
      <c r="E105" s="298" t="s">
        <v>1257</v>
      </c>
      <c r="F105" s="300"/>
      <c r="G105" s="300"/>
      <c r="H105" s="300"/>
      <c r="I105" s="300"/>
      <c r="J105" s="301"/>
      <c r="K105" s="302"/>
      <c r="L105" s="302"/>
      <c r="M105" s="302"/>
      <c r="N105" s="302"/>
      <c r="O105" s="301"/>
      <c r="P105" s="303">
        <v>0</v>
      </c>
      <c r="Q105" s="303">
        <v>0</v>
      </c>
      <c r="R105" s="303">
        <v>0</v>
      </c>
      <c r="S105" s="303">
        <v>0</v>
      </c>
      <c r="U105" s="320"/>
      <c r="W105" s="327"/>
      <c r="X105" s="322"/>
      <c r="Y105" s="328"/>
    </row>
    <row r="106" spans="1:25" s="304" customFormat="1" x14ac:dyDescent="0.25">
      <c r="A106" s="298" t="s">
        <v>721</v>
      </c>
      <c r="B106" s="298" t="s">
        <v>960</v>
      </c>
      <c r="C106" s="307">
        <v>563</v>
      </c>
      <c r="D106" s="298" t="b">
        <v>0</v>
      </c>
      <c r="E106" s="298" t="s">
        <v>1257</v>
      </c>
      <c r="F106" s="300"/>
      <c r="G106" s="300"/>
      <c r="H106" s="300"/>
      <c r="I106" s="300"/>
      <c r="J106" s="301"/>
      <c r="K106" s="302"/>
      <c r="L106" s="302"/>
      <c r="M106" s="302"/>
      <c r="N106" s="302"/>
      <c r="O106" s="301"/>
      <c r="P106" s="303">
        <v>0</v>
      </c>
      <c r="Q106" s="303">
        <v>0</v>
      </c>
      <c r="R106" s="303">
        <v>0</v>
      </c>
      <c r="S106" s="303">
        <v>0</v>
      </c>
      <c r="U106" s="320"/>
      <c r="W106" s="327"/>
      <c r="X106" s="322"/>
      <c r="Y106" s="328"/>
    </row>
    <row r="107" spans="1:25" s="304" customFormat="1" x14ac:dyDescent="0.25">
      <c r="A107" s="298" t="s">
        <v>721</v>
      </c>
      <c r="B107" s="298" t="s">
        <v>961</v>
      </c>
      <c r="C107" s="307">
        <v>544</v>
      </c>
      <c r="D107" s="298" t="b">
        <v>0</v>
      </c>
      <c r="E107" s="298" t="s">
        <v>1325</v>
      </c>
      <c r="F107" s="300">
        <v>0.52619757784271237</v>
      </c>
      <c r="G107" s="300">
        <v>0.38243537381744386</v>
      </c>
      <c r="H107" s="300">
        <v>0.5136358339767455</v>
      </c>
      <c r="I107" s="300">
        <v>0.66856404466247554</v>
      </c>
      <c r="J107" s="301"/>
      <c r="K107" s="302">
        <v>43586.111805555556</v>
      </c>
      <c r="L107" s="302">
        <v>43675.283333333333</v>
      </c>
      <c r="M107" s="302">
        <v>43732.135416666664</v>
      </c>
      <c r="N107" s="302">
        <v>43880.642361111109</v>
      </c>
      <c r="O107" s="301"/>
      <c r="P107" s="303">
        <v>0</v>
      </c>
      <c r="Q107" s="303">
        <v>0</v>
      </c>
      <c r="R107" s="303">
        <v>0</v>
      </c>
      <c r="S107" s="303">
        <v>0</v>
      </c>
      <c r="U107" s="320">
        <v>3.5714285714285712E-2</v>
      </c>
      <c r="W107" s="327"/>
      <c r="X107" s="322"/>
      <c r="Y107" s="328"/>
    </row>
    <row r="108" spans="1:25" s="304" customFormat="1" x14ac:dyDescent="0.25">
      <c r="A108" s="298" t="s">
        <v>725</v>
      </c>
      <c r="B108" s="298" t="s">
        <v>962</v>
      </c>
      <c r="C108" s="307" t="s">
        <v>963</v>
      </c>
      <c r="D108" s="298" t="b">
        <v>0</v>
      </c>
      <c r="E108" s="298" t="s">
        <v>1257</v>
      </c>
      <c r="F108" s="300"/>
      <c r="G108" s="300"/>
      <c r="H108" s="300"/>
      <c r="I108" s="300"/>
      <c r="J108" s="301"/>
      <c r="K108" s="302"/>
      <c r="L108" s="302"/>
      <c r="M108" s="302"/>
      <c r="N108" s="302"/>
      <c r="O108" s="301"/>
      <c r="P108" s="303">
        <v>0</v>
      </c>
      <c r="Q108" s="303">
        <v>0</v>
      </c>
      <c r="R108" s="303">
        <v>0</v>
      </c>
      <c r="S108" s="303">
        <v>0</v>
      </c>
      <c r="U108" s="320"/>
      <c r="W108" s="327"/>
      <c r="X108" s="322"/>
      <c r="Y108" s="328"/>
    </row>
    <row r="109" spans="1:25" s="304" customFormat="1" x14ac:dyDescent="0.25">
      <c r="A109" s="298" t="s">
        <v>725</v>
      </c>
      <c r="B109" s="298" t="s">
        <v>725</v>
      </c>
      <c r="C109" s="307" t="s">
        <v>964</v>
      </c>
      <c r="D109" s="298" t="b">
        <v>0</v>
      </c>
      <c r="E109" s="298" t="s">
        <v>1326</v>
      </c>
      <c r="F109" s="300">
        <v>1.8018315041503905</v>
      </c>
      <c r="G109" s="300">
        <v>1.723733450164795</v>
      </c>
      <c r="H109" s="300">
        <v>1.8464589012756347</v>
      </c>
      <c r="I109" s="300">
        <v>1.8799294127807615</v>
      </c>
      <c r="J109" s="301"/>
      <c r="K109" s="302">
        <v>43610.26458333333</v>
      </c>
      <c r="L109" s="302">
        <v>43653.254861111112</v>
      </c>
      <c r="M109" s="302">
        <v>43736.102777777778</v>
      </c>
      <c r="N109" s="302">
        <v>43772.104166666664</v>
      </c>
      <c r="O109" s="301"/>
      <c r="P109" s="303">
        <v>0</v>
      </c>
      <c r="Q109" s="303">
        <v>0</v>
      </c>
      <c r="R109" s="303">
        <v>0</v>
      </c>
      <c r="S109" s="303">
        <v>0</v>
      </c>
      <c r="U109" s="320">
        <v>3.2967032967032968E-2</v>
      </c>
      <c r="W109" s="327"/>
      <c r="X109" s="322"/>
      <c r="Y109" s="328"/>
    </row>
    <row r="110" spans="1:25" s="304" customFormat="1" x14ac:dyDescent="0.25">
      <c r="A110" s="298" t="s">
        <v>725</v>
      </c>
      <c r="B110" s="298" t="s">
        <v>965</v>
      </c>
      <c r="C110" s="307" t="s">
        <v>966</v>
      </c>
      <c r="D110" s="298" t="b">
        <v>0</v>
      </c>
      <c r="E110" s="298" t="s">
        <v>1327</v>
      </c>
      <c r="F110" s="300">
        <v>0.60269999504089355</v>
      </c>
      <c r="G110" s="300">
        <v>0.51660001277923584</v>
      </c>
      <c r="H110" s="300">
        <v>0.71340000629425049</v>
      </c>
      <c r="I110" s="300">
        <v>0.82410001754760742</v>
      </c>
      <c r="J110" s="301"/>
      <c r="K110" s="302">
        <v>43599.53402777778</v>
      </c>
      <c r="L110" s="302">
        <v>43662.615972222222</v>
      </c>
      <c r="M110" s="302">
        <v>43709.183333333334</v>
      </c>
      <c r="N110" s="302">
        <v>43797.333333333336</v>
      </c>
      <c r="O110" s="301"/>
      <c r="P110" s="303">
        <v>0</v>
      </c>
      <c r="Q110" s="303">
        <v>0</v>
      </c>
      <c r="R110" s="303">
        <v>0</v>
      </c>
      <c r="S110" s="303">
        <v>0</v>
      </c>
      <c r="U110" s="320">
        <v>4.9450549450549448E-2</v>
      </c>
      <c r="W110" s="327"/>
      <c r="X110" s="322"/>
      <c r="Y110" s="328"/>
    </row>
    <row r="111" spans="1:25" s="304" customFormat="1" x14ac:dyDescent="0.25">
      <c r="A111" s="298" t="s">
        <v>725</v>
      </c>
      <c r="B111" s="298" t="s">
        <v>967</v>
      </c>
      <c r="C111" s="307" t="s">
        <v>968</v>
      </c>
      <c r="D111" s="298" t="b">
        <v>0</v>
      </c>
      <c r="E111" s="298" t="s">
        <v>1328</v>
      </c>
      <c r="F111" s="300">
        <v>2.4899193048477173</v>
      </c>
      <c r="G111" s="300">
        <v>2.0362902879714966</v>
      </c>
      <c r="H111" s="300">
        <v>2.2983870506286621</v>
      </c>
      <c r="I111" s="300">
        <v>3.2862902879714966</v>
      </c>
      <c r="J111" s="301"/>
      <c r="K111" s="302">
        <v>43610.197222222225</v>
      </c>
      <c r="L111" s="302">
        <v>43653.223611111112</v>
      </c>
      <c r="M111" s="302">
        <v>43709.23333333333</v>
      </c>
      <c r="N111" s="302">
        <v>43772.229166666664</v>
      </c>
      <c r="O111" s="301"/>
      <c r="P111" s="303">
        <v>0</v>
      </c>
      <c r="Q111" s="303">
        <v>0</v>
      </c>
      <c r="R111" s="303">
        <v>0</v>
      </c>
      <c r="S111" s="303">
        <v>0</v>
      </c>
      <c r="U111" s="320">
        <v>2.197802197802198E-2</v>
      </c>
      <c r="W111" s="327"/>
      <c r="X111" s="322"/>
      <c r="Y111" s="328"/>
    </row>
    <row r="112" spans="1:25" s="304" customFormat="1" x14ac:dyDescent="0.25">
      <c r="A112" s="298" t="s">
        <v>725</v>
      </c>
      <c r="B112" s="298" t="s">
        <v>969</v>
      </c>
      <c r="C112" s="307" t="s">
        <v>970</v>
      </c>
      <c r="D112" s="298" t="b">
        <v>0</v>
      </c>
      <c r="E112" s="298" t="s">
        <v>1329</v>
      </c>
      <c r="F112" s="300">
        <v>1.4958860831298826</v>
      </c>
      <c r="G112" s="300">
        <v>1.3284361376037597</v>
      </c>
      <c r="H112" s="300">
        <v>1.294946148498535</v>
      </c>
      <c r="I112" s="300">
        <v>1.6298460395507812</v>
      </c>
      <c r="J112" s="301"/>
      <c r="K112" s="302">
        <v>43615.057638888888</v>
      </c>
      <c r="L112" s="302">
        <v>43706.073611111111</v>
      </c>
      <c r="M112" s="302">
        <v>43710.065972222219</v>
      </c>
      <c r="N112" s="302">
        <v>43921.998611111114</v>
      </c>
      <c r="O112" s="301"/>
      <c r="P112" s="303">
        <v>0</v>
      </c>
      <c r="Q112" s="303">
        <v>0</v>
      </c>
      <c r="R112" s="303">
        <v>0</v>
      </c>
      <c r="S112" s="303">
        <v>0</v>
      </c>
      <c r="U112" s="320">
        <v>2.197802197802198E-2</v>
      </c>
      <c r="W112" s="327"/>
      <c r="X112" s="322"/>
      <c r="Y112" s="328"/>
    </row>
    <row r="113" spans="1:25" s="304" customFormat="1" x14ac:dyDescent="0.25">
      <c r="A113" s="298" t="s">
        <v>727</v>
      </c>
      <c r="B113" s="298" t="s">
        <v>971</v>
      </c>
      <c r="C113" s="307">
        <v>387</v>
      </c>
      <c r="D113" s="298" t="b">
        <v>0</v>
      </c>
      <c r="E113" s="298" t="s">
        <v>1257</v>
      </c>
      <c r="F113" s="300"/>
      <c r="G113" s="300"/>
      <c r="H113" s="300"/>
      <c r="I113" s="300"/>
      <c r="J113" s="301"/>
      <c r="K113" s="302"/>
      <c r="L113" s="302"/>
      <c r="M113" s="302"/>
      <c r="N113" s="302"/>
      <c r="O113" s="301"/>
      <c r="P113" s="303">
        <v>0</v>
      </c>
      <c r="Q113" s="303">
        <v>0</v>
      </c>
      <c r="R113" s="303">
        <v>0</v>
      </c>
      <c r="S113" s="303">
        <v>0</v>
      </c>
      <c r="U113" s="320"/>
      <c r="W113" s="327"/>
      <c r="X113" s="322"/>
      <c r="Y113" s="328"/>
    </row>
    <row r="114" spans="1:25" s="304" customFormat="1" x14ac:dyDescent="0.25">
      <c r="A114" s="298" t="s">
        <v>727</v>
      </c>
      <c r="B114" s="298" t="s">
        <v>972</v>
      </c>
      <c r="C114" s="307">
        <v>388</v>
      </c>
      <c r="D114" s="298" t="b">
        <v>0</v>
      </c>
      <c r="E114" s="298" t="s">
        <v>1330</v>
      </c>
      <c r="F114" s="300">
        <v>0.25660756980895993</v>
      </c>
      <c r="G114" s="300" t="s">
        <v>874</v>
      </c>
      <c r="H114" s="300">
        <v>7.3216834764480584E-2</v>
      </c>
      <c r="I114" s="300">
        <v>0.20500713734054565</v>
      </c>
      <c r="J114" s="301"/>
      <c r="K114" s="302">
        <v>43586.070833333331</v>
      </c>
      <c r="L114" s="302" t="s">
        <v>875</v>
      </c>
      <c r="M114" s="302">
        <v>43716.103472222225</v>
      </c>
      <c r="N114" s="302">
        <v>43864.065972222219</v>
      </c>
      <c r="O114" s="301"/>
      <c r="P114" s="303">
        <v>0</v>
      </c>
      <c r="Q114" s="303">
        <v>0</v>
      </c>
      <c r="R114" s="303">
        <v>0</v>
      </c>
      <c r="S114" s="303">
        <v>0</v>
      </c>
      <c r="U114" s="320">
        <v>0.25274725274725274</v>
      </c>
      <c r="W114" s="327"/>
      <c r="X114" s="322"/>
      <c r="Y114" s="328"/>
    </row>
    <row r="115" spans="1:25" s="304" customFormat="1" x14ac:dyDescent="0.25">
      <c r="A115" s="298" t="s">
        <v>727</v>
      </c>
      <c r="B115" s="298" t="s">
        <v>973</v>
      </c>
      <c r="C115" s="307">
        <v>321</v>
      </c>
      <c r="D115" s="298" t="b">
        <v>0</v>
      </c>
      <c r="E115" s="298" t="s">
        <v>1331</v>
      </c>
      <c r="F115" s="300">
        <v>0.20000000298023224</v>
      </c>
      <c r="G115" s="300">
        <v>0.15999999642372131</v>
      </c>
      <c r="H115" s="300">
        <v>0.18400000035762787</v>
      </c>
      <c r="I115" s="300">
        <v>0.25600001215934753</v>
      </c>
      <c r="J115" s="301"/>
      <c r="K115" s="302">
        <v>43579.025000000001</v>
      </c>
      <c r="L115" s="302">
        <v>43685.181944444441</v>
      </c>
      <c r="M115" s="302">
        <v>43709.068749999999</v>
      </c>
      <c r="N115" s="302">
        <v>43772.973611111112</v>
      </c>
      <c r="O115" s="301"/>
      <c r="P115" s="303">
        <v>0</v>
      </c>
      <c r="Q115" s="303">
        <v>0</v>
      </c>
      <c r="R115" s="303">
        <v>0</v>
      </c>
      <c r="S115" s="303">
        <v>0</v>
      </c>
      <c r="U115" s="320">
        <v>3.021978021978022E-2</v>
      </c>
      <c r="W115" s="327"/>
      <c r="X115" s="322"/>
      <c r="Y115" s="328"/>
    </row>
    <row r="116" spans="1:25" s="304" customFormat="1" x14ac:dyDescent="0.25">
      <c r="A116" s="298" t="s">
        <v>727</v>
      </c>
      <c r="B116" s="298" t="s">
        <v>974</v>
      </c>
      <c r="C116" s="307">
        <v>369</v>
      </c>
      <c r="D116" s="298" t="b">
        <v>1</v>
      </c>
      <c r="E116" s="298" t="s">
        <v>1332</v>
      </c>
      <c r="F116" s="300">
        <v>0.11522649785327913</v>
      </c>
      <c r="G116" s="300">
        <v>0.10370384397983552</v>
      </c>
      <c r="H116" s="300">
        <v>0.14979444584655763</v>
      </c>
      <c r="I116" s="300">
        <v>0.20164637465000154</v>
      </c>
      <c r="J116" s="301"/>
      <c r="K116" s="302">
        <v>43574.981944444444</v>
      </c>
      <c r="L116" s="302">
        <v>43705.006249999999</v>
      </c>
      <c r="M116" s="302">
        <v>43739.979166666664</v>
      </c>
      <c r="N116" s="302">
        <v>43778.936111111114</v>
      </c>
      <c r="O116" s="301"/>
      <c r="P116" s="303">
        <v>0</v>
      </c>
      <c r="Q116" s="303">
        <v>0</v>
      </c>
      <c r="R116" s="303">
        <v>0</v>
      </c>
      <c r="S116" s="303">
        <v>0</v>
      </c>
      <c r="U116" s="320">
        <v>0.22252747252747251</v>
      </c>
      <c r="W116" s="327"/>
      <c r="X116" s="322"/>
      <c r="Y116" s="328"/>
    </row>
    <row r="117" spans="1:25" s="304" customFormat="1" x14ac:dyDescent="0.25">
      <c r="A117" s="298" t="s">
        <v>727</v>
      </c>
      <c r="B117" s="298" t="s">
        <v>975</v>
      </c>
      <c r="C117" s="307">
        <v>382</v>
      </c>
      <c r="D117" s="298" t="b">
        <v>0</v>
      </c>
      <c r="E117" s="298" t="s">
        <v>1333</v>
      </c>
      <c r="F117" s="300">
        <v>7.8161973945617663E-2</v>
      </c>
      <c r="G117" s="300">
        <v>2.8612864813327785E-2</v>
      </c>
      <c r="H117" s="300">
        <v>4.7455482883453366E-2</v>
      </c>
      <c r="I117" s="300">
        <v>0.166792067779541</v>
      </c>
      <c r="J117" s="301"/>
      <c r="K117" s="302">
        <v>43589.545138888891</v>
      </c>
      <c r="L117" s="302">
        <v>43685.21875</v>
      </c>
      <c r="M117" s="302">
        <v>43714.070138888892</v>
      </c>
      <c r="N117" s="302">
        <v>43773.974999999999</v>
      </c>
      <c r="O117" s="301"/>
      <c r="P117" s="303">
        <v>0</v>
      </c>
      <c r="Q117" s="303">
        <v>0</v>
      </c>
      <c r="R117" s="303">
        <v>0</v>
      </c>
      <c r="S117" s="303">
        <v>0</v>
      </c>
      <c r="U117" s="320">
        <v>0.11263736263736264</v>
      </c>
      <c r="W117" s="327"/>
      <c r="X117" s="322"/>
      <c r="Y117" s="328"/>
    </row>
    <row r="118" spans="1:25" s="304" customFormat="1" x14ac:dyDescent="0.25">
      <c r="A118" s="298" t="s">
        <v>729</v>
      </c>
      <c r="B118" s="298" t="s">
        <v>976</v>
      </c>
      <c r="C118" s="307">
        <v>808</v>
      </c>
      <c r="D118" s="298" t="b">
        <v>0</v>
      </c>
      <c r="E118" s="298" t="s">
        <v>1559</v>
      </c>
      <c r="F118" s="300" t="s">
        <v>873</v>
      </c>
      <c r="G118" s="300" t="s">
        <v>873</v>
      </c>
      <c r="H118" s="300" t="s">
        <v>873</v>
      </c>
      <c r="I118" s="300">
        <v>0.83407998085021973</v>
      </c>
      <c r="J118" s="301"/>
      <c r="K118" s="302" t="s">
        <v>875</v>
      </c>
      <c r="L118" s="302" t="s">
        <v>875</v>
      </c>
      <c r="M118" s="302" t="s">
        <v>875</v>
      </c>
      <c r="N118" s="302">
        <v>43913.222222222219</v>
      </c>
      <c r="O118" s="301"/>
      <c r="P118" s="303">
        <v>0</v>
      </c>
      <c r="Q118" s="303">
        <v>0</v>
      </c>
      <c r="R118" s="303">
        <v>0</v>
      </c>
      <c r="S118" s="303">
        <v>0</v>
      </c>
      <c r="U118" s="320">
        <v>0.60439560439560436</v>
      </c>
      <c r="W118" s="327"/>
      <c r="X118" s="322"/>
      <c r="Y118" s="328"/>
    </row>
    <row r="119" spans="1:25" s="304" customFormat="1" x14ac:dyDescent="0.25">
      <c r="A119" s="298" t="s">
        <v>729</v>
      </c>
      <c r="B119" s="298" t="s">
        <v>729</v>
      </c>
      <c r="C119" s="307">
        <v>826</v>
      </c>
      <c r="D119" s="298" t="b">
        <v>0</v>
      </c>
      <c r="E119" s="298" t="s">
        <v>1334</v>
      </c>
      <c r="F119" s="300">
        <v>4.4876582493896482</v>
      </c>
      <c r="G119" s="300">
        <v>4.1136865832519529</v>
      </c>
      <c r="H119" s="300">
        <v>4.3816064960937497</v>
      </c>
      <c r="I119" s="300">
        <v>4.9955898719482423</v>
      </c>
      <c r="J119" s="301"/>
      <c r="K119" s="302">
        <v>43610.188194444447</v>
      </c>
      <c r="L119" s="302">
        <v>43638.193055555559</v>
      </c>
      <c r="M119" s="302">
        <v>43731.152083333334</v>
      </c>
      <c r="N119" s="302">
        <v>43917.081250000003</v>
      </c>
      <c r="O119" s="301"/>
      <c r="P119" s="303">
        <v>0</v>
      </c>
      <c r="Q119" s="303">
        <v>0</v>
      </c>
      <c r="R119" s="303">
        <v>0</v>
      </c>
      <c r="S119" s="303">
        <v>0</v>
      </c>
      <c r="U119" s="320">
        <v>1.6483516483516484E-2</v>
      </c>
      <c r="W119" s="327"/>
      <c r="X119" s="322"/>
      <c r="Y119" s="328"/>
    </row>
    <row r="120" spans="1:25" s="304" customFormat="1" x14ac:dyDescent="0.25">
      <c r="A120" s="298" t="s">
        <v>729</v>
      </c>
      <c r="B120" s="298" t="s">
        <v>977</v>
      </c>
      <c r="C120" s="307">
        <v>827</v>
      </c>
      <c r="D120" s="298" t="b">
        <v>0</v>
      </c>
      <c r="E120" s="298" t="s">
        <v>1335</v>
      </c>
      <c r="F120" s="300">
        <v>4.3232280015945435</v>
      </c>
      <c r="G120" s="300">
        <v>3.8989859819412231</v>
      </c>
      <c r="H120" s="300">
        <v>4.101006031036377</v>
      </c>
      <c r="I120" s="300">
        <v>4.1818139553070068</v>
      </c>
      <c r="J120" s="301"/>
      <c r="K120" s="302">
        <v>43611.229166666664</v>
      </c>
      <c r="L120" s="302">
        <v>43646.193749999999</v>
      </c>
      <c r="M120" s="302">
        <v>43709.1875</v>
      </c>
      <c r="N120" s="302">
        <v>43921.970833333333</v>
      </c>
      <c r="O120" s="301"/>
      <c r="P120" s="303">
        <v>0</v>
      </c>
      <c r="Q120" s="303">
        <v>0</v>
      </c>
      <c r="R120" s="303">
        <v>0</v>
      </c>
      <c r="S120" s="303">
        <v>0</v>
      </c>
      <c r="U120" s="320">
        <v>1.6483516483516484E-2</v>
      </c>
      <c r="W120" s="327"/>
      <c r="X120" s="322"/>
      <c r="Y120" s="328"/>
    </row>
    <row r="121" spans="1:25" s="304" customFormat="1" x14ac:dyDescent="0.25">
      <c r="A121" s="298" t="s">
        <v>729</v>
      </c>
      <c r="B121" s="298" t="s">
        <v>978</v>
      </c>
      <c r="C121" s="307">
        <v>832</v>
      </c>
      <c r="D121" s="298" t="b">
        <v>0</v>
      </c>
      <c r="E121" s="298" t="s">
        <v>1336</v>
      </c>
      <c r="F121" s="300">
        <v>3.4079999923706055</v>
      </c>
      <c r="G121" s="300">
        <v>2.940000057220459</v>
      </c>
      <c r="H121" s="300">
        <v>2.7960000038146973</v>
      </c>
      <c r="I121" s="300">
        <v>3.1679999828338623</v>
      </c>
      <c r="J121" s="301"/>
      <c r="K121" s="302">
        <v>43576.164583333331</v>
      </c>
      <c r="L121" s="302">
        <v>43696.117361111108</v>
      </c>
      <c r="M121" s="302">
        <v>43709.091666666667</v>
      </c>
      <c r="N121" s="302">
        <v>43829.098611111112</v>
      </c>
      <c r="O121" s="301"/>
      <c r="P121" s="303">
        <v>0</v>
      </c>
      <c r="Q121" s="303">
        <v>0</v>
      </c>
      <c r="R121" s="303">
        <v>0</v>
      </c>
      <c r="S121" s="303">
        <v>0</v>
      </c>
      <c r="U121" s="320">
        <v>6.3186813186813184E-2</v>
      </c>
      <c r="W121" s="327"/>
      <c r="X121" s="322"/>
      <c r="Y121" s="328"/>
    </row>
    <row r="122" spans="1:25" s="304" customFormat="1" x14ac:dyDescent="0.25">
      <c r="A122" s="298" t="s">
        <v>731</v>
      </c>
      <c r="B122" s="298" t="s">
        <v>979</v>
      </c>
      <c r="C122" s="307">
        <v>258</v>
      </c>
      <c r="D122" s="298" t="b">
        <v>0</v>
      </c>
      <c r="E122" s="298" t="s">
        <v>1337</v>
      </c>
      <c r="F122" s="300">
        <v>0.81063976469421384</v>
      </c>
      <c r="G122" s="300">
        <v>0.64990944584655763</v>
      </c>
      <c r="H122" s="300">
        <v>0.71105682763671874</v>
      </c>
      <c r="I122" s="300">
        <v>0.88226951118469232</v>
      </c>
      <c r="J122" s="301"/>
      <c r="K122" s="302">
        <v>43589.087500000001</v>
      </c>
      <c r="L122" s="302">
        <v>43652.20208333333</v>
      </c>
      <c r="M122" s="302">
        <v>43719.162499999999</v>
      </c>
      <c r="N122" s="302">
        <v>43920.040972222225</v>
      </c>
      <c r="O122" s="301"/>
      <c r="P122" s="303">
        <v>0</v>
      </c>
      <c r="Q122" s="303">
        <v>0</v>
      </c>
      <c r="R122" s="303">
        <v>0</v>
      </c>
      <c r="S122" s="303">
        <v>0</v>
      </c>
      <c r="U122" s="320">
        <v>1.9230769230769232E-2</v>
      </c>
      <c r="W122" s="327"/>
      <c r="X122" s="322"/>
      <c r="Y122" s="328"/>
    </row>
    <row r="123" spans="1:25" s="304" customFormat="1" x14ac:dyDescent="0.25">
      <c r="A123" s="298" t="s">
        <v>731</v>
      </c>
      <c r="B123" s="298" t="s">
        <v>980</v>
      </c>
      <c r="C123" s="307">
        <v>257</v>
      </c>
      <c r="D123" s="298" t="b">
        <v>0</v>
      </c>
      <c r="E123" s="298" t="s">
        <v>1652</v>
      </c>
      <c r="F123" s="300" t="s">
        <v>873</v>
      </c>
      <c r="G123" s="300" t="s">
        <v>873</v>
      </c>
      <c r="H123" s="300" t="s">
        <v>873</v>
      </c>
      <c r="I123" s="300">
        <v>2.6106977523304522</v>
      </c>
      <c r="J123" s="301"/>
      <c r="K123" s="302" t="s">
        <v>875</v>
      </c>
      <c r="L123" s="302" t="s">
        <v>875</v>
      </c>
      <c r="M123" s="302" t="s">
        <v>875</v>
      </c>
      <c r="N123" s="302">
        <v>43915.068749999999</v>
      </c>
      <c r="O123" s="301"/>
      <c r="P123" s="303">
        <v>0</v>
      </c>
      <c r="Q123" s="303">
        <v>0</v>
      </c>
      <c r="R123" s="303">
        <v>0</v>
      </c>
      <c r="S123" s="303">
        <v>0</v>
      </c>
      <c r="U123" s="320">
        <v>0.70329670329670335</v>
      </c>
      <c r="W123" s="327"/>
      <c r="X123" s="322"/>
      <c r="Y123" s="328"/>
    </row>
    <row r="124" spans="1:25" s="304" customFormat="1" x14ac:dyDescent="0.25">
      <c r="A124" s="298" t="s">
        <v>731</v>
      </c>
      <c r="B124" s="298" t="s">
        <v>981</v>
      </c>
      <c r="C124" s="307">
        <v>256</v>
      </c>
      <c r="D124" s="298" t="b">
        <v>0</v>
      </c>
      <c r="E124" s="298" t="s">
        <v>1338</v>
      </c>
      <c r="F124" s="300">
        <v>1.2639999687671661</v>
      </c>
      <c r="G124" s="300">
        <v>0.74400001019239426</v>
      </c>
      <c r="H124" s="300">
        <v>0.88799998164176941</v>
      </c>
      <c r="I124" s="300">
        <v>1.4319999516010284</v>
      </c>
      <c r="J124" s="301"/>
      <c r="K124" s="302">
        <v>43595.993750000001</v>
      </c>
      <c r="L124" s="302">
        <v>43708.996527777781</v>
      </c>
      <c r="M124" s="302">
        <v>43719.066666666666</v>
      </c>
      <c r="N124" s="302">
        <v>43897.979166666664</v>
      </c>
      <c r="O124" s="301"/>
      <c r="P124" s="303">
        <v>0</v>
      </c>
      <c r="Q124" s="303">
        <v>0</v>
      </c>
      <c r="R124" s="303">
        <v>0</v>
      </c>
      <c r="S124" s="303">
        <v>0</v>
      </c>
      <c r="U124" s="320">
        <v>0.12912087912087913</v>
      </c>
      <c r="W124" s="327"/>
      <c r="X124" s="322"/>
      <c r="Y124" s="328"/>
    </row>
    <row r="125" spans="1:25" s="304" customFormat="1" x14ac:dyDescent="0.25">
      <c r="A125" s="298" t="s">
        <v>731</v>
      </c>
      <c r="B125" s="298" t="s">
        <v>731</v>
      </c>
      <c r="C125" s="307">
        <v>244</v>
      </c>
      <c r="D125" s="298" t="b">
        <v>0</v>
      </c>
      <c r="E125" s="298" t="s">
        <v>1653</v>
      </c>
      <c r="F125" s="300">
        <v>2.0760964467453955</v>
      </c>
      <c r="G125" s="300">
        <v>1.6470810270271301</v>
      </c>
      <c r="H125" s="300">
        <v>1.930524985666275</v>
      </c>
      <c r="I125" s="300">
        <v>2.5320000648498535</v>
      </c>
      <c r="J125" s="301"/>
      <c r="K125" s="302">
        <v>43615.194444444445</v>
      </c>
      <c r="L125" s="302">
        <v>43688.106944444444</v>
      </c>
      <c r="M125" s="302">
        <v>43737.15347222222</v>
      </c>
      <c r="N125" s="302">
        <v>43918.056944444441</v>
      </c>
      <c r="O125" s="301"/>
      <c r="P125" s="303">
        <v>1.2096495859622955E-2</v>
      </c>
      <c r="Q125" s="303">
        <v>3.9080986972808839E-2</v>
      </c>
      <c r="R125" s="303">
        <v>4.6524982328414913E-2</v>
      </c>
      <c r="S125" s="303">
        <v>0</v>
      </c>
      <c r="U125" s="320">
        <v>2.4725274725274724E-2</v>
      </c>
      <c r="W125" s="327"/>
      <c r="X125" s="322"/>
      <c r="Y125" s="328"/>
    </row>
    <row r="126" spans="1:25" s="304" customFormat="1" x14ac:dyDescent="0.25">
      <c r="A126" s="298" t="s">
        <v>731</v>
      </c>
      <c r="B126" s="298" t="s">
        <v>982</v>
      </c>
      <c r="C126" s="307">
        <v>259</v>
      </c>
      <c r="D126" s="298" t="b">
        <v>0</v>
      </c>
      <c r="E126" s="298" t="s">
        <v>1339</v>
      </c>
      <c r="F126" s="300">
        <v>0.40438381287002562</v>
      </c>
      <c r="G126" s="300">
        <v>0.25553801881217952</v>
      </c>
      <c r="H126" s="300">
        <v>0.30263376568412781</v>
      </c>
      <c r="I126" s="300">
        <v>0.52532104949951164</v>
      </c>
      <c r="J126" s="301"/>
      <c r="K126" s="302">
        <v>43613.186111111114</v>
      </c>
      <c r="L126" s="302">
        <v>43684.090277777781</v>
      </c>
      <c r="M126" s="302">
        <v>43712.086805555555</v>
      </c>
      <c r="N126" s="302">
        <v>43771.283333333333</v>
      </c>
      <c r="O126" s="301"/>
      <c r="P126" s="303">
        <v>0</v>
      </c>
      <c r="Q126" s="303">
        <v>0</v>
      </c>
      <c r="R126" s="303">
        <v>0</v>
      </c>
      <c r="S126" s="303">
        <v>0</v>
      </c>
      <c r="U126" s="320">
        <v>4.6703296703296704E-2</v>
      </c>
      <c r="W126" s="327"/>
      <c r="X126" s="322"/>
      <c r="Y126" s="328"/>
    </row>
    <row r="127" spans="1:25" s="304" customFormat="1" x14ac:dyDescent="0.25">
      <c r="A127" s="298" t="s">
        <v>731</v>
      </c>
      <c r="B127" s="298" t="s">
        <v>983</v>
      </c>
      <c r="C127" s="307">
        <v>90</v>
      </c>
      <c r="D127" s="298" t="b">
        <v>0</v>
      </c>
      <c r="E127" s="298" t="s">
        <v>1340</v>
      </c>
      <c r="F127" s="300">
        <v>0.17974675631272791</v>
      </c>
      <c r="G127" s="300">
        <v>3.8679733982443842E-2</v>
      </c>
      <c r="H127" s="300">
        <v>8.5716037397384204E-3</v>
      </c>
      <c r="I127" s="300">
        <v>0.33284155062401294</v>
      </c>
      <c r="J127" s="301"/>
      <c r="K127" s="302">
        <v>43581.568055555559</v>
      </c>
      <c r="L127" s="302">
        <v>43637.468055555553</v>
      </c>
      <c r="M127" s="302">
        <v>43743.999305555553</v>
      </c>
      <c r="N127" s="302">
        <v>43856.253472222219</v>
      </c>
      <c r="O127" s="301"/>
      <c r="P127" s="303">
        <v>0.23174675738561151</v>
      </c>
      <c r="Q127" s="303">
        <v>0.27719924051141742</v>
      </c>
      <c r="R127" s="303">
        <v>0.5245715765600204</v>
      </c>
      <c r="S127" s="303">
        <v>0.34484155072832107</v>
      </c>
      <c r="U127" s="320">
        <v>0.39560439560439559</v>
      </c>
      <c r="W127" s="327"/>
      <c r="X127" s="322"/>
      <c r="Y127" s="328"/>
    </row>
    <row r="128" spans="1:25" s="304" customFormat="1" x14ac:dyDescent="0.25">
      <c r="A128" s="298" t="s">
        <v>733</v>
      </c>
      <c r="B128" s="298" t="s">
        <v>733</v>
      </c>
      <c r="C128" s="307">
        <v>830</v>
      </c>
      <c r="D128" s="298" t="b">
        <v>0</v>
      </c>
      <c r="E128" s="298" t="s">
        <v>1257</v>
      </c>
      <c r="F128" s="300"/>
      <c r="G128" s="300"/>
      <c r="H128" s="300"/>
      <c r="I128" s="300"/>
      <c r="J128" s="301"/>
      <c r="K128" s="302"/>
      <c r="L128" s="302"/>
      <c r="M128" s="302"/>
      <c r="N128" s="302"/>
      <c r="O128" s="301"/>
      <c r="P128" s="303">
        <v>0</v>
      </c>
      <c r="Q128" s="303">
        <v>0</v>
      </c>
      <c r="R128" s="303">
        <v>0</v>
      </c>
      <c r="S128" s="303">
        <v>0</v>
      </c>
      <c r="U128" s="320"/>
      <c r="W128" s="327"/>
      <c r="X128" s="322"/>
      <c r="Y128" s="328"/>
    </row>
    <row r="129" spans="1:25" s="304" customFormat="1" x14ac:dyDescent="0.25">
      <c r="A129" s="298" t="s">
        <v>733</v>
      </c>
      <c r="B129" s="298" t="s">
        <v>984</v>
      </c>
      <c r="C129" s="307">
        <v>834</v>
      </c>
      <c r="D129" s="298" t="b">
        <v>0</v>
      </c>
      <c r="E129" s="298" t="s">
        <v>1257</v>
      </c>
      <c r="F129" s="300"/>
      <c r="G129" s="300"/>
      <c r="H129" s="300"/>
      <c r="I129" s="300"/>
      <c r="J129" s="301"/>
      <c r="K129" s="302"/>
      <c r="L129" s="302"/>
      <c r="M129" s="302"/>
      <c r="N129" s="302"/>
      <c r="O129" s="301"/>
      <c r="P129" s="303">
        <v>0.9377516004180908</v>
      </c>
      <c r="Q129" s="303">
        <v>0.9377516004180908</v>
      </c>
      <c r="R129" s="303">
        <v>0.9377516004180908</v>
      </c>
      <c r="S129" s="303">
        <v>0.9377516004180908</v>
      </c>
      <c r="U129" s="320"/>
      <c r="W129" s="327"/>
      <c r="X129" s="322"/>
      <c r="Y129" s="328"/>
    </row>
    <row r="130" spans="1:25" s="304" customFormat="1" x14ac:dyDescent="0.25">
      <c r="A130" s="298" t="s">
        <v>733</v>
      </c>
      <c r="B130" s="298" t="s">
        <v>985</v>
      </c>
      <c r="C130" s="307">
        <v>836</v>
      </c>
      <c r="D130" s="298" t="b">
        <v>0</v>
      </c>
      <c r="E130" s="298" t="s">
        <v>1341</v>
      </c>
      <c r="F130" s="300">
        <v>1.247819987591356</v>
      </c>
      <c r="G130" s="300">
        <v>0.99864000082015991</v>
      </c>
      <c r="H130" s="300">
        <v>1.0224400088191032</v>
      </c>
      <c r="I130" s="300">
        <v>1.5500800162553787</v>
      </c>
      <c r="J130" s="301"/>
      <c r="K130" s="302">
        <v>43610.185416666667</v>
      </c>
      <c r="L130" s="302">
        <v>43652.17291666667</v>
      </c>
      <c r="M130" s="302">
        <v>43732.154861111114</v>
      </c>
      <c r="N130" s="302">
        <v>43915.178472222222</v>
      </c>
      <c r="O130" s="301"/>
      <c r="P130" s="303">
        <v>4.720000084489584E-3</v>
      </c>
      <c r="Q130" s="303">
        <v>0.11643999814987183</v>
      </c>
      <c r="R130" s="303">
        <v>8.4100000560283661E-2</v>
      </c>
      <c r="S130" s="303">
        <v>2.6280000805854797E-2</v>
      </c>
      <c r="U130" s="320">
        <v>2.4725274725274724E-2</v>
      </c>
      <c r="W130" s="327"/>
      <c r="X130" s="322"/>
      <c r="Y130" s="328"/>
    </row>
    <row r="131" spans="1:25" s="304" customFormat="1" x14ac:dyDescent="0.25">
      <c r="A131" s="298" t="s">
        <v>733</v>
      </c>
      <c r="B131" s="298" t="s">
        <v>986</v>
      </c>
      <c r="C131" s="307">
        <v>939</v>
      </c>
      <c r="D131" s="298" t="b">
        <v>0</v>
      </c>
      <c r="E131" s="298" t="s">
        <v>1257</v>
      </c>
      <c r="F131" s="300"/>
      <c r="G131" s="300"/>
      <c r="H131" s="300"/>
      <c r="I131" s="300"/>
      <c r="J131" s="301"/>
      <c r="K131" s="302"/>
      <c r="L131" s="302"/>
      <c r="M131" s="302"/>
      <c r="N131" s="302"/>
      <c r="O131" s="301"/>
      <c r="P131" s="303">
        <v>0</v>
      </c>
      <c r="Q131" s="303">
        <v>0</v>
      </c>
      <c r="R131" s="303">
        <v>0</v>
      </c>
      <c r="S131" s="303">
        <v>0</v>
      </c>
      <c r="U131" s="320"/>
      <c r="W131" s="327"/>
      <c r="X131" s="322"/>
      <c r="Y131" s="328"/>
    </row>
    <row r="132" spans="1:25" s="304" customFormat="1" x14ac:dyDescent="0.25">
      <c r="A132" s="298" t="s">
        <v>737</v>
      </c>
      <c r="B132" s="298" t="s">
        <v>987</v>
      </c>
      <c r="C132" s="307">
        <v>32</v>
      </c>
      <c r="D132" s="298" t="b">
        <v>0</v>
      </c>
      <c r="E132" s="298" t="s">
        <v>1342</v>
      </c>
      <c r="F132" s="300">
        <v>4.2190506458282471</v>
      </c>
      <c r="G132" s="300">
        <v>3.7511557340621948</v>
      </c>
      <c r="H132" s="300">
        <v>4.0310927629470825</v>
      </c>
      <c r="I132" s="300">
        <v>4.718937873840332</v>
      </c>
      <c r="J132" s="301"/>
      <c r="K132" s="302">
        <v>43610.18472222222</v>
      </c>
      <c r="L132" s="302">
        <v>43660.223611111112</v>
      </c>
      <c r="M132" s="302">
        <v>43710.161805555559</v>
      </c>
      <c r="N132" s="302">
        <v>43921.101388888892</v>
      </c>
      <c r="O132" s="301"/>
      <c r="P132" s="303">
        <v>0</v>
      </c>
      <c r="Q132" s="303">
        <v>0</v>
      </c>
      <c r="R132" s="303">
        <v>0</v>
      </c>
      <c r="S132" s="303">
        <v>0</v>
      </c>
      <c r="U132" s="320">
        <v>1.6483516483516484E-2</v>
      </c>
      <c r="W132" s="327"/>
      <c r="X132" s="322"/>
      <c r="Y132" s="328"/>
    </row>
    <row r="133" spans="1:25" s="304" customFormat="1" x14ac:dyDescent="0.25">
      <c r="A133" s="298" t="s">
        <v>865</v>
      </c>
      <c r="B133" s="298" t="s">
        <v>988</v>
      </c>
      <c r="C133" s="307">
        <v>595</v>
      </c>
      <c r="D133" s="298" t="b">
        <v>0</v>
      </c>
      <c r="E133" s="298" t="s">
        <v>1257</v>
      </c>
      <c r="F133" s="300"/>
      <c r="G133" s="300"/>
      <c r="H133" s="300"/>
      <c r="I133" s="300"/>
      <c r="J133" s="301"/>
      <c r="K133" s="302"/>
      <c r="L133" s="302"/>
      <c r="M133" s="302"/>
      <c r="N133" s="302"/>
      <c r="O133" s="301"/>
      <c r="P133" s="303">
        <v>0</v>
      </c>
      <c r="Q133" s="303">
        <v>0</v>
      </c>
      <c r="R133" s="303">
        <v>0</v>
      </c>
      <c r="S133" s="303">
        <v>0</v>
      </c>
      <c r="U133" s="320"/>
      <c r="W133" s="327"/>
      <c r="X133" s="322"/>
      <c r="Y133" s="328"/>
    </row>
    <row r="134" spans="1:25" s="304" customFormat="1" x14ac:dyDescent="0.25">
      <c r="A134" s="298" t="s">
        <v>737</v>
      </c>
      <c r="B134" s="298" t="s">
        <v>989</v>
      </c>
      <c r="C134" s="307">
        <v>33</v>
      </c>
      <c r="D134" s="298" t="b">
        <v>0</v>
      </c>
      <c r="E134" s="298" t="s">
        <v>1343</v>
      </c>
      <c r="F134" s="300">
        <v>3.6674998998641968</v>
      </c>
      <c r="G134" s="300">
        <v>2.7383999824523926</v>
      </c>
      <c r="H134" s="300">
        <v>3.5045000314712524</v>
      </c>
      <c r="I134" s="300">
        <v>3.8794000148773193</v>
      </c>
      <c r="J134" s="301"/>
      <c r="K134" s="302">
        <v>43611.245833333334</v>
      </c>
      <c r="L134" s="302">
        <v>43674.277083333334</v>
      </c>
      <c r="M134" s="302">
        <v>43730.163888888892</v>
      </c>
      <c r="N134" s="302">
        <v>43919.277083333334</v>
      </c>
      <c r="O134" s="301"/>
      <c r="P134" s="303">
        <v>0</v>
      </c>
      <c r="Q134" s="303">
        <v>0</v>
      </c>
      <c r="R134" s="303">
        <v>0</v>
      </c>
      <c r="S134" s="303">
        <v>0</v>
      </c>
      <c r="U134" s="320">
        <v>6.043956043956044E-2</v>
      </c>
      <c r="W134" s="327"/>
      <c r="X134" s="322"/>
      <c r="Y134" s="328"/>
    </row>
    <row r="135" spans="1:25" s="304" customFormat="1" x14ac:dyDescent="0.25">
      <c r="A135" s="298" t="s">
        <v>866</v>
      </c>
      <c r="B135" s="298" t="s">
        <v>990</v>
      </c>
      <c r="C135" s="307">
        <v>629</v>
      </c>
      <c r="D135" s="298" t="b">
        <v>0</v>
      </c>
      <c r="E135" s="298" t="s">
        <v>1344</v>
      </c>
      <c r="F135" s="300">
        <v>0.2368800314025879</v>
      </c>
      <c r="G135" s="300">
        <v>0.13160001441764829</v>
      </c>
      <c r="H135" s="300">
        <v>0.13991158968544004</v>
      </c>
      <c r="I135" s="300">
        <v>0.18978106854629515</v>
      </c>
      <c r="J135" s="301"/>
      <c r="K135" s="302">
        <v>43562.172222222223</v>
      </c>
      <c r="L135" s="302">
        <v>43688.164583333331</v>
      </c>
      <c r="M135" s="302">
        <v>43729.195833333331</v>
      </c>
      <c r="N135" s="302">
        <v>43832.969444444447</v>
      </c>
      <c r="O135" s="301"/>
      <c r="P135" s="303">
        <v>0</v>
      </c>
      <c r="Q135" s="303">
        <v>0</v>
      </c>
      <c r="R135" s="303">
        <v>0</v>
      </c>
      <c r="S135" s="303">
        <v>0</v>
      </c>
      <c r="U135" s="320">
        <v>0.29945054945054944</v>
      </c>
      <c r="W135" s="327"/>
      <c r="X135" s="322"/>
      <c r="Y135" s="328"/>
    </row>
    <row r="136" spans="1:25" s="304" customFormat="1" x14ac:dyDescent="0.25">
      <c r="A136" s="298" t="s">
        <v>866</v>
      </c>
      <c r="B136" s="298" t="s">
        <v>991</v>
      </c>
      <c r="C136" s="307">
        <v>632</v>
      </c>
      <c r="D136" s="298" t="b">
        <v>0</v>
      </c>
      <c r="E136" s="298" t="s">
        <v>1345</v>
      </c>
      <c r="F136" s="300">
        <v>1.2949903001480101</v>
      </c>
      <c r="G136" s="300">
        <v>1.006594523864746</v>
      </c>
      <c r="H136" s="300">
        <v>1.1759107577972412</v>
      </c>
      <c r="I136" s="300">
        <v>1.6131561346282957</v>
      </c>
      <c r="J136" s="301"/>
      <c r="K136" s="302">
        <v>43581.100694444445</v>
      </c>
      <c r="L136" s="302">
        <v>43675.136111111111</v>
      </c>
      <c r="M136" s="302">
        <v>43733.103472222225</v>
      </c>
      <c r="N136" s="302">
        <v>43773.059027777781</v>
      </c>
      <c r="O136" s="301"/>
      <c r="P136" s="303">
        <v>0</v>
      </c>
      <c r="Q136" s="303">
        <v>0</v>
      </c>
      <c r="R136" s="303">
        <v>0</v>
      </c>
      <c r="S136" s="303">
        <v>0</v>
      </c>
      <c r="U136" s="320">
        <v>1.6483516483516484E-2</v>
      </c>
      <c r="W136" s="327"/>
      <c r="X136" s="322"/>
      <c r="Y136" s="328"/>
    </row>
    <row r="137" spans="1:25" s="304" customFormat="1" x14ac:dyDescent="0.25">
      <c r="A137" s="298" t="s">
        <v>866</v>
      </c>
      <c r="B137" s="298" t="s">
        <v>992</v>
      </c>
      <c r="C137" s="307">
        <v>640</v>
      </c>
      <c r="D137" s="298" t="b">
        <v>0</v>
      </c>
      <c r="E137" s="298" t="s">
        <v>1346</v>
      </c>
      <c r="F137" s="300">
        <v>0.37057148038482668</v>
      </c>
      <c r="G137" s="300">
        <v>0.30427339987182617</v>
      </c>
      <c r="H137" s="300">
        <v>0.33777138351440428</v>
      </c>
      <c r="I137" s="300">
        <v>0.45012922787475579</v>
      </c>
      <c r="J137" s="301"/>
      <c r="K137" s="302">
        <v>43578.045138888891</v>
      </c>
      <c r="L137" s="302">
        <v>43646.159722222219</v>
      </c>
      <c r="M137" s="302">
        <v>43734.097222222219</v>
      </c>
      <c r="N137" s="302">
        <v>43805.053472222222</v>
      </c>
      <c r="O137" s="301"/>
      <c r="P137" s="303">
        <v>0</v>
      </c>
      <c r="Q137" s="303">
        <v>0</v>
      </c>
      <c r="R137" s="303">
        <v>0</v>
      </c>
      <c r="S137" s="303">
        <v>0</v>
      </c>
      <c r="U137" s="320">
        <v>2.197802197802198E-2</v>
      </c>
      <c r="W137" s="327"/>
      <c r="X137" s="322"/>
      <c r="Y137" s="328"/>
    </row>
    <row r="138" spans="1:25" s="304" customFormat="1" x14ac:dyDescent="0.25">
      <c r="A138" s="298" t="s">
        <v>740</v>
      </c>
      <c r="B138" s="298" t="s">
        <v>993</v>
      </c>
      <c r="C138" s="307">
        <v>376</v>
      </c>
      <c r="D138" s="298" t="b">
        <v>0</v>
      </c>
      <c r="E138" s="298" t="s">
        <v>1257</v>
      </c>
      <c r="F138" s="300"/>
      <c r="G138" s="300"/>
      <c r="H138" s="300"/>
      <c r="I138" s="300"/>
      <c r="J138" s="301"/>
      <c r="K138" s="302"/>
      <c r="L138" s="302"/>
      <c r="M138" s="302"/>
      <c r="N138" s="302"/>
      <c r="O138" s="301"/>
      <c r="P138" s="303">
        <v>0</v>
      </c>
      <c r="Q138" s="303">
        <v>0</v>
      </c>
      <c r="R138" s="303">
        <v>0</v>
      </c>
      <c r="S138" s="303">
        <v>0</v>
      </c>
      <c r="U138" s="320"/>
      <c r="W138" s="327"/>
      <c r="X138" s="322"/>
      <c r="Y138" s="328"/>
    </row>
    <row r="139" spans="1:25" s="304" customFormat="1" x14ac:dyDescent="0.25">
      <c r="A139" s="298" t="s">
        <v>740</v>
      </c>
      <c r="B139" s="298" t="s">
        <v>994</v>
      </c>
      <c r="C139" s="307">
        <v>365</v>
      </c>
      <c r="D139" s="298" t="b">
        <v>0</v>
      </c>
      <c r="E139" s="298" t="s">
        <v>1347</v>
      </c>
      <c r="F139" s="300">
        <v>0.7042199969291687</v>
      </c>
      <c r="G139" s="300">
        <v>0.4801499992609024</v>
      </c>
      <c r="H139" s="300">
        <v>0.54417000710964203</v>
      </c>
      <c r="I139" s="300">
        <v>0.9603000283241272</v>
      </c>
      <c r="J139" s="301"/>
      <c r="K139" s="302">
        <v>43599.013194444444</v>
      </c>
      <c r="L139" s="302">
        <v>43689.002083333333</v>
      </c>
      <c r="M139" s="302">
        <v>43731.025694444441</v>
      </c>
      <c r="N139" s="302">
        <v>43921.000694444447</v>
      </c>
      <c r="O139" s="301"/>
      <c r="P139" s="303">
        <v>0</v>
      </c>
      <c r="Q139" s="303">
        <v>0</v>
      </c>
      <c r="R139" s="303">
        <v>0</v>
      </c>
      <c r="S139" s="303">
        <v>0</v>
      </c>
      <c r="U139" s="320">
        <v>1.9230769230769232E-2</v>
      </c>
      <c r="W139" s="327"/>
      <c r="X139" s="322"/>
      <c r="Y139" s="328"/>
    </row>
    <row r="140" spans="1:25" s="304" customFormat="1" x14ac:dyDescent="0.25">
      <c r="A140" s="298" t="s">
        <v>740</v>
      </c>
      <c r="B140" s="298" t="s">
        <v>995</v>
      </c>
      <c r="C140" s="307">
        <v>385</v>
      </c>
      <c r="D140" s="298" t="b">
        <v>0</v>
      </c>
      <c r="E140" s="298" t="s">
        <v>1257</v>
      </c>
      <c r="F140" s="300"/>
      <c r="G140" s="300"/>
      <c r="H140" s="300"/>
      <c r="I140" s="300"/>
      <c r="J140" s="301"/>
      <c r="K140" s="302"/>
      <c r="L140" s="302"/>
      <c r="M140" s="302"/>
      <c r="N140" s="302"/>
      <c r="O140" s="301"/>
      <c r="P140" s="303">
        <v>0</v>
      </c>
      <c r="Q140" s="303">
        <v>0</v>
      </c>
      <c r="R140" s="303">
        <v>0</v>
      </c>
      <c r="S140" s="303">
        <v>0</v>
      </c>
      <c r="U140" s="320"/>
      <c r="W140" s="327"/>
      <c r="X140" s="322"/>
      <c r="Y140" s="328"/>
    </row>
    <row r="141" spans="1:25" s="304" customFormat="1" x14ac:dyDescent="0.25">
      <c r="A141" s="298" t="s">
        <v>740</v>
      </c>
      <c r="B141" s="298" t="s">
        <v>740</v>
      </c>
      <c r="C141" s="307">
        <v>363</v>
      </c>
      <c r="D141" s="298" t="b">
        <v>0</v>
      </c>
      <c r="E141" s="298" t="s">
        <v>1348</v>
      </c>
      <c r="F141" s="300">
        <v>1.8626130995178221</v>
      </c>
      <c r="G141" s="300">
        <v>1.5239562119750973</v>
      </c>
      <c r="H141" s="300">
        <v>1.8043196948852538</v>
      </c>
      <c r="I141" s="300">
        <v>2.0458208595886229</v>
      </c>
      <c r="J141" s="301"/>
      <c r="K141" s="302">
        <v>43601.119444444441</v>
      </c>
      <c r="L141" s="302">
        <v>43657.341666666667</v>
      </c>
      <c r="M141" s="302">
        <v>43729.121527777781</v>
      </c>
      <c r="N141" s="302">
        <v>43853.12222222222</v>
      </c>
      <c r="O141" s="301"/>
      <c r="P141" s="303">
        <v>0</v>
      </c>
      <c r="Q141" s="303">
        <v>0</v>
      </c>
      <c r="R141" s="303">
        <v>0</v>
      </c>
      <c r="S141" s="303">
        <v>0</v>
      </c>
      <c r="U141" s="320">
        <v>1.6483516483516484E-2</v>
      </c>
      <c r="W141" s="327"/>
      <c r="X141" s="322"/>
      <c r="Y141" s="328"/>
    </row>
    <row r="142" spans="1:25" s="304" customFormat="1" x14ac:dyDescent="0.25">
      <c r="A142" s="298" t="s">
        <v>740</v>
      </c>
      <c r="B142" s="298" t="s">
        <v>996</v>
      </c>
      <c r="C142" s="307">
        <v>383</v>
      </c>
      <c r="D142" s="298" t="b">
        <v>0</v>
      </c>
      <c r="E142" s="298" t="s">
        <v>1257</v>
      </c>
      <c r="F142" s="300"/>
      <c r="G142" s="300"/>
      <c r="H142" s="300"/>
      <c r="I142" s="300"/>
      <c r="J142" s="301"/>
      <c r="K142" s="302"/>
      <c r="L142" s="302"/>
      <c r="M142" s="302"/>
      <c r="N142" s="302"/>
      <c r="O142" s="301"/>
      <c r="P142" s="303">
        <v>0</v>
      </c>
      <c r="Q142" s="303">
        <v>0</v>
      </c>
      <c r="R142" s="303">
        <v>0</v>
      </c>
      <c r="S142" s="303">
        <v>0</v>
      </c>
      <c r="U142" s="320"/>
      <c r="W142" s="327"/>
      <c r="X142" s="322"/>
      <c r="Y142" s="328"/>
    </row>
    <row r="143" spans="1:25" s="304" customFormat="1" x14ac:dyDescent="0.25">
      <c r="A143" s="298" t="s">
        <v>740</v>
      </c>
      <c r="B143" s="298" t="s">
        <v>997</v>
      </c>
      <c r="C143" s="307">
        <v>379</v>
      </c>
      <c r="D143" s="298" t="b">
        <v>0</v>
      </c>
      <c r="E143" s="298" t="s">
        <v>1349</v>
      </c>
      <c r="F143" s="300">
        <v>0.23581726667785644</v>
      </c>
      <c r="G143" s="300">
        <v>0.22465433064651485</v>
      </c>
      <c r="H143" s="300" t="s">
        <v>874</v>
      </c>
      <c r="I143" s="300" t="s">
        <v>874</v>
      </c>
      <c r="J143" s="301"/>
      <c r="K143" s="302">
        <v>43600.518055555556</v>
      </c>
      <c r="L143" s="302">
        <v>43644.648611111108</v>
      </c>
      <c r="M143" s="302" t="s">
        <v>875</v>
      </c>
      <c r="N143" s="302" t="s">
        <v>875</v>
      </c>
      <c r="O143" s="301"/>
      <c r="P143" s="303">
        <v>0</v>
      </c>
      <c r="Q143" s="303">
        <v>0</v>
      </c>
      <c r="R143" s="303">
        <v>0</v>
      </c>
      <c r="S143" s="303">
        <v>0</v>
      </c>
      <c r="U143" s="320">
        <v>2.7472527472527472E-2</v>
      </c>
      <c r="W143" s="327"/>
      <c r="X143" s="322"/>
      <c r="Y143" s="328"/>
    </row>
    <row r="144" spans="1:25" s="304" customFormat="1" x14ac:dyDescent="0.25">
      <c r="A144" s="298" t="s">
        <v>740</v>
      </c>
      <c r="B144" s="298" t="s">
        <v>998</v>
      </c>
      <c r="C144" s="307">
        <v>366</v>
      </c>
      <c r="D144" s="298" t="b">
        <v>0</v>
      </c>
      <c r="E144" s="298" t="s">
        <v>1350</v>
      </c>
      <c r="F144" s="300">
        <v>0.11863870720863343</v>
      </c>
      <c r="G144" s="300">
        <v>6.5600225537300105E-2</v>
      </c>
      <c r="H144" s="300">
        <v>6.4204479247093188E-2</v>
      </c>
      <c r="I144" s="300">
        <v>0.12980470478439329</v>
      </c>
      <c r="J144" s="301"/>
      <c r="K144" s="302">
        <v>43577.486111111109</v>
      </c>
      <c r="L144" s="302">
        <v>43699.090277777781</v>
      </c>
      <c r="M144" s="302">
        <v>43709.993750000001</v>
      </c>
      <c r="N144" s="302">
        <v>43771.113194444442</v>
      </c>
      <c r="O144" s="301"/>
      <c r="P144" s="303">
        <v>0</v>
      </c>
      <c r="Q144" s="303">
        <v>0</v>
      </c>
      <c r="R144" s="303">
        <v>0</v>
      </c>
      <c r="S144" s="303">
        <v>0</v>
      </c>
      <c r="U144" s="320">
        <v>8.7912087912087919E-2</v>
      </c>
      <c r="W144" s="327"/>
      <c r="X144" s="322"/>
      <c r="Y144" s="328"/>
    </row>
    <row r="145" spans="1:25" s="304" customFormat="1" x14ac:dyDescent="0.25">
      <c r="A145" s="298" t="s">
        <v>740</v>
      </c>
      <c r="B145" s="298" t="s">
        <v>999</v>
      </c>
      <c r="C145" s="307">
        <v>384</v>
      </c>
      <c r="D145" s="298" t="b">
        <v>0</v>
      </c>
      <c r="E145" s="298" t="s">
        <v>1257</v>
      </c>
      <c r="F145" s="300"/>
      <c r="G145" s="300"/>
      <c r="H145" s="300"/>
      <c r="I145" s="300"/>
      <c r="J145" s="301"/>
      <c r="K145" s="302"/>
      <c r="L145" s="302"/>
      <c r="M145" s="302"/>
      <c r="N145" s="302"/>
      <c r="O145" s="301"/>
      <c r="P145" s="303">
        <v>0</v>
      </c>
      <c r="Q145" s="303">
        <v>0</v>
      </c>
      <c r="R145" s="303">
        <v>0</v>
      </c>
      <c r="S145" s="303">
        <v>0</v>
      </c>
      <c r="U145" s="320"/>
      <c r="W145" s="327"/>
      <c r="X145" s="322"/>
      <c r="Y145" s="328"/>
    </row>
    <row r="146" spans="1:25" s="304" customFormat="1" x14ac:dyDescent="0.25">
      <c r="A146" s="298" t="s">
        <v>740</v>
      </c>
      <c r="B146" s="298" t="s">
        <v>1000</v>
      </c>
      <c r="C146" s="307">
        <v>375</v>
      </c>
      <c r="D146" s="298" t="b">
        <v>0</v>
      </c>
      <c r="E146" s="298" t="s">
        <v>1351</v>
      </c>
      <c r="F146" s="300">
        <v>0.40197587638854981</v>
      </c>
      <c r="G146" s="300">
        <v>0.22331991517639158</v>
      </c>
      <c r="H146" s="300">
        <v>0.22192417797088623</v>
      </c>
      <c r="I146" s="300">
        <v>0.31962665448760985</v>
      </c>
      <c r="J146" s="301"/>
      <c r="K146" s="302">
        <v>43599.549305555556</v>
      </c>
      <c r="L146" s="302">
        <v>43697.122916666667</v>
      </c>
      <c r="M146" s="302">
        <v>43750.057638888888</v>
      </c>
      <c r="N146" s="302">
        <v>43808.026388888888</v>
      </c>
      <c r="O146" s="301"/>
      <c r="P146" s="303">
        <v>0</v>
      </c>
      <c r="Q146" s="303">
        <v>0</v>
      </c>
      <c r="R146" s="303">
        <v>0</v>
      </c>
      <c r="S146" s="303">
        <v>0</v>
      </c>
      <c r="U146" s="320">
        <v>0.18131868131868131</v>
      </c>
      <c r="W146" s="327"/>
      <c r="X146" s="322"/>
      <c r="Y146" s="328"/>
    </row>
    <row r="147" spans="1:25" s="304" customFormat="1" x14ac:dyDescent="0.25">
      <c r="A147" s="298" t="s">
        <v>740</v>
      </c>
      <c r="B147" s="298" t="s">
        <v>1001</v>
      </c>
      <c r="C147" s="307">
        <v>362</v>
      </c>
      <c r="D147" s="298" t="b">
        <v>0</v>
      </c>
      <c r="E147" s="298" t="s">
        <v>1352</v>
      </c>
      <c r="F147" s="300">
        <v>1.2390871531677246</v>
      </c>
      <c r="G147" s="300">
        <v>1.0911781826171874</v>
      </c>
      <c r="H147" s="300">
        <v>1.2921111401977539</v>
      </c>
      <c r="I147" s="300">
        <v>1.6883958507995604</v>
      </c>
      <c r="J147" s="301"/>
      <c r="K147" s="302">
        <v>43601.212500000001</v>
      </c>
      <c r="L147" s="302">
        <v>43648.215277777781</v>
      </c>
      <c r="M147" s="302">
        <v>43730.14166666667</v>
      </c>
      <c r="N147" s="302">
        <v>43770.130555555559</v>
      </c>
      <c r="O147" s="301"/>
      <c r="P147" s="303">
        <v>0</v>
      </c>
      <c r="Q147" s="303">
        <v>0</v>
      </c>
      <c r="R147" s="303">
        <v>0</v>
      </c>
      <c r="S147" s="303">
        <v>0</v>
      </c>
      <c r="U147" s="320">
        <v>1.6483516483516484E-2</v>
      </c>
      <c r="W147" s="327"/>
      <c r="X147" s="322"/>
      <c r="Y147" s="328"/>
    </row>
    <row r="148" spans="1:25" s="304" customFormat="1" x14ac:dyDescent="0.25">
      <c r="A148" s="298" t="s">
        <v>740</v>
      </c>
      <c r="B148" s="298" t="s">
        <v>1002</v>
      </c>
      <c r="C148" s="307">
        <v>364</v>
      </c>
      <c r="D148" s="298" t="b">
        <v>0</v>
      </c>
      <c r="E148" s="298" t="s">
        <v>1654</v>
      </c>
      <c r="F148" s="300">
        <v>0.92087114077377319</v>
      </c>
      <c r="G148" s="300">
        <v>0.55103786243200303</v>
      </c>
      <c r="H148" s="300">
        <v>0.57053791586256031</v>
      </c>
      <c r="I148" s="300">
        <v>1.0201715792069435</v>
      </c>
      <c r="J148" s="301"/>
      <c r="K148" s="302">
        <v>43613.100694444445</v>
      </c>
      <c r="L148" s="302">
        <v>43694.121527777781</v>
      </c>
      <c r="M148" s="302">
        <v>43719.059027777781</v>
      </c>
      <c r="N148" s="302">
        <v>43771.122916666667</v>
      </c>
      <c r="O148" s="301"/>
      <c r="P148" s="303">
        <v>0.1721424482421875</v>
      </c>
      <c r="Q148" s="303">
        <v>0.4745548288345337</v>
      </c>
      <c r="R148" s="303">
        <v>0.46990233514404295</v>
      </c>
      <c r="S148" s="303">
        <v>0.4847903440246582</v>
      </c>
      <c r="U148" s="320">
        <v>5.21978021978022E-2</v>
      </c>
      <c r="W148" s="327"/>
      <c r="X148" s="322"/>
      <c r="Y148" s="328"/>
    </row>
    <row r="149" spans="1:25" s="304" customFormat="1" x14ac:dyDescent="0.25">
      <c r="A149" s="298" t="s">
        <v>741</v>
      </c>
      <c r="B149" s="298" t="s">
        <v>1003</v>
      </c>
      <c r="C149" s="307">
        <v>807</v>
      </c>
      <c r="D149" s="298" t="b">
        <v>1</v>
      </c>
      <c r="E149" s="298" t="s">
        <v>1353</v>
      </c>
      <c r="F149" s="300">
        <v>0.81301855745315543</v>
      </c>
      <c r="G149" s="300">
        <v>0.64419061714363091</v>
      </c>
      <c r="H149" s="300">
        <v>0.77489512527656546</v>
      </c>
      <c r="I149" s="300">
        <v>1.1042080248146056</v>
      </c>
      <c r="J149" s="301"/>
      <c r="K149" s="302">
        <v>43615.171527777777</v>
      </c>
      <c r="L149" s="302">
        <v>43672.175694444442</v>
      </c>
      <c r="M149" s="302">
        <v>43714.164583333331</v>
      </c>
      <c r="N149" s="302">
        <v>43892.011805555558</v>
      </c>
      <c r="O149" s="301"/>
      <c r="P149" s="303">
        <v>0.19532491681289671</v>
      </c>
      <c r="Q149" s="303">
        <v>0.10091787035560608</v>
      </c>
      <c r="R149" s="303">
        <v>8.2780554445266719E-2</v>
      </c>
      <c r="S149" s="303">
        <v>8.092032553482055E-2</v>
      </c>
      <c r="U149" s="320">
        <v>2.7472527472527472E-2</v>
      </c>
      <c r="W149" s="327"/>
      <c r="X149" s="322"/>
      <c r="Y149" s="328"/>
    </row>
    <row r="150" spans="1:25" s="304" customFormat="1" x14ac:dyDescent="0.25">
      <c r="A150" s="298" t="s">
        <v>741</v>
      </c>
      <c r="B150" s="298" t="s">
        <v>1004</v>
      </c>
      <c r="C150" s="307">
        <v>844</v>
      </c>
      <c r="D150" s="298" t="b">
        <v>0</v>
      </c>
      <c r="E150" s="298" t="s">
        <v>1354</v>
      </c>
      <c r="F150" s="300">
        <v>5.1649374904260634</v>
      </c>
      <c r="G150" s="300">
        <v>4.4103929500023122</v>
      </c>
      <c r="H150" s="300">
        <v>4.7901760396671298</v>
      </c>
      <c r="I150" s="300">
        <v>5.5865930681610108</v>
      </c>
      <c r="J150" s="301"/>
      <c r="K150" s="302">
        <v>43576.19027777778</v>
      </c>
      <c r="L150" s="302">
        <v>43646.222222222219</v>
      </c>
      <c r="M150" s="302">
        <v>43731.069444444445</v>
      </c>
      <c r="N150" s="302">
        <v>43918.137499999997</v>
      </c>
      <c r="O150" s="301"/>
      <c r="P150" s="303">
        <v>1.3957494698524475E-2</v>
      </c>
      <c r="Q150" s="303">
        <v>5.5829982200860974E-3</v>
      </c>
      <c r="R150" s="303">
        <v>4.838598343849182E-2</v>
      </c>
      <c r="S150" s="303">
        <v>9.8632967987060546E-2</v>
      </c>
      <c r="U150" s="320">
        <v>1.6483516483516484E-2</v>
      </c>
      <c r="W150" s="327"/>
      <c r="X150" s="322"/>
      <c r="Y150" s="328"/>
    </row>
    <row r="151" spans="1:25" s="304" customFormat="1" x14ac:dyDescent="0.25">
      <c r="A151" s="298" t="s">
        <v>741</v>
      </c>
      <c r="B151" s="298" t="s">
        <v>1005</v>
      </c>
      <c r="C151" s="307">
        <v>849</v>
      </c>
      <c r="D151" s="298" t="b">
        <v>0</v>
      </c>
      <c r="E151" s="298" t="s">
        <v>1355</v>
      </c>
      <c r="F151" s="300">
        <v>3.1707072095031736</v>
      </c>
      <c r="G151" s="300">
        <v>2.680861338088989</v>
      </c>
      <c r="H151" s="300">
        <v>3.0340060715789794</v>
      </c>
      <c r="I151" s="300">
        <v>3.8618074915771481</v>
      </c>
      <c r="J151" s="301"/>
      <c r="K151" s="302">
        <v>43610.185416666667</v>
      </c>
      <c r="L151" s="302">
        <v>43685.15</v>
      </c>
      <c r="M151" s="302">
        <v>43736.068749999999</v>
      </c>
      <c r="N151" s="302">
        <v>43853.038194444445</v>
      </c>
      <c r="O151" s="301"/>
      <c r="P151" s="303">
        <v>0</v>
      </c>
      <c r="Q151" s="303">
        <v>0</v>
      </c>
      <c r="R151" s="303">
        <v>0</v>
      </c>
      <c r="S151" s="303">
        <v>0</v>
      </c>
      <c r="U151" s="320">
        <v>1.6483516483516484E-2</v>
      </c>
      <c r="W151" s="327"/>
      <c r="X151" s="322"/>
      <c r="Y151" s="328"/>
    </row>
    <row r="152" spans="1:25" s="304" customFormat="1" x14ac:dyDescent="0.25">
      <c r="A152" s="298" t="s">
        <v>741</v>
      </c>
      <c r="B152" s="298" t="s">
        <v>1006</v>
      </c>
      <c r="C152" s="307">
        <v>884</v>
      </c>
      <c r="D152" s="298" t="b">
        <v>0</v>
      </c>
      <c r="E152" s="298" t="s">
        <v>1356</v>
      </c>
      <c r="F152" s="300">
        <v>0.32001322670745846</v>
      </c>
      <c r="G152" s="300">
        <v>0.32745541420745844</v>
      </c>
      <c r="H152" s="300">
        <v>0.25489426777648921</v>
      </c>
      <c r="I152" s="300">
        <v>0.3572386997299194</v>
      </c>
      <c r="J152" s="301"/>
      <c r="K152" s="302">
        <v>43574.986111111109</v>
      </c>
      <c r="L152" s="302">
        <v>43672.492361111108</v>
      </c>
      <c r="M152" s="302">
        <v>43739.65</v>
      </c>
      <c r="N152" s="302">
        <v>43860.98541666667</v>
      </c>
      <c r="O152" s="301"/>
      <c r="P152" s="303">
        <v>0</v>
      </c>
      <c r="Q152" s="303">
        <v>0</v>
      </c>
      <c r="R152" s="303">
        <v>0</v>
      </c>
      <c r="S152" s="303">
        <v>0</v>
      </c>
      <c r="U152" s="320">
        <v>0.37912087912087911</v>
      </c>
      <c r="W152" s="327"/>
      <c r="X152" s="322"/>
      <c r="Y152" s="328"/>
    </row>
    <row r="153" spans="1:25" s="304" customFormat="1" x14ac:dyDescent="0.25">
      <c r="A153" s="298" t="s">
        <v>741</v>
      </c>
      <c r="B153" s="298" t="s">
        <v>1569</v>
      </c>
      <c r="C153" s="307">
        <v>947</v>
      </c>
      <c r="D153" s="298" t="b">
        <v>0</v>
      </c>
      <c r="E153" s="298" t="s">
        <v>1573</v>
      </c>
      <c r="F153" s="300">
        <v>0.52719001332297921</v>
      </c>
      <c r="G153" s="300">
        <v>0.24390000104904175</v>
      </c>
      <c r="H153" s="300">
        <v>1.0179999284446239E-2</v>
      </c>
      <c r="I153" s="300">
        <v>0.79788002371788025</v>
      </c>
      <c r="J153" s="301"/>
      <c r="K153" s="302">
        <v>43598.913888888892</v>
      </c>
      <c r="L153" s="302">
        <v>43675.123611111114</v>
      </c>
      <c r="M153" s="302">
        <v>43766.981249999997</v>
      </c>
      <c r="N153" s="302">
        <v>43904.197916666664</v>
      </c>
      <c r="O153" s="301"/>
      <c r="P153" s="303">
        <v>9.5190003514289856E-2</v>
      </c>
      <c r="Q153" s="303">
        <v>0</v>
      </c>
      <c r="R153" s="303">
        <v>9.0179994702339172E-2</v>
      </c>
      <c r="S153" s="303">
        <v>0.9418799877166748</v>
      </c>
      <c r="U153" s="320">
        <v>0.48626373626373626</v>
      </c>
      <c r="W153" s="327"/>
      <c r="X153" s="322"/>
      <c r="Y153" s="328"/>
    </row>
    <row r="154" spans="1:25" s="304" customFormat="1" x14ac:dyDescent="0.25">
      <c r="A154" s="298" t="s">
        <v>744</v>
      </c>
      <c r="B154" s="298" t="s">
        <v>1007</v>
      </c>
      <c r="C154" s="307">
        <v>458</v>
      </c>
      <c r="D154" s="298" t="b">
        <v>0</v>
      </c>
      <c r="E154" s="298" t="s">
        <v>1357</v>
      </c>
      <c r="F154" s="300">
        <v>1.4437659148864745</v>
      </c>
      <c r="G154" s="300">
        <v>1.4177185493469238</v>
      </c>
      <c r="H154" s="300">
        <v>1.5330710020446774</v>
      </c>
      <c r="I154" s="300">
        <v>1.8828493085327149</v>
      </c>
      <c r="J154" s="301"/>
      <c r="K154" s="302">
        <v>43587.209722222222</v>
      </c>
      <c r="L154" s="302">
        <v>43660.240972222222</v>
      </c>
      <c r="M154" s="302">
        <v>43730.150694444441</v>
      </c>
      <c r="N154" s="302">
        <v>43829.18472222222</v>
      </c>
      <c r="O154" s="301"/>
      <c r="P154" s="303">
        <v>0</v>
      </c>
      <c r="Q154" s="303">
        <v>0</v>
      </c>
      <c r="R154" s="303">
        <v>0</v>
      </c>
      <c r="S154" s="303">
        <v>0</v>
      </c>
      <c r="U154" s="320">
        <v>3.8461538461538464E-2</v>
      </c>
      <c r="W154" s="327"/>
      <c r="X154" s="322"/>
      <c r="Y154" s="328"/>
    </row>
    <row r="155" spans="1:25" s="304" customFormat="1" x14ac:dyDescent="0.25">
      <c r="A155" s="298" t="s">
        <v>744</v>
      </c>
      <c r="B155" s="298" t="s">
        <v>1008</v>
      </c>
      <c r="C155" s="307">
        <v>499</v>
      </c>
      <c r="D155" s="298" t="b">
        <v>0</v>
      </c>
      <c r="E155" s="298" t="s">
        <v>1358</v>
      </c>
      <c r="F155" s="300">
        <v>1.2000578218078612</v>
      </c>
      <c r="G155" s="300">
        <v>1.1051695677947997</v>
      </c>
      <c r="H155" s="300">
        <v>1.3786710485839841</v>
      </c>
      <c r="I155" s="300">
        <v>1.2670378000183105</v>
      </c>
      <c r="J155" s="301"/>
      <c r="K155" s="302">
        <v>43593.549305555556</v>
      </c>
      <c r="L155" s="302">
        <v>43668.788888888892</v>
      </c>
      <c r="M155" s="302">
        <v>43712.074305555558</v>
      </c>
      <c r="N155" s="302">
        <v>43848.977777777778</v>
      </c>
      <c r="O155" s="301"/>
      <c r="P155" s="303">
        <v>0</v>
      </c>
      <c r="Q155" s="303">
        <v>0</v>
      </c>
      <c r="R155" s="303">
        <v>0</v>
      </c>
      <c r="S155" s="303">
        <v>0</v>
      </c>
      <c r="U155" s="320">
        <v>0.34340659340659341</v>
      </c>
      <c r="W155" s="327"/>
      <c r="X155" s="322"/>
      <c r="Y155" s="328"/>
    </row>
    <row r="156" spans="1:25" s="304" customFormat="1" x14ac:dyDescent="0.25">
      <c r="A156" s="298" t="s">
        <v>744</v>
      </c>
      <c r="B156" s="298" t="s">
        <v>1009</v>
      </c>
      <c r="C156" s="307">
        <v>454</v>
      </c>
      <c r="D156" s="298" t="b">
        <v>0</v>
      </c>
      <c r="E156" s="298" t="s">
        <v>1359</v>
      </c>
      <c r="F156" s="300">
        <v>2.3000951146545408</v>
      </c>
      <c r="G156" s="300">
        <v>2.4898704598388668</v>
      </c>
      <c r="H156" s="300">
        <v>2.7652308159179686</v>
      </c>
      <c r="I156" s="300">
        <v>3.1615261374511716</v>
      </c>
      <c r="J156" s="301"/>
      <c r="K156" s="302">
        <v>43558.04583333333</v>
      </c>
      <c r="L156" s="302">
        <v>43645.898611111108</v>
      </c>
      <c r="M156" s="302">
        <v>43766.21875</v>
      </c>
      <c r="N156" s="302">
        <v>43805.675694444442</v>
      </c>
      <c r="O156" s="301"/>
      <c r="P156" s="303">
        <v>0</v>
      </c>
      <c r="Q156" s="303">
        <v>0</v>
      </c>
      <c r="R156" s="303">
        <v>0</v>
      </c>
      <c r="S156" s="303">
        <v>0</v>
      </c>
      <c r="U156" s="320">
        <v>2.4725274725274724E-2</v>
      </c>
      <c r="W156" s="327"/>
      <c r="X156" s="322"/>
      <c r="Y156" s="328"/>
    </row>
    <row r="157" spans="1:25" s="304" customFormat="1" x14ac:dyDescent="0.25">
      <c r="A157" s="298" t="s">
        <v>744</v>
      </c>
      <c r="B157" s="298" t="s">
        <v>1010</v>
      </c>
      <c r="C157" s="307">
        <v>457</v>
      </c>
      <c r="D157" s="298" t="b">
        <v>0</v>
      </c>
      <c r="E157" s="298" t="s">
        <v>1360</v>
      </c>
      <c r="F157" s="300">
        <v>3.2596362626953126</v>
      </c>
      <c r="G157" s="300">
        <v>2.9173002890624997</v>
      </c>
      <c r="H157" s="300" t="s">
        <v>874</v>
      </c>
      <c r="I157" s="300" t="s">
        <v>874</v>
      </c>
      <c r="J157" s="301"/>
      <c r="K157" s="302">
        <v>43582.104166666664</v>
      </c>
      <c r="L157" s="302">
        <v>43667.206944444442</v>
      </c>
      <c r="M157" s="302" t="s">
        <v>875</v>
      </c>
      <c r="N157" s="302" t="s">
        <v>875</v>
      </c>
      <c r="O157" s="301"/>
      <c r="P157" s="303">
        <v>0</v>
      </c>
      <c r="Q157" s="303">
        <v>0</v>
      </c>
      <c r="R157" s="303">
        <v>0</v>
      </c>
      <c r="S157" s="303">
        <v>0</v>
      </c>
      <c r="U157" s="320">
        <v>0.68131868131868134</v>
      </c>
      <c r="W157" s="327"/>
      <c r="X157" s="322"/>
      <c r="Y157" s="328"/>
    </row>
    <row r="158" spans="1:25" s="304" customFormat="1" x14ac:dyDescent="0.25">
      <c r="A158" s="298" t="s">
        <v>744</v>
      </c>
      <c r="B158" s="298" t="s">
        <v>744</v>
      </c>
      <c r="C158" s="307">
        <v>482</v>
      </c>
      <c r="D158" s="298" t="b">
        <v>0</v>
      </c>
      <c r="E158" s="298" t="s">
        <v>1361</v>
      </c>
      <c r="F158" s="300">
        <v>1.0024081480407714</v>
      </c>
      <c r="G158" s="300">
        <v>0.80518254814147938</v>
      </c>
      <c r="H158" s="300">
        <v>0.90658627742004394</v>
      </c>
      <c r="I158" s="300">
        <v>1.4168608081665039</v>
      </c>
      <c r="J158" s="301"/>
      <c r="K158" s="302">
        <v>43610.20416666667</v>
      </c>
      <c r="L158" s="302">
        <v>43646.163888888892</v>
      </c>
      <c r="M158" s="302">
        <v>43718.087500000001</v>
      </c>
      <c r="N158" s="302">
        <v>43918.202777777777</v>
      </c>
      <c r="O158" s="301"/>
      <c r="P158" s="303">
        <v>0</v>
      </c>
      <c r="Q158" s="303">
        <v>0</v>
      </c>
      <c r="R158" s="303">
        <v>0</v>
      </c>
      <c r="S158" s="303">
        <v>0</v>
      </c>
      <c r="U158" s="320">
        <v>1.6483516483516484E-2</v>
      </c>
      <c r="W158" s="327"/>
      <c r="X158" s="322"/>
      <c r="Y158" s="328"/>
    </row>
    <row r="159" spans="1:25" s="304" customFormat="1" x14ac:dyDescent="0.25">
      <c r="A159" s="298" t="s">
        <v>744</v>
      </c>
      <c r="B159" s="298" t="s">
        <v>1011</v>
      </c>
      <c r="C159" s="307">
        <v>487</v>
      </c>
      <c r="D159" s="298" t="b">
        <v>0</v>
      </c>
      <c r="E159" s="298" t="s">
        <v>1362</v>
      </c>
      <c r="F159" s="300">
        <v>1.6691388999328611</v>
      </c>
      <c r="G159" s="300">
        <v>1.2542379642944335</v>
      </c>
      <c r="H159" s="300">
        <v>1.6840231295776364</v>
      </c>
      <c r="I159" s="300">
        <v>1.9817099028015135</v>
      </c>
      <c r="J159" s="301"/>
      <c r="K159" s="302">
        <v>43596.536805555559</v>
      </c>
      <c r="L159" s="302">
        <v>43680.598611111112</v>
      </c>
      <c r="M159" s="302">
        <v>43716.604166666664</v>
      </c>
      <c r="N159" s="302">
        <v>43829.091666666667</v>
      </c>
      <c r="O159" s="301"/>
      <c r="P159" s="303">
        <v>0</v>
      </c>
      <c r="Q159" s="303">
        <v>0</v>
      </c>
      <c r="R159" s="303">
        <v>0</v>
      </c>
      <c r="S159" s="303">
        <v>0</v>
      </c>
      <c r="U159" s="320">
        <v>6.043956043956044E-2</v>
      </c>
      <c r="W159" s="327"/>
      <c r="X159" s="322"/>
      <c r="Y159" s="328"/>
    </row>
    <row r="160" spans="1:25" s="304" customFormat="1" x14ac:dyDescent="0.25">
      <c r="A160" s="298" t="s">
        <v>744</v>
      </c>
      <c r="B160" s="298" t="s">
        <v>1012</v>
      </c>
      <c r="C160" s="307">
        <v>453</v>
      </c>
      <c r="D160" s="298" t="b">
        <v>0</v>
      </c>
      <c r="E160" s="298" t="s">
        <v>1363</v>
      </c>
      <c r="F160" s="300">
        <v>1.1163138165950775E-2</v>
      </c>
      <c r="G160" s="300">
        <v>7.4420921106338493E-3</v>
      </c>
      <c r="H160" s="300">
        <v>0.22326277240371703</v>
      </c>
      <c r="I160" s="300">
        <v>0.2195417149925232</v>
      </c>
      <c r="J160" s="301"/>
      <c r="K160" s="302">
        <v>43574.536805555559</v>
      </c>
      <c r="L160" s="302">
        <v>43620.007638888892</v>
      </c>
      <c r="M160" s="302">
        <v>43712.978472222225</v>
      </c>
      <c r="N160" s="302">
        <v>43826.967361111114</v>
      </c>
      <c r="O160" s="301"/>
      <c r="P160" s="303">
        <v>0</v>
      </c>
      <c r="Q160" s="303">
        <v>0</v>
      </c>
      <c r="R160" s="303">
        <v>0</v>
      </c>
      <c r="S160" s="303">
        <v>0</v>
      </c>
      <c r="U160" s="320">
        <v>0.41483516483516486</v>
      </c>
      <c r="W160" s="327"/>
      <c r="X160" s="322"/>
      <c r="Y160" s="328"/>
    </row>
    <row r="161" spans="1:25" s="304" customFormat="1" x14ac:dyDescent="0.25">
      <c r="A161" s="298" t="s">
        <v>744</v>
      </c>
      <c r="B161" s="298" t="s">
        <v>1013</v>
      </c>
      <c r="C161" s="307">
        <v>488</v>
      </c>
      <c r="D161" s="298" t="b">
        <v>0</v>
      </c>
      <c r="E161" s="298" t="s">
        <v>1364</v>
      </c>
      <c r="F161" s="300">
        <v>0.10605089933395384</v>
      </c>
      <c r="G161" s="300">
        <v>1.1163252860307693E-2</v>
      </c>
      <c r="H161" s="300">
        <v>1.4884336390018462E-2</v>
      </c>
      <c r="I161" s="300">
        <v>0.15256446219253539</v>
      </c>
      <c r="J161" s="301"/>
      <c r="K161" s="302">
        <v>43585.584027777775</v>
      </c>
      <c r="L161" s="302">
        <v>43628.097222222219</v>
      </c>
      <c r="M161" s="302">
        <v>43721.193055555559</v>
      </c>
      <c r="N161" s="302">
        <v>43773.084027777775</v>
      </c>
      <c r="O161" s="301"/>
      <c r="P161" s="303">
        <v>0</v>
      </c>
      <c r="Q161" s="303">
        <v>0</v>
      </c>
      <c r="R161" s="303">
        <v>0</v>
      </c>
      <c r="S161" s="303">
        <v>0</v>
      </c>
      <c r="U161" s="320">
        <v>0.16483516483516483</v>
      </c>
      <c r="W161" s="327"/>
      <c r="X161" s="322"/>
      <c r="Y161" s="328"/>
    </row>
    <row r="162" spans="1:25" s="304" customFormat="1" x14ac:dyDescent="0.25">
      <c r="A162" s="298" t="s">
        <v>744</v>
      </c>
      <c r="B162" s="298" t="s">
        <v>1014</v>
      </c>
      <c r="C162" s="307">
        <v>455</v>
      </c>
      <c r="D162" s="298" t="b">
        <v>0</v>
      </c>
      <c r="E162" s="298" t="s">
        <v>1365</v>
      </c>
      <c r="F162" s="300">
        <v>1.9014741095275878</v>
      </c>
      <c r="G162" s="300">
        <v>1.8865897345275877</v>
      </c>
      <c r="H162" s="300">
        <v>2.22939462411499</v>
      </c>
      <c r="I162" s="300">
        <v>2.6201084503784178</v>
      </c>
      <c r="J162" s="301"/>
      <c r="K162" s="302">
        <v>43609.109722222223</v>
      </c>
      <c r="L162" s="302">
        <v>43688.165972222225</v>
      </c>
      <c r="M162" s="302">
        <v>43730.134027777778</v>
      </c>
      <c r="N162" s="302">
        <v>43771.203472222223</v>
      </c>
      <c r="O162" s="301"/>
      <c r="P162" s="303">
        <v>0</v>
      </c>
      <c r="Q162" s="303">
        <v>0</v>
      </c>
      <c r="R162" s="303">
        <v>0</v>
      </c>
      <c r="S162" s="303">
        <v>0</v>
      </c>
      <c r="U162" s="320">
        <v>1.6483516483516484E-2</v>
      </c>
      <c r="W162" s="327"/>
      <c r="X162" s="322"/>
      <c r="Y162" s="328"/>
    </row>
    <row r="163" spans="1:25" s="304" customFormat="1" x14ac:dyDescent="0.25">
      <c r="A163" s="298" t="s">
        <v>747</v>
      </c>
      <c r="B163" s="298" t="s">
        <v>1015</v>
      </c>
      <c r="C163" s="307">
        <v>519</v>
      </c>
      <c r="D163" s="298" t="b">
        <v>0</v>
      </c>
      <c r="E163" s="298" t="s">
        <v>1366</v>
      </c>
      <c r="F163" s="300">
        <v>0.11442021696472168</v>
      </c>
      <c r="G163" s="300">
        <v>6.3489267949104311E-2</v>
      </c>
      <c r="H163" s="300">
        <v>7.6745269248962397E-2</v>
      </c>
      <c r="I163" s="300">
        <v>0.1046526365814209</v>
      </c>
      <c r="J163" s="301"/>
      <c r="K163" s="302">
        <v>43611.96875</v>
      </c>
      <c r="L163" s="302">
        <v>43701.07708333333</v>
      </c>
      <c r="M163" s="302">
        <v>43716.998611111114</v>
      </c>
      <c r="N163" s="302">
        <v>43870.97152777778</v>
      </c>
      <c r="O163" s="301"/>
      <c r="P163" s="303">
        <v>0</v>
      </c>
      <c r="Q163" s="303">
        <v>0</v>
      </c>
      <c r="R163" s="303">
        <v>0</v>
      </c>
      <c r="S163" s="303">
        <v>0</v>
      </c>
      <c r="U163" s="320">
        <v>0.12362637362637363</v>
      </c>
      <c r="W163" s="327"/>
      <c r="X163" s="322"/>
      <c r="Y163" s="328"/>
    </row>
    <row r="164" spans="1:25" s="304" customFormat="1" x14ac:dyDescent="0.25">
      <c r="A164" s="298" t="s">
        <v>751</v>
      </c>
      <c r="B164" s="298" t="s">
        <v>1016</v>
      </c>
      <c r="C164" s="307">
        <v>847</v>
      </c>
      <c r="D164" s="298" t="b">
        <v>1</v>
      </c>
      <c r="E164" s="298" t="s">
        <v>1367</v>
      </c>
      <c r="F164" s="300">
        <v>0.16139008453178405</v>
      </c>
      <c r="G164" s="300">
        <v>0.11780022476959229</v>
      </c>
      <c r="H164" s="300">
        <v>0.19252239533042903</v>
      </c>
      <c r="I164" s="300">
        <v>0.13495976051139824</v>
      </c>
      <c r="J164" s="301"/>
      <c r="K164" s="302">
        <v>43563.030555555553</v>
      </c>
      <c r="L164" s="302">
        <v>43638.632638888892</v>
      </c>
      <c r="M164" s="302">
        <v>43711.068055555559</v>
      </c>
      <c r="N164" s="302">
        <v>43828.974305555559</v>
      </c>
      <c r="O164" s="301"/>
      <c r="P164" s="303">
        <v>0</v>
      </c>
      <c r="Q164" s="303">
        <v>0</v>
      </c>
      <c r="R164" s="303">
        <v>0</v>
      </c>
      <c r="S164" s="303">
        <v>0</v>
      </c>
      <c r="U164" s="320">
        <v>0.42032967032967034</v>
      </c>
      <c r="W164" s="327"/>
      <c r="X164" s="322"/>
      <c r="Y164" s="328"/>
    </row>
    <row r="165" spans="1:25" s="304" customFormat="1" x14ac:dyDescent="0.25">
      <c r="A165" s="298" t="s">
        <v>751</v>
      </c>
      <c r="B165" s="298" t="s">
        <v>1017</v>
      </c>
      <c r="C165" s="307">
        <v>873</v>
      </c>
      <c r="D165" s="298" t="b">
        <v>0</v>
      </c>
      <c r="E165" s="298" t="s">
        <v>1368</v>
      </c>
      <c r="F165" s="300">
        <v>0.47334811713027936</v>
      </c>
      <c r="G165" s="300">
        <v>0.28713329212188743</v>
      </c>
      <c r="H165" s="300">
        <v>0.16934699169158973</v>
      </c>
      <c r="I165" s="300">
        <v>0.3102595695686341</v>
      </c>
      <c r="J165" s="301"/>
      <c r="K165" s="302">
        <v>43582.009722222225</v>
      </c>
      <c r="L165" s="302">
        <v>43665.511805555558</v>
      </c>
      <c r="M165" s="302">
        <v>43742.075694444444</v>
      </c>
      <c r="N165" s="302">
        <v>43803.021527777775</v>
      </c>
      <c r="O165" s="301"/>
      <c r="P165" s="303">
        <v>2.1135080816917418</v>
      </c>
      <c r="Q165" s="303">
        <v>1.5011733330917361</v>
      </c>
      <c r="R165" s="303">
        <v>2.3562269841766361</v>
      </c>
      <c r="S165" s="303">
        <v>1.7333395966720582</v>
      </c>
      <c r="U165" s="320">
        <v>0.42032967032967034</v>
      </c>
      <c r="W165" s="327"/>
      <c r="X165" s="322"/>
      <c r="Y165" s="328"/>
    </row>
    <row r="166" spans="1:25" s="304" customFormat="1" x14ac:dyDescent="0.25">
      <c r="A166" s="298" t="s">
        <v>751</v>
      </c>
      <c r="B166" s="298" t="s">
        <v>1018</v>
      </c>
      <c r="C166" s="307">
        <v>890</v>
      </c>
      <c r="D166" s="298" t="b">
        <v>0</v>
      </c>
      <c r="E166" s="298" t="s">
        <v>1369</v>
      </c>
      <c r="F166" s="300">
        <v>0.98985998379066586</v>
      </c>
      <c r="G166" s="300">
        <v>0.81809998769313097</v>
      </c>
      <c r="H166" s="300">
        <v>0.89944002032279968</v>
      </c>
      <c r="I166" s="300">
        <v>1.1946799904108047</v>
      </c>
      <c r="J166" s="301"/>
      <c r="K166" s="302">
        <v>43591.058333333334</v>
      </c>
      <c r="L166" s="302">
        <v>43642.02847222222</v>
      </c>
      <c r="M166" s="302">
        <v>43713.12777777778</v>
      </c>
      <c r="N166" s="302">
        <v>43774.052083333336</v>
      </c>
      <c r="O166" s="301"/>
      <c r="P166" s="303">
        <v>0</v>
      </c>
      <c r="Q166" s="303">
        <v>0</v>
      </c>
      <c r="R166" s="303">
        <v>6.7440003156661987E-2</v>
      </c>
      <c r="S166" s="303">
        <v>0.20268000662326813</v>
      </c>
      <c r="U166" s="320">
        <v>0.18131868131868131</v>
      </c>
      <c r="W166" s="327"/>
      <c r="X166" s="322"/>
      <c r="Y166" s="328"/>
    </row>
    <row r="167" spans="1:25" s="304" customFormat="1" x14ac:dyDescent="0.25">
      <c r="A167" s="298" t="s">
        <v>751</v>
      </c>
      <c r="B167" s="298" t="s">
        <v>1019</v>
      </c>
      <c r="C167" s="307">
        <v>945</v>
      </c>
      <c r="D167" s="298" t="b">
        <v>1</v>
      </c>
      <c r="E167" s="298" t="s">
        <v>1370</v>
      </c>
      <c r="F167" s="300">
        <v>3.5854701146941781</v>
      </c>
      <c r="G167" s="300">
        <v>3.9220584232873916</v>
      </c>
      <c r="H167" s="300">
        <v>4.0610514635267858</v>
      </c>
      <c r="I167" s="300">
        <v>4.3810930652465823</v>
      </c>
      <c r="J167" s="301"/>
      <c r="K167" s="302">
        <v>43566.056250000001</v>
      </c>
      <c r="L167" s="302">
        <v>43707.167361111111</v>
      </c>
      <c r="M167" s="302">
        <v>43723.137499999997</v>
      </c>
      <c r="N167" s="302">
        <v>43838.076388888891</v>
      </c>
      <c r="O167" s="301"/>
      <c r="P167" s="303">
        <v>4.0011485540568825E-2</v>
      </c>
      <c r="Q167" s="303">
        <v>2.3033823513269422</v>
      </c>
      <c r="R167" s="303">
        <v>2.4153976881446839</v>
      </c>
      <c r="S167" s="303">
        <v>2.9577744878387451</v>
      </c>
      <c r="U167" s="320">
        <v>6.043956043956044E-2</v>
      </c>
      <c r="W167" s="327"/>
      <c r="X167" s="322"/>
      <c r="Y167" s="328"/>
    </row>
    <row r="168" spans="1:25" s="304" customFormat="1" x14ac:dyDescent="0.25">
      <c r="A168" s="298" t="s">
        <v>749</v>
      </c>
      <c r="B168" s="298" t="s">
        <v>1020</v>
      </c>
      <c r="C168" s="307">
        <v>710</v>
      </c>
      <c r="D168" s="298" t="b">
        <v>0</v>
      </c>
      <c r="E168" s="298" t="s">
        <v>1257</v>
      </c>
      <c r="F168" s="300"/>
      <c r="G168" s="300"/>
      <c r="H168" s="300"/>
      <c r="I168" s="300"/>
      <c r="J168" s="301"/>
      <c r="K168" s="302"/>
      <c r="L168" s="302"/>
      <c r="M168" s="302"/>
      <c r="N168" s="302"/>
      <c r="O168" s="301"/>
      <c r="P168" s="303">
        <v>0</v>
      </c>
      <c r="Q168" s="303">
        <v>0</v>
      </c>
      <c r="R168" s="303">
        <v>0</v>
      </c>
      <c r="S168" s="303">
        <v>0</v>
      </c>
      <c r="U168" s="320"/>
      <c r="W168" s="327"/>
      <c r="X168" s="322"/>
      <c r="Y168" s="328"/>
    </row>
    <row r="169" spans="1:25" s="304" customFormat="1" x14ac:dyDescent="0.25">
      <c r="A169" s="298" t="s">
        <v>749</v>
      </c>
      <c r="B169" s="298" t="s">
        <v>1021</v>
      </c>
      <c r="C169" s="307">
        <v>745</v>
      </c>
      <c r="D169" s="298" t="b">
        <v>0</v>
      </c>
      <c r="E169" s="298" t="s">
        <v>1371</v>
      </c>
      <c r="F169" s="300">
        <v>5.3459911890983577E-2</v>
      </c>
      <c r="G169" s="300">
        <v>3.7654373137950892E-2</v>
      </c>
      <c r="H169" s="300">
        <v>4.5557143650054935E-2</v>
      </c>
      <c r="I169" s="300">
        <v>6.4384329083442687E-2</v>
      </c>
      <c r="J169" s="301"/>
      <c r="K169" s="302">
        <v>43579.974999999999</v>
      </c>
      <c r="L169" s="302">
        <v>43674.224999999999</v>
      </c>
      <c r="M169" s="302">
        <v>43712.183333333334</v>
      </c>
      <c r="N169" s="302">
        <v>43773.183333333334</v>
      </c>
      <c r="O169" s="301"/>
      <c r="P169" s="303">
        <v>0</v>
      </c>
      <c r="Q169" s="303">
        <v>0</v>
      </c>
      <c r="R169" s="303">
        <v>0</v>
      </c>
      <c r="S169" s="303">
        <v>0</v>
      </c>
      <c r="U169" s="320">
        <v>2.197802197802198E-2</v>
      </c>
      <c r="W169" s="327"/>
      <c r="X169" s="322"/>
      <c r="Y169" s="328"/>
    </row>
    <row r="170" spans="1:25" s="304" customFormat="1" x14ac:dyDescent="0.25">
      <c r="A170" s="298" t="s">
        <v>749</v>
      </c>
      <c r="B170" s="298" t="s">
        <v>1022</v>
      </c>
      <c r="C170" s="307">
        <v>517</v>
      </c>
      <c r="D170" s="298" t="b">
        <v>1</v>
      </c>
      <c r="E170" s="298" t="s">
        <v>1372</v>
      </c>
      <c r="F170" s="300">
        <v>0.58120904319763178</v>
      </c>
      <c r="G170" s="300">
        <v>0.46034298520469663</v>
      </c>
      <c r="H170" s="300">
        <v>0.49529244069671624</v>
      </c>
      <c r="I170" s="300">
        <v>0.91697323458480828</v>
      </c>
      <c r="J170" s="301"/>
      <c r="K170" s="302">
        <v>43586.109027777777</v>
      </c>
      <c r="L170" s="302">
        <v>43703.116666666669</v>
      </c>
      <c r="M170" s="302">
        <v>43731.126388888886</v>
      </c>
      <c r="N170" s="302">
        <v>43794.102083333331</v>
      </c>
      <c r="O170" s="301"/>
      <c r="P170" s="303">
        <v>0</v>
      </c>
      <c r="Q170" s="303">
        <v>7.5370472280502324E-2</v>
      </c>
      <c r="R170" s="303">
        <v>9.8632967987060546E-2</v>
      </c>
      <c r="S170" s="303">
        <v>0.19168293264389039</v>
      </c>
      <c r="U170" s="320">
        <v>5.21978021978022E-2</v>
      </c>
      <c r="W170" s="327"/>
      <c r="X170" s="322"/>
      <c r="Y170" s="328"/>
    </row>
    <row r="171" spans="1:25" s="304" customFormat="1" x14ac:dyDescent="0.25">
      <c r="A171" s="298" t="s">
        <v>749</v>
      </c>
      <c r="B171" s="298" t="s">
        <v>1023</v>
      </c>
      <c r="C171" s="307">
        <v>709</v>
      </c>
      <c r="D171" s="298" t="b">
        <v>0</v>
      </c>
      <c r="E171" s="298" t="s">
        <v>1257</v>
      </c>
      <c r="F171" s="300"/>
      <c r="G171" s="300"/>
      <c r="H171" s="300"/>
      <c r="I171" s="300"/>
      <c r="J171" s="301"/>
      <c r="K171" s="302"/>
      <c r="L171" s="302"/>
      <c r="M171" s="302"/>
      <c r="N171" s="302"/>
      <c r="O171" s="301"/>
      <c r="P171" s="303">
        <v>0</v>
      </c>
      <c r="Q171" s="303">
        <v>0</v>
      </c>
      <c r="R171" s="303">
        <v>0</v>
      </c>
      <c r="S171" s="303">
        <v>0</v>
      </c>
      <c r="U171" s="320"/>
      <c r="W171" s="327"/>
      <c r="X171" s="322"/>
      <c r="Y171" s="328"/>
    </row>
    <row r="172" spans="1:25" s="304" customFormat="1" x14ac:dyDescent="0.25">
      <c r="A172" s="298" t="s">
        <v>749</v>
      </c>
      <c r="B172" s="298" t="s">
        <v>1024</v>
      </c>
      <c r="C172" s="307">
        <v>396</v>
      </c>
      <c r="D172" s="298" t="b">
        <v>0</v>
      </c>
      <c r="E172" s="298" t="s">
        <v>1257</v>
      </c>
      <c r="F172" s="300"/>
      <c r="G172" s="300"/>
      <c r="H172" s="300"/>
      <c r="I172" s="300"/>
      <c r="J172" s="301"/>
      <c r="K172" s="302"/>
      <c r="L172" s="302"/>
      <c r="M172" s="302"/>
      <c r="N172" s="302"/>
      <c r="O172" s="301"/>
      <c r="P172" s="303">
        <v>0</v>
      </c>
      <c r="Q172" s="303">
        <v>0</v>
      </c>
      <c r="R172" s="303">
        <v>0</v>
      </c>
      <c r="S172" s="303">
        <v>0</v>
      </c>
      <c r="U172" s="320"/>
      <c r="W172" s="327"/>
      <c r="X172" s="322"/>
      <c r="Y172" s="328"/>
    </row>
    <row r="173" spans="1:25" s="304" customFormat="1" x14ac:dyDescent="0.25">
      <c r="A173" s="298" t="s">
        <v>749</v>
      </c>
      <c r="B173" s="298" t="s">
        <v>1025</v>
      </c>
      <c r="C173" s="307">
        <v>781</v>
      </c>
      <c r="D173" s="298" t="b">
        <v>0</v>
      </c>
      <c r="E173" s="298" t="s">
        <v>1373</v>
      </c>
      <c r="F173" s="300">
        <v>0.28712707954406735</v>
      </c>
      <c r="G173" s="300">
        <v>0.27269375089073178</v>
      </c>
      <c r="H173" s="300">
        <v>0.31118264244079585</v>
      </c>
      <c r="I173" s="300">
        <v>0.30637152986145016</v>
      </c>
      <c r="J173" s="301"/>
      <c r="K173" s="302">
        <v>43560.67291666667</v>
      </c>
      <c r="L173" s="302">
        <v>43671.249305555553</v>
      </c>
      <c r="M173" s="302">
        <v>43731.042361111111</v>
      </c>
      <c r="N173" s="302">
        <v>43917.65347222222</v>
      </c>
      <c r="O173" s="301"/>
      <c r="P173" s="303">
        <v>0</v>
      </c>
      <c r="Q173" s="303">
        <v>0</v>
      </c>
      <c r="R173" s="303">
        <v>0</v>
      </c>
      <c r="S173" s="303">
        <v>0</v>
      </c>
      <c r="U173" s="320">
        <v>1.9230769230769232E-2</v>
      </c>
      <c r="W173" s="327"/>
      <c r="X173" s="322"/>
      <c r="Y173" s="328"/>
    </row>
    <row r="174" spans="1:25" s="304" customFormat="1" x14ac:dyDescent="0.25">
      <c r="A174" s="298" t="s">
        <v>749</v>
      </c>
      <c r="B174" s="298" t="s">
        <v>1026</v>
      </c>
      <c r="C174" s="307">
        <v>766</v>
      </c>
      <c r="D174" s="298" t="b">
        <v>0</v>
      </c>
      <c r="E174" s="298" t="s">
        <v>1257</v>
      </c>
      <c r="F174" s="300"/>
      <c r="G174" s="300"/>
      <c r="H174" s="300"/>
      <c r="I174" s="300"/>
      <c r="J174" s="301"/>
      <c r="K174" s="302"/>
      <c r="L174" s="302"/>
      <c r="M174" s="302"/>
      <c r="N174" s="302"/>
      <c r="O174" s="301"/>
      <c r="P174" s="303">
        <v>0</v>
      </c>
      <c r="Q174" s="303">
        <v>0</v>
      </c>
      <c r="R174" s="303">
        <v>0</v>
      </c>
      <c r="S174" s="303">
        <v>0</v>
      </c>
      <c r="U174" s="320"/>
      <c r="W174" s="327"/>
      <c r="X174" s="322"/>
      <c r="Y174" s="328"/>
    </row>
    <row r="175" spans="1:25" s="304" customFormat="1" x14ac:dyDescent="0.25">
      <c r="A175" s="298" t="s">
        <v>749</v>
      </c>
      <c r="B175" s="298" t="s">
        <v>1027</v>
      </c>
      <c r="C175" s="307">
        <v>742</v>
      </c>
      <c r="D175" s="298" t="b">
        <v>0</v>
      </c>
      <c r="E175" s="298" t="s">
        <v>1257</v>
      </c>
      <c r="F175" s="300" t="s">
        <v>873</v>
      </c>
      <c r="G175" s="300" t="s">
        <v>873</v>
      </c>
      <c r="H175" s="300" t="s">
        <v>873</v>
      </c>
      <c r="I175" s="300" t="s">
        <v>873</v>
      </c>
      <c r="J175" s="301"/>
      <c r="K175" s="302" t="s">
        <v>875</v>
      </c>
      <c r="L175" s="302" t="s">
        <v>875</v>
      </c>
      <c r="M175" s="302" t="s">
        <v>875</v>
      </c>
      <c r="N175" s="302" t="s">
        <v>875</v>
      </c>
      <c r="O175" s="301"/>
      <c r="P175" s="303">
        <v>0</v>
      </c>
      <c r="Q175" s="303">
        <v>0</v>
      </c>
      <c r="R175" s="303">
        <v>0</v>
      </c>
      <c r="S175" s="303">
        <v>0</v>
      </c>
      <c r="U175" s="320" t="s">
        <v>873</v>
      </c>
      <c r="W175" s="327"/>
      <c r="X175" s="322"/>
      <c r="Y175" s="328"/>
    </row>
    <row r="176" spans="1:25" s="304" customFormat="1" x14ac:dyDescent="0.25">
      <c r="A176" s="298" t="s">
        <v>1688</v>
      </c>
      <c r="B176" s="298" t="s">
        <v>1028</v>
      </c>
      <c r="C176" s="307">
        <v>748</v>
      </c>
      <c r="D176" s="298" t="b">
        <v>1</v>
      </c>
      <c r="E176" s="298" t="s">
        <v>1257</v>
      </c>
      <c r="F176" s="300"/>
      <c r="G176" s="300"/>
      <c r="H176" s="300"/>
      <c r="I176" s="300"/>
      <c r="J176" s="301"/>
      <c r="K176" s="302"/>
      <c r="L176" s="302"/>
      <c r="M176" s="302"/>
      <c r="N176" s="302"/>
      <c r="O176" s="301"/>
      <c r="P176" s="303">
        <v>0.79199999570846558</v>
      </c>
      <c r="Q176" s="303">
        <v>0.79199999570846558</v>
      </c>
      <c r="R176" s="303">
        <v>0.79199999570846558</v>
      </c>
      <c r="S176" s="303">
        <v>0.79199999570846558</v>
      </c>
      <c r="U176" s="320"/>
      <c r="W176" s="327"/>
      <c r="X176" s="322"/>
      <c r="Y176" s="328"/>
    </row>
    <row r="177" spans="1:25" s="304" customFormat="1" x14ac:dyDescent="0.25">
      <c r="A177" s="298" t="s">
        <v>755</v>
      </c>
      <c r="B177" s="298" t="s">
        <v>1029</v>
      </c>
      <c r="C177" s="307">
        <v>702</v>
      </c>
      <c r="D177" s="298" t="b">
        <v>0</v>
      </c>
      <c r="E177" s="298" t="s">
        <v>1374</v>
      </c>
      <c r="F177" s="300">
        <v>0.68838697671890259</v>
      </c>
      <c r="G177" s="300">
        <v>0.49627900123596191</v>
      </c>
      <c r="H177" s="300">
        <v>0.51228797435760498</v>
      </c>
      <c r="I177" s="300">
        <v>0.78444099426269531</v>
      </c>
      <c r="J177" s="301"/>
      <c r="K177" s="302">
        <v>43612.117361111108</v>
      </c>
      <c r="L177" s="302">
        <v>43680.245833333334</v>
      </c>
      <c r="M177" s="302">
        <v>43709.237500000003</v>
      </c>
      <c r="N177" s="302">
        <v>43773.120833333334</v>
      </c>
      <c r="O177" s="301"/>
      <c r="P177" s="303">
        <v>0</v>
      </c>
      <c r="Q177" s="303">
        <v>0</v>
      </c>
      <c r="R177" s="303">
        <v>0</v>
      </c>
      <c r="S177" s="303">
        <v>0</v>
      </c>
      <c r="U177" s="320">
        <v>4.6703296703296704E-2</v>
      </c>
      <c r="W177" s="327"/>
      <c r="X177" s="322"/>
      <c r="Y177" s="328"/>
    </row>
    <row r="178" spans="1:25" s="304" customFormat="1" x14ac:dyDescent="0.25">
      <c r="A178" s="298" t="s">
        <v>755</v>
      </c>
      <c r="B178" s="298" t="s">
        <v>1030</v>
      </c>
      <c r="C178" s="307">
        <v>740</v>
      </c>
      <c r="D178" s="298" t="b">
        <v>0</v>
      </c>
      <c r="E178" s="298" t="s">
        <v>1375</v>
      </c>
      <c r="F178" s="300">
        <v>0.14446007262802124</v>
      </c>
      <c r="G178" s="300">
        <v>0.13259620644950867</v>
      </c>
      <c r="H178" s="300">
        <v>0.14097070236015319</v>
      </c>
      <c r="I178" s="300">
        <v>0.1605111958465576</v>
      </c>
      <c r="J178" s="301"/>
      <c r="K178" s="302">
        <v>43585.02847222222</v>
      </c>
      <c r="L178" s="302">
        <v>43644.490972222222</v>
      </c>
      <c r="M178" s="302">
        <v>43749.023611111108</v>
      </c>
      <c r="N178" s="302">
        <v>43774.059027777781</v>
      </c>
      <c r="O178" s="301"/>
      <c r="P178" s="303">
        <v>0</v>
      </c>
      <c r="Q178" s="303">
        <v>0</v>
      </c>
      <c r="R178" s="303">
        <v>0</v>
      </c>
      <c r="S178" s="303">
        <v>0</v>
      </c>
      <c r="U178" s="320">
        <v>4.1208791208791208E-2</v>
      </c>
      <c r="W178" s="327"/>
      <c r="X178" s="322"/>
      <c r="Y178" s="328"/>
    </row>
    <row r="179" spans="1:25" s="304" customFormat="1" x14ac:dyDescent="0.25">
      <c r="A179" s="298" t="s">
        <v>755</v>
      </c>
      <c r="B179" s="298" t="s">
        <v>1031</v>
      </c>
      <c r="C179" s="307">
        <v>782</v>
      </c>
      <c r="D179" s="298" t="b">
        <v>0</v>
      </c>
      <c r="E179" s="298" t="s">
        <v>1257</v>
      </c>
      <c r="F179" s="300"/>
      <c r="G179" s="300"/>
      <c r="H179" s="300"/>
      <c r="I179" s="300"/>
      <c r="J179" s="301"/>
      <c r="K179" s="302"/>
      <c r="L179" s="302"/>
      <c r="M179" s="302"/>
      <c r="N179" s="302"/>
      <c r="O179" s="301"/>
      <c r="P179" s="303">
        <v>0</v>
      </c>
      <c r="Q179" s="303">
        <v>0</v>
      </c>
      <c r="R179" s="303">
        <v>0</v>
      </c>
      <c r="S179" s="303">
        <v>0</v>
      </c>
      <c r="U179" s="320"/>
      <c r="W179" s="327"/>
      <c r="X179" s="322"/>
      <c r="Y179" s="328"/>
    </row>
    <row r="180" spans="1:25" s="304" customFormat="1" x14ac:dyDescent="0.25">
      <c r="A180" s="298" t="s">
        <v>755</v>
      </c>
      <c r="B180" s="298" t="s">
        <v>1032</v>
      </c>
      <c r="C180" s="307">
        <v>744</v>
      </c>
      <c r="D180" s="298" t="b">
        <v>0</v>
      </c>
      <c r="E180" s="298" t="s">
        <v>1376</v>
      </c>
      <c r="F180" s="300">
        <v>0.41182994313049315</v>
      </c>
      <c r="G180" s="300">
        <v>0.20547963266754149</v>
      </c>
      <c r="H180" s="300">
        <v>0.26294427631759643</v>
      </c>
      <c r="I180" s="300">
        <v>0.34217582851409911</v>
      </c>
      <c r="J180" s="301"/>
      <c r="K180" s="302">
        <v>43557.006249999999</v>
      </c>
      <c r="L180" s="302">
        <v>43697.650694444441</v>
      </c>
      <c r="M180" s="302">
        <v>43762.009722222225</v>
      </c>
      <c r="N180" s="302">
        <v>43852.093055555553</v>
      </c>
      <c r="O180" s="301"/>
      <c r="P180" s="303">
        <v>0</v>
      </c>
      <c r="Q180" s="303">
        <v>0</v>
      </c>
      <c r="R180" s="303">
        <v>0</v>
      </c>
      <c r="S180" s="303">
        <v>0</v>
      </c>
      <c r="U180" s="320">
        <v>0.21153846153846154</v>
      </c>
      <c r="W180" s="327"/>
      <c r="X180" s="322"/>
      <c r="Y180" s="328"/>
    </row>
    <row r="181" spans="1:25" s="304" customFormat="1" x14ac:dyDescent="0.25">
      <c r="A181" s="298" t="s">
        <v>755</v>
      </c>
      <c r="B181" s="298" t="s">
        <v>1033</v>
      </c>
      <c r="C181" s="307">
        <v>720</v>
      </c>
      <c r="D181" s="298" t="b">
        <v>0</v>
      </c>
      <c r="E181" s="298" t="s">
        <v>1257</v>
      </c>
      <c r="F181" s="300"/>
      <c r="G181" s="300"/>
      <c r="H181" s="300"/>
      <c r="I181" s="300"/>
      <c r="J181" s="301"/>
      <c r="K181" s="302"/>
      <c r="L181" s="302"/>
      <c r="M181" s="302"/>
      <c r="N181" s="302"/>
      <c r="O181" s="301"/>
      <c r="P181" s="303">
        <v>0</v>
      </c>
      <c r="Q181" s="303">
        <v>0</v>
      </c>
      <c r="R181" s="303">
        <v>0</v>
      </c>
      <c r="S181" s="303">
        <v>0</v>
      </c>
      <c r="U181" s="320"/>
      <c r="W181" s="327"/>
      <c r="X181" s="322"/>
      <c r="Y181" s="328"/>
    </row>
    <row r="182" spans="1:25" s="304" customFormat="1" x14ac:dyDescent="0.25">
      <c r="A182" s="298" t="s">
        <v>755</v>
      </c>
      <c r="B182" s="298" t="s">
        <v>1034</v>
      </c>
      <c r="C182" s="307">
        <v>395</v>
      </c>
      <c r="D182" s="298" t="b">
        <v>0</v>
      </c>
      <c r="E182" s="298" t="s">
        <v>1257</v>
      </c>
      <c r="F182" s="300"/>
      <c r="G182" s="300"/>
      <c r="H182" s="300"/>
      <c r="I182" s="300"/>
      <c r="J182" s="301"/>
      <c r="K182" s="302"/>
      <c r="L182" s="302"/>
      <c r="M182" s="302"/>
      <c r="N182" s="302"/>
      <c r="O182" s="301"/>
      <c r="P182" s="303">
        <v>0</v>
      </c>
      <c r="Q182" s="303">
        <v>0</v>
      </c>
      <c r="R182" s="303">
        <v>0</v>
      </c>
      <c r="S182" s="303">
        <v>0</v>
      </c>
      <c r="U182" s="320"/>
      <c r="W182" s="327"/>
      <c r="X182" s="322"/>
      <c r="Y182" s="328"/>
    </row>
    <row r="183" spans="1:25" s="304" customFormat="1" x14ac:dyDescent="0.25">
      <c r="A183" s="298" t="s">
        <v>755</v>
      </c>
      <c r="B183" s="298" t="s">
        <v>1035</v>
      </c>
      <c r="C183" s="307">
        <v>714</v>
      </c>
      <c r="D183" s="298" t="b">
        <v>0</v>
      </c>
      <c r="E183" s="298" t="s">
        <v>1377</v>
      </c>
      <c r="F183" s="300">
        <v>0.55829982427978508</v>
      </c>
      <c r="G183" s="300">
        <v>0.70345772917175287</v>
      </c>
      <c r="H183" s="300">
        <v>0.56946579460144042</v>
      </c>
      <c r="I183" s="300">
        <v>0.53596781095886226</v>
      </c>
      <c r="J183" s="301"/>
      <c r="K183" s="302">
        <v>43582.54791666667</v>
      </c>
      <c r="L183" s="302">
        <v>43620.513194444444</v>
      </c>
      <c r="M183" s="302">
        <v>43746.51666666667</v>
      </c>
      <c r="N183" s="302">
        <v>43921.756249999999</v>
      </c>
      <c r="O183" s="301"/>
      <c r="P183" s="303">
        <v>0</v>
      </c>
      <c r="Q183" s="303">
        <v>0</v>
      </c>
      <c r="R183" s="303">
        <v>0</v>
      </c>
      <c r="S183" s="303">
        <v>0</v>
      </c>
      <c r="U183" s="320">
        <v>0.23626373626373626</v>
      </c>
      <c r="W183" s="327"/>
      <c r="X183" s="322"/>
      <c r="Y183" s="328"/>
    </row>
    <row r="184" spans="1:25" s="304" customFormat="1" x14ac:dyDescent="0.25">
      <c r="A184" s="298" t="s">
        <v>755</v>
      </c>
      <c r="B184" s="298" t="s">
        <v>1036</v>
      </c>
      <c r="C184" s="307">
        <v>756</v>
      </c>
      <c r="D184" s="298" t="b">
        <v>0</v>
      </c>
      <c r="E184" s="298" t="s">
        <v>1257</v>
      </c>
      <c r="F184" s="300"/>
      <c r="G184" s="300"/>
      <c r="H184" s="300"/>
      <c r="I184" s="300"/>
      <c r="J184" s="301"/>
      <c r="K184" s="302"/>
      <c r="L184" s="302"/>
      <c r="M184" s="302"/>
      <c r="N184" s="302"/>
      <c r="O184" s="301"/>
      <c r="P184" s="303">
        <v>0</v>
      </c>
      <c r="Q184" s="303">
        <v>0</v>
      </c>
      <c r="R184" s="303">
        <v>0</v>
      </c>
      <c r="S184" s="303">
        <v>0</v>
      </c>
      <c r="U184" s="320"/>
      <c r="W184" s="327"/>
      <c r="X184" s="322"/>
      <c r="Y184" s="328"/>
    </row>
    <row r="185" spans="1:25" s="304" customFormat="1" x14ac:dyDescent="0.25">
      <c r="A185" s="298" t="s">
        <v>755</v>
      </c>
      <c r="B185" s="298" t="s">
        <v>1037</v>
      </c>
      <c r="C185" s="307">
        <v>724</v>
      </c>
      <c r="D185" s="298" t="b">
        <v>0</v>
      </c>
      <c r="E185" s="298" t="s">
        <v>1378</v>
      </c>
      <c r="F185" s="300">
        <v>2.8733139342613221</v>
      </c>
      <c r="G185" s="300">
        <v>1.7033865091233253</v>
      </c>
      <c r="H185" s="300">
        <v>1.8185693533210754</v>
      </c>
      <c r="I185" s="300">
        <v>2.6641054758758544</v>
      </c>
      <c r="J185" s="301"/>
      <c r="K185" s="302">
        <v>43558.000694444447</v>
      </c>
      <c r="L185" s="302">
        <v>43627.11041666667</v>
      </c>
      <c r="M185" s="302">
        <v>43720.999305555553</v>
      </c>
      <c r="N185" s="302">
        <v>43920.018750000003</v>
      </c>
      <c r="O185" s="301"/>
      <c r="P185" s="303">
        <v>0.1749339408226013</v>
      </c>
      <c r="Q185" s="303">
        <v>3.0706488790988921E-2</v>
      </c>
      <c r="R185" s="303">
        <v>0.44570933888244629</v>
      </c>
      <c r="S185" s="303">
        <v>2.88454899520874E-2</v>
      </c>
      <c r="U185" s="320">
        <v>4.9450549450549448E-2</v>
      </c>
      <c r="W185" s="327"/>
      <c r="X185" s="322"/>
      <c r="Y185" s="328"/>
    </row>
    <row r="186" spans="1:25" s="304" customFormat="1" x14ac:dyDescent="0.25">
      <c r="A186" s="298" t="s">
        <v>755</v>
      </c>
      <c r="B186" s="298" t="s">
        <v>1038</v>
      </c>
      <c r="C186" s="307">
        <v>771</v>
      </c>
      <c r="D186" s="298" t="b">
        <v>0</v>
      </c>
      <c r="E186" s="298" t="s">
        <v>1257</v>
      </c>
      <c r="F186" s="300"/>
      <c r="G186" s="300"/>
      <c r="H186" s="300"/>
      <c r="I186" s="300"/>
      <c r="J186" s="301"/>
      <c r="K186" s="302"/>
      <c r="L186" s="302"/>
      <c r="M186" s="302"/>
      <c r="N186" s="302"/>
      <c r="O186" s="301"/>
      <c r="P186" s="303">
        <v>0</v>
      </c>
      <c r="Q186" s="303">
        <v>0</v>
      </c>
      <c r="R186" s="303">
        <v>0</v>
      </c>
      <c r="S186" s="303">
        <v>0</v>
      </c>
      <c r="U186" s="320"/>
      <c r="W186" s="327"/>
      <c r="X186" s="322"/>
      <c r="Y186" s="328"/>
    </row>
    <row r="187" spans="1:25" s="304" customFormat="1" x14ac:dyDescent="0.25">
      <c r="A187" s="298" t="s">
        <v>755</v>
      </c>
      <c r="B187" s="298" t="s">
        <v>1039</v>
      </c>
      <c r="C187" s="307">
        <v>754</v>
      </c>
      <c r="D187" s="298" t="b">
        <v>0</v>
      </c>
      <c r="E187" s="298" t="s">
        <v>1257</v>
      </c>
      <c r="F187" s="300"/>
      <c r="G187" s="300"/>
      <c r="H187" s="300"/>
      <c r="I187" s="300"/>
      <c r="J187" s="301"/>
      <c r="K187" s="302"/>
      <c r="L187" s="302"/>
      <c r="M187" s="302"/>
      <c r="N187" s="302"/>
      <c r="O187" s="301"/>
      <c r="P187" s="303">
        <v>0</v>
      </c>
      <c r="Q187" s="303">
        <v>0</v>
      </c>
      <c r="R187" s="303">
        <v>0</v>
      </c>
      <c r="S187" s="303">
        <v>0</v>
      </c>
      <c r="U187" s="320"/>
      <c r="W187" s="327"/>
      <c r="X187" s="322"/>
      <c r="Y187" s="328"/>
    </row>
    <row r="188" spans="1:25" s="304" customFormat="1" x14ac:dyDescent="0.25">
      <c r="A188" s="298" t="s">
        <v>755</v>
      </c>
      <c r="B188" s="298" t="s">
        <v>1040</v>
      </c>
      <c r="C188" s="307">
        <v>721</v>
      </c>
      <c r="D188" s="298" t="b">
        <v>0</v>
      </c>
      <c r="E188" s="298" t="s">
        <v>1379</v>
      </c>
      <c r="F188" s="300">
        <v>0.15628126796340941</v>
      </c>
      <c r="G188" s="300">
        <v>0.11302484314727783</v>
      </c>
      <c r="H188" s="300">
        <v>0.13814148101425169</v>
      </c>
      <c r="I188" s="300">
        <v>0.21907285354614256</v>
      </c>
      <c r="J188" s="301"/>
      <c r="K188" s="302">
        <v>43600.109722222223</v>
      </c>
      <c r="L188" s="302">
        <v>43663.161805555559</v>
      </c>
      <c r="M188" s="302">
        <v>43709.154166666667</v>
      </c>
      <c r="N188" s="302">
        <v>43832.336111111108</v>
      </c>
      <c r="O188" s="301"/>
      <c r="P188" s="303">
        <v>0</v>
      </c>
      <c r="Q188" s="303">
        <v>0</v>
      </c>
      <c r="R188" s="303">
        <v>0</v>
      </c>
      <c r="S188" s="303">
        <v>0</v>
      </c>
      <c r="U188" s="320">
        <v>1.9230769230769232E-2</v>
      </c>
      <c r="W188" s="327"/>
      <c r="X188" s="322"/>
      <c r="Y188" s="328"/>
    </row>
    <row r="189" spans="1:25" s="304" customFormat="1" x14ac:dyDescent="0.25">
      <c r="A189" s="298" t="s">
        <v>755</v>
      </c>
      <c r="B189" s="298" t="s">
        <v>1041</v>
      </c>
      <c r="C189" s="307">
        <v>730</v>
      </c>
      <c r="D189" s="298" t="b">
        <v>0</v>
      </c>
      <c r="E189" s="298" t="s">
        <v>1257</v>
      </c>
      <c r="F189" s="300"/>
      <c r="G189" s="300"/>
      <c r="H189" s="300"/>
      <c r="I189" s="300"/>
      <c r="J189" s="301"/>
      <c r="K189" s="302"/>
      <c r="L189" s="302"/>
      <c r="M189" s="302"/>
      <c r="N189" s="302"/>
      <c r="O189" s="301"/>
      <c r="P189" s="303">
        <v>0</v>
      </c>
      <c r="Q189" s="303">
        <v>0</v>
      </c>
      <c r="R189" s="303">
        <v>0</v>
      </c>
      <c r="S189" s="303">
        <v>0</v>
      </c>
      <c r="U189" s="320"/>
      <c r="W189" s="327"/>
      <c r="X189" s="322"/>
      <c r="Y189" s="328"/>
    </row>
    <row r="190" spans="1:25" s="304" customFormat="1" x14ac:dyDescent="0.25">
      <c r="A190" s="298" t="s">
        <v>755</v>
      </c>
      <c r="B190" s="298" t="s">
        <v>1042</v>
      </c>
      <c r="C190" s="307">
        <v>747</v>
      </c>
      <c r="D190" s="298" t="b">
        <v>0</v>
      </c>
      <c r="E190" s="298" t="s">
        <v>1574</v>
      </c>
      <c r="F190" s="300">
        <v>0.20000000298023224</v>
      </c>
      <c r="G190" s="300">
        <v>8.7499998509883881E-2</v>
      </c>
      <c r="H190" s="300">
        <v>7.5000002980232239E-2</v>
      </c>
      <c r="I190" s="300">
        <v>6.25E-2</v>
      </c>
      <c r="J190" s="301"/>
      <c r="K190" s="302">
        <v>43562.763888888891</v>
      </c>
      <c r="L190" s="302">
        <v>43626.741666666669</v>
      </c>
      <c r="M190" s="302">
        <v>43747.446527777778</v>
      </c>
      <c r="N190" s="302">
        <v>43886.834722222222</v>
      </c>
      <c r="O190" s="301"/>
      <c r="P190" s="303">
        <v>0</v>
      </c>
      <c r="Q190" s="303">
        <v>0</v>
      </c>
      <c r="R190" s="303">
        <v>0</v>
      </c>
      <c r="S190" s="303">
        <v>0</v>
      </c>
      <c r="U190" s="320">
        <v>7.4175824175824176E-2</v>
      </c>
      <c r="W190" s="327"/>
      <c r="X190" s="322"/>
      <c r="Y190" s="328"/>
    </row>
    <row r="191" spans="1:25" s="304" customFormat="1" x14ac:dyDescent="0.25">
      <c r="A191" s="298" t="s">
        <v>755</v>
      </c>
      <c r="B191" s="298" t="s">
        <v>1043</v>
      </c>
      <c r="C191" s="307">
        <v>731</v>
      </c>
      <c r="D191" s="298" t="b">
        <v>0</v>
      </c>
      <c r="E191" s="298" t="s">
        <v>1380</v>
      </c>
      <c r="F191" s="300">
        <v>0.44772199999999995</v>
      </c>
      <c r="G191" s="300">
        <v>0.25720199999999999</v>
      </c>
      <c r="H191" s="300">
        <v>0.21909799999999999</v>
      </c>
      <c r="I191" s="300">
        <v>0.29530599999999996</v>
      </c>
      <c r="J191" s="301"/>
      <c r="K191" s="302">
        <v>43580.245833333334</v>
      </c>
      <c r="L191" s="302">
        <v>43689.261111111111</v>
      </c>
      <c r="M191" s="302">
        <v>43718</v>
      </c>
      <c r="N191" s="302">
        <v>43772.351388888892</v>
      </c>
      <c r="O191" s="301"/>
      <c r="P191" s="303">
        <v>0</v>
      </c>
      <c r="Q191" s="303">
        <v>0</v>
      </c>
      <c r="R191" s="303">
        <v>0</v>
      </c>
      <c r="S191" s="303">
        <v>0</v>
      </c>
      <c r="U191" s="320">
        <v>0.25</v>
      </c>
      <c r="W191" s="327"/>
      <c r="X191" s="322"/>
      <c r="Y191" s="328"/>
    </row>
    <row r="192" spans="1:25" s="304" customFormat="1" x14ac:dyDescent="0.25">
      <c r="A192" s="298" t="s">
        <v>755</v>
      </c>
      <c r="B192" s="298" t="s">
        <v>1044</v>
      </c>
      <c r="C192" s="307">
        <v>734</v>
      </c>
      <c r="D192" s="298" t="b">
        <v>0</v>
      </c>
      <c r="E192" s="298" t="s">
        <v>1381</v>
      </c>
      <c r="F192" s="300">
        <v>2.1135542139282224</v>
      </c>
      <c r="G192" s="300">
        <v>1.6372603188476562</v>
      </c>
      <c r="H192" s="300">
        <v>1.9498281239013673</v>
      </c>
      <c r="I192" s="300">
        <v>2.251232938415527</v>
      </c>
      <c r="J192" s="301"/>
      <c r="K192" s="302">
        <v>43579.991666666669</v>
      </c>
      <c r="L192" s="302">
        <v>43681.228472222225</v>
      </c>
      <c r="M192" s="302">
        <v>43732.98333333333</v>
      </c>
      <c r="N192" s="302">
        <v>43921.964583333334</v>
      </c>
      <c r="O192" s="301"/>
      <c r="P192" s="303">
        <v>0</v>
      </c>
      <c r="Q192" s="303">
        <v>0</v>
      </c>
      <c r="R192" s="303">
        <v>0</v>
      </c>
      <c r="S192" s="303">
        <v>0</v>
      </c>
      <c r="U192" s="320">
        <v>1.9230769230769232E-2</v>
      </c>
      <c r="W192" s="327"/>
      <c r="X192" s="322"/>
      <c r="Y192" s="328"/>
    </row>
    <row r="193" spans="1:25" s="304" customFormat="1" x14ac:dyDescent="0.25">
      <c r="A193" s="298" t="s">
        <v>755</v>
      </c>
      <c r="B193" s="298" t="s">
        <v>1045</v>
      </c>
      <c r="C193" s="307">
        <v>753</v>
      </c>
      <c r="D193" s="298" t="b">
        <v>0</v>
      </c>
      <c r="E193" s="298" t="s">
        <v>1257</v>
      </c>
      <c r="F193" s="300"/>
      <c r="G193" s="300"/>
      <c r="H193" s="300"/>
      <c r="I193" s="300"/>
      <c r="J193" s="301"/>
      <c r="K193" s="302"/>
      <c r="L193" s="302"/>
      <c r="M193" s="302"/>
      <c r="N193" s="302"/>
      <c r="O193" s="301"/>
      <c r="P193" s="303">
        <v>0</v>
      </c>
      <c r="Q193" s="303">
        <v>0</v>
      </c>
      <c r="R193" s="303">
        <v>0</v>
      </c>
      <c r="S193" s="303">
        <v>0</v>
      </c>
      <c r="U193" s="320"/>
      <c r="W193" s="327"/>
      <c r="X193" s="322"/>
      <c r="Y193" s="328"/>
    </row>
    <row r="194" spans="1:25" s="304" customFormat="1" x14ac:dyDescent="0.25">
      <c r="A194" s="298" t="s">
        <v>755</v>
      </c>
      <c r="B194" s="298" t="s">
        <v>1046</v>
      </c>
      <c r="C194" s="307">
        <v>732</v>
      </c>
      <c r="D194" s="298" t="b">
        <v>0</v>
      </c>
      <c r="E194" s="298" t="s">
        <v>1257</v>
      </c>
      <c r="F194" s="300"/>
      <c r="G194" s="300"/>
      <c r="H194" s="300"/>
      <c r="I194" s="300"/>
      <c r="J194" s="301"/>
      <c r="K194" s="302"/>
      <c r="L194" s="302"/>
      <c r="M194" s="302"/>
      <c r="N194" s="302"/>
      <c r="O194" s="301"/>
      <c r="P194" s="303">
        <v>0</v>
      </c>
      <c r="Q194" s="303">
        <v>0</v>
      </c>
      <c r="R194" s="303">
        <v>0</v>
      </c>
      <c r="S194" s="303">
        <v>0</v>
      </c>
      <c r="U194" s="320"/>
      <c r="W194" s="327"/>
      <c r="X194" s="322"/>
      <c r="Y194" s="328"/>
    </row>
    <row r="195" spans="1:25" s="304" customFormat="1" x14ac:dyDescent="0.25">
      <c r="A195" s="298" t="s">
        <v>755</v>
      </c>
      <c r="B195" s="298" t="s">
        <v>1047</v>
      </c>
      <c r="C195" s="307">
        <v>749</v>
      </c>
      <c r="D195" s="298" t="b">
        <v>0</v>
      </c>
      <c r="E195" s="298" t="s">
        <v>1382</v>
      </c>
      <c r="F195" s="300">
        <v>0.54294656966400134</v>
      </c>
      <c r="G195" s="300">
        <v>0.29031590063095092</v>
      </c>
      <c r="H195" s="300">
        <v>0.29031590063095092</v>
      </c>
      <c r="I195" s="300">
        <v>0.44943134110260008</v>
      </c>
      <c r="J195" s="301"/>
      <c r="K195" s="302">
        <v>43576.988888888889</v>
      </c>
      <c r="L195" s="302">
        <v>43665.09097222222</v>
      </c>
      <c r="M195" s="302">
        <v>43731.990972222222</v>
      </c>
      <c r="N195" s="302">
        <v>43773.977083333331</v>
      </c>
      <c r="O195" s="301"/>
      <c r="P195" s="303">
        <v>0</v>
      </c>
      <c r="Q195" s="303">
        <v>0</v>
      </c>
      <c r="R195" s="303">
        <v>0</v>
      </c>
      <c r="S195" s="303">
        <v>0</v>
      </c>
      <c r="U195" s="320">
        <v>0.32692307692307693</v>
      </c>
      <c r="W195" s="327"/>
      <c r="X195" s="322"/>
      <c r="Y195" s="328"/>
    </row>
    <row r="196" spans="1:25" s="304" customFormat="1" x14ac:dyDescent="0.25">
      <c r="A196" s="298" t="s">
        <v>755</v>
      </c>
      <c r="B196" s="298" t="s">
        <v>1048</v>
      </c>
      <c r="C196" s="307">
        <v>755</v>
      </c>
      <c r="D196" s="298" t="b">
        <v>0</v>
      </c>
      <c r="E196" s="298" t="s">
        <v>1257</v>
      </c>
      <c r="F196" s="300"/>
      <c r="G196" s="300"/>
      <c r="H196" s="300"/>
      <c r="I196" s="300"/>
      <c r="J196" s="301"/>
      <c r="K196" s="302"/>
      <c r="L196" s="302"/>
      <c r="M196" s="302"/>
      <c r="N196" s="302"/>
      <c r="O196" s="301"/>
      <c r="P196" s="303">
        <v>0</v>
      </c>
      <c r="Q196" s="303">
        <v>0</v>
      </c>
      <c r="R196" s="303">
        <v>0</v>
      </c>
      <c r="S196" s="303">
        <v>0</v>
      </c>
      <c r="U196" s="320"/>
      <c r="W196" s="327"/>
      <c r="X196" s="322"/>
      <c r="Y196" s="328"/>
    </row>
    <row r="197" spans="1:25" s="304" customFormat="1" x14ac:dyDescent="0.25">
      <c r="A197" s="298" t="s">
        <v>755</v>
      </c>
      <c r="B197" s="298" t="s">
        <v>1049</v>
      </c>
      <c r="C197" s="307">
        <v>751</v>
      </c>
      <c r="D197" s="298" t="b">
        <v>0</v>
      </c>
      <c r="E197" s="298" t="s">
        <v>1383</v>
      </c>
      <c r="F197" s="300">
        <v>0.16469844380187987</v>
      </c>
      <c r="G197" s="300">
        <v>0.10049396909713745</v>
      </c>
      <c r="H197" s="300">
        <v>9.7702467432022086E-2</v>
      </c>
      <c r="I197" s="300">
        <v>0.17307293971252441</v>
      </c>
      <c r="J197" s="301"/>
      <c r="K197" s="302">
        <v>43601.05</v>
      </c>
      <c r="L197" s="302">
        <v>43699.990277777775</v>
      </c>
      <c r="M197" s="302">
        <v>43720.073611111111</v>
      </c>
      <c r="N197" s="302">
        <v>43771.087500000001</v>
      </c>
      <c r="O197" s="301"/>
      <c r="P197" s="303">
        <v>0</v>
      </c>
      <c r="Q197" s="303">
        <v>0</v>
      </c>
      <c r="R197" s="303">
        <v>0</v>
      </c>
      <c r="S197" s="303">
        <v>0</v>
      </c>
      <c r="U197" s="320">
        <v>0.13461538461538461</v>
      </c>
      <c r="W197" s="327"/>
      <c r="X197" s="322"/>
      <c r="Y197" s="328"/>
    </row>
    <row r="198" spans="1:25" s="304" customFormat="1" x14ac:dyDescent="0.25">
      <c r="A198" s="298" t="s">
        <v>753</v>
      </c>
      <c r="B198" s="298" t="s">
        <v>1050</v>
      </c>
      <c r="C198" s="307">
        <v>821</v>
      </c>
      <c r="D198" s="298" t="b">
        <v>0</v>
      </c>
      <c r="E198" s="298" t="s">
        <v>1257</v>
      </c>
      <c r="F198" s="300"/>
      <c r="G198" s="300"/>
      <c r="H198" s="300"/>
      <c r="I198" s="300"/>
      <c r="J198" s="301"/>
      <c r="K198" s="302"/>
      <c r="L198" s="302"/>
      <c r="M198" s="302"/>
      <c r="N198" s="302"/>
      <c r="O198" s="301"/>
      <c r="P198" s="303">
        <v>0</v>
      </c>
      <c r="Q198" s="303">
        <v>0</v>
      </c>
      <c r="R198" s="303">
        <v>0</v>
      </c>
      <c r="S198" s="303">
        <v>0</v>
      </c>
      <c r="U198" s="320"/>
      <c r="W198" s="327"/>
      <c r="X198" s="322"/>
      <c r="Y198" s="328"/>
    </row>
    <row r="199" spans="1:25" s="304" customFormat="1" x14ac:dyDescent="0.25">
      <c r="A199" s="298" t="s">
        <v>753</v>
      </c>
      <c r="B199" s="298" t="s">
        <v>753</v>
      </c>
      <c r="C199" s="307">
        <v>854</v>
      </c>
      <c r="D199" s="298" t="b">
        <v>0</v>
      </c>
      <c r="E199" s="298" t="s">
        <v>1693</v>
      </c>
      <c r="F199" s="300">
        <v>3.951532244682312</v>
      </c>
      <c r="G199" s="300">
        <v>3.6364163160324097</v>
      </c>
      <c r="H199" s="300">
        <v>3.2714835405349731</v>
      </c>
      <c r="I199" s="300">
        <v>4.2752052545547485</v>
      </c>
      <c r="J199" s="301"/>
      <c r="K199" s="302">
        <v>43610.067361111112</v>
      </c>
      <c r="L199" s="302">
        <v>43647.237500000003</v>
      </c>
      <c r="M199" s="302">
        <v>43745.027777777781</v>
      </c>
      <c r="N199" s="302">
        <v>43918.32708333333</v>
      </c>
      <c r="O199" s="301"/>
      <c r="P199" s="303">
        <v>0</v>
      </c>
      <c r="Q199" s="303">
        <v>0</v>
      </c>
      <c r="R199" s="303">
        <v>0</v>
      </c>
      <c r="S199" s="303">
        <v>0</v>
      </c>
      <c r="U199" s="320">
        <v>9.6153846153846159E-2</v>
      </c>
      <c r="W199" s="327"/>
      <c r="X199" s="322"/>
      <c r="Y199" s="328"/>
    </row>
    <row r="200" spans="1:25" s="304" customFormat="1" x14ac:dyDescent="0.25">
      <c r="A200" s="298" t="s">
        <v>757</v>
      </c>
      <c r="B200" s="298" t="s">
        <v>1051</v>
      </c>
      <c r="C200" s="307">
        <v>24</v>
      </c>
      <c r="D200" s="298" t="b">
        <v>0</v>
      </c>
      <c r="E200" s="298" t="s">
        <v>1384</v>
      </c>
      <c r="F200" s="300">
        <v>4.8126000165939331</v>
      </c>
      <c r="G200" s="300">
        <v>4.3874870538711548</v>
      </c>
      <c r="H200" s="300">
        <v>4.4596761465072632</v>
      </c>
      <c r="I200" s="300">
        <v>4.5960330963134766</v>
      </c>
      <c r="J200" s="301"/>
      <c r="K200" s="302">
        <v>43613.213888888888</v>
      </c>
      <c r="L200" s="302">
        <v>43678.193749999999</v>
      </c>
      <c r="M200" s="302">
        <v>43710.154166666667</v>
      </c>
      <c r="N200" s="302">
        <v>43921.163194444445</v>
      </c>
      <c r="O200" s="301"/>
      <c r="P200" s="303">
        <v>0</v>
      </c>
      <c r="Q200" s="303">
        <v>0</v>
      </c>
      <c r="R200" s="303">
        <v>0</v>
      </c>
      <c r="S200" s="303">
        <v>0</v>
      </c>
      <c r="U200" s="320">
        <v>1.6483516483516484E-2</v>
      </c>
      <c r="W200" s="327"/>
      <c r="X200" s="322"/>
      <c r="Y200" s="328"/>
    </row>
    <row r="201" spans="1:25" s="304" customFormat="1" x14ac:dyDescent="0.25">
      <c r="A201" s="298" t="s">
        <v>757</v>
      </c>
      <c r="B201" s="298" t="s">
        <v>1052</v>
      </c>
      <c r="C201" s="307">
        <v>25</v>
      </c>
      <c r="D201" s="298" t="b">
        <v>0</v>
      </c>
      <c r="E201" s="298" t="s">
        <v>1385</v>
      </c>
      <c r="F201" s="300">
        <v>1.3208365303955076</v>
      </c>
      <c r="G201" s="300">
        <v>1.0277824462127685</v>
      </c>
      <c r="H201" s="300">
        <v>1.1136054036102294</v>
      </c>
      <c r="I201" s="300">
        <v>1.6578485782165528</v>
      </c>
      <c r="J201" s="301"/>
      <c r="K201" s="302">
        <v>43611.103472222225</v>
      </c>
      <c r="L201" s="302">
        <v>43687.219444444447</v>
      </c>
      <c r="M201" s="302">
        <v>43709.257638888892</v>
      </c>
      <c r="N201" s="302">
        <v>43831.37777777778</v>
      </c>
      <c r="O201" s="301"/>
      <c r="P201" s="303">
        <v>0</v>
      </c>
      <c r="Q201" s="303">
        <v>0</v>
      </c>
      <c r="R201" s="303">
        <v>0</v>
      </c>
      <c r="S201" s="303">
        <v>0</v>
      </c>
      <c r="U201" s="320">
        <v>1.6483516483516484E-2</v>
      </c>
      <c r="W201" s="327"/>
      <c r="X201" s="322"/>
      <c r="Y201" s="328"/>
    </row>
    <row r="202" spans="1:25" s="304" customFormat="1" x14ac:dyDescent="0.25">
      <c r="A202" s="298" t="s">
        <v>760</v>
      </c>
      <c r="B202" s="298" t="s">
        <v>1053</v>
      </c>
      <c r="C202" s="307">
        <v>505</v>
      </c>
      <c r="D202" s="298" t="b">
        <v>0</v>
      </c>
      <c r="E202" s="298" t="s">
        <v>1655</v>
      </c>
      <c r="F202" s="300">
        <v>3.0809885225296027E-3</v>
      </c>
      <c r="G202" s="300">
        <v>1.7844983009815213E-2</v>
      </c>
      <c r="H202" s="300">
        <v>3.4717975597381601E-2</v>
      </c>
      <c r="I202" s="300">
        <v>4.0672968097925186E-2</v>
      </c>
      <c r="J202" s="301"/>
      <c r="K202" s="302">
        <v>43584.992361111108</v>
      </c>
      <c r="L202" s="302">
        <v>43690.318749999999</v>
      </c>
      <c r="M202" s="302">
        <v>43740.512499999997</v>
      </c>
      <c r="N202" s="302">
        <v>43798.316666666666</v>
      </c>
      <c r="O202" s="301"/>
      <c r="P202" s="303">
        <v>3.9080986972808839E-2</v>
      </c>
      <c r="Q202" s="303">
        <v>4.6524983464002606E-2</v>
      </c>
      <c r="R202" s="303">
        <v>7.0717974047660837E-2</v>
      </c>
      <c r="S202" s="303">
        <v>9.8632967987060546E-2</v>
      </c>
      <c r="U202" s="320">
        <v>0.46153846153846156</v>
      </c>
      <c r="W202" s="327"/>
      <c r="X202" s="322"/>
      <c r="Y202" s="328"/>
    </row>
    <row r="203" spans="1:25" s="304" customFormat="1" x14ac:dyDescent="0.25">
      <c r="A203" s="298" t="s">
        <v>760</v>
      </c>
      <c r="B203" s="298" t="s">
        <v>1054</v>
      </c>
      <c r="C203" s="307">
        <v>798</v>
      </c>
      <c r="D203" s="298" t="b">
        <v>0</v>
      </c>
      <c r="E203" s="298" t="s">
        <v>1257</v>
      </c>
      <c r="F203" s="300"/>
      <c r="G203" s="300"/>
      <c r="H203" s="300"/>
      <c r="I203" s="300"/>
      <c r="J203" s="301"/>
      <c r="K203" s="302"/>
      <c r="L203" s="302"/>
      <c r="M203" s="302"/>
      <c r="N203" s="302"/>
      <c r="O203" s="301"/>
      <c r="P203" s="303">
        <v>0</v>
      </c>
      <c r="Q203" s="303">
        <v>0</v>
      </c>
      <c r="R203" s="303">
        <v>0</v>
      </c>
      <c r="S203" s="303">
        <v>0</v>
      </c>
      <c r="U203" s="320"/>
      <c r="W203" s="327"/>
      <c r="X203" s="322"/>
      <c r="Y203" s="328"/>
    </row>
    <row r="204" spans="1:25" s="304" customFormat="1" x14ac:dyDescent="0.25">
      <c r="A204" s="298" t="s">
        <v>760</v>
      </c>
      <c r="B204" s="298" t="s">
        <v>1055</v>
      </c>
      <c r="C204" s="307">
        <v>504</v>
      </c>
      <c r="D204" s="298" t="b">
        <v>0</v>
      </c>
      <c r="E204" s="298" t="s">
        <v>1386</v>
      </c>
      <c r="F204" s="300">
        <v>0.43680000305175781</v>
      </c>
      <c r="G204" s="300">
        <v>0.29609999060630798</v>
      </c>
      <c r="H204" s="300">
        <v>0.29820001125335693</v>
      </c>
      <c r="I204" s="300">
        <v>0.50190001726150513</v>
      </c>
      <c r="J204" s="301"/>
      <c r="K204" s="302">
        <v>43616.993750000001</v>
      </c>
      <c r="L204" s="302">
        <v>43672.157638888886</v>
      </c>
      <c r="M204" s="302">
        <v>43718.006944444445</v>
      </c>
      <c r="N204" s="302">
        <v>43916.045138888891</v>
      </c>
      <c r="O204" s="301"/>
      <c r="P204" s="303">
        <v>0</v>
      </c>
      <c r="Q204" s="303">
        <v>0</v>
      </c>
      <c r="R204" s="303">
        <v>0</v>
      </c>
      <c r="S204" s="303">
        <v>0</v>
      </c>
      <c r="U204" s="320">
        <v>4.1208791208791208E-2</v>
      </c>
      <c r="W204" s="327"/>
      <c r="X204" s="322"/>
      <c r="Y204" s="328"/>
    </row>
    <row r="205" spans="1:25" s="304" customFormat="1" x14ac:dyDescent="0.25">
      <c r="A205" s="298" t="s">
        <v>760</v>
      </c>
      <c r="B205" s="298" t="s">
        <v>1056</v>
      </c>
      <c r="C205" s="307">
        <v>535</v>
      </c>
      <c r="D205" s="298" t="b">
        <v>0</v>
      </c>
      <c r="E205" s="298" t="s">
        <v>1257</v>
      </c>
      <c r="F205" s="300"/>
      <c r="G205" s="300"/>
      <c r="H205" s="300"/>
      <c r="I205" s="300"/>
      <c r="J205" s="301"/>
      <c r="K205" s="302"/>
      <c r="L205" s="302"/>
      <c r="M205" s="302"/>
      <c r="N205" s="302"/>
      <c r="O205" s="301"/>
      <c r="P205" s="303">
        <v>0</v>
      </c>
      <c r="Q205" s="303">
        <v>0</v>
      </c>
      <c r="R205" s="303">
        <v>0</v>
      </c>
      <c r="S205" s="303">
        <v>0</v>
      </c>
      <c r="U205" s="320"/>
      <c r="W205" s="327"/>
      <c r="X205" s="322"/>
      <c r="Y205" s="328"/>
    </row>
    <row r="206" spans="1:25" s="304" customFormat="1" x14ac:dyDescent="0.25">
      <c r="A206" s="298" t="s">
        <v>760</v>
      </c>
      <c r="B206" s="298" t="s">
        <v>1057</v>
      </c>
      <c r="C206" s="307">
        <v>562</v>
      </c>
      <c r="D206" s="298" t="b">
        <v>0</v>
      </c>
      <c r="E206" s="298" t="s">
        <v>1257</v>
      </c>
      <c r="F206" s="300"/>
      <c r="G206" s="300"/>
      <c r="H206" s="300"/>
      <c r="I206" s="300"/>
      <c r="J206" s="301"/>
      <c r="K206" s="302"/>
      <c r="L206" s="302"/>
      <c r="M206" s="302"/>
      <c r="N206" s="302"/>
      <c r="O206" s="301"/>
      <c r="P206" s="303">
        <v>0</v>
      </c>
      <c r="Q206" s="303">
        <v>0</v>
      </c>
      <c r="R206" s="303">
        <v>0</v>
      </c>
      <c r="S206" s="303">
        <v>0</v>
      </c>
      <c r="U206" s="320"/>
      <c r="W206" s="327"/>
      <c r="X206" s="322"/>
      <c r="Y206" s="328"/>
    </row>
    <row r="207" spans="1:25" s="304" customFormat="1" x14ac:dyDescent="0.25">
      <c r="A207" s="298" t="s">
        <v>760</v>
      </c>
      <c r="B207" s="298" t="s">
        <v>1058</v>
      </c>
      <c r="C207" s="307">
        <v>514</v>
      </c>
      <c r="D207" s="298" t="b">
        <v>0</v>
      </c>
      <c r="E207" s="298" t="s">
        <v>1257</v>
      </c>
      <c r="F207" s="300" t="s">
        <v>873</v>
      </c>
      <c r="G207" s="300" t="s">
        <v>873</v>
      </c>
      <c r="H207" s="300" t="s">
        <v>873</v>
      </c>
      <c r="I207" s="300" t="s">
        <v>874</v>
      </c>
      <c r="J207" s="301"/>
      <c r="K207" s="302" t="s">
        <v>875</v>
      </c>
      <c r="L207" s="302" t="s">
        <v>875</v>
      </c>
      <c r="M207" s="302" t="s">
        <v>875</v>
      </c>
      <c r="N207" s="302" t="s">
        <v>875</v>
      </c>
      <c r="O207" s="301"/>
      <c r="P207" s="303">
        <v>0</v>
      </c>
      <c r="Q207" s="303">
        <v>0</v>
      </c>
      <c r="R207" s="303">
        <v>0</v>
      </c>
      <c r="S207" s="303">
        <v>0</v>
      </c>
      <c r="U207" s="320">
        <v>0.81318681318681318</v>
      </c>
      <c r="W207" s="327"/>
      <c r="X207" s="322"/>
      <c r="Y207" s="328"/>
    </row>
    <row r="208" spans="1:25" s="304" customFormat="1" x14ac:dyDescent="0.25">
      <c r="A208" s="298" t="s">
        <v>760</v>
      </c>
      <c r="B208" s="298" t="s">
        <v>1059</v>
      </c>
      <c r="C208" s="307">
        <v>573</v>
      </c>
      <c r="D208" s="298" t="b">
        <v>0</v>
      </c>
      <c r="E208" s="298" t="s">
        <v>1257</v>
      </c>
      <c r="F208" s="300"/>
      <c r="G208" s="300"/>
      <c r="H208" s="300"/>
      <c r="I208" s="300"/>
      <c r="J208" s="301"/>
      <c r="K208" s="302"/>
      <c r="L208" s="302"/>
      <c r="M208" s="302"/>
      <c r="N208" s="302"/>
      <c r="O208" s="301"/>
      <c r="P208" s="303">
        <v>0</v>
      </c>
      <c r="Q208" s="303">
        <v>0</v>
      </c>
      <c r="R208" s="303">
        <v>0</v>
      </c>
      <c r="S208" s="303">
        <v>0</v>
      </c>
      <c r="U208" s="320"/>
      <c r="W208" s="327"/>
      <c r="X208" s="322"/>
      <c r="Y208" s="328"/>
    </row>
    <row r="209" spans="1:25" s="304" customFormat="1" x14ac:dyDescent="0.25">
      <c r="A209" s="298" t="s">
        <v>760</v>
      </c>
      <c r="B209" s="298" t="s">
        <v>1060</v>
      </c>
      <c r="C209" s="307">
        <v>518</v>
      </c>
      <c r="D209" s="298" t="b">
        <v>0</v>
      </c>
      <c r="E209" s="298" t="s">
        <v>1257</v>
      </c>
      <c r="F209" s="300"/>
      <c r="G209" s="300"/>
      <c r="H209" s="300"/>
      <c r="I209" s="300"/>
      <c r="J209" s="301"/>
      <c r="K209" s="302"/>
      <c r="L209" s="302"/>
      <c r="M209" s="302"/>
      <c r="N209" s="302"/>
      <c r="O209" s="301"/>
      <c r="P209" s="303">
        <v>0</v>
      </c>
      <c r="Q209" s="303">
        <v>0</v>
      </c>
      <c r="R209" s="303">
        <v>0</v>
      </c>
      <c r="S209" s="303">
        <v>0</v>
      </c>
      <c r="U209" s="320"/>
      <c r="W209" s="327"/>
      <c r="X209" s="322"/>
      <c r="Y209" s="328"/>
    </row>
    <row r="210" spans="1:25" s="304" customFormat="1" x14ac:dyDescent="0.25">
      <c r="A210" s="298" t="s">
        <v>760</v>
      </c>
      <c r="B210" s="298" t="s">
        <v>1061</v>
      </c>
      <c r="C210" s="307">
        <v>567</v>
      </c>
      <c r="D210" s="298" t="b">
        <v>0</v>
      </c>
      <c r="E210" s="298" t="s">
        <v>1257</v>
      </c>
      <c r="F210" s="300"/>
      <c r="G210" s="300"/>
      <c r="H210" s="300"/>
      <c r="I210" s="300"/>
      <c r="J210" s="301"/>
      <c r="K210" s="302"/>
      <c r="L210" s="302"/>
      <c r="M210" s="302"/>
      <c r="N210" s="302"/>
      <c r="O210" s="301"/>
      <c r="P210" s="303">
        <v>0</v>
      </c>
      <c r="Q210" s="303">
        <v>0</v>
      </c>
      <c r="R210" s="303">
        <v>0</v>
      </c>
      <c r="S210" s="303">
        <v>0</v>
      </c>
      <c r="U210" s="320"/>
      <c r="W210" s="327"/>
      <c r="X210" s="322"/>
      <c r="Y210" s="328"/>
    </row>
    <row r="211" spans="1:25" s="304" customFormat="1" x14ac:dyDescent="0.25">
      <c r="A211" s="298" t="s">
        <v>760</v>
      </c>
      <c r="B211" s="298" t="s">
        <v>1062</v>
      </c>
      <c r="C211" s="307">
        <v>569</v>
      </c>
      <c r="D211" s="298" t="b">
        <v>0</v>
      </c>
      <c r="E211" s="298" t="s">
        <v>1257</v>
      </c>
      <c r="F211" s="300"/>
      <c r="G211" s="300"/>
      <c r="H211" s="300"/>
      <c r="I211" s="300"/>
      <c r="J211" s="301"/>
      <c r="K211" s="302"/>
      <c r="L211" s="302"/>
      <c r="M211" s="302"/>
      <c r="N211" s="302"/>
      <c r="O211" s="301"/>
      <c r="P211" s="303">
        <v>0</v>
      </c>
      <c r="Q211" s="303">
        <v>0</v>
      </c>
      <c r="R211" s="303">
        <v>0</v>
      </c>
      <c r="S211" s="303">
        <v>0</v>
      </c>
      <c r="U211" s="320"/>
      <c r="W211" s="327"/>
      <c r="X211" s="322"/>
      <c r="Y211" s="328"/>
    </row>
    <row r="212" spans="1:25" s="304" customFormat="1" x14ac:dyDescent="0.25">
      <c r="A212" s="298" t="s">
        <v>760</v>
      </c>
      <c r="B212" s="298" t="s">
        <v>1063</v>
      </c>
      <c r="C212" s="307">
        <v>527</v>
      </c>
      <c r="D212" s="298" t="b">
        <v>0</v>
      </c>
      <c r="E212" s="298" t="s">
        <v>1257</v>
      </c>
      <c r="F212" s="300"/>
      <c r="G212" s="300"/>
      <c r="H212" s="300"/>
      <c r="I212" s="300"/>
      <c r="J212" s="301"/>
      <c r="K212" s="302"/>
      <c r="L212" s="302"/>
      <c r="M212" s="302"/>
      <c r="N212" s="302"/>
      <c r="O212" s="301"/>
      <c r="P212" s="303">
        <v>0</v>
      </c>
      <c r="Q212" s="303">
        <v>0</v>
      </c>
      <c r="R212" s="303">
        <v>0</v>
      </c>
      <c r="S212" s="303">
        <v>0</v>
      </c>
      <c r="U212" s="320"/>
      <c r="W212" s="327"/>
      <c r="X212" s="322"/>
      <c r="Y212" s="328"/>
    </row>
    <row r="213" spans="1:25" s="304" customFormat="1" x14ac:dyDescent="0.25">
      <c r="A213" s="298" t="s">
        <v>760</v>
      </c>
      <c r="B213" s="298" t="s">
        <v>1064</v>
      </c>
      <c r="C213" s="307">
        <v>531</v>
      </c>
      <c r="D213" s="298" t="b">
        <v>1</v>
      </c>
      <c r="E213" s="298" t="s">
        <v>1387</v>
      </c>
      <c r="F213" s="300">
        <v>5.8605477757453915E-2</v>
      </c>
      <c r="G213" s="300">
        <v>2.0930527770519253E-2</v>
      </c>
      <c r="H213" s="300">
        <v>7.20958172301054E-2</v>
      </c>
      <c r="I213" s="300">
        <v>1.357980059410095</v>
      </c>
      <c r="J213" s="301"/>
      <c r="K213" s="302">
        <v>43584.007638888892</v>
      </c>
      <c r="L213" s="302">
        <v>43649.027083333334</v>
      </c>
      <c r="M213" s="302">
        <v>43745.011111111111</v>
      </c>
      <c r="N213" s="302">
        <v>43874.689583333333</v>
      </c>
      <c r="O213" s="301"/>
      <c r="P213" s="303">
        <v>0</v>
      </c>
      <c r="Q213" s="303">
        <v>0</v>
      </c>
      <c r="R213" s="303">
        <v>6.5134976395368575E-3</v>
      </c>
      <c r="S213" s="303">
        <v>1.0496036085968017</v>
      </c>
      <c r="U213" s="320">
        <v>0.38736263736263737</v>
      </c>
      <c r="W213" s="327"/>
      <c r="X213" s="322"/>
      <c r="Y213" s="328"/>
    </row>
    <row r="214" spans="1:25" s="304" customFormat="1" x14ac:dyDescent="0.25">
      <c r="A214" s="298" t="s">
        <v>760</v>
      </c>
      <c r="B214" s="298" t="s">
        <v>1065</v>
      </c>
      <c r="C214" s="307">
        <v>532</v>
      </c>
      <c r="D214" s="298" t="b">
        <v>0</v>
      </c>
      <c r="E214" s="298" t="s">
        <v>1257</v>
      </c>
      <c r="F214" s="300"/>
      <c r="G214" s="300"/>
      <c r="H214" s="300"/>
      <c r="I214" s="300"/>
      <c r="J214" s="301"/>
      <c r="K214" s="302"/>
      <c r="L214" s="302"/>
      <c r="M214" s="302"/>
      <c r="N214" s="302"/>
      <c r="O214" s="301"/>
      <c r="P214" s="303">
        <v>0.2261114259262085</v>
      </c>
      <c r="Q214" s="303">
        <v>0.2261114259262085</v>
      </c>
      <c r="R214" s="303">
        <v>0.2261114259262085</v>
      </c>
      <c r="S214" s="303">
        <v>0.2261114259262085</v>
      </c>
      <c r="U214" s="320"/>
      <c r="W214" s="327"/>
      <c r="X214" s="322"/>
      <c r="Y214" s="328"/>
    </row>
    <row r="215" spans="1:25" s="304" customFormat="1" x14ac:dyDescent="0.25">
      <c r="A215" s="298" t="s">
        <v>760</v>
      </c>
      <c r="B215" s="298" t="s">
        <v>1066</v>
      </c>
      <c r="C215" s="307">
        <v>507</v>
      </c>
      <c r="D215" s="298" t="b">
        <v>0</v>
      </c>
      <c r="E215" s="298" t="s">
        <v>1257</v>
      </c>
      <c r="F215" s="300"/>
      <c r="G215" s="300"/>
      <c r="H215" s="300"/>
      <c r="I215" s="300"/>
      <c r="J215" s="301"/>
      <c r="K215" s="302"/>
      <c r="L215" s="302"/>
      <c r="M215" s="302"/>
      <c r="N215" s="302"/>
      <c r="O215" s="301"/>
      <c r="P215" s="303">
        <v>0</v>
      </c>
      <c r="Q215" s="303">
        <v>0</v>
      </c>
      <c r="R215" s="303">
        <v>0</v>
      </c>
      <c r="S215" s="303">
        <v>0</v>
      </c>
      <c r="U215" s="320"/>
      <c r="W215" s="327"/>
      <c r="X215" s="322"/>
      <c r="Y215" s="328"/>
    </row>
    <row r="216" spans="1:25" s="304" customFormat="1" x14ac:dyDescent="0.25">
      <c r="A216" s="298" t="s">
        <v>760</v>
      </c>
      <c r="B216" s="298" t="s">
        <v>1067</v>
      </c>
      <c r="C216" s="307">
        <v>799</v>
      </c>
      <c r="D216" s="298" t="b">
        <v>0</v>
      </c>
      <c r="E216" s="298" t="s">
        <v>1257</v>
      </c>
      <c r="F216" s="300"/>
      <c r="G216" s="300"/>
      <c r="H216" s="300"/>
      <c r="I216" s="300"/>
      <c r="J216" s="301"/>
      <c r="K216" s="302"/>
      <c r="L216" s="302"/>
      <c r="M216" s="302"/>
      <c r="N216" s="302"/>
      <c r="O216" s="301"/>
      <c r="P216" s="303">
        <v>0</v>
      </c>
      <c r="Q216" s="303">
        <v>0</v>
      </c>
      <c r="R216" s="303">
        <v>0</v>
      </c>
      <c r="S216" s="303">
        <v>0</v>
      </c>
      <c r="U216" s="320"/>
      <c r="W216" s="327"/>
      <c r="X216" s="322"/>
      <c r="Y216" s="328"/>
    </row>
    <row r="217" spans="1:25" s="304" customFormat="1" x14ac:dyDescent="0.25">
      <c r="A217" s="298" t="s">
        <v>760</v>
      </c>
      <c r="B217" s="298" t="s">
        <v>1068</v>
      </c>
      <c r="C217" s="307">
        <v>568</v>
      </c>
      <c r="D217" s="298" t="b">
        <v>0</v>
      </c>
      <c r="E217" s="298" t="s">
        <v>1257</v>
      </c>
      <c r="F217" s="300"/>
      <c r="G217" s="300"/>
      <c r="H217" s="300"/>
      <c r="I217" s="300"/>
      <c r="J217" s="301"/>
      <c r="K217" s="302"/>
      <c r="L217" s="302"/>
      <c r="M217" s="302"/>
      <c r="N217" s="302"/>
      <c r="O217" s="301"/>
      <c r="P217" s="303">
        <v>0</v>
      </c>
      <c r="Q217" s="303">
        <v>0</v>
      </c>
      <c r="R217" s="303">
        <v>0</v>
      </c>
      <c r="S217" s="303">
        <v>0</v>
      </c>
      <c r="U217" s="320"/>
      <c r="W217" s="327"/>
      <c r="X217" s="322"/>
      <c r="Y217" s="328"/>
    </row>
    <row r="218" spans="1:25" s="304" customFormat="1" x14ac:dyDescent="0.25">
      <c r="A218" s="298" t="s">
        <v>760</v>
      </c>
      <c r="B218" s="298" t="s">
        <v>1069</v>
      </c>
      <c r="C218" s="307">
        <v>556</v>
      </c>
      <c r="D218" s="298" t="b">
        <v>0</v>
      </c>
      <c r="E218" s="298" t="s">
        <v>1575</v>
      </c>
      <c r="F218" s="300">
        <v>0.4094198444900512</v>
      </c>
      <c r="G218" s="300">
        <v>0.24192990810775758</v>
      </c>
      <c r="H218" s="300">
        <v>0.2512349136581421</v>
      </c>
      <c r="I218" s="300">
        <v>0.3721998586273193</v>
      </c>
      <c r="J218" s="301"/>
      <c r="K218" s="302">
        <v>43573.976388888892</v>
      </c>
      <c r="L218" s="302">
        <v>43705.090277777781</v>
      </c>
      <c r="M218" s="302">
        <v>43710.087500000001</v>
      </c>
      <c r="N218" s="302">
        <v>43917.048611111109</v>
      </c>
      <c r="O218" s="301"/>
      <c r="P218" s="303">
        <v>0</v>
      </c>
      <c r="Q218" s="303">
        <v>0</v>
      </c>
      <c r="R218" s="303">
        <v>0</v>
      </c>
      <c r="S218" s="303">
        <v>0</v>
      </c>
      <c r="U218" s="320">
        <v>7.4175824175824176E-2</v>
      </c>
      <c r="W218" s="327"/>
      <c r="X218" s="322"/>
      <c r="Y218" s="328"/>
    </row>
    <row r="219" spans="1:25" s="304" customFormat="1" x14ac:dyDescent="0.25">
      <c r="A219" s="298" t="s">
        <v>760</v>
      </c>
      <c r="B219" s="298" t="s">
        <v>1070</v>
      </c>
      <c r="C219" s="307">
        <v>564</v>
      </c>
      <c r="D219" s="298" t="b">
        <v>0</v>
      </c>
      <c r="E219" s="298" t="s">
        <v>1257</v>
      </c>
      <c r="F219" s="300"/>
      <c r="G219" s="300"/>
      <c r="H219" s="300"/>
      <c r="I219" s="300"/>
      <c r="J219" s="301"/>
      <c r="K219" s="302"/>
      <c r="L219" s="302"/>
      <c r="M219" s="302"/>
      <c r="N219" s="302"/>
      <c r="O219" s="301"/>
      <c r="P219" s="303">
        <v>0</v>
      </c>
      <c r="Q219" s="303">
        <v>0</v>
      </c>
      <c r="R219" s="303">
        <v>0</v>
      </c>
      <c r="S219" s="303">
        <v>0</v>
      </c>
      <c r="U219" s="320"/>
      <c r="W219" s="327"/>
      <c r="X219" s="322"/>
      <c r="Y219" s="328"/>
    </row>
    <row r="220" spans="1:25" s="304" customFormat="1" x14ac:dyDescent="0.25">
      <c r="A220" s="298" t="s">
        <v>760</v>
      </c>
      <c r="B220" s="298" t="s">
        <v>1071</v>
      </c>
      <c r="C220" s="307">
        <v>549</v>
      </c>
      <c r="D220" s="298" t="b">
        <v>0</v>
      </c>
      <c r="E220" s="298" t="s">
        <v>1388</v>
      </c>
      <c r="F220" s="300">
        <v>0.65739803800201413</v>
      </c>
      <c r="G220" s="300">
        <v>0.53875932170867913</v>
      </c>
      <c r="H220" s="300">
        <v>0.59319354512786859</v>
      </c>
      <c r="I220" s="300">
        <v>0.77324522537612905</v>
      </c>
      <c r="J220" s="301"/>
      <c r="K220" s="302">
        <v>43600.989583333336</v>
      </c>
      <c r="L220" s="302">
        <v>43667.161805555559</v>
      </c>
      <c r="M220" s="302">
        <v>43730.077777777777</v>
      </c>
      <c r="N220" s="302">
        <v>43853.105555555558</v>
      </c>
      <c r="O220" s="301"/>
      <c r="P220" s="303">
        <v>0</v>
      </c>
      <c r="Q220" s="303">
        <v>0</v>
      </c>
      <c r="R220" s="303">
        <v>0</v>
      </c>
      <c r="S220" s="303">
        <v>0</v>
      </c>
      <c r="U220" s="320">
        <v>1.9230769230769232E-2</v>
      </c>
      <c r="W220" s="327"/>
      <c r="X220" s="322"/>
      <c r="Y220" s="328"/>
    </row>
    <row r="221" spans="1:25" s="304" customFormat="1" x14ac:dyDescent="0.25">
      <c r="A221" s="298" t="s">
        <v>762</v>
      </c>
      <c r="B221" s="298" t="s">
        <v>1072</v>
      </c>
      <c r="C221" s="307">
        <v>712</v>
      </c>
      <c r="D221" s="298" t="b">
        <v>0</v>
      </c>
      <c r="E221" s="298" t="s">
        <v>1389</v>
      </c>
      <c r="F221" s="300">
        <v>2.7879462036437985</v>
      </c>
      <c r="G221" s="300">
        <v>2.3470097489166259</v>
      </c>
      <c r="H221" s="300">
        <v>2.5116632779541015</v>
      </c>
      <c r="I221" s="300">
        <v>3.2456271441802973</v>
      </c>
      <c r="J221" s="301"/>
      <c r="K221" s="302">
        <v>43600.104861111111</v>
      </c>
      <c r="L221" s="302">
        <v>43684.15902777778</v>
      </c>
      <c r="M221" s="302">
        <v>43732.161805555559</v>
      </c>
      <c r="N221" s="302">
        <v>43918.109027777777</v>
      </c>
      <c r="O221" s="301"/>
      <c r="P221" s="303">
        <v>0</v>
      </c>
      <c r="Q221" s="303">
        <v>0</v>
      </c>
      <c r="R221" s="303">
        <v>0</v>
      </c>
      <c r="S221" s="303">
        <v>0</v>
      </c>
      <c r="U221" s="320">
        <v>1.6483516483516484E-2</v>
      </c>
      <c r="W221" s="327"/>
      <c r="X221" s="322"/>
      <c r="Y221" s="328"/>
    </row>
    <row r="222" spans="1:25" s="304" customFormat="1" x14ac:dyDescent="0.25">
      <c r="A222" s="298" t="s">
        <v>762</v>
      </c>
      <c r="B222" s="298" t="s">
        <v>1073</v>
      </c>
      <c r="C222" s="307">
        <v>713</v>
      </c>
      <c r="D222" s="298" t="b">
        <v>0</v>
      </c>
      <c r="E222" s="298" t="s">
        <v>1390</v>
      </c>
      <c r="F222" s="300">
        <v>2.4103790306701658</v>
      </c>
      <c r="G222" s="300">
        <v>1.8852906948852537</v>
      </c>
      <c r="H222" s="300">
        <v>2.2763138370666502</v>
      </c>
      <c r="I222" s="300">
        <v>2.9466393690185542</v>
      </c>
      <c r="J222" s="301"/>
      <c r="K222" s="302">
        <v>43601.205555555556</v>
      </c>
      <c r="L222" s="302">
        <v>43659.254861111112</v>
      </c>
      <c r="M222" s="302">
        <v>43731.163888888892</v>
      </c>
      <c r="N222" s="302">
        <v>43773.107638888891</v>
      </c>
      <c r="O222" s="301"/>
      <c r="P222" s="303">
        <v>0</v>
      </c>
      <c r="Q222" s="303">
        <v>0</v>
      </c>
      <c r="R222" s="303">
        <v>0</v>
      </c>
      <c r="S222" s="303">
        <v>0</v>
      </c>
      <c r="U222" s="320">
        <v>2.197802197802198E-2</v>
      </c>
      <c r="W222" s="327"/>
      <c r="X222" s="322"/>
      <c r="Y222" s="328"/>
    </row>
    <row r="223" spans="1:25" s="304" customFormat="1" x14ac:dyDescent="0.25">
      <c r="A223" s="298" t="s">
        <v>762</v>
      </c>
      <c r="B223" s="298" t="s">
        <v>1074</v>
      </c>
      <c r="C223" s="307">
        <v>761</v>
      </c>
      <c r="D223" s="298" t="b">
        <v>0</v>
      </c>
      <c r="E223" s="298" t="s">
        <v>1257</v>
      </c>
      <c r="F223" s="300"/>
      <c r="G223" s="300"/>
      <c r="H223" s="300"/>
      <c r="I223" s="300"/>
      <c r="J223" s="301"/>
      <c r="K223" s="302"/>
      <c r="L223" s="302"/>
      <c r="M223" s="302"/>
      <c r="N223" s="302"/>
      <c r="O223" s="301"/>
      <c r="P223" s="303">
        <v>0</v>
      </c>
      <c r="Q223" s="303">
        <v>0</v>
      </c>
      <c r="R223" s="303">
        <v>0</v>
      </c>
      <c r="S223" s="303">
        <v>0</v>
      </c>
      <c r="U223" s="320"/>
      <c r="W223" s="327"/>
      <c r="X223" s="322"/>
      <c r="Y223" s="328"/>
    </row>
    <row r="224" spans="1:25" s="304" customFormat="1" x14ac:dyDescent="0.25">
      <c r="A224" s="298" t="s">
        <v>762</v>
      </c>
      <c r="B224" s="298" t="s">
        <v>1075</v>
      </c>
      <c r="C224" s="307">
        <v>718</v>
      </c>
      <c r="D224" s="298" t="b">
        <v>0</v>
      </c>
      <c r="E224" s="298" t="s">
        <v>1391</v>
      </c>
      <c r="F224" s="300">
        <v>7.6747358730316156E-2</v>
      </c>
      <c r="G224" s="300">
        <v>6.8374920504570003E-2</v>
      </c>
      <c r="H224" s="300">
        <v>7.7445063808441156E-2</v>
      </c>
      <c r="I224" s="300">
        <v>8.9538591241836538E-2</v>
      </c>
      <c r="J224" s="301"/>
      <c r="K224" s="302">
        <v>43585.012499999997</v>
      </c>
      <c r="L224" s="302">
        <v>43673.237500000003</v>
      </c>
      <c r="M224" s="302">
        <v>43717.056250000001</v>
      </c>
      <c r="N224" s="302">
        <v>43852.953472222223</v>
      </c>
      <c r="O224" s="301"/>
      <c r="P224" s="303">
        <v>0</v>
      </c>
      <c r="Q224" s="303">
        <v>0</v>
      </c>
      <c r="R224" s="303">
        <v>0</v>
      </c>
      <c r="S224" s="303">
        <v>0</v>
      </c>
      <c r="U224" s="320">
        <v>3.8461538461538464E-2</v>
      </c>
      <c r="W224" s="327"/>
      <c r="X224" s="322"/>
      <c r="Y224" s="328"/>
    </row>
    <row r="225" spans="1:25" s="304" customFormat="1" x14ac:dyDescent="0.25">
      <c r="A225" s="298" t="s">
        <v>762</v>
      </c>
      <c r="B225" s="298" t="s">
        <v>1076</v>
      </c>
      <c r="C225" s="307">
        <v>750</v>
      </c>
      <c r="D225" s="298" t="b">
        <v>0</v>
      </c>
      <c r="E225" s="298" t="s">
        <v>1392</v>
      </c>
      <c r="F225" s="300">
        <v>2.8270166705322266</v>
      </c>
      <c r="G225" s="300">
        <v>2.5730595805664063</v>
      </c>
      <c r="H225" s="300">
        <v>2.7125962355346678</v>
      </c>
      <c r="I225" s="300">
        <v>3.3851638718261716</v>
      </c>
      <c r="J225" s="301"/>
      <c r="K225" s="302">
        <v>43601.147916666669</v>
      </c>
      <c r="L225" s="302">
        <v>43674.228472222225</v>
      </c>
      <c r="M225" s="302">
        <v>43732.142361111109</v>
      </c>
      <c r="N225" s="302">
        <v>43795.104166666664</v>
      </c>
      <c r="O225" s="301"/>
      <c r="P225" s="303">
        <v>0</v>
      </c>
      <c r="Q225" s="303">
        <v>0</v>
      </c>
      <c r="R225" s="303">
        <v>0</v>
      </c>
      <c r="S225" s="303">
        <v>0</v>
      </c>
      <c r="U225" s="320">
        <v>1.6483516483516484E-2</v>
      </c>
      <c r="W225" s="327"/>
      <c r="X225" s="322"/>
      <c r="Y225" s="328"/>
    </row>
    <row r="226" spans="1:25" s="304" customFormat="1" x14ac:dyDescent="0.25">
      <c r="A226" s="298" t="s">
        <v>762</v>
      </c>
      <c r="B226" s="298" t="s">
        <v>1077</v>
      </c>
      <c r="C226" s="307">
        <v>757</v>
      </c>
      <c r="D226" s="298" t="b">
        <v>0</v>
      </c>
      <c r="E226" s="298" t="s">
        <v>1393</v>
      </c>
      <c r="F226" s="300">
        <v>8.3744968191146851E-2</v>
      </c>
      <c r="G226" s="300">
        <v>4.5361858905792231E-2</v>
      </c>
      <c r="H226" s="300">
        <v>8.5140723566055287E-2</v>
      </c>
      <c r="I226" s="300" t="s">
        <v>874</v>
      </c>
      <c r="J226" s="301"/>
      <c r="K226" s="302">
        <v>43576.201388888891</v>
      </c>
      <c r="L226" s="302">
        <v>43677.225694444445</v>
      </c>
      <c r="M226" s="302">
        <v>43723.626388888886</v>
      </c>
      <c r="N226" s="302" t="s">
        <v>875</v>
      </c>
      <c r="O226" s="301"/>
      <c r="P226" s="303">
        <v>0</v>
      </c>
      <c r="Q226" s="303">
        <v>0</v>
      </c>
      <c r="R226" s="303">
        <v>0</v>
      </c>
      <c r="S226" s="303">
        <v>0</v>
      </c>
      <c r="U226" s="320">
        <v>0.15934065934065933</v>
      </c>
      <c r="W226" s="327"/>
      <c r="X226" s="322"/>
      <c r="Y226" s="328"/>
    </row>
    <row r="227" spans="1:25" s="304" customFormat="1" x14ac:dyDescent="0.25">
      <c r="A227" s="298" t="s">
        <v>762</v>
      </c>
      <c r="B227" s="298" t="s">
        <v>1078</v>
      </c>
      <c r="C227" s="307">
        <v>726</v>
      </c>
      <c r="D227" s="298" t="b">
        <v>0</v>
      </c>
      <c r="E227" s="298" t="s">
        <v>1394</v>
      </c>
      <c r="F227" s="300">
        <v>2.2369100706481935</v>
      </c>
      <c r="G227" s="300">
        <v>1.9238636108398435</v>
      </c>
      <c r="H227" s="300">
        <v>2.0541058166809081</v>
      </c>
      <c r="I227" s="300">
        <v>2.5420489155273436</v>
      </c>
      <c r="J227" s="301"/>
      <c r="K227" s="302">
        <v>43611.20208333333</v>
      </c>
      <c r="L227" s="302">
        <v>43684.152083333334</v>
      </c>
      <c r="M227" s="302">
        <v>43709.133333333331</v>
      </c>
      <c r="N227" s="302">
        <v>43917.200694444444</v>
      </c>
      <c r="O227" s="301"/>
      <c r="P227" s="303">
        <v>0</v>
      </c>
      <c r="Q227" s="303">
        <v>0</v>
      </c>
      <c r="R227" s="303">
        <v>0</v>
      </c>
      <c r="S227" s="303">
        <v>0</v>
      </c>
      <c r="U227" s="320">
        <v>3.2967032967032968E-2</v>
      </c>
      <c r="W227" s="327"/>
      <c r="X227" s="322"/>
      <c r="Y227" s="328"/>
    </row>
    <row r="228" spans="1:25" s="304" customFormat="1" x14ac:dyDescent="0.25">
      <c r="A228" s="298" t="s">
        <v>762</v>
      </c>
      <c r="B228" s="298" t="s">
        <v>1079</v>
      </c>
      <c r="C228" s="307">
        <v>735</v>
      </c>
      <c r="D228" s="298" t="b">
        <v>0</v>
      </c>
      <c r="E228" s="298" t="s">
        <v>1395</v>
      </c>
      <c r="F228" s="300">
        <v>4.7150001525878906</v>
      </c>
      <c r="G228" s="300">
        <v>4.7058000564575195</v>
      </c>
      <c r="H228" s="300">
        <v>5.002960205078125</v>
      </c>
      <c r="I228" s="300">
        <v>1.104000024497509E-2</v>
      </c>
      <c r="J228" s="301"/>
      <c r="K228" s="302">
        <v>43589.939583333333</v>
      </c>
      <c r="L228" s="302">
        <v>43624.195833333331</v>
      </c>
      <c r="M228" s="302">
        <v>43730.10833333333</v>
      </c>
      <c r="N228" s="302">
        <v>43773.105555555558</v>
      </c>
      <c r="O228" s="301"/>
      <c r="P228" s="303">
        <v>0</v>
      </c>
      <c r="Q228" s="303">
        <v>0</v>
      </c>
      <c r="R228" s="303">
        <v>0</v>
      </c>
      <c r="S228" s="303">
        <v>0</v>
      </c>
      <c r="U228" s="320">
        <v>3.021978021978022E-2</v>
      </c>
      <c r="W228" s="327"/>
      <c r="X228" s="322"/>
      <c r="Y228" s="328"/>
    </row>
    <row r="229" spans="1:25" s="304" customFormat="1" x14ac:dyDescent="0.25">
      <c r="A229" s="298" t="s">
        <v>762</v>
      </c>
      <c r="B229" s="298" t="s">
        <v>1080</v>
      </c>
      <c r="C229" s="307">
        <v>741</v>
      </c>
      <c r="D229" s="298" t="b">
        <v>0</v>
      </c>
      <c r="E229" s="298" t="s">
        <v>1396</v>
      </c>
      <c r="F229" s="300">
        <v>4.2978815960083008</v>
      </c>
      <c r="G229" s="300">
        <v>3.4438870918579099</v>
      </c>
      <c r="H229" s="300">
        <v>3.7397152078247071</v>
      </c>
      <c r="I229" s="300">
        <v>4.4095149899291988</v>
      </c>
      <c r="J229" s="301"/>
      <c r="K229" s="302">
        <v>43583.265277777777</v>
      </c>
      <c r="L229" s="302">
        <v>43688.239583333336</v>
      </c>
      <c r="M229" s="302">
        <v>43724.151388888888</v>
      </c>
      <c r="N229" s="302">
        <v>43921.193749999999</v>
      </c>
      <c r="O229" s="301"/>
      <c r="P229" s="303">
        <v>0</v>
      </c>
      <c r="Q229" s="303">
        <v>0</v>
      </c>
      <c r="R229" s="303">
        <v>0</v>
      </c>
      <c r="S229" s="303">
        <v>0</v>
      </c>
      <c r="U229" s="320">
        <v>1.9230769230769232E-2</v>
      </c>
      <c r="W229" s="327"/>
      <c r="X229" s="322"/>
      <c r="Y229" s="328"/>
    </row>
    <row r="230" spans="1:25" s="304" customFormat="1" x14ac:dyDescent="0.25">
      <c r="A230" s="298" t="s">
        <v>762</v>
      </c>
      <c r="B230" s="298" t="s">
        <v>1081</v>
      </c>
      <c r="C230" s="307">
        <v>763</v>
      </c>
      <c r="D230" s="298" t="b">
        <v>0</v>
      </c>
      <c r="E230" s="298" t="s">
        <v>1257</v>
      </c>
      <c r="F230" s="300"/>
      <c r="G230" s="300"/>
      <c r="H230" s="300"/>
      <c r="I230" s="300"/>
      <c r="J230" s="301"/>
      <c r="K230" s="302"/>
      <c r="L230" s="302"/>
      <c r="M230" s="302"/>
      <c r="N230" s="302"/>
      <c r="O230" s="301"/>
      <c r="P230" s="303">
        <v>0</v>
      </c>
      <c r="Q230" s="303">
        <v>0</v>
      </c>
      <c r="R230" s="303">
        <v>0</v>
      </c>
      <c r="S230" s="303">
        <v>0</v>
      </c>
      <c r="U230" s="320"/>
      <c r="W230" s="327"/>
      <c r="X230" s="322"/>
      <c r="Y230" s="328"/>
    </row>
    <row r="231" spans="1:25" s="304" customFormat="1" x14ac:dyDescent="0.25">
      <c r="A231" s="298" t="s">
        <v>764</v>
      </c>
      <c r="B231" s="298" t="s">
        <v>1082</v>
      </c>
      <c r="C231" s="307">
        <v>460</v>
      </c>
      <c r="D231" s="298" t="b">
        <v>0</v>
      </c>
      <c r="E231" s="298" t="s">
        <v>1397</v>
      </c>
      <c r="F231" s="300">
        <v>1.5256289598999022</v>
      </c>
      <c r="G231" s="300">
        <v>1.0679402428588867</v>
      </c>
      <c r="H231" s="300">
        <v>1.2725977827148436</v>
      </c>
      <c r="I231" s="300">
        <v>1.2130610094909668</v>
      </c>
      <c r="J231" s="301"/>
      <c r="K231" s="302">
        <v>43611.09097222222</v>
      </c>
      <c r="L231" s="302">
        <v>43691.097222222219</v>
      </c>
      <c r="M231" s="302">
        <v>43709.079861111109</v>
      </c>
      <c r="N231" s="302">
        <v>43835.113194444442</v>
      </c>
      <c r="O231" s="301"/>
      <c r="P231" s="303">
        <v>0</v>
      </c>
      <c r="Q231" s="303">
        <v>0</v>
      </c>
      <c r="R231" s="303">
        <v>0</v>
      </c>
      <c r="S231" s="303">
        <v>0</v>
      </c>
      <c r="U231" s="320">
        <v>8.2417582417582416E-2</v>
      </c>
      <c r="W231" s="327"/>
      <c r="X231" s="322"/>
      <c r="Y231" s="328"/>
    </row>
    <row r="232" spans="1:25" s="304" customFormat="1" x14ac:dyDescent="0.25">
      <c r="A232" s="298" t="s">
        <v>764</v>
      </c>
      <c r="B232" s="298" t="s">
        <v>1083</v>
      </c>
      <c r="C232" s="307">
        <v>462</v>
      </c>
      <c r="D232" s="298" t="b">
        <v>1</v>
      </c>
      <c r="E232" s="298" t="s">
        <v>1398</v>
      </c>
      <c r="F232" s="300">
        <v>5.8706222191772461</v>
      </c>
      <c r="G232" s="300">
        <v>5.7989897109374997</v>
      </c>
      <c r="H232" s="300">
        <v>5.6811886755260526</v>
      </c>
      <c r="I232" s="300">
        <v>6.2049334522306925</v>
      </c>
      <c r="J232" s="301"/>
      <c r="K232" s="302">
        <v>43575.142361111109</v>
      </c>
      <c r="L232" s="302">
        <v>43640.166666666664</v>
      </c>
      <c r="M232" s="302">
        <v>43717.581250000003</v>
      </c>
      <c r="N232" s="302">
        <v>43859.426388888889</v>
      </c>
      <c r="O232" s="301"/>
      <c r="P232" s="303">
        <v>3.3286462719726559</v>
      </c>
      <c r="Q232" s="303">
        <v>3.2942247012329102</v>
      </c>
      <c r="R232" s="303">
        <v>1.8606182750761507E-3</v>
      </c>
      <c r="S232" s="303">
        <v>8.37278230881691E-3</v>
      </c>
      <c r="U232" s="320">
        <v>1.9230769230769232E-2</v>
      </c>
      <c r="W232" s="327"/>
      <c r="X232" s="322"/>
      <c r="Y232" s="328"/>
    </row>
    <row r="233" spans="1:25" s="304" customFormat="1" x14ac:dyDescent="0.25">
      <c r="A233" s="298" t="s">
        <v>764</v>
      </c>
      <c r="B233" s="298" t="s">
        <v>1084</v>
      </c>
      <c r="C233" s="307">
        <v>469</v>
      </c>
      <c r="D233" s="298" t="b">
        <v>0</v>
      </c>
      <c r="E233" s="298" t="s">
        <v>1399</v>
      </c>
      <c r="F233" s="300">
        <v>0.27450001239776611</v>
      </c>
      <c r="G233" s="300">
        <v>0.25619998574256897</v>
      </c>
      <c r="H233" s="300">
        <v>0.2257000058889389</v>
      </c>
      <c r="I233" s="300">
        <v>0.4025999903678894</v>
      </c>
      <c r="J233" s="301"/>
      <c r="K233" s="302">
        <v>43587.21875</v>
      </c>
      <c r="L233" s="302">
        <v>43631.074305555558</v>
      </c>
      <c r="M233" s="302">
        <v>43754.181250000001</v>
      </c>
      <c r="N233" s="302">
        <v>43851.101388888892</v>
      </c>
      <c r="O233" s="301"/>
      <c r="P233" s="303">
        <v>0</v>
      </c>
      <c r="Q233" s="303">
        <v>0</v>
      </c>
      <c r="R233" s="303">
        <v>0</v>
      </c>
      <c r="S233" s="303">
        <v>0</v>
      </c>
      <c r="U233" s="320">
        <v>0.21428571428571427</v>
      </c>
      <c r="W233" s="327"/>
      <c r="X233" s="322"/>
      <c r="Y233" s="328"/>
    </row>
    <row r="234" spans="1:25" s="304" customFormat="1" x14ac:dyDescent="0.25">
      <c r="A234" s="298" t="s">
        <v>764</v>
      </c>
      <c r="B234" s="298" t="s">
        <v>1085</v>
      </c>
      <c r="C234" s="307">
        <v>461</v>
      </c>
      <c r="D234" s="298" t="b">
        <v>0</v>
      </c>
      <c r="E234" s="298" t="s">
        <v>1400</v>
      </c>
      <c r="F234" s="300">
        <v>1.436691476104736</v>
      </c>
      <c r="G234" s="300">
        <v>1.0235496293945312</v>
      </c>
      <c r="H234" s="300">
        <v>1.2505915831298826</v>
      </c>
      <c r="I234" s="300">
        <v>1.3101436186523436</v>
      </c>
      <c r="J234" s="301"/>
      <c r="K234" s="302">
        <v>43601.079861111109</v>
      </c>
      <c r="L234" s="302">
        <v>43650.244444444441</v>
      </c>
      <c r="M234" s="302">
        <v>43719.186111111114</v>
      </c>
      <c r="N234" s="302">
        <v>43833.095833333333</v>
      </c>
      <c r="O234" s="301"/>
      <c r="P234" s="303">
        <v>0</v>
      </c>
      <c r="Q234" s="303">
        <v>0</v>
      </c>
      <c r="R234" s="303">
        <v>0</v>
      </c>
      <c r="S234" s="303">
        <v>0</v>
      </c>
      <c r="U234" s="320">
        <v>5.4945054945054944E-2</v>
      </c>
      <c r="W234" s="327"/>
      <c r="X234" s="322"/>
      <c r="Y234" s="328"/>
    </row>
    <row r="235" spans="1:25" s="304" customFormat="1" x14ac:dyDescent="0.25">
      <c r="A235" s="298" t="s">
        <v>764</v>
      </c>
      <c r="B235" s="298" t="s">
        <v>1086</v>
      </c>
      <c r="C235" s="307">
        <v>869</v>
      </c>
      <c r="D235" s="298" t="b">
        <v>1</v>
      </c>
      <c r="E235" s="298" t="s">
        <v>1401</v>
      </c>
      <c r="F235" s="300">
        <v>1.5723872282791138</v>
      </c>
      <c r="G235" s="300">
        <v>1.2030501044616697</v>
      </c>
      <c r="H235" s="300">
        <v>1.2560529604759214</v>
      </c>
      <c r="I235" s="300">
        <v>1.7324203144531249</v>
      </c>
      <c r="J235" s="301"/>
      <c r="K235" s="302">
        <v>43612.022916666669</v>
      </c>
      <c r="L235" s="302">
        <v>43670.229166666664</v>
      </c>
      <c r="M235" s="302">
        <v>43719.074999999997</v>
      </c>
      <c r="N235" s="302">
        <v>43915.034722222219</v>
      </c>
      <c r="O235" s="301"/>
      <c r="P235" s="303">
        <v>0.29217690174102784</v>
      </c>
      <c r="Q235" s="303">
        <v>0.50340031878662106</v>
      </c>
      <c r="R235" s="303">
        <v>0.26612290436935426</v>
      </c>
      <c r="S235" s="303">
        <v>0.34800686236572265</v>
      </c>
      <c r="U235" s="320">
        <v>2.7472527472527472E-2</v>
      </c>
      <c r="W235" s="327"/>
      <c r="X235" s="322"/>
      <c r="Y235" s="328"/>
    </row>
    <row r="236" spans="1:25" s="304" customFormat="1" x14ac:dyDescent="0.25">
      <c r="A236" s="298" t="s">
        <v>764</v>
      </c>
      <c r="B236" s="298" t="s">
        <v>1087</v>
      </c>
      <c r="C236" s="307">
        <v>871</v>
      </c>
      <c r="D236" s="298" t="b">
        <v>1</v>
      </c>
      <c r="E236" s="298" t="s">
        <v>1402</v>
      </c>
      <c r="F236" s="300">
        <v>2.9508948378601074</v>
      </c>
      <c r="G236" s="300">
        <v>2.0769510286540984</v>
      </c>
      <c r="H236" s="300">
        <v>2.3517761413726808</v>
      </c>
      <c r="I236" s="300">
        <v>2.9179158450469971</v>
      </c>
      <c r="J236" s="301"/>
      <c r="K236" s="302">
        <v>43577.64166666667</v>
      </c>
      <c r="L236" s="302">
        <v>43671.612500000003</v>
      </c>
      <c r="M236" s="302">
        <v>43709.269444444442</v>
      </c>
      <c r="N236" s="302">
        <v>43773.088888888888</v>
      </c>
      <c r="O236" s="301"/>
      <c r="P236" s="303">
        <v>2</v>
      </c>
      <c r="Q236" s="303">
        <v>2</v>
      </c>
      <c r="R236" s="303">
        <v>2</v>
      </c>
      <c r="S236" s="303">
        <v>2</v>
      </c>
      <c r="U236" s="320">
        <v>5.4945054945054944E-2</v>
      </c>
      <c r="W236" s="327"/>
      <c r="X236" s="322"/>
      <c r="Y236" s="328"/>
    </row>
    <row r="237" spans="1:25" s="304" customFormat="1" x14ac:dyDescent="0.25">
      <c r="A237" s="298" t="s">
        <v>764</v>
      </c>
      <c r="B237" s="298" t="s">
        <v>764</v>
      </c>
      <c r="C237" s="307">
        <v>464</v>
      </c>
      <c r="D237" s="298" t="b">
        <v>0</v>
      </c>
      <c r="E237" s="298" t="s">
        <v>1403</v>
      </c>
      <c r="F237" s="300">
        <v>2.0875425330963133</v>
      </c>
      <c r="G237" s="300">
        <v>1.6465909614257812</v>
      </c>
      <c r="H237" s="300">
        <v>1.8475308960571288</v>
      </c>
      <c r="I237" s="300">
        <v>1.9870724931030272</v>
      </c>
      <c r="J237" s="301"/>
      <c r="K237" s="302">
        <v>43611.270138888889</v>
      </c>
      <c r="L237" s="302">
        <v>43669.119444444441</v>
      </c>
      <c r="M237" s="302">
        <v>43765.088888888888</v>
      </c>
      <c r="N237" s="302">
        <v>43891.152777777781</v>
      </c>
      <c r="O237" s="301"/>
      <c r="P237" s="303">
        <v>0</v>
      </c>
      <c r="Q237" s="303">
        <v>0</v>
      </c>
      <c r="R237" s="303">
        <v>0</v>
      </c>
      <c r="S237" s="303">
        <v>0</v>
      </c>
      <c r="U237" s="320">
        <v>9.0659340659340656E-2</v>
      </c>
      <c r="W237" s="327"/>
      <c r="X237" s="322"/>
      <c r="Y237" s="328"/>
    </row>
    <row r="238" spans="1:25" s="304" customFormat="1" x14ac:dyDescent="0.25">
      <c r="A238" s="298" t="s">
        <v>764</v>
      </c>
      <c r="B238" s="298" t="s">
        <v>1088</v>
      </c>
      <c r="C238" s="307">
        <v>465</v>
      </c>
      <c r="D238" s="298" t="b">
        <v>1</v>
      </c>
      <c r="E238" s="298" t="s">
        <v>1404</v>
      </c>
      <c r="F238" s="300">
        <v>0.17028144258975983</v>
      </c>
      <c r="G238" s="300">
        <v>0.12747845793914794</v>
      </c>
      <c r="H238" s="300">
        <v>0.15911544955635071</v>
      </c>
      <c r="I238" s="300">
        <v>0.23541640876483916</v>
      </c>
      <c r="J238" s="301"/>
      <c r="K238" s="302">
        <v>43570.456250000003</v>
      </c>
      <c r="L238" s="302">
        <v>43698.534722222219</v>
      </c>
      <c r="M238" s="302">
        <v>43715.091666666667</v>
      </c>
      <c r="N238" s="302">
        <v>43772.947222222225</v>
      </c>
      <c r="O238" s="301"/>
      <c r="P238" s="303">
        <v>0.11631246036338806</v>
      </c>
      <c r="Q238" s="303">
        <v>5.3038481671333314E-2</v>
      </c>
      <c r="R238" s="303">
        <v>6.7926476924896242E-2</v>
      </c>
      <c r="S238" s="303">
        <v>0.17400343118286132</v>
      </c>
      <c r="U238" s="320">
        <v>0.21978021978021978</v>
      </c>
      <c r="W238" s="327"/>
      <c r="X238" s="322"/>
      <c r="Y238" s="328"/>
    </row>
    <row r="239" spans="1:25" s="304" customFormat="1" x14ac:dyDescent="0.25">
      <c r="A239" s="298" t="s">
        <v>764</v>
      </c>
      <c r="B239" s="298" t="s">
        <v>1089</v>
      </c>
      <c r="C239" s="307">
        <v>401</v>
      </c>
      <c r="D239" s="298" t="b">
        <v>1</v>
      </c>
      <c r="E239" s="298" t="s">
        <v>1405</v>
      </c>
      <c r="F239" s="300">
        <v>0.38055514883995051</v>
      </c>
      <c r="G239" s="300">
        <v>0.27105751162928343</v>
      </c>
      <c r="H239" s="300">
        <v>0.42020261303693052</v>
      </c>
      <c r="I239" s="300">
        <v>0.59319393853950497</v>
      </c>
      <c r="J239" s="301"/>
      <c r="K239" s="302">
        <v>43597.685416666667</v>
      </c>
      <c r="L239" s="302">
        <v>43666.113194444442</v>
      </c>
      <c r="M239" s="302">
        <v>43739.209722222222</v>
      </c>
      <c r="N239" s="302">
        <v>43906.013194444444</v>
      </c>
      <c r="O239" s="301"/>
      <c r="P239" s="303">
        <v>0.90649032771587379</v>
      </c>
      <c r="Q239" s="303">
        <v>0.58731975951164961</v>
      </c>
      <c r="R239" s="303">
        <v>0.92403639739400145</v>
      </c>
      <c r="S239" s="303">
        <v>0.7912711549491882</v>
      </c>
      <c r="U239" s="320">
        <v>0.17582417582417584</v>
      </c>
      <c r="W239" s="327"/>
      <c r="X239" s="322"/>
      <c r="Y239" s="328"/>
    </row>
    <row r="240" spans="1:25" s="304" customFormat="1" x14ac:dyDescent="0.25">
      <c r="A240" s="298" t="s">
        <v>764</v>
      </c>
      <c r="B240" s="298" t="s">
        <v>1090</v>
      </c>
      <c r="C240" s="307">
        <v>435</v>
      </c>
      <c r="D240" s="298" t="b">
        <v>1</v>
      </c>
      <c r="E240" s="298" t="s">
        <v>1406</v>
      </c>
      <c r="F240" s="300">
        <v>0.51924243936157222</v>
      </c>
      <c r="G240" s="300">
        <v>0.39274645098251104</v>
      </c>
      <c r="H240" s="300">
        <v>0.55754146196305743</v>
      </c>
      <c r="I240" s="300">
        <v>0.5380629503808021</v>
      </c>
      <c r="J240" s="301"/>
      <c r="K240" s="302">
        <v>43596.598611111112</v>
      </c>
      <c r="L240" s="302">
        <v>43660.020833333336</v>
      </c>
      <c r="M240" s="302">
        <v>43709.995833333334</v>
      </c>
      <c r="N240" s="302">
        <v>43833.254861111112</v>
      </c>
      <c r="O240" s="301"/>
      <c r="P240" s="303">
        <v>0.15725443936157227</v>
      </c>
      <c r="Q240" s="303">
        <v>0.14507045098251103</v>
      </c>
      <c r="R240" s="303">
        <v>0.11934546196305751</v>
      </c>
      <c r="S240" s="303">
        <v>0.19512695038080216</v>
      </c>
      <c r="U240" s="320">
        <v>0.11813186813186813</v>
      </c>
      <c r="W240" s="327"/>
      <c r="X240" s="322"/>
      <c r="Y240" s="328"/>
    </row>
    <row r="241" spans="1:25" s="304" customFormat="1" x14ac:dyDescent="0.25">
      <c r="A241" s="298" t="s">
        <v>764</v>
      </c>
      <c r="B241" s="298" t="s">
        <v>1091</v>
      </c>
      <c r="C241" s="307">
        <v>459</v>
      </c>
      <c r="D241" s="298" t="b">
        <v>0</v>
      </c>
      <c r="E241" s="298" t="s">
        <v>1407</v>
      </c>
      <c r="F241" s="300">
        <v>2.1903962534179686</v>
      </c>
      <c r="G241" s="300">
        <v>1.5725443936157226</v>
      </c>
      <c r="H241" s="300">
        <v>1.954049384979248</v>
      </c>
      <c r="I241" s="300">
        <v>1.9149683071594237</v>
      </c>
      <c r="J241" s="301"/>
      <c r="K241" s="302">
        <v>43601.07708333333</v>
      </c>
      <c r="L241" s="302">
        <v>43666.074999999997</v>
      </c>
      <c r="M241" s="302">
        <v>43709.122916666667</v>
      </c>
      <c r="N241" s="302">
        <v>43828.104861111111</v>
      </c>
      <c r="O241" s="301"/>
      <c r="P241" s="303">
        <v>0</v>
      </c>
      <c r="Q241" s="303">
        <v>0</v>
      </c>
      <c r="R241" s="303">
        <v>0</v>
      </c>
      <c r="S241" s="303">
        <v>0</v>
      </c>
      <c r="U241" s="320">
        <v>1.9230769230769232E-2</v>
      </c>
      <c r="W241" s="327"/>
      <c r="X241" s="322"/>
      <c r="Y241" s="328"/>
    </row>
    <row r="242" spans="1:25" s="304" customFormat="1" x14ac:dyDescent="0.25">
      <c r="A242" s="298" t="s">
        <v>764</v>
      </c>
      <c r="B242" s="298" t="s">
        <v>1092</v>
      </c>
      <c r="C242" s="307">
        <v>964</v>
      </c>
      <c r="D242" s="298" t="b">
        <v>0</v>
      </c>
      <c r="E242" s="298" t="s">
        <v>1408</v>
      </c>
      <c r="F242" s="300">
        <v>1.0496405985870361</v>
      </c>
      <c r="G242" s="300">
        <v>2.3711237068214417</v>
      </c>
      <c r="H242" s="300">
        <v>3.4730090853290552</v>
      </c>
      <c r="I242" s="300">
        <v>3.4118076041908267</v>
      </c>
      <c r="J242" s="301"/>
      <c r="K242" s="302">
        <v>43600.791666666664</v>
      </c>
      <c r="L242" s="302">
        <v>43625.063888888886</v>
      </c>
      <c r="M242" s="302">
        <v>43719.035416666666</v>
      </c>
      <c r="N242" s="302">
        <v>43883.004861111112</v>
      </c>
      <c r="O242" s="301"/>
      <c r="P242" s="303">
        <v>2.1128562119522094</v>
      </c>
      <c r="Q242" s="303">
        <v>0.34463897896194462</v>
      </c>
      <c r="R242" s="303">
        <v>5.6990574356632226</v>
      </c>
      <c r="S242" s="303">
        <v>6.7199303582878116</v>
      </c>
      <c r="U242" s="320">
        <v>0.2087912087912088</v>
      </c>
      <c r="W242" s="327"/>
      <c r="X242" s="322"/>
      <c r="Y242" s="328"/>
    </row>
    <row r="243" spans="1:25" s="304" customFormat="1" x14ac:dyDescent="0.25">
      <c r="A243" s="298" t="s">
        <v>766</v>
      </c>
      <c r="B243" s="298" t="s">
        <v>1093</v>
      </c>
      <c r="C243" s="307">
        <v>269</v>
      </c>
      <c r="D243" s="298" t="b">
        <v>0</v>
      </c>
      <c r="E243" s="298" t="s">
        <v>1257</v>
      </c>
      <c r="F243" s="300"/>
      <c r="G243" s="300"/>
      <c r="H243" s="300"/>
      <c r="I243" s="300"/>
      <c r="J243" s="301"/>
      <c r="K243" s="302"/>
      <c r="L243" s="302"/>
      <c r="M243" s="302"/>
      <c r="N243" s="302"/>
      <c r="O243" s="301"/>
      <c r="P243" s="303">
        <v>0</v>
      </c>
      <c r="Q243" s="303">
        <v>0</v>
      </c>
      <c r="R243" s="303">
        <v>0</v>
      </c>
      <c r="S243" s="303">
        <v>0</v>
      </c>
      <c r="U243" s="320"/>
      <c r="W243" s="327"/>
      <c r="X243" s="322"/>
      <c r="Y243" s="328"/>
    </row>
    <row r="244" spans="1:25" s="304" customFormat="1" x14ac:dyDescent="0.25">
      <c r="A244" s="298" t="s">
        <v>766</v>
      </c>
      <c r="B244" s="298" t="s">
        <v>1094</v>
      </c>
      <c r="C244" s="307">
        <v>140</v>
      </c>
      <c r="D244" s="298" t="b">
        <v>0</v>
      </c>
      <c r="E244" s="298" t="s">
        <v>1257</v>
      </c>
      <c r="F244" s="300" t="s">
        <v>873</v>
      </c>
      <c r="G244" s="300" t="s">
        <v>873</v>
      </c>
      <c r="H244" s="300" t="s">
        <v>873</v>
      </c>
      <c r="I244" s="300" t="s">
        <v>873</v>
      </c>
      <c r="J244" s="301"/>
      <c r="K244" s="302" t="s">
        <v>875</v>
      </c>
      <c r="L244" s="302" t="s">
        <v>875</v>
      </c>
      <c r="M244" s="302" t="s">
        <v>875</v>
      </c>
      <c r="N244" s="302" t="s">
        <v>875</v>
      </c>
      <c r="O244" s="301"/>
      <c r="P244" s="303">
        <v>0</v>
      </c>
      <c r="Q244" s="303">
        <v>0</v>
      </c>
      <c r="R244" s="303">
        <v>0</v>
      </c>
      <c r="S244" s="303">
        <v>0</v>
      </c>
      <c r="U244" s="320">
        <v>0.61263736263736268</v>
      </c>
      <c r="W244" s="327"/>
      <c r="X244" s="322"/>
      <c r="Y244" s="328"/>
    </row>
    <row r="245" spans="1:25" s="304" customFormat="1" x14ac:dyDescent="0.25">
      <c r="A245" s="298" t="s">
        <v>766</v>
      </c>
      <c r="B245" s="298" t="s">
        <v>1095</v>
      </c>
      <c r="C245" s="307">
        <v>219</v>
      </c>
      <c r="D245" s="298" t="b">
        <v>0</v>
      </c>
      <c r="E245" s="298" t="s">
        <v>1410</v>
      </c>
      <c r="F245" s="300">
        <v>0.25681791698837275</v>
      </c>
      <c r="G245" s="300">
        <v>0.1235238328514099</v>
      </c>
      <c r="H245" s="300">
        <v>0.18772830755615236</v>
      </c>
      <c r="I245" s="300">
        <v>0.31683514373779292</v>
      </c>
      <c r="J245" s="301"/>
      <c r="K245" s="302">
        <v>43612.000694444447</v>
      </c>
      <c r="L245" s="302">
        <v>43700.003472222219</v>
      </c>
      <c r="M245" s="302">
        <v>43720</v>
      </c>
      <c r="N245" s="302">
        <v>43907.427083333336</v>
      </c>
      <c r="O245" s="301"/>
      <c r="P245" s="303">
        <v>0</v>
      </c>
      <c r="Q245" s="303">
        <v>0</v>
      </c>
      <c r="R245" s="303">
        <v>0</v>
      </c>
      <c r="S245" s="303">
        <v>0</v>
      </c>
      <c r="U245" s="320">
        <v>0.13461538461538461</v>
      </c>
      <c r="W245" s="327"/>
      <c r="X245" s="322"/>
      <c r="Y245" s="328"/>
    </row>
    <row r="246" spans="1:25" s="304" customFormat="1" x14ac:dyDescent="0.25">
      <c r="A246" s="298" t="s">
        <v>766</v>
      </c>
      <c r="B246" s="298" t="s">
        <v>1096</v>
      </c>
      <c r="C246" s="307">
        <v>217</v>
      </c>
      <c r="D246" s="298" t="b">
        <v>1</v>
      </c>
      <c r="E246" s="298" t="s">
        <v>1411</v>
      </c>
      <c r="F246" s="300">
        <v>0.32730326362609863</v>
      </c>
      <c r="G246" s="300">
        <v>0.23867317433452606</v>
      </c>
      <c r="H246" s="300">
        <v>0.39060244704437252</v>
      </c>
      <c r="I246" s="300">
        <v>0.35488858961343767</v>
      </c>
      <c r="J246" s="301"/>
      <c r="K246" s="302">
        <v>43609.537499999999</v>
      </c>
      <c r="L246" s="302">
        <v>43655.998611111114</v>
      </c>
      <c r="M246" s="302">
        <v>43731.994444444441</v>
      </c>
      <c r="N246" s="302">
        <v>43774.191666666666</v>
      </c>
      <c r="O246" s="301"/>
      <c r="P246" s="303">
        <v>0</v>
      </c>
      <c r="Q246" s="303">
        <v>7.257897515773773E-2</v>
      </c>
      <c r="R246" s="303">
        <v>0.39060244704437252</v>
      </c>
      <c r="S246" s="303">
        <v>0.35488858961343767</v>
      </c>
      <c r="U246" s="320">
        <v>0.18956043956043955</v>
      </c>
      <c r="W246" s="327"/>
      <c r="X246" s="322"/>
      <c r="Y246" s="328"/>
    </row>
    <row r="247" spans="1:25" s="304" customFormat="1" x14ac:dyDescent="0.25">
      <c r="A247" s="298" t="s">
        <v>766</v>
      </c>
      <c r="B247" s="298" t="s">
        <v>1097</v>
      </c>
      <c r="C247" s="307">
        <v>221</v>
      </c>
      <c r="D247" s="298" t="b">
        <v>0</v>
      </c>
      <c r="E247" s="298" t="s">
        <v>1257</v>
      </c>
      <c r="F247" s="300"/>
      <c r="G247" s="300"/>
      <c r="H247" s="300"/>
      <c r="I247" s="300"/>
      <c r="J247" s="301"/>
      <c r="K247" s="302"/>
      <c r="L247" s="302"/>
      <c r="M247" s="302"/>
      <c r="N247" s="302"/>
      <c r="O247" s="301"/>
      <c r="P247" s="303">
        <v>0</v>
      </c>
      <c r="Q247" s="303">
        <v>0</v>
      </c>
      <c r="R247" s="303">
        <v>0</v>
      </c>
      <c r="S247" s="303">
        <v>0</v>
      </c>
      <c r="U247" s="320"/>
      <c r="W247" s="327"/>
      <c r="X247" s="322"/>
      <c r="Y247" s="328"/>
    </row>
    <row r="248" spans="1:25" s="304" customFormat="1" x14ac:dyDescent="0.25">
      <c r="A248" s="298" t="s">
        <v>768</v>
      </c>
      <c r="B248" s="298" t="s">
        <v>1098</v>
      </c>
      <c r="C248" s="307">
        <v>330</v>
      </c>
      <c r="D248" s="298" t="b">
        <v>0</v>
      </c>
      <c r="E248" s="298" t="s">
        <v>1412</v>
      </c>
      <c r="F248" s="300">
        <v>0.56060552597045898</v>
      </c>
      <c r="G248" s="300">
        <v>0.40909048914909363</v>
      </c>
      <c r="H248" s="300">
        <v>0.49999949336051941</v>
      </c>
      <c r="I248" s="300">
        <v>0.65151447057723999</v>
      </c>
      <c r="J248" s="301"/>
      <c r="K248" s="302">
        <v>43615.104166666664</v>
      </c>
      <c r="L248" s="302">
        <v>43685.179166666669</v>
      </c>
      <c r="M248" s="302">
        <v>43731.106944444444</v>
      </c>
      <c r="N248" s="302">
        <v>43773.11041666667</v>
      </c>
      <c r="O248" s="301"/>
      <c r="P248" s="303">
        <v>0</v>
      </c>
      <c r="Q248" s="303">
        <v>0</v>
      </c>
      <c r="R248" s="303">
        <v>0</v>
      </c>
      <c r="S248" s="303">
        <v>0</v>
      </c>
      <c r="U248" s="320">
        <v>4.9450549450549448E-2</v>
      </c>
      <c r="W248" s="327"/>
      <c r="X248" s="322"/>
      <c r="Y248" s="328"/>
    </row>
    <row r="249" spans="1:25" s="304" customFormat="1" x14ac:dyDescent="0.25">
      <c r="A249" s="298" t="s">
        <v>770</v>
      </c>
      <c r="B249" s="298" t="s">
        <v>1099</v>
      </c>
      <c r="C249" s="307">
        <v>810</v>
      </c>
      <c r="D249" s="298" t="b">
        <v>0</v>
      </c>
      <c r="E249" s="298" t="s">
        <v>1694</v>
      </c>
      <c r="F249" s="300">
        <v>2.7627445459365845</v>
      </c>
      <c r="G249" s="300">
        <v>2.3668175935745239</v>
      </c>
      <c r="H249" s="300">
        <v>2.8628194332122803</v>
      </c>
      <c r="I249" s="300">
        <v>3.6036643981933594</v>
      </c>
      <c r="J249" s="301"/>
      <c r="K249" s="302">
        <v>43601.070833333331</v>
      </c>
      <c r="L249" s="302">
        <v>43646.222222222219</v>
      </c>
      <c r="M249" s="302">
        <v>43731.063194444447</v>
      </c>
      <c r="N249" s="302">
        <v>43921.061805555553</v>
      </c>
      <c r="O249" s="301"/>
      <c r="P249" s="303">
        <v>0</v>
      </c>
      <c r="Q249" s="303">
        <v>0</v>
      </c>
      <c r="R249" s="303">
        <v>0</v>
      </c>
      <c r="S249" s="303">
        <v>0</v>
      </c>
      <c r="U249" s="320">
        <v>1.6483516483516484E-2</v>
      </c>
      <c r="W249" s="327"/>
      <c r="X249" s="322"/>
      <c r="Y249" s="328"/>
    </row>
    <row r="250" spans="1:25" s="304" customFormat="1" x14ac:dyDescent="0.25">
      <c r="A250" s="298" t="s">
        <v>770</v>
      </c>
      <c r="B250" s="298" t="s">
        <v>1100</v>
      </c>
      <c r="C250" s="307">
        <v>856</v>
      </c>
      <c r="D250" s="298" t="b">
        <v>0</v>
      </c>
      <c r="E250" s="298" t="s">
        <v>1578</v>
      </c>
      <c r="F250" s="300">
        <v>-1.1879348013671787</v>
      </c>
      <c r="G250" s="300">
        <v>-1.3388175987262727</v>
      </c>
      <c r="H250" s="300">
        <v>-1.7301121142139435</v>
      </c>
      <c r="I250" s="300">
        <v>-1.4523187912273405</v>
      </c>
      <c r="J250" s="301"/>
      <c r="K250" s="302">
        <v>43562.130555555559</v>
      </c>
      <c r="L250" s="302">
        <v>43673.669444444444</v>
      </c>
      <c r="M250" s="302">
        <v>43750.56527777778</v>
      </c>
      <c r="N250" s="302">
        <v>43871.959027777775</v>
      </c>
      <c r="O250" s="301"/>
      <c r="P250" s="303">
        <v>1.0152963584632873</v>
      </c>
      <c r="Q250" s="303">
        <v>2.6965024448375701</v>
      </c>
      <c r="R250" s="303">
        <v>2.612647852636337</v>
      </c>
      <c r="S250" s="303">
        <v>3.1149211489391329</v>
      </c>
      <c r="U250" s="320">
        <v>0.5714285714285714</v>
      </c>
      <c r="W250" s="327"/>
      <c r="X250" s="322"/>
      <c r="Y250" s="328"/>
    </row>
    <row r="251" spans="1:25" s="304" customFormat="1" x14ac:dyDescent="0.25">
      <c r="A251" s="298" t="s">
        <v>770</v>
      </c>
      <c r="B251" s="298" t="s">
        <v>1101</v>
      </c>
      <c r="C251" s="307">
        <v>875</v>
      </c>
      <c r="D251" s="298" t="b">
        <v>0</v>
      </c>
      <c r="E251" s="298" t="s">
        <v>1413</v>
      </c>
      <c r="F251" s="300">
        <v>3.5603560581803322</v>
      </c>
      <c r="G251" s="300">
        <v>2.7326684184372425</v>
      </c>
      <c r="H251" s="300">
        <v>2.728550273925066</v>
      </c>
      <c r="I251" s="300">
        <v>3.404626190662384</v>
      </c>
      <c r="J251" s="301"/>
      <c r="K251" s="302">
        <v>43571.072916666664</v>
      </c>
      <c r="L251" s="302">
        <v>43641.19027777778</v>
      </c>
      <c r="M251" s="302">
        <v>43709.185416666667</v>
      </c>
      <c r="N251" s="302">
        <v>43773.097222222219</v>
      </c>
      <c r="O251" s="301"/>
      <c r="P251" s="303">
        <v>5.4212398827075958E-2</v>
      </c>
      <c r="Q251" s="303">
        <v>4.3467599898576736E-2</v>
      </c>
      <c r="R251" s="303">
        <v>4.2002398520708084E-2</v>
      </c>
      <c r="S251" s="303">
        <v>0.15873000025749207</v>
      </c>
      <c r="U251" s="320">
        <v>3.8461538461538464E-2</v>
      </c>
      <c r="W251" s="327"/>
      <c r="X251" s="322"/>
      <c r="Y251" s="328"/>
    </row>
    <row r="252" spans="1:25" s="304" customFormat="1" x14ac:dyDescent="0.25">
      <c r="A252" s="298" t="s">
        <v>770</v>
      </c>
      <c r="B252" s="298" t="s">
        <v>1102</v>
      </c>
      <c r="C252" s="307">
        <v>881</v>
      </c>
      <c r="D252" s="298" t="b">
        <v>0</v>
      </c>
      <c r="E252" s="298" t="s">
        <v>1414</v>
      </c>
      <c r="F252" s="300">
        <v>0.93772761680603012</v>
      </c>
      <c r="G252" s="300">
        <v>0.76655512397766101</v>
      </c>
      <c r="H252" s="300">
        <v>0.84842020396423334</v>
      </c>
      <c r="I252" s="300">
        <v>1.1535538160552978</v>
      </c>
      <c r="J252" s="301"/>
      <c r="K252" s="302">
        <v>43599.056250000001</v>
      </c>
      <c r="L252" s="302">
        <v>43657.188194444447</v>
      </c>
      <c r="M252" s="302">
        <v>43709.182638888888</v>
      </c>
      <c r="N252" s="302">
        <v>43771.173611111109</v>
      </c>
      <c r="O252" s="301"/>
      <c r="P252" s="303">
        <v>0</v>
      </c>
      <c r="Q252" s="303">
        <v>0</v>
      </c>
      <c r="R252" s="303">
        <v>0</v>
      </c>
      <c r="S252" s="303">
        <v>0</v>
      </c>
      <c r="U252" s="320">
        <v>1.6483516483516484E-2</v>
      </c>
      <c r="W252" s="327"/>
      <c r="X252" s="322"/>
      <c r="Y252" s="328"/>
    </row>
    <row r="253" spans="1:25" s="304" customFormat="1" x14ac:dyDescent="0.25">
      <c r="A253" s="298" t="s">
        <v>770</v>
      </c>
      <c r="B253" s="298" t="s">
        <v>1103</v>
      </c>
      <c r="C253" s="307">
        <v>886</v>
      </c>
      <c r="D253" s="298" t="b">
        <v>0</v>
      </c>
      <c r="E253" s="298" t="s">
        <v>1257</v>
      </c>
      <c r="F253" s="300"/>
      <c r="G253" s="300"/>
      <c r="H253" s="300"/>
      <c r="I253" s="300"/>
      <c r="J253" s="301"/>
      <c r="K253" s="302"/>
      <c r="L253" s="302"/>
      <c r="M253" s="302"/>
      <c r="N253" s="302"/>
      <c r="O253" s="301"/>
      <c r="P253" s="303">
        <v>0</v>
      </c>
      <c r="Q253" s="303">
        <v>0</v>
      </c>
      <c r="R253" s="303">
        <v>0</v>
      </c>
      <c r="S253" s="303">
        <v>0</v>
      </c>
      <c r="U253" s="320"/>
      <c r="W253" s="327"/>
      <c r="X253" s="322"/>
      <c r="Y253" s="328"/>
    </row>
    <row r="254" spans="1:25" s="304" customFormat="1" x14ac:dyDescent="0.25">
      <c r="A254" s="298" t="s">
        <v>770</v>
      </c>
      <c r="B254" s="298" t="s">
        <v>1104</v>
      </c>
      <c r="C254" s="307">
        <v>903</v>
      </c>
      <c r="D254" s="298" t="b">
        <v>1</v>
      </c>
      <c r="E254" s="298" t="s">
        <v>1415</v>
      </c>
      <c r="F254" s="300">
        <v>0.31816001800012583</v>
      </c>
      <c r="G254" s="300">
        <v>0.18709902617883684</v>
      </c>
      <c r="H254" s="300">
        <v>0.27403672414970398</v>
      </c>
      <c r="I254" s="300">
        <v>0.52696918696784967</v>
      </c>
      <c r="J254" s="301"/>
      <c r="K254" s="302">
        <v>43595.463888888888</v>
      </c>
      <c r="L254" s="302">
        <v>43683.018750000003</v>
      </c>
      <c r="M254" s="302">
        <v>43712.170138888891</v>
      </c>
      <c r="N254" s="302">
        <v>43781.997916666667</v>
      </c>
      <c r="O254" s="301"/>
      <c r="P254" s="303">
        <v>7.816197167444229E-2</v>
      </c>
      <c r="Q254" s="303">
        <v>8.0022972784519197E-2</v>
      </c>
      <c r="R254" s="303">
        <v>0.21680642037582398</v>
      </c>
      <c r="S254" s="303">
        <v>0.44943135927200317</v>
      </c>
      <c r="U254" s="320">
        <v>0.10714285714285714</v>
      </c>
      <c r="W254" s="327"/>
      <c r="X254" s="322"/>
      <c r="Y254" s="328"/>
    </row>
    <row r="255" spans="1:25" s="304" customFormat="1" x14ac:dyDescent="0.25">
      <c r="A255" s="298" t="s">
        <v>770</v>
      </c>
      <c r="B255" s="298" t="s">
        <v>1105</v>
      </c>
      <c r="C255" s="307">
        <v>907</v>
      </c>
      <c r="D255" s="298" t="b">
        <v>0</v>
      </c>
      <c r="E255" s="298" t="s">
        <v>1656</v>
      </c>
      <c r="F255" s="300">
        <v>0.52007740554618831</v>
      </c>
      <c r="G255" s="300">
        <v>0.41247559454345706</v>
      </c>
      <c r="H255" s="300">
        <v>0.44233998681354519</v>
      </c>
      <c r="I255" s="300">
        <v>0.47821691622638701</v>
      </c>
      <c r="J255" s="301"/>
      <c r="K255" s="302">
        <v>43612.080555555556</v>
      </c>
      <c r="L255" s="302">
        <v>43664.977083333331</v>
      </c>
      <c r="M255" s="302">
        <v>43744.987500000003</v>
      </c>
      <c r="N255" s="302">
        <v>43834.036805555559</v>
      </c>
      <c r="O255" s="301"/>
      <c r="P255" s="303">
        <v>0.25216540512847901</v>
      </c>
      <c r="Q255" s="303">
        <v>1.0235497020721435E-2</v>
      </c>
      <c r="R255" s="303">
        <v>0.36940838421630856</v>
      </c>
      <c r="S255" s="303">
        <v>0.25495691587829589</v>
      </c>
      <c r="U255" s="320">
        <v>0.32692307692307693</v>
      </c>
      <c r="W255" s="327"/>
      <c r="X255" s="322"/>
      <c r="Y255" s="328"/>
    </row>
    <row r="256" spans="1:25" s="304" customFormat="1" x14ac:dyDescent="0.25">
      <c r="A256" s="298" t="s">
        <v>770</v>
      </c>
      <c r="B256" s="298" t="s">
        <v>1106</v>
      </c>
      <c r="C256" s="307">
        <v>921</v>
      </c>
      <c r="D256" s="298" t="b">
        <v>1</v>
      </c>
      <c r="E256" s="298" t="s">
        <v>1416</v>
      </c>
      <c r="F256" s="300">
        <v>3.220350514775753</v>
      </c>
      <c r="G256" s="300">
        <v>3.0490058851165771</v>
      </c>
      <c r="H256" s="300">
        <v>3.1898527271665928</v>
      </c>
      <c r="I256" s="300">
        <v>3.2499356297588351</v>
      </c>
      <c r="J256" s="301"/>
      <c r="K256" s="302">
        <v>43610.15</v>
      </c>
      <c r="L256" s="302">
        <v>43628.068055555559</v>
      </c>
      <c r="M256" s="302">
        <v>43761.068055555559</v>
      </c>
      <c r="N256" s="302">
        <v>43773.069444444445</v>
      </c>
      <c r="O256" s="301"/>
      <c r="P256" s="303">
        <v>2.9301059472212789</v>
      </c>
      <c r="Q256" s="303">
        <v>2.7587613175621031</v>
      </c>
      <c r="R256" s="303">
        <v>2.8103021458143589</v>
      </c>
      <c r="S256" s="303">
        <v>2.9596910622043611</v>
      </c>
      <c r="U256" s="320">
        <v>1.9230769230769232E-2</v>
      </c>
      <c r="W256" s="327"/>
      <c r="X256" s="322"/>
      <c r="Y256" s="328"/>
    </row>
    <row r="257" spans="1:25" s="304" customFormat="1" x14ac:dyDescent="0.25">
      <c r="A257" s="298" t="s">
        <v>770</v>
      </c>
      <c r="B257" s="298" t="s">
        <v>1107</v>
      </c>
      <c r="C257" s="307">
        <v>923</v>
      </c>
      <c r="D257" s="298" t="b">
        <v>0</v>
      </c>
      <c r="E257" s="298" t="s">
        <v>1417</v>
      </c>
      <c r="F257" s="300">
        <v>0.57155999999999996</v>
      </c>
      <c r="G257" s="300">
        <v>0.38866079273223875</v>
      </c>
      <c r="H257" s="300">
        <v>0.54869758546447744</v>
      </c>
      <c r="I257" s="300">
        <v>0.77732158546447749</v>
      </c>
      <c r="J257" s="301"/>
      <c r="K257" s="302">
        <v>43601.120833333334</v>
      </c>
      <c r="L257" s="302">
        <v>43680.530555555553</v>
      </c>
      <c r="M257" s="302">
        <v>43712.07916666667</v>
      </c>
      <c r="N257" s="302">
        <v>43771.038194444445</v>
      </c>
      <c r="O257" s="301"/>
      <c r="P257" s="303">
        <v>0</v>
      </c>
      <c r="Q257" s="303">
        <v>0</v>
      </c>
      <c r="R257" s="303">
        <v>0</v>
      </c>
      <c r="S257" s="303">
        <v>0</v>
      </c>
      <c r="U257" s="320">
        <v>1.6483516483516484E-2</v>
      </c>
      <c r="W257" s="327"/>
      <c r="X257" s="322"/>
      <c r="Y257" s="328"/>
    </row>
    <row r="258" spans="1:25" s="304" customFormat="1" x14ac:dyDescent="0.25">
      <c r="A258" s="298" t="s">
        <v>770</v>
      </c>
      <c r="B258" s="298" t="s">
        <v>1108</v>
      </c>
      <c r="C258" s="307">
        <v>941</v>
      </c>
      <c r="D258" s="298" t="b">
        <v>0</v>
      </c>
      <c r="E258" s="298" t="s">
        <v>1418</v>
      </c>
      <c r="F258" s="300">
        <v>3.7599999904632568</v>
      </c>
      <c r="G258" s="300">
        <v>3.375999927520752</v>
      </c>
      <c r="H258" s="300">
        <v>3.5360000133514404</v>
      </c>
      <c r="I258" s="300">
        <v>3.7920000553131104</v>
      </c>
      <c r="J258" s="301"/>
      <c r="K258" s="302">
        <v>43610.177083333336</v>
      </c>
      <c r="L258" s="302">
        <v>43646.194444444445</v>
      </c>
      <c r="M258" s="302">
        <v>43723.146527777775</v>
      </c>
      <c r="N258" s="302">
        <v>43915.053472222222</v>
      </c>
      <c r="O258" s="301"/>
      <c r="P258" s="303">
        <v>0</v>
      </c>
      <c r="Q258" s="303">
        <v>0</v>
      </c>
      <c r="R258" s="303">
        <v>0</v>
      </c>
      <c r="S258" s="303">
        <v>0</v>
      </c>
      <c r="U258" s="320">
        <v>1.6483516483516484E-2</v>
      </c>
      <c r="W258" s="327"/>
      <c r="X258" s="322"/>
      <c r="Y258" s="328"/>
    </row>
    <row r="259" spans="1:25" s="304" customFormat="1" x14ac:dyDescent="0.25">
      <c r="A259" s="298" t="s">
        <v>770</v>
      </c>
      <c r="B259" s="298" t="s">
        <v>1109</v>
      </c>
      <c r="C259" s="307">
        <v>962</v>
      </c>
      <c r="D259" s="298" t="b">
        <v>1</v>
      </c>
      <c r="E259" s="298" t="s">
        <v>1419</v>
      </c>
      <c r="F259" s="300">
        <v>2.6187322853106858</v>
      </c>
      <c r="G259" s="300">
        <v>2.2522070478091236</v>
      </c>
      <c r="H259" s="300">
        <v>2.4261887006912231</v>
      </c>
      <c r="I259" s="300">
        <v>2.9415373239825962</v>
      </c>
      <c r="J259" s="301"/>
      <c r="K259" s="302">
        <v>43610.182638888888</v>
      </c>
      <c r="L259" s="302">
        <v>43653.199305555558</v>
      </c>
      <c r="M259" s="302">
        <v>43709.176388888889</v>
      </c>
      <c r="N259" s="302">
        <v>43814.239583333336</v>
      </c>
      <c r="O259" s="301"/>
      <c r="P259" s="303">
        <v>3.442162893861532E-2</v>
      </c>
      <c r="Q259" s="303">
        <v>5.861290677213668E-2</v>
      </c>
      <c r="R259" s="303">
        <v>0.16561465412139892</v>
      </c>
      <c r="S259" s="303">
        <v>5.5818546832799914E-3</v>
      </c>
      <c r="U259" s="320">
        <v>1.6483516483516484E-2</v>
      </c>
      <c r="W259" s="327"/>
      <c r="X259" s="322"/>
      <c r="Y259" s="328"/>
    </row>
    <row r="260" spans="1:25" s="304" customFormat="1" x14ac:dyDescent="0.25">
      <c r="A260" s="298" t="s">
        <v>772</v>
      </c>
      <c r="B260" s="298" t="s">
        <v>772</v>
      </c>
      <c r="C260" s="307">
        <v>534</v>
      </c>
      <c r="D260" s="298" t="b">
        <v>0</v>
      </c>
      <c r="E260" s="298" t="s">
        <v>1420</v>
      </c>
      <c r="F260" s="300">
        <v>0.20238367539978028</v>
      </c>
      <c r="G260" s="300">
        <v>0.15841757186889646</v>
      </c>
      <c r="H260" s="300">
        <v>0.18633255218124389</v>
      </c>
      <c r="I260" s="300">
        <v>0.302179775894165</v>
      </c>
      <c r="J260" s="301"/>
      <c r="K260" s="302">
        <v>43584.061111111114</v>
      </c>
      <c r="L260" s="302">
        <v>43683.115277777775</v>
      </c>
      <c r="M260" s="302">
        <v>43732.18472222222</v>
      </c>
      <c r="N260" s="302">
        <v>43771.20208333333</v>
      </c>
      <c r="O260" s="301"/>
      <c r="P260" s="303">
        <v>0</v>
      </c>
      <c r="Q260" s="303">
        <v>0</v>
      </c>
      <c r="R260" s="303">
        <v>0</v>
      </c>
      <c r="S260" s="303">
        <v>0</v>
      </c>
      <c r="U260" s="320">
        <v>1.6483516483516484E-2</v>
      </c>
      <c r="W260" s="327"/>
      <c r="X260" s="322"/>
      <c r="Y260" s="328"/>
    </row>
    <row r="261" spans="1:25" s="304" customFormat="1" x14ac:dyDescent="0.25">
      <c r="A261" s="298" t="s">
        <v>772</v>
      </c>
      <c r="B261" s="298" t="s">
        <v>1110</v>
      </c>
      <c r="C261" s="307">
        <v>540</v>
      </c>
      <c r="D261" s="298" t="b">
        <v>0</v>
      </c>
      <c r="E261" s="298" t="s">
        <v>1257</v>
      </c>
      <c r="F261" s="300"/>
      <c r="G261" s="300"/>
      <c r="H261" s="300"/>
      <c r="I261" s="300"/>
      <c r="J261" s="301"/>
      <c r="K261" s="302"/>
      <c r="L261" s="302"/>
      <c r="M261" s="302"/>
      <c r="N261" s="302"/>
      <c r="O261" s="301"/>
      <c r="P261" s="303">
        <v>0</v>
      </c>
      <c r="Q261" s="303">
        <v>0</v>
      </c>
      <c r="R261" s="303">
        <v>0</v>
      </c>
      <c r="S261" s="303">
        <v>0</v>
      </c>
      <c r="U261" s="320"/>
      <c r="W261" s="327"/>
      <c r="X261" s="322"/>
      <c r="Y261" s="328"/>
    </row>
    <row r="262" spans="1:25" s="304" customFormat="1" x14ac:dyDescent="0.25">
      <c r="A262" s="298" t="s">
        <v>772</v>
      </c>
      <c r="B262" s="298" t="s">
        <v>1111</v>
      </c>
      <c r="C262" s="307">
        <v>548</v>
      </c>
      <c r="D262" s="298" t="b">
        <v>0</v>
      </c>
      <c r="E262" s="298" t="s">
        <v>1257</v>
      </c>
      <c r="F262" s="300"/>
      <c r="G262" s="300"/>
      <c r="H262" s="300"/>
      <c r="I262" s="300"/>
      <c r="J262" s="301"/>
      <c r="K262" s="302"/>
      <c r="L262" s="302"/>
      <c r="M262" s="302"/>
      <c r="N262" s="302"/>
      <c r="O262" s="301"/>
      <c r="P262" s="303">
        <v>0</v>
      </c>
      <c r="Q262" s="303">
        <v>0</v>
      </c>
      <c r="R262" s="303">
        <v>0</v>
      </c>
      <c r="S262" s="303">
        <v>0</v>
      </c>
      <c r="U262" s="320"/>
      <c r="W262" s="327"/>
      <c r="X262" s="322"/>
      <c r="Y262" s="328"/>
    </row>
    <row r="263" spans="1:25" s="304" customFormat="1" x14ac:dyDescent="0.25">
      <c r="A263" s="298" t="s">
        <v>774</v>
      </c>
      <c r="B263" s="298" t="s">
        <v>1112</v>
      </c>
      <c r="C263" s="307">
        <v>89</v>
      </c>
      <c r="D263" s="298" t="b">
        <v>0</v>
      </c>
      <c r="E263" s="298" t="s">
        <v>1560</v>
      </c>
      <c r="F263" s="300">
        <v>0.48519942276477812</v>
      </c>
      <c r="G263" s="300">
        <v>0.29819144879245757</v>
      </c>
      <c r="H263" s="300">
        <v>0.51515612471008299</v>
      </c>
      <c r="I263" s="300">
        <v>0.98928554743194574</v>
      </c>
      <c r="J263" s="301"/>
      <c r="K263" s="302">
        <v>43577.588194444441</v>
      </c>
      <c r="L263" s="302">
        <v>43706.45208333333</v>
      </c>
      <c r="M263" s="302">
        <v>43721.53125</v>
      </c>
      <c r="N263" s="302">
        <v>43898.594444444447</v>
      </c>
      <c r="O263" s="301"/>
      <c r="P263" s="303">
        <v>0.48519942276477812</v>
      </c>
      <c r="Q263" s="303">
        <v>0.29819144879245757</v>
      </c>
      <c r="R263" s="303">
        <v>0.51515612471008299</v>
      </c>
      <c r="S263" s="303">
        <v>0.63228555410766596</v>
      </c>
      <c r="U263" s="320">
        <v>0.16208791208791209</v>
      </c>
      <c r="W263" s="327"/>
      <c r="X263" s="322"/>
      <c r="Y263" s="328"/>
    </row>
    <row r="264" spans="1:25" s="304" customFormat="1" x14ac:dyDescent="0.25">
      <c r="A264" s="298" t="s">
        <v>774</v>
      </c>
      <c r="B264" s="298" t="s">
        <v>1113</v>
      </c>
      <c r="C264" s="307">
        <v>87</v>
      </c>
      <c r="D264" s="298" t="b">
        <v>0</v>
      </c>
      <c r="E264" s="298" t="s">
        <v>1577</v>
      </c>
      <c r="F264" s="300">
        <v>3.9999999105930328E-2</v>
      </c>
      <c r="G264" s="300" t="s">
        <v>873</v>
      </c>
      <c r="H264" s="300" t="s">
        <v>873</v>
      </c>
      <c r="I264" s="300" t="s">
        <v>873</v>
      </c>
      <c r="J264" s="301"/>
      <c r="K264" s="302">
        <v>43556.476388888892</v>
      </c>
      <c r="L264" s="302" t="s">
        <v>875</v>
      </c>
      <c r="M264" s="302" t="s">
        <v>875</v>
      </c>
      <c r="N264" s="302" t="s">
        <v>875</v>
      </c>
      <c r="O264" s="301"/>
      <c r="P264" s="303">
        <v>0</v>
      </c>
      <c r="Q264" s="303">
        <v>0</v>
      </c>
      <c r="R264" s="303">
        <v>0</v>
      </c>
      <c r="S264" s="303">
        <v>0</v>
      </c>
      <c r="U264" s="320">
        <v>0.51373626373626369</v>
      </c>
      <c r="W264" s="327"/>
      <c r="X264" s="322"/>
      <c r="Y264" s="328"/>
    </row>
    <row r="265" spans="1:25" s="304" customFormat="1" x14ac:dyDescent="0.25">
      <c r="A265" s="298" t="s">
        <v>774</v>
      </c>
      <c r="B265" s="298" t="s">
        <v>1114</v>
      </c>
      <c r="C265" s="307">
        <v>83</v>
      </c>
      <c r="D265" s="298" t="b">
        <v>0</v>
      </c>
      <c r="E265" s="298" t="s">
        <v>1421</v>
      </c>
      <c r="F265" s="300">
        <v>5.8643565368652339</v>
      </c>
      <c r="G265" s="300">
        <v>5.4959589528808586</v>
      </c>
      <c r="H265" s="300">
        <v>6.2571737985839846</v>
      </c>
      <c r="I265" s="300">
        <v>6.3011303813476562</v>
      </c>
      <c r="J265" s="301"/>
      <c r="K265" s="302">
        <v>43615.051388888889</v>
      </c>
      <c r="L265" s="302">
        <v>43646.094444444447</v>
      </c>
      <c r="M265" s="302">
        <v>43722.101388888892</v>
      </c>
      <c r="N265" s="302">
        <v>43835.104861111111</v>
      </c>
      <c r="O265" s="301"/>
      <c r="P265" s="303">
        <v>0</v>
      </c>
      <c r="Q265" s="303">
        <v>0</v>
      </c>
      <c r="R265" s="303">
        <v>0</v>
      </c>
      <c r="S265" s="303">
        <v>0</v>
      </c>
      <c r="U265" s="320">
        <v>7.1428571428571425E-2</v>
      </c>
      <c r="W265" s="327"/>
      <c r="X265" s="322"/>
      <c r="Y265" s="328"/>
    </row>
    <row r="266" spans="1:25" s="304" customFormat="1" x14ac:dyDescent="0.25">
      <c r="A266" s="298" t="s">
        <v>774</v>
      </c>
      <c r="B266" s="298" t="s">
        <v>774</v>
      </c>
      <c r="C266" s="307">
        <v>82</v>
      </c>
      <c r="D266" s="298" t="b">
        <v>1</v>
      </c>
      <c r="E266" s="298" t="s">
        <v>1422</v>
      </c>
      <c r="F266" s="300">
        <v>1.6603114522921443</v>
      </c>
      <c r="G266" s="300">
        <v>1.1417170570146886</v>
      </c>
      <c r="H266" s="300">
        <v>1.2022646606585383</v>
      </c>
      <c r="I266" s="300">
        <v>1.833072836596489</v>
      </c>
      <c r="J266" s="301"/>
      <c r="K266" s="302">
        <v>43576.597222222219</v>
      </c>
      <c r="L266" s="302">
        <v>43688.277777777781</v>
      </c>
      <c r="M266" s="302">
        <v>43709.138888888891</v>
      </c>
      <c r="N266" s="302">
        <v>43915.102083333331</v>
      </c>
      <c r="O266" s="301"/>
      <c r="P266" s="303">
        <v>0.3988552928988337</v>
      </c>
      <c r="Q266" s="303">
        <v>3.0575001146644354E-3</v>
      </c>
      <c r="R266" s="303">
        <v>0.59386325247830152</v>
      </c>
      <c r="S266" s="303">
        <v>1.1688547677946091</v>
      </c>
      <c r="U266" s="320">
        <v>7.1428571428571425E-2</v>
      </c>
      <c r="W266" s="327"/>
      <c r="X266" s="322"/>
      <c r="Y266" s="328"/>
    </row>
    <row r="267" spans="1:25" s="304" customFormat="1" x14ac:dyDescent="0.25">
      <c r="A267" s="298" t="s">
        <v>774</v>
      </c>
      <c r="B267" s="298" t="s">
        <v>1115</v>
      </c>
      <c r="C267" s="307">
        <v>84</v>
      </c>
      <c r="D267" s="298" t="b">
        <v>1</v>
      </c>
      <c r="E267" s="298" t="s">
        <v>1423</v>
      </c>
      <c r="F267" s="300">
        <v>1.4087764605891704</v>
      </c>
      <c r="G267" s="300">
        <v>0.9574842035455704</v>
      </c>
      <c r="H267" s="300">
        <v>0.99935666947174062</v>
      </c>
      <c r="I267" s="300">
        <v>1.6293049638118742</v>
      </c>
      <c r="J267" s="301"/>
      <c r="K267" s="302">
        <v>43611.236805555556</v>
      </c>
      <c r="L267" s="302">
        <v>43694.158333333333</v>
      </c>
      <c r="M267" s="302">
        <v>43709.099305555559</v>
      </c>
      <c r="N267" s="302">
        <v>43915.099305555559</v>
      </c>
      <c r="O267" s="301"/>
      <c r="P267" s="303">
        <v>1.8609994066953659E-2</v>
      </c>
      <c r="Q267" s="303">
        <v>1.3957494698524475E-2</v>
      </c>
      <c r="R267" s="303">
        <v>7.8161973945617677E-2</v>
      </c>
      <c r="S267" s="303">
        <v>0.11631246036338806</v>
      </c>
      <c r="U267" s="320">
        <v>1.6483516483516484E-2</v>
      </c>
      <c r="W267" s="327"/>
      <c r="X267" s="322"/>
      <c r="Y267" s="328"/>
    </row>
    <row r="268" spans="1:25" s="304" customFormat="1" x14ac:dyDescent="0.25">
      <c r="A268" s="298" t="s">
        <v>776</v>
      </c>
      <c r="B268" s="298" t="s">
        <v>1116</v>
      </c>
      <c r="C268" s="307">
        <v>13</v>
      </c>
      <c r="D268" s="298" t="b">
        <v>0</v>
      </c>
      <c r="E268" s="298" t="s">
        <v>1564</v>
      </c>
      <c r="F268" s="300">
        <v>1.5159690380096436</v>
      </c>
      <c r="G268" s="300">
        <v>1.363569974899292</v>
      </c>
      <c r="H268" s="300">
        <v>1.4838850498199463</v>
      </c>
      <c r="I268" s="300">
        <v>1.8448300361633301</v>
      </c>
      <c r="J268" s="301"/>
      <c r="K268" s="302">
        <v>43601.158333333333</v>
      </c>
      <c r="L268" s="302">
        <v>43661.227083333331</v>
      </c>
      <c r="M268" s="302">
        <v>43709.17291666667</v>
      </c>
      <c r="N268" s="302">
        <v>43773.061805555553</v>
      </c>
      <c r="O268" s="301"/>
      <c r="P268" s="303">
        <v>0</v>
      </c>
      <c r="Q268" s="303">
        <v>0</v>
      </c>
      <c r="R268" s="303">
        <v>0</v>
      </c>
      <c r="S268" s="303">
        <v>0</v>
      </c>
      <c r="U268" s="320">
        <v>1.6483516483516484E-2</v>
      </c>
      <c r="W268" s="327"/>
      <c r="X268" s="322"/>
      <c r="Y268" s="328"/>
    </row>
    <row r="269" spans="1:25" s="304" customFormat="1" x14ac:dyDescent="0.25">
      <c r="A269" s="298" t="s">
        <v>776</v>
      </c>
      <c r="B269" s="298" t="s">
        <v>776</v>
      </c>
      <c r="C269" s="307">
        <v>12</v>
      </c>
      <c r="D269" s="298" t="b">
        <v>0</v>
      </c>
      <c r="E269" s="298" t="s">
        <v>1424</v>
      </c>
      <c r="F269" s="300">
        <v>1.262195</v>
      </c>
      <c r="G269" s="300">
        <v>1.1526459999999998</v>
      </c>
      <c r="H269" s="300">
        <v>1.1478829999999998</v>
      </c>
      <c r="I269" s="300">
        <v>1.5146339999999998</v>
      </c>
      <c r="J269" s="301"/>
      <c r="K269" s="302">
        <v>43611.220138888886</v>
      </c>
      <c r="L269" s="302">
        <v>43646.243750000001</v>
      </c>
      <c r="M269" s="302">
        <v>43709.25</v>
      </c>
      <c r="N269" s="302">
        <v>43918.251388888886</v>
      </c>
      <c r="O269" s="301"/>
      <c r="P269" s="303">
        <v>0</v>
      </c>
      <c r="Q269" s="303">
        <v>0</v>
      </c>
      <c r="R269" s="303">
        <v>0</v>
      </c>
      <c r="S269" s="303">
        <v>0</v>
      </c>
      <c r="U269" s="320">
        <v>1.6483516483516484E-2</v>
      </c>
      <c r="W269" s="327"/>
      <c r="X269" s="322"/>
      <c r="Y269" s="328"/>
    </row>
    <row r="270" spans="1:25" s="304" customFormat="1" x14ac:dyDescent="0.25">
      <c r="A270" s="298" t="s">
        <v>776</v>
      </c>
      <c r="B270" s="298" t="s">
        <v>1117</v>
      </c>
      <c r="C270" s="307">
        <v>14</v>
      </c>
      <c r="D270" s="298" t="b">
        <v>0</v>
      </c>
      <c r="E270" s="298" t="s">
        <v>1425</v>
      </c>
      <c r="F270" s="300">
        <v>1.6991799473762512</v>
      </c>
      <c r="G270" s="300">
        <v>1.5709400177001953</v>
      </c>
      <c r="H270" s="300">
        <v>1.8113900423049927</v>
      </c>
      <c r="I270" s="300">
        <v>2.1319900155067444</v>
      </c>
      <c r="J270" s="301"/>
      <c r="K270" s="302">
        <v>43601.1</v>
      </c>
      <c r="L270" s="302">
        <v>43667.224999999999</v>
      </c>
      <c r="M270" s="302">
        <v>43725.1</v>
      </c>
      <c r="N270" s="302">
        <v>43773.100694444445</v>
      </c>
      <c r="O270" s="301"/>
      <c r="P270" s="303">
        <v>0</v>
      </c>
      <c r="Q270" s="303">
        <v>0</v>
      </c>
      <c r="R270" s="303">
        <v>0</v>
      </c>
      <c r="S270" s="303">
        <v>0</v>
      </c>
      <c r="U270" s="320">
        <v>1.9230769230769232E-2</v>
      </c>
      <c r="W270" s="327"/>
      <c r="X270" s="322"/>
      <c r="Y270" s="328"/>
    </row>
    <row r="271" spans="1:25" s="304" customFormat="1" x14ac:dyDescent="0.25">
      <c r="A271" s="298" t="s">
        <v>776</v>
      </c>
      <c r="B271" s="298" t="s">
        <v>1118</v>
      </c>
      <c r="C271" s="307">
        <v>15</v>
      </c>
      <c r="D271" s="298" t="b">
        <v>0</v>
      </c>
      <c r="E271" s="298" t="s">
        <v>1426</v>
      </c>
      <c r="F271" s="300">
        <v>2.1225486498718258</v>
      </c>
      <c r="G271" s="300">
        <v>1.9864878743896481</v>
      </c>
      <c r="H271" s="300">
        <v>2.1518540074157713</v>
      </c>
      <c r="I271" s="300">
        <v>2.4993325035400389</v>
      </c>
      <c r="J271" s="301"/>
      <c r="K271" s="302">
        <v>43610.097916666666</v>
      </c>
      <c r="L271" s="302">
        <v>43677.224999999999</v>
      </c>
      <c r="M271" s="302">
        <v>43732.097222222219</v>
      </c>
      <c r="N271" s="302">
        <v>43910.094444444447</v>
      </c>
      <c r="O271" s="301"/>
      <c r="P271" s="303">
        <v>0</v>
      </c>
      <c r="Q271" s="303">
        <v>0</v>
      </c>
      <c r="R271" s="303">
        <v>0</v>
      </c>
      <c r="S271" s="303">
        <v>0</v>
      </c>
      <c r="U271" s="320">
        <v>1.6483516483516484E-2</v>
      </c>
      <c r="W271" s="327"/>
      <c r="X271" s="322"/>
      <c r="Y271" s="328"/>
    </row>
    <row r="272" spans="1:25" s="304" customFormat="1" x14ac:dyDescent="0.25">
      <c r="A272" s="298" t="s">
        <v>868</v>
      </c>
      <c r="B272" s="298" t="s">
        <v>1119</v>
      </c>
      <c r="C272" s="307">
        <v>406</v>
      </c>
      <c r="D272" s="298" t="b">
        <v>1</v>
      </c>
      <c r="E272" s="298" t="s">
        <v>1257</v>
      </c>
      <c r="F272" s="300" t="s">
        <v>873</v>
      </c>
      <c r="G272" s="300" t="s">
        <v>873</v>
      </c>
      <c r="H272" s="300" t="s">
        <v>873</v>
      </c>
      <c r="I272" s="300" t="s">
        <v>874</v>
      </c>
      <c r="J272" s="301"/>
      <c r="K272" s="302" t="s">
        <v>875</v>
      </c>
      <c r="L272" s="302" t="s">
        <v>875</v>
      </c>
      <c r="M272" s="302" t="s">
        <v>875</v>
      </c>
      <c r="N272" s="302" t="s">
        <v>875</v>
      </c>
      <c r="O272" s="301"/>
      <c r="P272" s="303">
        <v>0</v>
      </c>
      <c r="Q272" s="303">
        <v>0</v>
      </c>
      <c r="R272" s="303">
        <v>0</v>
      </c>
      <c r="S272" s="303">
        <v>0</v>
      </c>
      <c r="U272" s="320">
        <v>0.94505494505494503</v>
      </c>
      <c r="W272" s="327"/>
      <c r="X272" s="322"/>
      <c r="Y272" s="328"/>
    </row>
    <row r="273" spans="1:25" s="304" customFormat="1" x14ac:dyDescent="0.25">
      <c r="A273" s="298" t="s">
        <v>778</v>
      </c>
      <c r="B273" s="298" t="s">
        <v>1120</v>
      </c>
      <c r="C273" s="307">
        <v>55</v>
      </c>
      <c r="D273" s="298" t="b">
        <v>0</v>
      </c>
      <c r="E273" s="298" t="s">
        <v>1427</v>
      </c>
      <c r="F273" s="300">
        <v>2.3610344204406739</v>
      </c>
      <c r="G273" s="300">
        <v>2.1210237282104494</v>
      </c>
      <c r="H273" s="300" t="s">
        <v>874</v>
      </c>
      <c r="I273" s="300" t="s">
        <v>874</v>
      </c>
      <c r="J273" s="301"/>
      <c r="K273" s="302">
        <v>43609.220833333333</v>
      </c>
      <c r="L273" s="302">
        <v>43667.229166666664</v>
      </c>
      <c r="M273" s="302" t="s">
        <v>875</v>
      </c>
      <c r="N273" s="302" t="s">
        <v>875</v>
      </c>
      <c r="O273" s="301"/>
      <c r="P273" s="303">
        <v>0</v>
      </c>
      <c r="Q273" s="303">
        <v>0</v>
      </c>
      <c r="R273" s="303">
        <v>0</v>
      </c>
      <c r="S273" s="303">
        <v>0</v>
      </c>
      <c r="U273" s="320">
        <v>1.6483516483516484E-2</v>
      </c>
      <c r="W273" s="327"/>
      <c r="X273" s="322"/>
      <c r="Y273" s="328"/>
    </row>
    <row r="274" spans="1:25" s="304" customFormat="1" x14ac:dyDescent="0.25">
      <c r="A274" s="298" t="s">
        <v>778</v>
      </c>
      <c r="B274" s="298" t="s">
        <v>1121</v>
      </c>
      <c r="C274" s="307">
        <v>56</v>
      </c>
      <c r="D274" s="298" t="b">
        <v>0</v>
      </c>
      <c r="E274" s="298" t="s">
        <v>1428</v>
      </c>
      <c r="F274" s="300">
        <v>3.4664107560424804</v>
      </c>
      <c r="G274" s="300">
        <v>3.0833474113159176</v>
      </c>
      <c r="H274" s="300">
        <v>2.568409376220703</v>
      </c>
      <c r="I274" s="300">
        <v>2.3172202857971191</v>
      </c>
      <c r="J274" s="301"/>
      <c r="K274" s="302">
        <v>43616.976388888892</v>
      </c>
      <c r="L274" s="302">
        <v>43660.229861111111</v>
      </c>
      <c r="M274" s="302">
        <v>43747.098611111112</v>
      </c>
      <c r="N274" s="302">
        <v>43876.979861111111</v>
      </c>
      <c r="O274" s="301"/>
      <c r="P274" s="303">
        <v>0</v>
      </c>
      <c r="Q274" s="303">
        <v>0</v>
      </c>
      <c r="R274" s="303">
        <v>0</v>
      </c>
      <c r="S274" s="303">
        <v>0</v>
      </c>
      <c r="U274" s="320">
        <v>0.3324175824175824</v>
      </c>
      <c r="W274" s="327"/>
      <c r="X274" s="322"/>
      <c r="Y274" s="328"/>
    </row>
    <row r="275" spans="1:25" s="304" customFormat="1" x14ac:dyDescent="0.25">
      <c r="A275" s="298" t="s">
        <v>778</v>
      </c>
      <c r="B275" s="298" t="s">
        <v>1122</v>
      </c>
      <c r="C275" s="307">
        <v>57</v>
      </c>
      <c r="D275" s="298" t="b">
        <v>0</v>
      </c>
      <c r="E275" s="298" t="s">
        <v>1429</v>
      </c>
      <c r="F275" s="300">
        <v>1.7152999639511108</v>
      </c>
      <c r="G275" s="300">
        <v>1.5291199684143066</v>
      </c>
      <c r="H275" s="300">
        <v>1.6022599935531616</v>
      </c>
      <c r="I275" s="300">
        <v>1.901479959487915</v>
      </c>
      <c r="J275" s="301"/>
      <c r="K275" s="302">
        <v>43601.1</v>
      </c>
      <c r="L275" s="302">
        <v>43654.183333333334</v>
      </c>
      <c r="M275" s="302">
        <v>43711.1</v>
      </c>
      <c r="N275" s="302">
        <v>43916.058333333334</v>
      </c>
      <c r="O275" s="301"/>
      <c r="P275" s="303">
        <v>0</v>
      </c>
      <c r="Q275" s="303">
        <v>0</v>
      </c>
      <c r="R275" s="303">
        <v>0</v>
      </c>
      <c r="S275" s="303">
        <v>0</v>
      </c>
      <c r="U275" s="320">
        <v>1.6483516483516484E-2</v>
      </c>
      <c r="W275" s="327"/>
      <c r="X275" s="322"/>
      <c r="Y275" s="328"/>
    </row>
    <row r="276" spans="1:25" s="304" customFormat="1" x14ac:dyDescent="0.25">
      <c r="A276" s="298" t="s">
        <v>778</v>
      </c>
      <c r="B276" s="298" t="s">
        <v>1123</v>
      </c>
      <c r="C276" s="307">
        <v>58</v>
      </c>
      <c r="D276" s="298" t="b">
        <v>0</v>
      </c>
      <c r="E276" s="298" t="s">
        <v>1430</v>
      </c>
      <c r="F276" s="300">
        <v>0.49608059306335445</v>
      </c>
      <c r="G276" s="300">
        <v>0.45351952947235108</v>
      </c>
      <c r="H276" s="300">
        <v>0.54213025472259513</v>
      </c>
      <c r="I276" s="300">
        <v>0.72074715171813963</v>
      </c>
      <c r="J276" s="301"/>
      <c r="K276" s="302">
        <v>43610.219444444447</v>
      </c>
      <c r="L276" s="302">
        <v>43653.244444444441</v>
      </c>
      <c r="M276" s="302">
        <v>43716.17083333333</v>
      </c>
      <c r="N276" s="302">
        <v>43921.203472222223</v>
      </c>
      <c r="O276" s="301"/>
      <c r="P276" s="303">
        <v>0</v>
      </c>
      <c r="Q276" s="303">
        <v>0</v>
      </c>
      <c r="R276" s="303">
        <v>0</v>
      </c>
      <c r="S276" s="303">
        <v>0</v>
      </c>
      <c r="U276" s="320">
        <v>3.021978021978022E-2</v>
      </c>
      <c r="W276" s="327"/>
      <c r="X276" s="322"/>
      <c r="Y276" s="328"/>
    </row>
    <row r="277" spans="1:25" s="304" customFormat="1" x14ac:dyDescent="0.25">
      <c r="A277" s="298" t="s">
        <v>778</v>
      </c>
      <c r="B277" s="298" t="s">
        <v>1124</v>
      </c>
      <c r="C277" s="307">
        <v>54</v>
      </c>
      <c r="D277" s="298" t="b">
        <v>1</v>
      </c>
      <c r="E277" s="298" t="s">
        <v>1431</v>
      </c>
      <c r="F277" s="300">
        <v>2.4595486233024597</v>
      </c>
      <c r="G277" s="300">
        <v>1.8801933184127806</v>
      </c>
      <c r="H277" s="300">
        <v>2.1388181544718741</v>
      </c>
      <c r="I277" s="300">
        <v>2.7335916962957381</v>
      </c>
      <c r="J277" s="301"/>
      <c r="K277" s="302">
        <v>43611.246527777781</v>
      </c>
      <c r="L277" s="302">
        <v>43646.263194444444</v>
      </c>
      <c r="M277" s="302">
        <v>43720.103472222225</v>
      </c>
      <c r="N277" s="302">
        <v>43773.058333333334</v>
      </c>
      <c r="O277" s="301"/>
      <c r="P277" s="303">
        <v>0.18209999799728394</v>
      </c>
      <c r="Q277" s="303">
        <v>0.32910001277923584</v>
      </c>
      <c r="R277" s="303">
        <v>8.1160001456737518E-2</v>
      </c>
      <c r="S277" s="303">
        <v>0.21541999280452728</v>
      </c>
      <c r="U277" s="320">
        <v>1.6483516483516484E-2</v>
      </c>
      <c r="W277" s="327"/>
      <c r="X277" s="322"/>
      <c r="Y277" s="328"/>
    </row>
    <row r="278" spans="1:25" s="304" customFormat="1" x14ac:dyDescent="0.25">
      <c r="A278" s="298" t="s">
        <v>778</v>
      </c>
      <c r="B278" s="298" t="s">
        <v>1125</v>
      </c>
      <c r="C278" s="307">
        <v>52</v>
      </c>
      <c r="D278" s="298" t="b">
        <v>0</v>
      </c>
      <c r="E278" s="298" t="s">
        <v>1432</v>
      </c>
      <c r="F278" s="300" t="s">
        <v>873</v>
      </c>
      <c r="G278" s="300">
        <v>-2.7982368469238281</v>
      </c>
      <c r="H278" s="300">
        <v>-2.7261792421340942</v>
      </c>
      <c r="I278" s="300">
        <v>-2.1977567672729492</v>
      </c>
      <c r="J278" s="301"/>
      <c r="K278" s="302" t="s">
        <v>875</v>
      </c>
      <c r="L278" s="302">
        <v>43693.965277777781</v>
      </c>
      <c r="M278" s="302">
        <v>43741</v>
      </c>
      <c r="N278" s="302">
        <v>43882.997916666667</v>
      </c>
      <c r="O278" s="301"/>
      <c r="P278" s="303">
        <v>0</v>
      </c>
      <c r="Q278" s="303">
        <v>0</v>
      </c>
      <c r="R278" s="303">
        <v>0</v>
      </c>
      <c r="S278" s="303">
        <v>0</v>
      </c>
      <c r="U278" s="320">
        <v>0.84340659340659341</v>
      </c>
      <c r="W278" s="327"/>
      <c r="X278" s="322"/>
      <c r="Y278" s="328"/>
    </row>
    <row r="279" spans="1:25" s="304" customFormat="1" x14ac:dyDescent="0.25">
      <c r="A279" s="298" t="s">
        <v>778</v>
      </c>
      <c r="B279" s="298" t="s">
        <v>1126</v>
      </c>
      <c r="C279" s="307">
        <v>53</v>
      </c>
      <c r="D279" s="298" t="b">
        <v>0</v>
      </c>
      <c r="E279" s="298" t="s">
        <v>1433</v>
      </c>
      <c r="F279" s="300">
        <v>1.8256403265533445</v>
      </c>
      <c r="G279" s="300">
        <v>1.5576564574127196</v>
      </c>
      <c r="H279" s="300">
        <v>2.0489603144073487</v>
      </c>
      <c r="I279" s="300">
        <v>2.3336931753692625</v>
      </c>
      <c r="J279" s="301"/>
      <c r="K279" s="302">
        <v>43572.089583333334</v>
      </c>
      <c r="L279" s="302">
        <v>43688.131249999999</v>
      </c>
      <c r="M279" s="302">
        <v>43717.09652777778</v>
      </c>
      <c r="N279" s="302">
        <v>43920.100694444445</v>
      </c>
      <c r="O279" s="301"/>
      <c r="P279" s="303">
        <v>0</v>
      </c>
      <c r="Q279" s="303">
        <v>0</v>
      </c>
      <c r="R279" s="303">
        <v>0</v>
      </c>
      <c r="S279" s="303">
        <v>0</v>
      </c>
      <c r="U279" s="320">
        <v>2.4725274725274724E-2</v>
      </c>
      <c r="W279" s="327"/>
      <c r="X279" s="322"/>
      <c r="Y279" s="328"/>
    </row>
    <row r="280" spans="1:25" s="304" customFormat="1" x14ac:dyDescent="0.25">
      <c r="A280" s="298" t="s">
        <v>781</v>
      </c>
      <c r="B280" s="298" t="s">
        <v>1127</v>
      </c>
      <c r="C280" s="307">
        <v>591</v>
      </c>
      <c r="D280" s="298" t="b">
        <v>0</v>
      </c>
      <c r="E280" s="298" t="s">
        <v>1434</v>
      </c>
      <c r="F280" s="300">
        <v>0.21773693001556393</v>
      </c>
      <c r="G280" s="300">
        <v>0.15143882224845884</v>
      </c>
      <c r="H280" s="300">
        <v>0.19540493486404417</v>
      </c>
      <c r="I280" s="300">
        <v>0.22262204657363893</v>
      </c>
      <c r="J280" s="301"/>
      <c r="K280" s="302">
        <v>43584.568055555559</v>
      </c>
      <c r="L280" s="302">
        <v>43682.196527777778</v>
      </c>
      <c r="M280" s="302">
        <v>43760.103472222225</v>
      </c>
      <c r="N280" s="302">
        <v>43850.102777777778</v>
      </c>
      <c r="O280" s="301"/>
      <c r="P280" s="303">
        <v>0</v>
      </c>
      <c r="Q280" s="303">
        <v>0</v>
      </c>
      <c r="R280" s="303">
        <v>0</v>
      </c>
      <c r="S280" s="303">
        <v>0</v>
      </c>
      <c r="U280" s="320">
        <v>1.9230769230769232E-2</v>
      </c>
      <c r="W280" s="327"/>
      <c r="X280" s="322"/>
      <c r="Y280" s="328"/>
    </row>
    <row r="281" spans="1:25" s="304" customFormat="1" x14ac:dyDescent="0.25">
      <c r="A281" s="298" t="s">
        <v>781</v>
      </c>
      <c r="B281" s="298" t="s">
        <v>1128</v>
      </c>
      <c r="C281" s="307">
        <v>581</v>
      </c>
      <c r="D281" s="298" t="b">
        <v>0</v>
      </c>
      <c r="E281" s="298" t="s">
        <v>1435</v>
      </c>
      <c r="F281" s="300">
        <v>0.19051981830596923</v>
      </c>
      <c r="G281" s="300">
        <v>0.14515795031547546</v>
      </c>
      <c r="H281" s="300">
        <v>0.18563468357849119</v>
      </c>
      <c r="I281" s="300">
        <v>0.26589028150177002</v>
      </c>
      <c r="J281" s="301"/>
      <c r="K281" s="302">
        <v>43586.002083333333</v>
      </c>
      <c r="L281" s="302">
        <v>43672.179861111108</v>
      </c>
      <c r="M281" s="302">
        <v>43737.967361111114</v>
      </c>
      <c r="N281" s="302">
        <v>43917.959027777775</v>
      </c>
      <c r="O281" s="301"/>
      <c r="P281" s="303">
        <v>0</v>
      </c>
      <c r="Q281" s="303">
        <v>0</v>
      </c>
      <c r="R281" s="303">
        <v>0</v>
      </c>
      <c r="S281" s="303">
        <v>0</v>
      </c>
      <c r="U281" s="320">
        <v>5.7692307692307696E-2</v>
      </c>
      <c r="W281" s="327"/>
      <c r="X281" s="322"/>
      <c r="Y281" s="328"/>
    </row>
    <row r="282" spans="1:25" s="304" customFormat="1" x14ac:dyDescent="0.25">
      <c r="A282" s="298" t="s">
        <v>781</v>
      </c>
      <c r="B282" s="298" t="s">
        <v>1129</v>
      </c>
      <c r="C282" s="307">
        <v>584</v>
      </c>
      <c r="D282" s="298" t="b">
        <v>0</v>
      </c>
      <c r="E282" s="298" t="s">
        <v>1436</v>
      </c>
      <c r="F282" s="300">
        <v>0.43672707643890379</v>
      </c>
      <c r="G282" s="300">
        <v>0.37569972172546384</v>
      </c>
      <c r="H282" s="300">
        <v>0.38714233937835696</v>
      </c>
      <c r="I282" s="300">
        <v>0.51682550902557367</v>
      </c>
      <c r="J282" s="301"/>
      <c r="K282" s="302">
        <v>43581.067361111112</v>
      </c>
      <c r="L282" s="302">
        <v>43706.991666666669</v>
      </c>
      <c r="M282" s="302">
        <v>43734.11041666667</v>
      </c>
      <c r="N282" s="302">
        <v>43770.973611111112</v>
      </c>
      <c r="O282" s="301"/>
      <c r="P282" s="303">
        <v>0</v>
      </c>
      <c r="Q282" s="303">
        <v>0</v>
      </c>
      <c r="R282" s="303">
        <v>0</v>
      </c>
      <c r="S282" s="303">
        <v>0</v>
      </c>
      <c r="U282" s="320">
        <v>9.8901098901098897E-2</v>
      </c>
      <c r="W282" s="327"/>
      <c r="X282" s="322"/>
      <c r="Y282" s="328"/>
    </row>
    <row r="283" spans="1:25" s="304" customFormat="1" x14ac:dyDescent="0.25">
      <c r="A283" s="298" t="s">
        <v>781</v>
      </c>
      <c r="B283" s="298" t="s">
        <v>1130</v>
      </c>
      <c r="C283" s="307">
        <v>590</v>
      </c>
      <c r="D283" s="298" t="b">
        <v>0</v>
      </c>
      <c r="E283" s="298" t="s">
        <v>1437</v>
      </c>
      <c r="F283" s="300">
        <v>0.15353245531082152</v>
      </c>
      <c r="G283" s="300" t="s">
        <v>874</v>
      </c>
      <c r="H283" s="300" t="s">
        <v>873</v>
      </c>
      <c r="I283" s="300" t="s">
        <v>874</v>
      </c>
      <c r="J283" s="301"/>
      <c r="K283" s="302">
        <v>43589.111805555556</v>
      </c>
      <c r="L283" s="302" t="s">
        <v>875</v>
      </c>
      <c r="M283" s="302" t="s">
        <v>875</v>
      </c>
      <c r="N283" s="302" t="s">
        <v>875</v>
      </c>
      <c r="O283" s="301"/>
      <c r="P283" s="303">
        <v>0</v>
      </c>
      <c r="Q283" s="303">
        <v>0</v>
      </c>
      <c r="R283" s="303">
        <v>0</v>
      </c>
      <c r="S283" s="303">
        <v>0</v>
      </c>
      <c r="U283" s="320">
        <v>0.63461538461538458</v>
      </c>
      <c r="W283" s="327"/>
      <c r="X283" s="322"/>
      <c r="Y283" s="328"/>
    </row>
    <row r="284" spans="1:25" s="304" customFormat="1" x14ac:dyDescent="0.25">
      <c r="A284" s="298" t="s">
        <v>781</v>
      </c>
      <c r="B284" s="298" t="s">
        <v>1131</v>
      </c>
      <c r="C284" s="307">
        <v>594</v>
      </c>
      <c r="D284" s="298" t="b">
        <v>0</v>
      </c>
      <c r="E284" s="298" t="s">
        <v>1438</v>
      </c>
      <c r="F284" s="300">
        <v>2.8636419773101807</v>
      </c>
      <c r="G284" s="300">
        <v>2.3837020397186279</v>
      </c>
      <c r="H284" s="300">
        <v>2.6556679606437683</v>
      </c>
      <c r="I284" s="300">
        <v>3.0876139998435974</v>
      </c>
      <c r="J284" s="301"/>
      <c r="K284" s="302">
        <v>43582.005555555559</v>
      </c>
      <c r="L284" s="302">
        <v>43682.120138888888</v>
      </c>
      <c r="M284" s="302">
        <v>43730.12222222222</v>
      </c>
      <c r="N284" s="302">
        <v>43918.205555555556</v>
      </c>
      <c r="O284" s="301"/>
      <c r="P284" s="303">
        <v>0</v>
      </c>
      <c r="Q284" s="303">
        <v>0</v>
      </c>
      <c r="R284" s="303">
        <v>0</v>
      </c>
      <c r="S284" s="303">
        <v>0</v>
      </c>
      <c r="U284" s="320">
        <v>1.6483516483516484E-2</v>
      </c>
      <c r="W284" s="327"/>
      <c r="X284" s="322"/>
      <c r="Y284" s="328"/>
    </row>
    <row r="285" spans="1:25" s="304" customFormat="1" x14ac:dyDescent="0.25">
      <c r="A285" s="298" t="s">
        <v>783</v>
      </c>
      <c r="B285" s="298" t="s">
        <v>1132</v>
      </c>
      <c r="C285" s="307">
        <v>779</v>
      </c>
      <c r="D285" s="298" t="b">
        <v>0</v>
      </c>
      <c r="E285" s="298" t="s">
        <v>1439</v>
      </c>
      <c r="F285" s="300">
        <v>0.47444148809814446</v>
      </c>
      <c r="G285" s="300">
        <v>0.39071651533508295</v>
      </c>
      <c r="H285" s="300">
        <v>0.46327813417053215</v>
      </c>
      <c r="I285" s="300">
        <v>0.68096306335449219</v>
      </c>
      <c r="J285" s="301"/>
      <c r="K285" s="302">
        <v>43601.104861111111</v>
      </c>
      <c r="L285" s="302">
        <v>43680.152083333334</v>
      </c>
      <c r="M285" s="302">
        <v>43733.198611111111</v>
      </c>
      <c r="N285" s="302">
        <v>43772.111805555556</v>
      </c>
      <c r="O285" s="301"/>
      <c r="P285" s="303">
        <v>0</v>
      </c>
      <c r="Q285" s="303">
        <v>0</v>
      </c>
      <c r="R285" s="303">
        <v>0</v>
      </c>
      <c r="S285" s="303">
        <v>0</v>
      </c>
      <c r="U285" s="320">
        <v>2.4725274725274724E-2</v>
      </c>
      <c r="W285" s="327"/>
      <c r="X285" s="322"/>
      <c r="Y285" s="328"/>
    </row>
    <row r="286" spans="1:25" s="304" customFormat="1" x14ac:dyDescent="0.25">
      <c r="A286" s="298" t="s">
        <v>783</v>
      </c>
      <c r="B286" s="298" t="s">
        <v>1133</v>
      </c>
      <c r="C286" s="307">
        <v>752</v>
      </c>
      <c r="D286" s="298" t="b">
        <v>1</v>
      </c>
      <c r="E286" s="298" t="s">
        <v>1440</v>
      </c>
      <c r="F286" s="300">
        <v>0.12279452209663391</v>
      </c>
      <c r="G286" s="300">
        <v>0.17488917141342161</v>
      </c>
      <c r="H286" s="300">
        <v>0.45680484825897216</v>
      </c>
      <c r="I286" s="300">
        <v>0.77401668006134028</v>
      </c>
      <c r="J286" s="301"/>
      <c r="K286" s="302">
        <v>43611.042361111111</v>
      </c>
      <c r="L286" s="302">
        <v>43618.629861111112</v>
      </c>
      <c r="M286" s="302">
        <v>43709.033333333333</v>
      </c>
      <c r="N286" s="302">
        <v>43914.947916666664</v>
      </c>
      <c r="O286" s="301"/>
      <c r="P286" s="303">
        <v>0</v>
      </c>
      <c r="Q286" s="303">
        <v>0</v>
      </c>
      <c r="R286" s="303">
        <v>0.18144743562316895</v>
      </c>
      <c r="S286" s="303">
        <v>0.15260194567108154</v>
      </c>
      <c r="U286" s="320">
        <v>0.12087912087912088</v>
      </c>
      <c r="W286" s="327"/>
      <c r="X286" s="322"/>
      <c r="Y286" s="328"/>
    </row>
    <row r="287" spans="1:25" s="304" customFormat="1" x14ac:dyDescent="0.25">
      <c r="A287" s="298" t="s">
        <v>783</v>
      </c>
      <c r="B287" s="298" t="s">
        <v>1134</v>
      </c>
      <c r="C287" s="307">
        <v>452</v>
      </c>
      <c r="D287" s="298" t="b">
        <v>0</v>
      </c>
      <c r="E287" s="298" t="s">
        <v>1563</v>
      </c>
      <c r="F287" s="300">
        <v>2.6058000326156616</v>
      </c>
      <c r="G287" s="300">
        <v>1.9392000436782837</v>
      </c>
      <c r="H287" s="300">
        <v>1.9392000436782837</v>
      </c>
      <c r="I287" s="300">
        <v>3.0299999713897705</v>
      </c>
      <c r="J287" s="301"/>
      <c r="K287" s="302">
        <v>43575.162499999999</v>
      </c>
      <c r="L287" s="302">
        <v>43695.079861111109</v>
      </c>
      <c r="M287" s="302">
        <v>43723.163194444445</v>
      </c>
      <c r="N287" s="302">
        <v>43772.204861111109</v>
      </c>
      <c r="O287" s="301"/>
      <c r="P287" s="303">
        <v>0</v>
      </c>
      <c r="Q287" s="303">
        <v>0</v>
      </c>
      <c r="R287" s="303">
        <v>0</v>
      </c>
      <c r="S287" s="303">
        <v>0</v>
      </c>
      <c r="U287" s="320">
        <v>1.6483516483516484E-2</v>
      </c>
      <c r="W287" s="327"/>
      <c r="X287" s="322"/>
      <c r="Y287" s="328"/>
    </row>
    <row r="288" spans="1:25" s="304" customFormat="1" x14ac:dyDescent="0.25">
      <c r="A288" s="298" t="s">
        <v>783</v>
      </c>
      <c r="B288" s="298" t="s">
        <v>1135</v>
      </c>
      <c r="C288" s="307">
        <v>703</v>
      </c>
      <c r="D288" s="298" t="b">
        <v>0</v>
      </c>
      <c r="E288" s="298" t="s">
        <v>1441</v>
      </c>
      <c r="F288" s="300">
        <v>0.38421768324279781</v>
      </c>
      <c r="G288" s="300">
        <v>0.32839913300323487</v>
      </c>
      <c r="H288" s="300">
        <v>0.36747210726928708</v>
      </c>
      <c r="I288" s="300">
        <v>9.3030913753807548E-4</v>
      </c>
      <c r="J288" s="301"/>
      <c r="K288" s="302">
        <v>43615.089583333334</v>
      </c>
      <c r="L288" s="302">
        <v>43650.088888888888</v>
      </c>
      <c r="M288" s="302">
        <v>43709.99722222222</v>
      </c>
      <c r="N288" s="302">
        <v>43794.906944444447</v>
      </c>
      <c r="O288" s="301"/>
      <c r="P288" s="303">
        <v>0</v>
      </c>
      <c r="Q288" s="303">
        <v>0</v>
      </c>
      <c r="R288" s="303">
        <v>0</v>
      </c>
      <c r="S288" s="303">
        <v>0</v>
      </c>
      <c r="U288" s="320">
        <v>4.1208791208791208E-2</v>
      </c>
      <c r="W288" s="327"/>
      <c r="X288" s="322"/>
      <c r="Y288" s="328"/>
    </row>
    <row r="289" spans="1:25" s="304" customFormat="1" x14ac:dyDescent="0.25">
      <c r="A289" s="298" t="s">
        <v>783</v>
      </c>
      <c r="B289" s="298" t="s">
        <v>1136</v>
      </c>
      <c r="C289" s="307">
        <v>723</v>
      </c>
      <c r="D289" s="298" t="b">
        <v>0</v>
      </c>
      <c r="E289" s="298" t="s">
        <v>1442</v>
      </c>
      <c r="F289" s="300">
        <v>2.5437469552612302</v>
      </c>
      <c r="G289" s="300">
        <v>2.2696362180480953</v>
      </c>
      <c r="H289" s="300">
        <v>2.4450670375366208</v>
      </c>
      <c r="I289" s="300">
        <v>2.993288221252441</v>
      </c>
      <c r="J289" s="301"/>
      <c r="K289" s="302">
        <v>43601.218055555553</v>
      </c>
      <c r="L289" s="302">
        <v>43646.222222222219</v>
      </c>
      <c r="M289" s="302">
        <v>43710.090277777781</v>
      </c>
      <c r="N289" s="302">
        <v>43917.102083333331</v>
      </c>
      <c r="O289" s="301"/>
      <c r="P289" s="303">
        <v>0</v>
      </c>
      <c r="Q289" s="303">
        <v>0</v>
      </c>
      <c r="R289" s="303">
        <v>0</v>
      </c>
      <c r="S289" s="303">
        <v>0</v>
      </c>
      <c r="U289" s="320">
        <v>1.6483516483516484E-2</v>
      </c>
      <c r="W289" s="327"/>
      <c r="X289" s="322"/>
      <c r="Y289" s="328"/>
    </row>
    <row r="290" spans="1:25" s="304" customFormat="1" x14ac:dyDescent="0.25">
      <c r="A290" s="298" t="s">
        <v>792</v>
      </c>
      <c r="B290" s="298" t="s">
        <v>1137</v>
      </c>
      <c r="C290" s="307">
        <v>814</v>
      </c>
      <c r="D290" s="298" t="b">
        <v>0</v>
      </c>
      <c r="E290" s="298" t="s">
        <v>1443</v>
      </c>
      <c r="F290" s="300">
        <v>3.8740716932983394</v>
      </c>
      <c r="G290" s="300">
        <v>3.4833152779541017</v>
      </c>
      <c r="H290" s="300">
        <v>3.673111263580322</v>
      </c>
      <c r="I290" s="300">
        <v>4.275992698089599</v>
      </c>
      <c r="J290" s="301"/>
      <c r="K290" s="302">
        <v>43610.186111111114</v>
      </c>
      <c r="L290" s="302">
        <v>43688.234027777777</v>
      </c>
      <c r="M290" s="302">
        <v>43717.073611111111</v>
      </c>
      <c r="N290" s="302">
        <v>43772.06527777778</v>
      </c>
      <c r="O290" s="301"/>
      <c r="P290" s="303">
        <v>0</v>
      </c>
      <c r="Q290" s="303">
        <v>0</v>
      </c>
      <c r="R290" s="303">
        <v>0</v>
      </c>
      <c r="S290" s="303">
        <v>0</v>
      </c>
      <c r="U290" s="320">
        <v>1.6483516483516484E-2</v>
      </c>
      <c r="W290" s="327"/>
      <c r="X290" s="322"/>
      <c r="Y290" s="328"/>
    </row>
    <row r="291" spans="1:25" s="304" customFormat="1" x14ac:dyDescent="0.25">
      <c r="A291" s="298" t="s">
        <v>792</v>
      </c>
      <c r="B291" s="298" t="s">
        <v>1138</v>
      </c>
      <c r="C291" s="307">
        <v>865</v>
      </c>
      <c r="D291" s="298" t="b">
        <v>0</v>
      </c>
      <c r="E291" s="298" t="s">
        <v>1444</v>
      </c>
      <c r="F291" s="300">
        <v>1.9200269596862791</v>
      </c>
      <c r="G291" s="300">
        <v>1.6688606900329588</v>
      </c>
      <c r="H291" s="300">
        <v>1.8586308024291991</v>
      </c>
      <c r="I291" s="300">
        <v>2.1711933746948242</v>
      </c>
      <c r="J291" s="301"/>
      <c r="K291" s="302">
        <v>43600.195138888892</v>
      </c>
      <c r="L291" s="302">
        <v>43681.192361111112</v>
      </c>
      <c r="M291" s="302">
        <v>43732.190972222219</v>
      </c>
      <c r="N291" s="302">
        <v>43772.222222222219</v>
      </c>
      <c r="O291" s="301"/>
      <c r="P291" s="303">
        <v>0</v>
      </c>
      <c r="Q291" s="303">
        <v>0</v>
      </c>
      <c r="R291" s="303">
        <v>0</v>
      </c>
      <c r="S291" s="303">
        <v>0</v>
      </c>
      <c r="U291" s="320">
        <v>1.9230769230769232E-2</v>
      </c>
      <c r="W291" s="327"/>
      <c r="X291" s="322"/>
      <c r="Y291" s="328"/>
    </row>
    <row r="292" spans="1:25" s="304" customFormat="1" x14ac:dyDescent="0.25">
      <c r="A292" s="298" t="s">
        <v>792</v>
      </c>
      <c r="B292" s="298" t="s">
        <v>1139</v>
      </c>
      <c r="C292" s="307">
        <v>912</v>
      </c>
      <c r="D292" s="298" t="b">
        <v>0</v>
      </c>
      <c r="E292" s="298" t="s">
        <v>1257</v>
      </c>
      <c r="F292" s="300"/>
      <c r="G292" s="300"/>
      <c r="H292" s="300"/>
      <c r="I292" s="300"/>
      <c r="J292" s="301"/>
      <c r="K292" s="302"/>
      <c r="L292" s="302"/>
      <c r="M292" s="302"/>
      <c r="N292" s="302"/>
      <c r="O292" s="301"/>
      <c r="P292" s="303">
        <v>0</v>
      </c>
      <c r="Q292" s="303">
        <v>0</v>
      </c>
      <c r="R292" s="303">
        <v>0</v>
      </c>
      <c r="S292" s="303">
        <v>0</v>
      </c>
      <c r="U292" s="320"/>
      <c r="W292" s="327"/>
      <c r="X292" s="322"/>
      <c r="Y292" s="328"/>
    </row>
    <row r="293" spans="1:25" s="304" customFormat="1" x14ac:dyDescent="0.25">
      <c r="A293" s="298" t="s">
        <v>792</v>
      </c>
      <c r="B293" s="298" t="s">
        <v>1140</v>
      </c>
      <c r="C293" s="307">
        <v>917</v>
      </c>
      <c r="D293" s="298" t="b">
        <v>0</v>
      </c>
      <c r="E293" s="298" t="s">
        <v>1445</v>
      </c>
      <c r="F293" s="300">
        <v>1.0644916538162232</v>
      </c>
      <c r="G293" s="300">
        <v>0.96771963243103032</v>
      </c>
      <c r="H293" s="300" t="s">
        <v>873</v>
      </c>
      <c r="I293" s="300" t="s">
        <v>874</v>
      </c>
      <c r="J293" s="301"/>
      <c r="K293" s="302">
        <v>43610.174305555556</v>
      </c>
      <c r="L293" s="302">
        <v>43660.20416666667</v>
      </c>
      <c r="M293" s="302" t="s">
        <v>875</v>
      </c>
      <c r="N293" s="302" t="s">
        <v>875</v>
      </c>
      <c r="O293" s="301"/>
      <c r="P293" s="303">
        <v>0</v>
      </c>
      <c r="Q293" s="303">
        <v>0</v>
      </c>
      <c r="R293" s="303">
        <v>0</v>
      </c>
      <c r="S293" s="303">
        <v>0</v>
      </c>
      <c r="U293" s="320">
        <v>1.6483516483516484E-2</v>
      </c>
      <c r="W293" s="327"/>
      <c r="X293" s="322"/>
      <c r="Y293" s="328"/>
    </row>
    <row r="294" spans="1:25" s="304" customFormat="1" x14ac:dyDescent="0.25">
      <c r="A294" s="298" t="s">
        <v>792</v>
      </c>
      <c r="B294" s="298" t="s">
        <v>1141</v>
      </c>
      <c r="C294" s="307">
        <v>924</v>
      </c>
      <c r="D294" s="298" t="b">
        <v>0</v>
      </c>
      <c r="E294" s="298" t="s">
        <v>1257</v>
      </c>
      <c r="F294" s="300"/>
      <c r="G294" s="300"/>
      <c r="H294" s="300"/>
      <c r="I294" s="300"/>
      <c r="J294" s="301"/>
      <c r="K294" s="302"/>
      <c r="L294" s="302"/>
      <c r="M294" s="302"/>
      <c r="N294" s="302"/>
      <c r="O294" s="301"/>
      <c r="P294" s="303">
        <v>0</v>
      </c>
      <c r="Q294" s="303">
        <v>0</v>
      </c>
      <c r="R294" s="303">
        <v>0</v>
      </c>
      <c r="S294" s="303">
        <v>0</v>
      </c>
      <c r="U294" s="320"/>
      <c r="W294" s="327"/>
      <c r="X294" s="322"/>
      <c r="Y294" s="328"/>
    </row>
    <row r="295" spans="1:25" s="304" customFormat="1" x14ac:dyDescent="0.25">
      <c r="A295" s="298" t="s">
        <v>792</v>
      </c>
      <c r="B295" s="298" t="s">
        <v>1142</v>
      </c>
      <c r="C295" s="307">
        <v>956</v>
      </c>
      <c r="D295" s="298" t="b">
        <v>0</v>
      </c>
      <c r="E295" s="298" t="s">
        <v>1446</v>
      </c>
      <c r="F295" s="300">
        <v>1.3395994915313718</v>
      </c>
      <c r="G295" s="300">
        <v>1.6019377637481689</v>
      </c>
      <c r="H295" s="300">
        <v>1.4121611103668212</v>
      </c>
      <c r="I295" s="300">
        <v>1.1107512447586059</v>
      </c>
      <c r="J295" s="301"/>
      <c r="K295" s="302">
        <v>43593.188194444447</v>
      </c>
      <c r="L295" s="302">
        <v>43648.089583333334</v>
      </c>
      <c r="M295" s="302">
        <v>43752</v>
      </c>
      <c r="N295" s="302">
        <v>43775.087500000001</v>
      </c>
      <c r="O295" s="301"/>
      <c r="P295" s="303">
        <v>0</v>
      </c>
      <c r="Q295" s="303">
        <v>0</v>
      </c>
      <c r="R295" s="303">
        <v>0</v>
      </c>
      <c r="S295" s="303">
        <v>0</v>
      </c>
      <c r="U295" s="320">
        <v>9.3406593406593408E-2</v>
      </c>
      <c r="W295" s="327"/>
      <c r="X295" s="322"/>
      <c r="Y295" s="328"/>
    </row>
    <row r="296" spans="1:25" s="304" customFormat="1" x14ac:dyDescent="0.25">
      <c r="A296" s="298" t="s">
        <v>792</v>
      </c>
      <c r="B296" s="298" t="s">
        <v>1143</v>
      </c>
      <c r="C296" s="307">
        <v>475</v>
      </c>
      <c r="D296" s="298" t="b">
        <v>0</v>
      </c>
      <c r="E296" s="298" t="s">
        <v>1447</v>
      </c>
      <c r="F296" s="300">
        <v>1.939520001411438</v>
      </c>
      <c r="G296" s="300">
        <v>1.8517400026321411</v>
      </c>
      <c r="H296" s="300">
        <v>2.0523800849914551</v>
      </c>
      <c r="I296" s="300">
        <v>2.2613799571990967</v>
      </c>
      <c r="J296" s="301"/>
      <c r="K296" s="302">
        <v>43565.424305555556</v>
      </c>
      <c r="L296" s="302">
        <v>43627.627083333333</v>
      </c>
      <c r="M296" s="302">
        <v>43761.673611111109</v>
      </c>
      <c r="N296" s="302">
        <v>43808.614583333336</v>
      </c>
      <c r="O296" s="301"/>
      <c r="P296" s="303">
        <v>0</v>
      </c>
      <c r="Q296" s="303">
        <v>0</v>
      </c>
      <c r="R296" s="303">
        <v>0</v>
      </c>
      <c r="S296" s="303">
        <v>0</v>
      </c>
      <c r="U296" s="320">
        <v>0.17582417582417584</v>
      </c>
      <c r="W296" s="327"/>
      <c r="X296" s="322"/>
      <c r="Y296" s="328"/>
    </row>
    <row r="297" spans="1:25" s="304" customFormat="1" x14ac:dyDescent="0.25">
      <c r="A297" s="298" t="s">
        <v>792</v>
      </c>
      <c r="B297" s="298" t="s">
        <v>1144</v>
      </c>
      <c r="C297" s="307">
        <v>476</v>
      </c>
      <c r="D297" s="298" t="b">
        <v>0</v>
      </c>
      <c r="E297" s="298" t="s">
        <v>1257</v>
      </c>
      <c r="F297" s="300"/>
      <c r="G297" s="300"/>
      <c r="H297" s="300"/>
      <c r="I297" s="300"/>
      <c r="J297" s="301"/>
      <c r="K297" s="302"/>
      <c r="L297" s="302"/>
      <c r="M297" s="302"/>
      <c r="N297" s="302"/>
      <c r="O297" s="301"/>
      <c r="P297" s="303">
        <v>0</v>
      </c>
      <c r="Q297" s="303">
        <v>0</v>
      </c>
      <c r="R297" s="303">
        <v>0</v>
      </c>
      <c r="S297" s="303">
        <v>0</v>
      </c>
      <c r="U297" s="320"/>
      <c r="W297" s="327"/>
      <c r="X297" s="322"/>
      <c r="Y297" s="328"/>
    </row>
    <row r="298" spans="1:25" s="304" customFormat="1" x14ac:dyDescent="0.25">
      <c r="A298" s="298" t="s">
        <v>792</v>
      </c>
      <c r="B298" s="298" t="s">
        <v>1570</v>
      </c>
      <c r="C298" s="307">
        <v>947</v>
      </c>
      <c r="D298" s="298" t="b">
        <v>0</v>
      </c>
      <c r="E298" s="298" t="s">
        <v>1579</v>
      </c>
      <c r="F298" s="300">
        <v>3.3726041629333494</v>
      </c>
      <c r="G298" s="300">
        <v>2.1822732220458985</v>
      </c>
      <c r="H298" s="300">
        <v>2.1975338490447998</v>
      </c>
      <c r="I298" s="300">
        <v>2.5027469704437255</v>
      </c>
      <c r="J298" s="301"/>
      <c r="K298" s="302">
        <v>43576.15</v>
      </c>
      <c r="L298" s="302">
        <v>43702.117361111108</v>
      </c>
      <c r="M298" s="302">
        <v>43709.100694444445</v>
      </c>
      <c r="N298" s="302">
        <v>43918.162499999999</v>
      </c>
      <c r="O298" s="301"/>
      <c r="P298" s="303">
        <v>0</v>
      </c>
      <c r="Q298" s="303">
        <v>0</v>
      </c>
      <c r="R298" s="303">
        <v>0</v>
      </c>
      <c r="S298" s="303">
        <v>0</v>
      </c>
      <c r="U298" s="320">
        <v>1.6483516483516484E-2</v>
      </c>
      <c r="W298" s="327"/>
      <c r="X298" s="322"/>
      <c r="Y298" s="328"/>
    </row>
    <row r="299" spans="1:25" s="304" customFormat="1" x14ac:dyDescent="0.25">
      <c r="A299" s="298" t="s">
        <v>792</v>
      </c>
      <c r="B299" s="298" t="s">
        <v>1145</v>
      </c>
      <c r="C299" s="307">
        <v>982</v>
      </c>
      <c r="D299" s="298" t="b">
        <v>0</v>
      </c>
      <c r="E299" s="298" t="s">
        <v>1448</v>
      </c>
      <c r="F299" s="300">
        <v>1.8251918330078123</v>
      </c>
      <c r="G299" s="300">
        <v>1.5070390441589356</v>
      </c>
      <c r="H299" s="300">
        <v>1.7135593112182617</v>
      </c>
      <c r="I299" s="300">
        <v>2.1935790967712401</v>
      </c>
      <c r="J299" s="301"/>
      <c r="K299" s="302">
        <v>43601.193749999999</v>
      </c>
      <c r="L299" s="302">
        <v>43659.193055555559</v>
      </c>
      <c r="M299" s="302">
        <v>43730.190972222219</v>
      </c>
      <c r="N299" s="302">
        <v>43772.191666666666</v>
      </c>
      <c r="O299" s="301"/>
      <c r="P299" s="303">
        <v>0</v>
      </c>
      <c r="Q299" s="303">
        <v>0</v>
      </c>
      <c r="R299" s="303">
        <v>0</v>
      </c>
      <c r="S299" s="303">
        <v>0</v>
      </c>
      <c r="U299" s="320">
        <v>1.6483516483516484E-2</v>
      </c>
      <c r="W299" s="327"/>
      <c r="X299" s="322"/>
      <c r="Y299" s="328"/>
    </row>
    <row r="300" spans="1:25" s="304" customFormat="1" x14ac:dyDescent="0.25">
      <c r="A300" s="298" t="s">
        <v>788</v>
      </c>
      <c r="B300" s="298" t="s">
        <v>1146</v>
      </c>
      <c r="C300" s="307">
        <v>928</v>
      </c>
      <c r="D300" s="298" t="b">
        <v>0</v>
      </c>
      <c r="E300" s="298" t="s">
        <v>1449</v>
      </c>
      <c r="F300" s="300">
        <v>4.1443182416260242</v>
      </c>
      <c r="G300" s="300">
        <v>3.5274690091609955</v>
      </c>
      <c r="H300" s="300">
        <v>3.9384576976299286</v>
      </c>
      <c r="I300" s="300">
        <v>4.684977188706398</v>
      </c>
      <c r="J300" s="301"/>
      <c r="K300" s="302">
        <v>43610.215277777781</v>
      </c>
      <c r="L300" s="302">
        <v>43652.238194444442</v>
      </c>
      <c r="M300" s="302">
        <v>43717.106944444444</v>
      </c>
      <c r="N300" s="302">
        <v>43918.247916666667</v>
      </c>
      <c r="O300" s="301"/>
      <c r="P300" s="303">
        <v>4.1758198291063309E-2</v>
      </c>
      <c r="Q300" s="303">
        <v>0.34798499941825867</v>
      </c>
      <c r="R300" s="303">
        <v>0.28278359770774841</v>
      </c>
      <c r="S300" s="303">
        <v>0.17216099798679352</v>
      </c>
      <c r="U300" s="320">
        <v>2.197802197802198E-2</v>
      </c>
      <c r="W300" s="327"/>
      <c r="X300" s="322"/>
      <c r="Y300" s="328"/>
    </row>
    <row r="301" spans="1:25" s="304" customFormat="1" x14ac:dyDescent="0.25">
      <c r="A301" s="298" t="s">
        <v>788</v>
      </c>
      <c r="B301" s="298" t="s">
        <v>1147</v>
      </c>
      <c r="C301" s="307">
        <v>929</v>
      </c>
      <c r="D301" s="298" t="b">
        <v>0</v>
      </c>
      <c r="E301" s="298" t="s">
        <v>1450</v>
      </c>
      <c r="F301" s="300">
        <v>2.4726772624511715</v>
      </c>
      <c r="G301" s="300">
        <v>2.3219723841552735</v>
      </c>
      <c r="H301" s="300">
        <v>2.9527003911743166</v>
      </c>
      <c r="I301" s="300">
        <v>2.3666256545104978</v>
      </c>
      <c r="J301" s="301"/>
      <c r="K301" s="302">
        <v>43612.20416666667</v>
      </c>
      <c r="L301" s="302">
        <v>43627.188888888886</v>
      </c>
      <c r="M301" s="302">
        <v>43740.146527777775</v>
      </c>
      <c r="N301" s="302">
        <v>43918.245833333334</v>
      </c>
      <c r="O301" s="301"/>
      <c r="P301" s="303">
        <v>0</v>
      </c>
      <c r="Q301" s="303">
        <v>0</v>
      </c>
      <c r="R301" s="303">
        <v>0</v>
      </c>
      <c r="S301" s="303">
        <v>0</v>
      </c>
      <c r="U301" s="320">
        <v>5.7692307692307696E-2</v>
      </c>
      <c r="W301" s="327"/>
      <c r="X301" s="322"/>
      <c r="Y301" s="328"/>
    </row>
    <row r="302" spans="1:25" s="304" customFormat="1" x14ac:dyDescent="0.25">
      <c r="A302" s="298" t="s">
        <v>794</v>
      </c>
      <c r="B302" s="298" t="s">
        <v>1148</v>
      </c>
      <c r="C302" s="307">
        <v>319</v>
      </c>
      <c r="D302" s="298" t="b">
        <v>0</v>
      </c>
      <c r="E302" s="298" t="s">
        <v>1257</v>
      </c>
      <c r="F302" s="300"/>
      <c r="G302" s="300"/>
      <c r="H302" s="300"/>
      <c r="I302" s="300"/>
      <c r="J302" s="301"/>
      <c r="K302" s="302"/>
      <c r="L302" s="302"/>
      <c r="M302" s="302"/>
      <c r="N302" s="302"/>
      <c r="O302" s="301"/>
      <c r="P302" s="303">
        <v>0</v>
      </c>
      <c r="Q302" s="303">
        <v>0</v>
      </c>
      <c r="R302" s="303">
        <v>0</v>
      </c>
      <c r="S302" s="303">
        <v>0</v>
      </c>
      <c r="U302" s="320"/>
      <c r="W302" s="327"/>
      <c r="X302" s="322"/>
      <c r="Y302" s="328"/>
    </row>
    <row r="303" spans="1:25" s="304" customFormat="1" x14ac:dyDescent="0.25">
      <c r="A303" s="298" t="s">
        <v>794</v>
      </c>
      <c r="B303" s="298" t="s">
        <v>1149</v>
      </c>
      <c r="C303" s="307">
        <v>313</v>
      </c>
      <c r="D303" s="298" t="b">
        <v>0</v>
      </c>
      <c r="E303" s="298" t="s">
        <v>1451</v>
      </c>
      <c r="F303" s="300">
        <v>1.0399999618530273</v>
      </c>
      <c r="G303" s="300">
        <v>0.7839999794960022</v>
      </c>
      <c r="H303" s="300">
        <v>1.0240000486373901</v>
      </c>
      <c r="I303" s="300">
        <v>-1.0240000486373901</v>
      </c>
      <c r="J303" s="301"/>
      <c r="K303" s="302">
        <v>43600.992361111108</v>
      </c>
      <c r="L303" s="302">
        <v>43680.133333333331</v>
      </c>
      <c r="M303" s="302">
        <v>43730.214583333334</v>
      </c>
      <c r="N303" s="302">
        <v>43810.882638888892</v>
      </c>
      <c r="O303" s="301"/>
      <c r="P303" s="303">
        <v>0</v>
      </c>
      <c r="Q303" s="303">
        <v>0</v>
      </c>
      <c r="R303" s="303">
        <v>0</v>
      </c>
      <c r="S303" s="303">
        <v>0</v>
      </c>
      <c r="U303" s="320">
        <v>0.38736263736263737</v>
      </c>
      <c r="W303" s="327"/>
      <c r="X303" s="322"/>
      <c r="Y303" s="328"/>
    </row>
    <row r="304" spans="1:25" s="304" customFormat="1" x14ac:dyDescent="0.25">
      <c r="A304" s="298" t="s">
        <v>794</v>
      </c>
      <c r="B304" s="298" t="s">
        <v>1150</v>
      </c>
      <c r="C304" s="307">
        <v>305</v>
      </c>
      <c r="D304" s="298" t="b">
        <v>0</v>
      </c>
      <c r="E304" s="298" t="s">
        <v>1452</v>
      </c>
      <c r="F304" s="300">
        <v>0.11305571296310425</v>
      </c>
      <c r="G304" s="300">
        <v>9.9098213722229003E-2</v>
      </c>
      <c r="H304" s="300">
        <v>0.13771395495986938</v>
      </c>
      <c r="I304" s="300">
        <v>0.12561745682907105</v>
      </c>
      <c r="J304" s="301"/>
      <c r="K304" s="302">
        <v>43586.839583333334</v>
      </c>
      <c r="L304" s="302">
        <v>43653.603472222225</v>
      </c>
      <c r="M304" s="302">
        <v>43768.348611111112</v>
      </c>
      <c r="N304" s="302">
        <v>43897.168749999997</v>
      </c>
      <c r="O304" s="301"/>
      <c r="P304" s="303">
        <v>0</v>
      </c>
      <c r="Q304" s="303">
        <v>0</v>
      </c>
      <c r="R304" s="303">
        <v>0</v>
      </c>
      <c r="S304" s="303">
        <v>0</v>
      </c>
      <c r="U304" s="320">
        <v>0.27747252747252749</v>
      </c>
      <c r="W304" s="327"/>
      <c r="X304" s="322"/>
      <c r="Y304" s="328"/>
    </row>
    <row r="305" spans="1:25" s="304" customFormat="1" x14ac:dyDescent="0.25">
      <c r="A305" s="298" t="s">
        <v>794</v>
      </c>
      <c r="B305" s="298" t="s">
        <v>1151</v>
      </c>
      <c r="C305" s="307">
        <v>332</v>
      </c>
      <c r="D305" s="298" t="b">
        <v>0</v>
      </c>
      <c r="E305" s="298" t="s">
        <v>1257</v>
      </c>
      <c r="F305" s="300"/>
      <c r="G305" s="300"/>
      <c r="H305" s="300"/>
      <c r="I305" s="300"/>
      <c r="J305" s="301"/>
      <c r="K305" s="302"/>
      <c r="L305" s="302"/>
      <c r="M305" s="302"/>
      <c r="N305" s="302"/>
      <c r="O305" s="301"/>
      <c r="P305" s="303">
        <v>0</v>
      </c>
      <c r="Q305" s="303">
        <v>0</v>
      </c>
      <c r="R305" s="303">
        <v>0</v>
      </c>
      <c r="S305" s="303">
        <v>0</v>
      </c>
      <c r="U305" s="320"/>
      <c r="W305" s="327"/>
      <c r="X305" s="322"/>
      <c r="Y305" s="328"/>
    </row>
    <row r="306" spans="1:25" s="304" customFormat="1" x14ac:dyDescent="0.25">
      <c r="A306" s="298" t="s">
        <v>794</v>
      </c>
      <c r="B306" s="298" t="s">
        <v>1152</v>
      </c>
      <c r="C306" s="307">
        <v>309</v>
      </c>
      <c r="D306" s="298" t="b">
        <v>0</v>
      </c>
      <c r="E306" s="298" t="s">
        <v>1453</v>
      </c>
      <c r="F306" s="300">
        <v>4.0465686265945433E-2</v>
      </c>
      <c r="G306" s="300">
        <v>0.15697895487213134</v>
      </c>
      <c r="H306" s="300">
        <v>0.36698189677429194</v>
      </c>
      <c r="I306" s="300">
        <v>0.29512043588638304</v>
      </c>
      <c r="J306" s="301"/>
      <c r="K306" s="302">
        <v>43609.249305555553</v>
      </c>
      <c r="L306" s="302">
        <v>43691.588888888888</v>
      </c>
      <c r="M306" s="302">
        <v>43764.149305555555</v>
      </c>
      <c r="N306" s="302">
        <v>43810.125694444447</v>
      </c>
      <c r="O306" s="301"/>
      <c r="P306" s="303">
        <v>0</v>
      </c>
      <c r="Q306" s="303">
        <v>0</v>
      </c>
      <c r="R306" s="303">
        <v>0</v>
      </c>
      <c r="S306" s="303">
        <v>0</v>
      </c>
      <c r="U306" s="320">
        <v>0.40384615384615385</v>
      </c>
      <c r="W306" s="327"/>
      <c r="X306" s="322"/>
      <c r="Y306" s="328"/>
    </row>
    <row r="307" spans="1:25" s="304" customFormat="1" x14ac:dyDescent="0.25">
      <c r="A307" s="298" t="s">
        <v>794</v>
      </c>
      <c r="B307" s="298" t="s">
        <v>1153</v>
      </c>
      <c r="C307" s="307">
        <v>308</v>
      </c>
      <c r="D307" s="298" t="b">
        <v>0</v>
      </c>
      <c r="E307" s="298" t="s">
        <v>1454</v>
      </c>
      <c r="F307" s="300">
        <v>2.4230499863624573</v>
      </c>
      <c r="G307" s="300">
        <v>1.5128000229597092</v>
      </c>
      <c r="H307" s="300">
        <v>2.0044499635696411</v>
      </c>
      <c r="I307" s="300">
        <v>3.1389000862836838</v>
      </c>
      <c r="J307" s="301"/>
      <c r="K307" s="302">
        <v>43583.481249999997</v>
      </c>
      <c r="L307" s="302">
        <v>43678.115277777775</v>
      </c>
      <c r="M307" s="302">
        <v>43744.313888888886</v>
      </c>
      <c r="N307" s="302">
        <v>43821.366666666669</v>
      </c>
      <c r="O307" s="301"/>
      <c r="P307" s="303">
        <v>0</v>
      </c>
      <c r="Q307" s="303">
        <v>9.6000000834465027E-2</v>
      </c>
      <c r="R307" s="303">
        <v>0</v>
      </c>
      <c r="S307" s="303">
        <v>9.6000000834465027E-2</v>
      </c>
      <c r="U307" s="320">
        <v>0.2087912087912088</v>
      </c>
      <c r="W307" s="327"/>
      <c r="X307" s="322"/>
      <c r="Y307" s="328"/>
    </row>
    <row r="308" spans="1:25" s="304" customFormat="1" x14ac:dyDescent="0.25">
      <c r="A308" s="298" t="s">
        <v>794</v>
      </c>
      <c r="B308" s="298" t="s">
        <v>1154</v>
      </c>
      <c r="C308" s="307">
        <v>339</v>
      </c>
      <c r="D308" s="298" t="b">
        <v>0</v>
      </c>
      <c r="E308" s="298" t="s">
        <v>1257</v>
      </c>
      <c r="F308" s="300"/>
      <c r="G308" s="300"/>
      <c r="H308" s="300"/>
      <c r="I308" s="300"/>
      <c r="J308" s="301"/>
      <c r="K308" s="302"/>
      <c r="L308" s="302"/>
      <c r="M308" s="302"/>
      <c r="N308" s="302"/>
      <c r="O308" s="301"/>
      <c r="P308" s="303">
        <v>0</v>
      </c>
      <c r="Q308" s="303">
        <v>0</v>
      </c>
      <c r="R308" s="303">
        <v>0</v>
      </c>
      <c r="S308" s="303">
        <v>0</v>
      </c>
      <c r="U308" s="320"/>
      <c r="W308" s="327"/>
      <c r="X308" s="322"/>
      <c r="Y308" s="328"/>
    </row>
    <row r="309" spans="1:25" s="304" customFormat="1" x14ac:dyDescent="0.25">
      <c r="A309" s="298" t="s">
        <v>794</v>
      </c>
      <c r="B309" s="298" t="s">
        <v>1155</v>
      </c>
      <c r="C309" s="307">
        <v>334</v>
      </c>
      <c r="D309" s="298" t="b">
        <v>0</v>
      </c>
      <c r="E309" s="298" t="s">
        <v>1455</v>
      </c>
      <c r="F309" s="300">
        <v>0.25216540512847901</v>
      </c>
      <c r="G309" s="300">
        <v>0.25402640623855588</v>
      </c>
      <c r="H309" s="300">
        <v>0.37964386306762693</v>
      </c>
      <c r="I309" s="300">
        <v>0.47548532030487056</v>
      </c>
      <c r="J309" s="301"/>
      <c r="K309" s="302">
        <v>43610.052777777775</v>
      </c>
      <c r="L309" s="302">
        <v>43623.978472222225</v>
      </c>
      <c r="M309" s="302">
        <v>43734.047222222223</v>
      </c>
      <c r="N309" s="302">
        <v>43828.981944444444</v>
      </c>
      <c r="O309" s="301"/>
      <c r="P309" s="303">
        <v>0</v>
      </c>
      <c r="Q309" s="303">
        <v>0</v>
      </c>
      <c r="R309" s="303">
        <v>0</v>
      </c>
      <c r="S309" s="303">
        <v>0</v>
      </c>
      <c r="U309" s="320">
        <v>5.7692307692307696E-2</v>
      </c>
      <c r="W309" s="327"/>
      <c r="X309" s="322"/>
      <c r="Y309" s="328"/>
    </row>
    <row r="310" spans="1:25" s="304" customFormat="1" x14ac:dyDescent="0.25">
      <c r="A310" s="298" t="s">
        <v>794</v>
      </c>
      <c r="B310" s="298" t="s">
        <v>1156</v>
      </c>
      <c r="C310" s="307">
        <v>331</v>
      </c>
      <c r="D310" s="298" t="b">
        <v>0</v>
      </c>
      <c r="E310" s="298" t="s">
        <v>1456</v>
      </c>
      <c r="F310" s="300">
        <v>1.0086616205139161</v>
      </c>
      <c r="G310" s="300">
        <v>0.79464669271850574</v>
      </c>
      <c r="H310" s="300">
        <v>0.80581273571777345</v>
      </c>
      <c r="I310" s="300">
        <v>1.101711639678955</v>
      </c>
      <c r="J310" s="301"/>
      <c r="K310" s="302">
        <v>43579.981249999997</v>
      </c>
      <c r="L310" s="302">
        <v>43695.990972222222</v>
      </c>
      <c r="M310" s="302">
        <v>43754.010416666664</v>
      </c>
      <c r="N310" s="302">
        <v>43837.99722222222</v>
      </c>
      <c r="O310" s="301"/>
      <c r="P310" s="303">
        <v>0</v>
      </c>
      <c r="Q310" s="303">
        <v>0</v>
      </c>
      <c r="R310" s="303">
        <v>0</v>
      </c>
      <c r="S310" s="303">
        <v>0</v>
      </c>
      <c r="U310" s="320">
        <v>9.8901098901098897E-2</v>
      </c>
      <c r="W310" s="327"/>
      <c r="X310" s="322"/>
      <c r="Y310" s="328"/>
    </row>
    <row r="311" spans="1:25" s="304" customFormat="1" x14ac:dyDescent="0.25">
      <c r="A311" s="298" t="s">
        <v>794</v>
      </c>
      <c r="B311" s="298" t="s">
        <v>1157</v>
      </c>
      <c r="C311" s="307">
        <v>397</v>
      </c>
      <c r="D311" s="298" t="b">
        <v>0</v>
      </c>
      <c r="E311" s="298" t="s">
        <v>1257</v>
      </c>
      <c r="F311" s="300"/>
      <c r="G311" s="300"/>
      <c r="H311" s="300"/>
      <c r="I311" s="300"/>
      <c r="J311" s="301"/>
      <c r="K311" s="302"/>
      <c r="L311" s="302"/>
      <c r="M311" s="302"/>
      <c r="N311" s="302"/>
      <c r="O311" s="301"/>
      <c r="P311" s="303">
        <v>0</v>
      </c>
      <c r="Q311" s="303">
        <v>0</v>
      </c>
      <c r="R311" s="303">
        <v>0</v>
      </c>
      <c r="S311" s="303">
        <v>0</v>
      </c>
      <c r="U311" s="320"/>
      <c r="W311" s="327"/>
      <c r="X311" s="322"/>
      <c r="Y311" s="328"/>
    </row>
    <row r="312" spans="1:25" s="304" customFormat="1" x14ac:dyDescent="0.25">
      <c r="A312" s="298" t="s">
        <v>794</v>
      </c>
      <c r="B312" s="298" t="s">
        <v>1158</v>
      </c>
      <c r="C312" s="307">
        <v>341</v>
      </c>
      <c r="D312" s="298" t="b">
        <v>0</v>
      </c>
      <c r="E312" s="298" t="s">
        <v>1257</v>
      </c>
      <c r="F312" s="300"/>
      <c r="G312" s="300"/>
      <c r="H312" s="300"/>
      <c r="I312" s="300"/>
      <c r="J312" s="301"/>
      <c r="K312" s="302"/>
      <c r="L312" s="302"/>
      <c r="M312" s="302"/>
      <c r="N312" s="302"/>
      <c r="O312" s="301"/>
      <c r="P312" s="303">
        <v>0</v>
      </c>
      <c r="Q312" s="303">
        <v>0</v>
      </c>
      <c r="R312" s="303">
        <v>0</v>
      </c>
      <c r="S312" s="303">
        <v>0</v>
      </c>
      <c r="U312" s="320"/>
      <c r="W312" s="327"/>
      <c r="X312" s="322"/>
      <c r="Y312" s="328"/>
    </row>
    <row r="313" spans="1:25" s="304" customFormat="1" x14ac:dyDescent="0.25">
      <c r="A313" s="298" t="s">
        <v>794</v>
      </c>
      <c r="B313" s="298" t="s">
        <v>1159</v>
      </c>
      <c r="C313" s="307">
        <v>310</v>
      </c>
      <c r="D313" s="298" t="b">
        <v>0</v>
      </c>
      <c r="E313" s="298" t="s">
        <v>1457</v>
      </c>
      <c r="F313" s="300">
        <v>0.57872198689246179</v>
      </c>
      <c r="G313" s="300">
        <v>0.11978747878003121</v>
      </c>
      <c r="H313" s="300">
        <v>0.18585295459485054</v>
      </c>
      <c r="I313" s="300">
        <v>0.48683223104286188</v>
      </c>
      <c r="J313" s="301"/>
      <c r="K313" s="302">
        <v>43601.112500000003</v>
      </c>
      <c r="L313" s="302">
        <v>43702.090277777781</v>
      </c>
      <c r="M313" s="302">
        <v>43737.032638888886</v>
      </c>
      <c r="N313" s="302">
        <v>43862.00277777778</v>
      </c>
      <c r="O313" s="301"/>
      <c r="P313" s="303">
        <v>3.7219988133907317E-3</v>
      </c>
      <c r="Q313" s="303">
        <v>6.9787478034973149E-2</v>
      </c>
      <c r="R313" s="303">
        <v>0.13585295384979248</v>
      </c>
      <c r="S313" s="303">
        <v>0.71183222508239741</v>
      </c>
      <c r="U313" s="320">
        <v>0.14835164835164835</v>
      </c>
      <c r="W313" s="327"/>
      <c r="X313" s="322"/>
      <c r="Y313" s="328"/>
    </row>
    <row r="314" spans="1:25" s="304" customFormat="1" x14ac:dyDescent="0.25">
      <c r="A314" s="298" t="s">
        <v>794</v>
      </c>
      <c r="B314" s="298" t="s">
        <v>1160</v>
      </c>
      <c r="C314" s="307">
        <v>391</v>
      </c>
      <c r="D314" s="298" t="b">
        <v>0</v>
      </c>
      <c r="E314" s="298" t="s">
        <v>1257</v>
      </c>
      <c r="F314" s="300"/>
      <c r="G314" s="300"/>
      <c r="H314" s="300"/>
      <c r="I314" s="300"/>
      <c r="J314" s="301"/>
      <c r="K314" s="302"/>
      <c r="L314" s="302"/>
      <c r="M314" s="302"/>
      <c r="N314" s="302"/>
      <c r="O314" s="301"/>
      <c r="P314" s="303">
        <v>0</v>
      </c>
      <c r="Q314" s="303">
        <v>0</v>
      </c>
      <c r="R314" s="303">
        <v>0</v>
      </c>
      <c r="S314" s="303">
        <v>0</v>
      </c>
      <c r="U314" s="320"/>
      <c r="W314" s="327"/>
      <c r="X314" s="322"/>
      <c r="Y314" s="328"/>
    </row>
    <row r="315" spans="1:25" s="304" customFormat="1" x14ac:dyDescent="0.25">
      <c r="A315" s="298" t="s">
        <v>796</v>
      </c>
      <c r="B315" s="298" t="s">
        <v>1161</v>
      </c>
      <c r="C315" s="307">
        <v>343</v>
      </c>
      <c r="D315" s="298" t="b">
        <v>0</v>
      </c>
      <c r="E315" s="298" t="s">
        <v>1257</v>
      </c>
      <c r="F315" s="300"/>
      <c r="G315" s="300"/>
      <c r="H315" s="300"/>
      <c r="I315" s="300"/>
      <c r="J315" s="301"/>
      <c r="K315" s="302"/>
      <c r="L315" s="302"/>
      <c r="M315" s="302"/>
      <c r="N315" s="302"/>
      <c r="O315" s="301"/>
      <c r="P315" s="303">
        <v>0</v>
      </c>
      <c r="Q315" s="303">
        <v>0</v>
      </c>
      <c r="R315" s="303">
        <v>0</v>
      </c>
      <c r="S315" s="303">
        <v>0</v>
      </c>
      <c r="U315" s="320"/>
      <c r="W315" s="327"/>
      <c r="X315" s="322"/>
      <c r="Y315" s="328"/>
    </row>
    <row r="316" spans="1:25" s="304" customFormat="1" x14ac:dyDescent="0.25">
      <c r="A316" s="298" t="s">
        <v>796</v>
      </c>
      <c r="B316" s="298" t="s">
        <v>1162</v>
      </c>
      <c r="C316" s="307">
        <v>274</v>
      </c>
      <c r="D316" s="298" t="b">
        <v>0</v>
      </c>
      <c r="E316" s="298" t="s">
        <v>1257</v>
      </c>
      <c r="F316" s="300"/>
      <c r="G316" s="300"/>
      <c r="H316" s="300"/>
      <c r="I316" s="300"/>
      <c r="J316" s="301"/>
      <c r="K316" s="302"/>
      <c r="L316" s="302"/>
      <c r="M316" s="302"/>
      <c r="N316" s="302"/>
      <c r="O316" s="301"/>
      <c r="P316" s="303">
        <v>0</v>
      </c>
      <c r="Q316" s="303">
        <v>0</v>
      </c>
      <c r="R316" s="303">
        <v>0</v>
      </c>
      <c r="S316" s="303">
        <v>0</v>
      </c>
      <c r="U316" s="320"/>
      <c r="W316" s="327"/>
      <c r="X316" s="322"/>
      <c r="Y316" s="328"/>
    </row>
    <row r="317" spans="1:25" s="304" customFormat="1" x14ac:dyDescent="0.25">
      <c r="A317" s="298" t="s">
        <v>796</v>
      </c>
      <c r="B317" s="298" t="s">
        <v>1163</v>
      </c>
      <c r="C317" s="307">
        <v>345</v>
      </c>
      <c r="D317" s="298" t="b">
        <v>0</v>
      </c>
      <c r="E317" s="298" t="s">
        <v>1257</v>
      </c>
      <c r="F317" s="300"/>
      <c r="G317" s="300"/>
      <c r="H317" s="300"/>
      <c r="I317" s="300"/>
      <c r="J317" s="301"/>
      <c r="K317" s="302"/>
      <c r="L317" s="302"/>
      <c r="M317" s="302"/>
      <c r="N317" s="302"/>
      <c r="O317" s="301"/>
      <c r="P317" s="303">
        <v>0</v>
      </c>
      <c r="Q317" s="303">
        <v>0</v>
      </c>
      <c r="R317" s="303">
        <v>0</v>
      </c>
      <c r="S317" s="303">
        <v>0</v>
      </c>
      <c r="U317" s="320"/>
      <c r="W317" s="327"/>
      <c r="X317" s="322"/>
      <c r="Y317" s="328"/>
    </row>
    <row r="318" spans="1:25" s="304" customFormat="1" x14ac:dyDescent="0.25">
      <c r="A318" s="298" t="s">
        <v>796</v>
      </c>
      <c r="B318" s="298" t="s">
        <v>1164</v>
      </c>
      <c r="C318" s="307">
        <v>218</v>
      </c>
      <c r="D318" s="298" t="b">
        <v>0</v>
      </c>
      <c r="E318" s="298" t="s">
        <v>1458</v>
      </c>
      <c r="F318" s="300">
        <v>4.4909201562404633E-2</v>
      </c>
      <c r="G318" s="300" t="s">
        <v>873</v>
      </c>
      <c r="H318" s="300" t="s">
        <v>873</v>
      </c>
      <c r="I318" s="300" t="s">
        <v>873</v>
      </c>
      <c r="J318" s="301"/>
      <c r="K318" s="302">
        <v>43556.978472222225</v>
      </c>
      <c r="L318" s="302" t="s">
        <v>875</v>
      </c>
      <c r="M318" s="302" t="s">
        <v>875</v>
      </c>
      <c r="N318" s="302" t="s">
        <v>875</v>
      </c>
      <c r="O318" s="301"/>
      <c r="P318" s="303">
        <v>0</v>
      </c>
      <c r="Q318" s="303">
        <v>0</v>
      </c>
      <c r="R318" s="303">
        <v>0</v>
      </c>
      <c r="S318" s="303">
        <v>0</v>
      </c>
      <c r="U318" s="320">
        <v>0.52747252747252749</v>
      </c>
      <c r="W318" s="327"/>
      <c r="X318" s="322"/>
      <c r="Y318" s="328"/>
    </row>
    <row r="319" spans="1:25" s="304" customFormat="1" x14ac:dyDescent="0.25">
      <c r="A319" s="298" t="s">
        <v>798</v>
      </c>
      <c r="B319" s="298" t="s">
        <v>1165</v>
      </c>
      <c r="C319" s="307">
        <v>813</v>
      </c>
      <c r="D319" s="298" t="b">
        <v>0</v>
      </c>
      <c r="E319" s="298" t="s">
        <v>1459</v>
      </c>
      <c r="F319" s="300">
        <v>7.0764500778794287E-2</v>
      </c>
      <c r="G319" s="300">
        <v>4.3547385094642642E-2</v>
      </c>
      <c r="H319" s="300">
        <v>2.4495403264045715E-2</v>
      </c>
      <c r="I319" s="300">
        <v>2.4495403264045715E-2</v>
      </c>
      <c r="J319" s="301"/>
      <c r="K319" s="302">
        <v>43600</v>
      </c>
      <c r="L319" s="302">
        <v>43626.348611111112</v>
      </c>
      <c r="M319" s="302">
        <v>43727.460416666669</v>
      </c>
      <c r="N319" s="302">
        <v>43770.02847222222</v>
      </c>
      <c r="O319" s="301"/>
      <c r="P319" s="303">
        <v>0</v>
      </c>
      <c r="Q319" s="303">
        <v>0</v>
      </c>
      <c r="R319" s="303">
        <v>0</v>
      </c>
      <c r="S319" s="303">
        <v>0</v>
      </c>
      <c r="U319" s="320">
        <v>7.1428571428571425E-2</v>
      </c>
      <c r="W319" s="327"/>
      <c r="X319" s="322"/>
      <c r="Y319" s="328"/>
    </row>
    <row r="320" spans="1:25" s="304" customFormat="1" x14ac:dyDescent="0.25">
      <c r="A320" s="298" t="s">
        <v>798</v>
      </c>
      <c r="B320" s="298" t="s">
        <v>1166</v>
      </c>
      <c r="C320" s="307">
        <v>882</v>
      </c>
      <c r="D320" s="298" t="b">
        <v>0</v>
      </c>
      <c r="E320" s="298" t="s">
        <v>1460</v>
      </c>
      <c r="F320" s="300">
        <v>2.4020000696182251</v>
      </c>
      <c r="G320" s="300">
        <v>2.0897399187088013</v>
      </c>
      <c r="H320" s="300">
        <v>2.4260200262069702</v>
      </c>
      <c r="I320" s="300">
        <v>2.7623000144958496</v>
      </c>
      <c r="J320" s="301"/>
      <c r="K320" s="302">
        <v>43611.214583333334</v>
      </c>
      <c r="L320" s="302">
        <v>43666.215277777781</v>
      </c>
      <c r="M320" s="302">
        <v>43709.131249999999</v>
      </c>
      <c r="N320" s="302">
        <v>43898.090277777781</v>
      </c>
      <c r="O320" s="301"/>
      <c r="P320" s="303">
        <v>0</v>
      </c>
      <c r="Q320" s="303">
        <v>0</v>
      </c>
      <c r="R320" s="303">
        <v>0</v>
      </c>
      <c r="S320" s="303">
        <v>0</v>
      </c>
      <c r="U320" s="320">
        <v>2.197802197802198E-2</v>
      </c>
      <c r="W320" s="327"/>
      <c r="X320" s="322"/>
      <c r="Y320" s="328"/>
    </row>
    <row r="321" spans="1:25" s="304" customFormat="1" x14ac:dyDescent="0.25">
      <c r="A321" s="298" t="s">
        <v>798</v>
      </c>
      <c r="B321" s="298" t="s">
        <v>1167</v>
      </c>
      <c r="C321" s="307">
        <v>915</v>
      </c>
      <c r="D321" s="298" t="b">
        <v>1</v>
      </c>
      <c r="E321" s="298" t="s">
        <v>1461</v>
      </c>
      <c r="F321" s="300">
        <v>2.9645545049257276</v>
      </c>
      <c r="G321" s="300">
        <v>2.6961626282119751</v>
      </c>
      <c r="H321" s="300">
        <v>3.045374996404171</v>
      </c>
      <c r="I321" s="300">
        <v>3.4531385885162349</v>
      </c>
      <c r="J321" s="301"/>
      <c r="K321" s="302">
        <v>43609.154861111114</v>
      </c>
      <c r="L321" s="302">
        <v>43695.106249999997</v>
      </c>
      <c r="M321" s="302">
        <v>43731.134722222225</v>
      </c>
      <c r="N321" s="302">
        <v>43829.154861111114</v>
      </c>
      <c r="O321" s="301"/>
      <c r="P321" s="303">
        <v>0.67273795173358908</v>
      </c>
      <c r="Q321" s="303">
        <v>0.9778815978775024</v>
      </c>
      <c r="R321" s="303">
        <v>6.1408405705928801E-2</v>
      </c>
      <c r="S321" s="303">
        <v>1.6041491981353759</v>
      </c>
      <c r="U321" s="320">
        <v>1.6483516483516484E-2</v>
      </c>
      <c r="W321" s="327"/>
      <c r="X321" s="322"/>
      <c r="Y321" s="328"/>
    </row>
    <row r="322" spans="1:25" s="304" customFormat="1" x14ac:dyDescent="0.25">
      <c r="A322" s="298" t="s">
        <v>798</v>
      </c>
      <c r="B322" s="298" t="s">
        <v>798</v>
      </c>
      <c r="C322" s="307">
        <v>935</v>
      </c>
      <c r="D322" s="298" t="b">
        <v>0</v>
      </c>
      <c r="E322" s="298" t="s">
        <v>1462</v>
      </c>
      <c r="F322" s="300">
        <v>5.0098800659179687</v>
      </c>
      <c r="G322" s="300">
        <v>4.386160135269165</v>
      </c>
      <c r="H322" s="300">
        <v>5.1708400249481201</v>
      </c>
      <c r="I322" s="300">
        <v>5.7140798568725586</v>
      </c>
      <c r="J322" s="301"/>
      <c r="K322" s="302">
        <v>43611.211805555555</v>
      </c>
      <c r="L322" s="302">
        <v>43681.237500000003</v>
      </c>
      <c r="M322" s="302">
        <v>43709.11041666667</v>
      </c>
      <c r="N322" s="302">
        <v>43828.097222222219</v>
      </c>
      <c r="O322" s="301"/>
      <c r="P322" s="303">
        <v>0</v>
      </c>
      <c r="Q322" s="303">
        <v>0</v>
      </c>
      <c r="R322" s="303">
        <v>0</v>
      </c>
      <c r="S322" s="303">
        <v>0</v>
      </c>
      <c r="U322" s="320">
        <v>1.6483516483516484E-2</v>
      </c>
      <c r="W322" s="327"/>
      <c r="X322" s="322"/>
      <c r="Y322" s="328"/>
    </row>
    <row r="323" spans="1:25" s="304" customFormat="1" x14ac:dyDescent="0.25">
      <c r="A323" s="298" t="s">
        <v>870</v>
      </c>
      <c r="B323" s="298" t="s">
        <v>1168</v>
      </c>
      <c r="C323" s="307">
        <v>699</v>
      </c>
      <c r="D323" s="298" t="b">
        <v>0</v>
      </c>
      <c r="E323" s="298" t="s">
        <v>1463</v>
      </c>
      <c r="F323" s="300">
        <v>0.69770326118469228</v>
      </c>
      <c r="G323" s="300">
        <v>0.4372273891220092</v>
      </c>
      <c r="H323" s="300">
        <v>0.45583282153320315</v>
      </c>
      <c r="I323" s="300">
        <v>0.8465466477966308</v>
      </c>
      <c r="J323" s="301"/>
      <c r="K323" s="302">
        <v>43577.956944444442</v>
      </c>
      <c r="L323" s="302">
        <v>43688.099305555559</v>
      </c>
      <c r="M323" s="302">
        <v>43709.120138888888</v>
      </c>
      <c r="N323" s="302">
        <v>43771.097222222219</v>
      </c>
      <c r="O323" s="301"/>
      <c r="P323" s="303">
        <v>0</v>
      </c>
      <c r="Q323" s="303">
        <v>0</v>
      </c>
      <c r="R323" s="303">
        <v>0</v>
      </c>
      <c r="S323" s="303">
        <v>0</v>
      </c>
      <c r="U323" s="320">
        <v>3.2967032967032968E-2</v>
      </c>
      <c r="W323" s="327"/>
      <c r="X323" s="322"/>
      <c r="Y323" s="328"/>
    </row>
    <row r="324" spans="1:25" s="304" customFormat="1" x14ac:dyDescent="0.25">
      <c r="A324" s="298" t="s">
        <v>870</v>
      </c>
      <c r="B324" s="298" t="s">
        <v>1169</v>
      </c>
      <c r="C324" s="307">
        <v>692</v>
      </c>
      <c r="D324" s="298" t="b">
        <v>0</v>
      </c>
      <c r="E324" s="298" t="s">
        <v>1464</v>
      </c>
      <c r="F324" s="300">
        <v>0.43128661207580565</v>
      </c>
      <c r="G324" s="300">
        <v>0.32102239169311519</v>
      </c>
      <c r="H324" s="300">
        <v>0.45222285185241701</v>
      </c>
      <c r="I324" s="300">
        <v>0.57225730535125729</v>
      </c>
      <c r="J324" s="301"/>
      <c r="K324" s="302">
        <v>43598.802083333336</v>
      </c>
      <c r="L324" s="302">
        <v>43674.572916666664</v>
      </c>
      <c r="M324" s="302">
        <v>43709.013194444444</v>
      </c>
      <c r="N324" s="302">
        <v>43824.348611111112</v>
      </c>
      <c r="O324" s="301"/>
      <c r="P324" s="303">
        <v>0</v>
      </c>
      <c r="Q324" s="303">
        <v>0</v>
      </c>
      <c r="R324" s="303">
        <v>0</v>
      </c>
      <c r="S324" s="303">
        <v>0</v>
      </c>
      <c r="U324" s="320">
        <v>3.2967032967032968E-2</v>
      </c>
      <c r="W324" s="327"/>
      <c r="X324" s="322"/>
      <c r="Y324" s="328"/>
    </row>
    <row r="325" spans="1:25" s="304" customFormat="1" x14ac:dyDescent="0.25">
      <c r="A325" s="298" t="s">
        <v>870</v>
      </c>
      <c r="B325" s="298" t="s">
        <v>1700</v>
      </c>
      <c r="C325" s="307">
        <v>686</v>
      </c>
      <c r="D325" s="298" t="b">
        <v>1</v>
      </c>
      <c r="E325" s="298" t="s">
        <v>1257</v>
      </c>
      <c r="F325" s="300" t="s">
        <v>873</v>
      </c>
      <c r="G325" s="300" t="s">
        <v>873</v>
      </c>
      <c r="H325" s="300" t="s">
        <v>873</v>
      </c>
      <c r="I325" s="300" t="s">
        <v>873</v>
      </c>
      <c r="J325" s="301"/>
      <c r="K325" s="302" t="s">
        <v>875</v>
      </c>
      <c r="L325" s="302" t="s">
        <v>875</v>
      </c>
      <c r="M325" s="302" t="s">
        <v>875</v>
      </c>
      <c r="N325" s="302" t="s">
        <v>875</v>
      </c>
      <c r="O325" s="301"/>
      <c r="P325" s="303">
        <v>0</v>
      </c>
      <c r="Q325" s="303">
        <v>0</v>
      </c>
      <c r="R325" s="303">
        <v>0</v>
      </c>
      <c r="S325" s="303">
        <v>0</v>
      </c>
      <c r="U325" s="320" t="s">
        <v>873</v>
      </c>
      <c r="W325" s="327"/>
      <c r="X325" s="322"/>
      <c r="Y325" s="328"/>
    </row>
    <row r="326" spans="1:25" s="304" customFormat="1" x14ac:dyDescent="0.25">
      <c r="A326" s="298" t="s">
        <v>870</v>
      </c>
      <c r="B326" s="298" t="s">
        <v>1170</v>
      </c>
      <c r="C326" s="307">
        <v>695</v>
      </c>
      <c r="D326" s="298" t="b">
        <v>0</v>
      </c>
      <c r="E326" s="298" t="s">
        <v>1465</v>
      </c>
      <c r="F326" s="300">
        <v>0.13050258247184754</v>
      </c>
      <c r="G326" s="300" t="s">
        <v>873</v>
      </c>
      <c r="H326" s="300" t="s">
        <v>874</v>
      </c>
      <c r="I326" s="300" t="s">
        <v>874</v>
      </c>
      <c r="J326" s="301"/>
      <c r="K326" s="302">
        <v>43611.436111111114</v>
      </c>
      <c r="L326" s="302" t="s">
        <v>875</v>
      </c>
      <c r="M326" s="302" t="s">
        <v>875</v>
      </c>
      <c r="N326" s="302" t="s">
        <v>875</v>
      </c>
      <c r="O326" s="301"/>
      <c r="P326" s="303">
        <v>0</v>
      </c>
      <c r="Q326" s="303">
        <v>0</v>
      </c>
      <c r="R326" s="303">
        <v>0</v>
      </c>
      <c r="S326" s="303">
        <v>0</v>
      </c>
      <c r="U326" s="320">
        <v>0.12912087912087913</v>
      </c>
      <c r="W326" s="327"/>
      <c r="X326" s="322"/>
      <c r="Y326" s="328"/>
    </row>
    <row r="327" spans="1:25" s="304" customFormat="1" x14ac:dyDescent="0.25">
      <c r="A327" s="298" t="s">
        <v>870</v>
      </c>
      <c r="B327" s="298" t="s">
        <v>1171</v>
      </c>
      <c r="C327" s="307">
        <v>698</v>
      </c>
      <c r="D327" s="298" t="b">
        <v>0</v>
      </c>
      <c r="E327" s="298" t="s">
        <v>1466</v>
      </c>
      <c r="F327" s="300">
        <v>0.21494541926574706</v>
      </c>
      <c r="G327" s="300">
        <v>0.13678345440483092</v>
      </c>
      <c r="H327" s="300">
        <v>0.14794945198059081</v>
      </c>
      <c r="I327" s="300">
        <v>0.25612003021621704</v>
      </c>
      <c r="J327" s="301"/>
      <c r="K327" s="302">
        <v>43597.398611111108</v>
      </c>
      <c r="L327" s="302">
        <v>43668.1875</v>
      </c>
      <c r="M327" s="302">
        <v>43719.102083333331</v>
      </c>
      <c r="N327" s="302">
        <v>43770.995138888888</v>
      </c>
      <c r="O327" s="301"/>
      <c r="P327" s="303">
        <v>0</v>
      </c>
      <c r="Q327" s="303">
        <v>0</v>
      </c>
      <c r="R327" s="303">
        <v>0</v>
      </c>
      <c r="S327" s="303">
        <v>0</v>
      </c>
      <c r="U327" s="320">
        <v>0.11813186813186813</v>
      </c>
      <c r="W327" s="327"/>
      <c r="X327" s="322"/>
      <c r="Y327" s="328"/>
    </row>
    <row r="328" spans="1:25" s="304" customFormat="1" x14ac:dyDescent="0.25">
      <c r="A328" s="298" t="s">
        <v>870</v>
      </c>
      <c r="B328" s="298" t="s">
        <v>1172</v>
      </c>
      <c r="C328" s="307">
        <v>693</v>
      </c>
      <c r="D328" s="298" t="b">
        <v>0</v>
      </c>
      <c r="E328" s="298" t="s">
        <v>1467</v>
      </c>
      <c r="F328" s="300">
        <v>0.37939354777336121</v>
      </c>
      <c r="G328" s="300">
        <v>0.23376405239105225</v>
      </c>
      <c r="H328" s="300">
        <v>0.30273360013961792</v>
      </c>
      <c r="I328" s="300">
        <v>0.47070193290710449</v>
      </c>
      <c r="J328" s="301"/>
      <c r="K328" s="302">
        <v>43601.121527777781</v>
      </c>
      <c r="L328" s="302">
        <v>43688.123611111114</v>
      </c>
      <c r="M328" s="302">
        <v>43712.120138888888</v>
      </c>
      <c r="N328" s="302">
        <v>43771.074305555558</v>
      </c>
      <c r="O328" s="301"/>
      <c r="P328" s="303">
        <v>0</v>
      </c>
      <c r="Q328" s="303">
        <v>0</v>
      </c>
      <c r="R328" s="303">
        <v>0</v>
      </c>
      <c r="S328" s="303">
        <v>0</v>
      </c>
      <c r="U328" s="320">
        <v>3.8461538461538464E-2</v>
      </c>
      <c r="W328" s="327"/>
      <c r="X328" s="322"/>
      <c r="Y328" s="328"/>
    </row>
    <row r="329" spans="1:25" s="304" customFormat="1" x14ac:dyDescent="0.25">
      <c r="A329" s="298" t="s">
        <v>870</v>
      </c>
      <c r="B329" s="298" t="s">
        <v>1173</v>
      </c>
      <c r="C329" s="307">
        <v>700</v>
      </c>
      <c r="D329" s="298" t="b">
        <v>0</v>
      </c>
      <c r="E329" s="298" t="s">
        <v>1468</v>
      </c>
      <c r="F329" s="300">
        <v>1.2882768147277832</v>
      </c>
      <c r="G329" s="300">
        <v>0.93933946089172349</v>
      </c>
      <c r="H329" s="300">
        <v>1.2450086343078612</v>
      </c>
      <c r="I329" s="300">
        <v>1.5730096756896972</v>
      </c>
      <c r="J329" s="301"/>
      <c r="K329" s="302">
        <v>43601.018750000003</v>
      </c>
      <c r="L329" s="302">
        <v>43674.197916666664</v>
      </c>
      <c r="M329" s="302">
        <v>43730.120138888888</v>
      </c>
      <c r="N329" s="302">
        <v>43921.011805555558</v>
      </c>
      <c r="O329" s="301"/>
      <c r="P329" s="303">
        <v>0</v>
      </c>
      <c r="Q329" s="303">
        <v>0</v>
      </c>
      <c r="R329" s="303">
        <v>0</v>
      </c>
      <c r="S329" s="303">
        <v>0</v>
      </c>
      <c r="U329" s="320">
        <v>1.6483516483516484E-2</v>
      </c>
      <c r="W329" s="327"/>
      <c r="X329" s="322"/>
      <c r="Y329" s="328"/>
    </row>
    <row r="330" spans="1:25" s="304" customFormat="1" x14ac:dyDescent="0.25">
      <c r="A330" s="298" t="s">
        <v>870</v>
      </c>
      <c r="B330" s="298" t="s">
        <v>1174</v>
      </c>
      <c r="C330" s="307">
        <v>697</v>
      </c>
      <c r="D330" s="298" t="b">
        <v>0</v>
      </c>
      <c r="E330" s="298" t="s">
        <v>1469</v>
      </c>
      <c r="F330" s="300">
        <v>0.56737217062377931</v>
      </c>
      <c r="G330" s="300">
        <v>0.38173748704528809</v>
      </c>
      <c r="H330" s="300">
        <v>0.49618895538330077</v>
      </c>
      <c r="I330" s="300">
        <v>0.70694712669372561</v>
      </c>
      <c r="J330" s="301"/>
      <c r="K330" s="302">
        <v>43601.124305555553</v>
      </c>
      <c r="L330" s="302">
        <v>43675.204861111109</v>
      </c>
      <c r="M330" s="302">
        <v>43719.956944444442</v>
      </c>
      <c r="N330" s="302">
        <v>43771.950694444444</v>
      </c>
      <c r="O330" s="301"/>
      <c r="P330" s="303">
        <v>0</v>
      </c>
      <c r="Q330" s="303">
        <v>0</v>
      </c>
      <c r="R330" s="303">
        <v>0</v>
      </c>
      <c r="S330" s="303">
        <v>0</v>
      </c>
      <c r="U330" s="320">
        <v>2.4725274725274724E-2</v>
      </c>
      <c r="W330" s="327"/>
      <c r="X330" s="322"/>
      <c r="Y330" s="328"/>
    </row>
    <row r="331" spans="1:25" s="304" customFormat="1" x14ac:dyDescent="0.25">
      <c r="A331" s="298" t="s">
        <v>870</v>
      </c>
      <c r="B331" s="298" t="s">
        <v>1175</v>
      </c>
      <c r="C331" s="307">
        <v>790</v>
      </c>
      <c r="D331" s="298" t="b">
        <v>0</v>
      </c>
      <c r="E331" s="298" t="s">
        <v>1470</v>
      </c>
      <c r="F331" s="300">
        <v>0.61396215399169918</v>
      </c>
      <c r="G331" s="300">
        <v>0.34884210982513425</v>
      </c>
      <c r="H331" s="300">
        <v>0.38651705754089355</v>
      </c>
      <c r="I331" s="300">
        <v>0.80512760386657711</v>
      </c>
      <c r="J331" s="301"/>
      <c r="K331" s="302">
        <v>43616.974305555559</v>
      </c>
      <c r="L331" s="302">
        <v>43707.109722222223</v>
      </c>
      <c r="M331" s="302">
        <v>43720.102083333331</v>
      </c>
      <c r="N331" s="302">
        <v>43900.517361111109</v>
      </c>
      <c r="O331" s="301"/>
      <c r="P331" s="303">
        <v>0</v>
      </c>
      <c r="Q331" s="303">
        <v>0</v>
      </c>
      <c r="R331" s="303">
        <v>0</v>
      </c>
      <c r="S331" s="303">
        <v>0</v>
      </c>
      <c r="U331" s="320">
        <v>3.5714285714285712E-2</v>
      </c>
      <c r="W331" s="327"/>
      <c r="X331" s="322"/>
      <c r="Y331" s="328"/>
    </row>
    <row r="332" spans="1:25" s="304" customFormat="1" x14ac:dyDescent="0.25">
      <c r="A332" s="298" t="s">
        <v>870</v>
      </c>
      <c r="B332" s="298" t="s">
        <v>634</v>
      </c>
      <c r="C332" s="307">
        <v>791</v>
      </c>
      <c r="D332" s="298" t="b">
        <v>0</v>
      </c>
      <c r="E332" s="298" t="s">
        <v>1471</v>
      </c>
      <c r="F332" s="300">
        <v>0.46618033292388911</v>
      </c>
      <c r="G332" s="300">
        <v>0.34614587942504882</v>
      </c>
      <c r="H332" s="300">
        <v>0.42849510132598873</v>
      </c>
      <c r="I332" s="300">
        <v>0.56109129869079588</v>
      </c>
      <c r="J332" s="301"/>
      <c r="K332" s="302">
        <v>43578.472916666666</v>
      </c>
      <c r="L332" s="302">
        <v>43704.847916666666</v>
      </c>
      <c r="M332" s="302">
        <v>43755.465277777781</v>
      </c>
      <c r="N332" s="302">
        <v>43916.619444444441</v>
      </c>
      <c r="O332" s="301"/>
      <c r="P332" s="303">
        <v>0</v>
      </c>
      <c r="Q332" s="303">
        <v>0</v>
      </c>
      <c r="R332" s="303">
        <v>0</v>
      </c>
      <c r="S332" s="303">
        <v>0</v>
      </c>
      <c r="U332" s="320">
        <v>2.7472527472527472E-2</v>
      </c>
      <c r="W332" s="327"/>
      <c r="X332" s="322"/>
      <c r="Y332" s="328"/>
    </row>
    <row r="333" spans="1:25" s="304" customFormat="1" x14ac:dyDescent="0.25">
      <c r="A333" s="298" t="s">
        <v>870</v>
      </c>
      <c r="B333" s="298" t="s">
        <v>635</v>
      </c>
      <c r="C333" s="307">
        <v>687</v>
      </c>
      <c r="D333" s="298" t="b">
        <v>0</v>
      </c>
      <c r="E333" s="298" t="s">
        <v>1472</v>
      </c>
      <c r="F333" s="300">
        <v>1.045881642715454</v>
      </c>
      <c r="G333" s="300">
        <v>0.58807580570220941</v>
      </c>
      <c r="H333" s="300">
        <v>0.85233767262268068</v>
      </c>
      <c r="I333" s="300">
        <v>1.4143595354614258</v>
      </c>
      <c r="J333" s="301"/>
      <c r="K333" s="302">
        <v>43610.01666666667</v>
      </c>
      <c r="L333" s="302">
        <v>43688.12222222222</v>
      </c>
      <c r="M333" s="302">
        <v>43711.122916666667</v>
      </c>
      <c r="N333" s="302">
        <v>43771.102083333331</v>
      </c>
      <c r="O333" s="301"/>
      <c r="P333" s="303">
        <v>0</v>
      </c>
      <c r="Q333" s="303">
        <v>0</v>
      </c>
      <c r="R333" s="303">
        <v>0</v>
      </c>
      <c r="S333" s="303">
        <v>0</v>
      </c>
      <c r="U333" s="320">
        <v>2.4725274725274724E-2</v>
      </c>
      <c r="W333" s="327"/>
      <c r="X333" s="322"/>
      <c r="Y333" s="328"/>
    </row>
    <row r="334" spans="1:25" s="304" customFormat="1" x14ac:dyDescent="0.25">
      <c r="A334" s="298" t="s">
        <v>804</v>
      </c>
      <c r="B334" s="298" t="s">
        <v>1176</v>
      </c>
      <c r="C334" s="307">
        <v>523</v>
      </c>
      <c r="D334" s="298" t="b">
        <v>0</v>
      </c>
      <c r="E334" s="298" t="s">
        <v>1473</v>
      </c>
      <c r="F334" s="300">
        <v>0.33918398192596433</v>
      </c>
      <c r="G334" s="300">
        <v>0.25667741299438473</v>
      </c>
      <c r="H334" s="300">
        <v>0.25179329575347897</v>
      </c>
      <c r="I334" s="300">
        <v>0.42090559630584717</v>
      </c>
      <c r="J334" s="301"/>
      <c r="K334" s="302">
        <v>43599.599305555559</v>
      </c>
      <c r="L334" s="302">
        <v>43644.595138888886</v>
      </c>
      <c r="M334" s="302">
        <v>43728.597916666666</v>
      </c>
      <c r="N334" s="302">
        <v>43772.931944444441</v>
      </c>
      <c r="O334" s="301"/>
      <c r="P334" s="303">
        <v>0</v>
      </c>
      <c r="Q334" s="303">
        <v>0</v>
      </c>
      <c r="R334" s="303">
        <v>0</v>
      </c>
      <c r="S334" s="303">
        <v>0</v>
      </c>
      <c r="U334" s="320">
        <v>4.6703296703296704E-2</v>
      </c>
      <c r="W334" s="327"/>
      <c r="X334" s="322"/>
      <c r="Y334" s="328"/>
    </row>
    <row r="335" spans="1:25" s="304" customFormat="1" x14ac:dyDescent="0.25">
      <c r="A335" s="298" t="s">
        <v>804</v>
      </c>
      <c r="B335" s="298" t="s">
        <v>804</v>
      </c>
      <c r="C335" s="307">
        <v>536</v>
      </c>
      <c r="D335" s="298" t="b">
        <v>0</v>
      </c>
      <c r="E335" s="298" t="s">
        <v>1474</v>
      </c>
      <c r="F335" s="300">
        <v>6.8864397704601288E-2</v>
      </c>
      <c r="G335" s="300">
        <v>5.3479798138141632E-2</v>
      </c>
      <c r="H335" s="300">
        <v>6.0073200613260269E-2</v>
      </c>
      <c r="I335" s="300">
        <v>0.11208780109882355</v>
      </c>
      <c r="J335" s="301"/>
      <c r="K335" s="302">
        <v>43585.498611111114</v>
      </c>
      <c r="L335" s="302">
        <v>43675.570138888892</v>
      </c>
      <c r="M335" s="302">
        <v>43734.591666666667</v>
      </c>
      <c r="N335" s="302">
        <v>43770.104861111111</v>
      </c>
      <c r="O335" s="301"/>
      <c r="P335" s="303">
        <v>0</v>
      </c>
      <c r="Q335" s="303">
        <v>0</v>
      </c>
      <c r="R335" s="303">
        <v>0</v>
      </c>
      <c r="S335" s="303">
        <v>0</v>
      </c>
      <c r="U335" s="320">
        <v>6.043956043956044E-2</v>
      </c>
      <c r="W335" s="327"/>
      <c r="X335" s="322"/>
      <c r="Y335" s="328"/>
    </row>
    <row r="336" spans="1:25" s="304" customFormat="1" x14ac:dyDescent="0.25">
      <c r="A336" s="298" t="s">
        <v>805</v>
      </c>
      <c r="B336" s="298" t="s">
        <v>1177</v>
      </c>
      <c r="C336" s="307">
        <v>377</v>
      </c>
      <c r="D336" s="298" t="b">
        <v>0</v>
      </c>
      <c r="E336" s="298" t="s">
        <v>1257</v>
      </c>
      <c r="F336" s="300"/>
      <c r="G336" s="300"/>
      <c r="H336" s="300"/>
      <c r="I336" s="300"/>
      <c r="J336" s="301"/>
      <c r="K336" s="302"/>
      <c r="L336" s="302"/>
      <c r="M336" s="302"/>
      <c r="N336" s="302"/>
      <c r="O336" s="301"/>
      <c r="P336" s="303">
        <v>0</v>
      </c>
      <c r="Q336" s="303">
        <v>0</v>
      </c>
      <c r="R336" s="303">
        <v>0</v>
      </c>
      <c r="S336" s="303">
        <v>0</v>
      </c>
      <c r="U336" s="320"/>
      <c r="W336" s="327"/>
      <c r="X336" s="322"/>
      <c r="Y336" s="328"/>
    </row>
    <row r="337" spans="1:25" s="304" customFormat="1" x14ac:dyDescent="0.25">
      <c r="A337" s="298" t="s">
        <v>805</v>
      </c>
      <c r="B337" s="298" t="s">
        <v>1178</v>
      </c>
      <c r="C337" s="307">
        <v>139</v>
      </c>
      <c r="D337" s="298" t="b">
        <v>0</v>
      </c>
      <c r="E337" s="298" t="s">
        <v>1257</v>
      </c>
      <c r="F337" s="300"/>
      <c r="G337" s="300"/>
      <c r="H337" s="300"/>
      <c r="I337" s="300"/>
      <c r="J337" s="301"/>
      <c r="K337" s="302"/>
      <c r="L337" s="302"/>
      <c r="M337" s="302"/>
      <c r="N337" s="302"/>
      <c r="O337" s="301"/>
      <c r="P337" s="303">
        <v>2.9562852382659912</v>
      </c>
      <c r="Q337" s="303">
        <v>2.9562852382659912</v>
      </c>
      <c r="R337" s="303">
        <v>2.9562852382659912</v>
      </c>
      <c r="S337" s="303">
        <v>2.9562852382659912</v>
      </c>
      <c r="U337" s="320"/>
      <c r="W337" s="327"/>
      <c r="X337" s="322"/>
      <c r="Y337" s="328"/>
    </row>
    <row r="338" spans="1:25" s="304" customFormat="1" x14ac:dyDescent="0.25">
      <c r="A338" s="298" t="s">
        <v>800</v>
      </c>
      <c r="B338" s="298" t="s">
        <v>1179</v>
      </c>
      <c r="C338" s="307">
        <v>955</v>
      </c>
      <c r="D338" s="298" t="b">
        <v>0</v>
      </c>
      <c r="E338" s="298" t="s">
        <v>1565</v>
      </c>
      <c r="F338" s="300">
        <v>-7.1687785983085632</v>
      </c>
      <c r="G338" s="300">
        <v>-8.4891671538352966</v>
      </c>
      <c r="H338" s="300">
        <v>-15.099656999111176</v>
      </c>
      <c r="I338" s="300">
        <v>-16.331409692764282</v>
      </c>
      <c r="J338" s="301"/>
      <c r="K338" s="302">
        <v>43611.474305555559</v>
      </c>
      <c r="L338" s="302">
        <v>43704.6875</v>
      </c>
      <c r="M338" s="302">
        <v>43747.808333333334</v>
      </c>
      <c r="N338" s="302">
        <v>43849.498611111114</v>
      </c>
      <c r="O338" s="301"/>
      <c r="P338" s="303">
        <v>0.79472249746322632</v>
      </c>
      <c r="Q338" s="303">
        <v>0.79844051599502563</v>
      </c>
      <c r="R338" s="303">
        <v>0.62834197282791138</v>
      </c>
      <c r="S338" s="303">
        <v>1.1191179752349854</v>
      </c>
      <c r="U338" s="320">
        <v>0.65934065934065933</v>
      </c>
      <c r="W338" s="327"/>
      <c r="X338" s="322"/>
      <c r="Y338" s="328"/>
    </row>
    <row r="339" spans="1:25" s="304" customFormat="1" x14ac:dyDescent="0.25">
      <c r="A339" s="298" t="s">
        <v>803</v>
      </c>
      <c r="B339" s="298" t="s">
        <v>1180</v>
      </c>
      <c r="C339" s="307">
        <v>212</v>
      </c>
      <c r="D339" s="298" t="b">
        <v>0</v>
      </c>
      <c r="E339" s="298" t="s">
        <v>1475</v>
      </c>
      <c r="F339" s="300">
        <v>0.54400002956390381</v>
      </c>
      <c r="G339" s="300">
        <v>0.41600000858306885</v>
      </c>
      <c r="H339" s="300">
        <v>0.47999998927116394</v>
      </c>
      <c r="I339" s="300">
        <v>0.73600000143051147</v>
      </c>
      <c r="J339" s="301"/>
      <c r="K339" s="302">
        <v>43612.978472222225</v>
      </c>
      <c r="L339" s="302">
        <v>43665.100694444445</v>
      </c>
      <c r="M339" s="302">
        <v>43714.100694444445</v>
      </c>
      <c r="N339" s="302">
        <v>43795.972222222219</v>
      </c>
      <c r="O339" s="301"/>
      <c r="P339" s="303">
        <v>0</v>
      </c>
      <c r="Q339" s="303">
        <v>0</v>
      </c>
      <c r="R339" s="303">
        <v>0</v>
      </c>
      <c r="S339" s="303">
        <v>0</v>
      </c>
      <c r="U339" s="320">
        <v>1.6483516483516484E-2</v>
      </c>
      <c r="W339" s="327"/>
      <c r="X339" s="322"/>
      <c r="Y339" s="328"/>
    </row>
    <row r="340" spans="1:25" s="304" customFormat="1" x14ac:dyDescent="0.25">
      <c r="A340" s="298" t="s">
        <v>871</v>
      </c>
      <c r="B340" s="298" t="s">
        <v>1181</v>
      </c>
      <c r="C340" s="307">
        <v>206</v>
      </c>
      <c r="D340" s="298" t="b">
        <v>0</v>
      </c>
      <c r="E340" s="298" t="s">
        <v>1476</v>
      </c>
      <c r="F340" s="300">
        <v>0.51630384988164901</v>
      </c>
      <c r="G340" s="300">
        <v>0.34684148189210889</v>
      </c>
      <c r="H340" s="300">
        <v>0.45549017555236815</v>
      </c>
      <c r="I340" s="300">
        <v>0.66443096240997312</v>
      </c>
      <c r="J340" s="301"/>
      <c r="K340" s="302">
        <v>43615.310416666667</v>
      </c>
      <c r="L340" s="302">
        <v>43670.164583333331</v>
      </c>
      <c r="M340" s="302">
        <v>43733.003472222219</v>
      </c>
      <c r="N340" s="302">
        <v>43920.614583333336</v>
      </c>
      <c r="O340" s="301"/>
      <c r="P340" s="303">
        <v>0.41686384893035888</v>
      </c>
      <c r="Q340" s="303">
        <v>2.140149232530594E-2</v>
      </c>
      <c r="R340" s="303">
        <v>1.0430901683044433</v>
      </c>
      <c r="S340" s="303">
        <v>9.4910965766906732E-2</v>
      </c>
      <c r="U340" s="320">
        <v>0.16208791208791209</v>
      </c>
      <c r="W340" s="327"/>
      <c r="X340" s="322"/>
      <c r="Y340" s="328"/>
    </row>
    <row r="341" spans="1:25" s="304" customFormat="1" x14ac:dyDescent="0.25">
      <c r="A341" s="298" t="s">
        <v>871</v>
      </c>
      <c r="B341" s="298" t="s">
        <v>1182</v>
      </c>
      <c r="C341" s="307">
        <v>285</v>
      </c>
      <c r="D341" s="298" t="b">
        <v>0</v>
      </c>
      <c r="E341" s="298" t="s">
        <v>1257</v>
      </c>
      <c r="F341" s="300"/>
      <c r="G341" s="300"/>
      <c r="H341" s="300"/>
      <c r="I341" s="300"/>
      <c r="J341" s="301"/>
      <c r="K341" s="302"/>
      <c r="L341" s="302"/>
      <c r="M341" s="302"/>
      <c r="N341" s="302"/>
      <c r="O341" s="301"/>
      <c r="P341" s="303">
        <v>0</v>
      </c>
      <c r="Q341" s="303">
        <v>0</v>
      </c>
      <c r="R341" s="303">
        <v>0</v>
      </c>
      <c r="S341" s="303">
        <v>0</v>
      </c>
      <c r="U341" s="320"/>
      <c r="W341" s="327"/>
      <c r="X341" s="322"/>
      <c r="Y341" s="328"/>
    </row>
    <row r="342" spans="1:25" s="304" customFormat="1" x14ac:dyDescent="0.25">
      <c r="A342" s="298" t="s">
        <v>871</v>
      </c>
      <c r="B342" s="298" t="s">
        <v>1183</v>
      </c>
      <c r="C342" s="307">
        <v>220</v>
      </c>
      <c r="D342" s="298" t="b">
        <v>0</v>
      </c>
      <c r="E342" s="298" t="s">
        <v>1477</v>
      </c>
      <c r="F342" s="300">
        <v>6.1705564022064202E-2</v>
      </c>
      <c r="G342" s="300">
        <v>4.4688441777229311E-2</v>
      </c>
      <c r="H342" s="300">
        <v>5.9781892098426812E-2</v>
      </c>
      <c r="I342" s="300">
        <v>0.13243760573005675</v>
      </c>
      <c r="J342" s="301"/>
      <c r="K342" s="302">
        <v>43570.625694444447</v>
      </c>
      <c r="L342" s="302">
        <v>43687.609027777777</v>
      </c>
      <c r="M342" s="302">
        <v>43713.580555555556</v>
      </c>
      <c r="N342" s="302">
        <v>43895.588194444441</v>
      </c>
      <c r="O342" s="301"/>
      <c r="P342" s="303">
        <v>0</v>
      </c>
      <c r="Q342" s="303">
        <v>0</v>
      </c>
      <c r="R342" s="303">
        <v>0</v>
      </c>
      <c r="S342" s="303">
        <v>0</v>
      </c>
      <c r="U342" s="320">
        <v>0.26648351648351648</v>
      </c>
      <c r="W342" s="327"/>
      <c r="X342" s="322"/>
      <c r="Y342" s="328"/>
    </row>
    <row r="343" spans="1:25" s="304" customFormat="1" x14ac:dyDescent="0.25">
      <c r="A343" s="298" t="s">
        <v>871</v>
      </c>
      <c r="B343" s="298" t="s">
        <v>1184</v>
      </c>
      <c r="C343" s="307">
        <v>203</v>
      </c>
      <c r="D343" s="298" t="b">
        <v>1</v>
      </c>
      <c r="E343" s="298" t="s">
        <v>1478</v>
      </c>
      <c r="F343" s="300">
        <v>0.62560728781127928</v>
      </c>
      <c r="G343" s="300">
        <v>0.41601343670749663</v>
      </c>
      <c r="H343" s="300">
        <v>0.40144505597400659</v>
      </c>
      <c r="I343" s="300">
        <v>0.58005411951160424</v>
      </c>
      <c r="J343" s="301"/>
      <c r="K343" s="302">
        <v>43609.628472222219</v>
      </c>
      <c r="L343" s="302">
        <v>43701.165277777778</v>
      </c>
      <c r="M343" s="302">
        <v>43721.099305555559</v>
      </c>
      <c r="N343" s="302">
        <v>43916.068749999999</v>
      </c>
      <c r="O343" s="301"/>
      <c r="P343" s="303">
        <v>0</v>
      </c>
      <c r="Q343" s="303">
        <v>0.18111999332904816</v>
      </c>
      <c r="R343" s="303">
        <v>0.17817999422550201</v>
      </c>
      <c r="S343" s="303">
        <v>0.20562000572681427</v>
      </c>
      <c r="U343" s="320">
        <v>0.11263736263736264</v>
      </c>
      <c r="W343" s="327"/>
      <c r="X343" s="322"/>
      <c r="Y343" s="328"/>
    </row>
    <row r="344" spans="1:25" s="304" customFormat="1" x14ac:dyDescent="0.25">
      <c r="A344" s="298" t="s">
        <v>871</v>
      </c>
      <c r="B344" s="298" t="s">
        <v>1185</v>
      </c>
      <c r="C344" s="307">
        <v>205</v>
      </c>
      <c r="D344" s="298" t="b">
        <v>1</v>
      </c>
      <c r="E344" s="298" t="s">
        <v>1479</v>
      </c>
      <c r="F344" s="300">
        <v>0.95367232988452899</v>
      </c>
      <c r="G344" s="300">
        <v>0.72183710596084594</v>
      </c>
      <c r="H344" s="300">
        <v>0.73646977571868888</v>
      </c>
      <c r="I344" s="300">
        <v>1.1012280078043937</v>
      </c>
      <c r="J344" s="301"/>
      <c r="K344" s="302">
        <v>43616.086111111108</v>
      </c>
      <c r="L344" s="302">
        <v>43658.554166666669</v>
      </c>
      <c r="M344" s="302">
        <v>43761.613888888889</v>
      </c>
      <c r="N344" s="302">
        <v>43812.072222222225</v>
      </c>
      <c r="O344" s="301"/>
      <c r="P344" s="303">
        <v>0.179242804646492</v>
      </c>
      <c r="Q344" s="303">
        <v>0.30183118581771851</v>
      </c>
      <c r="R344" s="303">
        <v>0</v>
      </c>
      <c r="S344" s="303">
        <v>7.4236802756786346E-2</v>
      </c>
      <c r="U344" s="320">
        <v>2.197802197802198E-2</v>
      </c>
      <c r="W344" s="327"/>
      <c r="X344" s="322"/>
      <c r="Y344" s="328"/>
    </row>
    <row r="345" spans="1:25" s="304" customFormat="1" x14ac:dyDescent="0.25">
      <c r="A345" s="298" t="s">
        <v>871</v>
      </c>
      <c r="B345" s="298" t="s">
        <v>1186</v>
      </c>
      <c r="C345" s="307">
        <v>204</v>
      </c>
      <c r="D345" s="298" t="b">
        <v>0</v>
      </c>
      <c r="E345" s="298" t="s">
        <v>1480</v>
      </c>
      <c r="F345" s="300">
        <v>0.49638539552688599</v>
      </c>
      <c r="G345" s="300">
        <v>0.325580894947052</v>
      </c>
      <c r="H345" s="300">
        <v>0.36977958679199219</v>
      </c>
      <c r="I345" s="300">
        <v>0.64743810892105103</v>
      </c>
      <c r="J345" s="301"/>
      <c r="K345" s="302">
        <v>43577.611111111109</v>
      </c>
      <c r="L345" s="302">
        <v>43694.134027777778</v>
      </c>
      <c r="M345" s="302">
        <v>43709.195138888892</v>
      </c>
      <c r="N345" s="302">
        <v>43838.083333333336</v>
      </c>
      <c r="O345" s="301"/>
      <c r="P345" s="303">
        <v>0</v>
      </c>
      <c r="Q345" s="303">
        <v>0</v>
      </c>
      <c r="R345" s="303">
        <v>0</v>
      </c>
      <c r="S345" s="303">
        <v>0</v>
      </c>
      <c r="U345" s="320">
        <v>6.5934065934065936E-2</v>
      </c>
      <c r="W345" s="327"/>
      <c r="X345" s="322"/>
      <c r="Y345" s="328"/>
    </row>
    <row r="346" spans="1:25" s="304" customFormat="1" x14ac:dyDescent="0.25">
      <c r="A346" s="298" t="s">
        <v>871</v>
      </c>
      <c r="B346" s="298" t="s">
        <v>1187</v>
      </c>
      <c r="C346" s="307">
        <v>239</v>
      </c>
      <c r="D346" s="298" t="b">
        <v>0</v>
      </c>
      <c r="E346" s="298" t="s">
        <v>1257</v>
      </c>
      <c r="F346" s="300" t="s">
        <v>873</v>
      </c>
      <c r="G346" s="300" t="s">
        <v>873</v>
      </c>
      <c r="H346" s="300" t="s">
        <v>873</v>
      </c>
      <c r="I346" s="300" t="s">
        <v>874</v>
      </c>
      <c r="J346" s="301"/>
      <c r="K346" s="302" t="s">
        <v>875</v>
      </c>
      <c r="L346" s="302" t="s">
        <v>875</v>
      </c>
      <c r="M346" s="302" t="s">
        <v>875</v>
      </c>
      <c r="N346" s="302" t="s">
        <v>875</v>
      </c>
      <c r="O346" s="301"/>
      <c r="P346" s="303">
        <v>0</v>
      </c>
      <c r="Q346" s="303">
        <v>0</v>
      </c>
      <c r="R346" s="303">
        <v>0</v>
      </c>
      <c r="S346" s="303">
        <v>0</v>
      </c>
      <c r="U346" s="320">
        <v>0.91208791208791207</v>
      </c>
      <c r="W346" s="327"/>
      <c r="X346" s="322"/>
      <c r="Y346" s="328"/>
    </row>
    <row r="347" spans="1:25" s="304" customFormat="1" x14ac:dyDescent="0.25">
      <c r="A347" s="298" t="s">
        <v>809</v>
      </c>
      <c r="B347" s="298" t="s">
        <v>1188</v>
      </c>
      <c r="C347" s="307">
        <v>812</v>
      </c>
      <c r="D347" s="298" t="b">
        <v>0</v>
      </c>
      <c r="E347" s="298" t="s">
        <v>1481</v>
      </c>
      <c r="F347" s="300">
        <v>1.9033298596801755</v>
      </c>
      <c r="G347" s="300">
        <v>1.7344861029052734</v>
      </c>
      <c r="H347" s="300">
        <v>1.8419321035156249</v>
      </c>
      <c r="I347" s="300">
        <v>1.7191365911865233</v>
      </c>
      <c r="J347" s="301"/>
      <c r="K347" s="302">
        <v>43597.199305555558</v>
      </c>
      <c r="L347" s="302">
        <v>43660.043055555558</v>
      </c>
      <c r="M347" s="302">
        <v>43756.143055555556</v>
      </c>
      <c r="N347" s="302">
        <v>43832.164583333331</v>
      </c>
      <c r="O347" s="301"/>
      <c r="P347" s="303">
        <v>0</v>
      </c>
      <c r="Q347" s="303">
        <v>0</v>
      </c>
      <c r="R347" s="303">
        <v>0</v>
      </c>
      <c r="S347" s="303">
        <v>0</v>
      </c>
      <c r="U347" s="320">
        <v>3.021978021978022E-2</v>
      </c>
      <c r="W347" s="327"/>
      <c r="X347" s="322"/>
      <c r="Y347" s="328"/>
    </row>
    <row r="348" spans="1:25" s="304" customFormat="1" x14ac:dyDescent="0.25">
      <c r="A348" s="298" t="s">
        <v>809</v>
      </c>
      <c r="B348" s="298" t="s">
        <v>1189</v>
      </c>
      <c r="C348" s="307">
        <v>863</v>
      </c>
      <c r="D348" s="298" t="b">
        <v>0</v>
      </c>
      <c r="E348" s="298" t="s">
        <v>1482</v>
      </c>
      <c r="F348" s="300">
        <v>0.67368000745773315</v>
      </c>
      <c r="G348" s="300">
        <v>0.51328001916408539</v>
      </c>
      <c r="H348" s="300">
        <v>0.54936998337507248</v>
      </c>
      <c r="I348" s="300">
        <v>0.70977002382278442</v>
      </c>
      <c r="J348" s="301"/>
      <c r="K348" s="302">
        <v>43579.472222222219</v>
      </c>
      <c r="L348" s="302">
        <v>43706.972916666666</v>
      </c>
      <c r="M348" s="302">
        <v>43757.140277777777</v>
      </c>
      <c r="N348" s="302">
        <v>43912.1</v>
      </c>
      <c r="O348" s="301"/>
      <c r="P348" s="303">
        <v>0</v>
      </c>
      <c r="Q348" s="303">
        <v>0</v>
      </c>
      <c r="R348" s="303">
        <v>0</v>
      </c>
      <c r="S348" s="303">
        <v>0</v>
      </c>
      <c r="U348" s="320">
        <v>0.16758241758241757</v>
      </c>
      <c r="W348" s="327"/>
      <c r="X348" s="322"/>
      <c r="Y348" s="328"/>
    </row>
    <row r="349" spans="1:25" s="304" customFormat="1" x14ac:dyDescent="0.25">
      <c r="A349" s="298" t="s">
        <v>809</v>
      </c>
      <c r="B349" s="298" t="s">
        <v>1190</v>
      </c>
      <c r="C349" s="307">
        <v>901</v>
      </c>
      <c r="D349" s="298" t="b">
        <v>1</v>
      </c>
      <c r="E349" s="298" t="s">
        <v>1483</v>
      </c>
      <c r="F349" s="300">
        <v>0.14599999785423279</v>
      </c>
      <c r="G349" s="300">
        <v>8.503523272752761E-2</v>
      </c>
      <c r="H349" s="300">
        <v>0.11058523309707641</v>
      </c>
      <c r="I349" s="300">
        <v>0.26318719715023042</v>
      </c>
      <c r="J349" s="301"/>
      <c r="K349" s="302">
        <v>43591.020138888889</v>
      </c>
      <c r="L349" s="302">
        <v>43671.121527777781</v>
      </c>
      <c r="M349" s="302">
        <v>43712.165277777778</v>
      </c>
      <c r="N349" s="302">
        <v>43899.59097222222</v>
      </c>
      <c r="O349" s="301"/>
      <c r="P349" s="303">
        <v>0.14599999785423279</v>
      </c>
      <c r="Q349" s="303">
        <v>6.6430002450942993E-2</v>
      </c>
      <c r="R349" s="303">
        <v>9.1980002820491791E-2</v>
      </c>
      <c r="S349" s="303">
        <v>0.16643999516963959</v>
      </c>
      <c r="U349" s="320">
        <v>0.27747252747252749</v>
      </c>
      <c r="W349" s="327"/>
      <c r="X349" s="322"/>
      <c r="Y349" s="328"/>
    </row>
    <row r="350" spans="1:25" s="304" customFormat="1" x14ac:dyDescent="0.25">
      <c r="A350" s="298" t="s">
        <v>809</v>
      </c>
      <c r="B350" s="298" t="s">
        <v>1191</v>
      </c>
      <c r="C350" s="307">
        <v>909</v>
      </c>
      <c r="D350" s="298" t="b">
        <v>0</v>
      </c>
      <c r="E350" s="298" t="s">
        <v>1484</v>
      </c>
      <c r="F350" s="300">
        <v>1.4456484019756317</v>
      </c>
      <c r="G350" s="300">
        <v>1.2224735878407955</v>
      </c>
      <c r="H350" s="300">
        <v>1.4164271950721741</v>
      </c>
      <c r="I350" s="300">
        <v>1.4542740061879158</v>
      </c>
      <c r="J350" s="301"/>
      <c r="K350" s="302">
        <v>43614.640972222223</v>
      </c>
      <c r="L350" s="302">
        <v>43707.193749999999</v>
      </c>
      <c r="M350" s="302">
        <v>43737.970138888886</v>
      </c>
      <c r="N350" s="302">
        <v>43838.054861111108</v>
      </c>
      <c r="O350" s="301"/>
      <c r="P350" s="303">
        <v>0.8307684063911438</v>
      </c>
      <c r="Q350" s="303">
        <v>1.3816835880279541</v>
      </c>
      <c r="R350" s="303">
        <v>0.45567721128463745</v>
      </c>
      <c r="S350" s="303">
        <v>1.5311340093612671</v>
      </c>
      <c r="U350" s="320">
        <v>0.21703296703296704</v>
      </c>
      <c r="W350" s="327"/>
      <c r="X350" s="322"/>
      <c r="Y350" s="328"/>
    </row>
    <row r="351" spans="1:25" s="304" customFormat="1" x14ac:dyDescent="0.25">
      <c r="A351" s="298" t="s">
        <v>809</v>
      </c>
      <c r="B351" s="298" t="s">
        <v>1192</v>
      </c>
      <c r="C351" s="307">
        <v>913</v>
      </c>
      <c r="D351" s="298" t="b">
        <v>1</v>
      </c>
      <c r="E351" s="298" t="s">
        <v>1485</v>
      </c>
      <c r="F351" s="300">
        <v>-0.73615951764774323</v>
      </c>
      <c r="G351" s="300">
        <v>-0.66893553960227969</v>
      </c>
      <c r="H351" s="300">
        <v>-0.71907290911865229</v>
      </c>
      <c r="I351" s="300">
        <v>-0.77558720069885256</v>
      </c>
      <c r="J351" s="301"/>
      <c r="K351" s="302">
        <v>43592.057638888888</v>
      </c>
      <c r="L351" s="302">
        <v>43654.15625</v>
      </c>
      <c r="M351" s="302">
        <v>43711.939583333333</v>
      </c>
      <c r="N351" s="302">
        <v>43782.020833333336</v>
      </c>
      <c r="O351" s="301"/>
      <c r="P351" s="303">
        <v>0</v>
      </c>
      <c r="Q351" s="303">
        <v>0</v>
      </c>
      <c r="R351" s="303">
        <v>0</v>
      </c>
      <c r="S351" s="303">
        <v>0</v>
      </c>
      <c r="U351" s="320">
        <v>0.82417582417582413</v>
      </c>
      <c r="W351" s="327"/>
      <c r="X351" s="322"/>
      <c r="Y351" s="328"/>
    </row>
    <row r="352" spans="1:25" s="304" customFormat="1" x14ac:dyDescent="0.25">
      <c r="A352" s="298" t="s">
        <v>809</v>
      </c>
      <c r="B352" s="298" t="s">
        <v>809</v>
      </c>
      <c r="C352" s="307">
        <v>950</v>
      </c>
      <c r="D352" s="298" t="b">
        <v>0</v>
      </c>
      <c r="E352" s="298" t="s">
        <v>1257</v>
      </c>
      <c r="F352" s="300" t="s">
        <v>873</v>
      </c>
      <c r="G352" s="300" t="s">
        <v>873</v>
      </c>
      <c r="H352" s="300" t="s">
        <v>873</v>
      </c>
      <c r="I352" s="300" t="s">
        <v>873</v>
      </c>
      <c r="J352" s="301"/>
      <c r="K352" s="302" t="s">
        <v>875</v>
      </c>
      <c r="L352" s="302" t="s">
        <v>875</v>
      </c>
      <c r="M352" s="302" t="s">
        <v>875</v>
      </c>
      <c r="N352" s="302" t="s">
        <v>875</v>
      </c>
      <c r="O352" s="301"/>
      <c r="P352" s="303">
        <v>0</v>
      </c>
      <c r="Q352" s="303">
        <v>0</v>
      </c>
      <c r="R352" s="303">
        <v>0</v>
      </c>
      <c r="S352" s="303">
        <v>0</v>
      </c>
      <c r="U352" s="320">
        <v>0.53296703296703296</v>
      </c>
      <c r="W352" s="327"/>
      <c r="X352" s="322"/>
      <c r="Y352" s="328"/>
    </row>
    <row r="353" spans="1:25" s="304" customFormat="1" x14ac:dyDescent="0.25">
      <c r="A353" s="298" t="s">
        <v>811</v>
      </c>
      <c r="B353" s="298" t="s">
        <v>1193</v>
      </c>
      <c r="C353" s="307">
        <v>801</v>
      </c>
      <c r="D353" s="298" t="b">
        <v>0</v>
      </c>
      <c r="E353" s="298" t="s">
        <v>1487</v>
      </c>
      <c r="F353" s="300">
        <v>1.5637764930725098</v>
      </c>
      <c r="G353" s="300">
        <v>1.0991297960281372</v>
      </c>
      <c r="H353" s="300">
        <v>1.4182024598121643</v>
      </c>
      <c r="I353" s="300">
        <v>1.9895118474960327</v>
      </c>
      <c r="J353" s="301"/>
      <c r="K353" s="302">
        <v>43600.020833333336</v>
      </c>
      <c r="L353" s="302">
        <v>43673.617361111108</v>
      </c>
      <c r="M353" s="302">
        <v>43729.079861111109</v>
      </c>
      <c r="N353" s="302">
        <v>43921.017361111109</v>
      </c>
      <c r="O353" s="301"/>
      <c r="P353" s="303">
        <v>0</v>
      </c>
      <c r="Q353" s="303">
        <v>0</v>
      </c>
      <c r="R353" s="303">
        <v>0</v>
      </c>
      <c r="S353" s="303">
        <v>0</v>
      </c>
      <c r="U353" s="320">
        <v>1.6483516483516484E-2</v>
      </c>
      <c r="W353" s="327"/>
      <c r="X353" s="322"/>
      <c r="Y353" s="328"/>
    </row>
    <row r="354" spans="1:25" s="304" customFormat="1" x14ac:dyDescent="0.25">
      <c r="A354" s="298" t="s">
        <v>811</v>
      </c>
      <c r="B354" s="298" t="s">
        <v>1194</v>
      </c>
      <c r="C354" s="307">
        <v>806</v>
      </c>
      <c r="D354" s="298" t="b">
        <v>1</v>
      </c>
      <c r="E354" s="298" t="s">
        <v>1488</v>
      </c>
      <c r="F354" s="300">
        <v>1.3810028370971679</v>
      </c>
      <c r="G354" s="300">
        <v>1.0199320285644531</v>
      </c>
      <c r="H354" s="300">
        <v>1.3177224400634766</v>
      </c>
      <c r="I354" s="300">
        <v>1.7228865855430959</v>
      </c>
      <c r="J354" s="301"/>
      <c r="K354" s="302">
        <v>43601.007638888892</v>
      </c>
      <c r="L354" s="302">
        <v>43646.186111111114</v>
      </c>
      <c r="M354" s="302">
        <v>43734.068749999999</v>
      </c>
      <c r="N354" s="302">
        <v>43921.015972222223</v>
      </c>
      <c r="O354" s="301"/>
      <c r="P354" s="303">
        <v>0</v>
      </c>
      <c r="Q354" s="303">
        <v>0</v>
      </c>
      <c r="R354" s="303">
        <v>0</v>
      </c>
      <c r="S354" s="303">
        <v>0</v>
      </c>
      <c r="U354" s="320">
        <v>2.4725274725274724E-2</v>
      </c>
      <c r="W354" s="327"/>
      <c r="X354" s="322"/>
      <c r="Y354" s="328"/>
    </row>
    <row r="355" spans="1:25" s="304" customFormat="1" x14ac:dyDescent="0.25">
      <c r="A355" s="298" t="s">
        <v>811</v>
      </c>
      <c r="B355" s="298" t="s">
        <v>1195</v>
      </c>
      <c r="C355" s="307">
        <v>911</v>
      </c>
      <c r="D355" s="298" t="b">
        <v>1</v>
      </c>
      <c r="E355" s="298" t="s">
        <v>1489</v>
      </c>
      <c r="F355" s="300">
        <v>0.33728631496047973</v>
      </c>
      <c r="G355" s="300">
        <v>0.19070267517852782</v>
      </c>
      <c r="H355" s="300">
        <v>0.22787457571601866</v>
      </c>
      <c r="I355" s="300">
        <v>0.43955607975196842</v>
      </c>
      <c r="J355" s="301"/>
      <c r="K355" s="302">
        <v>43611.998611111114</v>
      </c>
      <c r="L355" s="302">
        <v>43634.590277777781</v>
      </c>
      <c r="M355" s="302">
        <v>43714.601388888892</v>
      </c>
      <c r="N355" s="302">
        <v>43772.194444444445</v>
      </c>
      <c r="O355" s="301"/>
      <c r="P355" s="303">
        <v>0.12375645571899414</v>
      </c>
      <c r="Q355" s="303">
        <v>1.0235497020721435E-2</v>
      </c>
      <c r="R355" s="303">
        <v>7.9092474500656124E-2</v>
      </c>
      <c r="S355" s="303">
        <v>0.14887995253562927</v>
      </c>
      <c r="U355" s="320">
        <v>0.18131868131868131</v>
      </c>
      <c r="W355" s="327"/>
      <c r="X355" s="322"/>
      <c r="Y355" s="328"/>
    </row>
    <row r="356" spans="1:25" s="304" customFormat="1" x14ac:dyDescent="0.25">
      <c r="A356" s="298" t="s">
        <v>811</v>
      </c>
      <c r="B356" s="298" t="s">
        <v>1196</v>
      </c>
      <c r="C356" s="307">
        <v>951</v>
      </c>
      <c r="D356" s="298" t="b">
        <v>0</v>
      </c>
      <c r="E356" s="298" t="s">
        <v>1490</v>
      </c>
      <c r="F356" s="300">
        <v>0.16759299323654173</v>
      </c>
      <c r="G356" s="300">
        <v>9.9780801856994616E-2</v>
      </c>
      <c r="H356" s="300">
        <v>0.12690567659187316</v>
      </c>
      <c r="I356" s="300">
        <v>0.21603027798461913</v>
      </c>
      <c r="J356" s="301"/>
      <c r="K356" s="302">
        <v>43596.626388888886</v>
      </c>
      <c r="L356" s="302">
        <v>43641.188888888886</v>
      </c>
      <c r="M356" s="302">
        <v>43720.1875</v>
      </c>
      <c r="N356" s="302">
        <v>43772.186111111114</v>
      </c>
      <c r="O356" s="301"/>
      <c r="P356" s="303">
        <v>0</v>
      </c>
      <c r="Q356" s="303">
        <v>0</v>
      </c>
      <c r="R356" s="303">
        <v>0</v>
      </c>
      <c r="S356" s="303">
        <v>0</v>
      </c>
      <c r="U356" s="320">
        <v>0.2087912087912088</v>
      </c>
      <c r="W356" s="327"/>
      <c r="X356" s="322"/>
      <c r="Y356" s="328"/>
    </row>
    <row r="357" spans="1:25" s="304" customFormat="1" x14ac:dyDescent="0.25">
      <c r="A357" s="298" t="s">
        <v>811</v>
      </c>
      <c r="B357" s="298" t="s">
        <v>1197</v>
      </c>
      <c r="C357" s="307">
        <v>981</v>
      </c>
      <c r="D357" s="298" t="b">
        <v>0</v>
      </c>
      <c r="E357" s="298" t="s">
        <v>1491</v>
      </c>
      <c r="F357" s="300">
        <v>0.99345840882873526</v>
      </c>
      <c r="G357" s="300">
        <v>0.70354581443786612</v>
      </c>
      <c r="H357" s="300">
        <v>1.1079462159729003</v>
      </c>
      <c r="I357" s="300">
        <v>1.3516944270935056</v>
      </c>
      <c r="J357" s="301"/>
      <c r="K357" s="302">
        <v>43600.568749999999</v>
      </c>
      <c r="L357" s="302">
        <v>43671.572916666664</v>
      </c>
      <c r="M357" s="302">
        <v>43712.006249999999</v>
      </c>
      <c r="N357" s="302">
        <v>43907.452777777777</v>
      </c>
      <c r="O357" s="301"/>
      <c r="P357" s="303">
        <v>0</v>
      </c>
      <c r="Q357" s="303">
        <v>0</v>
      </c>
      <c r="R357" s="303">
        <v>0</v>
      </c>
      <c r="S357" s="303">
        <v>0</v>
      </c>
      <c r="U357" s="320">
        <v>1.9230769230769232E-2</v>
      </c>
      <c r="W357" s="327"/>
      <c r="X357" s="322"/>
      <c r="Y357" s="328"/>
    </row>
    <row r="358" spans="1:25" s="304" customFormat="1" x14ac:dyDescent="0.25">
      <c r="A358" s="298" t="s">
        <v>813</v>
      </c>
      <c r="B358" s="298" t="s">
        <v>1198</v>
      </c>
      <c r="C358" s="307">
        <v>344</v>
      </c>
      <c r="D358" s="298" t="b">
        <v>0</v>
      </c>
      <c r="E358" s="298" t="s">
        <v>1257</v>
      </c>
      <c r="F358" s="300"/>
      <c r="G358" s="300"/>
      <c r="H358" s="300"/>
      <c r="I358" s="300"/>
      <c r="J358" s="301"/>
      <c r="K358" s="302"/>
      <c r="L358" s="302"/>
      <c r="M358" s="302"/>
      <c r="N358" s="302"/>
      <c r="O358" s="301"/>
      <c r="P358" s="303">
        <v>0</v>
      </c>
      <c r="Q358" s="303">
        <v>0</v>
      </c>
      <c r="R358" s="303">
        <v>0</v>
      </c>
      <c r="S358" s="303">
        <v>0</v>
      </c>
      <c r="U358" s="320"/>
      <c r="W358" s="327"/>
      <c r="X358" s="322"/>
      <c r="Y358" s="328"/>
    </row>
    <row r="359" spans="1:25" s="304" customFormat="1" x14ac:dyDescent="0.25">
      <c r="A359" s="298" t="s">
        <v>813</v>
      </c>
      <c r="B359" s="298" t="s">
        <v>1199</v>
      </c>
      <c r="C359" s="307">
        <v>327</v>
      </c>
      <c r="D359" s="298" t="b">
        <v>0</v>
      </c>
      <c r="E359" s="298" t="s">
        <v>1657</v>
      </c>
      <c r="F359" s="300">
        <v>0.5125499963760376</v>
      </c>
      <c r="G359" s="300">
        <v>0.42813000082969666</v>
      </c>
      <c r="H359" s="300">
        <v>0.47637000679969788</v>
      </c>
      <c r="I359" s="300">
        <v>0.48842999339103699</v>
      </c>
      <c r="J359" s="301"/>
      <c r="K359" s="302">
        <v>43559</v>
      </c>
      <c r="L359" s="302">
        <v>43658.036111111112</v>
      </c>
      <c r="M359" s="302">
        <v>43765.119444444441</v>
      </c>
      <c r="N359" s="302">
        <v>43834.981944444444</v>
      </c>
      <c r="O359" s="301"/>
      <c r="P359" s="303">
        <v>0</v>
      </c>
      <c r="Q359" s="303">
        <v>0</v>
      </c>
      <c r="R359" s="303">
        <v>0</v>
      </c>
      <c r="S359" s="303">
        <v>0</v>
      </c>
      <c r="U359" s="320">
        <v>0.29395604395604397</v>
      </c>
      <c r="W359" s="327"/>
      <c r="X359" s="322"/>
      <c r="Y359" s="328"/>
    </row>
    <row r="360" spans="1:25" s="304" customFormat="1" x14ac:dyDescent="0.25">
      <c r="A360" s="298" t="s">
        <v>813</v>
      </c>
      <c r="B360" s="298" t="s">
        <v>1200</v>
      </c>
      <c r="C360" s="307">
        <v>394</v>
      </c>
      <c r="D360" s="298" t="b">
        <v>0</v>
      </c>
      <c r="E360" s="298" t="s">
        <v>1257</v>
      </c>
      <c r="F360" s="300"/>
      <c r="G360" s="300"/>
      <c r="H360" s="300"/>
      <c r="I360" s="300"/>
      <c r="J360" s="301"/>
      <c r="K360" s="302"/>
      <c r="L360" s="302"/>
      <c r="M360" s="302"/>
      <c r="N360" s="302"/>
      <c r="O360" s="301"/>
      <c r="P360" s="303">
        <v>0</v>
      </c>
      <c r="Q360" s="303">
        <v>0</v>
      </c>
      <c r="R360" s="303">
        <v>0</v>
      </c>
      <c r="S360" s="303">
        <v>0</v>
      </c>
      <c r="U360" s="320"/>
      <c r="W360" s="327"/>
      <c r="X360" s="322"/>
      <c r="Y360" s="328"/>
    </row>
    <row r="361" spans="1:25" s="304" customFormat="1" x14ac:dyDescent="0.25">
      <c r="A361" s="298" t="s">
        <v>813</v>
      </c>
      <c r="B361" s="298" t="s">
        <v>1201</v>
      </c>
      <c r="C361" s="307">
        <v>351</v>
      </c>
      <c r="D361" s="298" t="b">
        <v>0</v>
      </c>
      <c r="E361" s="298" t="s">
        <v>1257</v>
      </c>
      <c r="F361" s="300"/>
      <c r="G361" s="300"/>
      <c r="H361" s="300"/>
      <c r="I361" s="300"/>
      <c r="J361" s="301"/>
      <c r="K361" s="302"/>
      <c r="L361" s="302"/>
      <c r="M361" s="302"/>
      <c r="N361" s="302"/>
      <c r="O361" s="301"/>
      <c r="P361" s="303">
        <v>0</v>
      </c>
      <c r="Q361" s="303">
        <v>0</v>
      </c>
      <c r="R361" s="303">
        <v>0</v>
      </c>
      <c r="S361" s="303">
        <v>0</v>
      </c>
      <c r="U361" s="320"/>
      <c r="W361" s="327"/>
      <c r="X361" s="322"/>
      <c r="Y361" s="328"/>
    </row>
    <row r="362" spans="1:25" s="304" customFormat="1" x14ac:dyDescent="0.25">
      <c r="A362" s="298" t="s">
        <v>813</v>
      </c>
      <c r="B362" s="298" t="s">
        <v>1202</v>
      </c>
      <c r="C362" s="307">
        <v>328</v>
      </c>
      <c r="D362" s="298" t="b">
        <v>0</v>
      </c>
      <c r="E362" s="298" t="s">
        <v>1257</v>
      </c>
      <c r="F362" s="300"/>
      <c r="G362" s="300"/>
      <c r="H362" s="300"/>
      <c r="I362" s="300"/>
      <c r="J362" s="301"/>
      <c r="K362" s="302"/>
      <c r="L362" s="302"/>
      <c r="M362" s="302"/>
      <c r="N362" s="302"/>
      <c r="O362" s="301"/>
      <c r="P362" s="303">
        <v>0</v>
      </c>
      <c r="Q362" s="303">
        <v>0</v>
      </c>
      <c r="R362" s="303">
        <v>0</v>
      </c>
      <c r="S362" s="303">
        <v>0</v>
      </c>
      <c r="U362" s="320"/>
      <c r="W362" s="327"/>
      <c r="X362" s="322"/>
      <c r="Y362" s="328"/>
    </row>
    <row r="363" spans="1:25" s="304" customFormat="1" x14ac:dyDescent="0.25">
      <c r="A363" s="298" t="s">
        <v>813</v>
      </c>
      <c r="B363" s="298" t="s">
        <v>1203</v>
      </c>
      <c r="C363" s="307">
        <v>306</v>
      </c>
      <c r="D363" s="298" t="b">
        <v>0</v>
      </c>
      <c r="E363" s="298" t="s">
        <v>1492</v>
      </c>
      <c r="F363" s="300">
        <v>0.32009190022277828</v>
      </c>
      <c r="G363" s="300">
        <v>0.1674899363822937</v>
      </c>
      <c r="H363" s="300">
        <v>0.22704191739654542</v>
      </c>
      <c r="I363" s="300">
        <v>0.40569787860870354</v>
      </c>
      <c r="J363" s="301"/>
      <c r="K363" s="302">
        <v>43616.112500000003</v>
      </c>
      <c r="L363" s="302">
        <v>43671.563888888886</v>
      </c>
      <c r="M363" s="302">
        <v>43715.538888888892</v>
      </c>
      <c r="N363" s="302">
        <v>43771.545138888891</v>
      </c>
      <c r="O363" s="301"/>
      <c r="P363" s="303">
        <v>0</v>
      </c>
      <c r="Q363" s="303">
        <v>0</v>
      </c>
      <c r="R363" s="303">
        <v>0</v>
      </c>
      <c r="S363" s="303">
        <v>0</v>
      </c>
      <c r="U363" s="320">
        <v>7.1428571428571425E-2</v>
      </c>
      <c r="W363" s="327"/>
      <c r="X363" s="322"/>
      <c r="Y363" s="328"/>
    </row>
    <row r="364" spans="1:25" s="304" customFormat="1" x14ac:dyDescent="0.25">
      <c r="A364" s="298" t="s">
        <v>813</v>
      </c>
      <c r="B364" s="298" t="s">
        <v>1204</v>
      </c>
      <c r="C364" s="307">
        <v>381</v>
      </c>
      <c r="D364" s="298" t="b">
        <v>0</v>
      </c>
      <c r="E364" s="298" t="s">
        <v>1257</v>
      </c>
      <c r="F364" s="300"/>
      <c r="G364" s="300"/>
      <c r="H364" s="300"/>
      <c r="I364" s="300"/>
      <c r="J364" s="301"/>
      <c r="K364" s="302"/>
      <c r="L364" s="302"/>
      <c r="M364" s="302"/>
      <c r="N364" s="302"/>
      <c r="O364" s="301"/>
      <c r="P364" s="303">
        <v>0</v>
      </c>
      <c r="Q364" s="303">
        <v>0</v>
      </c>
      <c r="R364" s="303">
        <v>0</v>
      </c>
      <c r="S364" s="303">
        <v>0</v>
      </c>
      <c r="U364" s="320"/>
      <c r="W364" s="327"/>
      <c r="X364" s="322"/>
      <c r="Y364" s="328"/>
    </row>
    <row r="365" spans="1:25" s="304" customFormat="1" x14ac:dyDescent="0.25">
      <c r="A365" s="298" t="s">
        <v>813</v>
      </c>
      <c r="B365" s="298" t="s">
        <v>1205</v>
      </c>
      <c r="C365" s="307">
        <v>348</v>
      </c>
      <c r="D365" s="298" t="b">
        <v>0</v>
      </c>
      <c r="E365" s="298" t="s">
        <v>1257</v>
      </c>
      <c r="F365" s="300"/>
      <c r="G365" s="300"/>
      <c r="H365" s="300"/>
      <c r="I365" s="300"/>
      <c r="J365" s="301"/>
      <c r="K365" s="302"/>
      <c r="L365" s="302"/>
      <c r="M365" s="302"/>
      <c r="N365" s="302"/>
      <c r="O365" s="301"/>
      <c r="P365" s="303">
        <v>0</v>
      </c>
      <c r="Q365" s="303">
        <v>0</v>
      </c>
      <c r="R365" s="303">
        <v>0</v>
      </c>
      <c r="S365" s="303">
        <v>0</v>
      </c>
      <c r="U365" s="320"/>
      <c r="W365" s="327"/>
      <c r="X365" s="322"/>
      <c r="Y365" s="328"/>
    </row>
    <row r="366" spans="1:25" s="304" customFormat="1" x14ac:dyDescent="0.25">
      <c r="A366" s="298" t="s">
        <v>813</v>
      </c>
      <c r="B366" s="298" t="s">
        <v>1206</v>
      </c>
      <c r="C366" s="307">
        <v>346</v>
      </c>
      <c r="D366" s="298" t="b">
        <v>1</v>
      </c>
      <c r="E366" s="298" t="s">
        <v>1493</v>
      </c>
      <c r="F366" s="300">
        <v>0.98734989698964348</v>
      </c>
      <c r="G366" s="300">
        <v>0.60591106256484983</v>
      </c>
      <c r="H366" s="300">
        <v>0.62179946502304073</v>
      </c>
      <c r="I366" s="300">
        <v>0.9084183207023292</v>
      </c>
      <c r="J366" s="301"/>
      <c r="K366" s="302">
        <v>43598.549305555556</v>
      </c>
      <c r="L366" s="302">
        <v>43706.036111111112</v>
      </c>
      <c r="M366" s="302">
        <v>43714.035416666666</v>
      </c>
      <c r="N366" s="302">
        <v>43843.844444444447</v>
      </c>
      <c r="O366" s="301"/>
      <c r="P366" s="303">
        <v>0</v>
      </c>
      <c r="Q366" s="303">
        <v>0.51100009679794312</v>
      </c>
      <c r="R366" s="303">
        <v>0.4878075122833252</v>
      </c>
      <c r="S366" s="303">
        <v>0.18123280466534197</v>
      </c>
      <c r="U366" s="320">
        <v>7.9670329670329665E-2</v>
      </c>
      <c r="W366" s="327"/>
      <c r="X366" s="322"/>
      <c r="Y366" s="328"/>
    </row>
    <row r="367" spans="1:25" s="304" customFormat="1" x14ac:dyDescent="0.25">
      <c r="A367" s="298" t="s">
        <v>813</v>
      </c>
      <c r="B367" s="298" t="s">
        <v>1207</v>
      </c>
      <c r="C367" s="307">
        <v>324</v>
      </c>
      <c r="D367" s="298" t="b">
        <v>0</v>
      </c>
      <c r="E367" s="298" t="s">
        <v>1257</v>
      </c>
      <c r="F367" s="300"/>
      <c r="G367" s="300"/>
      <c r="H367" s="300"/>
      <c r="I367" s="300"/>
      <c r="J367" s="301"/>
      <c r="K367" s="302"/>
      <c r="L367" s="302"/>
      <c r="M367" s="302"/>
      <c r="N367" s="302"/>
      <c r="O367" s="301"/>
      <c r="P367" s="303">
        <v>0</v>
      </c>
      <c r="Q367" s="303">
        <v>0</v>
      </c>
      <c r="R367" s="303">
        <v>0</v>
      </c>
      <c r="S367" s="303">
        <v>0</v>
      </c>
      <c r="U367" s="320"/>
      <c r="W367" s="327"/>
      <c r="X367" s="322"/>
      <c r="Y367" s="328"/>
    </row>
    <row r="368" spans="1:25" s="304" customFormat="1" x14ac:dyDescent="0.25">
      <c r="A368" s="298" t="s">
        <v>813</v>
      </c>
      <c r="B368" s="298" t="s">
        <v>1208</v>
      </c>
      <c r="C368" s="307">
        <v>329</v>
      </c>
      <c r="D368" s="298" t="b">
        <v>0</v>
      </c>
      <c r="E368" s="298" t="s">
        <v>1257</v>
      </c>
      <c r="F368" s="300"/>
      <c r="G368" s="300"/>
      <c r="H368" s="300"/>
      <c r="I368" s="300"/>
      <c r="J368" s="301"/>
      <c r="K368" s="302"/>
      <c r="L368" s="302"/>
      <c r="M368" s="302"/>
      <c r="N368" s="302"/>
      <c r="O368" s="301"/>
      <c r="P368" s="303">
        <v>0</v>
      </c>
      <c r="Q368" s="303">
        <v>0</v>
      </c>
      <c r="R368" s="303">
        <v>0</v>
      </c>
      <c r="S368" s="303">
        <v>0</v>
      </c>
      <c r="U368" s="320"/>
      <c r="W368" s="327"/>
      <c r="X368" s="322"/>
      <c r="Y368" s="328"/>
    </row>
    <row r="369" spans="1:25" s="304" customFormat="1" x14ac:dyDescent="0.25">
      <c r="A369" s="298" t="s">
        <v>813</v>
      </c>
      <c r="B369" s="298" t="s">
        <v>1209</v>
      </c>
      <c r="C369" s="307">
        <v>335</v>
      </c>
      <c r="D369" s="298" t="b">
        <v>0</v>
      </c>
      <c r="E369" s="298" t="s">
        <v>1257</v>
      </c>
      <c r="F369" s="300"/>
      <c r="G369" s="300"/>
      <c r="H369" s="300"/>
      <c r="I369" s="300"/>
      <c r="J369" s="301"/>
      <c r="K369" s="302"/>
      <c r="L369" s="302"/>
      <c r="M369" s="302"/>
      <c r="N369" s="302"/>
      <c r="O369" s="301"/>
      <c r="P369" s="303">
        <v>0</v>
      </c>
      <c r="Q369" s="303">
        <v>0</v>
      </c>
      <c r="R369" s="303">
        <v>0</v>
      </c>
      <c r="S369" s="303">
        <v>0</v>
      </c>
      <c r="U369" s="320"/>
      <c r="W369" s="327"/>
      <c r="X369" s="322"/>
      <c r="Y369" s="328"/>
    </row>
    <row r="370" spans="1:25" s="304" customFormat="1" x14ac:dyDescent="0.25">
      <c r="A370" s="298" t="s">
        <v>813</v>
      </c>
      <c r="B370" s="298" t="s">
        <v>1210</v>
      </c>
      <c r="C370" s="307">
        <v>323</v>
      </c>
      <c r="D370" s="298" t="b">
        <v>0</v>
      </c>
      <c r="E370" s="298" t="s">
        <v>1494</v>
      </c>
      <c r="F370" s="300">
        <v>0.14472947036743164</v>
      </c>
      <c r="G370" s="300">
        <v>3.5111883141994475E-2</v>
      </c>
      <c r="H370" s="300">
        <v>3.425549558210373E-2</v>
      </c>
      <c r="I370" s="300">
        <v>3.3399108022212978E-2</v>
      </c>
      <c r="J370" s="301"/>
      <c r="K370" s="302">
        <v>43557.549305555556</v>
      </c>
      <c r="L370" s="302">
        <v>43661.115972222222</v>
      </c>
      <c r="M370" s="302">
        <v>43739.07708333333</v>
      </c>
      <c r="N370" s="302">
        <v>43857.510416666664</v>
      </c>
      <c r="O370" s="301"/>
      <c r="P370" s="303">
        <v>0</v>
      </c>
      <c r="Q370" s="303">
        <v>0</v>
      </c>
      <c r="R370" s="303">
        <v>0</v>
      </c>
      <c r="S370" s="303">
        <v>0</v>
      </c>
      <c r="U370" s="320">
        <v>0.30494505494505497</v>
      </c>
      <c r="W370" s="327"/>
      <c r="X370" s="322"/>
      <c r="Y370" s="328"/>
    </row>
    <row r="371" spans="1:25" s="304" customFormat="1" x14ac:dyDescent="0.25">
      <c r="A371" s="298" t="s">
        <v>813</v>
      </c>
      <c r="B371" s="298" t="s">
        <v>1211</v>
      </c>
      <c r="C371" s="307">
        <v>304</v>
      </c>
      <c r="D371" s="298" t="b">
        <v>0</v>
      </c>
      <c r="E371" s="298" t="s">
        <v>1495</v>
      </c>
      <c r="F371" s="300">
        <v>0.36282055838775629</v>
      </c>
      <c r="G371" s="300">
        <v>0.20187709427261352</v>
      </c>
      <c r="H371" s="300">
        <v>0.82890546560668932</v>
      </c>
      <c r="I371" s="300">
        <v>0.63540117749023439</v>
      </c>
      <c r="J371" s="301"/>
      <c r="K371" s="302">
        <v>43600.55</v>
      </c>
      <c r="L371" s="302">
        <v>43652.535416666666</v>
      </c>
      <c r="M371" s="302">
        <v>43768.298611111109</v>
      </c>
      <c r="N371" s="302">
        <v>43829.775000000001</v>
      </c>
      <c r="O371" s="301"/>
      <c r="P371" s="303">
        <v>0</v>
      </c>
      <c r="Q371" s="303">
        <v>0</v>
      </c>
      <c r="R371" s="303">
        <v>0</v>
      </c>
      <c r="S371" s="303">
        <v>0</v>
      </c>
      <c r="U371" s="320">
        <v>0.31593406593406592</v>
      </c>
      <c r="W371" s="327"/>
      <c r="X371" s="322"/>
      <c r="Y371" s="328"/>
    </row>
    <row r="372" spans="1:25" s="304" customFormat="1" x14ac:dyDescent="0.25">
      <c r="A372" s="298" t="s">
        <v>813</v>
      </c>
      <c r="B372" s="298" t="s">
        <v>1212</v>
      </c>
      <c r="C372" s="307">
        <v>322</v>
      </c>
      <c r="D372" s="298" t="b">
        <v>0</v>
      </c>
      <c r="E372" s="298" t="s">
        <v>1496</v>
      </c>
      <c r="F372" s="300">
        <v>0.14027282467269897</v>
      </c>
      <c r="G372" s="300">
        <v>7.1881102012634271E-2</v>
      </c>
      <c r="H372" s="300">
        <v>8.7234347543716423E-2</v>
      </c>
      <c r="I372" s="300">
        <v>0.19889431421661374</v>
      </c>
      <c r="J372" s="301"/>
      <c r="K372" s="302">
        <v>43613.458333333336</v>
      </c>
      <c r="L372" s="302">
        <v>43624.974999999999</v>
      </c>
      <c r="M372" s="302">
        <v>43709.011111111111</v>
      </c>
      <c r="N372" s="302">
        <v>43813.461111111108</v>
      </c>
      <c r="O372" s="301"/>
      <c r="P372" s="303">
        <v>0</v>
      </c>
      <c r="Q372" s="303">
        <v>0</v>
      </c>
      <c r="R372" s="303">
        <v>0</v>
      </c>
      <c r="S372" s="303">
        <v>0</v>
      </c>
      <c r="U372" s="320">
        <v>0.22527472527472528</v>
      </c>
      <c r="W372" s="327"/>
      <c r="X372" s="322"/>
      <c r="Y372" s="328"/>
    </row>
    <row r="373" spans="1:25" s="304" customFormat="1" x14ac:dyDescent="0.25">
      <c r="A373" s="298" t="s">
        <v>813</v>
      </c>
      <c r="B373" s="298" t="s">
        <v>1213</v>
      </c>
      <c r="C373" s="307">
        <v>333</v>
      </c>
      <c r="D373" s="298" t="b">
        <v>0</v>
      </c>
      <c r="E373" s="298" t="s">
        <v>1497</v>
      </c>
      <c r="F373" s="300">
        <v>0.6117209792137146</v>
      </c>
      <c r="G373" s="300">
        <v>0.26300340890884399</v>
      </c>
      <c r="H373" s="300">
        <v>0.290842205286026</v>
      </c>
      <c r="I373" s="300">
        <v>0.43809479475021362</v>
      </c>
      <c r="J373" s="301"/>
      <c r="K373" s="302">
        <v>43557.113194444442</v>
      </c>
      <c r="L373" s="302">
        <v>43643.104861111111</v>
      </c>
      <c r="M373" s="302">
        <v>43732.121527777781</v>
      </c>
      <c r="N373" s="302">
        <v>43773.078472222223</v>
      </c>
      <c r="O373" s="301"/>
      <c r="P373" s="303">
        <v>0</v>
      </c>
      <c r="Q373" s="303">
        <v>0</v>
      </c>
      <c r="R373" s="303">
        <v>0</v>
      </c>
      <c r="S373" s="303">
        <v>0</v>
      </c>
      <c r="U373" s="320">
        <v>8.2417582417582416E-2</v>
      </c>
      <c r="W373" s="327"/>
      <c r="X373" s="322"/>
      <c r="Y373" s="328"/>
    </row>
    <row r="374" spans="1:25" s="304" customFormat="1" x14ac:dyDescent="0.25">
      <c r="A374" s="298" t="s">
        <v>813</v>
      </c>
      <c r="B374" s="298" t="s">
        <v>1214</v>
      </c>
      <c r="C374" s="307">
        <v>317</v>
      </c>
      <c r="D374" s="298" t="b">
        <v>0</v>
      </c>
      <c r="E374" s="298" t="s">
        <v>1498</v>
      </c>
      <c r="F374" s="300">
        <v>0.30476158857345581</v>
      </c>
      <c r="G374" s="300">
        <v>0.23736239969730377</v>
      </c>
      <c r="H374" s="300">
        <v>0.28669080138206482</v>
      </c>
      <c r="I374" s="300">
        <v>0.33797279000282288</v>
      </c>
      <c r="J374" s="301"/>
      <c r="K374" s="302">
        <v>43580.019444444442</v>
      </c>
      <c r="L374" s="302">
        <v>43680.054166666669</v>
      </c>
      <c r="M374" s="302">
        <v>43712.022222222222</v>
      </c>
      <c r="N374" s="302">
        <v>43861.967361111114</v>
      </c>
      <c r="O374" s="301"/>
      <c r="P374" s="303">
        <v>0</v>
      </c>
      <c r="Q374" s="303">
        <v>0</v>
      </c>
      <c r="R374" s="303">
        <v>0</v>
      </c>
      <c r="S374" s="303">
        <v>0</v>
      </c>
      <c r="U374" s="320">
        <v>1.6483516483516484E-2</v>
      </c>
      <c r="W374" s="327"/>
      <c r="X374" s="322"/>
      <c r="Y374" s="328"/>
    </row>
    <row r="375" spans="1:25" s="304" customFormat="1" x14ac:dyDescent="0.25">
      <c r="A375" s="298" t="s">
        <v>813</v>
      </c>
      <c r="B375" s="298" t="s">
        <v>1215</v>
      </c>
      <c r="C375" s="307">
        <v>307</v>
      </c>
      <c r="D375" s="298" t="b">
        <v>0</v>
      </c>
      <c r="E375" s="298" t="s">
        <v>1499</v>
      </c>
      <c r="F375" s="300">
        <v>4.5440001487731934</v>
      </c>
      <c r="G375" s="300">
        <v>4.0959999561309814</v>
      </c>
      <c r="H375" s="300">
        <v>4.4479999542236328</v>
      </c>
      <c r="I375" s="300">
        <v>5.8880000114440918</v>
      </c>
      <c r="J375" s="301"/>
      <c r="K375" s="302">
        <v>43577.993750000001</v>
      </c>
      <c r="L375" s="302">
        <v>43704.000694444447</v>
      </c>
      <c r="M375" s="302">
        <v>43733.000694444447</v>
      </c>
      <c r="N375" s="302">
        <v>43920.000694444447</v>
      </c>
      <c r="O375" s="301"/>
      <c r="P375" s="303">
        <v>0</v>
      </c>
      <c r="Q375" s="303">
        <v>0</v>
      </c>
      <c r="R375" s="303">
        <v>0</v>
      </c>
      <c r="S375" s="303">
        <v>0</v>
      </c>
      <c r="U375" s="320">
        <v>1.6483516483516484E-2</v>
      </c>
      <c r="W375" s="327"/>
      <c r="X375" s="322"/>
      <c r="Y375" s="328"/>
    </row>
    <row r="376" spans="1:25" s="304" customFormat="1" x14ac:dyDescent="0.25">
      <c r="A376" s="298" t="s">
        <v>813</v>
      </c>
      <c r="B376" s="298" t="s">
        <v>1689</v>
      </c>
      <c r="C376" s="307">
        <v>315</v>
      </c>
      <c r="D376" s="298" t="b">
        <v>0</v>
      </c>
      <c r="E376" s="298" t="s">
        <v>1500</v>
      </c>
      <c r="F376" s="300">
        <v>0.15736218392181395</v>
      </c>
      <c r="G376" s="300">
        <v>0.11534801027870177</v>
      </c>
      <c r="H376" s="300">
        <v>0.14284820128822326</v>
      </c>
      <c r="I376" s="300">
        <v>0.22687655765914916</v>
      </c>
      <c r="J376" s="301"/>
      <c r="K376" s="302">
        <v>43580.020138888889</v>
      </c>
      <c r="L376" s="302">
        <v>43642.185416666667</v>
      </c>
      <c r="M376" s="302">
        <v>43732.975694444445</v>
      </c>
      <c r="N376" s="302">
        <v>43772.936111111114</v>
      </c>
      <c r="O376" s="301"/>
      <c r="P376" s="303">
        <v>0</v>
      </c>
      <c r="Q376" s="303">
        <v>0</v>
      </c>
      <c r="R376" s="303">
        <v>0</v>
      </c>
      <c r="S376" s="303">
        <v>0</v>
      </c>
      <c r="U376" s="320">
        <v>1.9230769230769232E-2</v>
      </c>
      <c r="W376" s="327"/>
      <c r="X376" s="322"/>
      <c r="Y376" s="328"/>
    </row>
    <row r="377" spans="1:25" s="304" customFormat="1" x14ac:dyDescent="0.25">
      <c r="A377" s="298" t="s">
        <v>813</v>
      </c>
      <c r="B377" s="298" t="s">
        <v>1216</v>
      </c>
      <c r="C377" s="307">
        <v>340</v>
      </c>
      <c r="D377" s="298" t="b">
        <v>0</v>
      </c>
      <c r="E377" s="298" t="s">
        <v>1257</v>
      </c>
      <c r="F377" s="300"/>
      <c r="G377" s="300"/>
      <c r="H377" s="300"/>
      <c r="I377" s="300"/>
      <c r="J377" s="301"/>
      <c r="K377" s="302"/>
      <c r="L377" s="302"/>
      <c r="M377" s="302"/>
      <c r="N377" s="302"/>
      <c r="O377" s="301"/>
      <c r="P377" s="303">
        <v>0</v>
      </c>
      <c r="Q377" s="303">
        <v>0</v>
      </c>
      <c r="R377" s="303">
        <v>0</v>
      </c>
      <c r="S377" s="303">
        <v>0</v>
      </c>
      <c r="U377" s="320"/>
      <c r="W377" s="327"/>
      <c r="X377" s="322"/>
      <c r="Y377" s="328"/>
    </row>
    <row r="378" spans="1:25" s="304" customFormat="1" x14ac:dyDescent="0.25">
      <c r="A378" s="298" t="s">
        <v>813</v>
      </c>
      <c r="B378" s="298" t="s">
        <v>1217</v>
      </c>
      <c r="C378" s="307">
        <v>316</v>
      </c>
      <c r="D378" s="298" t="b">
        <v>0</v>
      </c>
      <c r="E378" s="298" t="s">
        <v>1257</v>
      </c>
      <c r="F378" s="300"/>
      <c r="G378" s="300"/>
      <c r="H378" s="300"/>
      <c r="I378" s="300"/>
      <c r="J378" s="301"/>
      <c r="K378" s="302"/>
      <c r="L378" s="302"/>
      <c r="M378" s="302"/>
      <c r="N378" s="302"/>
      <c r="O378" s="301"/>
      <c r="P378" s="303">
        <v>0</v>
      </c>
      <c r="Q378" s="303">
        <v>0</v>
      </c>
      <c r="R378" s="303">
        <v>0</v>
      </c>
      <c r="S378" s="303">
        <v>0</v>
      </c>
      <c r="U378" s="320"/>
      <c r="W378" s="327"/>
      <c r="X378" s="322"/>
      <c r="Y378" s="328"/>
    </row>
    <row r="379" spans="1:25" s="304" customFormat="1" x14ac:dyDescent="0.25">
      <c r="A379" s="298" t="s">
        <v>813</v>
      </c>
      <c r="B379" s="298" t="s">
        <v>813</v>
      </c>
      <c r="C379" s="307">
        <v>347</v>
      </c>
      <c r="D379" s="298" t="b">
        <v>0</v>
      </c>
      <c r="E379" s="298" t="s">
        <v>1501</v>
      </c>
      <c r="F379" s="300">
        <v>0.23722819350433347</v>
      </c>
      <c r="G379" s="300">
        <v>0.2114121789741516</v>
      </c>
      <c r="H379" s="300">
        <v>0.23094861159896851</v>
      </c>
      <c r="I379" s="300">
        <v>0.40333084145355219</v>
      </c>
      <c r="J379" s="301"/>
      <c r="K379" s="302">
        <v>43579.48541666667</v>
      </c>
      <c r="L379" s="302">
        <v>43630.53402777778</v>
      </c>
      <c r="M379" s="302">
        <v>43729.536111111112</v>
      </c>
      <c r="N379" s="302">
        <v>43921.020833333336</v>
      </c>
      <c r="O379" s="301"/>
      <c r="P379" s="303">
        <v>0</v>
      </c>
      <c r="Q379" s="303">
        <v>0</v>
      </c>
      <c r="R379" s="303">
        <v>0</v>
      </c>
      <c r="S379" s="303">
        <v>0</v>
      </c>
      <c r="U379" s="320">
        <v>3.2967032967032968E-2</v>
      </c>
      <c r="W379" s="327"/>
      <c r="X379" s="322"/>
      <c r="Y379" s="328"/>
    </row>
    <row r="380" spans="1:25" s="304" customFormat="1" x14ac:dyDescent="0.25">
      <c r="A380" s="298" t="s">
        <v>813</v>
      </c>
      <c r="B380" s="298" t="s">
        <v>1218</v>
      </c>
      <c r="C380" s="307">
        <v>314</v>
      </c>
      <c r="D380" s="298" t="b">
        <v>0</v>
      </c>
      <c r="E380" s="298" t="s">
        <v>1257</v>
      </c>
      <c r="F380" s="300"/>
      <c r="G380" s="300"/>
      <c r="H380" s="300"/>
      <c r="I380" s="300"/>
      <c r="J380" s="301"/>
      <c r="K380" s="302"/>
      <c r="L380" s="302"/>
      <c r="M380" s="302"/>
      <c r="N380" s="302"/>
      <c r="O380" s="301"/>
      <c r="P380" s="303">
        <v>0</v>
      </c>
      <c r="Q380" s="303">
        <v>0</v>
      </c>
      <c r="R380" s="303">
        <v>0</v>
      </c>
      <c r="S380" s="303">
        <v>0</v>
      </c>
      <c r="U380" s="320"/>
      <c r="W380" s="327"/>
      <c r="X380" s="322"/>
      <c r="Y380" s="328"/>
    </row>
    <row r="381" spans="1:25" s="304" customFormat="1" x14ac:dyDescent="0.25">
      <c r="A381" s="298" t="s">
        <v>813</v>
      </c>
      <c r="B381" s="298" t="s">
        <v>1219</v>
      </c>
      <c r="C381" s="307">
        <v>342</v>
      </c>
      <c r="D381" s="298" t="b">
        <v>0</v>
      </c>
      <c r="E381" s="298" t="s">
        <v>1257</v>
      </c>
      <c r="F381" s="300"/>
      <c r="G381" s="300"/>
      <c r="H381" s="300"/>
      <c r="I381" s="300"/>
      <c r="J381" s="301"/>
      <c r="K381" s="302"/>
      <c r="L381" s="302"/>
      <c r="M381" s="302"/>
      <c r="N381" s="302"/>
      <c r="O381" s="301"/>
      <c r="P381" s="303">
        <v>0</v>
      </c>
      <c r="Q381" s="303">
        <v>0</v>
      </c>
      <c r="R381" s="303">
        <v>0</v>
      </c>
      <c r="S381" s="303">
        <v>0</v>
      </c>
      <c r="U381" s="320"/>
      <c r="W381" s="327"/>
      <c r="X381" s="322"/>
      <c r="Y381" s="328"/>
    </row>
    <row r="382" spans="1:25" s="304" customFormat="1" x14ac:dyDescent="0.25">
      <c r="A382" s="298" t="s">
        <v>815</v>
      </c>
      <c r="B382" s="298" t="s">
        <v>1220</v>
      </c>
      <c r="C382" s="307">
        <v>701</v>
      </c>
      <c r="D382" s="298" t="b">
        <v>0</v>
      </c>
      <c r="E382" s="298" t="s">
        <v>1502</v>
      </c>
      <c r="F382" s="300">
        <v>0.13302910156249997</v>
      </c>
      <c r="G382" s="300" t="s">
        <v>873</v>
      </c>
      <c r="H382" s="300" t="s">
        <v>873</v>
      </c>
      <c r="I382" s="300" t="s">
        <v>874</v>
      </c>
      <c r="J382" s="301"/>
      <c r="K382" s="302">
        <v>43562.620833333334</v>
      </c>
      <c r="L382" s="302" t="s">
        <v>875</v>
      </c>
      <c r="M382" s="302" t="s">
        <v>875</v>
      </c>
      <c r="N382" s="302" t="s">
        <v>875</v>
      </c>
      <c r="O382" s="301"/>
      <c r="P382" s="303">
        <v>0</v>
      </c>
      <c r="Q382" s="303">
        <v>0</v>
      </c>
      <c r="R382" s="303">
        <v>0</v>
      </c>
      <c r="S382" s="303">
        <v>0</v>
      </c>
      <c r="U382" s="320">
        <v>0.88736263736263732</v>
      </c>
      <c r="W382" s="327"/>
      <c r="X382" s="322"/>
      <c r="Y382" s="328"/>
    </row>
    <row r="383" spans="1:25" s="304" customFormat="1" x14ac:dyDescent="0.25">
      <c r="A383" s="298" t="s">
        <v>815</v>
      </c>
      <c r="B383" s="298" t="s">
        <v>1221</v>
      </c>
      <c r="C383" s="307">
        <v>675</v>
      </c>
      <c r="D383" s="298" t="b">
        <v>0</v>
      </c>
      <c r="E383" s="298" t="s">
        <v>1503</v>
      </c>
      <c r="F383" s="300">
        <v>1.3953684801816938E-2</v>
      </c>
      <c r="G383" s="300">
        <v>1.3953684801816938E-2</v>
      </c>
      <c r="H383" s="300">
        <v>1.1162947387218475E-2</v>
      </c>
      <c r="I383" s="300">
        <v>1.5349052941322326E-2</v>
      </c>
      <c r="J383" s="301"/>
      <c r="K383" s="302">
        <v>43584.655555555553</v>
      </c>
      <c r="L383" s="302">
        <v>43620.061111111114</v>
      </c>
      <c r="M383" s="302">
        <v>43727.67083333333</v>
      </c>
      <c r="N383" s="302">
        <v>43831.371527777781</v>
      </c>
      <c r="O383" s="301"/>
      <c r="P383" s="303">
        <v>0</v>
      </c>
      <c r="Q383" s="303">
        <v>0</v>
      </c>
      <c r="R383" s="303">
        <v>0</v>
      </c>
      <c r="S383" s="303">
        <v>0</v>
      </c>
      <c r="U383" s="320">
        <v>0.29120879120879123</v>
      </c>
      <c r="W383" s="327"/>
      <c r="X383" s="322"/>
      <c r="Y383" s="328"/>
    </row>
    <row r="384" spans="1:25" s="304" customFormat="1" x14ac:dyDescent="0.25">
      <c r="A384" s="298" t="s">
        <v>815</v>
      </c>
      <c r="B384" s="298" t="s">
        <v>1222</v>
      </c>
      <c r="C384" s="307">
        <v>492</v>
      </c>
      <c r="D384" s="298" t="b">
        <v>0</v>
      </c>
      <c r="E384" s="298" t="s">
        <v>1257</v>
      </c>
      <c r="F384" s="300" t="s">
        <v>873</v>
      </c>
      <c r="G384" s="300" t="s">
        <v>873</v>
      </c>
      <c r="H384" s="300" t="s">
        <v>874</v>
      </c>
      <c r="I384" s="300" t="s">
        <v>873</v>
      </c>
      <c r="J384" s="301"/>
      <c r="K384" s="302" t="s">
        <v>875</v>
      </c>
      <c r="L384" s="302" t="s">
        <v>875</v>
      </c>
      <c r="M384" s="302" t="s">
        <v>875</v>
      </c>
      <c r="N384" s="302" t="s">
        <v>875</v>
      </c>
      <c r="O384" s="301"/>
      <c r="P384" s="303">
        <v>0</v>
      </c>
      <c r="Q384" s="303">
        <v>0</v>
      </c>
      <c r="R384" s="303">
        <v>0</v>
      </c>
      <c r="S384" s="303">
        <v>0</v>
      </c>
      <c r="U384" s="320">
        <v>0.29120879120879123</v>
      </c>
      <c r="W384" s="327"/>
      <c r="X384" s="322"/>
      <c r="Y384" s="328"/>
    </row>
    <row r="385" spans="1:25" s="304" customFormat="1" x14ac:dyDescent="0.25">
      <c r="A385" s="298" t="s">
        <v>815</v>
      </c>
      <c r="B385" s="298" t="s">
        <v>1223</v>
      </c>
      <c r="C385" s="307">
        <v>680</v>
      </c>
      <c r="D385" s="298" t="b">
        <v>0</v>
      </c>
      <c r="E385" s="298" t="s">
        <v>1531</v>
      </c>
      <c r="F385" s="300" t="s">
        <v>873</v>
      </c>
      <c r="G385" s="300" t="s">
        <v>873</v>
      </c>
      <c r="H385" s="300">
        <v>-0.99015837907791138</v>
      </c>
      <c r="I385" s="300" t="s">
        <v>873</v>
      </c>
      <c r="J385" s="301"/>
      <c r="K385" s="302" t="s">
        <v>875</v>
      </c>
      <c r="L385" s="302" t="s">
        <v>875</v>
      </c>
      <c r="M385" s="302">
        <v>43755.902083333334</v>
      </c>
      <c r="N385" s="302" t="s">
        <v>875</v>
      </c>
      <c r="O385" s="301"/>
      <c r="P385" s="303">
        <v>0</v>
      </c>
      <c r="Q385" s="303">
        <v>0</v>
      </c>
      <c r="R385" s="303">
        <v>0</v>
      </c>
      <c r="S385" s="303">
        <v>0</v>
      </c>
      <c r="U385" s="320">
        <v>0.61263736263736268</v>
      </c>
      <c r="W385" s="327"/>
      <c r="X385" s="322"/>
      <c r="Y385" s="328"/>
    </row>
    <row r="386" spans="1:25" s="304" customFormat="1" x14ac:dyDescent="0.25">
      <c r="A386" s="298" t="s">
        <v>815</v>
      </c>
      <c r="B386" s="298" t="s">
        <v>1224</v>
      </c>
      <c r="C386" s="307">
        <v>583</v>
      </c>
      <c r="D386" s="298" t="b">
        <v>1</v>
      </c>
      <c r="E386" s="298" t="s">
        <v>1532</v>
      </c>
      <c r="F386" s="300">
        <v>0.14116858354383707</v>
      </c>
      <c r="G386" s="300">
        <v>9.3490721260428428E-2</v>
      </c>
      <c r="H386" s="300">
        <v>0.14174603056788443</v>
      </c>
      <c r="I386" s="300">
        <v>0.25708704088878631</v>
      </c>
      <c r="J386" s="301"/>
      <c r="K386" s="302">
        <v>43595.609722222223</v>
      </c>
      <c r="L386" s="302">
        <v>43674.287499999999</v>
      </c>
      <c r="M386" s="302">
        <v>43756.217361111114</v>
      </c>
      <c r="N386" s="302">
        <v>43914.234027777777</v>
      </c>
      <c r="O386" s="301"/>
      <c r="P386" s="303">
        <v>0</v>
      </c>
      <c r="Q386" s="303">
        <v>1.0464480146765709E-2</v>
      </c>
      <c r="R386" s="303">
        <v>3.3602606505155563E-2</v>
      </c>
      <c r="S386" s="303">
        <v>0.15731601417064667</v>
      </c>
      <c r="U386" s="320">
        <v>0.2445054945054945</v>
      </c>
      <c r="W386" s="327"/>
      <c r="X386" s="322"/>
      <c r="Y386" s="328"/>
    </row>
    <row r="387" spans="1:25" s="304" customFormat="1" x14ac:dyDescent="0.25">
      <c r="A387" s="298" t="s">
        <v>815</v>
      </c>
      <c r="B387" s="298" t="s">
        <v>1225</v>
      </c>
      <c r="C387" s="307">
        <v>597</v>
      </c>
      <c r="D387" s="298" t="b">
        <v>0</v>
      </c>
      <c r="E387" s="298" t="s">
        <v>1504</v>
      </c>
      <c r="F387" s="300">
        <v>0.64904487133026123</v>
      </c>
      <c r="G387" s="300">
        <v>0.49679979681968689</v>
      </c>
      <c r="H387" s="300">
        <v>0.68109649419784546</v>
      </c>
      <c r="I387" s="300">
        <v>0.74519968032836914</v>
      </c>
      <c r="J387" s="301"/>
      <c r="K387" s="302">
        <v>43615.545138888891</v>
      </c>
      <c r="L387" s="302">
        <v>43682.161805555559</v>
      </c>
      <c r="M387" s="302">
        <v>43713.093055555553</v>
      </c>
      <c r="N387" s="302">
        <v>43828.03402777778</v>
      </c>
      <c r="O387" s="301"/>
      <c r="P387" s="303">
        <v>0</v>
      </c>
      <c r="Q387" s="303">
        <v>0</v>
      </c>
      <c r="R387" s="303">
        <v>0</v>
      </c>
      <c r="S387" s="303">
        <v>0</v>
      </c>
      <c r="U387" s="320">
        <v>3.5714285714285712E-2</v>
      </c>
      <c r="W387" s="327"/>
      <c r="X387" s="322"/>
      <c r="Y387" s="328"/>
    </row>
    <row r="388" spans="1:25" s="304" customFormat="1" x14ac:dyDescent="0.25">
      <c r="A388" s="298" t="s">
        <v>815</v>
      </c>
      <c r="B388" s="298" t="s">
        <v>1226</v>
      </c>
      <c r="C388" s="307">
        <v>582</v>
      </c>
      <c r="D388" s="298" t="b">
        <v>0</v>
      </c>
      <c r="E388" s="298" t="s">
        <v>1505</v>
      </c>
      <c r="F388" s="300">
        <v>0.44270967945098871</v>
      </c>
      <c r="G388" s="300">
        <v>1.2559138827800749E-2</v>
      </c>
      <c r="H388" s="300">
        <v>1.2559138827800749E-2</v>
      </c>
      <c r="I388" s="300">
        <v>0.57155999999999996</v>
      </c>
      <c r="J388" s="301"/>
      <c r="K388" s="302">
        <v>43584.998611111114</v>
      </c>
      <c r="L388" s="302">
        <v>43633.332638888889</v>
      </c>
      <c r="M388" s="302">
        <v>43709</v>
      </c>
      <c r="N388" s="302">
        <v>43915.09097222222</v>
      </c>
      <c r="O388" s="301"/>
      <c r="P388" s="303">
        <v>0</v>
      </c>
      <c r="Q388" s="303">
        <v>0</v>
      </c>
      <c r="R388" s="303">
        <v>0</v>
      </c>
      <c r="S388" s="303">
        <v>0</v>
      </c>
      <c r="U388" s="320">
        <v>0.18131868131868131</v>
      </c>
      <c r="W388" s="327"/>
      <c r="X388" s="322"/>
      <c r="Y388" s="328"/>
    </row>
    <row r="389" spans="1:25" s="304" customFormat="1" x14ac:dyDescent="0.25">
      <c r="A389" s="298" t="s">
        <v>815</v>
      </c>
      <c r="B389" s="298" t="s">
        <v>1227</v>
      </c>
      <c r="C389" s="307">
        <v>677</v>
      </c>
      <c r="D389" s="298" t="b">
        <v>0</v>
      </c>
      <c r="E389" s="298" t="s">
        <v>1506</v>
      </c>
      <c r="F389" s="300">
        <v>4.5942447185516357</v>
      </c>
      <c r="G389" s="300">
        <v>3.2486894726753235</v>
      </c>
      <c r="H389" s="300">
        <v>3.1739312410354614</v>
      </c>
      <c r="I389" s="300">
        <v>4.684878408908844</v>
      </c>
      <c r="J389" s="301"/>
      <c r="K389" s="302">
        <v>43587.996527777781</v>
      </c>
      <c r="L389" s="302">
        <v>43697.060416666667</v>
      </c>
      <c r="M389" s="302">
        <v>43724.993055555555</v>
      </c>
      <c r="N389" s="302">
        <v>43772.982638888891</v>
      </c>
      <c r="O389" s="301"/>
      <c r="P389" s="303">
        <v>0.5001215934753418</v>
      </c>
      <c r="Q389" s="303">
        <v>0.5001215934753418</v>
      </c>
      <c r="R389" s="303">
        <v>0.5001215934753418</v>
      </c>
      <c r="S389" s="303">
        <v>0.5001215934753418</v>
      </c>
      <c r="U389" s="320">
        <v>9.3406593406593408E-2</v>
      </c>
      <c r="W389" s="327"/>
      <c r="X389" s="322"/>
      <c r="Y389" s="328"/>
    </row>
    <row r="390" spans="1:25" s="304" customFormat="1" x14ac:dyDescent="0.25">
      <c r="A390" s="298" t="s">
        <v>815</v>
      </c>
      <c r="B390" s="298" t="s">
        <v>1228</v>
      </c>
      <c r="C390" s="307">
        <v>571</v>
      </c>
      <c r="D390" s="298" t="b">
        <v>0</v>
      </c>
      <c r="E390" s="298" t="s">
        <v>1257</v>
      </c>
      <c r="F390" s="300"/>
      <c r="G390" s="300"/>
      <c r="H390" s="300"/>
      <c r="I390" s="300"/>
      <c r="J390" s="301"/>
      <c r="K390" s="302"/>
      <c r="L390" s="302"/>
      <c r="M390" s="302"/>
      <c r="N390" s="302"/>
      <c r="O390" s="301"/>
      <c r="P390" s="303">
        <v>0</v>
      </c>
      <c r="Q390" s="303">
        <v>0</v>
      </c>
      <c r="R390" s="303">
        <v>0</v>
      </c>
      <c r="S390" s="303">
        <v>0</v>
      </c>
      <c r="U390" s="320"/>
      <c r="W390" s="327"/>
      <c r="X390" s="322"/>
      <c r="Y390" s="328"/>
    </row>
    <row r="391" spans="1:25" s="304" customFormat="1" x14ac:dyDescent="0.25">
      <c r="A391" s="298" t="s">
        <v>815</v>
      </c>
      <c r="B391" s="298" t="s">
        <v>1229</v>
      </c>
      <c r="C391" s="307">
        <v>682</v>
      </c>
      <c r="D391" s="298" t="b">
        <v>1</v>
      </c>
      <c r="E391" s="298" t="s">
        <v>1257</v>
      </c>
      <c r="F391" s="300" t="s">
        <v>873</v>
      </c>
      <c r="G391" s="300" t="s">
        <v>873</v>
      </c>
      <c r="H391" s="300" t="s">
        <v>873</v>
      </c>
      <c r="I391" s="300" t="s">
        <v>873</v>
      </c>
      <c r="J391" s="301"/>
      <c r="K391" s="302" t="s">
        <v>875</v>
      </c>
      <c r="L391" s="302" t="s">
        <v>875</v>
      </c>
      <c r="M391" s="302" t="s">
        <v>875</v>
      </c>
      <c r="N391" s="302" t="s">
        <v>875</v>
      </c>
      <c r="O391" s="301"/>
      <c r="P391" s="303">
        <v>0</v>
      </c>
      <c r="Q391" s="303">
        <v>0</v>
      </c>
      <c r="R391" s="303">
        <v>0</v>
      </c>
      <c r="S391" s="303">
        <v>0</v>
      </c>
      <c r="U391" s="320" t="s">
        <v>873</v>
      </c>
      <c r="W391" s="327"/>
      <c r="X391" s="322"/>
      <c r="Y391" s="328"/>
    </row>
    <row r="392" spans="1:25" s="304" customFormat="1" x14ac:dyDescent="0.25">
      <c r="A392" s="298" t="s">
        <v>815</v>
      </c>
      <c r="B392" s="298" t="s">
        <v>1230</v>
      </c>
      <c r="C392" s="307">
        <v>585</v>
      </c>
      <c r="D392" s="298" t="b">
        <v>0</v>
      </c>
      <c r="E392" s="298" t="s">
        <v>1507</v>
      </c>
      <c r="F392" s="300">
        <v>1.5283607659912108</v>
      </c>
      <c r="G392" s="300">
        <v>1.4599840694274901</v>
      </c>
      <c r="H392" s="300">
        <v>1.7383752272949218</v>
      </c>
      <c r="I392" s="300">
        <v>1.6459269787597655</v>
      </c>
      <c r="J392" s="301"/>
      <c r="K392" s="302">
        <v>43581.969444444447</v>
      </c>
      <c r="L392" s="302">
        <v>43643.008333333331</v>
      </c>
      <c r="M392" s="302">
        <v>43730.161111111112</v>
      </c>
      <c r="N392" s="302">
        <v>43919.965277777781</v>
      </c>
      <c r="O392" s="301"/>
      <c r="P392" s="303">
        <v>0</v>
      </c>
      <c r="Q392" s="303">
        <v>0</v>
      </c>
      <c r="R392" s="303">
        <v>0</v>
      </c>
      <c r="S392" s="303">
        <v>0</v>
      </c>
      <c r="U392" s="320">
        <v>1.6483516483516484E-2</v>
      </c>
      <c r="W392" s="327"/>
      <c r="X392" s="322"/>
      <c r="Y392" s="328"/>
    </row>
    <row r="393" spans="1:25" s="304" customFormat="1" x14ac:dyDescent="0.25">
      <c r="A393" s="298" t="s">
        <v>815</v>
      </c>
      <c r="B393" s="298" t="s">
        <v>1231</v>
      </c>
      <c r="C393" s="307">
        <v>681</v>
      </c>
      <c r="D393" s="298" t="b">
        <v>0</v>
      </c>
      <c r="E393" s="298" t="s">
        <v>1257</v>
      </c>
      <c r="F393" s="300"/>
      <c r="G393" s="300"/>
      <c r="H393" s="300"/>
      <c r="I393" s="300"/>
      <c r="J393" s="301"/>
      <c r="K393" s="302"/>
      <c r="L393" s="302"/>
      <c r="M393" s="302"/>
      <c r="N393" s="302"/>
      <c r="O393" s="301"/>
      <c r="P393" s="303">
        <v>0</v>
      </c>
      <c r="Q393" s="303">
        <v>0</v>
      </c>
      <c r="R393" s="303">
        <v>0</v>
      </c>
      <c r="S393" s="303">
        <v>0</v>
      </c>
      <c r="U393" s="320"/>
      <c r="W393" s="327"/>
      <c r="X393" s="322"/>
      <c r="Y393" s="328"/>
    </row>
    <row r="394" spans="1:25" s="304" customFormat="1" x14ac:dyDescent="0.25">
      <c r="A394" s="298" t="s">
        <v>815</v>
      </c>
      <c r="B394" s="298" t="s">
        <v>1232</v>
      </c>
      <c r="C394" s="307">
        <v>587</v>
      </c>
      <c r="D394" s="298" t="b">
        <v>0</v>
      </c>
      <c r="E394" s="298" t="s">
        <v>1508</v>
      </c>
      <c r="F394" s="300">
        <v>1.4983587208557128</v>
      </c>
      <c r="G394" s="300">
        <v>1.3438132668151854</v>
      </c>
      <c r="H394" s="300">
        <v>1.4899861145629882</v>
      </c>
      <c r="I394" s="300">
        <v>1.7509342094116209</v>
      </c>
      <c r="J394" s="301"/>
      <c r="K394" s="302">
        <v>43580.988194444442</v>
      </c>
      <c r="L394" s="302">
        <v>43672.131944444445</v>
      </c>
      <c r="M394" s="302">
        <v>43713.015972222223</v>
      </c>
      <c r="N394" s="302">
        <v>43803.201388888891</v>
      </c>
      <c r="O394" s="301"/>
      <c r="P394" s="303">
        <v>0</v>
      </c>
      <c r="Q394" s="303">
        <v>0</v>
      </c>
      <c r="R394" s="303">
        <v>0</v>
      </c>
      <c r="S394" s="303">
        <v>0</v>
      </c>
      <c r="U394" s="320">
        <v>2.197802197802198E-2</v>
      </c>
      <c r="W394" s="327"/>
      <c r="X394" s="322"/>
      <c r="Y394" s="328"/>
    </row>
    <row r="395" spans="1:25" s="304" customFormat="1" x14ac:dyDescent="0.25">
      <c r="A395" s="298" t="s">
        <v>815</v>
      </c>
      <c r="B395" s="298" t="s">
        <v>1233</v>
      </c>
      <c r="C395" s="307">
        <v>489</v>
      </c>
      <c r="D395" s="298" t="b">
        <v>0</v>
      </c>
      <c r="E395" s="298" t="s">
        <v>1257</v>
      </c>
      <c r="F395" s="300"/>
      <c r="G395" s="300"/>
      <c r="H395" s="300"/>
      <c r="I395" s="300"/>
      <c r="J395" s="301"/>
      <c r="K395" s="302"/>
      <c r="L395" s="302"/>
      <c r="M395" s="302"/>
      <c r="N395" s="302"/>
      <c r="O395" s="301"/>
      <c r="P395" s="303">
        <v>0</v>
      </c>
      <c r="Q395" s="303">
        <v>0</v>
      </c>
      <c r="R395" s="303">
        <v>0</v>
      </c>
      <c r="S395" s="303">
        <v>0</v>
      </c>
      <c r="U395" s="320"/>
      <c r="W395" s="327"/>
      <c r="X395" s="322"/>
      <c r="Y395" s="328"/>
    </row>
    <row r="396" spans="1:25" s="304" customFormat="1" x14ac:dyDescent="0.25">
      <c r="A396" s="298" t="s">
        <v>815</v>
      </c>
      <c r="B396" s="298" t="s">
        <v>1234</v>
      </c>
      <c r="C396" s="307">
        <v>498</v>
      </c>
      <c r="D396" s="298" t="b">
        <v>0</v>
      </c>
      <c r="E396" s="298" t="s">
        <v>1257</v>
      </c>
      <c r="F396" s="300" t="s">
        <v>873</v>
      </c>
      <c r="G396" s="300" t="s">
        <v>873</v>
      </c>
      <c r="H396" s="300" t="s">
        <v>873</v>
      </c>
      <c r="I396" s="300" t="s">
        <v>873</v>
      </c>
      <c r="J396" s="301"/>
      <c r="K396" s="302" t="s">
        <v>875</v>
      </c>
      <c r="L396" s="302" t="s">
        <v>875</v>
      </c>
      <c r="M396" s="302" t="s">
        <v>875</v>
      </c>
      <c r="N396" s="302" t="s">
        <v>875</v>
      </c>
      <c r="O396" s="301"/>
      <c r="P396" s="303">
        <v>0</v>
      </c>
      <c r="Q396" s="303">
        <v>0</v>
      </c>
      <c r="R396" s="303">
        <v>0</v>
      </c>
      <c r="S396" s="303">
        <v>0</v>
      </c>
      <c r="U396" s="320">
        <v>0.67032967032967028</v>
      </c>
      <c r="W396" s="327"/>
      <c r="X396" s="322"/>
      <c r="Y396" s="328"/>
    </row>
    <row r="397" spans="1:25" s="304" customFormat="1" x14ac:dyDescent="0.25">
      <c r="A397" s="298" t="s">
        <v>815</v>
      </c>
      <c r="B397" s="298" t="s">
        <v>1235</v>
      </c>
      <c r="C397" s="307">
        <v>685</v>
      </c>
      <c r="D397" s="298" t="b">
        <v>0</v>
      </c>
      <c r="E397" s="298" t="s">
        <v>1509</v>
      </c>
      <c r="F397" s="300">
        <v>8.9327971521377544E-2</v>
      </c>
      <c r="G397" s="300">
        <v>5.2340608526229855E-2</v>
      </c>
      <c r="H397" s="300">
        <v>2.4425616858005521E-2</v>
      </c>
      <c r="I397" s="300">
        <v>6.8391727202415459E-2</v>
      </c>
      <c r="J397" s="301"/>
      <c r="K397" s="302">
        <v>43563</v>
      </c>
      <c r="L397" s="302">
        <v>43636.878472222219</v>
      </c>
      <c r="M397" s="302">
        <v>43746.477777777778</v>
      </c>
      <c r="N397" s="302">
        <v>43803.143750000003</v>
      </c>
      <c r="O397" s="301"/>
      <c r="P397" s="303">
        <v>0</v>
      </c>
      <c r="Q397" s="303">
        <v>0</v>
      </c>
      <c r="R397" s="303">
        <v>0</v>
      </c>
      <c r="S397" s="303">
        <v>0</v>
      </c>
      <c r="U397" s="320">
        <v>0.34615384615384615</v>
      </c>
      <c r="W397" s="327"/>
      <c r="X397" s="322"/>
      <c r="Y397" s="328"/>
    </row>
    <row r="398" spans="1:25" s="304" customFormat="1" x14ac:dyDescent="0.25">
      <c r="A398" s="298" t="s">
        <v>815</v>
      </c>
      <c r="B398" s="298" t="s">
        <v>1236</v>
      </c>
      <c r="C398" s="307">
        <v>673</v>
      </c>
      <c r="D398" s="298" t="b">
        <v>0</v>
      </c>
      <c r="E398" s="298" t="s">
        <v>1257</v>
      </c>
      <c r="F398" s="300"/>
      <c r="G398" s="300"/>
      <c r="H398" s="300"/>
      <c r="I398" s="300"/>
      <c r="J398" s="301"/>
      <c r="K398" s="302"/>
      <c r="L398" s="302"/>
      <c r="M398" s="302"/>
      <c r="N398" s="302"/>
      <c r="O398" s="301"/>
      <c r="P398" s="303">
        <v>1.1519999504089355</v>
      </c>
      <c r="Q398" s="303">
        <v>1.1519999504089355</v>
      </c>
      <c r="R398" s="303">
        <v>1.1519999504089355</v>
      </c>
      <c r="S398" s="303">
        <v>1.1519999504089355</v>
      </c>
      <c r="U398" s="320"/>
      <c r="W398" s="327"/>
      <c r="X398" s="322"/>
      <c r="Y398" s="328"/>
    </row>
    <row r="399" spans="1:25" s="304" customFormat="1" x14ac:dyDescent="0.25">
      <c r="A399" s="298" t="s">
        <v>815</v>
      </c>
      <c r="B399" s="298" t="s">
        <v>1237</v>
      </c>
      <c r="C399" s="307">
        <v>683</v>
      </c>
      <c r="D399" s="298" t="b">
        <v>0</v>
      </c>
      <c r="E399" s="298" t="s">
        <v>1510</v>
      </c>
      <c r="F399" s="300" t="s">
        <v>873</v>
      </c>
      <c r="G399" s="300" t="s">
        <v>873</v>
      </c>
      <c r="H399" s="300" t="s">
        <v>873</v>
      </c>
      <c r="I399" s="300">
        <v>0.10116421112251281</v>
      </c>
      <c r="J399" s="301"/>
      <c r="K399" s="302" t="s">
        <v>875</v>
      </c>
      <c r="L399" s="302" t="s">
        <v>875</v>
      </c>
      <c r="M399" s="302" t="s">
        <v>875</v>
      </c>
      <c r="N399" s="302">
        <v>43832.991666666669</v>
      </c>
      <c r="O399" s="301"/>
      <c r="P399" s="303">
        <v>0</v>
      </c>
      <c r="Q399" s="303">
        <v>0</v>
      </c>
      <c r="R399" s="303">
        <v>0</v>
      </c>
      <c r="S399" s="303">
        <v>0</v>
      </c>
      <c r="U399" s="320">
        <v>0.72802197802197799</v>
      </c>
      <c r="W399" s="327"/>
      <c r="X399" s="322"/>
      <c r="Y399" s="328"/>
    </row>
    <row r="400" spans="1:25" s="304" customFormat="1" x14ac:dyDescent="0.25">
      <c r="A400" s="298" t="s">
        <v>815</v>
      </c>
      <c r="B400" s="298" t="s">
        <v>1238</v>
      </c>
      <c r="C400" s="307">
        <v>679</v>
      </c>
      <c r="D400" s="298" t="b">
        <v>0</v>
      </c>
      <c r="E400" s="298" t="s">
        <v>1511</v>
      </c>
      <c r="F400" s="300">
        <v>0.26372463401031493</v>
      </c>
      <c r="G400" s="300">
        <v>6.9768422873497007E-2</v>
      </c>
      <c r="H400" s="300">
        <v>5.5814739207267754E-2</v>
      </c>
      <c r="I400" s="300">
        <v>6.8373053598403927E-2</v>
      </c>
      <c r="J400" s="301"/>
      <c r="K400" s="302">
        <v>43616.993750000001</v>
      </c>
      <c r="L400" s="302">
        <v>43699.509027777778</v>
      </c>
      <c r="M400" s="302">
        <v>43713.567361111112</v>
      </c>
      <c r="N400" s="302">
        <v>43792.330555555556</v>
      </c>
      <c r="O400" s="301"/>
      <c r="P400" s="303">
        <v>0</v>
      </c>
      <c r="Q400" s="303">
        <v>0</v>
      </c>
      <c r="R400" s="303">
        <v>0</v>
      </c>
      <c r="S400" s="303">
        <v>0</v>
      </c>
      <c r="U400" s="320">
        <v>0.32417582417582419</v>
      </c>
      <c r="W400" s="327"/>
      <c r="X400" s="322"/>
      <c r="Y400" s="328"/>
    </row>
    <row r="401" spans="1:25" s="304" customFormat="1" x14ac:dyDescent="0.25">
      <c r="A401" s="298" t="s">
        <v>815</v>
      </c>
      <c r="B401" s="298" t="s">
        <v>1239</v>
      </c>
      <c r="C401" s="307">
        <v>678</v>
      </c>
      <c r="D401" s="298" t="b">
        <v>0</v>
      </c>
      <c r="E401" s="298" t="s">
        <v>1512</v>
      </c>
      <c r="F401" s="300">
        <v>0.79121202230453491</v>
      </c>
      <c r="G401" s="300">
        <v>1.2735300660133362</v>
      </c>
      <c r="H401" s="300">
        <v>1.3859625458717346</v>
      </c>
      <c r="I401" s="300">
        <v>1.9015080332756042</v>
      </c>
      <c r="J401" s="301"/>
      <c r="K401" s="302">
        <v>43571.997916666667</v>
      </c>
      <c r="L401" s="302">
        <v>43706.549305555556</v>
      </c>
      <c r="M401" s="302">
        <v>43722.100694444445</v>
      </c>
      <c r="N401" s="302">
        <v>43911.996527777781</v>
      </c>
      <c r="O401" s="301"/>
      <c r="P401" s="303">
        <v>0</v>
      </c>
      <c r="Q401" s="303">
        <v>0.70485001802444458</v>
      </c>
      <c r="R401" s="303">
        <v>0.70485001802444458</v>
      </c>
      <c r="S401" s="303">
        <v>0.77700001001358032</v>
      </c>
      <c r="U401" s="320">
        <v>0.24175824175824176</v>
      </c>
      <c r="W401" s="327"/>
      <c r="X401" s="322"/>
      <c r="Y401" s="328"/>
    </row>
    <row r="402" spans="1:25" s="304" customFormat="1" x14ac:dyDescent="0.25">
      <c r="A402" s="298" t="s">
        <v>815</v>
      </c>
      <c r="B402" s="298" t="s">
        <v>1240</v>
      </c>
      <c r="C402" s="307">
        <v>684</v>
      </c>
      <c r="D402" s="298" t="b">
        <v>0</v>
      </c>
      <c r="E402" s="298" t="s">
        <v>1257</v>
      </c>
      <c r="F402" s="300" t="s">
        <v>874</v>
      </c>
      <c r="G402" s="300" t="s">
        <v>874</v>
      </c>
      <c r="H402" s="300" t="s">
        <v>874</v>
      </c>
      <c r="I402" s="300" t="s">
        <v>874</v>
      </c>
      <c r="J402" s="301"/>
      <c r="K402" s="302" t="s">
        <v>875</v>
      </c>
      <c r="L402" s="302" t="s">
        <v>875</v>
      </c>
      <c r="M402" s="302" t="s">
        <v>875</v>
      </c>
      <c r="N402" s="302" t="s">
        <v>875</v>
      </c>
      <c r="O402" s="301"/>
      <c r="P402" s="303">
        <v>0</v>
      </c>
      <c r="Q402" s="303">
        <v>0</v>
      </c>
      <c r="R402" s="303">
        <v>0</v>
      </c>
      <c r="S402" s="303">
        <v>0</v>
      </c>
      <c r="U402" s="320">
        <v>9.0659340659340656E-2</v>
      </c>
      <c r="W402" s="327"/>
      <c r="X402" s="322"/>
      <c r="Y402" s="328"/>
    </row>
    <row r="403" spans="1:25" s="304" customFormat="1" x14ac:dyDescent="0.25">
      <c r="A403" s="298" t="s">
        <v>815</v>
      </c>
      <c r="B403" s="298" t="s">
        <v>1241</v>
      </c>
      <c r="C403" s="307">
        <v>674</v>
      </c>
      <c r="D403" s="298" t="b">
        <v>0</v>
      </c>
      <c r="E403" s="298" t="s">
        <v>1658</v>
      </c>
      <c r="F403" s="300">
        <v>-0.72651541233062744</v>
      </c>
      <c r="G403" s="300">
        <v>-0.6307127894833684</v>
      </c>
      <c r="H403" s="300">
        <v>-0.96774056553840637</v>
      </c>
      <c r="I403" s="300">
        <v>-0.68953469395637512</v>
      </c>
      <c r="J403" s="301"/>
      <c r="K403" s="302">
        <v>43584.463888888888</v>
      </c>
      <c r="L403" s="302">
        <v>43638.013194444444</v>
      </c>
      <c r="M403" s="302">
        <v>43723.040972222225</v>
      </c>
      <c r="N403" s="302">
        <v>43919.481944444444</v>
      </c>
      <c r="O403" s="301"/>
      <c r="P403" s="303">
        <v>0.69926464557647705</v>
      </c>
      <c r="Q403" s="303">
        <v>0.27441723924130201</v>
      </c>
      <c r="R403" s="303">
        <v>0.66629943251609802</v>
      </c>
      <c r="S403" s="303">
        <v>1.0085853040218353</v>
      </c>
      <c r="U403" s="320">
        <v>0.65934065934065933</v>
      </c>
      <c r="W403" s="327"/>
      <c r="X403" s="322"/>
      <c r="Y403" s="328"/>
    </row>
    <row r="404" spans="1:25" s="304" customFormat="1" x14ac:dyDescent="0.25">
      <c r="A404" s="298" t="s">
        <v>818</v>
      </c>
      <c r="B404" s="298" t="s">
        <v>1242</v>
      </c>
      <c r="C404" s="307">
        <v>267</v>
      </c>
      <c r="D404" s="298" t="b">
        <v>1</v>
      </c>
      <c r="E404" s="298" t="s">
        <v>1710</v>
      </c>
      <c r="F404" s="300">
        <v>0.93251158090972897</v>
      </c>
      <c r="G404" s="300">
        <v>0.72392875955200187</v>
      </c>
      <c r="H404" s="300">
        <v>0.76546135316658015</v>
      </c>
      <c r="I404" s="300">
        <v>0.76550327736079693</v>
      </c>
      <c r="J404" s="301"/>
      <c r="K404" s="302">
        <v>43558.986111111109</v>
      </c>
      <c r="L404" s="302">
        <v>43674.142361111109</v>
      </c>
      <c r="M404" s="302">
        <v>43716.175694444442</v>
      </c>
      <c r="N404" s="302">
        <v>43898.80972222222</v>
      </c>
      <c r="O404" s="301"/>
      <c r="P404" s="303">
        <v>0.61614168290710447</v>
      </c>
      <c r="Q404" s="303">
        <v>0</v>
      </c>
      <c r="R404" s="303">
        <v>0.46584045606994628</v>
      </c>
      <c r="S404" s="303">
        <v>0.76364227795410156</v>
      </c>
      <c r="U404" s="320">
        <v>0.15384615384615385</v>
      </c>
      <c r="W404" s="327"/>
      <c r="X404" s="322"/>
      <c r="Y404" s="328"/>
    </row>
    <row r="405" spans="1:25" s="304" customFormat="1" x14ac:dyDescent="0.25">
      <c r="A405" s="298" t="s">
        <v>818</v>
      </c>
      <c r="B405" s="298" t="s">
        <v>1243</v>
      </c>
      <c r="C405" s="307">
        <v>266</v>
      </c>
      <c r="D405" s="298" t="b">
        <v>0</v>
      </c>
      <c r="E405" s="298" t="s">
        <v>1513</v>
      </c>
      <c r="F405" s="300">
        <v>0.85140718115234371</v>
      </c>
      <c r="G405" s="300">
        <v>0.69647900680541985</v>
      </c>
      <c r="H405" s="300">
        <v>0.78022396591186527</v>
      </c>
      <c r="I405" s="300">
        <v>1.1082251526489257</v>
      </c>
      <c r="J405" s="301"/>
      <c r="K405" s="302">
        <v>43612.185416666667</v>
      </c>
      <c r="L405" s="302">
        <v>43703.165972222225</v>
      </c>
      <c r="M405" s="302">
        <v>43710.098611111112</v>
      </c>
      <c r="N405" s="302">
        <v>43836.011111111111</v>
      </c>
      <c r="O405" s="301"/>
      <c r="P405" s="303">
        <v>0</v>
      </c>
      <c r="Q405" s="303">
        <v>0</v>
      </c>
      <c r="R405" s="303">
        <v>0</v>
      </c>
      <c r="S405" s="303">
        <v>0</v>
      </c>
      <c r="U405" s="320">
        <v>3.5714285714285712E-2</v>
      </c>
      <c r="W405" s="327"/>
      <c r="X405" s="322"/>
      <c r="Y405" s="328"/>
    </row>
    <row r="406" spans="1:25" s="304" customFormat="1" x14ac:dyDescent="0.25">
      <c r="A406" s="298" t="s">
        <v>818</v>
      </c>
      <c r="B406" s="298" t="s">
        <v>1244</v>
      </c>
      <c r="C406" s="307">
        <v>265</v>
      </c>
      <c r="D406" s="298" t="b">
        <v>0</v>
      </c>
      <c r="E406" s="298" t="s">
        <v>1514</v>
      </c>
      <c r="F406" s="300">
        <v>0.24286041774749753</v>
      </c>
      <c r="G406" s="300">
        <v>0.16888569175720214</v>
      </c>
      <c r="H406" s="300">
        <v>0.17726018766784668</v>
      </c>
      <c r="I406" s="300">
        <v>0.22890291850662228</v>
      </c>
      <c r="J406" s="301"/>
      <c r="K406" s="302">
        <v>43613.025000000001</v>
      </c>
      <c r="L406" s="302">
        <v>43686.224999999999</v>
      </c>
      <c r="M406" s="302">
        <v>43711.033333333333</v>
      </c>
      <c r="N406" s="302">
        <v>43851.960416666669</v>
      </c>
      <c r="O406" s="301"/>
      <c r="P406" s="303">
        <v>0</v>
      </c>
      <c r="Q406" s="303">
        <v>0</v>
      </c>
      <c r="R406" s="303">
        <v>0</v>
      </c>
      <c r="S406" s="303">
        <v>0</v>
      </c>
      <c r="U406" s="320">
        <v>1.6483516483516484E-2</v>
      </c>
      <c r="W406" s="327"/>
      <c r="X406" s="322"/>
      <c r="Y406" s="328"/>
    </row>
    <row r="407" spans="1:25" s="304" customFormat="1" x14ac:dyDescent="0.25">
      <c r="A407" s="298" t="s">
        <v>818</v>
      </c>
      <c r="B407" s="298" t="s">
        <v>1245</v>
      </c>
      <c r="C407" s="307">
        <v>268</v>
      </c>
      <c r="D407" s="298" t="b">
        <v>0</v>
      </c>
      <c r="E407" s="298" t="s">
        <v>1515</v>
      </c>
      <c r="F407" s="300">
        <v>0.23304053673744202</v>
      </c>
      <c r="G407" s="300">
        <v>0.14745279134750366</v>
      </c>
      <c r="H407" s="300">
        <v>0.15268574295806883</v>
      </c>
      <c r="I407" s="300">
        <v>8.8494933915615082E-2</v>
      </c>
      <c r="J407" s="301"/>
      <c r="K407" s="302">
        <v>43579.080555555556</v>
      </c>
      <c r="L407" s="302">
        <v>43630.225694444445</v>
      </c>
      <c r="M407" s="302">
        <v>43712.318055555559</v>
      </c>
      <c r="N407" s="302">
        <v>43812.597916666666</v>
      </c>
      <c r="O407" s="301"/>
      <c r="P407" s="303">
        <v>0</v>
      </c>
      <c r="Q407" s="303">
        <v>0</v>
      </c>
      <c r="R407" s="303">
        <v>0</v>
      </c>
      <c r="S407" s="303">
        <v>0</v>
      </c>
      <c r="U407" s="320">
        <v>0.35439560439560441</v>
      </c>
      <c r="W407" s="327"/>
      <c r="X407" s="322"/>
      <c r="Y407" s="328"/>
    </row>
    <row r="408" spans="1:25" s="304" customFormat="1" x14ac:dyDescent="0.25">
      <c r="A408" s="298" t="s">
        <v>818</v>
      </c>
      <c r="B408" s="298" t="s">
        <v>1246</v>
      </c>
      <c r="C408" s="307">
        <v>276</v>
      </c>
      <c r="D408" s="298" t="b">
        <v>0</v>
      </c>
      <c r="E408" s="298" t="s">
        <v>1257</v>
      </c>
      <c r="F408" s="300"/>
      <c r="G408" s="300"/>
      <c r="H408" s="300"/>
      <c r="I408" s="300"/>
      <c r="J408" s="301"/>
      <c r="K408" s="302"/>
      <c r="L408" s="302"/>
      <c r="M408" s="302"/>
      <c r="N408" s="302"/>
      <c r="O408" s="301"/>
      <c r="P408" s="303">
        <v>0</v>
      </c>
      <c r="Q408" s="303">
        <v>0</v>
      </c>
      <c r="R408" s="303">
        <v>0</v>
      </c>
      <c r="S408" s="303">
        <v>0</v>
      </c>
      <c r="U408" s="320"/>
      <c r="W408" s="327"/>
      <c r="X408" s="322"/>
      <c r="Y408" s="328"/>
    </row>
    <row r="409" spans="1:25" s="304" customFormat="1" x14ac:dyDescent="0.25">
      <c r="A409" s="298" t="s">
        <v>818</v>
      </c>
      <c r="B409" s="298" t="s">
        <v>1247</v>
      </c>
      <c r="C409" s="307">
        <v>262</v>
      </c>
      <c r="D409" s="298" t="b">
        <v>1</v>
      </c>
      <c r="E409" s="298" t="s">
        <v>1516</v>
      </c>
      <c r="F409" s="300">
        <v>0.2563355197791457</v>
      </c>
      <c r="G409" s="300">
        <v>0.16679933088780938</v>
      </c>
      <c r="H409" s="300">
        <v>0.30020808502054219</v>
      </c>
      <c r="I409" s="300">
        <v>0.37776985757040982</v>
      </c>
      <c r="J409" s="301"/>
      <c r="K409" s="302">
        <v>43609.057638888888</v>
      </c>
      <c r="L409" s="302">
        <v>43683.068055555559</v>
      </c>
      <c r="M409" s="302">
        <v>43731.992361111108</v>
      </c>
      <c r="N409" s="302">
        <v>43773.086805555555</v>
      </c>
      <c r="O409" s="301"/>
      <c r="P409" s="303">
        <v>0</v>
      </c>
      <c r="Q409" s="303">
        <v>2.9200001154094934E-3</v>
      </c>
      <c r="R409" s="303">
        <v>0.25598944949865343</v>
      </c>
      <c r="S409" s="303">
        <v>0.36207093346786501</v>
      </c>
      <c r="U409" s="320">
        <v>0.18131868131868131</v>
      </c>
      <c r="W409" s="327"/>
      <c r="X409" s="322"/>
      <c r="Y409" s="328"/>
    </row>
    <row r="410" spans="1:25" s="304" customFormat="1" x14ac:dyDescent="0.25">
      <c r="A410" s="298" t="s">
        <v>818</v>
      </c>
      <c r="B410" s="298" t="s">
        <v>1248</v>
      </c>
      <c r="C410" s="307">
        <v>263</v>
      </c>
      <c r="D410" s="298" t="b">
        <v>0</v>
      </c>
      <c r="E410" s="298" t="s">
        <v>1517</v>
      </c>
      <c r="F410" s="300">
        <v>0.94722583889961243</v>
      </c>
      <c r="G410" s="300">
        <v>0.46761779487133026</v>
      </c>
      <c r="H410" s="300">
        <v>0.55154918134212494</v>
      </c>
      <c r="I410" s="300">
        <v>0.53955899178981781</v>
      </c>
      <c r="J410" s="301"/>
      <c r="K410" s="302">
        <v>43610.1</v>
      </c>
      <c r="L410" s="302">
        <v>43629.06527777778</v>
      </c>
      <c r="M410" s="302">
        <v>43739</v>
      </c>
      <c r="N410" s="302">
        <v>43899.007638888892</v>
      </c>
      <c r="O410" s="301"/>
      <c r="P410" s="303">
        <v>0</v>
      </c>
      <c r="Q410" s="303">
        <v>0</v>
      </c>
      <c r="R410" s="303">
        <v>0</v>
      </c>
      <c r="S410" s="303">
        <v>0</v>
      </c>
      <c r="U410" s="320">
        <v>0.27472527472527475</v>
      </c>
      <c r="W410" s="327"/>
      <c r="X410" s="322"/>
      <c r="Y410" s="328"/>
    </row>
    <row r="411" spans="1:25" s="304" customFormat="1" x14ac:dyDescent="0.25">
      <c r="A411" s="298" t="s">
        <v>820</v>
      </c>
      <c r="B411" s="298" t="s">
        <v>1249</v>
      </c>
      <c r="C411" s="307">
        <v>841</v>
      </c>
      <c r="D411" s="298" t="b">
        <v>0</v>
      </c>
      <c r="E411" s="298" t="s">
        <v>1518</v>
      </c>
      <c r="F411" s="300">
        <v>4.3236273494567872</v>
      </c>
      <c r="G411" s="300">
        <v>3.9292204830017088</v>
      </c>
      <c r="H411" s="300">
        <v>4.1375946105957029</v>
      </c>
      <c r="I411" s="300">
        <v>4.1673613256225588</v>
      </c>
      <c r="J411" s="301"/>
      <c r="K411" s="302">
        <v>43601.196527777778</v>
      </c>
      <c r="L411" s="302">
        <v>43662.178472222222</v>
      </c>
      <c r="M411" s="302">
        <v>43730.195138888892</v>
      </c>
      <c r="N411" s="302">
        <v>43921.040972222225</v>
      </c>
      <c r="O411" s="301"/>
      <c r="P411" s="303">
        <v>0</v>
      </c>
      <c r="Q411" s="303">
        <v>0</v>
      </c>
      <c r="R411" s="303">
        <v>0</v>
      </c>
      <c r="S411" s="303">
        <v>0</v>
      </c>
      <c r="U411" s="320">
        <v>1.6483516483516484E-2</v>
      </c>
      <c r="W411" s="327"/>
      <c r="X411" s="322"/>
      <c r="Y411" s="328"/>
    </row>
    <row r="412" spans="1:25" s="304" customFormat="1" x14ac:dyDescent="0.25">
      <c r="A412" s="298" t="s">
        <v>820</v>
      </c>
      <c r="B412" s="298" t="s">
        <v>1250</v>
      </c>
      <c r="C412" s="307">
        <v>861</v>
      </c>
      <c r="D412" s="298" t="b">
        <v>0</v>
      </c>
      <c r="E412" s="298" t="s">
        <v>1659</v>
      </c>
      <c r="F412" s="300">
        <v>1.6002399921417236</v>
      </c>
      <c r="G412" s="300">
        <v>1.4411799907684326</v>
      </c>
      <c r="H412" s="300">
        <v>1.7183299660682678</v>
      </c>
      <c r="I412" s="300">
        <v>1.9472799897193909</v>
      </c>
      <c r="J412" s="301"/>
      <c r="K412" s="302">
        <v>43611.191666666666</v>
      </c>
      <c r="L412" s="302">
        <v>43625.189583333333</v>
      </c>
      <c r="M412" s="302">
        <v>43709.179166666669</v>
      </c>
      <c r="N412" s="302">
        <v>43918.152083333334</v>
      </c>
      <c r="O412" s="301"/>
      <c r="P412" s="303">
        <v>0</v>
      </c>
      <c r="Q412" s="303">
        <v>0</v>
      </c>
      <c r="R412" s="303">
        <v>0</v>
      </c>
      <c r="S412" s="303">
        <v>0</v>
      </c>
      <c r="U412" s="320">
        <v>1.6483516483516484E-2</v>
      </c>
      <c r="W412" s="327"/>
      <c r="X412" s="322"/>
      <c r="Y412" s="328"/>
    </row>
    <row r="413" spans="1:25" s="304" customFormat="1" x14ac:dyDescent="0.25">
      <c r="A413" s="298" t="s">
        <v>820</v>
      </c>
      <c r="B413" s="298" t="s">
        <v>1251</v>
      </c>
      <c r="C413" s="307">
        <v>867</v>
      </c>
      <c r="D413" s="298" t="b">
        <v>0</v>
      </c>
      <c r="E413" s="298" t="s">
        <v>1519</v>
      </c>
      <c r="F413" s="300">
        <v>0.78944407712960241</v>
      </c>
      <c r="G413" s="300">
        <v>0.85735710004329679</v>
      </c>
      <c r="H413" s="300">
        <v>0.87921706923365595</v>
      </c>
      <c r="I413" s="300">
        <v>1.7558476495704651</v>
      </c>
      <c r="J413" s="301"/>
      <c r="K413" s="302">
        <v>43597.21875</v>
      </c>
      <c r="L413" s="302">
        <v>43647.260416666664</v>
      </c>
      <c r="M413" s="302">
        <v>43715.255555555559</v>
      </c>
      <c r="N413" s="302">
        <v>43918.263194444444</v>
      </c>
      <c r="O413" s="301"/>
      <c r="P413" s="303">
        <v>1.5818494673013685E-2</v>
      </c>
      <c r="Q413" s="303">
        <v>2.5123492274284363E-2</v>
      </c>
      <c r="R413" s="303">
        <v>1.7679493511915206E-2</v>
      </c>
      <c r="S413" s="303">
        <v>0.51921881913757317</v>
      </c>
      <c r="U413" s="320">
        <v>6.8681318681318687E-2</v>
      </c>
      <c r="W413" s="327"/>
      <c r="X413" s="322"/>
      <c r="Y413" s="328"/>
    </row>
    <row r="414" spans="1:25" s="304" customFormat="1" x14ac:dyDescent="0.25">
      <c r="A414" s="298" t="s">
        <v>820</v>
      </c>
      <c r="B414" s="298" t="s">
        <v>1252</v>
      </c>
      <c r="C414" s="307">
        <v>958</v>
      </c>
      <c r="D414" s="298" t="b">
        <v>0</v>
      </c>
      <c r="E414" s="298" t="s">
        <v>1520</v>
      </c>
      <c r="F414" s="300">
        <v>1.8113899827003479</v>
      </c>
      <c r="G414" s="300">
        <v>1.5869700312614441</v>
      </c>
      <c r="H414" s="300">
        <v>1.7953599691390991</v>
      </c>
      <c r="I414" s="300">
        <v>2.1800800561904907</v>
      </c>
      <c r="J414" s="301"/>
      <c r="K414" s="302">
        <v>43610.193749999999</v>
      </c>
      <c r="L414" s="302">
        <v>43660.194444444445</v>
      </c>
      <c r="M414" s="302">
        <v>43709.194444444445</v>
      </c>
      <c r="N414" s="302">
        <v>43916.194444444445</v>
      </c>
      <c r="O414" s="301"/>
      <c r="P414" s="303">
        <v>0</v>
      </c>
      <c r="Q414" s="303">
        <v>0</v>
      </c>
      <c r="R414" s="303">
        <v>0</v>
      </c>
      <c r="S414" s="303">
        <v>0</v>
      </c>
      <c r="U414" s="320">
        <v>1.6483516483516484E-2</v>
      </c>
      <c r="W414" s="327"/>
      <c r="X414" s="322"/>
      <c r="Y414" s="328"/>
    </row>
    <row r="415" spans="1:25" s="304" customFormat="1" x14ac:dyDescent="0.25">
      <c r="A415" s="298" t="s">
        <v>872</v>
      </c>
      <c r="B415" s="298" t="s">
        <v>1253</v>
      </c>
      <c r="C415" s="307">
        <v>932</v>
      </c>
      <c r="D415" s="298" t="b">
        <v>0</v>
      </c>
      <c r="E415" s="298" t="s">
        <v>1521</v>
      </c>
      <c r="F415" s="300">
        <v>3.0743725983276367</v>
      </c>
      <c r="G415" s="300">
        <v>2.5903224031066894</v>
      </c>
      <c r="H415" s="300">
        <v>2.9025566179199216</v>
      </c>
      <c r="I415" s="300">
        <v>3.3438707781982422</v>
      </c>
      <c r="J415" s="301"/>
      <c r="K415" s="302">
        <v>43609.186805555553</v>
      </c>
      <c r="L415" s="302">
        <v>43674.216666666667</v>
      </c>
      <c r="M415" s="302">
        <v>43722.152777777781</v>
      </c>
      <c r="N415" s="302">
        <v>43921.081944444442</v>
      </c>
      <c r="O415" s="301"/>
      <c r="P415" s="303">
        <v>0</v>
      </c>
      <c r="Q415" s="303">
        <v>0</v>
      </c>
      <c r="R415" s="303">
        <v>0</v>
      </c>
      <c r="S415" s="303">
        <v>0</v>
      </c>
      <c r="U415" s="320">
        <v>1.6483516483516484E-2</v>
      </c>
      <c r="W415" s="327"/>
      <c r="X415" s="322"/>
      <c r="Y415" s="328"/>
    </row>
    <row r="416" spans="1:25" s="304" customFormat="1" x14ac:dyDescent="0.25">
      <c r="A416" s="298" t="s">
        <v>872</v>
      </c>
      <c r="B416" s="298" t="s">
        <v>1254</v>
      </c>
      <c r="C416" s="307">
        <v>943</v>
      </c>
      <c r="D416" s="298" t="b">
        <v>0</v>
      </c>
      <c r="E416" s="298" t="s">
        <v>1522</v>
      </c>
      <c r="F416" s="300">
        <v>4.6324651940917967</v>
      </c>
      <c r="G416" s="300">
        <v>4.2641004603881845</v>
      </c>
      <c r="H416" s="300">
        <v>5.3468694071960448</v>
      </c>
      <c r="I416" s="300">
        <v>5.5366329786071775</v>
      </c>
      <c r="J416" s="301"/>
      <c r="K416" s="302">
        <v>43603.22152777778</v>
      </c>
      <c r="L416" s="302">
        <v>43660.244444444441</v>
      </c>
      <c r="M416" s="302">
        <v>43730.143750000003</v>
      </c>
      <c r="N416" s="302">
        <v>43903.097916666666</v>
      </c>
      <c r="O416" s="301"/>
      <c r="P416" s="303">
        <v>0</v>
      </c>
      <c r="Q416" s="303">
        <v>0</v>
      </c>
      <c r="R416" s="303">
        <v>0</v>
      </c>
      <c r="S416" s="303">
        <v>0</v>
      </c>
      <c r="U416" s="320">
        <v>0</v>
      </c>
      <c r="W416" s="327"/>
      <c r="X416" s="322"/>
      <c r="Y416" s="328"/>
    </row>
    <row r="417" spans="1:25" s="304" customFormat="1" x14ac:dyDescent="0.25">
      <c r="A417" s="298" t="s">
        <v>872</v>
      </c>
      <c r="B417" s="298" t="s">
        <v>872</v>
      </c>
      <c r="C417" s="307">
        <v>986</v>
      </c>
      <c r="D417" s="298" t="b">
        <v>0</v>
      </c>
      <c r="E417" s="298" t="s">
        <v>1660</v>
      </c>
      <c r="F417" s="300">
        <v>2.4863937422633171</v>
      </c>
      <c r="G417" s="300">
        <v>2.5130453854799271</v>
      </c>
      <c r="H417" s="300">
        <v>2.8708571791648865</v>
      </c>
      <c r="I417" s="300">
        <v>3.3872599601745605</v>
      </c>
      <c r="J417" s="301"/>
      <c r="K417" s="302">
        <v>43576.22152777778</v>
      </c>
      <c r="L417" s="302">
        <v>43625.254166666666</v>
      </c>
      <c r="M417" s="302">
        <v>43733.989583333336</v>
      </c>
      <c r="N417" s="302">
        <v>43886.974999999999</v>
      </c>
      <c r="O417" s="301"/>
      <c r="P417" s="303">
        <v>0.51235997676849365</v>
      </c>
      <c r="Q417" s="303">
        <v>0.168380007147789</v>
      </c>
      <c r="R417" s="303">
        <v>0.17621999979019165</v>
      </c>
      <c r="S417" s="303">
        <v>0.90631997585296631</v>
      </c>
      <c r="U417" s="320">
        <v>0.12912087912087913</v>
      </c>
      <c r="W417" s="327"/>
      <c r="X417" s="322"/>
      <c r="Y417" s="328"/>
    </row>
    <row r="418" spans="1:25" s="304" customFormat="1" x14ac:dyDescent="0.25">
      <c r="A418" s="298" t="s">
        <v>818</v>
      </c>
      <c r="B418" s="298" t="s">
        <v>818</v>
      </c>
      <c r="C418" s="307">
        <v>260</v>
      </c>
      <c r="D418" s="298" t="b">
        <v>0</v>
      </c>
      <c r="E418" s="298" t="s">
        <v>1695</v>
      </c>
      <c r="F418" s="300">
        <v>0.21215392668533326</v>
      </c>
      <c r="G418" s="300">
        <v>9.6771966876983626E-2</v>
      </c>
      <c r="H418" s="300">
        <v>0.12003446258354186</v>
      </c>
      <c r="I418" s="300">
        <v>0.18796093042373657</v>
      </c>
      <c r="J418" s="301"/>
      <c r="K418" s="302">
        <v>43615.003472222219</v>
      </c>
      <c r="L418" s="302">
        <v>43696.065972222219</v>
      </c>
      <c r="M418" s="302">
        <v>43709.175694444442</v>
      </c>
      <c r="N418" s="302">
        <v>43853.154861111114</v>
      </c>
      <c r="O418" s="301"/>
      <c r="P418" s="303">
        <v>0</v>
      </c>
      <c r="Q418" s="303">
        <v>0</v>
      </c>
      <c r="R418" s="303">
        <v>0</v>
      </c>
      <c r="S418" s="303">
        <v>0</v>
      </c>
      <c r="U418" s="320">
        <v>0.13186813186813187</v>
      </c>
      <c r="W418" s="327"/>
      <c r="X418" s="322"/>
      <c r="Y418" s="328"/>
    </row>
    <row r="419" spans="1:25" x14ac:dyDescent="0.25">
      <c r="A419" s="298" t="s">
        <v>794</v>
      </c>
      <c r="B419" s="298" t="s">
        <v>1690</v>
      </c>
      <c r="C419" s="307">
        <v>326</v>
      </c>
      <c r="D419" s="298" t="b">
        <v>0</v>
      </c>
      <c r="E419" s="298" t="s">
        <v>1696</v>
      </c>
      <c r="F419" s="300">
        <v>0.20000000298023224</v>
      </c>
      <c r="G419" s="300">
        <v>0.14399999380111694</v>
      </c>
      <c r="H419" s="300">
        <v>0.18400000035762787</v>
      </c>
      <c r="I419" s="300">
        <v>0.23199999332427979</v>
      </c>
      <c r="J419" s="301"/>
      <c r="K419" s="302">
        <v>43601.037499999999</v>
      </c>
      <c r="L419" s="302">
        <v>43670.064583333333</v>
      </c>
      <c r="M419" s="302">
        <v>43713.037499999999</v>
      </c>
      <c r="N419" s="302">
        <v>43921.037499999999</v>
      </c>
      <c r="O419" s="301"/>
      <c r="P419" s="303">
        <v>0</v>
      </c>
      <c r="Q419" s="303">
        <v>0</v>
      </c>
      <c r="R419" s="303">
        <v>0</v>
      </c>
      <c r="S419" s="303">
        <v>0</v>
      </c>
      <c r="U419" s="320">
        <v>1.9230769230769232E-2</v>
      </c>
      <c r="W419" s="327"/>
      <c r="X419" s="322"/>
      <c r="Y419" s="328"/>
    </row>
    <row r="420" spans="1:25" x14ac:dyDescent="0.25">
      <c r="A420" s="298" t="s">
        <v>866</v>
      </c>
      <c r="B420" s="298" t="s">
        <v>866</v>
      </c>
      <c r="C420" s="307">
        <v>638</v>
      </c>
      <c r="D420" s="298" t="b">
        <v>0</v>
      </c>
      <c r="E420" s="298" t="s">
        <v>1697</v>
      </c>
      <c r="F420" s="300">
        <v>0.68670873735046378</v>
      </c>
      <c r="G420" s="300">
        <v>0.48851234624481199</v>
      </c>
      <c r="H420" s="300">
        <v>0.59738079308319092</v>
      </c>
      <c r="I420" s="300">
        <v>0.83558868080139148</v>
      </c>
      <c r="J420" s="301"/>
      <c r="K420" s="302">
        <v>43599.605555555558</v>
      </c>
      <c r="L420" s="302">
        <v>43680.244444444441</v>
      </c>
      <c r="M420" s="302">
        <v>43730.26666666667</v>
      </c>
      <c r="N420" s="302">
        <v>43773.056250000001</v>
      </c>
      <c r="O420" s="301"/>
      <c r="P420" s="303">
        <v>0</v>
      </c>
      <c r="Q420" s="303">
        <v>0</v>
      </c>
      <c r="R420" s="303">
        <v>0</v>
      </c>
      <c r="S420" s="303">
        <v>0</v>
      </c>
      <c r="U420" s="320">
        <v>3.021978021978022E-2</v>
      </c>
      <c r="W420" s="327"/>
      <c r="X420" s="322"/>
      <c r="Y420" s="328"/>
    </row>
    <row r="421" spans="1:25" x14ac:dyDescent="0.25">
      <c r="A421" s="298" t="s">
        <v>741</v>
      </c>
      <c r="B421" s="298" t="s">
        <v>1691</v>
      </c>
      <c r="C421" s="307">
        <v>991</v>
      </c>
      <c r="D421" s="298" t="b">
        <v>0</v>
      </c>
      <c r="E421" s="298" t="s">
        <v>1698</v>
      </c>
      <c r="F421" s="300" t="s">
        <v>874</v>
      </c>
      <c r="G421" s="300">
        <v>0.68000000715255737</v>
      </c>
      <c r="H421" s="300">
        <v>0.91200003027915955</v>
      </c>
      <c r="I421" s="300">
        <v>1.0719999670982361</v>
      </c>
      <c r="J421" s="301"/>
      <c r="K421" s="302" t="s">
        <v>875</v>
      </c>
      <c r="L421" s="302">
        <v>43680.227083333331</v>
      </c>
      <c r="M421" s="302">
        <v>43745.067361111112</v>
      </c>
      <c r="N421" s="302">
        <v>43771.102777777778</v>
      </c>
      <c r="O421" s="301"/>
      <c r="P421" s="303">
        <v>0</v>
      </c>
      <c r="Q421" s="303">
        <v>0</v>
      </c>
      <c r="R421" s="303">
        <v>0</v>
      </c>
      <c r="S421" s="303">
        <v>0</v>
      </c>
      <c r="U421" s="320">
        <v>4.1208791208791208E-2</v>
      </c>
      <c r="W421" s="327"/>
      <c r="X421" s="322"/>
      <c r="Y421" s="328"/>
    </row>
    <row r="422" spans="1:25" x14ac:dyDescent="0.25">
      <c r="A422" s="298" t="s">
        <v>749</v>
      </c>
      <c r="B422" s="298" t="s">
        <v>1692</v>
      </c>
      <c r="C422" s="307">
        <v>894</v>
      </c>
      <c r="D422" s="298" t="b">
        <v>0</v>
      </c>
      <c r="E422" s="298" t="s">
        <v>1257</v>
      </c>
      <c r="F422" s="300"/>
      <c r="G422" s="300"/>
      <c r="H422" s="300"/>
      <c r="I422" s="300"/>
      <c r="J422" s="301"/>
      <c r="K422" s="302"/>
      <c r="L422" s="302"/>
      <c r="M422" s="302"/>
      <c r="N422" s="302"/>
      <c r="O422" s="301"/>
      <c r="P422" s="303">
        <v>0</v>
      </c>
      <c r="Q422" s="303">
        <v>0</v>
      </c>
      <c r="R422" s="303">
        <v>0</v>
      </c>
      <c r="S422" s="303">
        <v>0</v>
      </c>
      <c r="U422" s="320"/>
      <c r="W422" s="327"/>
      <c r="X422" s="322"/>
      <c r="Y422" s="328"/>
    </row>
    <row r="423" spans="1:25" x14ac:dyDescent="0.25">
      <c r="A423" s="298" t="s">
        <v>768</v>
      </c>
      <c r="B423" s="298" t="s">
        <v>768</v>
      </c>
      <c r="C423" s="307">
        <v>729</v>
      </c>
      <c r="D423" s="298" t="b">
        <v>0</v>
      </c>
      <c r="E423" s="298" t="s">
        <v>1699</v>
      </c>
      <c r="F423" s="300">
        <v>0.30306999385356903</v>
      </c>
      <c r="G423" s="300">
        <v>0.22102999687194824</v>
      </c>
      <c r="H423" s="300">
        <v>0.27486839216184616</v>
      </c>
      <c r="I423" s="300">
        <v>0.35827190453612801</v>
      </c>
      <c r="J423" s="301"/>
      <c r="K423" s="302">
        <v>43600.995833333334</v>
      </c>
      <c r="L423" s="302">
        <v>43676.231944444444</v>
      </c>
      <c r="M423" s="302">
        <v>43733.993055555555</v>
      </c>
      <c r="N423" s="302">
        <v>43920.993750000001</v>
      </c>
      <c r="O423" s="301"/>
      <c r="P423" s="303">
        <v>0</v>
      </c>
      <c r="Q423" s="303">
        <v>0</v>
      </c>
      <c r="R423" s="303">
        <v>0.33218839835357666</v>
      </c>
      <c r="S423" s="303">
        <v>0.24565191032791137</v>
      </c>
      <c r="U423" s="320">
        <v>3.8461538461538464E-2</v>
      </c>
      <c r="W423" s="327"/>
      <c r="X423" s="322"/>
      <c r="Y423" s="328"/>
    </row>
    <row r="424" spans="1:25" x14ac:dyDescent="0.25">
      <c r="A424" s="298" t="s">
        <v>790</v>
      </c>
      <c r="B424" s="298" t="s">
        <v>790</v>
      </c>
      <c r="C424" s="307">
        <v>926</v>
      </c>
      <c r="D424" s="298" t="b">
        <v>0</v>
      </c>
      <c r="E424" s="298" t="s">
        <v>1257</v>
      </c>
      <c r="F424" s="300"/>
      <c r="G424" s="300"/>
      <c r="H424" s="300"/>
      <c r="I424" s="300"/>
      <c r="J424" s="301"/>
      <c r="K424" s="302"/>
      <c r="L424" s="302"/>
      <c r="M424" s="302"/>
      <c r="N424" s="302"/>
      <c r="O424" s="301"/>
      <c r="P424" s="303">
        <v>0</v>
      </c>
      <c r="Q424" s="303">
        <v>0</v>
      </c>
      <c r="R424" s="303">
        <v>0</v>
      </c>
      <c r="S424" s="303">
        <v>0</v>
      </c>
      <c r="U424" s="320"/>
      <c r="W424" s="327"/>
      <c r="X424" s="322"/>
      <c r="Y424" s="328"/>
    </row>
    <row r="425" spans="1:25" x14ac:dyDescent="0.25">
      <c r="A425" s="298" t="s">
        <v>204</v>
      </c>
      <c r="B425" s="298" t="s">
        <v>1678</v>
      </c>
      <c r="C425" s="307"/>
      <c r="D425" s="298" t="b">
        <v>0</v>
      </c>
      <c r="E425" s="298" t="s">
        <v>1702</v>
      </c>
      <c r="F425" s="300">
        <v>2.8954199552536011</v>
      </c>
      <c r="G425" s="300">
        <v>2.5615800619125366</v>
      </c>
      <c r="H425" s="300">
        <v>2.5679999589920044</v>
      </c>
      <c r="I425" s="300">
        <v>3.0045599937438965</v>
      </c>
      <c r="J425" s="301"/>
      <c r="K425" s="302">
        <v>43576.741666666669</v>
      </c>
      <c r="L425" s="302">
        <v>43673.35</v>
      </c>
      <c r="M425" s="302">
        <v>43736.535416666666</v>
      </c>
      <c r="N425" s="302">
        <v>43917.677083333336</v>
      </c>
      <c r="O425" s="301"/>
      <c r="P425" s="303">
        <v>0</v>
      </c>
      <c r="Q425" s="303">
        <v>0</v>
      </c>
      <c r="R425" s="303">
        <v>0</v>
      </c>
      <c r="S425" s="303">
        <v>0</v>
      </c>
      <c r="U425" s="320">
        <v>1.6483516483516484E-2</v>
      </c>
      <c r="W425" s="327"/>
      <c r="X425" s="322"/>
      <c r="Y425" s="328"/>
    </row>
    <row r="426" spans="1:25" x14ac:dyDescent="0.25">
      <c r="A426" s="298" t="s">
        <v>711</v>
      </c>
      <c r="B426" s="298" t="s">
        <v>1703</v>
      </c>
      <c r="C426" s="307"/>
      <c r="D426" s="298" t="b">
        <v>0</v>
      </c>
      <c r="E426" s="298" t="s">
        <v>1257</v>
      </c>
      <c r="F426" s="300"/>
      <c r="G426" s="300"/>
      <c r="H426" s="300"/>
      <c r="I426" s="300"/>
      <c r="J426" s="301"/>
      <c r="K426" s="302"/>
      <c r="L426" s="302"/>
      <c r="M426" s="302"/>
      <c r="N426" s="302"/>
      <c r="O426" s="301"/>
      <c r="P426" s="303">
        <v>0</v>
      </c>
      <c r="Q426" s="303">
        <v>0</v>
      </c>
      <c r="R426" s="303">
        <v>0</v>
      </c>
      <c r="S426" s="303">
        <v>0</v>
      </c>
      <c r="U426" s="320"/>
      <c r="W426" s="327"/>
      <c r="X426" s="322"/>
      <c r="Y426" s="328"/>
    </row>
    <row r="427" spans="1:25" x14ac:dyDescent="0.25">
      <c r="A427" s="298"/>
      <c r="B427" s="298"/>
      <c r="C427" s="307"/>
      <c r="D427" s="298"/>
      <c r="E427" s="298"/>
      <c r="F427" s="300"/>
      <c r="G427" s="300"/>
      <c r="H427" s="300"/>
      <c r="I427" s="300"/>
      <c r="J427" s="301"/>
      <c r="K427" s="302"/>
      <c r="L427" s="302"/>
      <c r="M427" s="302"/>
      <c r="N427" s="302"/>
      <c r="O427" s="301"/>
      <c r="P427" s="303">
        <v>0</v>
      </c>
      <c r="Q427" s="303">
        <v>0</v>
      </c>
      <c r="R427" s="303">
        <v>0</v>
      </c>
      <c r="S427" s="303">
        <v>0</v>
      </c>
      <c r="U427" s="320"/>
      <c r="W427" s="327"/>
      <c r="X427" s="322"/>
      <c r="Y427" s="328"/>
    </row>
    <row r="428" spans="1:25" x14ac:dyDescent="0.25">
      <c r="A428" s="298"/>
      <c r="B428" s="298"/>
      <c r="C428" s="307"/>
      <c r="D428" s="298"/>
      <c r="E428" s="298"/>
      <c r="F428" s="300"/>
      <c r="G428" s="300"/>
      <c r="H428" s="300"/>
      <c r="I428" s="300"/>
      <c r="J428" s="301"/>
      <c r="K428" s="302"/>
      <c r="L428" s="302"/>
      <c r="M428" s="302"/>
      <c r="N428" s="302"/>
      <c r="O428" s="301"/>
      <c r="P428" s="303">
        <v>0</v>
      </c>
      <c r="Q428" s="303">
        <v>0</v>
      </c>
      <c r="R428" s="303">
        <v>0</v>
      </c>
      <c r="S428" s="303">
        <v>0</v>
      </c>
      <c r="U428" s="320"/>
      <c r="W428" s="327"/>
      <c r="X428" s="322"/>
      <c r="Y428" s="328"/>
    </row>
    <row r="429" spans="1:25" x14ac:dyDescent="0.25">
      <c r="A429" s="298"/>
      <c r="B429" s="298"/>
      <c r="C429" s="307"/>
      <c r="D429" s="298"/>
      <c r="E429" s="298"/>
      <c r="F429" s="300"/>
      <c r="G429" s="300"/>
      <c r="H429" s="300"/>
      <c r="I429" s="300"/>
      <c r="J429" s="301"/>
      <c r="K429" s="302"/>
      <c r="L429" s="302"/>
      <c r="M429" s="302"/>
      <c r="N429" s="302"/>
      <c r="O429" s="301"/>
      <c r="P429" s="303">
        <v>0</v>
      </c>
      <c r="Q429" s="303">
        <v>0</v>
      </c>
      <c r="R429" s="303">
        <v>0</v>
      </c>
      <c r="S429" s="303">
        <v>0</v>
      </c>
      <c r="U429" s="320"/>
      <c r="W429" s="327"/>
      <c r="X429" s="322"/>
      <c r="Y429" s="328"/>
    </row>
    <row r="430" spans="1:25" x14ac:dyDescent="0.25">
      <c r="A430" s="298"/>
      <c r="B430" s="298"/>
      <c r="C430" s="307"/>
      <c r="D430" s="298"/>
      <c r="E430" s="298"/>
      <c r="F430" s="300"/>
      <c r="G430" s="300"/>
      <c r="H430" s="300"/>
      <c r="I430" s="300"/>
      <c r="J430" s="301"/>
      <c r="K430" s="302"/>
      <c r="L430" s="302"/>
      <c r="M430" s="302"/>
      <c r="N430" s="302"/>
      <c r="O430" s="301"/>
      <c r="P430" s="303">
        <v>0</v>
      </c>
      <c r="Q430" s="303">
        <v>0</v>
      </c>
      <c r="R430" s="303">
        <v>0</v>
      </c>
      <c r="S430" s="303">
        <v>0</v>
      </c>
      <c r="U430" s="320"/>
      <c r="W430" s="327"/>
      <c r="X430" s="322"/>
      <c r="Y430" s="328"/>
    </row>
    <row r="431" spans="1:25" x14ac:dyDescent="0.25">
      <c r="A431" s="298"/>
      <c r="B431" s="298"/>
      <c r="C431" s="307"/>
      <c r="D431" s="298"/>
      <c r="E431" s="298"/>
      <c r="F431" s="300"/>
      <c r="G431" s="300"/>
      <c r="H431" s="300"/>
      <c r="I431" s="300"/>
      <c r="J431" s="301"/>
      <c r="K431" s="302"/>
      <c r="L431" s="302"/>
      <c r="M431" s="302"/>
      <c r="N431" s="302"/>
      <c r="O431" s="301"/>
      <c r="P431" s="303">
        <v>0</v>
      </c>
      <c r="Q431" s="303">
        <v>0</v>
      </c>
      <c r="R431" s="303">
        <v>0</v>
      </c>
      <c r="S431" s="303">
        <v>0</v>
      </c>
      <c r="U431" s="320"/>
      <c r="W431" s="327"/>
      <c r="X431" s="322"/>
      <c r="Y431" s="328"/>
    </row>
    <row r="432" spans="1:25" x14ac:dyDescent="0.25">
      <c r="A432" s="298"/>
      <c r="B432" s="298"/>
      <c r="C432" s="307"/>
      <c r="D432" s="298"/>
      <c r="E432" s="298"/>
      <c r="F432" s="300"/>
      <c r="G432" s="300"/>
      <c r="H432" s="300"/>
      <c r="I432" s="300"/>
      <c r="J432" s="301"/>
      <c r="K432" s="302"/>
      <c r="L432" s="302"/>
      <c r="M432" s="302"/>
      <c r="N432" s="302"/>
      <c r="O432" s="301"/>
      <c r="P432" s="303">
        <v>0</v>
      </c>
      <c r="Q432" s="303">
        <v>0</v>
      </c>
      <c r="R432" s="303">
        <v>0</v>
      </c>
      <c r="S432" s="303">
        <v>0</v>
      </c>
      <c r="U432" s="320"/>
      <c r="W432" s="327"/>
      <c r="X432" s="322"/>
      <c r="Y432" s="328"/>
    </row>
    <row r="433" spans="1:25" x14ac:dyDescent="0.25">
      <c r="A433" s="298"/>
      <c r="B433" s="298"/>
      <c r="C433" s="307"/>
      <c r="D433" s="298"/>
      <c r="E433" s="298"/>
      <c r="F433" s="300"/>
      <c r="G433" s="300"/>
      <c r="H433" s="300"/>
      <c r="I433" s="300"/>
      <c r="J433" s="301"/>
      <c r="K433" s="302"/>
      <c r="L433" s="302"/>
      <c r="M433" s="302"/>
      <c r="N433" s="302"/>
      <c r="O433" s="301"/>
      <c r="P433" s="303">
        <v>0</v>
      </c>
      <c r="Q433" s="303">
        <v>0</v>
      </c>
      <c r="R433" s="303">
        <v>0</v>
      </c>
      <c r="S433" s="303">
        <v>0</v>
      </c>
      <c r="U433" s="320"/>
      <c r="W433" s="327"/>
      <c r="X433" s="322"/>
      <c r="Y433" s="328"/>
    </row>
    <row r="434" spans="1:25" x14ac:dyDescent="0.25">
      <c r="A434" s="298"/>
      <c r="B434" s="298"/>
      <c r="C434" s="307"/>
      <c r="D434" s="298"/>
      <c r="E434" s="298"/>
      <c r="F434" s="300"/>
      <c r="G434" s="300"/>
      <c r="H434" s="300"/>
      <c r="I434" s="300"/>
      <c r="J434" s="301"/>
      <c r="K434" s="302"/>
      <c r="L434" s="302"/>
      <c r="M434" s="302"/>
      <c r="N434" s="302"/>
      <c r="O434" s="301"/>
      <c r="P434" s="303">
        <v>0</v>
      </c>
      <c r="Q434" s="303">
        <v>0</v>
      </c>
      <c r="R434" s="303">
        <v>0</v>
      </c>
      <c r="S434" s="303">
        <v>0</v>
      </c>
      <c r="U434" s="320"/>
      <c r="W434" s="327"/>
      <c r="X434" s="322"/>
      <c r="Y434" s="328"/>
    </row>
    <row r="435" spans="1:25" x14ac:dyDescent="0.25">
      <c r="A435" s="298"/>
      <c r="B435" s="298"/>
      <c r="C435" s="307"/>
      <c r="D435" s="298"/>
      <c r="E435" s="298"/>
      <c r="F435" s="300"/>
      <c r="G435" s="300"/>
      <c r="H435" s="300"/>
      <c r="I435" s="300"/>
      <c r="J435" s="301"/>
      <c r="K435" s="302"/>
      <c r="L435" s="302"/>
      <c r="M435" s="302"/>
      <c r="N435" s="302"/>
      <c r="O435" s="301"/>
      <c r="P435" s="303">
        <v>0</v>
      </c>
      <c r="Q435" s="303">
        <v>0</v>
      </c>
      <c r="R435" s="303">
        <v>0</v>
      </c>
      <c r="S435" s="303">
        <v>0</v>
      </c>
      <c r="U435" s="320"/>
      <c r="W435" s="327"/>
      <c r="X435" s="322"/>
      <c r="Y435" s="328"/>
    </row>
    <row r="436" spans="1:25" x14ac:dyDescent="0.25">
      <c r="A436" s="298"/>
      <c r="B436" s="298"/>
      <c r="C436" s="307"/>
      <c r="D436" s="298"/>
      <c r="E436" s="298"/>
      <c r="F436" s="300"/>
      <c r="G436" s="300"/>
      <c r="H436" s="300"/>
      <c r="I436" s="300"/>
      <c r="J436" s="301"/>
      <c r="K436" s="302"/>
      <c r="L436" s="302"/>
      <c r="M436" s="302"/>
      <c r="N436" s="302"/>
      <c r="O436" s="301"/>
      <c r="P436" s="303">
        <v>0</v>
      </c>
      <c r="Q436" s="303">
        <v>0</v>
      </c>
      <c r="R436" s="303">
        <v>0</v>
      </c>
      <c r="S436" s="303">
        <v>0</v>
      </c>
      <c r="U436" s="320"/>
      <c r="W436" s="327"/>
      <c r="X436" s="322"/>
      <c r="Y436" s="328"/>
    </row>
    <row r="437" spans="1:25" x14ac:dyDescent="0.25">
      <c r="A437" s="298"/>
      <c r="B437" s="298"/>
      <c r="C437" s="307"/>
      <c r="D437" s="298"/>
      <c r="E437" s="298"/>
      <c r="F437" s="300"/>
      <c r="G437" s="300"/>
      <c r="H437" s="300"/>
      <c r="I437" s="300"/>
      <c r="J437" s="301"/>
      <c r="K437" s="302"/>
      <c r="L437" s="302"/>
      <c r="M437" s="302"/>
      <c r="N437" s="302"/>
      <c r="O437" s="301"/>
      <c r="P437" s="303">
        <v>0</v>
      </c>
      <c r="Q437" s="303">
        <v>0</v>
      </c>
      <c r="R437" s="303">
        <v>0</v>
      </c>
      <c r="S437" s="303">
        <v>0</v>
      </c>
      <c r="U437" s="320"/>
      <c r="W437" s="327"/>
      <c r="X437" s="322"/>
      <c r="Y437" s="328"/>
    </row>
    <row r="438" spans="1:25" x14ac:dyDescent="0.25">
      <c r="A438" s="298"/>
      <c r="B438" s="298"/>
      <c r="C438" s="307"/>
      <c r="D438" s="298"/>
      <c r="E438" s="298"/>
      <c r="F438" s="300"/>
      <c r="G438" s="300"/>
      <c r="H438" s="300"/>
      <c r="I438" s="300"/>
      <c r="J438" s="301"/>
      <c r="K438" s="302"/>
      <c r="L438" s="302"/>
      <c r="M438" s="302"/>
      <c r="N438" s="302"/>
      <c r="O438" s="301"/>
      <c r="P438" s="303">
        <v>0</v>
      </c>
      <c r="Q438" s="303">
        <v>0</v>
      </c>
      <c r="R438" s="303">
        <v>0</v>
      </c>
      <c r="S438" s="303">
        <v>0</v>
      </c>
      <c r="U438" s="320"/>
      <c r="W438" s="327"/>
      <c r="X438" s="322"/>
      <c r="Y438" s="328"/>
    </row>
    <row r="439" spans="1:25" x14ac:dyDescent="0.25">
      <c r="A439" s="298"/>
      <c r="B439" s="298"/>
      <c r="C439" s="307"/>
      <c r="D439" s="298"/>
      <c r="E439" s="298"/>
      <c r="F439" s="300"/>
      <c r="G439" s="300"/>
      <c r="H439" s="300"/>
      <c r="I439" s="300"/>
      <c r="J439" s="301"/>
      <c r="K439" s="302"/>
      <c r="L439" s="302"/>
      <c r="M439" s="302"/>
      <c r="N439" s="302"/>
      <c r="O439" s="301"/>
      <c r="P439" s="303">
        <v>0</v>
      </c>
      <c r="Q439" s="303">
        <v>0</v>
      </c>
      <c r="R439" s="303">
        <v>0</v>
      </c>
      <c r="S439" s="303">
        <v>0</v>
      </c>
      <c r="U439" s="320"/>
      <c r="W439" s="327"/>
      <c r="X439" s="322"/>
      <c r="Y439" s="328"/>
    </row>
    <row r="440" spans="1:25" x14ac:dyDescent="0.25">
      <c r="A440" s="298"/>
      <c r="B440" s="298"/>
      <c r="C440" s="307"/>
      <c r="D440" s="298"/>
      <c r="E440" s="298"/>
      <c r="F440" s="300"/>
      <c r="G440" s="300"/>
      <c r="H440" s="300"/>
      <c r="I440" s="300"/>
      <c r="J440" s="301"/>
      <c r="K440" s="302"/>
      <c r="L440" s="302"/>
      <c r="M440" s="302"/>
      <c r="N440" s="302"/>
      <c r="O440" s="301"/>
      <c r="P440" s="303">
        <v>0</v>
      </c>
      <c r="Q440" s="303">
        <v>0</v>
      </c>
      <c r="R440" s="303">
        <v>0</v>
      </c>
      <c r="S440" s="303">
        <v>0</v>
      </c>
      <c r="U440" s="320"/>
      <c r="W440" s="327"/>
      <c r="X440" s="322"/>
      <c r="Y440" s="328"/>
    </row>
    <row r="441" spans="1:25" x14ac:dyDescent="0.25">
      <c r="A441" s="298"/>
      <c r="B441" s="298"/>
      <c r="C441" s="307"/>
      <c r="D441" s="298"/>
      <c r="E441" s="298"/>
      <c r="F441" s="300"/>
      <c r="G441" s="300"/>
      <c r="H441" s="300"/>
      <c r="I441" s="300"/>
      <c r="J441" s="301"/>
      <c r="K441" s="302"/>
      <c r="L441" s="302"/>
      <c r="M441" s="302"/>
      <c r="N441" s="302"/>
      <c r="O441" s="301"/>
      <c r="P441" s="303">
        <v>0</v>
      </c>
      <c r="Q441" s="303">
        <v>0</v>
      </c>
      <c r="R441" s="303">
        <v>0</v>
      </c>
      <c r="S441" s="303">
        <v>0</v>
      </c>
      <c r="U441" s="320"/>
      <c r="W441" s="327"/>
      <c r="X441" s="322"/>
      <c r="Y441" s="328"/>
    </row>
    <row r="442" spans="1:25" x14ac:dyDescent="0.25">
      <c r="A442" s="298"/>
      <c r="B442" s="298"/>
      <c r="C442" s="307"/>
      <c r="D442" s="298"/>
      <c r="E442" s="298"/>
      <c r="F442" s="300"/>
      <c r="G442" s="300"/>
      <c r="H442" s="300"/>
      <c r="I442" s="300"/>
      <c r="J442" s="301"/>
      <c r="K442" s="302"/>
      <c r="L442" s="302"/>
      <c r="M442" s="302"/>
      <c r="N442" s="302"/>
      <c r="O442" s="301"/>
      <c r="P442" s="303">
        <v>0</v>
      </c>
      <c r="Q442" s="303">
        <v>0</v>
      </c>
      <c r="R442" s="303">
        <v>0</v>
      </c>
      <c r="S442" s="303">
        <v>0</v>
      </c>
      <c r="U442" s="320"/>
      <c r="W442" s="327"/>
      <c r="X442" s="322"/>
      <c r="Y442" s="328"/>
    </row>
    <row r="443" spans="1:25" x14ac:dyDescent="0.25">
      <c r="A443" s="298"/>
      <c r="B443" s="298"/>
      <c r="C443" s="307"/>
      <c r="D443" s="298"/>
      <c r="E443" s="298"/>
      <c r="F443" s="300"/>
      <c r="G443" s="300"/>
      <c r="H443" s="300"/>
      <c r="I443" s="300"/>
      <c r="J443" s="301"/>
      <c r="K443" s="302"/>
      <c r="L443" s="302"/>
      <c r="M443" s="302"/>
      <c r="N443" s="302"/>
      <c r="O443" s="301"/>
      <c r="P443" s="303">
        <v>0</v>
      </c>
      <c r="Q443" s="303">
        <v>0</v>
      </c>
      <c r="R443" s="303">
        <v>0</v>
      </c>
      <c r="S443" s="303">
        <v>0</v>
      </c>
      <c r="U443" s="320"/>
      <c r="W443" s="327"/>
      <c r="X443" s="322"/>
      <c r="Y443" s="328"/>
    </row>
    <row r="444" spans="1:25" x14ac:dyDescent="0.25">
      <c r="A444" s="298"/>
      <c r="B444" s="298"/>
      <c r="C444" s="307"/>
      <c r="D444" s="298"/>
      <c r="E444" s="298"/>
      <c r="F444" s="300"/>
      <c r="G444" s="300"/>
      <c r="H444" s="300"/>
      <c r="I444" s="300"/>
      <c r="J444" s="301"/>
      <c r="K444" s="302"/>
      <c r="L444" s="302"/>
      <c r="M444" s="302"/>
      <c r="N444" s="302"/>
      <c r="O444" s="301"/>
      <c r="P444" s="303">
        <v>0</v>
      </c>
      <c r="Q444" s="303">
        <v>0</v>
      </c>
      <c r="R444" s="303">
        <v>0</v>
      </c>
      <c r="S444" s="303">
        <v>0</v>
      </c>
      <c r="U444" s="320"/>
      <c r="W444" s="327"/>
      <c r="X444" s="322"/>
      <c r="Y444" s="328"/>
    </row>
    <row r="445" spans="1:25" x14ac:dyDescent="0.25">
      <c r="A445" s="298"/>
      <c r="B445" s="298"/>
      <c r="C445" s="307"/>
      <c r="D445" s="298"/>
      <c r="E445" s="298"/>
      <c r="F445" s="300"/>
      <c r="G445" s="300"/>
      <c r="H445" s="300"/>
      <c r="I445" s="300"/>
      <c r="J445" s="301"/>
      <c r="K445" s="302"/>
      <c r="L445" s="302"/>
      <c r="M445" s="302"/>
      <c r="N445" s="302"/>
      <c r="O445" s="301"/>
      <c r="P445" s="303">
        <v>0</v>
      </c>
      <c r="Q445" s="303">
        <v>0</v>
      </c>
      <c r="R445" s="303">
        <v>0</v>
      </c>
      <c r="S445" s="303">
        <v>0</v>
      </c>
      <c r="U445" s="320"/>
      <c r="W445" s="327"/>
      <c r="X445" s="322"/>
      <c r="Y445" s="328"/>
    </row>
    <row r="446" spans="1:25" x14ac:dyDescent="0.25">
      <c r="A446" s="298"/>
      <c r="B446" s="298"/>
      <c r="C446" s="307"/>
      <c r="D446" s="298"/>
      <c r="E446" s="298"/>
      <c r="F446" s="300"/>
      <c r="G446" s="300"/>
      <c r="H446" s="300"/>
      <c r="I446" s="300"/>
      <c r="J446" s="301"/>
      <c r="K446" s="302"/>
      <c r="L446" s="302"/>
      <c r="M446" s="302"/>
      <c r="N446" s="302"/>
      <c r="O446" s="301"/>
      <c r="P446" s="303">
        <v>0</v>
      </c>
      <c r="Q446" s="303">
        <v>0</v>
      </c>
      <c r="R446" s="303">
        <v>0</v>
      </c>
      <c r="S446" s="303">
        <v>0</v>
      </c>
      <c r="U446" s="320"/>
      <c r="W446" s="327"/>
      <c r="X446" s="322"/>
      <c r="Y446" s="328"/>
    </row>
    <row r="447" spans="1:25" x14ac:dyDescent="0.25">
      <c r="A447" s="298"/>
      <c r="B447" s="298"/>
      <c r="C447" s="307"/>
      <c r="D447" s="298"/>
      <c r="E447" s="298"/>
      <c r="F447" s="300"/>
      <c r="G447" s="300"/>
      <c r="H447" s="300"/>
      <c r="I447" s="300"/>
      <c r="J447" s="301"/>
      <c r="K447" s="302"/>
      <c r="L447" s="302"/>
      <c r="M447" s="302"/>
      <c r="N447" s="302"/>
      <c r="O447" s="301"/>
      <c r="P447" s="303">
        <v>0</v>
      </c>
      <c r="Q447" s="303">
        <v>0</v>
      </c>
      <c r="R447" s="303">
        <v>0</v>
      </c>
      <c r="S447" s="303">
        <v>0</v>
      </c>
      <c r="U447" s="320"/>
      <c r="W447" s="327"/>
      <c r="X447" s="322"/>
      <c r="Y447" s="328"/>
    </row>
    <row r="448" spans="1:25" x14ac:dyDescent="0.25">
      <c r="A448" s="298"/>
      <c r="B448" s="298"/>
      <c r="C448" s="307"/>
      <c r="D448" s="298"/>
      <c r="E448" s="298"/>
      <c r="F448" s="300"/>
      <c r="G448" s="300"/>
      <c r="H448" s="300"/>
      <c r="I448" s="300"/>
      <c r="J448" s="301"/>
      <c r="K448" s="302"/>
      <c r="L448" s="302"/>
      <c r="M448" s="302"/>
      <c r="N448" s="302"/>
      <c r="O448" s="301"/>
      <c r="P448" s="303">
        <v>0</v>
      </c>
      <c r="Q448" s="303">
        <v>0</v>
      </c>
      <c r="R448" s="303">
        <v>0</v>
      </c>
      <c r="S448" s="303">
        <v>0</v>
      </c>
      <c r="U448" s="320"/>
      <c r="W448" s="327"/>
      <c r="X448" s="322"/>
      <c r="Y448" s="328"/>
    </row>
    <row r="449" spans="1:25" x14ac:dyDescent="0.25">
      <c r="A449" s="298"/>
      <c r="B449" s="298"/>
      <c r="C449" s="307"/>
      <c r="D449" s="298"/>
      <c r="E449" s="298"/>
      <c r="F449" s="300"/>
      <c r="G449" s="300"/>
      <c r="H449" s="300"/>
      <c r="I449" s="300"/>
      <c r="J449" s="301"/>
      <c r="K449" s="302"/>
      <c r="L449" s="302"/>
      <c r="M449" s="302"/>
      <c r="N449" s="302"/>
      <c r="O449" s="301"/>
      <c r="P449" s="303">
        <v>0</v>
      </c>
      <c r="Q449" s="303">
        <v>0</v>
      </c>
      <c r="R449" s="303">
        <v>0</v>
      </c>
      <c r="S449" s="303">
        <v>0</v>
      </c>
      <c r="U449" s="320"/>
      <c r="W449" s="327"/>
      <c r="X449" s="322"/>
      <c r="Y449" s="328"/>
    </row>
    <row r="450" spans="1:25" x14ac:dyDescent="0.25">
      <c r="A450" s="298"/>
      <c r="B450" s="298"/>
      <c r="C450" s="307"/>
      <c r="D450" s="298"/>
      <c r="E450" s="298"/>
      <c r="F450" s="300"/>
      <c r="G450" s="300"/>
      <c r="H450" s="300"/>
      <c r="I450" s="300"/>
      <c r="J450" s="301"/>
      <c r="K450" s="302"/>
      <c r="L450" s="302"/>
      <c r="M450" s="302"/>
      <c r="N450" s="302"/>
      <c r="O450" s="301"/>
      <c r="P450" s="303">
        <v>0</v>
      </c>
      <c r="Q450" s="303">
        <v>0</v>
      </c>
      <c r="R450" s="303">
        <v>0</v>
      </c>
      <c r="S450" s="303">
        <v>0</v>
      </c>
      <c r="U450" s="320"/>
      <c r="W450" s="327"/>
      <c r="X450" s="322"/>
      <c r="Y450" s="328"/>
    </row>
    <row r="451" spans="1:25" x14ac:dyDescent="0.25">
      <c r="A451" s="298"/>
      <c r="B451" s="298"/>
      <c r="C451" s="307"/>
      <c r="D451" s="298"/>
      <c r="E451" s="298"/>
      <c r="F451" s="300"/>
      <c r="G451" s="300"/>
      <c r="H451" s="300"/>
      <c r="I451" s="300"/>
      <c r="J451" s="301"/>
      <c r="K451" s="302"/>
      <c r="L451" s="302"/>
      <c r="M451" s="302"/>
      <c r="N451" s="302"/>
      <c r="O451" s="301"/>
      <c r="P451" s="303">
        <v>0</v>
      </c>
      <c r="Q451" s="303">
        <v>0</v>
      </c>
      <c r="R451" s="303">
        <v>0</v>
      </c>
      <c r="S451" s="303">
        <v>0</v>
      </c>
      <c r="U451" s="320"/>
      <c r="W451" s="327"/>
      <c r="X451" s="322"/>
      <c r="Y451" s="328"/>
    </row>
    <row r="452" spans="1:25" x14ac:dyDescent="0.25">
      <c r="A452" s="298"/>
      <c r="B452" s="298"/>
      <c r="C452" s="307"/>
      <c r="D452" s="298"/>
      <c r="E452" s="298"/>
      <c r="F452" s="300"/>
      <c r="G452" s="300"/>
      <c r="H452" s="300"/>
      <c r="I452" s="300"/>
      <c r="J452" s="301"/>
      <c r="K452" s="302"/>
      <c r="L452" s="302"/>
      <c r="M452" s="302"/>
      <c r="N452" s="302"/>
      <c r="O452" s="301"/>
      <c r="P452" s="303">
        <v>0</v>
      </c>
      <c r="Q452" s="303">
        <v>0</v>
      </c>
      <c r="R452" s="303">
        <v>0</v>
      </c>
      <c r="S452" s="303">
        <v>0</v>
      </c>
      <c r="U452" s="320"/>
      <c r="W452" s="327"/>
      <c r="X452" s="322"/>
      <c r="Y452" s="328"/>
    </row>
    <row r="453" spans="1:25" x14ac:dyDescent="0.25">
      <c r="A453" s="298"/>
      <c r="B453" s="298"/>
      <c r="C453" s="307"/>
      <c r="D453" s="298"/>
      <c r="E453" s="298"/>
      <c r="F453" s="300"/>
      <c r="G453" s="300"/>
      <c r="H453" s="300"/>
      <c r="I453" s="300"/>
      <c r="J453" s="301"/>
      <c r="K453" s="302"/>
      <c r="L453" s="302"/>
      <c r="M453" s="302"/>
      <c r="N453" s="302"/>
      <c r="O453" s="301"/>
      <c r="P453" s="303">
        <v>0</v>
      </c>
      <c r="Q453" s="303">
        <v>0</v>
      </c>
      <c r="R453" s="303">
        <v>0</v>
      </c>
      <c r="S453" s="303">
        <v>0</v>
      </c>
      <c r="U453" s="320"/>
      <c r="W453" s="327"/>
      <c r="X453" s="322"/>
      <c r="Y453" s="328"/>
    </row>
    <row r="454" spans="1:25" x14ac:dyDescent="0.25">
      <c r="A454" s="298"/>
      <c r="B454" s="298"/>
      <c r="C454" s="307"/>
      <c r="D454" s="298"/>
      <c r="E454" s="298"/>
      <c r="F454" s="300"/>
      <c r="G454" s="300"/>
      <c r="H454" s="300"/>
      <c r="I454" s="300"/>
      <c r="J454" s="301"/>
      <c r="K454" s="302"/>
      <c r="L454" s="302"/>
      <c r="M454" s="302"/>
      <c r="N454" s="302"/>
      <c r="O454" s="301"/>
      <c r="P454" s="303">
        <v>0</v>
      </c>
      <c r="Q454" s="303">
        <v>0</v>
      </c>
      <c r="R454" s="303">
        <v>0</v>
      </c>
      <c r="S454" s="303">
        <v>0</v>
      </c>
      <c r="U454" s="320"/>
      <c r="W454" s="327"/>
      <c r="X454" s="322"/>
      <c r="Y454" s="328"/>
    </row>
    <row r="455" spans="1:25" x14ac:dyDescent="0.25">
      <c r="A455" s="298"/>
      <c r="B455" s="298"/>
      <c r="C455" s="307"/>
      <c r="D455" s="298"/>
      <c r="E455" s="298"/>
      <c r="F455" s="300"/>
      <c r="G455" s="300"/>
      <c r="H455" s="300"/>
      <c r="I455" s="300"/>
      <c r="J455" s="301"/>
      <c r="K455" s="302"/>
      <c r="L455" s="302"/>
      <c r="M455" s="302"/>
      <c r="N455" s="302"/>
      <c r="O455" s="301"/>
      <c r="P455" s="303">
        <v>0</v>
      </c>
      <c r="Q455" s="303">
        <v>0</v>
      </c>
      <c r="R455" s="303">
        <v>0</v>
      </c>
      <c r="S455" s="303">
        <v>0</v>
      </c>
      <c r="U455" s="320"/>
      <c r="W455" s="327"/>
      <c r="X455" s="322"/>
      <c r="Y455" s="328"/>
    </row>
    <row r="456" spans="1:25" x14ac:dyDescent="0.25">
      <c r="A456" s="298"/>
      <c r="B456" s="298"/>
      <c r="C456" s="307"/>
      <c r="D456" s="298"/>
      <c r="E456" s="298"/>
      <c r="F456" s="300"/>
      <c r="G456" s="300"/>
      <c r="H456" s="300"/>
      <c r="I456" s="300"/>
      <c r="J456" s="301"/>
      <c r="K456" s="302"/>
      <c r="L456" s="302"/>
      <c r="M456" s="302"/>
      <c r="N456" s="302"/>
      <c r="O456" s="301"/>
      <c r="P456" s="303">
        <v>0</v>
      </c>
      <c r="Q456" s="303">
        <v>0</v>
      </c>
      <c r="R456" s="303">
        <v>0</v>
      </c>
      <c r="S456" s="303">
        <v>0</v>
      </c>
      <c r="U456" s="320"/>
      <c r="W456" s="327"/>
      <c r="X456" s="322"/>
      <c r="Y456" s="328"/>
    </row>
    <row r="457" spans="1:25" x14ac:dyDescent="0.25">
      <c r="A457" s="298"/>
      <c r="B457" s="298"/>
      <c r="C457" s="307"/>
      <c r="D457" s="298"/>
      <c r="E457" s="298"/>
      <c r="F457" s="300"/>
      <c r="G457" s="300"/>
      <c r="H457" s="300"/>
      <c r="I457" s="300"/>
      <c r="J457" s="301"/>
      <c r="K457" s="302"/>
      <c r="L457" s="302"/>
      <c r="M457" s="302"/>
      <c r="N457" s="302"/>
      <c r="O457" s="301"/>
      <c r="P457" s="303">
        <v>0</v>
      </c>
      <c r="Q457" s="303">
        <v>0</v>
      </c>
      <c r="R457" s="303">
        <v>0</v>
      </c>
      <c r="S457" s="303">
        <v>0</v>
      </c>
      <c r="U457" s="320"/>
      <c r="W457" s="327"/>
      <c r="X457" s="322"/>
      <c r="Y457" s="328"/>
    </row>
    <row r="458" spans="1:25" x14ac:dyDescent="0.25">
      <c r="A458" s="298"/>
      <c r="B458" s="298"/>
      <c r="C458" s="307"/>
      <c r="D458" s="298"/>
      <c r="E458" s="298"/>
      <c r="F458" s="300"/>
      <c r="G458" s="300"/>
      <c r="H458" s="300"/>
      <c r="I458" s="300"/>
      <c r="J458" s="301"/>
      <c r="K458" s="302"/>
      <c r="L458" s="302"/>
      <c r="M458" s="302"/>
      <c r="N458" s="302"/>
      <c r="O458" s="301"/>
      <c r="P458" s="303">
        <v>0</v>
      </c>
      <c r="Q458" s="303">
        <v>0</v>
      </c>
      <c r="R458" s="303">
        <v>0</v>
      </c>
      <c r="S458" s="303">
        <v>0</v>
      </c>
      <c r="U458" s="320"/>
      <c r="W458" s="327"/>
      <c r="X458" s="322"/>
      <c r="Y458" s="328"/>
    </row>
    <row r="459" spans="1:25" x14ac:dyDescent="0.25">
      <c r="A459" s="298"/>
      <c r="B459" s="298"/>
      <c r="C459" s="307"/>
      <c r="D459" s="298"/>
      <c r="E459" s="298" t="s">
        <v>1257</v>
      </c>
      <c r="F459" s="300"/>
      <c r="G459" s="300"/>
      <c r="H459" s="300"/>
      <c r="I459" s="300"/>
      <c r="J459" s="301"/>
      <c r="K459" s="302"/>
      <c r="L459" s="302"/>
      <c r="M459" s="302"/>
      <c r="N459" s="302"/>
      <c r="O459" s="301"/>
      <c r="P459" s="303">
        <v>0</v>
      </c>
      <c r="Q459" s="303">
        <v>0</v>
      </c>
      <c r="R459" s="303">
        <v>0</v>
      </c>
      <c r="S459" s="303">
        <v>0</v>
      </c>
      <c r="U459" s="320"/>
      <c r="W459" s="327"/>
      <c r="X459" s="322"/>
      <c r="Y459" s="328"/>
    </row>
    <row r="460" spans="1:25" x14ac:dyDescent="0.25">
      <c r="A460" s="298"/>
      <c r="B460" s="298"/>
      <c r="C460" s="307"/>
      <c r="D460" s="298"/>
      <c r="E460" s="298" t="s">
        <v>1257</v>
      </c>
      <c r="F460" s="300"/>
      <c r="G460" s="300"/>
      <c r="H460" s="300"/>
      <c r="I460" s="300"/>
      <c r="J460" s="301"/>
      <c r="K460" s="302"/>
      <c r="L460" s="302"/>
      <c r="M460" s="302"/>
      <c r="N460" s="302"/>
      <c r="O460" s="301"/>
      <c r="P460" s="303">
        <v>0</v>
      </c>
      <c r="Q460" s="303">
        <v>0</v>
      </c>
      <c r="R460" s="303">
        <v>0</v>
      </c>
      <c r="S460" s="303">
        <v>0</v>
      </c>
      <c r="U460" s="320"/>
      <c r="W460" s="327"/>
      <c r="X460" s="322"/>
      <c r="Y460" s="328"/>
    </row>
    <row r="461" spans="1:25" x14ac:dyDescent="0.25">
      <c r="A461" s="298"/>
      <c r="B461" s="298"/>
      <c r="C461" s="307"/>
      <c r="D461" s="298"/>
      <c r="E461" s="298" t="s">
        <v>1257</v>
      </c>
      <c r="F461" s="300"/>
      <c r="G461" s="300"/>
      <c r="H461" s="300"/>
      <c r="I461" s="300"/>
      <c r="J461" s="301"/>
      <c r="K461" s="302"/>
      <c r="L461" s="302"/>
      <c r="M461" s="302"/>
      <c r="N461" s="302"/>
      <c r="O461" s="301"/>
      <c r="P461" s="303">
        <v>0</v>
      </c>
      <c r="Q461" s="303">
        <v>0</v>
      </c>
      <c r="R461" s="303">
        <v>0</v>
      </c>
      <c r="S461" s="303">
        <v>0</v>
      </c>
      <c r="U461" s="320"/>
      <c r="W461" s="327"/>
      <c r="X461" s="322"/>
      <c r="Y461" s="328"/>
    </row>
    <row r="462" spans="1:25" x14ac:dyDescent="0.25">
      <c r="A462" s="298"/>
      <c r="B462" s="298"/>
      <c r="C462" s="307"/>
      <c r="D462" s="298"/>
      <c r="E462" s="298" t="s">
        <v>1257</v>
      </c>
      <c r="F462" s="300"/>
      <c r="G462" s="300"/>
      <c r="H462" s="300"/>
      <c r="I462" s="300"/>
      <c r="J462" s="301"/>
      <c r="K462" s="302"/>
      <c r="L462" s="302"/>
      <c r="M462" s="302"/>
      <c r="N462" s="302"/>
      <c r="O462" s="301"/>
      <c r="P462" s="303">
        <v>0</v>
      </c>
      <c r="Q462" s="303">
        <v>0</v>
      </c>
      <c r="R462" s="303">
        <v>0</v>
      </c>
      <c r="S462" s="303">
        <v>0</v>
      </c>
      <c r="U462" s="320"/>
      <c r="W462" s="327"/>
      <c r="X462" s="322"/>
      <c r="Y462" s="328"/>
    </row>
    <row r="463" spans="1:25" x14ac:dyDescent="0.25">
      <c r="A463" s="298"/>
      <c r="B463" s="298"/>
      <c r="C463" s="307"/>
      <c r="D463" s="298"/>
      <c r="E463" s="298" t="s">
        <v>1257</v>
      </c>
      <c r="F463" s="300"/>
      <c r="G463" s="300"/>
      <c r="H463" s="300"/>
      <c r="I463" s="300"/>
      <c r="J463" s="301"/>
      <c r="K463" s="302"/>
      <c r="L463" s="302"/>
      <c r="M463" s="302"/>
      <c r="N463" s="302"/>
      <c r="O463" s="301"/>
      <c r="P463" s="303">
        <v>0</v>
      </c>
      <c r="Q463" s="303">
        <v>0</v>
      </c>
      <c r="R463" s="303">
        <v>0</v>
      </c>
      <c r="S463" s="303">
        <v>0</v>
      </c>
      <c r="U463" s="320"/>
      <c r="W463" s="327"/>
      <c r="X463" s="322"/>
      <c r="Y463" s="328"/>
    </row>
    <row r="464" spans="1:25" x14ac:dyDescent="0.25">
      <c r="A464" s="298"/>
      <c r="B464" s="298"/>
      <c r="C464" s="307"/>
      <c r="D464" s="298"/>
      <c r="E464" s="298" t="s">
        <v>1257</v>
      </c>
      <c r="F464" s="300"/>
      <c r="G464" s="300"/>
      <c r="H464" s="300"/>
      <c r="I464" s="300"/>
      <c r="J464" s="301"/>
      <c r="K464" s="302"/>
      <c r="L464" s="302"/>
      <c r="M464" s="302"/>
      <c r="N464" s="302"/>
      <c r="O464" s="301"/>
      <c r="P464" s="303">
        <v>0</v>
      </c>
      <c r="Q464" s="303">
        <v>0</v>
      </c>
      <c r="R464" s="303">
        <v>0</v>
      </c>
      <c r="S464" s="303">
        <v>0</v>
      </c>
      <c r="U464" s="320"/>
      <c r="W464" s="327"/>
      <c r="X464" s="322"/>
      <c r="Y464" s="328"/>
    </row>
    <row r="465" spans="1:25" x14ac:dyDescent="0.25">
      <c r="A465" s="298"/>
      <c r="B465" s="298"/>
      <c r="C465" s="307"/>
      <c r="D465" s="298"/>
      <c r="E465" s="298" t="s">
        <v>1257</v>
      </c>
      <c r="F465" s="300"/>
      <c r="G465" s="300"/>
      <c r="H465" s="300"/>
      <c r="I465" s="300"/>
      <c r="J465" s="301"/>
      <c r="K465" s="302"/>
      <c r="L465" s="302"/>
      <c r="M465" s="302"/>
      <c r="N465" s="302"/>
      <c r="O465" s="301"/>
      <c r="P465" s="303">
        <v>0</v>
      </c>
      <c r="Q465" s="303">
        <v>0</v>
      </c>
      <c r="R465" s="303">
        <v>0</v>
      </c>
      <c r="S465" s="303">
        <v>0</v>
      </c>
      <c r="U465" s="320"/>
      <c r="W465" s="327"/>
      <c r="X465" s="322"/>
      <c r="Y465" s="328"/>
    </row>
    <row r="466" spans="1:25" x14ac:dyDescent="0.25">
      <c r="A466" s="298"/>
      <c r="B466" s="298"/>
      <c r="C466" s="307"/>
      <c r="D466" s="298"/>
      <c r="E466" s="298" t="s">
        <v>1257</v>
      </c>
      <c r="F466" s="300"/>
      <c r="G466" s="300"/>
      <c r="H466" s="300"/>
      <c r="I466" s="300"/>
      <c r="J466" s="301"/>
      <c r="K466" s="302"/>
      <c r="L466" s="302"/>
      <c r="M466" s="302"/>
      <c r="N466" s="302"/>
      <c r="O466" s="301"/>
      <c r="P466" s="303">
        <v>0</v>
      </c>
      <c r="Q466" s="303">
        <v>0</v>
      </c>
      <c r="R466" s="303">
        <v>0</v>
      </c>
      <c r="S466" s="303">
        <v>0</v>
      </c>
      <c r="U466" s="320"/>
      <c r="W466" s="327"/>
      <c r="X466" s="322"/>
      <c r="Y466" s="328"/>
    </row>
    <row r="467" spans="1:25" x14ac:dyDescent="0.25">
      <c r="A467" s="298"/>
      <c r="B467" s="298"/>
      <c r="C467" s="307"/>
      <c r="D467" s="298"/>
      <c r="E467" s="298" t="s">
        <v>1257</v>
      </c>
      <c r="F467" s="300"/>
      <c r="G467" s="300"/>
      <c r="H467" s="300"/>
      <c r="I467" s="300"/>
      <c r="J467" s="301"/>
      <c r="K467" s="302"/>
      <c r="L467" s="302"/>
      <c r="M467" s="302"/>
      <c r="N467" s="302"/>
      <c r="O467" s="301"/>
      <c r="P467" s="303">
        <v>0</v>
      </c>
      <c r="Q467" s="303">
        <v>0</v>
      </c>
      <c r="R467" s="303">
        <v>0</v>
      </c>
      <c r="S467" s="303">
        <v>0</v>
      </c>
      <c r="U467" s="320"/>
      <c r="W467" s="327"/>
      <c r="X467" s="322"/>
      <c r="Y467" s="328"/>
    </row>
    <row r="468" spans="1:25" x14ac:dyDescent="0.25">
      <c r="A468" s="298"/>
      <c r="B468" s="298"/>
      <c r="C468" s="307"/>
      <c r="D468" s="298"/>
      <c r="E468" s="298" t="s">
        <v>1257</v>
      </c>
      <c r="F468" s="300"/>
      <c r="G468" s="300"/>
      <c r="H468" s="300"/>
      <c r="I468" s="300"/>
      <c r="J468" s="301"/>
      <c r="K468" s="302"/>
      <c r="L468" s="302"/>
      <c r="M468" s="302"/>
      <c r="N468" s="302"/>
      <c r="O468" s="301"/>
      <c r="P468" s="303">
        <v>0</v>
      </c>
      <c r="Q468" s="303">
        <v>0</v>
      </c>
      <c r="R468" s="303">
        <v>0</v>
      </c>
      <c r="S468" s="303">
        <v>0</v>
      </c>
      <c r="U468" s="320"/>
      <c r="W468" s="327"/>
      <c r="X468" s="322"/>
      <c r="Y468" s="328"/>
    </row>
    <row r="469" spans="1:25" x14ac:dyDescent="0.25">
      <c r="A469" s="298"/>
      <c r="B469" s="298"/>
      <c r="C469" s="307"/>
      <c r="D469" s="298"/>
      <c r="E469" s="298" t="s">
        <v>1257</v>
      </c>
      <c r="F469" s="300"/>
      <c r="G469" s="300"/>
      <c r="H469" s="300"/>
      <c r="I469" s="300"/>
      <c r="J469" s="301"/>
      <c r="K469" s="302"/>
      <c r="L469" s="302"/>
      <c r="M469" s="302"/>
      <c r="N469" s="302"/>
      <c r="O469" s="301"/>
      <c r="P469" s="303">
        <v>0</v>
      </c>
      <c r="Q469" s="303">
        <v>0</v>
      </c>
      <c r="R469" s="303">
        <v>0</v>
      </c>
      <c r="S469" s="303">
        <v>0</v>
      </c>
      <c r="U469" s="320"/>
      <c r="W469" s="327"/>
      <c r="X469" s="322"/>
      <c r="Y469" s="328"/>
    </row>
    <row r="470" spans="1:25" x14ac:dyDescent="0.25">
      <c r="A470" s="298"/>
      <c r="B470" s="298"/>
      <c r="C470" s="307"/>
      <c r="D470" s="298"/>
      <c r="E470" s="298" t="s">
        <v>1257</v>
      </c>
      <c r="F470" s="300"/>
      <c r="G470" s="300"/>
      <c r="H470" s="300"/>
      <c r="I470" s="300"/>
      <c r="J470" s="301"/>
      <c r="K470" s="302"/>
      <c r="L470" s="302"/>
      <c r="M470" s="302"/>
      <c r="N470" s="302"/>
      <c r="O470" s="301"/>
      <c r="P470" s="303">
        <v>0</v>
      </c>
      <c r="Q470" s="303">
        <v>0</v>
      </c>
      <c r="R470" s="303">
        <v>0</v>
      </c>
      <c r="S470" s="303">
        <v>0</v>
      </c>
      <c r="U470" s="320"/>
      <c r="W470" s="327"/>
      <c r="X470" s="322"/>
      <c r="Y470" s="328"/>
    </row>
    <row r="471" spans="1:25" x14ac:dyDescent="0.25">
      <c r="A471" s="298"/>
      <c r="B471" s="298"/>
      <c r="C471" s="307"/>
      <c r="D471" s="298"/>
      <c r="E471" s="298" t="s">
        <v>1257</v>
      </c>
      <c r="F471" s="300"/>
      <c r="G471" s="300"/>
      <c r="H471" s="300"/>
      <c r="I471" s="300"/>
      <c r="J471" s="301"/>
      <c r="K471" s="302"/>
      <c r="L471" s="302"/>
      <c r="M471" s="302"/>
      <c r="N471" s="302"/>
      <c r="O471" s="301"/>
      <c r="P471" s="303">
        <v>0</v>
      </c>
      <c r="Q471" s="303">
        <v>0</v>
      </c>
      <c r="R471" s="303">
        <v>0</v>
      </c>
      <c r="S471" s="303">
        <v>0</v>
      </c>
      <c r="U471" s="320"/>
      <c r="W471" s="327"/>
      <c r="X471" s="322"/>
      <c r="Y471" s="328"/>
    </row>
    <row r="472" spans="1:25" x14ac:dyDescent="0.25">
      <c r="A472" s="298"/>
      <c r="B472" s="298"/>
      <c r="C472" s="307"/>
      <c r="D472" s="298"/>
      <c r="E472" s="298" t="s">
        <v>1257</v>
      </c>
      <c r="F472" s="300"/>
      <c r="G472" s="300"/>
      <c r="H472" s="300"/>
      <c r="I472" s="300"/>
      <c r="J472" s="301"/>
      <c r="K472" s="302"/>
      <c r="L472" s="302"/>
      <c r="M472" s="302"/>
      <c r="N472" s="302"/>
      <c r="O472" s="301"/>
      <c r="P472" s="303">
        <v>0</v>
      </c>
      <c r="Q472" s="303">
        <v>0</v>
      </c>
      <c r="R472" s="303">
        <v>0</v>
      </c>
      <c r="S472" s="303">
        <v>0</v>
      </c>
      <c r="U472" s="320"/>
      <c r="W472" s="327"/>
      <c r="X472" s="322"/>
      <c r="Y472" s="328"/>
    </row>
    <row r="473" spans="1:25" x14ac:dyDescent="0.25">
      <c r="A473" s="298"/>
      <c r="B473" s="298"/>
      <c r="C473" s="307"/>
      <c r="D473" s="298"/>
      <c r="E473" s="298" t="s">
        <v>1257</v>
      </c>
      <c r="F473" s="300"/>
      <c r="G473" s="300"/>
      <c r="H473" s="300"/>
      <c r="I473" s="300"/>
      <c r="J473" s="301"/>
      <c r="K473" s="302"/>
      <c r="L473" s="302"/>
      <c r="M473" s="302"/>
      <c r="N473" s="302"/>
      <c r="O473" s="301"/>
      <c r="P473" s="303">
        <v>0</v>
      </c>
      <c r="Q473" s="303">
        <v>0</v>
      </c>
      <c r="R473" s="303">
        <v>0</v>
      </c>
      <c r="S473" s="303">
        <v>0</v>
      </c>
      <c r="U473" s="320"/>
      <c r="W473" s="327"/>
      <c r="X473" s="322"/>
      <c r="Y473" s="328"/>
    </row>
    <row r="474" spans="1:25" x14ac:dyDescent="0.25">
      <c r="A474" s="298"/>
      <c r="B474" s="298"/>
      <c r="C474" s="307"/>
      <c r="D474" s="298"/>
      <c r="E474" s="298" t="s">
        <v>1257</v>
      </c>
      <c r="F474" s="300"/>
      <c r="G474" s="300"/>
      <c r="H474" s="300"/>
      <c r="I474" s="300"/>
      <c r="J474" s="301"/>
      <c r="K474" s="302"/>
      <c r="L474" s="302"/>
      <c r="M474" s="302"/>
      <c r="N474" s="302"/>
      <c r="O474" s="301"/>
      <c r="P474" s="303">
        <v>0</v>
      </c>
      <c r="Q474" s="303">
        <v>0</v>
      </c>
      <c r="R474" s="303">
        <v>0</v>
      </c>
      <c r="S474" s="303">
        <v>0</v>
      </c>
      <c r="U474" s="320"/>
      <c r="W474" s="327"/>
      <c r="X474" s="322"/>
      <c r="Y474" s="328"/>
    </row>
    <row r="475" spans="1:25" x14ac:dyDescent="0.25">
      <c r="A475" s="298"/>
      <c r="B475" s="298"/>
      <c r="C475" s="307"/>
      <c r="D475" s="298"/>
      <c r="E475" s="298" t="s">
        <v>1257</v>
      </c>
      <c r="F475" s="300"/>
      <c r="G475" s="300"/>
      <c r="H475" s="300"/>
      <c r="I475" s="300"/>
      <c r="J475" s="301"/>
      <c r="K475" s="302"/>
      <c r="L475" s="302"/>
      <c r="M475" s="302"/>
      <c r="N475" s="302"/>
      <c r="O475" s="301"/>
      <c r="P475" s="303">
        <v>0</v>
      </c>
      <c r="Q475" s="303">
        <v>0</v>
      </c>
      <c r="R475" s="303">
        <v>0</v>
      </c>
      <c r="S475" s="303">
        <v>0</v>
      </c>
      <c r="U475" s="320"/>
      <c r="W475" s="327"/>
      <c r="X475" s="322"/>
      <c r="Y475" s="328"/>
    </row>
    <row r="476" spans="1:25" x14ac:dyDescent="0.25">
      <c r="A476" s="298"/>
      <c r="B476" s="298"/>
      <c r="C476" s="307"/>
      <c r="D476" s="298"/>
      <c r="E476" s="298" t="s">
        <v>1257</v>
      </c>
      <c r="F476" s="300"/>
      <c r="G476" s="300"/>
      <c r="H476" s="300"/>
      <c r="I476" s="300"/>
      <c r="J476" s="301"/>
      <c r="K476" s="302"/>
      <c r="L476" s="302"/>
      <c r="M476" s="302"/>
      <c r="N476" s="302"/>
      <c r="O476" s="301"/>
      <c r="P476" s="303">
        <v>0</v>
      </c>
      <c r="Q476" s="303">
        <v>0</v>
      </c>
      <c r="R476" s="303">
        <v>0</v>
      </c>
      <c r="S476" s="303">
        <v>0</v>
      </c>
      <c r="U476" s="320"/>
      <c r="W476" s="327"/>
      <c r="X476" s="322"/>
      <c r="Y476" s="328"/>
    </row>
    <row r="477" spans="1:25" x14ac:dyDescent="0.25">
      <c r="A477" s="298"/>
      <c r="B477" s="298"/>
      <c r="C477" s="307"/>
      <c r="D477" s="298"/>
      <c r="E477" s="298" t="s">
        <v>1257</v>
      </c>
      <c r="F477" s="300"/>
      <c r="G477" s="300"/>
      <c r="H477" s="300"/>
      <c r="I477" s="300"/>
      <c r="J477" s="301"/>
      <c r="K477" s="302"/>
      <c r="L477" s="302"/>
      <c r="M477" s="302"/>
      <c r="N477" s="302"/>
      <c r="O477" s="301"/>
      <c r="P477" s="303">
        <v>0</v>
      </c>
      <c r="Q477" s="303">
        <v>0</v>
      </c>
      <c r="R477" s="303">
        <v>0</v>
      </c>
      <c r="S477" s="303">
        <v>0</v>
      </c>
      <c r="U477" s="320"/>
      <c r="W477" s="327"/>
      <c r="X477" s="322"/>
      <c r="Y477" s="328"/>
    </row>
    <row r="478" spans="1:25" x14ac:dyDescent="0.25">
      <c r="A478" s="298"/>
      <c r="B478" s="298"/>
      <c r="C478" s="307"/>
      <c r="D478" s="298"/>
      <c r="E478" s="298" t="s">
        <v>1257</v>
      </c>
      <c r="F478" s="300"/>
      <c r="G478" s="300"/>
      <c r="H478" s="300"/>
      <c r="I478" s="300"/>
      <c r="J478" s="301"/>
      <c r="K478" s="302"/>
      <c r="L478" s="302"/>
      <c r="M478" s="302"/>
      <c r="N478" s="302"/>
      <c r="O478" s="301"/>
      <c r="P478" s="303">
        <v>0</v>
      </c>
      <c r="Q478" s="303">
        <v>0</v>
      </c>
      <c r="R478" s="303">
        <v>0</v>
      </c>
      <c r="S478" s="303">
        <v>0</v>
      </c>
      <c r="U478" s="320"/>
      <c r="W478" s="327"/>
      <c r="X478" s="322"/>
      <c r="Y478" s="328"/>
    </row>
    <row r="479" spans="1:25" x14ac:dyDescent="0.25">
      <c r="A479" s="298"/>
      <c r="B479" s="298"/>
      <c r="C479" s="307"/>
      <c r="D479" s="298"/>
      <c r="E479" s="298" t="s">
        <v>1257</v>
      </c>
      <c r="F479" s="300"/>
      <c r="G479" s="300"/>
      <c r="H479" s="300"/>
      <c r="I479" s="300"/>
      <c r="J479" s="301"/>
      <c r="K479" s="302"/>
      <c r="L479" s="302"/>
      <c r="M479" s="302"/>
      <c r="N479" s="302"/>
      <c r="O479" s="301"/>
      <c r="P479" s="303">
        <v>0</v>
      </c>
      <c r="Q479" s="303">
        <v>0</v>
      </c>
      <c r="R479" s="303">
        <v>0</v>
      </c>
      <c r="S479" s="303">
        <v>0</v>
      </c>
      <c r="U479" s="320"/>
      <c r="W479" s="327"/>
      <c r="X479" s="322"/>
      <c r="Y479" s="328"/>
    </row>
    <row r="480" spans="1:25" x14ac:dyDescent="0.25">
      <c r="A480" s="298"/>
      <c r="B480" s="298"/>
      <c r="C480" s="307"/>
      <c r="D480" s="298"/>
      <c r="E480" s="298" t="s">
        <v>1257</v>
      </c>
      <c r="F480" s="300"/>
      <c r="G480" s="300"/>
      <c r="H480" s="300"/>
      <c r="I480" s="300"/>
      <c r="J480" s="301"/>
      <c r="K480" s="302"/>
      <c r="L480" s="302"/>
      <c r="M480" s="302"/>
      <c r="N480" s="302"/>
      <c r="O480" s="301"/>
      <c r="P480" s="303">
        <v>0</v>
      </c>
      <c r="Q480" s="303">
        <v>0</v>
      </c>
      <c r="R480" s="303">
        <v>0</v>
      </c>
      <c r="S480" s="303">
        <v>0</v>
      </c>
      <c r="U480" s="320"/>
      <c r="W480" s="327"/>
      <c r="X480" s="322"/>
      <c r="Y480" s="328"/>
    </row>
    <row r="481" spans="1:25" x14ac:dyDescent="0.25">
      <c r="A481" s="298"/>
      <c r="B481" s="298"/>
      <c r="C481" s="307"/>
      <c r="D481" s="298"/>
      <c r="E481" s="298" t="s">
        <v>1257</v>
      </c>
      <c r="F481" s="300"/>
      <c r="G481" s="300"/>
      <c r="H481" s="300"/>
      <c r="I481" s="300"/>
      <c r="J481" s="301"/>
      <c r="K481" s="302"/>
      <c r="L481" s="302"/>
      <c r="M481" s="302"/>
      <c r="N481" s="302"/>
      <c r="O481" s="301"/>
      <c r="P481" s="303">
        <v>0</v>
      </c>
      <c r="Q481" s="303">
        <v>0</v>
      </c>
      <c r="R481" s="303">
        <v>0</v>
      </c>
      <c r="S481" s="303">
        <v>0</v>
      </c>
      <c r="U481" s="320"/>
      <c r="W481" s="327"/>
      <c r="X481" s="322"/>
      <c r="Y481" s="328"/>
    </row>
    <row r="482" spans="1:25" x14ac:dyDescent="0.25">
      <c r="A482" s="298"/>
      <c r="B482" s="298"/>
      <c r="C482" s="307"/>
      <c r="D482" s="298"/>
      <c r="E482" s="298" t="s">
        <v>1257</v>
      </c>
      <c r="F482" s="300"/>
      <c r="G482" s="300"/>
      <c r="H482" s="300"/>
      <c r="I482" s="300"/>
      <c r="J482" s="301"/>
      <c r="K482" s="302"/>
      <c r="L482" s="302"/>
      <c r="M482" s="302"/>
      <c r="N482" s="302"/>
      <c r="O482" s="301"/>
      <c r="P482" s="303">
        <v>0</v>
      </c>
      <c r="Q482" s="303">
        <v>0</v>
      </c>
      <c r="R482" s="303">
        <v>0</v>
      </c>
      <c r="S482" s="303">
        <v>0</v>
      </c>
      <c r="U482" s="320"/>
      <c r="W482" s="327"/>
      <c r="X482" s="322"/>
      <c r="Y482" s="328"/>
    </row>
    <row r="483" spans="1:25" x14ac:dyDescent="0.25">
      <c r="A483" s="298"/>
      <c r="B483" s="298"/>
      <c r="C483" s="307"/>
      <c r="D483" s="298"/>
      <c r="E483" s="298" t="s">
        <v>1257</v>
      </c>
      <c r="F483" s="300"/>
      <c r="G483" s="300"/>
      <c r="H483" s="300"/>
      <c r="I483" s="300"/>
      <c r="J483" s="301"/>
      <c r="K483" s="302"/>
      <c r="L483" s="302"/>
      <c r="M483" s="302"/>
      <c r="N483" s="302"/>
      <c r="O483" s="301"/>
      <c r="P483" s="303">
        <v>0</v>
      </c>
      <c r="Q483" s="303">
        <v>0</v>
      </c>
      <c r="R483" s="303">
        <v>0</v>
      </c>
      <c r="S483" s="303">
        <v>0</v>
      </c>
      <c r="U483" s="320"/>
      <c r="W483" s="327"/>
      <c r="X483" s="322"/>
      <c r="Y483" s="328"/>
    </row>
    <row r="484" spans="1:25" x14ac:dyDescent="0.25">
      <c r="A484" s="298"/>
      <c r="B484" s="298"/>
      <c r="C484" s="307"/>
      <c r="D484" s="298"/>
      <c r="E484" s="298" t="s">
        <v>1257</v>
      </c>
      <c r="F484" s="300"/>
      <c r="G484" s="300"/>
      <c r="H484" s="300"/>
      <c r="I484" s="300"/>
      <c r="J484" s="301"/>
      <c r="K484" s="302"/>
      <c r="L484" s="302"/>
      <c r="M484" s="302"/>
      <c r="N484" s="302"/>
      <c r="O484" s="301"/>
      <c r="P484" s="303">
        <v>0</v>
      </c>
      <c r="Q484" s="303">
        <v>0</v>
      </c>
      <c r="R484" s="303">
        <v>0</v>
      </c>
      <c r="S484" s="303">
        <v>0</v>
      </c>
      <c r="U484" s="320"/>
      <c r="W484" s="327"/>
      <c r="X484" s="322"/>
      <c r="Y484" s="328"/>
    </row>
    <row r="485" spans="1:25" x14ac:dyDescent="0.25">
      <c r="A485" s="298"/>
      <c r="B485" s="298"/>
      <c r="C485" s="307"/>
      <c r="D485" s="298"/>
      <c r="E485" s="298" t="s">
        <v>1257</v>
      </c>
      <c r="F485" s="300"/>
      <c r="G485" s="300"/>
      <c r="H485" s="300"/>
      <c r="I485" s="300"/>
      <c r="J485" s="301"/>
      <c r="K485" s="302"/>
      <c r="L485" s="302"/>
      <c r="M485" s="302"/>
      <c r="N485" s="302"/>
      <c r="O485" s="301"/>
      <c r="P485" s="303">
        <v>0</v>
      </c>
      <c r="Q485" s="303">
        <v>0</v>
      </c>
      <c r="R485" s="303">
        <v>0</v>
      </c>
      <c r="S485" s="303">
        <v>0</v>
      </c>
      <c r="U485" s="320"/>
      <c r="W485" s="327"/>
      <c r="X485" s="322"/>
      <c r="Y485" s="328"/>
    </row>
    <row r="486" spans="1:25" x14ac:dyDescent="0.25">
      <c r="A486" s="298"/>
      <c r="B486" s="298"/>
      <c r="C486" s="307"/>
      <c r="D486" s="298"/>
      <c r="E486" s="298" t="s">
        <v>1257</v>
      </c>
      <c r="F486" s="300"/>
      <c r="G486" s="300"/>
      <c r="H486" s="300"/>
      <c r="I486" s="300"/>
      <c r="J486" s="301"/>
      <c r="K486" s="302"/>
      <c r="L486" s="302"/>
      <c r="M486" s="302"/>
      <c r="N486" s="302"/>
      <c r="O486" s="301"/>
      <c r="P486" s="303">
        <v>0</v>
      </c>
      <c r="Q486" s="303">
        <v>0</v>
      </c>
      <c r="R486" s="303">
        <v>0</v>
      </c>
      <c r="S486" s="303">
        <v>0</v>
      </c>
      <c r="U486" s="320"/>
      <c r="W486" s="327"/>
      <c r="X486" s="322"/>
      <c r="Y486" s="328"/>
    </row>
    <row r="487" spans="1:25" x14ac:dyDescent="0.25">
      <c r="A487" s="298"/>
      <c r="B487" s="298"/>
      <c r="C487" s="307"/>
      <c r="D487" s="298"/>
      <c r="E487" s="298" t="s">
        <v>1257</v>
      </c>
      <c r="F487" s="300"/>
      <c r="G487" s="300"/>
      <c r="H487" s="300"/>
      <c r="I487" s="300"/>
      <c r="J487" s="301"/>
      <c r="K487" s="302"/>
      <c r="L487" s="302"/>
      <c r="M487" s="302"/>
      <c r="N487" s="302"/>
      <c r="O487" s="301"/>
      <c r="P487" s="303">
        <v>0</v>
      </c>
      <c r="Q487" s="303">
        <v>0</v>
      </c>
      <c r="R487" s="303">
        <v>0</v>
      </c>
      <c r="S487" s="303">
        <v>0</v>
      </c>
      <c r="U487" s="320"/>
      <c r="W487" s="327"/>
      <c r="X487" s="322"/>
      <c r="Y487" s="328"/>
    </row>
    <row r="488" spans="1:25" x14ac:dyDescent="0.25">
      <c r="A488" s="298"/>
      <c r="B488" s="298"/>
      <c r="C488" s="307"/>
      <c r="D488" s="298"/>
      <c r="E488" s="298" t="s">
        <v>1257</v>
      </c>
      <c r="F488" s="300"/>
      <c r="G488" s="300"/>
      <c r="H488" s="300"/>
      <c r="I488" s="300"/>
      <c r="J488" s="301"/>
      <c r="K488" s="302"/>
      <c r="L488" s="302"/>
      <c r="M488" s="302"/>
      <c r="N488" s="302"/>
      <c r="O488" s="301"/>
      <c r="P488" s="303">
        <v>0</v>
      </c>
      <c r="Q488" s="303">
        <v>0</v>
      </c>
      <c r="R488" s="303">
        <v>0</v>
      </c>
      <c r="S488" s="303">
        <v>0</v>
      </c>
      <c r="U488" s="320"/>
      <c r="W488" s="327"/>
      <c r="X488" s="322"/>
      <c r="Y488" s="328"/>
    </row>
    <row r="489" spans="1:25" x14ac:dyDescent="0.25">
      <c r="A489" s="298"/>
      <c r="B489" s="298"/>
      <c r="C489" s="307"/>
      <c r="D489" s="298"/>
      <c r="E489" s="298" t="s">
        <v>1257</v>
      </c>
      <c r="F489" s="300"/>
      <c r="G489" s="300"/>
      <c r="H489" s="300"/>
      <c r="I489" s="300"/>
      <c r="J489" s="301"/>
      <c r="K489" s="302"/>
      <c r="L489" s="302"/>
      <c r="M489" s="302"/>
      <c r="N489" s="302"/>
      <c r="O489" s="301"/>
      <c r="P489" s="303">
        <v>0</v>
      </c>
      <c r="Q489" s="303">
        <v>0</v>
      </c>
      <c r="R489" s="303">
        <v>0</v>
      </c>
      <c r="S489" s="303">
        <v>0</v>
      </c>
      <c r="U489" s="320"/>
      <c r="W489" s="327"/>
      <c r="X489" s="322"/>
      <c r="Y489" s="328"/>
    </row>
    <row r="490" spans="1:25" x14ac:dyDescent="0.25">
      <c r="A490" s="298"/>
      <c r="B490" s="298"/>
      <c r="C490" s="307"/>
      <c r="D490" s="298"/>
      <c r="E490" s="298" t="s">
        <v>1257</v>
      </c>
      <c r="F490" s="300"/>
      <c r="G490" s="300"/>
      <c r="H490" s="300"/>
      <c r="I490" s="300"/>
      <c r="J490" s="301"/>
      <c r="K490" s="302"/>
      <c r="L490" s="302"/>
      <c r="M490" s="302"/>
      <c r="N490" s="302"/>
      <c r="O490" s="301"/>
      <c r="P490" s="303">
        <v>0</v>
      </c>
      <c r="Q490" s="303">
        <v>0</v>
      </c>
      <c r="R490" s="303">
        <v>0</v>
      </c>
      <c r="S490" s="303">
        <v>0</v>
      </c>
      <c r="U490" s="320"/>
      <c r="W490" s="327"/>
      <c r="X490" s="322"/>
      <c r="Y490" s="328"/>
    </row>
    <row r="491" spans="1:25" x14ac:dyDescent="0.25">
      <c r="A491" s="298"/>
      <c r="B491" s="298"/>
      <c r="C491" s="307"/>
      <c r="D491" s="298"/>
      <c r="E491" s="298" t="s">
        <v>1257</v>
      </c>
      <c r="F491" s="300"/>
      <c r="G491" s="300"/>
      <c r="H491" s="300"/>
      <c r="I491" s="300"/>
      <c r="J491" s="301"/>
      <c r="K491" s="302"/>
      <c r="L491" s="302"/>
      <c r="M491" s="302"/>
      <c r="N491" s="302"/>
      <c r="O491" s="301"/>
      <c r="P491" s="303">
        <v>0</v>
      </c>
      <c r="Q491" s="303">
        <v>0</v>
      </c>
      <c r="R491" s="303">
        <v>0</v>
      </c>
      <c r="S491" s="303">
        <v>0</v>
      </c>
      <c r="U491" s="320"/>
      <c r="W491" s="327"/>
      <c r="X491" s="322"/>
      <c r="Y491" s="328"/>
    </row>
    <row r="492" spans="1:25" x14ac:dyDescent="0.25">
      <c r="A492" s="298"/>
      <c r="B492" s="298"/>
      <c r="C492" s="307"/>
      <c r="D492" s="298"/>
      <c r="E492" s="298" t="s">
        <v>1257</v>
      </c>
      <c r="F492" s="300"/>
      <c r="G492" s="300"/>
      <c r="H492" s="300"/>
      <c r="I492" s="300"/>
      <c r="J492" s="301"/>
      <c r="K492" s="302"/>
      <c r="L492" s="302"/>
      <c r="M492" s="302"/>
      <c r="N492" s="302"/>
      <c r="O492" s="301"/>
      <c r="P492" s="303">
        <v>0</v>
      </c>
      <c r="Q492" s="303">
        <v>0</v>
      </c>
      <c r="R492" s="303">
        <v>0</v>
      </c>
      <c r="S492" s="303">
        <v>0</v>
      </c>
      <c r="U492" s="320"/>
      <c r="W492" s="327"/>
      <c r="X492" s="322"/>
      <c r="Y492" s="328"/>
    </row>
    <row r="493" spans="1:25" x14ac:dyDescent="0.25">
      <c r="A493" s="298"/>
      <c r="B493" s="298"/>
      <c r="C493" s="307"/>
      <c r="D493" s="298"/>
      <c r="E493" s="298" t="s">
        <v>1257</v>
      </c>
      <c r="F493" s="300"/>
      <c r="G493" s="300"/>
      <c r="H493" s="300"/>
      <c r="I493" s="300"/>
      <c r="J493" s="301"/>
      <c r="K493" s="302"/>
      <c r="L493" s="302"/>
      <c r="M493" s="302"/>
      <c r="N493" s="302"/>
      <c r="O493" s="301"/>
      <c r="P493" s="303">
        <v>0</v>
      </c>
      <c r="Q493" s="303">
        <v>0</v>
      </c>
      <c r="R493" s="303">
        <v>0</v>
      </c>
      <c r="S493" s="303">
        <v>0</v>
      </c>
      <c r="U493" s="320"/>
      <c r="W493" s="327"/>
      <c r="X493" s="322"/>
      <c r="Y493" s="328"/>
    </row>
    <row r="494" spans="1:25" x14ac:dyDescent="0.25">
      <c r="A494" s="298"/>
      <c r="B494" s="298"/>
      <c r="C494" s="307"/>
      <c r="D494" s="298"/>
      <c r="E494" s="298" t="s">
        <v>1257</v>
      </c>
      <c r="F494" s="300"/>
      <c r="G494" s="300"/>
      <c r="H494" s="300"/>
      <c r="I494" s="300"/>
      <c r="J494" s="301"/>
      <c r="K494" s="302"/>
      <c r="L494" s="302"/>
      <c r="M494" s="302"/>
      <c r="N494" s="302"/>
      <c r="O494" s="301"/>
      <c r="P494" s="303">
        <v>0</v>
      </c>
      <c r="Q494" s="303">
        <v>0</v>
      </c>
      <c r="R494" s="303">
        <v>0</v>
      </c>
      <c r="S494" s="303">
        <v>0</v>
      </c>
      <c r="U494" s="320"/>
      <c r="W494" s="327"/>
      <c r="X494" s="322"/>
      <c r="Y494" s="328"/>
    </row>
    <row r="495" spans="1:25" x14ac:dyDescent="0.25">
      <c r="A495" s="298"/>
      <c r="B495" s="298"/>
      <c r="C495" s="307"/>
      <c r="D495" s="298"/>
      <c r="E495" s="298" t="s">
        <v>1257</v>
      </c>
      <c r="F495" s="300"/>
      <c r="G495" s="300"/>
      <c r="H495" s="300"/>
      <c r="I495" s="300"/>
      <c r="J495" s="301"/>
      <c r="K495" s="302"/>
      <c r="L495" s="302"/>
      <c r="M495" s="302"/>
      <c r="N495" s="302"/>
      <c r="O495" s="301"/>
      <c r="P495" s="303">
        <v>0</v>
      </c>
      <c r="Q495" s="303">
        <v>0</v>
      </c>
      <c r="R495" s="303">
        <v>0</v>
      </c>
      <c r="S495" s="303">
        <v>0</v>
      </c>
      <c r="U495" s="320"/>
      <c r="W495" s="327"/>
      <c r="X495" s="322"/>
      <c r="Y495" s="328"/>
    </row>
    <row r="496" spans="1:25" x14ac:dyDescent="0.25">
      <c r="E496" s="305" t="s">
        <v>1257</v>
      </c>
      <c r="P496" s="305">
        <v>0</v>
      </c>
      <c r="Q496" s="305">
        <v>0</v>
      </c>
      <c r="R496" s="305">
        <v>0</v>
      </c>
      <c r="S496" s="305">
        <v>0</v>
      </c>
    </row>
    <row r="497" spans="5:19" x14ac:dyDescent="0.25">
      <c r="E497" s="305" t="s">
        <v>1257</v>
      </c>
      <c r="P497" s="305">
        <v>0</v>
      </c>
      <c r="Q497" s="305">
        <v>0</v>
      </c>
      <c r="R497" s="305">
        <v>0</v>
      </c>
      <c r="S497" s="305">
        <v>0</v>
      </c>
    </row>
    <row r="498" spans="5:19" x14ac:dyDescent="0.25">
      <c r="E498" s="305" t="s">
        <v>1257</v>
      </c>
      <c r="P498" s="305">
        <v>0</v>
      </c>
      <c r="Q498" s="305">
        <v>0</v>
      </c>
      <c r="R498" s="305">
        <v>0</v>
      </c>
      <c r="S498" s="305">
        <v>0</v>
      </c>
    </row>
    <row r="499" spans="5:19" x14ac:dyDescent="0.25">
      <c r="E499" s="305" t="s">
        <v>1257</v>
      </c>
      <c r="P499" s="305">
        <v>0</v>
      </c>
      <c r="Q499" s="305">
        <v>0</v>
      </c>
      <c r="R499" s="305">
        <v>0</v>
      </c>
      <c r="S499" s="305">
        <v>0</v>
      </c>
    </row>
    <row r="500" spans="5:19" x14ac:dyDescent="0.25">
      <c r="E500" s="305" t="s">
        <v>1257</v>
      </c>
      <c r="P500" s="305">
        <v>0</v>
      </c>
      <c r="Q500" s="305">
        <v>0</v>
      </c>
      <c r="R500" s="305">
        <v>0</v>
      </c>
      <c r="S500" s="305">
        <v>0</v>
      </c>
    </row>
    <row r="501" spans="5:19" x14ac:dyDescent="0.25">
      <c r="E501" s="305" t="s">
        <v>1257</v>
      </c>
      <c r="P501" s="305">
        <v>0</v>
      </c>
      <c r="Q501" s="305">
        <v>0</v>
      </c>
      <c r="R501" s="305">
        <v>0</v>
      </c>
      <c r="S501" s="305">
        <v>0</v>
      </c>
    </row>
    <row r="502" spans="5:19" x14ac:dyDescent="0.25">
      <c r="E502" s="305" t="s">
        <v>1257</v>
      </c>
      <c r="P502" s="305">
        <v>0</v>
      </c>
      <c r="Q502" s="305">
        <v>0</v>
      </c>
      <c r="R502" s="305">
        <v>0</v>
      </c>
      <c r="S502" s="305">
        <v>0</v>
      </c>
    </row>
    <row r="503" spans="5:19" x14ac:dyDescent="0.25">
      <c r="E503" s="305" t="s">
        <v>1257</v>
      </c>
      <c r="P503" s="305">
        <v>0</v>
      </c>
      <c r="Q503" s="305">
        <v>0</v>
      </c>
      <c r="R503" s="305">
        <v>0</v>
      </c>
      <c r="S503" s="305">
        <v>0</v>
      </c>
    </row>
    <row r="504" spans="5:19" x14ac:dyDescent="0.25">
      <c r="E504" s="305" t="s">
        <v>1257</v>
      </c>
      <c r="P504" s="305">
        <v>0</v>
      </c>
      <c r="Q504" s="305">
        <v>0</v>
      </c>
      <c r="R504" s="305">
        <v>0</v>
      </c>
      <c r="S504" s="305">
        <v>0</v>
      </c>
    </row>
    <row r="505" spans="5:19" x14ac:dyDescent="0.25">
      <c r="E505" s="305" t="s">
        <v>1257</v>
      </c>
      <c r="P505" s="305">
        <v>0</v>
      </c>
      <c r="Q505" s="305">
        <v>0</v>
      </c>
      <c r="R505" s="305">
        <v>0</v>
      </c>
      <c r="S505" s="305">
        <v>0</v>
      </c>
    </row>
    <row r="506" spans="5:19" x14ac:dyDescent="0.25">
      <c r="E506" s="305" t="s">
        <v>1257</v>
      </c>
      <c r="P506" s="305">
        <v>0</v>
      </c>
      <c r="Q506" s="305">
        <v>0</v>
      </c>
      <c r="R506" s="305">
        <v>0</v>
      </c>
      <c r="S506" s="305">
        <v>0</v>
      </c>
    </row>
    <row r="507" spans="5:19" x14ac:dyDescent="0.25">
      <c r="E507" s="305" t="s">
        <v>1257</v>
      </c>
      <c r="P507" s="305">
        <v>0</v>
      </c>
      <c r="Q507" s="305">
        <v>0</v>
      </c>
      <c r="R507" s="305">
        <v>0</v>
      </c>
      <c r="S507" s="305">
        <v>0</v>
      </c>
    </row>
    <row r="508" spans="5:19" x14ac:dyDescent="0.25">
      <c r="E508" s="305" t="s">
        <v>1257</v>
      </c>
      <c r="P508" s="305">
        <v>0</v>
      </c>
      <c r="Q508" s="305">
        <v>0</v>
      </c>
      <c r="R508" s="305">
        <v>0</v>
      </c>
      <c r="S508" s="305">
        <v>0</v>
      </c>
    </row>
    <row r="509" spans="5:19" x14ac:dyDescent="0.25">
      <c r="E509" s="305" t="s">
        <v>1257</v>
      </c>
      <c r="P509" s="305">
        <v>0</v>
      </c>
      <c r="Q509" s="305">
        <v>0</v>
      </c>
      <c r="R509" s="305">
        <v>0</v>
      </c>
      <c r="S509" s="305">
        <v>0</v>
      </c>
    </row>
    <row r="510" spans="5:19" x14ac:dyDescent="0.25">
      <c r="E510" s="305" t="s">
        <v>1257</v>
      </c>
      <c r="P510" s="305">
        <v>0</v>
      </c>
      <c r="Q510" s="305">
        <v>0</v>
      </c>
      <c r="R510" s="305">
        <v>0</v>
      </c>
      <c r="S510" s="305">
        <v>0</v>
      </c>
    </row>
    <row r="511" spans="5:19" x14ac:dyDescent="0.25">
      <c r="E511" s="305" t="s">
        <v>1257</v>
      </c>
      <c r="P511" s="305">
        <v>0</v>
      </c>
      <c r="Q511" s="305">
        <v>0</v>
      </c>
      <c r="R511" s="305">
        <v>0</v>
      </c>
      <c r="S511" s="305">
        <v>0</v>
      </c>
    </row>
    <row r="512" spans="5:19" x14ac:dyDescent="0.25">
      <c r="E512" s="305" t="s">
        <v>1257</v>
      </c>
      <c r="P512" s="305">
        <v>0</v>
      </c>
      <c r="Q512" s="305">
        <v>0</v>
      </c>
      <c r="R512" s="305">
        <v>0</v>
      </c>
      <c r="S512" s="305">
        <v>0</v>
      </c>
    </row>
    <row r="513" spans="5:19" x14ac:dyDescent="0.25">
      <c r="E513" s="305" t="s">
        <v>1257</v>
      </c>
      <c r="P513" s="305">
        <v>0</v>
      </c>
      <c r="Q513" s="305">
        <v>0</v>
      </c>
      <c r="R513" s="305">
        <v>0</v>
      </c>
      <c r="S513" s="305">
        <v>0</v>
      </c>
    </row>
    <row r="514" spans="5:19" x14ac:dyDescent="0.25">
      <c r="E514" s="305" t="s">
        <v>1257</v>
      </c>
      <c r="P514" s="305">
        <v>0</v>
      </c>
      <c r="Q514" s="305">
        <v>0</v>
      </c>
      <c r="R514" s="305">
        <v>0</v>
      </c>
      <c r="S514" s="305">
        <v>0</v>
      </c>
    </row>
    <row r="515" spans="5:19" x14ac:dyDescent="0.25">
      <c r="E515" s="305" t="s">
        <v>1257</v>
      </c>
      <c r="P515" s="305">
        <v>0</v>
      </c>
      <c r="Q515" s="305">
        <v>0</v>
      </c>
      <c r="R515" s="305">
        <v>0</v>
      </c>
      <c r="S515" s="305">
        <v>0</v>
      </c>
    </row>
    <row r="516" spans="5:19" x14ac:dyDescent="0.25">
      <c r="E516" s="305" t="s">
        <v>1257</v>
      </c>
      <c r="P516" s="305">
        <v>0</v>
      </c>
      <c r="Q516" s="305">
        <v>0</v>
      </c>
      <c r="R516" s="305">
        <v>0</v>
      </c>
      <c r="S516" s="305">
        <v>0</v>
      </c>
    </row>
    <row r="517" spans="5:19" x14ac:dyDescent="0.25">
      <c r="E517" s="305" t="s">
        <v>1257</v>
      </c>
      <c r="P517" s="305">
        <v>0</v>
      </c>
      <c r="Q517" s="305">
        <v>0</v>
      </c>
      <c r="R517" s="305">
        <v>0</v>
      </c>
      <c r="S517" s="305">
        <v>0</v>
      </c>
    </row>
    <row r="518" spans="5:19" x14ac:dyDescent="0.25">
      <c r="E518" s="305" t="s">
        <v>1257</v>
      </c>
      <c r="P518" s="305">
        <v>0</v>
      </c>
      <c r="Q518" s="305">
        <v>0</v>
      </c>
      <c r="R518" s="305">
        <v>0</v>
      </c>
      <c r="S518" s="305">
        <v>0</v>
      </c>
    </row>
    <row r="519" spans="5:19" x14ac:dyDescent="0.25">
      <c r="E519" s="305" t="s">
        <v>1257</v>
      </c>
      <c r="P519" s="305">
        <v>0</v>
      </c>
      <c r="Q519" s="305">
        <v>0</v>
      </c>
      <c r="R519" s="305">
        <v>0</v>
      </c>
      <c r="S519" s="305">
        <v>0</v>
      </c>
    </row>
    <row r="520" spans="5:19" x14ac:dyDescent="0.25">
      <c r="E520" s="305" t="s">
        <v>1257</v>
      </c>
      <c r="P520" s="305">
        <v>0</v>
      </c>
      <c r="Q520" s="305">
        <v>0</v>
      </c>
      <c r="R520" s="305">
        <v>0</v>
      </c>
      <c r="S520" s="305">
        <v>0</v>
      </c>
    </row>
    <row r="521" spans="5:19" x14ac:dyDescent="0.25">
      <c r="E521" s="305" t="s">
        <v>1257</v>
      </c>
      <c r="P521" s="305">
        <v>0</v>
      </c>
      <c r="Q521" s="305">
        <v>0</v>
      </c>
      <c r="R521" s="305">
        <v>0</v>
      </c>
      <c r="S521" s="305">
        <v>0</v>
      </c>
    </row>
    <row r="522" spans="5:19" x14ac:dyDescent="0.25">
      <c r="E522" s="305" t="s">
        <v>1257</v>
      </c>
      <c r="P522" s="305">
        <v>0</v>
      </c>
      <c r="Q522" s="305">
        <v>0</v>
      </c>
      <c r="R522" s="305">
        <v>0</v>
      </c>
      <c r="S522" s="305">
        <v>0</v>
      </c>
    </row>
    <row r="523" spans="5:19" x14ac:dyDescent="0.25">
      <c r="E523" s="305" t="s">
        <v>1257</v>
      </c>
      <c r="P523" s="305">
        <v>0</v>
      </c>
      <c r="Q523" s="305">
        <v>0</v>
      </c>
      <c r="R523" s="305">
        <v>0</v>
      </c>
      <c r="S523" s="305">
        <v>0</v>
      </c>
    </row>
    <row r="524" spans="5:19" x14ac:dyDescent="0.25">
      <c r="E524" s="305" t="s">
        <v>1257</v>
      </c>
      <c r="P524" s="305">
        <v>0</v>
      </c>
      <c r="Q524" s="305">
        <v>0</v>
      </c>
      <c r="R524" s="305">
        <v>0</v>
      </c>
      <c r="S524" s="305">
        <v>0</v>
      </c>
    </row>
    <row r="525" spans="5:19" x14ac:dyDescent="0.25">
      <c r="E525" s="305" t="s">
        <v>1257</v>
      </c>
      <c r="P525" s="305">
        <v>0</v>
      </c>
      <c r="Q525" s="305">
        <v>0</v>
      </c>
      <c r="R525" s="305">
        <v>0</v>
      </c>
      <c r="S525" s="305">
        <v>0</v>
      </c>
    </row>
    <row r="526" spans="5:19" x14ac:dyDescent="0.25">
      <c r="E526" s="305" t="s">
        <v>1257</v>
      </c>
      <c r="P526" s="305">
        <v>0</v>
      </c>
      <c r="Q526" s="305">
        <v>0</v>
      </c>
      <c r="R526" s="305">
        <v>0</v>
      </c>
      <c r="S526" s="305">
        <v>0</v>
      </c>
    </row>
    <row r="527" spans="5:19" x14ac:dyDescent="0.25">
      <c r="E527" s="305" t="s">
        <v>1257</v>
      </c>
      <c r="P527" s="305">
        <v>0</v>
      </c>
      <c r="Q527" s="305">
        <v>0</v>
      </c>
      <c r="R527" s="305">
        <v>0</v>
      </c>
      <c r="S527" s="305">
        <v>0</v>
      </c>
    </row>
    <row r="528" spans="5:19" x14ac:dyDescent="0.25">
      <c r="E528" s="305" t="s">
        <v>1257</v>
      </c>
      <c r="P528" s="305">
        <v>0</v>
      </c>
      <c r="Q528" s="305">
        <v>0</v>
      </c>
      <c r="R528" s="305">
        <v>0</v>
      </c>
      <c r="S528" s="305">
        <v>0</v>
      </c>
    </row>
    <row r="529" spans="5:19" x14ac:dyDescent="0.25">
      <c r="E529" s="305" t="s">
        <v>1257</v>
      </c>
      <c r="P529" s="305">
        <v>0</v>
      </c>
      <c r="Q529" s="305">
        <v>0</v>
      </c>
      <c r="R529" s="305">
        <v>0</v>
      </c>
      <c r="S529" s="305">
        <v>0</v>
      </c>
    </row>
    <row r="530" spans="5:19" x14ac:dyDescent="0.25">
      <c r="E530" s="305" t="s">
        <v>1257</v>
      </c>
      <c r="P530" s="305">
        <v>0</v>
      </c>
      <c r="Q530" s="305">
        <v>0</v>
      </c>
      <c r="R530" s="305">
        <v>0</v>
      </c>
      <c r="S530" s="305">
        <v>0</v>
      </c>
    </row>
    <row r="531" spans="5:19" x14ac:dyDescent="0.25">
      <c r="E531" s="305" t="s">
        <v>1257</v>
      </c>
      <c r="P531" s="305">
        <v>0</v>
      </c>
      <c r="Q531" s="305">
        <v>0</v>
      </c>
      <c r="R531" s="305">
        <v>0</v>
      </c>
      <c r="S531" s="305">
        <v>0</v>
      </c>
    </row>
    <row r="532" spans="5:19" x14ac:dyDescent="0.25">
      <c r="E532" s="305" t="s">
        <v>1257</v>
      </c>
      <c r="P532" s="305">
        <v>0</v>
      </c>
      <c r="Q532" s="305">
        <v>0</v>
      </c>
      <c r="R532" s="305">
        <v>0</v>
      </c>
      <c r="S532" s="305">
        <v>0</v>
      </c>
    </row>
    <row r="533" spans="5:19" x14ac:dyDescent="0.25">
      <c r="E533" s="305" t="s">
        <v>1257</v>
      </c>
      <c r="P533" s="305">
        <v>0</v>
      </c>
      <c r="Q533" s="305">
        <v>0</v>
      </c>
      <c r="R533" s="305">
        <v>0</v>
      </c>
      <c r="S533" s="305">
        <v>0</v>
      </c>
    </row>
    <row r="534" spans="5:19" x14ac:dyDescent="0.25">
      <c r="E534" s="305" t="s">
        <v>1257</v>
      </c>
      <c r="P534" s="305">
        <v>0</v>
      </c>
      <c r="Q534" s="305">
        <v>0</v>
      </c>
      <c r="R534" s="305">
        <v>0</v>
      </c>
      <c r="S534" s="305">
        <v>0</v>
      </c>
    </row>
    <row r="535" spans="5:19" x14ac:dyDescent="0.25">
      <c r="E535" s="305" t="s">
        <v>1257</v>
      </c>
      <c r="P535" s="305">
        <v>0</v>
      </c>
      <c r="Q535" s="305">
        <v>0</v>
      </c>
      <c r="R535" s="305">
        <v>0</v>
      </c>
      <c r="S535" s="305">
        <v>0</v>
      </c>
    </row>
    <row r="536" spans="5:19" x14ac:dyDescent="0.25">
      <c r="E536" s="305" t="s">
        <v>1257</v>
      </c>
      <c r="P536" s="305">
        <v>0</v>
      </c>
      <c r="Q536" s="305">
        <v>0</v>
      </c>
      <c r="R536" s="305">
        <v>0</v>
      </c>
      <c r="S536" s="305">
        <v>0</v>
      </c>
    </row>
    <row r="537" spans="5:19" x14ac:dyDescent="0.25">
      <c r="E537" s="305" t="s">
        <v>1257</v>
      </c>
      <c r="P537" s="305">
        <v>0</v>
      </c>
      <c r="Q537" s="305">
        <v>0</v>
      </c>
      <c r="R537" s="305">
        <v>0</v>
      </c>
      <c r="S537" s="305">
        <v>0</v>
      </c>
    </row>
    <row r="538" spans="5:19" x14ac:dyDescent="0.25">
      <c r="E538" s="305" t="s">
        <v>1257</v>
      </c>
      <c r="P538" s="305">
        <v>0</v>
      </c>
      <c r="Q538" s="305">
        <v>0</v>
      </c>
      <c r="R538" s="305">
        <v>0</v>
      </c>
      <c r="S538" s="305">
        <v>0</v>
      </c>
    </row>
    <row r="539" spans="5:19" x14ac:dyDescent="0.25">
      <c r="E539" s="305" t="s">
        <v>1257</v>
      </c>
      <c r="P539" s="305">
        <v>0</v>
      </c>
      <c r="Q539" s="305">
        <v>0</v>
      </c>
      <c r="R539" s="305">
        <v>0</v>
      </c>
      <c r="S539" s="305">
        <v>0</v>
      </c>
    </row>
    <row r="540" spans="5:19" x14ac:dyDescent="0.25">
      <c r="E540" s="305" t="s">
        <v>1257</v>
      </c>
      <c r="P540" s="305">
        <v>0</v>
      </c>
      <c r="Q540" s="305">
        <v>0</v>
      </c>
      <c r="R540" s="305">
        <v>0</v>
      </c>
      <c r="S540" s="305">
        <v>0</v>
      </c>
    </row>
    <row r="541" spans="5:19" x14ac:dyDescent="0.25">
      <c r="E541" s="305" t="s">
        <v>1257</v>
      </c>
      <c r="P541" s="305">
        <v>0</v>
      </c>
      <c r="Q541" s="305">
        <v>0</v>
      </c>
      <c r="R541" s="305">
        <v>0</v>
      </c>
      <c r="S541" s="305">
        <v>0</v>
      </c>
    </row>
    <row r="542" spans="5:19" x14ac:dyDescent="0.25">
      <c r="E542" s="305" t="s">
        <v>1257</v>
      </c>
      <c r="P542" s="305">
        <v>0</v>
      </c>
      <c r="Q542" s="305">
        <v>0</v>
      </c>
      <c r="R542" s="305">
        <v>0</v>
      </c>
      <c r="S542" s="305">
        <v>0</v>
      </c>
    </row>
    <row r="543" spans="5:19" x14ac:dyDescent="0.25">
      <c r="E543" s="305" t="s">
        <v>1257</v>
      </c>
      <c r="P543" s="305">
        <v>0</v>
      </c>
      <c r="Q543" s="305">
        <v>0</v>
      </c>
      <c r="R543" s="305">
        <v>0</v>
      </c>
      <c r="S543" s="305">
        <v>0</v>
      </c>
    </row>
    <row r="544" spans="5:19" x14ac:dyDescent="0.25">
      <c r="E544" s="305" t="s">
        <v>1257</v>
      </c>
      <c r="P544" s="305">
        <v>0</v>
      </c>
      <c r="Q544" s="305">
        <v>0</v>
      </c>
      <c r="R544" s="305">
        <v>0</v>
      </c>
      <c r="S544" s="305">
        <v>0</v>
      </c>
    </row>
    <row r="545" spans="4:19" x14ac:dyDescent="0.25">
      <c r="E545" s="305" t="s">
        <v>1257</v>
      </c>
      <c r="P545" s="305">
        <v>0</v>
      </c>
      <c r="Q545" s="305">
        <v>0</v>
      </c>
      <c r="R545" s="305">
        <v>0</v>
      </c>
      <c r="S545" s="305">
        <v>0</v>
      </c>
    </row>
    <row r="546" spans="4:19" x14ac:dyDescent="0.25">
      <c r="E546" s="305" t="s">
        <v>1257</v>
      </c>
      <c r="P546" s="305">
        <v>0</v>
      </c>
      <c r="Q546" s="305">
        <v>0</v>
      </c>
      <c r="R546" s="305">
        <v>0</v>
      </c>
      <c r="S546" s="305">
        <v>0</v>
      </c>
    </row>
    <row r="547" spans="4:19" x14ac:dyDescent="0.25">
      <c r="E547" s="305" t="s">
        <v>1257</v>
      </c>
      <c r="P547" s="305">
        <v>0</v>
      </c>
      <c r="Q547" s="305">
        <v>0</v>
      </c>
      <c r="R547" s="305">
        <v>0</v>
      </c>
      <c r="S547" s="305">
        <v>0</v>
      </c>
    </row>
    <row r="548" spans="4:19" x14ac:dyDescent="0.25">
      <c r="E548" s="305" t="s">
        <v>1257</v>
      </c>
      <c r="P548" s="305">
        <v>0</v>
      </c>
      <c r="Q548" s="305">
        <v>0</v>
      </c>
      <c r="R548" s="305">
        <v>0</v>
      </c>
      <c r="S548" s="305">
        <v>0</v>
      </c>
    </row>
    <row r="549" spans="4:19" x14ac:dyDescent="0.25">
      <c r="E549" s="305" t="s">
        <v>1257</v>
      </c>
      <c r="P549" s="305">
        <v>0</v>
      </c>
      <c r="Q549" s="305">
        <v>0</v>
      </c>
      <c r="R549" s="305">
        <v>0</v>
      </c>
      <c r="S549" s="305">
        <v>0</v>
      </c>
    </row>
    <row r="550" spans="4:19" x14ac:dyDescent="0.25">
      <c r="E550" s="305" t="s">
        <v>1257</v>
      </c>
      <c r="P550" s="305">
        <v>0</v>
      </c>
      <c r="Q550" s="305">
        <v>0</v>
      </c>
      <c r="R550" s="305">
        <v>0</v>
      </c>
      <c r="S550" s="305">
        <v>0</v>
      </c>
    </row>
    <row r="551" spans="4:19" x14ac:dyDescent="0.25">
      <c r="E551" s="305" t="s">
        <v>1257</v>
      </c>
      <c r="P551" s="305">
        <v>0</v>
      </c>
      <c r="Q551" s="305">
        <v>0</v>
      </c>
      <c r="R551" s="305">
        <v>0</v>
      </c>
      <c r="S551" s="305">
        <v>0</v>
      </c>
    </row>
    <row r="552" spans="4:19" x14ac:dyDescent="0.25">
      <c r="E552" s="305" t="s">
        <v>1257</v>
      </c>
      <c r="P552" s="305">
        <v>0</v>
      </c>
      <c r="Q552" s="305">
        <v>0</v>
      </c>
      <c r="R552" s="305">
        <v>0</v>
      </c>
      <c r="S552" s="305">
        <v>0</v>
      </c>
    </row>
    <row r="553" spans="4:19" x14ac:dyDescent="0.25">
      <c r="E553" s="305" t="s">
        <v>1257</v>
      </c>
      <c r="P553" s="305">
        <v>0</v>
      </c>
      <c r="Q553" s="305">
        <v>0</v>
      </c>
      <c r="R553" s="305">
        <v>0</v>
      </c>
      <c r="S553" s="305">
        <v>0</v>
      </c>
    </row>
    <row r="554" spans="4:19" x14ac:dyDescent="0.25">
      <c r="E554" s="305" t="s">
        <v>1257</v>
      </c>
      <c r="P554" s="305">
        <v>0</v>
      </c>
      <c r="Q554" s="305">
        <v>0</v>
      </c>
      <c r="R554" s="305">
        <v>0</v>
      </c>
      <c r="S554" s="305">
        <v>0</v>
      </c>
    </row>
    <row r="555" spans="4:19" x14ac:dyDescent="0.25">
      <c r="E555" s="305" t="s">
        <v>1257</v>
      </c>
      <c r="P555" s="305">
        <v>0</v>
      </c>
      <c r="Q555" s="305">
        <v>0</v>
      </c>
      <c r="R555" s="305">
        <v>0</v>
      </c>
      <c r="S555" s="305">
        <v>0</v>
      </c>
    </row>
    <row r="556" spans="4:19" x14ac:dyDescent="0.25">
      <c r="E556" s="305" t="s">
        <v>1257</v>
      </c>
      <c r="P556" s="305">
        <v>0</v>
      </c>
      <c r="Q556" s="305">
        <v>0</v>
      </c>
      <c r="R556" s="305">
        <v>0</v>
      </c>
      <c r="S556" s="305">
        <v>0</v>
      </c>
    </row>
    <row r="557" spans="4:19" x14ac:dyDescent="0.25">
      <c r="E557" s="305" t="s">
        <v>1257</v>
      </c>
      <c r="P557" s="305">
        <v>0</v>
      </c>
      <c r="Q557" s="305">
        <v>0</v>
      </c>
      <c r="R557" s="305">
        <v>0</v>
      </c>
      <c r="S557" s="305">
        <v>0</v>
      </c>
    </row>
    <row r="558" spans="4:19" x14ac:dyDescent="0.25">
      <c r="E558" s="305" t="s">
        <v>1257</v>
      </c>
      <c r="P558" s="305">
        <v>0</v>
      </c>
      <c r="Q558" s="305">
        <v>0</v>
      </c>
      <c r="R558" s="305">
        <v>0</v>
      </c>
      <c r="S558" s="305">
        <v>0</v>
      </c>
    </row>
    <row r="559" spans="4:19" x14ac:dyDescent="0.25">
      <c r="E559" s="305" t="s">
        <v>1257</v>
      </c>
      <c r="P559" s="305">
        <v>0</v>
      </c>
      <c r="Q559" s="305">
        <v>0</v>
      </c>
      <c r="R559" s="305">
        <v>0</v>
      </c>
      <c r="S559" s="305">
        <v>0</v>
      </c>
    </row>
    <row r="560" spans="4:19" x14ac:dyDescent="0.25">
      <c r="D560" s="305" t="b">
        <v>0</v>
      </c>
      <c r="E560" s="305" t="s">
        <v>1257</v>
      </c>
      <c r="P560" s="305">
        <v>0</v>
      </c>
      <c r="Q560" s="305">
        <v>0</v>
      </c>
      <c r="R560" s="305">
        <v>0</v>
      </c>
      <c r="S560" s="305">
        <v>0</v>
      </c>
    </row>
    <row r="561" spans="4:19" x14ac:dyDescent="0.25">
      <c r="D561" s="305" t="b">
        <v>0</v>
      </c>
      <c r="E561" s="305" t="s">
        <v>1257</v>
      </c>
      <c r="P561" s="305">
        <v>0</v>
      </c>
      <c r="Q561" s="305">
        <v>0</v>
      </c>
      <c r="R561" s="305">
        <v>0</v>
      </c>
      <c r="S561" s="305">
        <v>0</v>
      </c>
    </row>
    <row r="562" spans="4:19" x14ac:dyDescent="0.25">
      <c r="D562" s="305" t="b">
        <v>0</v>
      </c>
      <c r="E562" s="305" t="s">
        <v>1257</v>
      </c>
      <c r="P562" s="305">
        <v>0</v>
      </c>
      <c r="Q562" s="305">
        <v>0</v>
      </c>
      <c r="R562" s="305">
        <v>0</v>
      </c>
      <c r="S562" s="305">
        <v>0</v>
      </c>
    </row>
    <row r="563" spans="4:19" x14ac:dyDescent="0.25">
      <c r="D563" s="305" t="b">
        <v>0</v>
      </c>
      <c r="E563" s="305" t="s">
        <v>1257</v>
      </c>
      <c r="P563" s="305">
        <v>0</v>
      </c>
      <c r="Q563" s="305">
        <v>0</v>
      </c>
      <c r="R563" s="305">
        <v>0</v>
      </c>
      <c r="S563" s="305">
        <v>0</v>
      </c>
    </row>
    <row r="564" spans="4:19" x14ac:dyDescent="0.25">
      <c r="D564" s="305" t="b">
        <v>0</v>
      </c>
      <c r="E564" s="305" t="s">
        <v>1257</v>
      </c>
      <c r="P564" s="305">
        <v>0</v>
      </c>
      <c r="Q564" s="305">
        <v>0</v>
      </c>
      <c r="R564" s="305">
        <v>0</v>
      </c>
      <c r="S564" s="305">
        <v>0</v>
      </c>
    </row>
    <row r="565" spans="4:19" x14ac:dyDescent="0.25">
      <c r="D565" s="305" t="b">
        <v>0</v>
      </c>
      <c r="E565" s="305" t="s">
        <v>1257</v>
      </c>
      <c r="P565" s="305">
        <v>0</v>
      </c>
      <c r="Q565" s="305">
        <v>0</v>
      </c>
      <c r="R565" s="305">
        <v>0</v>
      </c>
      <c r="S565" s="305">
        <v>0</v>
      </c>
    </row>
    <row r="566" spans="4:19" x14ac:dyDescent="0.25">
      <c r="D566" s="305" t="b">
        <v>0</v>
      </c>
      <c r="E566" s="305" t="s">
        <v>1257</v>
      </c>
      <c r="P566" s="305">
        <v>0</v>
      </c>
      <c r="Q566" s="305">
        <v>0</v>
      </c>
      <c r="R566" s="305">
        <v>0</v>
      </c>
      <c r="S566" s="305">
        <v>0</v>
      </c>
    </row>
    <row r="567" spans="4:19" x14ac:dyDescent="0.25">
      <c r="D567" s="305" t="b">
        <v>0</v>
      </c>
      <c r="E567" s="305" t="s">
        <v>1257</v>
      </c>
      <c r="P567" s="305">
        <v>0</v>
      </c>
      <c r="Q567" s="305">
        <v>0</v>
      </c>
      <c r="R567" s="305">
        <v>0</v>
      </c>
      <c r="S567" s="305">
        <v>0</v>
      </c>
    </row>
    <row r="568" spans="4:19" x14ac:dyDescent="0.25">
      <c r="D568" s="305" t="b">
        <v>0</v>
      </c>
      <c r="E568" s="305" t="s">
        <v>1257</v>
      </c>
      <c r="P568" s="305">
        <v>0</v>
      </c>
      <c r="Q568" s="305">
        <v>0</v>
      </c>
      <c r="R568" s="305">
        <v>0</v>
      </c>
      <c r="S568" s="305">
        <v>0</v>
      </c>
    </row>
    <row r="569" spans="4:19" x14ac:dyDescent="0.25">
      <c r="D569" s="305" t="b">
        <v>0</v>
      </c>
      <c r="E569" s="305" t="s">
        <v>1257</v>
      </c>
      <c r="P569" s="305">
        <v>0</v>
      </c>
      <c r="Q569" s="305">
        <v>0</v>
      </c>
      <c r="R569" s="305">
        <v>0</v>
      </c>
      <c r="S569" s="305">
        <v>0</v>
      </c>
    </row>
    <row r="570" spans="4:19" x14ac:dyDescent="0.25">
      <c r="D570" s="305" t="b">
        <v>0</v>
      </c>
      <c r="E570" s="305" t="s">
        <v>1257</v>
      </c>
      <c r="P570" s="305">
        <v>0</v>
      </c>
      <c r="Q570" s="305">
        <v>0</v>
      </c>
      <c r="R570" s="305">
        <v>0</v>
      </c>
      <c r="S570" s="305">
        <v>0</v>
      </c>
    </row>
    <row r="571" spans="4:19" x14ac:dyDescent="0.25">
      <c r="D571" s="305" t="b">
        <v>0</v>
      </c>
      <c r="E571" s="305" t="s">
        <v>1257</v>
      </c>
      <c r="P571" s="305">
        <v>0</v>
      </c>
      <c r="Q571" s="305">
        <v>0</v>
      </c>
      <c r="R571" s="305">
        <v>0</v>
      </c>
      <c r="S571" s="305">
        <v>0</v>
      </c>
    </row>
    <row r="572" spans="4:19" x14ac:dyDescent="0.25">
      <c r="D572" s="305" t="b">
        <v>0</v>
      </c>
      <c r="E572" s="305" t="s">
        <v>1257</v>
      </c>
      <c r="P572" s="305">
        <v>0</v>
      </c>
      <c r="Q572" s="305">
        <v>0</v>
      </c>
      <c r="R572" s="305">
        <v>0</v>
      </c>
      <c r="S572" s="305">
        <v>0</v>
      </c>
    </row>
    <row r="573" spans="4:19" x14ac:dyDescent="0.25">
      <c r="D573" s="305" t="b">
        <v>0</v>
      </c>
      <c r="E573" s="305" t="s">
        <v>1257</v>
      </c>
      <c r="P573" s="305">
        <v>0</v>
      </c>
      <c r="Q573" s="305">
        <v>0</v>
      </c>
      <c r="R573" s="305">
        <v>0</v>
      </c>
      <c r="S573" s="305">
        <v>0</v>
      </c>
    </row>
    <row r="574" spans="4:19" x14ac:dyDescent="0.25">
      <c r="D574" s="305" t="b">
        <v>0</v>
      </c>
      <c r="E574" s="305" t="s">
        <v>1257</v>
      </c>
      <c r="P574" s="305">
        <v>0</v>
      </c>
      <c r="Q574" s="305">
        <v>0</v>
      </c>
      <c r="R574" s="305">
        <v>0</v>
      </c>
      <c r="S574" s="305">
        <v>0</v>
      </c>
    </row>
    <row r="575" spans="4:19" x14ac:dyDescent="0.25">
      <c r="D575" s="305" t="b">
        <v>0</v>
      </c>
      <c r="E575" s="305" t="s">
        <v>1257</v>
      </c>
      <c r="P575" s="305">
        <v>0</v>
      </c>
      <c r="Q575" s="305">
        <v>0</v>
      </c>
      <c r="R575" s="305">
        <v>0</v>
      </c>
      <c r="S575" s="305">
        <v>0</v>
      </c>
    </row>
    <row r="576" spans="4:19" x14ac:dyDescent="0.25">
      <c r="D576" s="305" t="b">
        <v>0</v>
      </c>
      <c r="E576" s="305" t="s">
        <v>1257</v>
      </c>
      <c r="P576" s="305">
        <v>0</v>
      </c>
      <c r="Q576" s="305">
        <v>0</v>
      </c>
      <c r="R576" s="305">
        <v>0</v>
      </c>
      <c r="S576" s="305">
        <v>0</v>
      </c>
    </row>
    <row r="577" spans="4:19" x14ac:dyDescent="0.25">
      <c r="D577" s="305" t="b">
        <v>0</v>
      </c>
      <c r="E577" s="305" t="s">
        <v>1257</v>
      </c>
      <c r="P577" s="305">
        <v>0</v>
      </c>
      <c r="Q577" s="305">
        <v>0</v>
      </c>
      <c r="R577" s="305">
        <v>0</v>
      </c>
      <c r="S577" s="305">
        <v>0</v>
      </c>
    </row>
    <row r="578" spans="4:19" x14ac:dyDescent="0.25">
      <c r="D578" s="305" t="b">
        <v>0</v>
      </c>
      <c r="E578" s="305" t="s">
        <v>1257</v>
      </c>
      <c r="P578" s="305">
        <v>0</v>
      </c>
      <c r="Q578" s="305">
        <v>0</v>
      </c>
      <c r="R578" s="305">
        <v>0</v>
      </c>
      <c r="S578" s="305">
        <v>0</v>
      </c>
    </row>
    <row r="579" spans="4:19" x14ac:dyDescent="0.25">
      <c r="D579" s="305" t="b">
        <v>0</v>
      </c>
      <c r="E579" s="305" t="s">
        <v>1257</v>
      </c>
      <c r="P579" s="305">
        <v>0</v>
      </c>
      <c r="Q579" s="305">
        <v>0</v>
      </c>
      <c r="R579" s="305">
        <v>0</v>
      </c>
      <c r="S579" s="305">
        <v>0</v>
      </c>
    </row>
    <row r="580" spans="4:19" x14ac:dyDescent="0.25">
      <c r="D580" s="305" t="b">
        <v>0</v>
      </c>
      <c r="E580" s="305" t="s">
        <v>1257</v>
      </c>
      <c r="P580" s="305">
        <v>0</v>
      </c>
      <c r="Q580" s="305">
        <v>0</v>
      </c>
      <c r="R580" s="305">
        <v>0</v>
      </c>
      <c r="S580" s="305">
        <v>0</v>
      </c>
    </row>
    <row r="581" spans="4:19" x14ac:dyDescent="0.25">
      <c r="D581" s="305" t="b">
        <v>0</v>
      </c>
      <c r="E581" s="305" t="s">
        <v>1257</v>
      </c>
      <c r="P581" s="305">
        <v>0</v>
      </c>
      <c r="Q581" s="305">
        <v>0</v>
      </c>
      <c r="R581" s="305">
        <v>0</v>
      </c>
      <c r="S581" s="305">
        <v>0</v>
      </c>
    </row>
    <row r="582" spans="4:19" x14ac:dyDescent="0.25">
      <c r="D582" s="305" t="b">
        <v>0</v>
      </c>
      <c r="E582" s="305" t="s">
        <v>1257</v>
      </c>
      <c r="P582" s="305">
        <v>0</v>
      </c>
      <c r="Q582" s="305">
        <v>0</v>
      </c>
      <c r="R582" s="305">
        <v>0</v>
      </c>
      <c r="S582" s="305">
        <v>0</v>
      </c>
    </row>
    <row r="583" spans="4:19" x14ac:dyDescent="0.25">
      <c r="D583" s="305" t="b">
        <v>0</v>
      </c>
      <c r="E583" s="305" t="s">
        <v>1257</v>
      </c>
      <c r="P583" s="305">
        <v>0</v>
      </c>
      <c r="Q583" s="305">
        <v>0</v>
      </c>
      <c r="R583" s="305">
        <v>0</v>
      </c>
      <c r="S583" s="305">
        <v>0</v>
      </c>
    </row>
    <row r="584" spans="4:19" x14ac:dyDescent="0.25">
      <c r="D584" s="305" t="b">
        <v>0</v>
      </c>
      <c r="E584" s="305" t="s">
        <v>1257</v>
      </c>
      <c r="P584" s="305">
        <v>0</v>
      </c>
      <c r="Q584" s="305">
        <v>0</v>
      </c>
      <c r="R584" s="305">
        <v>0</v>
      </c>
      <c r="S584" s="305">
        <v>0</v>
      </c>
    </row>
    <row r="585" spans="4:19" x14ac:dyDescent="0.25">
      <c r="D585" s="305" t="b">
        <v>0</v>
      </c>
      <c r="E585" s="305" t="s">
        <v>1257</v>
      </c>
      <c r="P585" s="305">
        <v>0</v>
      </c>
      <c r="Q585" s="305">
        <v>0</v>
      </c>
      <c r="R585" s="305">
        <v>0</v>
      </c>
      <c r="S585" s="305">
        <v>0</v>
      </c>
    </row>
    <row r="586" spans="4:19" x14ac:dyDescent="0.25">
      <c r="D586" s="305" t="b">
        <v>0</v>
      </c>
      <c r="E586" s="305" t="s">
        <v>1257</v>
      </c>
      <c r="P586" s="305">
        <v>0</v>
      </c>
      <c r="Q586" s="305">
        <v>0</v>
      </c>
      <c r="R586" s="305">
        <v>0</v>
      </c>
      <c r="S586" s="305">
        <v>0</v>
      </c>
    </row>
    <row r="587" spans="4:19" x14ac:dyDescent="0.25">
      <c r="D587" s="305" t="b">
        <v>0</v>
      </c>
      <c r="E587" s="305" t="s">
        <v>1257</v>
      </c>
      <c r="P587" s="305">
        <v>0</v>
      </c>
      <c r="Q587" s="305">
        <v>0</v>
      </c>
      <c r="R587" s="305">
        <v>0</v>
      </c>
      <c r="S587" s="305">
        <v>0</v>
      </c>
    </row>
    <row r="588" spans="4:19" x14ac:dyDescent="0.25">
      <c r="D588" s="305" t="b">
        <v>0</v>
      </c>
      <c r="E588" s="305" t="s">
        <v>1257</v>
      </c>
      <c r="P588" s="305">
        <v>0</v>
      </c>
      <c r="Q588" s="305">
        <v>0</v>
      </c>
      <c r="R588" s="305">
        <v>0</v>
      </c>
      <c r="S588" s="305">
        <v>0</v>
      </c>
    </row>
    <row r="589" spans="4:19" x14ac:dyDescent="0.25">
      <c r="D589" s="305" t="b">
        <v>0</v>
      </c>
      <c r="E589" s="305" t="s">
        <v>1257</v>
      </c>
      <c r="P589" s="305">
        <v>0</v>
      </c>
      <c r="Q589" s="305">
        <v>0</v>
      </c>
      <c r="R589" s="305">
        <v>0</v>
      </c>
      <c r="S589" s="305">
        <v>0</v>
      </c>
    </row>
    <row r="590" spans="4:19" x14ac:dyDescent="0.25">
      <c r="D590" s="305" t="b">
        <v>0</v>
      </c>
      <c r="E590" s="305" t="s">
        <v>1257</v>
      </c>
      <c r="P590" s="305">
        <v>0</v>
      </c>
      <c r="Q590" s="305">
        <v>0</v>
      </c>
      <c r="R590" s="305">
        <v>0</v>
      </c>
      <c r="S590" s="305">
        <v>0</v>
      </c>
    </row>
    <row r="591" spans="4:19" x14ac:dyDescent="0.25">
      <c r="D591" s="305" t="b">
        <v>0</v>
      </c>
      <c r="E591" s="305" t="s">
        <v>1257</v>
      </c>
      <c r="P591" s="305">
        <v>0</v>
      </c>
      <c r="Q591" s="305">
        <v>0</v>
      </c>
      <c r="R591" s="305">
        <v>0</v>
      </c>
      <c r="S591" s="305">
        <v>0</v>
      </c>
    </row>
    <row r="592" spans="4:19" x14ac:dyDescent="0.25">
      <c r="D592" s="305" t="b">
        <v>0</v>
      </c>
      <c r="E592" s="305" t="s">
        <v>1257</v>
      </c>
      <c r="P592" s="305">
        <v>0</v>
      </c>
      <c r="Q592" s="305">
        <v>0</v>
      </c>
      <c r="R592" s="305">
        <v>0</v>
      </c>
      <c r="S592" s="305">
        <v>0</v>
      </c>
    </row>
    <row r="593" spans="4:19" x14ac:dyDescent="0.25">
      <c r="D593" s="305" t="b">
        <v>0</v>
      </c>
      <c r="E593" s="305" t="s">
        <v>1257</v>
      </c>
      <c r="P593" s="305">
        <v>0</v>
      </c>
      <c r="Q593" s="305">
        <v>0</v>
      </c>
      <c r="R593" s="305">
        <v>0</v>
      </c>
      <c r="S593" s="305">
        <v>0</v>
      </c>
    </row>
    <row r="594" spans="4:19" x14ac:dyDescent="0.25">
      <c r="D594" s="305" t="b">
        <v>0</v>
      </c>
      <c r="E594" s="305" t="s">
        <v>1257</v>
      </c>
      <c r="P594" s="305">
        <v>0</v>
      </c>
      <c r="Q594" s="305">
        <v>0</v>
      </c>
      <c r="R594" s="305">
        <v>0</v>
      </c>
      <c r="S594" s="305">
        <v>0</v>
      </c>
    </row>
    <row r="595" spans="4:19" x14ac:dyDescent="0.25">
      <c r="D595" s="305" t="b">
        <v>0</v>
      </c>
      <c r="E595" s="305" t="s">
        <v>1257</v>
      </c>
      <c r="P595" s="305">
        <v>0</v>
      </c>
      <c r="Q595" s="305">
        <v>0</v>
      </c>
      <c r="R595" s="305">
        <v>0</v>
      </c>
      <c r="S595" s="305">
        <v>0</v>
      </c>
    </row>
    <row r="596" spans="4:19" x14ac:dyDescent="0.25">
      <c r="D596" s="305" t="b">
        <v>0</v>
      </c>
      <c r="E596" s="305" t="s">
        <v>1257</v>
      </c>
      <c r="P596" s="305">
        <v>0</v>
      </c>
      <c r="Q596" s="305">
        <v>0</v>
      </c>
      <c r="R596" s="305">
        <v>0</v>
      </c>
      <c r="S596" s="305">
        <v>0</v>
      </c>
    </row>
    <row r="597" spans="4:19" x14ac:dyDescent="0.25">
      <c r="D597" s="305" t="b">
        <v>0</v>
      </c>
      <c r="E597" s="305" t="s">
        <v>1257</v>
      </c>
      <c r="P597" s="305">
        <v>0</v>
      </c>
      <c r="Q597" s="305">
        <v>0</v>
      </c>
      <c r="R597" s="305">
        <v>0</v>
      </c>
      <c r="S597" s="305">
        <v>0</v>
      </c>
    </row>
    <row r="598" spans="4:19" x14ac:dyDescent="0.25">
      <c r="D598" s="305" t="b">
        <v>0</v>
      </c>
      <c r="E598" s="305" t="s">
        <v>1257</v>
      </c>
      <c r="P598" s="305">
        <v>0</v>
      </c>
      <c r="Q598" s="305">
        <v>0</v>
      </c>
      <c r="R598" s="305">
        <v>0</v>
      </c>
      <c r="S598" s="305">
        <v>0</v>
      </c>
    </row>
    <row r="599" spans="4:19" x14ac:dyDescent="0.25">
      <c r="D599" s="305" t="b">
        <v>0</v>
      </c>
      <c r="E599" s="305" t="s">
        <v>1257</v>
      </c>
      <c r="P599" s="305">
        <v>0</v>
      </c>
      <c r="Q599" s="305">
        <v>0</v>
      </c>
      <c r="R599" s="305">
        <v>0</v>
      </c>
      <c r="S599" s="305">
        <v>0</v>
      </c>
    </row>
    <row r="600" spans="4:19" x14ac:dyDescent="0.25">
      <c r="D600" s="305" t="b">
        <v>0</v>
      </c>
      <c r="E600" s="305" t="s">
        <v>1257</v>
      </c>
      <c r="P600" s="305">
        <v>0</v>
      </c>
      <c r="Q600" s="305">
        <v>0</v>
      </c>
      <c r="R600" s="305">
        <v>0</v>
      </c>
      <c r="S600" s="305">
        <v>0</v>
      </c>
    </row>
    <row r="601" spans="4:19" x14ac:dyDescent="0.25">
      <c r="D601" s="305" t="b">
        <v>0</v>
      </c>
      <c r="E601" s="305" t="s">
        <v>1257</v>
      </c>
      <c r="P601" s="305">
        <v>0</v>
      </c>
      <c r="Q601" s="305">
        <v>0</v>
      </c>
      <c r="R601" s="305">
        <v>0</v>
      </c>
      <c r="S601" s="305">
        <v>0</v>
      </c>
    </row>
    <row r="602" spans="4:19" x14ac:dyDescent="0.25">
      <c r="D602" s="305" t="b">
        <v>0</v>
      </c>
      <c r="E602" s="305" t="s">
        <v>1257</v>
      </c>
      <c r="P602" s="305">
        <v>0</v>
      </c>
      <c r="Q602" s="305">
        <v>0</v>
      </c>
      <c r="R602" s="305">
        <v>0</v>
      </c>
      <c r="S602" s="305">
        <v>0</v>
      </c>
    </row>
    <row r="603" spans="4:19" x14ac:dyDescent="0.25">
      <c r="D603" s="305" t="b">
        <v>0</v>
      </c>
      <c r="E603" s="305" t="s">
        <v>1257</v>
      </c>
      <c r="P603" s="305">
        <v>0</v>
      </c>
      <c r="Q603" s="305">
        <v>0</v>
      </c>
      <c r="R603" s="305">
        <v>0</v>
      </c>
      <c r="S603" s="305">
        <v>0</v>
      </c>
    </row>
    <row r="604" spans="4:19" x14ac:dyDescent="0.25">
      <c r="D604" s="305" t="b">
        <v>0</v>
      </c>
      <c r="E604" s="305" t="s">
        <v>1257</v>
      </c>
      <c r="P604" s="305">
        <v>0</v>
      </c>
      <c r="Q604" s="305">
        <v>0</v>
      </c>
      <c r="R604" s="305">
        <v>0</v>
      </c>
      <c r="S604" s="305">
        <v>0</v>
      </c>
    </row>
    <row r="605" spans="4:19" x14ac:dyDescent="0.25">
      <c r="D605" s="305" t="b">
        <v>0</v>
      </c>
      <c r="E605" s="305" t="s">
        <v>1257</v>
      </c>
      <c r="P605" s="305">
        <v>0</v>
      </c>
      <c r="Q605" s="305">
        <v>0</v>
      </c>
      <c r="R605" s="305">
        <v>0</v>
      </c>
      <c r="S605" s="305">
        <v>0</v>
      </c>
    </row>
    <row r="606" spans="4:19" x14ac:dyDescent="0.25">
      <c r="D606" s="305" t="b">
        <v>0</v>
      </c>
      <c r="E606" s="305" t="s">
        <v>1257</v>
      </c>
      <c r="P606" s="305">
        <v>0</v>
      </c>
      <c r="Q606" s="305">
        <v>0</v>
      </c>
      <c r="R606" s="305">
        <v>0</v>
      </c>
      <c r="S606" s="305">
        <v>0</v>
      </c>
    </row>
    <row r="607" spans="4:19" x14ac:dyDescent="0.25">
      <c r="D607" s="305" t="b">
        <v>0</v>
      </c>
      <c r="E607" s="305" t="s">
        <v>1257</v>
      </c>
      <c r="P607" s="305">
        <v>0</v>
      </c>
      <c r="Q607" s="305">
        <v>0</v>
      </c>
      <c r="R607" s="305">
        <v>0</v>
      </c>
      <c r="S607" s="305">
        <v>0</v>
      </c>
    </row>
    <row r="608" spans="4:19" x14ac:dyDescent="0.25">
      <c r="D608" s="305" t="b">
        <v>0</v>
      </c>
      <c r="E608" s="305" t="s">
        <v>1257</v>
      </c>
      <c r="P608" s="305">
        <v>0</v>
      </c>
      <c r="Q608" s="305">
        <v>0</v>
      </c>
      <c r="R608" s="305">
        <v>0</v>
      </c>
      <c r="S608" s="305">
        <v>0</v>
      </c>
    </row>
    <row r="609" spans="4:19" x14ac:dyDescent="0.25">
      <c r="D609" s="305" t="b">
        <v>0</v>
      </c>
      <c r="E609" s="305" t="s">
        <v>1257</v>
      </c>
      <c r="P609" s="305">
        <v>0</v>
      </c>
      <c r="Q609" s="305">
        <v>0</v>
      </c>
      <c r="R609" s="305">
        <v>0</v>
      </c>
      <c r="S609" s="305">
        <v>0</v>
      </c>
    </row>
    <row r="610" spans="4:19" x14ac:dyDescent="0.25">
      <c r="D610" s="305" t="b">
        <v>0</v>
      </c>
      <c r="E610" s="305" t="s">
        <v>1257</v>
      </c>
      <c r="P610" s="305">
        <v>0</v>
      </c>
      <c r="Q610" s="305">
        <v>0</v>
      </c>
      <c r="R610" s="305">
        <v>0</v>
      </c>
      <c r="S610" s="305">
        <v>0</v>
      </c>
    </row>
    <row r="611" spans="4:19" x14ac:dyDescent="0.25">
      <c r="D611" s="305" t="b">
        <v>0</v>
      </c>
      <c r="E611" s="305" t="s">
        <v>1257</v>
      </c>
      <c r="P611" s="305">
        <v>0</v>
      </c>
      <c r="Q611" s="305">
        <v>0</v>
      </c>
      <c r="R611" s="305">
        <v>0</v>
      </c>
      <c r="S611" s="305">
        <v>0</v>
      </c>
    </row>
    <row r="612" spans="4:19" x14ac:dyDescent="0.25">
      <c r="D612" s="305" t="b">
        <v>0</v>
      </c>
      <c r="E612" s="305" t="s">
        <v>1257</v>
      </c>
      <c r="P612" s="305">
        <v>0</v>
      </c>
      <c r="Q612" s="305">
        <v>0</v>
      </c>
      <c r="R612" s="305">
        <v>0</v>
      </c>
      <c r="S612" s="305">
        <v>0</v>
      </c>
    </row>
    <row r="613" spans="4:19" x14ac:dyDescent="0.25">
      <c r="D613" s="305" t="b">
        <v>0</v>
      </c>
      <c r="E613" s="305" t="s">
        <v>1257</v>
      </c>
      <c r="P613" s="305">
        <v>0</v>
      </c>
      <c r="Q613" s="305">
        <v>0</v>
      </c>
      <c r="R613" s="305">
        <v>0</v>
      </c>
      <c r="S613" s="305">
        <v>0</v>
      </c>
    </row>
    <row r="614" spans="4:19" x14ac:dyDescent="0.25">
      <c r="D614" s="305" t="b">
        <v>0</v>
      </c>
      <c r="E614" s="305" t="s">
        <v>1257</v>
      </c>
      <c r="P614" s="305">
        <v>0</v>
      </c>
      <c r="Q614" s="305">
        <v>0</v>
      </c>
      <c r="R614" s="305">
        <v>0</v>
      </c>
      <c r="S614" s="305">
        <v>0</v>
      </c>
    </row>
    <row r="615" spans="4:19" x14ac:dyDescent="0.25">
      <c r="D615" s="305" t="b">
        <v>0</v>
      </c>
      <c r="E615" s="305" t="s">
        <v>1257</v>
      </c>
      <c r="P615" s="305">
        <v>0</v>
      </c>
      <c r="Q615" s="305">
        <v>0</v>
      </c>
      <c r="R615" s="305">
        <v>0</v>
      </c>
      <c r="S615" s="305">
        <v>0</v>
      </c>
    </row>
    <row r="616" spans="4:19" x14ac:dyDescent="0.25">
      <c r="D616" s="305" t="b">
        <v>0</v>
      </c>
      <c r="E616" s="305" t="s">
        <v>1257</v>
      </c>
      <c r="P616" s="305">
        <v>0</v>
      </c>
      <c r="Q616" s="305">
        <v>0</v>
      </c>
      <c r="R616" s="305">
        <v>0</v>
      </c>
      <c r="S616" s="305">
        <v>0</v>
      </c>
    </row>
    <row r="617" spans="4:19" x14ac:dyDescent="0.25">
      <c r="D617" s="305" t="b">
        <v>0</v>
      </c>
      <c r="E617" s="305" t="s">
        <v>1257</v>
      </c>
      <c r="P617" s="305">
        <v>0</v>
      </c>
      <c r="Q617" s="305">
        <v>0</v>
      </c>
      <c r="R617" s="305">
        <v>0</v>
      </c>
      <c r="S617" s="305">
        <v>0</v>
      </c>
    </row>
    <row r="618" spans="4:19" x14ac:dyDescent="0.25">
      <c r="D618" s="305" t="b">
        <v>0</v>
      </c>
      <c r="E618" s="305" t="s">
        <v>1257</v>
      </c>
      <c r="P618" s="305">
        <v>0</v>
      </c>
      <c r="Q618" s="305">
        <v>0</v>
      </c>
      <c r="R618" s="305">
        <v>0</v>
      </c>
      <c r="S618" s="305">
        <v>0</v>
      </c>
    </row>
    <row r="619" spans="4:19" x14ac:dyDescent="0.25">
      <c r="D619" s="305" t="b">
        <v>0</v>
      </c>
      <c r="E619" s="305" t="s">
        <v>1257</v>
      </c>
      <c r="P619" s="305">
        <v>0</v>
      </c>
      <c r="Q619" s="305">
        <v>0</v>
      </c>
      <c r="R619" s="305">
        <v>0</v>
      </c>
      <c r="S619" s="305">
        <v>0</v>
      </c>
    </row>
    <row r="620" spans="4:19" x14ac:dyDescent="0.25">
      <c r="D620" s="305" t="b">
        <v>0</v>
      </c>
      <c r="E620" s="305" t="s">
        <v>1257</v>
      </c>
      <c r="P620" s="305">
        <v>0</v>
      </c>
      <c r="Q620" s="305">
        <v>0</v>
      </c>
      <c r="R620" s="305">
        <v>0</v>
      </c>
      <c r="S620" s="305">
        <v>0</v>
      </c>
    </row>
    <row r="621" spans="4:19" x14ac:dyDescent="0.25">
      <c r="D621" s="305" t="b">
        <v>0</v>
      </c>
      <c r="E621" s="305" t="s">
        <v>1257</v>
      </c>
      <c r="P621" s="305">
        <v>0</v>
      </c>
      <c r="Q621" s="305">
        <v>0</v>
      </c>
      <c r="R621" s="305">
        <v>0</v>
      </c>
      <c r="S621" s="305">
        <v>0</v>
      </c>
    </row>
    <row r="622" spans="4:19" x14ac:dyDescent="0.25">
      <c r="D622" s="305" t="b">
        <v>0</v>
      </c>
      <c r="E622" s="305" t="s">
        <v>1257</v>
      </c>
      <c r="P622" s="305">
        <v>0</v>
      </c>
      <c r="Q622" s="305">
        <v>0</v>
      </c>
      <c r="R622" s="305">
        <v>0</v>
      </c>
      <c r="S622" s="305">
        <v>0</v>
      </c>
    </row>
    <row r="623" spans="4:19" x14ac:dyDescent="0.25">
      <c r="D623" s="305" t="b">
        <v>0</v>
      </c>
      <c r="E623" s="305" t="s">
        <v>1257</v>
      </c>
      <c r="P623" s="305">
        <v>0</v>
      </c>
      <c r="Q623" s="305">
        <v>0</v>
      </c>
      <c r="R623" s="305">
        <v>0</v>
      </c>
      <c r="S623" s="305">
        <v>0</v>
      </c>
    </row>
    <row r="624" spans="4:19" x14ac:dyDescent="0.25">
      <c r="D624" s="305" t="b">
        <v>0</v>
      </c>
      <c r="E624" s="305" t="s">
        <v>1257</v>
      </c>
      <c r="P624" s="305">
        <v>0</v>
      </c>
      <c r="Q624" s="305">
        <v>0</v>
      </c>
      <c r="R624" s="305">
        <v>0</v>
      </c>
      <c r="S624" s="305">
        <v>0</v>
      </c>
    </row>
    <row r="625" spans="4:19" x14ac:dyDescent="0.25">
      <c r="D625" s="305" t="b">
        <v>0</v>
      </c>
      <c r="E625" s="305" t="s">
        <v>1257</v>
      </c>
      <c r="P625" s="305">
        <v>0</v>
      </c>
      <c r="Q625" s="305">
        <v>0</v>
      </c>
      <c r="R625" s="305">
        <v>0</v>
      </c>
      <c r="S625" s="305">
        <v>0</v>
      </c>
    </row>
    <row r="626" spans="4:19" x14ac:dyDescent="0.25">
      <c r="D626" s="305" t="b">
        <v>0</v>
      </c>
      <c r="E626" s="305" t="s">
        <v>1257</v>
      </c>
      <c r="P626" s="305">
        <v>0</v>
      </c>
      <c r="Q626" s="305">
        <v>0</v>
      </c>
      <c r="R626" s="305">
        <v>0</v>
      </c>
      <c r="S626" s="305">
        <v>0</v>
      </c>
    </row>
    <row r="627" spans="4:19" x14ac:dyDescent="0.25">
      <c r="D627" s="305" t="b">
        <v>0</v>
      </c>
      <c r="E627" s="305" t="s">
        <v>1257</v>
      </c>
      <c r="P627" s="305">
        <v>0</v>
      </c>
      <c r="Q627" s="305">
        <v>0</v>
      </c>
      <c r="R627" s="305">
        <v>0</v>
      </c>
      <c r="S627" s="305">
        <v>0</v>
      </c>
    </row>
    <row r="628" spans="4:19" x14ac:dyDescent="0.25">
      <c r="D628" s="305" t="b">
        <v>0</v>
      </c>
      <c r="E628" s="305" t="s">
        <v>1257</v>
      </c>
      <c r="P628" s="305">
        <v>0</v>
      </c>
      <c r="Q628" s="305">
        <v>0</v>
      </c>
      <c r="R628" s="305">
        <v>0</v>
      </c>
      <c r="S628" s="305">
        <v>0</v>
      </c>
    </row>
    <row r="629" spans="4:19" x14ac:dyDescent="0.25">
      <c r="D629" s="305" t="b">
        <v>0</v>
      </c>
      <c r="E629" s="305" t="s">
        <v>1257</v>
      </c>
      <c r="P629" s="305">
        <v>0</v>
      </c>
      <c r="Q629" s="305">
        <v>0</v>
      </c>
      <c r="R629" s="305">
        <v>0</v>
      </c>
      <c r="S629" s="305">
        <v>0</v>
      </c>
    </row>
    <row r="630" spans="4:19" x14ac:dyDescent="0.25">
      <c r="D630" s="305" t="b">
        <v>0</v>
      </c>
      <c r="E630" s="305" t="s">
        <v>1257</v>
      </c>
      <c r="P630" s="305">
        <v>0</v>
      </c>
      <c r="Q630" s="305">
        <v>0</v>
      </c>
      <c r="R630" s="305">
        <v>0</v>
      </c>
      <c r="S630" s="305">
        <v>0</v>
      </c>
    </row>
    <row r="631" spans="4:19" x14ac:dyDescent="0.25">
      <c r="D631" s="305" t="b">
        <v>0</v>
      </c>
      <c r="E631" s="305" t="s">
        <v>1257</v>
      </c>
      <c r="P631" s="305">
        <v>0</v>
      </c>
      <c r="Q631" s="305">
        <v>0</v>
      </c>
      <c r="R631" s="305">
        <v>0</v>
      </c>
      <c r="S631" s="305">
        <v>0</v>
      </c>
    </row>
    <row r="632" spans="4:19" x14ac:dyDescent="0.25">
      <c r="D632" s="305" t="b">
        <v>0</v>
      </c>
      <c r="E632" s="305" t="s">
        <v>1257</v>
      </c>
      <c r="P632" s="305">
        <v>0</v>
      </c>
      <c r="Q632" s="305">
        <v>0</v>
      </c>
      <c r="R632" s="305">
        <v>0</v>
      </c>
      <c r="S632" s="305">
        <v>0</v>
      </c>
    </row>
    <row r="633" spans="4:19" x14ac:dyDescent="0.25">
      <c r="D633" s="305" t="b">
        <v>0</v>
      </c>
      <c r="E633" s="305" t="s">
        <v>1257</v>
      </c>
      <c r="P633" s="305">
        <v>0</v>
      </c>
      <c r="Q633" s="305">
        <v>0</v>
      </c>
      <c r="R633" s="305">
        <v>0</v>
      </c>
      <c r="S633" s="305">
        <v>0</v>
      </c>
    </row>
    <row r="634" spans="4:19" x14ac:dyDescent="0.25">
      <c r="D634" s="305" t="b">
        <v>0</v>
      </c>
      <c r="E634" s="305" t="s">
        <v>1257</v>
      </c>
      <c r="P634" s="305">
        <v>0</v>
      </c>
      <c r="Q634" s="305">
        <v>0</v>
      </c>
      <c r="R634" s="305">
        <v>0</v>
      </c>
      <c r="S634" s="305">
        <v>0</v>
      </c>
    </row>
    <row r="635" spans="4:19" x14ac:dyDescent="0.25">
      <c r="D635" s="305" t="b">
        <v>0</v>
      </c>
      <c r="E635" s="305" t="s">
        <v>1257</v>
      </c>
      <c r="P635" s="305">
        <v>0</v>
      </c>
      <c r="Q635" s="305">
        <v>0</v>
      </c>
      <c r="R635" s="305">
        <v>0</v>
      </c>
      <c r="S635" s="305">
        <v>0</v>
      </c>
    </row>
    <row r="636" spans="4:19" x14ac:dyDescent="0.25">
      <c r="D636" s="305" t="b">
        <v>0</v>
      </c>
      <c r="E636" s="305" t="s">
        <v>1257</v>
      </c>
      <c r="P636" s="305">
        <v>0</v>
      </c>
      <c r="Q636" s="305">
        <v>0</v>
      </c>
      <c r="R636" s="305">
        <v>0</v>
      </c>
      <c r="S636" s="305">
        <v>0</v>
      </c>
    </row>
    <row r="637" spans="4:19" x14ac:dyDescent="0.25">
      <c r="D637" s="305" t="b">
        <v>0</v>
      </c>
      <c r="E637" s="305" t="s">
        <v>1257</v>
      </c>
      <c r="P637" s="305">
        <v>0</v>
      </c>
      <c r="Q637" s="305">
        <v>0</v>
      </c>
      <c r="R637" s="305">
        <v>0</v>
      </c>
      <c r="S637" s="305">
        <v>0</v>
      </c>
    </row>
    <row r="638" spans="4:19" x14ac:dyDescent="0.25">
      <c r="D638" s="305" t="b">
        <v>0</v>
      </c>
      <c r="E638" s="305" t="s">
        <v>1257</v>
      </c>
      <c r="P638" s="305">
        <v>0</v>
      </c>
      <c r="Q638" s="305">
        <v>0</v>
      </c>
      <c r="R638" s="305">
        <v>0</v>
      </c>
      <c r="S638" s="305">
        <v>0</v>
      </c>
    </row>
    <row r="639" spans="4:19" x14ac:dyDescent="0.25">
      <c r="D639" s="305" t="b">
        <v>0</v>
      </c>
      <c r="E639" s="305" t="s">
        <v>1257</v>
      </c>
      <c r="P639" s="305">
        <v>0</v>
      </c>
      <c r="Q639" s="305">
        <v>0</v>
      </c>
      <c r="R639" s="305">
        <v>0</v>
      </c>
      <c r="S639" s="305">
        <v>0</v>
      </c>
    </row>
    <row r="640" spans="4:19" x14ac:dyDescent="0.25">
      <c r="D640" s="305" t="b">
        <v>0</v>
      </c>
      <c r="E640" s="305" t="s">
        <v>1257</v>
      </c>
      <c r="P640" s="305">
        <v>0</v>
      </c>
      <c r="Q640" s="305">
        <v>0</v>
      </c>
      <c r="R640" s="305">
        <v>0</v>
      </c>
      <c r="S640" s="305">
        <v>0</v>
      </c>
    </row>
    <row r="641" spans="4:19" x14ac:dyDescent="0.25">
      <c r="D641" s="305" t="b">
        <v>0</v>
      </c>
      <c r="E641" s="305" t="s">
        <v>1257</v>
      </c>
      <c r="P641" s="305">
        <v>0</v>
      </c>
      <c r="Q641" s="305">
        <v>0</v>
      </c>
      <c r="R641" s="305">
        <v>0</v>
      </c>
      <c r="S641" s="305">
        <v>0</v>
      </c>
    </row>
    <row r="642" spans="4:19" x14ac:dyDescent="0.25">
      <c r="D642" s="305" t="b">
        <v>0</v>
      </c>
      <c r="E642" s="305" t="s">
        <v>1257</v>
      </c>
      <c r="P642" s="305">
        <v>0</v>
      </c>
      <c r="Q642" s="305">
        <v>0</v>
      </c>
      <c r="R642" s="305">
        <v>0</v>
      </c>
      <c r="S642" s="305">
        <v>0</v>
      </c>
    </row>
    <row r="643" spans="4:19" x14ac:dyDescent="0.25">
      <c r="D643" s="305" t="b">
        <v>0</v>
      </c>
      <c r="E643" s="305" t="s">
        <v>1257</v>
      </c>
      <c r="P643" s="305">
        <v>0</v>
      </c>
      <c r="Q643" s="305">
        <v>0</v>
      </c>
      <c r="R643" s="305">
        <v>0</v>
      </c>
      <c r="S643" s="305">
        <v>0</v>
      </c>
    </row>
    <row r="644" spans="4:19" x14ac:dyDescent="0.25">
      <c r="D644" s="305" t="b">
        <v>0</v>
      </c>
      <c r="E644" s="305" t="s">
        <v>1257</v>
      </c>
      <c r="P644" s="305">
        <v>0</v>
      </c>
      <c r="Q644" s="305">
        <v>0</v>
      </c>
      <c r="R644" s="305">
        <v>0</v>
      </c>
      <c r="S644" s="305">
        <v>0</v>
      </c>
    </row>
    <row r="645" spans="4:19" x14ac:dyDescent="0.25">
      <c r="D645" s="305" t="b">
        <v>0</v>
      </c>
      <c r="E645" s="305" t="s">
        <v>1257</v>
      </c>
      <c r="P645" s="305">
        <v>0</v>
      </c>
      <c r="Q645" s="305">
        <v>0</v>
      </c>
      <c r="R645" s="305">
        <v>0</v>
      </c>
      <c r="S645" s="305">
        <v>0</v>
      </c>
    </row>
    <row r="646" spans="4:19" x14ac:dyDescent="0.25">
      <c r="D646" s="305" t="b">
        <v>0</v>
      </c>
      <c r="E646" s="305" t="s">
        <v>1257</v>
      </c>
      <c r="P646" s="305">
        <v>0</v>
      </c>
      <c r="Q646" s="305">
        <v>0</v>
      </c>
      <c r="R646" s="305">
        <v>0</v>
      </c>
      <c r="S646" s="305">
        <v>0</v>
      </c>
    </row>
    <row r="647" spans="4:19" x14ac:dyDescent="0.25">
      <c r="D647" s="305" t="b">
        <v>0</v>
      </c>
      <c r="E647" s="305" t="s">
        <v>1257</v>
      </c>
      <c r="P647" s="305">
        <v>0</v>
      </c>
      <c r="Q647" s="305">
        <v>0</v>
      </c>
      <c r="R647" s="305">
        <v>0</v>
      </c>
      <c r="S647" s="305">
        <v>0</v>
      </c>
    </row>
    <row r="648" spans="4:19" x14ac:dyDescent="0.25">
      <c r="D648" s="305" t="b">
        <v>0</v>
      </c>
      <c r="E648" s="305" t="s">
        <v>1257</v>
      </c>
      <c r="P648" s="305">
        <v>0</v>
      </c>
      <c r="Q648" s="305">
        <v>0</v>
      </c>
      <c r="R648" s="305">
        <v>0</v>
      </c>
      <c r="S648" s="305">
        <v>0</v>
      </c>
    </row>
    <row r="649" spans="4:19" x14ac:dyDescent="0.25">
      <c r="D649" s="305" t="b">
        <v>0</v>
      </c>
      <c r="E649" s="305" t="s">
        <v>1257</v>
      </c>
      <c r="P649" s="305">
        <v>0</v>
      </c>
      <c r="Q649" s="305">
        <v>0</v>
      </c>
      <c r="R649" s="305">
        <v>0</v>
      </c>
      <c r="S649" s="305">
        <v>0</v>
      </c>
    </row>
    <row r="650" spans="4:19" x14ac:dyDescent="0.25">
      <c r="D650" s="305" t="b">
        <v>0</v>
      </c>
      <c r="E650" s="305" t="s">
        <v>1257</v>
      </c>
      <c r="P650" s="305">
        <v>0</v>
      </c>
      <c r="Q650" s="305">
        <v>0</v>
      </c>
      <c r="R650" s="305">
        <v>0</v>
      </c>
      <c r="S650" s="305">
        <v>0</v>
      </c>
    </row>
    <row r="651" spans="4:19" x14ac:dyDescent="0.25">
      <c r="D651" s="305" t="b">
        <v>0</v>
      </c>
      <c r="E651" s="305" t="s">
        <v>1257</v>
      </c>
      <c r="P651" s="305">
        <v>0</v>
      </c>
      <c r="Q651" s="305">
        <v>0</v>
      </c>
      <c r="R651" s="305">
        <v>0</v>
      </c>
      <c r="S651" s="305">
        <v>0</v>
      </c>
    </row>
    <row r="652" spans="4:19" x14ac:dyDescent="0.25">
      <c r="D652" s="305" t="b">
        <v>0</v>
      </c>
      <c r="E652" s="305" t="s">
        <v>1257</v>
      </c>
      <c r="P652" s="305">
        <v>0</v>
      </c>
      <c r="Q652" s="305">
        <v>0</v>
      </c>
      <c r="R652" s="305">
        <v>0</v>
      </c>
      <c r="S652" s="305">
        <v>0</v>
      </c>
    </row>
    <row r="653" spans="4:19" x14ac:dyDescent="0.25">
      <c r="D653" s="305" t="b">
        <v>0</v>
      </c>
      <c r="E653" s="305" t="s">
        <v>1257</v>
      </c>
      <c r="P653" s="305">
        <v>0</v>
      </c>
      <c r="Q653" s="305">
        <v>0</v>
      </c>
      <c r="R653" s="305">
        <v>0</v>
      </c>
      <c r="S653" s="305">
        <v>0</v>
      </c>
    </row>
    <row r="654" spans="4:19" x14ac:dyDescent="0.25">
      <c r="D654" s="305" t="b">
        <v>0</v>
      </c>
      <c r="E654" s="305" t="s">
        <v>1257</v>
      </c>
      <c r="P654" s="305">
        <v>0</v>
      </c>
      <c r="Q654" s="305">
        <v>0</v>
      </c>
      <c r="R654" s="305">
        <v>0</v>
      </c>
      <c r="S654" s="305">
        <v>0</v>
      </c>
    </row>
    <row r="655" spans="4:19" x14ac:dyDescent="0.25">
      <c r="D655" s="305" t="b">
        <v>0</v>
      </c>
      <c r="E655" s="305" t="s">
        <v>1257</v>
      </c>
      <c r="P655" s="305">
        <v>0</v>
      </c>
      <c r="Q655" s="305">
        <v>0</v>
      </c>
      <c r="R655" s="305">
        <v>0</v>
      </c>
      <c r="S655" s="305">
        <v>0</v>
      </c>
    </row>
    <row r="656" spans="4:19" x14ac:dyDescent="0.25">
      <c r="D656" s="305" t="b">
        <v>0</v>
      </c>
      <c r="E656" s="305" t="s">
        <v>1257</v>
      </c>
      <c r="P656" s="305">
        <v>0</v>
      </c>
      <c r="Q656" s="305">
        <v>0</v>
      </c>
      <c r="R656" s="305">
        <v>0</v>
      </c>
      <c r="S656" s="305">
        <v>0</v>
      </c>
    </row>
    <row r="657" spans="4:19" x14ac:dyDescent="0.25">
      <c r="D657" s="305" t="b">
        <v>0</v>
      </c>
      <c r="E657" s="305" t="s">
        <v>1257</v>
      </c>
      <c r="P657" s="305">
        <v>0</v>
      </c>
      <c r="Q657" s="305">
        <v>0</v>
      </c>
      <c r="R657" s="305">
        <v>0</v>
      </c>
      <c r="S657" s="305">
        <v>0</v>
      </c>
    </row>
    <row r="658" spans="4:19" x14ac:dyDescent="0.25">
      <c r="D658" s="305" t="b">
        <v>0</v>
      </c>
      <c r="E658" s="305" t="s">
        <v>1257</v>
      </c>
      <c r="P658" s="305">
        <v>0</v>
      </c>
      <c r="Q658" s="305">
        <v>0</v>
      </c>
      <c r="R658" s="305">
        <v>0</v>
      </c>
      <c r="S658" s="305">
        <v>0</v>
      </c>
    </row>
    <row r="659" spans="4:19" x14ac:dyDescent="0.25">
      <c r="D659" s="305" t="b">
        <v>0</v>
      </c>
      <c r="E659" s="305" t="s">
        <v>1257</v>
      </c>
      <c r="P659" s="305">
        <v>0</v>
      </c>
      <c r="Q659" s="305">
        <v>0</v>
      </c>
      <c r="R659" s="305">
        <v>0</v>
      </c>
      <c r="S659" s="305">
        <v>0</v>
      </c>
    </row>
    <row r="660" spans="4:19" x14ac:dyDescent="0.25">
      <c r="D660" s="305" t="b">
        <v>0</v>
      </c>
      <c r="E660" s="305" t="s">
        <v>1257</v>
      </c>
      <c r="P660" s="305">
        <v>0</v>
      </c>
      <c r="Q660" s="305">
        <v>0</v>
      </c>
      <c r="R660" s="305">
        <v>0</v>
      </c>
      <c r="S660" s="305">
        <v>0</v>
      </c>
    </row>
    <row r="661" spans="4:19" x14ac:dyDescent="0.25">
      <c r="D661" s="305" t="b">
        <v>0</v>
      </c>
      <c r="E661" s="305" t="s">
        <v>1257</v>
      </c>
      <c r="P661" s="305">
        <v>0</v>
      </c>
      <c r="Q661" s="305">
        <v>0</v>
      </c>
      <c r="R661" s="305">
        <v>0</v>
      </c>
      <c r="S661" s="305">
        <v>0</v>
      </c>
    </row>
    <row r="662" spans="4:19" x14ac:dyDescent="0.25">
      <c r="D662" s="305" t="b">
        <v>0</v>
      </c>
      <c r="E662" s="305" t="s">
        <v>1257</v>
      </c>
      <c r="P662" s="305">
        <v>0</v>
      </c>
      <c r="Q662" s="305">
        <v>0</v>
      </c>
      <c r="R662" s="305">
        <v>0</v>
      </c>
      <c r="S662" s="305">
        <v>0</v>
      </c>
    </row>
    <row r="663" spans="4:19" x14ac:dyDescent="0.25">
      <c r="D663" s="305" t="b">
        <v>0</v>
      </c>
      <c r="E663" s="305" t="s">
        <v>1257</v>
      </c>
      <c r="P663" s="305">
        <v>0</v>
      </c>
      <c r="Q663" s="305">
        <v>0</v>
      </c>
      <c r="R663" s="305">
        <v>0</v>
      </c>
      <c r="S663" s="305">
        <v>0</v>
      </c>
    </row>
    <row r="664" spans="4:19" x14ac:dyDescent="0.25">
      <c r="D664" s="305" t="b">
        <v>0</v>
      </c>
      <c r="E664" s="305" t="s">
        <v>1257</v>
      </c>
      <c r="P664" s="305">
        <v>0</v>
      </c>
      <c r="Q664" s="305">
        <v>0</v>
      </c>
      <c r="R664" s="305">
        <v>0</v>
      </c>
      <c r="S664" s="305">
        <v>0</v>
      </c>
    </row>
    <row r="665" spans="4:19" x14ac:dyDescent="0.25">
      <c r="D665" s="305" t="b">
        <v>0</v>
      </c>
      <c r="E665" s="305" t="s">
        <v>1257</v>
      </c>
      <c r="P665" s="305">
        <v>0</v>
      </c>
      <c r="Q665" s="305">
        <v>0</v>
      </c>
      <c r="R665" s="305">
        <v>0</v>
      </c>
      <c r="S665" s="305">
        <v>0</v>
      </c>
    </row>
    <row r="666" spans="4:19" x14ac:dyDescent="0.25">
      <c r="D666" s="305" t="b">
        <v>0</v>
      </c>
      <c r="E666" s="305" t="s">
        <v>1257</v>
      </c>
      <c r="P666" s="305">
        <v>0</v>
      </c>
      <c r="Q666" s="305">
        <v>0</v>
      </c>
      <c r="R666" s="305">
        <v>0</v>
      </c>
      <c r="S666" s="305">
        <v>0</v>
      </c>
    </row>
    <row r="667" spans="4:19" x14ac:dyDescent="0.25">
      <c r="D667" s="305" t="b">
        <v>0</v>
      </c>
      <c r="E667" s="305" t="s">
        <v>1257</v>
      </c>
      <c r="P667" s="305">
        <v>0</v>
      </c>
      <c r="Q667" s="305">
        <v>0</v>
      </c>
      <c r="R667" s="305">
        <v>0</v>
      </c>
      <c r="S667" s="305">
        <v>0</v>
      </c>
    </row>
    <row r="668" spans="4:19" x14ac:dyDescent="0.25">
      <c r="D668" s="305" t="b">
        <v>0</v>
      </c>
      <c r="E668" s="305" t="s">
        <v>1257</v>
      </c>
      <c r="P668" s="305">
        <v>0</v>
      </c>
      <c r="Q668" s="305">
        <v>0</v>
      </c>
      <c r="R668" s="305">
        <v>0</v>
      </c>
      <c r="S668" s="305">
        <v>0</v>
      </c>
    </row>
    <row r="669" spans="4:19" x14ac:dyDescent="0.25">
      <c r="D669" s="305" t="b">
        <v>0</v>
      </c>
      <c r="E669" s="305" t="s">
        <v>1257</v>
      </c>
      <c r="P669" s="305">
        <v>0</v>
      </c>
      <c r="Q669" s="305">
        <v>0</v>
      </c>
      <c r="R669" s="305">
        <v>0</v>
      </c>
      <c r="S669" s="305">
        <v>0</v>
      </c>
    </row>
    <row r="670" spans="4:19" x14ac:dyDescent="0.25">
      <c r="D670" s="305" t="b">
        <v>0</v>
      </c>
      <c r="E670" s="305" t="s">
        <v>1257</v>
      </c>
      <c r="P670" s="305">
        <v>0</v>
      </c>
      <c r="Q670" s="305">
        <v>0</v>
      </c>
      <c r="R670" s="305">
        <v>0</v>
      </c>
      <c r="S670" s="305">
        <v>0</v>
      </c>
    </row>
    <row r="671" spans="4:19" x14ac:dyDescent="0.25">
      <c r="D671" s="305" t="b">
        <v>0</v>
      </c>
      <c r="E671" s="305" t="s">
        <v>1257</v>
      </c>
      <c r="P671" s="305">
        <v>0</v>
      </c>
      <c r="Q671" s="305">
        <v>0</v>
      </c>
      <c r="R671" s="305">
        <v>0</v>
      </c>
      <c r="S671" s="305">
        <v>0</v>
      </c>
    </row>
    <row r="672" spans="4:19" x14ac:dyDescent="0.25">
      <c r="D672" s="305" t="b">
        <v>0</v>
      </c>
      <c r="E672" s="305" t="s">
        <v>1257</v>
      </c>
      <c r="P672" s="305">
        <v>0</v>
      </c>
      <c r="Q672" s="305">
        <v>0</v>
      </c>
      <c r="R672" s="305">
        <v>0</v>
      </c>
      <c r="S672" s="305">
        <v>0</v>
      </c>
    </row>
    <row r="673" spans="4:19" x14ac:dyDescent="0.25">
      <c r="D673" s="305" t="b">
        <v>0</v>
      </c>
      <c r="E673" s="305" t="s">
        <v>1257</v>
      </c>
      <c r="P673" s="305">
        <v>0</v>
      </c>
      <c r="Q673" s="305">
        <v>0</v>
      </c>
      <c r="R673" s="305">
        <v>0</v>
      </c>
      <c r="S673" s="305">
        <v>0</v>
      </c>
    </row>
    <row r="674" spans="4:19" x14ac:dyDescent="0.25">
      <c r="D674" s="305" t="b">
        <v>0</v>
      </c>
      <c r="E674" s="305" t="s">
        <v>1257</v>
      </c>
      <c r="P674" s="305">
        <v>0</v>
      </c>
      <c r="Q674" s="305">
        <v>0</v>
      </c>
      <c r="R674" s="305">
        <v>0</v>
      </c>
      <c r="S674" s="305">
        <v>0</v>
      </c>
    </row>
    <row r="675" spans="4:19" x14ac:dyDescent="0.25">
      <c r="D675" s="305" t="b">
        <v>0</v>
      </c>
      <c r="E675" s="305" t="s">
        <v>1257</v>
      </c>
      <c r="P675" s="305">
        <v>0</v>
      </c>
      <c r="Q675" s="305">
        <v>0</v>
      </c>
      <c r="R675" s="305">
        <v>0</v>
      </c>
      <c r="S675" s="305">
        <v>0</v>
      </c>
    </row>
    <row r="676" spans="4:19" x14ac:dyDescent="0.25">
      <c r="D676" s="305" t="b">
        <v>0</v>
      </c>
      <c r="E676" s="305" t="s">
        <v>1257</v>
      </c>
      <c r="P676" s="305">
        <v>0</v>
      </c>
      <c r="Q676" s="305">
        <v>0</v>
      </c>
      <c r="R676" s="305">
        <v>0</v>
      </c>
      <c r="S676" s="305">
        <v>0</v>
      </c>
    </row>
    <row r="677" spans="4:19" x14ac:dyDescent="0.25">
      <c r="D677" s="305" t="b">
        <v>0</v>
      </c>
      <c r="E677" s="305" t="s">
        <v>1257</v>
      </c>
      <c r="P677" s="305">
        <v>0</v>
      </c>
      <c r="Q677" s="305">
        <v>0</v>
      </c>
      <c r="R677" s="305">
        <v>0</v>
      </c>
      <c r="S677" s="305">
        <v>0</v>
      </c>
    </row>
    <row r="678" spans="4:19" x14ac:dyDescent="0.25">
      <c r="D678" s="305" t="b">
        <v>0</v>
      </c>
      <c r="E678" s="305" t="s">
        <v>1257</v>
      </c>
      <c r="P678" s="305">
        <v>0</v>
      </c>
      <c r="Q678" s="305">
        <v>0</v>
      </c>
      <c r="R678" s="305">
        <v>0</v>
      </c>
      <c r="S678" s="305">
        <v>0</v>
      </c>
    </row>
    <row r="679" spans="4:19" x14ac:dyDescent="0.25">
      <c r="D679" s="305" t="b">
        <v>0</v>
      </c>
      <c r="E679" s="305" t="s">
        <v>1257</v>
      </c>
      <c r="P679" s="305">
        <v>0</v>
      </c>
      <c r="Q679" s="305">
        <v>0</v>
      </c>
      <c r="R679" s="305">
        <v>0</v>
      </c>
      <c r="S679" s="305">
        <v>0</v>
      </c>
    </row>
    <row r="680" spans="4:19" x14ac:dyDescent="0.25">
      <c r="D680" s="305" t="b">
        <v>0</v>
      </c>
      <c r="E680" s="305" t="s">
        <v>1257</v>
      </c>
      <c r="P680" s="305">
        <v>0</v>
      </c>
      <c r="Q680" s="305">
        <v>0</v>
      </c>
      <c r="R680" s="305">
        <v>0</v>
      </c>
      <c r="S680" s="305">
        <v>0</v>
      </c>
    </row>
    <row r="681" spans="4:19" x14ac:dyDescent="0.25">
      <c r="D681" s="305" t="b">
        <v>0</v>
      </c>
      <c r="E681" s="305" t="s">
        <v>1257</v>
      </c>
      <c r="P681" s="305">
        <v>0</v>
      </c>
      <c r="Q681" s="305">
        <v>0</v>
      </c>
      <c r="R681" s="305">
        <v>0</v>
      </c>
      <c r="S681" s="305">
        <v>0</v>
      </c>
    </row>
    <row r="682" spans="4:19" x14ac:dyDescent="0.25">
      <c r="D682" s="305" t="b">
        <v>0</v>
      </c>
      <c r="E682" s="305" t="s">
        <v>1257</v>
      </c>
      <c r="P682" s="305">
        <v>0</v>
      </c>
      <c r="Q682" s="305">
        <v>0</v>
      </c>
      <c r="R682" s="305">
        <v>0</v>
      </c>
      <c r="S682" s="305">
        <v>0</v>
      </c>
    </row>
    <row r="683" spans="4:19" x14ac:dyDescent="0.25">
      <c r="D683" s="305" t="b">
        <v>0</v>
      </c>
      <c r="E683" s="305" t="s">
        <v>1257</v>
      </c>
      <c r="P683" s="305">
        <v>0</v>
      </c>
      <c r="Q683" s="305">
        <v>0</v>
      </c>
      <c r="R683" s="305">
        <v>0</v>
      </c>
      <c r="S683" s="305">
        <v>0</v>
      </c>
    </row>
    <row r="684" spans="4:19" x14ac:dyDescent="0.25">
      <c r="D684" s="305" t="b">
        <v>0</v>
      </c>
      <c r="E684" s="305" t="s">
        <v>1257</v>
      </c>
      <c r="P684" s="305">
        <v>0</v>
      </c>
      <c r="Q684" s="305">
        <v>0</v>
      </c>
      <c r="R684" s="305">
        <v>0</v>
      </c>
      <c r="S684" s="305">
        <v>0</v>
      </c>
    </row>
    <row r="685" spans="4:19" x14ac:dyDescent="0.25">
      <c r="D685" s="305" t="b">
        <v>0</v>
      </c>
      <c r="E685" s="305" t="s">
        <v>1257</v>
      </c>
      <c r="P685" s="305">
        <v>0</v>
      </c>
      <c r="Q685" s="305">
        <v>0</v>
      </c>
      <c r="R685" s="305">
        <v>0</v>
      </c>
      <c r="S685" s="305">
        <v>0</v>
      </c>
    </row>
    <row r="686" spans="4:19" x14ac:dyDescent="0.25">
      <c r="D686" s="305" t="b">
        <v>0</v>
      </c>
      <c r="E686" s="305" t="s">
        <v>1257</v>
      </c>
      <c r="P686" s="305">
        <v>0</v>
      </c>
      <c r="Q686" s="305">
        <v>0</v>
      </c>
      <c r="R686" s="305">
        <v>0</v>
      </c>
      <c r="S686" s="305">
        <v>0</v>
      </c>
    </row>
    <row r="687" spans="4:19" x14ac:dyDescent="0.25">
      <c r="D687" s="305" t="b">
        <v>0</v>
      </c>
      <c r="E687" s="305" t="s">
        <v>1257</v>
      </c>
      <c r="P687" s="305">
        <v>0</v>
      </c>
      <c r="Q687" s="305">
        <v>0</v>
      </c>
      <c r="R687" s="305">
        <v>0</v>
      </c>
      <c r="S687" s="305">
        <v>0</v>
      </c>
    </row>
    <row r="688" spans="4:19" x14ac:dyDescent="0.25">
      <c r="D688" s="305" t="b">
        <v>0</v>
      </c>
      <c r="E688" s="305" t="s">
        <v>1257</v>
      </c>
      <c r="P688" s="305">
        <v>0</v>
      </c>
      <c r="Q688" s="305">
        <v>0</v>
      </c>
      <c r="R688" s="305">
        <v>0</v>
      </c>
      <c r="S688" s="305">
        <v>0</v>
      </c>
    </row>
    <row r="689" spans="4:19" x14ac:dyDescent="0.25">
      <c r="D689" s="305" t="b">
        <v>0</v>
      </c>
      <c r="E689" s="305" t="s">
        <v>1257</v>
      </c>
      <c r="P689" s="305">
        <v>0</v>
      </c>
      <c r="Q689" s="305">
        <v>0</v>
      </c>
      <c r="R689" s="305">
        <v>0</v>
      </c>
      <c r="S689" s="305">
        <v>0</v>
      </c>
    </row>
    <row r="690" spans="4:19" x14ac:dyDescent="0.25">
      <c r="D690" s="305" t="b">
        <v>0</v>
      </c>
      <c r="E690" s="305" t="s">
        <v>1257</v>
      </c>
      <c r="P690" s="305">
        <v>0</v>
      </c>
      <c r="Q690" s="305">
        <v>0</v>
      </c>
      <c r="R690" s="305">
        <v>0</v>
      </c>
      <c r="S690" s="305">
        <v>0</v>
      </c>
    </row>
    <row r="691" spans="4:19" x14ac:dyDescent="0.25">
      <c r="D691" s="305" t="b">
        <v>0</v>
      </c>
      <c r="E691" s="305" t="s">
        <v>1257</v>
      </c>
      <c r="P691" s="305">
        <v>0</v>
      </c>
      <c r="Q691" s="305">
        <v>0</v>
      </c>
      <c r="R691" s="305">
        <v>0</v>
      </c>
      <c r="S691" s="305">
        <v>0</v>
      </c>
    </row>
    <row r="692" spans="4:19" x14ac:dyDescent="0.25">
      <c r="D692" s="305" t="b">
        <v>0</v>
      </c>
      <c r="E692" s="305" t="s">
        <v>1257</v>
      </c>
      <c r="P692" s="305">
        <v>0</v>
      </c>
      <c r="Q692" s="305">
        <v>0</v>
      </c>
      <c r="R692" s="305">
        <v>0</v>
      </c>
      <c r="S692" s="305">
        <v>0</v>
      </c>
    </row>
    <row r="693" spans="4:19" x14ac:dyDescent="0.25">
      <c r="D693" s="305" t="b">
        <v>0</v>
      </c>
      <c r="E693" s="305" t="s">
        <v>1257</v>
      </c>
      <c r="P693" s="305">
        <v>0</v>
      </c>
      <c r="Q693" s="305">
        <v>0</v>
      </c>
      <c r="R693" s="305">
        <v>0</v>
      </c>
      <c r="S693" s="305">
        <v>0</v>
      </c>
    </row>
    <row r="694" spans="4:19" x14ac:dyDescent="0.25">
      <c r="D694" s="305" t="b">
        <v>0</v>
      </c>
      <c r="E694" s="305" t="s">
        <v>1257</v>
      </c>
      <c r="P694" s="305">
        <v>0</v>
      </c>
      <c r="Q694" s="305">
        <v>0</v>
      </c>
      <c r="R694" s="305">
        <v>0</v>
      </c>
      <c r="S694" s="305">
        <v>0</v>
      </c>
    </row>
    <row r="695" spans="4:19" x14ac:dyDescent="0.25">
      <c r="D695" s="305" t="b">
        <v>0</v>
      </c>
      <c r="E695" s="305" t="s">
        <v>1257</v>
      </c>
      <c r="P695" s="305">
        <v>0</v>
      </c>
      <c r="Q695" s="305">
        <v>0</v>
      </c>
      <c r="R695" s="305">
        <v>0</v>
      </c>
      <c r="S695" s="305">
        <v>0</v>
      </c>
    </row>
    <row r="696" spans="4:19" x14ac:dyDescent="0.25">
      <c r="D696" s="305" t="b">
        <v>0</v>
      </c>
      <c r="E696" s="305" t="s">
        <v>1257</v>
      </c>
      <c r="P696" s="305">
        <v>0</v>
      </c>
      <c r="Q696" s="305">
        <v>0</v>
      </c>
      <c r="R696" s="305">
        <v>0</v>
      </c>
      <c r="S696" s="305">
        <v>0</v>
      </c>
    </row>
    <row r="697" spans="4:19" x14ac:dyDescent="0.25">
      <c r="D697" s="305" t="b">
        <v>0</v>
      </c>
      <c r="E697" s="305" t="s">
        <v>1257</v>
      </c>
      <c r="P697" s="305">
        <v>0</v>
      </c>
      <c r="Q697" s="305">
        <v>0</v>
      </c>
      <c r="R697" s="305">
        <v>0</v>
      </c>
      <c r="S697" s="305">
        <v>0</v>
      </c>
    </row>
    <row r="698" spans="4:19" x14ac:dyDescent="0.25">
      <c r="D698" s="305" t="b">
        <v>0</v>
      </c>
      <c r="E698" s="305" t="s">
        <v>1257</v>
      </c>
      <c r="P698" s="305">
        <v>0</v>
      </c>
      <c r="Q698" s="305">
        <v>0</v>
      </c>
      <c r="R698" s="305">
        <v>0</v>
      </c>
      <c r="S698" s="305">
        <v>0</v>
      </c>
    </row>
    <row r="699" spans="4:19" x14ac:dyDescent="0.25">
      <c r="D699" s="305" t="b">
        <v>0</v>
      </c>
      <c r="E699" s="305" t="s">
        <v>1257</v>
      </c>
      <c r="P699" s="305">
        <v>0</v>
      </c>
      <c r="Q699" s="305">
        <v>0</v>
      </c>
      <c r="R699" s="305">
        <v>0</v>
      </c>
      <c r="S699" s="305">
        <v>0</v>
      </c>
    </row>
    <row r="700" spans="4:19" x14ac:dyDescent="0.25">
      <c r="D700" s="305" t="b">
        <v>0</v>
      </c>
      <c r="E700" s="305" t="s">
        <v>1257</v>
      </c>
      <c r="P700" s="305">
        <v>0</v>
      </c>
      <c r="Q700" s="305">
        <v>0</v>
      </c>
      <c r="R700" s="305">
        <v>0</v>
      </c>
      <c r="S700" s="305">
        <v>0</v>
      </c>
    </row>
    <row r="701" spans="4:19" x14ac:dyDescent="0.25">
      <c r="D701" s="305" t="b">
        <v>0</v>
      </c>
      <c r="E701" s="305" t="s">
        <v>1257</v>
      </c>
      <c r="P701" s="305">
        <v>0</v>
      </c>
      <c r="Q701" s="305">
        <v>0</v>
      </c>
      <c r="R701" s="305">
        <v>0</v>
      </c>
      <c r="S701" s="305">
        <v>0</v>
      </c>
    </row>
    <row r="702" spans="4:19" x14ac:dyDescent="0.25">
      <c r="D702" s="305" t="b">
        <v>0</v>
      </c>
      <c r="E702" s="305" t="s">
        <v>1257</v>
      </c>
      <c r="P702" s="305">
        <v>0</v>
      </c>
      <c r="Q702" s="305">
        <v>0</v>
      </c>
      <c r="R702" s="305">
        <v>0</v>
      </c>
      <c r="S702" s="305">
        <v>0</v>
      </c>
    </row>
    <row r="703" spans="4:19" x14ac:dyDescent="0.25">
      <c r="D703" s="305" t="b">
        <v>0</v>
      </c>
      <c r="E703" s="305" t="s">
        <v>1257</v>
      </c>
      <c r="P703" s="305">
        <v>0</v>
      </c>
      <c r="Q703" s="305">
        <v>0</v>
      </c>
      <c r="R703" s="305">
        <v>0</v>
      </c>
      <c r="S703" s="305">
        <v>0</v>
      </c>
    </row>
    <row r="704" spans="4:19" x14ac:dyDescent="0.25">
      <c r="D704" s="305" t="b">
        <v>0</v>
      </c>
      <c r="E704" s="305" t="s">
        <v>1257</v>
      </c>
      <c r="P704" s="305">
        <v>0</v>
      </c>
      <c r="Q704" s="305">
        <v>0</v>
      </c>
      <c r="R704" s="305">
        <v>0</v>
      </c>
      <c r="S704" s="305">
        <v>0</v>
      </c>
    </row>
    <row r="705" spans="4:19" x14ac:dyDescent="0.25">
      <c r="D705" s="305" t="b">
        <v>0</v>
      </c>
      <c r="E705" s="305" t="s">
        <v>1257</v>
      </c>
      <c r="P705" s="305">
        <v>0</v>
      </c>
      <c r="Q705" s="305">
        <v>0</v>
      </c>
      <c r="R705" s="305">
        <v>0</v>
      </c>
      <c r="S705" s="305">
        <v>0</v>
      </c>
    </row>
    <row r="706" spans="4:19" x14ac:dyDescent="0.25">
      <c r="D706" s="305" t="b">
        <v>0</v>
      </c>
      <c r="E706" s="305" t="s">
        <v>1257</v>
      </c>
      <c r="P706" s="305">
        <v>0</v>
      </c>
      <c r="Q706" s="305">
        <v>0</v>
      </c>
      <c r="R706" s="305">
        <v>0</v>
      </c>
      <c r="S706" s="305">
        <v>0</v>
      </c>
    </row>
    <row r="707" spans="4:19" x14ac:dyDescent="0.25">
      <c r="D707" s="305" t="b">
        <v>0</v>
      </c>
      <c r="E707" s="305" t="s">
        <v>1257</v>
      </c>
      <c r="P707" s="305">
        <v>0</v>
      </c>
      <c r="Q707" s="305">
        <v>0</v>
      </c>
      <c r="R707" s="305">
        <v>0</v>
      </c>
      <c r="S707" s="305">
        <v>0</v>
      </c>
    </row>
    <row r="708" spans="4:19" x14ac:dyDescent="0.25">
      <c r="D708" s="305" t="b">
        <v>0</v>
      </c>
      <c r="E708" s="305" t="s">
        <v>1257</v>
      </c>
      <c r="P708" s="305">
        <v>0</v>
      </c>
      <c r="Q708" s="305">
        <v>0</v>
      </c>
      <c r="R708" s="305">
        <v>0</v>
      </c>
      <c r="S708" s="305">
        <v>0</v>
      </c>
    </row>
  </sheetData>
  <mergeCells count="12">
    <mergeCell ref="W1:W2"/>
    <mergeCell ref="X1:X2"/>
    <mergeCell ref="Y1:Y2"/>
    <mergeCell ref="U1:U2"/>
    <mergeCell ref="K1:N1"/>
    <mergeCell ref="P1:S1"/>
    <mergeCell ref="F1:I1"/>
    <mergeCell ref="A1:A2"/>
    <mergeCell ref="B1:B2"/>
    <mergeCell ref="C1:C2"/>
    <mergeCell ref="D1:D2"/>
    <mergeCell ref="E1:E2"/>
  </mergeCells>
  <conditionalFormatting sqref="U3:U495">
    <cfRule type="cellIs" dxfId="1" priority="1" operator="greaterThan">
      <formula>50%</formula>
    </cfRule>
    <cfRule type="cellIs" dxfId="0" priority="2" operator="between">
      <formula>30%</formula>
      <formula>50%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W495"/>
  <sheetViews>
    <sheetView topLeftCell="A34" workbookViewId="0">
      <selection activeCell="M3" sqref="M3:P95"/>
    </sheetView>
  </sheetViews>
  <sheetFormatPr defaultRowHeight="15" x14ac:dyDescent="0.25"/>
  <cols>
    <col min="1" max="1" width="17.5703125" style="305" customWidth="1"/>
    <col min="2" max="2" width="2" style="305" customWidth="1"/>
    <col min="3" max="5" width="9.140625" style="305"/>
    <col min="6" max="6" width="9.7109375" style="305" customWidth="1"/>
    <col min="7" max="7" width="2" style="306" customWidth="1"/>
    <col min="8" max="8" width="17.140625" style="305" customWidth="1"/>
    <col min="9" max="10" width="18.140625" style="305" customWidth="1"/>
    <col min="11" max="11" width="17" style="305" customWidth="1"/>
    <col min="12" max="12" width="1.7109375" style="306" customWidth="1"/>
    <col min="13" max="13" width="12.85546875" style="305" customWidth="1"/>
    <col min="14" max="14" width="12" style="305" customWidth="1"/>
    <col min="15" max="15" width="12.5703125" style="305" customWidth="1"/>
    <col min="16" max="16" width="12.7109375" style="305" customWidth="1"/>
    <col min="17" max="17" width="1" style="305" customWidth="1"/>
    <col min="18" max="18" width="13.5703125" style="323" customWidth="1"/>
    <col min="19" max="19" width="18.7109375" style="323" customWidth="1"/>
    <col min="20" max="20" width="12.7109375" style="323" customWidth="1"/>
    <col min="21" max="16384" width="9.140625" style="305"/>
  </cols>
  <sheetData>
    <row r="1" spans="1:20" s="291" customFormat="1" ht="28.5" customHeight="1" thickTop="1" x14ac:dyDescent="0.25">
      <c r="A1" s="477" t="s">
        <v>39</v>
      </c>
      <c r="B1" s="290"/>
      <c r="C1" s="476" t="s">
        <v>855</v>
      </c>
      <c r="D1" s="476"/>
      <c r="E1" s="476"/>
      <c r="F1" s="476"/>
      <c r="G1" s="290"/>
      <c r="H1" s="479" t="s">
        <v>856</v>
      </c>
      <c r="I1" s="479"/>
      <c r="J1" s="479"/>
      <c r="K1" s="479"/>
      <c r="L1" s="290"/>
      <c r="M1" s="480" t="s">
        <v>857</v>
      </c>
      <c r="N1" s="480"/>
      <c r="O1" s="480"/>
      <c r="P1" s="480"/>
      <c r="R1" s="466" t="s">
        <v>1583</v>
      </c>
      <c r="S1" s="468" t="s">
        <v>1584</v>
      </c>
      <c r="T1" s="470" t="s">
        <v>1585</v>
      </c>
    </row>
    <row r="2" spans="1:20" s="297" customFormat="1" ht="45" x14ac:dyDescent="0.25">
      <c r="A2" s="478"/>
      <c r="B2" s="292"/>
      <c r="C2" s="293" t="s">
        <v>858</v>
      </c>
      <c r="D2" s="293" t="s">
        <v>859</v>
      </c>
      <c r="E2" s="293" t="s">
        <v>860</v>
      </c>
      <c r="F2" s="293" t="s">
        <v>861</v>
      </c>
      <c r="G2" s="294"/>
      <c r="H2" s="295" t="s">
        <v>858</v>
      </c>
      <c r="I2" s="295" t="s">
        <v>859</v>
      </c>
      <c r="J2" s="295" t="s">
        <v>860</v>
      </c>
      <c r="K2" s="295" t="s">
        <v>861</v>
      </c>
      <c r="L2" s="294"/>
      <c r="M2" s="296" t="s">
        <v>858</v>
      </c>
      <c r="N2" s="296" t="s">
        <v>859</v>
      </c>
      <c r="O2" s="296" t="s">
        <v>860</v>
      </c>
      <c r="P2" s="296" t="s">
        <v>861</v>
      </c>
      <c r="R2" s="467"/>
      <c r="S2" s="469"/>
      <c r="T2" s="471"/>
    </row>
    <row r="3" spans="1:20" s="304" customFormat="1" x14ac:dyDescent="0.25">
      <c r="A3" s="298" t="s">
        <v>695</v>
      </c>
      <c r="B3" s="299"/>
      <c r="C3" s="300">
        <v>10.156635707395315</v>
      </c>
      <c r="D3" s="300">
        <v>7.3083235660688874</v>
      </c>
      <c r="E3" s="300">
        <v>9.3843300843207835</v>
      </c>
      <c r="F3" s="300">
        <v>9.5657146560385211</v>
      </c>
      <c r="G3" s="301"/>
      <c r="H3" s="302">
        <v>43612.172222222223</v>
      </c>
      <c r="I3" s="302">
        <v>43695.122916666667</v>
      </c>
      <c r="J3" s="302">
        <v>43732.063194444447</v>
      </c>
      <c r="K3" s="302">
        <v>43869.102083333331</v>
      </c>
      <c r="L3" s="301"/>
      <c r="M3" s="303">
        <v>2.7905776111056806</v>
      </c>
      <c r="N3" s="303">
        <v>8.0394090006248948</v>
      </c>
      <c r="O3" s="303">
        <v>2.7514901512830257</v>
      </c>
      <c r="P3" s="303">
        <v>11.211138992233513</v>
      </c>
      <c r="R3" s="327">
        <f t="shared" ref="R3:R66" ca="1" si="0">IF(OR(ISNUMBER(C3),ISNUMBER(D3),ISNUMBER(E3),ISNUMBER(F3)),MIN(C3,D3,E3,F3),"")</f>
        <v>7.3083235660688874</v>
      </c>
      <c r="S3" s="322">
        <f ca="1">IF(R3="","",IF(R3=C3,H3,IF(R3=D3,I3,IF(R3=E3,J3,IF(R3=F3,K3)))))</f>
        <v>43695.122916666667</v>
      </c>
      <c r="T3" s="328">
        <f ca="1">IF(S3="","",IF(S3=H3,M3,IF(S3=I3,N3,IF(S3=J3,O3,IF(S3=K3,P3,"")))))</f>
        <v>8.0394090006248948</v>
      </c>
    </row>
    <row r="4" spans="1:20" s="304" customFormat="1" x14ac:dyDescent="0.25">
      <c r="A4" s="298" t="s">
        <v>697</v>
      </c>
      <c r="B4" s="299"/>
      <c r="C4" s="300">
        <v>-16.517707564826964</v>
      </c>
      <c r="D4" s="300">
        <v>-22.038981992046356</v>
      </c>
      <c r="E4" s="300">
        <v>-30.083577822525022</v>
      </c>
      <c r="F4" s="300">
        <v>-32.649153037704465</v>
      </c>
      <c r="G4" s="301"/>
      <c r="H4" s="302">
        <v>43573.990277777775</v>
      </c>
      <c r="I4" s="302">
        <v>43645.856249999997</v>
      </c>
      <c r="J4" s="302">
        <v>43758.07916666667</v>
      </c>
      <c r="K4" s="302">
        <v>43814.893750000003</v>
      </c>
      <c r="L4" s="301"/>
      <c r="M4" s="303">
        <v>18.97639503240967</v>
      </c>
      <c r="N4" s="303">
        <v>12.972007733543396</v>
      </c>
      <c r="O4" s="303">
        <v>49.253552962463381</v>
      </c>
      <c r="P4" s="303">
        <v>39.102089361511233</v>
      </c>
      <c r="R4" s="327">
        <f t="shared" ca="1" si="0"/>
        <v>-32.649153037704465</v>
      </c>
      <c r="S4" s="322">
        <f t="shared" ref="S4:S67" ca="1" si="1">IF(R4="","",IF(R4=C4,H4,IF(R4=D4,I4,IF(R4=E4,J4,IF(R4=F4,K4)))))</f>
        <v>43814.893750000003</v>
      </c>
      <c r="T4" s="328">
        <f t="shared" ref="T4:T67" ca="1" si="2">IF(S4="","",IF(S4=H4,M4,IF(S4=I4,N4,IF(S4=J4,O4,IF(S4=K4,P4,"")))))</f>
        <v>39.102089361511233</v>
      </c>
    </row>
    <row r="5" spans="1:20" s="304" customFormat="1" x14ac:dyDescent="0.25">
      <c r="A5" s="298" t="s">
        <v>65</v>
      </c>
      <c r="B5" s="299"/>
      <c r="C5" s="300">
        <v>0.18070000410079956</v>
      </c>
      <c r="D5" s="300">
        <v>7.644999772310257E-2</v>
      </c>
      <c r="E5" s="300">
        <v>7.644999772310257E-2</v>
      </c>
      <c r="F5" s="300">
        <v>0.27799999713897705</v>
      </c>
      <c r="G5" s="301"/>
      <c r="H5" s="302">
        <v>43592.431250000001</v>
      </c>
      <c r="I5" s="302">
        <v>43621.759027777778</v>
      </c>
      <c r="J5" s="302">
        <v>43749.292361111111</v>
      </c>
      <c r="K5" s="302">
        <v>43791.750694444447</v>
      </c>
      <c r="L5" s="301"/>
      <c r="M5" s="303">
        <v>0</v>
      </c>
      <c r="N5" s="303">
        <v>0</v>
      </c>
      <c r="O5" s="303">
        <v>0</v>
      </c>
      <c r="P5" s="303">
        <v>0</v>
      </c>
      <c r="R5" s="327">
        <f t="shared" ca="1" si="0"/>
        <v>7.644999772310257E-2</v>
      </c>
      <c r="S5" s="322">
        <f t="shared" ca="1" si="1"/>
        <v>43621.759027777778</v>
      </c>
      <c r="T5" s="328">
        <f t="shared" ca="1" si="2"/>
        <v>0</v>
      </c>
    </row>
    <row r="6" spans="1:20" s="304" customFormat="1" x14ac:dyDescent="0.25">
      <c r="A6" s="298" t="s">
        <v>700</v>
      </c>
      <c r="B6" s="299"/>
      <c r="C6" s="300">
        <v>9.6485481262207031</v>
      </c>
      <c r="D6" s="300">
        <v>7.8012649714946747</v>
      </c>
      <c r="E6" s="300">
        <v>8.303068146109581</v>
      </c>
      <c r="F6" s="300">
        <v>10.233077665558085</v>
      </c>
      <c r="G6" s="301"/>
      <c r="H6" s="302">
        <v>43588.548611111109</v>
      </c>
      <c r="I6" s="302">
        <v>43694.60833333333</v>
      </c>
      <c r="J6" s="302">
        <v>43729.611111111109</v>
      </c>
      <c r="K6" s="302">
        <v>43919.429861111108</v>
      </c>
      <c r="L6" s="301"/>
      <c r="M6" s="303">
        <v>6.1695480346679687</v>
      </c>
      <c r="N6" s="303">
        <v>6.5482649505138397</v>
      </c>
      <c r="O6" s="303">
        <v>7.0728181451559067</v>
      </c>
      <c r="P6" s="303">
        <v>7.0953275167848915</v>
      </c>
      <c r="R6" s="327">
        <f t="shared" ca="1" si="0"/>
        <v>7.8012649714946747</v>
      </c>
      <c r="S6" s="322">
        <f t="shared" ca="1" si="1"/>
        <v>43694.60833333333</v>
      </c>
      <c r="T6" s="328">
        <f t="shared" ca="1" si="2"/>
        <v>6.5482649505138397</v>
      </c>
    </row>
    <row r="7" spans="1:20" s="304" customFormat="1" x14ac:dyDescent="0.25">
      <c r="A7" s="298" t="s">
        <v>702</v>
      </c>
      <c r="B7" s="299"/>
      <c r="C7" s="300">
        <v>-7.8144001960754395</v>
      </c>
      <c r="D7" s="300">
        <v>-6.0984001159667969</v>
      </c>
      <c r="E7" s="300">
        <v>-7.7880001068115234</v>
      </c>
      <c r="F7" s="300">
        <v>-9.0816001892089844</v>
      </c>
      <c r="G7" s="301"/>
      <c r="H7" s="302">
        <v>43587.865277777775</v>
      </c>
      <c r="I7" s="302">
        <v>43703.779166666667</v>
      </c>
      <c r="J7" s="302">
        <v>43751.482638888891</v>
      </c>
      <c r="K7" s="302">
        <v>43866.352777777778</v>
      </c>
      <c r="L7" s="301"/>
      <c r="M7" s="303">
        <v>0</v>
      </c>
      <c r="N7" s="303">
        <v>0</v>
      </c>
      <c r="O7" s="303">
        <v>0</v>
      </c>
      <c r="P7" s="303">
        <v>0</v>
      </c>
      <c r="R7" s="327">
        <f t="shared" ca="1" si="0"/>
        <v>-9.0816001892089844</v>
      </c>
      <c r="S7" s="322">
        <f t="shared" ca="1" si="1"/>
        <v>43866.352777777778</v>
      </c>
      <c r="T7" s="328">
        <f t="shared" ca="1" si="2"/>
        <v>0</v>
      </c>
    </row>
    <row r="8" spans="1:20" s="304" customFormat="1" x14ac:dyDescent="0.25">
      <c r="A8" s="298" t="s">
        <v>863</v>
      </c>
      <c r="B8" s="299"/>
      <c r="C8" s="300">
        <v>-18.311494506895542</v>
      </c>
      <c r="D8" s="300">
        <v>-14.072569601237774</v>
      </c>
      <c r="E8" s="300">
        <v>-18.481981359839438</v>
      </c>
      <c r="F8" s="300">
        <v>-22.729855887591839</v>
      </c>
      <c r="G8" s="301"/>
      <c r="H8" s="302">
        <v>43583.775000000001</v>
      </c>
      <c r="I8" s="302">
        <v>43656.863888888889</v>
      </c>
      <c r="J8" s="302">
        <v>43737.975694444445</v>
      </c>
      <c r="K8" s="302">
        <v>43793.020138888889</v>
      </c>
      <c r="L8" s="301"/>
      <c r="M8" s="303">
        <v>0.95970601961016655</v>
      </c>
      <c r="N8" s="303">
        <v>0.16703280061483383</v>
      </c>
      <c r="O8" s="303">
        <v>0.18266160786151886</v>
      </c>
      <c r="P8" s="303">
        <v>0.2490839958190918</v>
      </c>
      <c r="R8" s="327">
        <f t="shared" ca="1" si="0"/>
        <v>-22.729855887591839</v>
      </c>
      <c r="S8" s="322">
        <f t="shared" ca="1" si="1"/>
        <v>43793.020138888889</v>
      </c>
      <c r="T8" s="328">
        <f t="shared" ca="1" si="2"/>
        <v>0.2490839958190918</v>
      </c>
    </row>
    <row r="9" spans="1:20" s="304" customFormat="1" x14ac:dyDescent="0.25">
      <c r="A9" s="298" t="s">
        <v>705</v>
      </c>
      <c r="B9" s="299"/>
      <c r="C9" s="300">
        <v>6.9556359032802586</v>
      </c>
      <c r="D9" s="300">
        <v>5.355506254272461</v>
      </c>
      <c r="E9" s="300">
        <v>3.0610637892532351</v>
      </c>
      <c r="F9" s="300">
        <v>2.437266823383808</v>
      </c>
      <c r="G9" s="301"/>
      <c r="H9" s="302">
        <v>43575.065972222219</v>
      </c>
      <c r="I9" s="302">
        <v>43669.999305555553</v>
      </c>
      <c r="J9" s="302">
        <v>43726.972222222219</v>
      </c>
      <c r="K9" s="302">
        <v>43863.095138888886</v>
      </c>
      <c r="L9" s="301"/>
      <c r="M9" s="303">
        <v>6.6995976369857782E-2</v>
      </c>
      <c r="N9" s="303">
        <v>0.19726593597412109</v>
      </c>
      <c r="O9" s="303">
        <v>0.19354393375396728</v>
      </c>
      <c r="P9" s="303">
        <v>0.45966684493684767</v>
      </c>
      <c r="R9" s="327">
        <f t="shared" ca="1" si="0"/>
        <v>2.437266823383808</v>
      </c>
      <c r="S9" s="322">
        <f t="shared" ca="1" si="1"/>
        <v>43863.095138888886</v>
      </c>
      <c r="T9" s="328">
        <f t="shared" ca="1" si="2"/>
        <v>0.45966684493684767</v>
      </c>
    </row>
    <row r="10" spans="1:20" s="304" customFormat="1" x14ac:dyDescent="0.25">
      <c r="A10" s="298" t="s">
        <v>108</v>
      </c>
      <c r="B10" s="299"/>
      <c r="C10" s="300">
        <v>-61.33184015750885</v>
      </c>
      <c r="D10" s="300">
        <v>-70.436525344848633</v>
      </c>
      <c r="E10" s="300">
        <v>-91.397042274475098</v>
      </c>
      <c r="F10" s="300">
        <v>-122.5835075378418</v>
      </c>
      <c r="G10" s="301"/>
      <c r="H10" s="302">
        <v>43582.143750000003</v>
      </c>
      <c r="I10" s="302">
        <v>43627.717361111114</v>
      </c>
      <c r="J10" s="302">
        <v>43769.739583333336</v>
      </c>
      <c r="K10" s="302">
        <v>43881.432638888888</v>
      </c>
      <c r="L10" s="301"/>
      <c r="M10" s="303">
        <v>0</v>
      </c>
      <c r="N10" s="303">
        <v>0</v>
      </c>
      <c r="O10" s="303">
        <v>0</v>
      </c>
      <c r="P10" s="303">
        <v>0</v>
      </c>
      <c r="R10" s="327">
        <f t="shared" ca="1" si="0"/>
        <v>-122.5835075378418</v>
      </c>
      <c r="S10" s="322">
        <f t="shared" ca="1" si="1"/>
        <v>43881.432638888888</v>
      </c>
      <c r="T10" s="328">
        <f t="shared" ca="1" si="2"/>
        <v>0</v>
      </c>
    </row>
    <row r="11" spans="1:20" s="304" customFormat="1" x14ac:dyDescent="0.25">
      <c r="A11" s="298" t="s">
        <v>707</v>
      </c>
      <c r="B11" s="299"/>
      <c r="C11" s="300">
        <v>6.2662681043148041</v>
      </c>
      <c r="D11" s="300">
        <v>3.8983865976333618</v>
      </c>
      <c r="E11" s="300">
        <v>4.3676948547363281</v>
      </c>
      <c r="F11" s="300">
        <v>6.7947673797607422</v>
      </c>
      <c r="G11" s="301"/>
      <c r="H11" s="302">
        <v>43615.952777777777</v>
      </c>
      <c r="I11" s="302">
        <v>43657.040972222225</v>
      </c>
      <c r="J11" s="302">
        <v>43722.870138888888</v>
      </c>
      <c r="K11" s="302">
        <v>43919.035416666666</v>
      </c>
      <c r="L11" s="301"/>
      <c r="M11" s="303">
        <v>0</v>
      </c>
      <c r="N11" s="303">
        <v>0.95143997669219971</v>
      </c>
      <c r="O11" s="303">
        <v>9.1745996475219727</v>
      </c>
      <c r="P11" s="303">
        <v>18.655019760131836</v>
      </c>
      <c r="R11" s="327">
        <f t="shared" ca="1" si="0"/>
        <v>3.8983865976333618</v>
      </c>
      <c r="S11" s="322">
        <f t="shared" ca="1" si="1"/>
        <v>43657.040972222225</v>
      </c>
      <c r="T11" s="328">
        <f t="shared" ca="1" si="2"/>
        <v>0.95143997669219971</v>
      </c>
    </row>
    <row r="12" spans="1:20" s="304" customFormat="1" x14ac:dyDescent="0.25">
      <c r="A12" s="298" t="s">
        <v>126</v>
      </c>
      <c r="B12" s="299"/>
      <c r="C12" s="300">
        <v>-21.371475459493638</v>
      </c>
      <c r="D12" s="300">
        <v>-27.888025332321167</v>
      </c>
      <c r="E12" s="300">
        <v>-43.639148735195164</v>
      </c>
      <c r="F12" s="300">
        <v>-54.132686777202608</v>
      </c>
      <c r="G12" s="301"/>
      <c r="H12" s="302">
        <v>43556.850694444445</v>
      </c>
      <c r="I12" s="302">
        <v>43684.686805555553</v>
      </c>
      <c r="J12" s="302">
        <v>43759.934027777781</v>
      </c>
      <c r="K12" s="302">
        <v>43796.982638888891</v>
      </c>
      <c r="L12" s="301"/>
      <c r="M12" s="303">
        <v>0.13864445551490784</v>
      </c>
      <c r="N12" s="303">
        <v>0.1395749560699463</v>
      </c>
      <c r="O12" s="303">
        <v>5.5829978794097901E-2</v>
      </c>
      <c r="P12" s="303">
        <v>0.15539343825149535</v>
      </c>
      <c r="R12" s="327">
        <f t="shared" ca="1" si="0"/>
        <v>-54.132686777202608</v>
      </c>
      <c r="S12" s="322">
        <f t="shared" ca="1" si="1"/>
        <v>43796.982638888891</v>
      </c>
      <c r="T12" s="328">
        <f t="shared" ca="1" si="2"/>
        <v>0.15539343825149535</v>
      </c>
    </row>
    <row r="13" spans="1:20" s="304" customFormat="1" x14ac:dyDescent="0.25">
      <c r="A13" s="298" t="s">
        <v>711</v>
      </c>
      <c r="B13" s="299"/>
      <c r="C13" s="300">
        <v>-2.7440703905191421</v>
      </c>
      <c r="D13" s="300">
        <v>-1.3511220324153905</v>
      </c>
      <c r="E13" s="300">
        <v>-8.4277143269858374</v>
      </c>
      <c r="F13" s="300">
        <v>-12.280812677912712</v>
      </c>
      <c r="G13" s="301"/>
      <c r="H13" s="302">
        <v>43579.17083333333</v>
      </c>
      <c r="I13" s="302">
        <v>43659.968055555553</v>
      </c>
      <c r="J13" s="302">
        <v>43748.965277777781</v>
      </c>
      <c r="K13" s="302">
        <v>43854.095833333333</v>
      </c>
      <c r="L13" s="301"/>
      <c r="M13" s="303">
        <v>1.7672180139455793</v>
      </c>
      <c r="N13" s="303">
        <v>0.97659384130287175</v>
      </c>
      <c r="O13" s="303">
        <v>0.66006495653772357</v>
      </c>
      <c r="P13" s="303">
        <v>0.51655209345340725</v>
      </c>
      <c r="R13" s="327">
        <f t="shared" ca="1" si="0"/>
        <v>-12.280812677912712</v>
      </c>
      <c r="S13" s="322">
        <f t="shared" ca="1" si="1"/>
        <v>43854.095833333333</v>
      </c>
      <c r="T13" s="328">
        <f t="shared" ca="1" si="2"/>
        <v>0.51655209345340725</v>
      </c>
    </row>
    <row r="14" spans="1:20" s="304" customFormat="1" x14ac:dyDescent="0.25">
      <c r="A14" s="298" t="s">
        <v>713</v>
      </c>
      <c r="B14" s="299"/>
      <c r="C14" s="300">
        <v>4.0146212577819824</v>
      </c>
      <c r="D14" s="300">
        <v>2.8842885494232178</v>
      </c>
      <c r="E14" s="300">
        <v>2.9743168354034424</v>
      </c>
      <c r="F14" s="300">
        <v>4.2331347465515137</v>
      </c>
      <c r="G14" s="301"/>
      <c r="H14" s="302">
        <v>43616.995138888888</v>
      </c>
      <c r="I14" s="302">
        <v>43705.181944444441</v>
      </c>
      <c r="J14" s="302">
        <v>43710.041666666664</v>
      </c>
      <c r="K14" s="302">
        <v>43853.964583333334</v>
      </c>
      <c r="L14" s="301"/>
      <c r="M14" s="303">
        <v>0</v>
      </c>
      <c r="N14" s="303">
        <v>0</v>
      </c>
      <c r="O14" s="303">
        <v>0</v>
      </c>
      <c r="P14" s="303">
        <v>0</v>
      </c>
      <c r="R14" s="327">
        <f t="shared" ca="1" si="0"/>
        <v>2.8842885494232178</v>
      </c>
      <c r="S14" s="322">
        <f t="shared" ca="1" si="1"/>
        <v>43705.181944444441</v>
      </c>
      <c r="T14" s="328">
        <f t="shared" ca="1" si="2"/>
        <v>0</v>
      </c>
    </row>
    <row r="15" spans="1:20" s="304" customFormat="1" x14ac:dyDescent="0.25">
      <c r="A15" s="298" t="s">
        <v>715</v>
      </c>
      <c r="B15" s="299"/>
      <c r="C15" s="300">
        <v>2.6506350040435791</v>
      </c>
      <c r="D15" s="300">
        <v>1.7217799425125122</v>
      </c>
      <c r="E15" s="300">
        <v>1.9256750345230103</v>
      </c>
      <c r="F15" s="300">
        <v>2.7525825500488281</v>
      </c>
      <c r="G15" s="301"/>
      <c r="H15" s="302">
        <v>43593.986805555556</v>
      </c>
      <c r="I15" s="302">
        <v>43696.104166666664</v>
      </c>
      <c r="J15" s="302">
        <v>43710.009027777778</v>
      </c>
      <c r="K15" s="302">
        <v>43794.96597222222</v>
      </c>
      <c r="L15" s="301"/>
      <c r="M15" s="303">
        <v>0</v>
      </c>
      <c r="N15" s="303">
        <v>0</v>
      </c>
      <c r="O15" s="303">
        <v>0</v>
      </c>
      <c r="P15" s="303">
        <v>0</v>
      </c>
      <c r="R15" s="327">
        <f t="shared" ca="1" si="0"/>
        <v>1.7217799425125122</v>
      </c>
      <c r="S15" s="322">
        <f t="shared" ca="1" si="1"/>
        <v>43696.104166666664</v>
      </c>
      <c r="T15" s="328">
        <f t="shared" ca="1" si="2"/>
        <v>0</v>
      </c>
    </row>
    <row r="16" spans="1:20" s="304" customFormat="1" x14ac:dyDescent="0.25">
      <c r="A16" s="298" t="s">
        <v>717</v>
      </c>
      <c r="B16" s="299"/>
      <c r="C16" s="300">
        <v>14.208100318908691</v>
      </c>
      <c r="D16" s="300">
        <v>12.103800773620605</v>
      </c>
      <c r="E16" s="300">
        <v>13.474042892456055</v>
      </c>
      <c r="F16" s="300">
        <v>16.361335754394531</v>
      </c>
      <c r="G16" s="301"/>
      <c r="H16" s="302">
        <v>43611.227083333331</v>
      </c>
      <c r="I16" s="302">
        <v>43653.227083333331</v>
      </c>
      <c r="J16" s="302">
        <v>43710.092361111114</v>
      </c>
      <c r="K16" s="302">
        <v>43921.999305555553</v>
      </c>
      <c r="L16" s="301"/>
      <c r="M16" s="303">
        <v>0</v>
      </c>
      <c r="N16" s="303">
        <v>0</v>
      </c>
      <c r="O16" s="303">
        <v>0</v>
      </c>
      <c r="P16" s="303">
        <v>0</v>
      </c>
      <c r="R16" s="327">
        <f t="shared" ca="1" si="0"/>
        <v>12.103800773620605</v>
      </c>
      <c r="S16" s="322">
        <f t="shared" ca="1" si="1"/>
        <v>43653.227083333331</v>
      </c>
      <c r="T16" s="328">
        <f t="shared" ca="1" si="2"/>
        <v>0</v>
      </c>
    </row>
    <row r="17" spans="1:20" s="304" customFormat="1" x14ac:dyDescent="0.25">
      <c r="A17" s="298" t="s">
        <v>864</v>
      </c>
      <c r="B17" s="299"/>
      <c r="C17" s="300">
        <v>-25.800399780273438</v>
      </c>
      <c r="D17" s="300">
        <v>-35.700300216674805</v>
      </c>
      <c r="E17" s="300">
        <v>-46.843021392822266</v>
      </c>
      <c r="F17" s="300">
        <v>-47.486120223999023</v>
      </c>
      <c r="G17" s="301"/>
      <c r="H17" s="302">
        <v>43610.027083333334</v>
      </c>
      <c r="I17" s="302">
        <v>43685.079861111109</v>
      </c>
      <c r="J17" s="302">
        <v>43742.145833333336</v>
      </c>
      <c r="K17" s="302">
        <v>43788.986805555556</v>
      </c>
      <c r="L17" s="301"/>
      <c r="M17" s="303">
        <v>0</v>
      </c>
      <c r="N17" s="303">
        <v>0</v>
      </c>
      <c r="O17" s="303">
        <v>0</v>
      </c>
      <c r="P17" s="303">
        <v>0</v>
      </c>
      <c r="R17" s="327">
        <f t="shared" ca="1" si="0"/>
        <v>-47.486120223999023</v>
      </c>
      <c r="S17" s="322">
        <f t="shared" ca="1" si="1"/>
        <v>43788.986805555556</v>
      </c>
      <c r="T17" s="328">
        <f t="shared" ca="1" si="2"/>
        <v>0</v>
      </c>
    </row>
    <row r="18" spans="1:20" s="304" customFormat="1" x14ac:dyDescent="0.25">
      <c r="A18" s="298" t="s">
        <v>719</v>
      </c>
      <c r="B18" s="299"/>
      <c r="C18" s="300">
        <v>-35.796746253967285</v>
      </c>
      <c r="D18" s="300">
        <v>-36.885997772216797</v>
      </c>
      <c r="E18" s="300">
        <v>-44.03225040435791</v>
      </c>
      <c r="F18" s="300">
        <v>-61.207317352294922</v>
      </c>
      <c r="G18" s="301"/>
      <c r="H18" s="302">
        <v>43614.998611111114</v>
      </c>
      <c r="I18" s="302">
        <v>43652.000694444447</v>
      </c>
      <c r="J18" s="302">
        <v>43715.09375</v>
      </c>
      <c r="K18" s="302">
        <v>43891.664583333331</v>
      </c>
      <c r="L18" s="301"/>
      <c r="M18" s="303">
        <v>0.169921875</v>
      </c>
      <c r="N18" s="303">
        <v>4.248046875E-2</v>
      </c>
      <c r="O18" s="303">
        <v>0.13623046875</v>
      </c>
      <c r="P18" s="303">
        <v>0.3251953125</v>
      </c>
      <c r="R18" s="327">
        <f t="shared" ca="1" si="0"/>
        <v>-61.207317352294922</v>
      </c>
      <c r="S18" s="322">
        <f t="shared" ca="1" si="1"/>
        <v>43891.664583333331</v>
      </c>
      <c r="T18" s="328">
        <f t="shared" ca="1" si="2"/>
        <v>0.3251953125</v>
      </c>
    </row>
    <row r="19" spans="1:20" s="304" customFormat="1" x14ac:dyDescent="0.25">
      <c r="A19" s="298" t="s">
        <v>721</v>
      </c>
      <c r="B19" s="299"/>
      <c r="C19" s="300">
        <v>-1.2258640564978123</v>
      </c>
      <c r="D19" s="300">
        <v>-5.2279078960418701</v>
      </c>
      <c r="E19" s="300">
        <v>-6.85833222232759</v>
      </c>
      <c r="F19" s="300">
        <v>-8.8457357883453369</v>
      </c>
      <c r="G19" s="301"/>
      <c r="H19" s="302">
        <v>43595.068055555559</v>
      </c>
      <c r="I19" s="302">
        <v>43639.701388888891</v>
      </c>
      <c r="J19" s="302">
        <v>43760.565972222219</v>
      </c>
      <c r="K19" s="302">
        <v>43797.697222222225</v>
      </c>
      <c r="L19" s="301"/>
      <c r="M19" s="303">
        <v>0.78439998999238014</v>
      </c>
      <c r="N19" s="303">
        <v>2.8846999406814575</v>
      </c>
      <c r="O19" s="303">
        <v>5.890500133857131</v>
      </c>
      <c r="P19" s="303">
        <v>6.3886001110076904</v>
      </c>
      <c r="R19" s="327">
        <f t="shared" ca="1" si="0"/>
        <v>-8.8457357883453369</v>
      </c>
      <c r="S19" s="322">
        <f t="shared" ca="1" si="1"/>
        <v>43797.697222222225</v>
      </c>
      <c r="T19" s="328">
        <f t="shared" ca="1" si="2"/>
        <v>6.3886001110076904</v>
      </c>
    </row>
    <row r="20" spans="1:20" s="304" customFormat="1" x14ac:dyDescent="0.25">
      <c r="A20" s="298" t="s">
        <v>723</v>
      </c>
      <c r="B20" s="299"/>
      <c r="C20" s="300">
        <v>-1.6457000225782394</v>
      </c>
      <c r="D20" s="300">
        <v>-10.330099701881409</v>
      </c>
      <c r="E20" s="300">
        <v>-8.3220997452735901</v>
      </c>
      <c r="F20" s="300">
        <v>-14.966400012373924</v>
      </c>
      <c r="G20" s="301"/>
      <c r="H20" s="302">
        <v>43597.057638888888</v>
      </c>
      <c r="I20" s="302">
        <v>43699.447222222225</v>
      </c>
      <c r="J20" s="302">
        <v>43749.468055555553</v>
      </c>
      <c r="K20" s="302">
        <v>43783.287499999999</v>
      </c>
      <c r="L20" s="301"/>
      <c r="M20" s="303">
        <v>0.72899997234344482</v>
      </c>
      <c r="N20" s="303">
        <v>1.2869999408721924</v>
      </c>
      <c r="O20" s="303">
        <v>0.60600000619888306</v>
      </c>
      <c r="P20" s="303">
        <v>0.9179999828338623</v>
      </c>
      <c r="R20" s="327">
        <f t="shared" ca="1" si="0"/>
        <v>-14.966400012373924</v>
      </c>
      <c r="S20" s="322">
        <f t="shared" ca="1" si="1"/>
        <v>43783.287499999999</v>
      </c>
      <c r="T20" s="328">
        <f t="shared" ca="1" si="2"/>
        <v>0.9179999828338623</v>
      </c>
    </row>
    <row r="21" spans="1:20" s="304" customFormat="1" x14ac:dyDescent="0.25">
      <c r="A21" s="298" t="s">
        <v>725</v>
      </c>
      <c r="B21" s="299"/>
      <c r="C21" s="300">
        <v>7.6797499656677246</v>
      </c>
      <c r="D21" s="300">
        <v>7.3113999366760254</v>
      </c>
      <c r="E21" s="300">
        <v>7.6797499656677246</v>
      </c>
      <c r="F21" s="300">
        <v>7.9925003051757812</v>
      </c>
      <c r="G21" s="301"/>
      <c r="H21" s="302">
        <v>43604.251388888886</v>
      </c>
      <c r="I21" s="302">
        <v>43653.214583333334</v>
      </c>
      <c r="J21" s="302">
        <v>43737.131249999999</v>
      </c>
      <c r="K21" s="302">
        <v>43914.339583333334</v>
      </c>
      <c r="L21" s="301"/>
      <c r="M21" s="303">
        <v>0</v>
      </c>
      <c r="N21" s="303">
        <v>0</v>
      </c>
      <c r="O21" s="303">
        <v>0</v>
      </c>
      <c r="P21" s="303">
        <v>0</v>
      </c>
      <c r="R21" s="327">
        <f t="shared" ca="1" si="0"/>
        <v>7.3113999366760254</v>
      </c>
      <c r="S21" s="322">
        <f t="shared" ca="1" si="1"/>
        <v>43653.214583333334</v>
      </c>
      <c r="T21" s="328">
        <f t="shared" ca="1" si="2"/>
        <v>0</v>
      </c>
    </row>
    <row r="22" spans="1:20" s="304" customFormat="1" x14ac:dyDescent="0.25">
      <c r="A22" s="298" t="s">
        <v>727</v>
      </c>
      <c r="B22" s="299"/>
      <c r="C22" s="300">
        <v>-1.7716998054637909</v>
      </c>
      <c r="D22" s="300">
        <v>-1.0830750382347107</v>
      </c>
      <c r="E22" s="300">
        <v>-1.1299453977432252</v>
      </c>
      <c r="F22" s="300">
        <v>8.2061661594390989E-2</v>
      </c>
      <c r="G22" s="301"/>
      <c r="H22" s="302">
        <v>43583.787499999999</v>
      </c>
      <c r="I22" s="302">
        <v>43618.179166666669</v>
      </c>
      <c r="J22" s="302">
        <v>43723.942361111112</v>
      </c>
      <c r="K22" s="302">
        <v>43859.542361111111</v>
      </c>
      <c r="L22" s="301"/>
      <c r="M22" s="303">
        <v>0.12094018915748596</v>
      </c>
      <c r="N22" s="303">
        <v>0.9413568460540771</v>
      </c>
      <c r="O22" s="303">
        <v>0.19443461606216431</v>
      </c>
      <c r="P22" s="303">
        <v>1.9351655973129274</v>
      </c>
      <c r="R22" s="327">
        <f t="shared" ca="1" si="0"/>
        <v>-1.7716998054637909</v>
      </c>
      <c r="S22" s="322">
        <f t="shared" ca="1" si="1"/>
        <v>43583.787499999999</v>
      </c>
      <c r="T22" s="328">
        <f t="shared" ca="1" si="2"/>
        <v>0.12094018915748596</v>
      </c>
    </row>
    <row r="23" spans="1:20" s="304" customFormat="1" x14ac:dyDescent="0.25">
      <c r="A23" s="298" t="s">
        <v>729</v>
      </c>
      <c r="B23" s="299"/>
      <c r="C23" s="300">
        <v>8.9815006256103516</v>
      </c>
      <c r="D23" s="300">
        <v>8.5415000915527344</v>
      </c>
      <c r="E23" s="300">
        <v>10.477499961853027</v>
      </c>
      <c r="F23" s="300">
        <v>10.763500213623047</v>
      </c>
      <c r="G23" s="301"/>
      <c r="H23" s="302">
        <v>43610.190972222219</v>
      </c>
      <c r="I23" s="302">
        <v>43652.193749999999</v>
      </c>
      <c r="J23" s="302">
        <v>43720.175694444442</v>
      </c>
      <c r="K23" s="302">
        <v>43917.082638888889</v>
      </c>
      <c r="L23" s="301"/>
      <c r="M23" s="303">
        <v>0</v>
      </c>
      <c r="N23" s="303">
        <v>0</v>
      </c>
      <c r="O23" s="303">
        <v>0</v>
      </c>
      <c r="P23" s="303">
        <v>0</v>
      </c>
      <c r="R23" s="327">
        <f t="shared" ca="1" si="0"/>
        <v>8.5415000915527344</v>
      </c>
      <c r="S23" s="322">
        <f t="shared" ca="1" si="1"/>
        <v>43652.193749999999</v>
      </c>
      <c r="T23" s="328">
        <f t="shared" ca="1" si="2"/>
        <v>0</v>
      </c>
    </row>
    <row r="24" spans="1:20" s="304" customFormat="1" x14ac:dyDescent="0.25">
      <c r="A24" s="298" t="s">
        <v>731</v>
      </c>
      <c r="B24" s="299"/>
      <c r="C24" s="300">
        <v>-9.9184766322379119</v>
      </c>
      <c r="D24" s="300">
        <v>-9.590296009641051</v>
      </c>
      <c r="E24" s="300">
        <v>-10.647064357907475</v>
      </c>
      <c r="F24" s="300">
        <v>-11.196964251553416</v>
      </c>
      <c r="G24" s="301"/>
      <c r="H24" s="302">
        <v>43559.345138888886</v>
      </c>
      <c r="I24" s="302">
        <v>43692.87222222222</v>
      </c>
      <c r="J24" s="302">
        <v>43760.703472222223</v>
      </c>
      <c r="K24" s="302">
        <v>43860.197222222225</v>
      </c>
      <c r="L24" s="301"/>
      <c r="M24" s="303">
        <v>5.1589198201889994</v>
      </c>
      <c r="N24" s="303">
        <v>1.8135740066953898</v>
      </c>
      <c r="O24" s="303">
        <v>3.914834517142773</v>
      </c>
      <c r="P24" s="303">
        <v>1.4880030725842714</v>
      </c>
      <c r="R24" s="327">
        <f t="shared" ca="1" si="0"/>
        <v>-11.196964251553416</v>
      </c>
      <c r="S24" s="322">
        <f t="shared" ca="1" si="1"/>
        <v>43860.197222222225</v>
      </c>
      <c r="T24" s="328">
        <f t="shared" ca="1" si="2"/>
        <v>1.4880030725842714</v>
      </c>
    </row>
    <row r="25" spans="1:20" s="304" customFormat="1" x14ac:dyDescent="0.25">
      <c r="A25" s="298" t="s">
        <v>733</v>
      </c>
      <c r="B25" s="299"/>
      <c r="C25" s="300">
        <v>8.0867996215820312</v>
      </c>
      <c r="D25" s="300">
        <v>7.447184427678704</v>
      </c>
      <c r="E25" s="300">
        <v>8.3497897855306569</v>
      </c>
      <c r="F25" s="300">
        <v>9.3420537928748129</v>
      </c>
      <c r="G25" s="301"/>
      <c r="H25" s="302">
        <v>43604.24722222222</v>
      </c>
      <c r="I25" s="302">
        <v>43660.231944444444</v>
      </c>
      <c r="J25" s="302">
        <v>43709.1875</v>
      </c>
      <c r="K25" s="302">
        <v>43913.195138888892</v>
      </c>
      <c r="L25" s="301"/>
      <c r="M25" s="303">
        <v>0</v>
      </c>
      <c r="N25" s="303">
        <v>0.9279345116020441</v>
      </c>
      <c r="O25" s="303">
        <v>0.93688981452235576</v>
      </c>
      <c r="P25" s="303">
        <v>0.94760360519170761</v>
      </c>
      <c r="R25" s="327">
        <f t="shared" ca="1" si="0"/>
        <v>7.447184427678704</v>
      </c>
      <c r="S25" s="322">
        <f t="shared" ca="1" si="1"/>
        <v>43660.231944444444</v>
      </c>
      <c r="T25" s="328">
        <f t="shared" ca="1" si="2"/>
        <v>0.9279345116020441</v>
      </c>
    </row>
    <row r="26" spans="1:20" s="304" customFormat="1" x14ac:dyDescent="0.25">
      <c r="A26" s="298" t="s">
        <v>735</v>
      </c>
      <c r="B26" s="299"/>
      <c r="C26" s="300">
        <v>-53.97446870803833</v>
      </c>
      <c r="D26" s="300">
        <v>-82.101350784301758</v>
      </c>
      <c r="E26" s="300">
        <v>-104.16520881652832</v>
      </c>
      <c r="F26" s="300">
        <v>-109.99954986572266</v>
      </c>
      <c r="G26" s="301"/>
      <c r="H26" s="302">
        <v>43615.939583333333</v>
      </c>
      <c r="I26" s="302">
        <v>43681.926388888889</v>
      </c>
      <c r="J26" s="302">
        <v>43739.699305555558</v>
      </c>
      <c r="K26" s="302">
        <v>43812.556944444441</v>
      </c>
      <c r="L26" s="301"/>
      <c r="M26" s="303">
        <v>0</v>
      </c>
      <c r="N26" s="303">
        <v>0</v>
      </c>
      <c r="O26" s="303">
        <v>0</v>
      </c>
      <c r="P26" s="303">
        <v>0</v>
      </c>
      <c r="R26" s="327">
        <f t="shared" ca="1" si="0"/>
        <v>-109.99954986572266</v>
      </c>
      <c r="S26" s="322">
        <f t="shared" ca="1" si="1"/>
        <v>43812.556944444441</v>
      </c>
      <c r="T26" s="328">
        <f t="shared" ca="1" si="2"/>
        <v>0</v>
      </c>
    </row>
    <row r="27" spans="1:20" s="304" customFormat="1" x14ac:dyDescent="0.25">
      <c r="A27" s="298" t="s">
        <v>204</v>
      </c>
      <c r="B27" s="299"/>
      <c r="C27" s="300">
        <v>-5.2523375749588013</v>
      </c>
      <c r="D27" s="300">
        <v>-4.538736492395401</v>
      </c>
      <c r="E27" s="300">
        <v>-5.6673964262008667</v>
      </c>
      <c r="F27" s="300">
        <v>-5.0135498046875</v>
      </c>
      <c r="G27" s="301"/>
      <c r="H27" s="302">
        <v>43596.575694444444</v>
      </c>
      <c r="I27" s="302">
        <v>43624.643750000003</v>
      </c>
      <c r="J27" s="302">
        <v>43711.97152777778</v>
      </c>
      <c r="K27" s="302">
        <v>43889.893750000003</v>
      </c>
      <c r="L27" s="301"/>
      <c r="M27" s="303">
        <v>35.076502680778503</v>
      </c>
      <c r="N27" s="303">
        <v>19.556356281042099</v>
      </c>
      <c r="O27" s="303">
        <v>33.458235859870911</v>
      </c>
      <c r="P27" s="303">
        <v>41.529414176940918</v>
      </c>
      <c r="R27" s="327">
        <f t="shared" ca="1" si="0"/>
        <v>-5.6673964262008667</v>
      </c>
      <c r="S27" s="322">
        <f t="shared" ca="1" si="1"/>
        <v>43711.97152777778</v>
      </c>
      <c r="T27" s="328">
        <f t="shared" ca="1" si="2"/>
        <v>33.458235859870911</v>
      </c>
    </row>
    <row r="28" spans="1:20" s="304" customFormat="1" x14ac:dyDescent="0.25">
      <c r="A28" s="298" t="s">
        <v>737</v>
      </c>
      <c r="B28" s="299"/>
      <c r="C28" s="300">
        <v>14.432729721069336</v>
      </c>
      <c r="D28" s="300">
        <v>12.726144790649414</v>
      </c>
      <c r="E28" s="300">
        <v>14.073835372924805</v>
      </c>
      <c r="F28" s="300">
        <v>15.297009468078613</v>
      </c>
      <c r="G28" s="301"/>
      <c r="H28" s="302">
        <v>43610.224999999999</v>
      </c>
      <c r="I28" s="302">
        <v>43681.24722222222</v>
      </c>
      <c r="J28" s="302">
        <v>43710.086805555555</v>
      </c>
      <c r="K28" s="302">
        <v>43921.100694444445</v>
      </c>
      <c r="L28" s="301"/>
      <c r="M28" s="303">
        <v>0</v>
      </c>
      <c r="N28" s="303">
        <v>0</v>
      </c>
      <c r="O28" s="303">
        <v>0</v>
      </c>
      <c r="P28" s="303">
        <v>0</v>
      </c>
      <c r="R28" s="327">
        <f t="shared" ca="1" si="0"/>
        <v>12.726144790649414</v>
      </c>
      <c r="S28" s="322">
        <f t="shared" ca="1" si="1"/>
        <v>43681.24722222222</v>
      </c>
      <c r="T28" s="328">
        <f t="shared" ca="1" si="2"/>
        <v>0</v>
      </c>
    </row>
    <row r="29" spans="1:20" s="304" customFormat="1" x14ac:dyDescent="0.25">
      <c r="A29" s="298" t="s">
        <v>865</v>
      </c>
      <c r="B29" s="299"/>
      <c r="C29" s="300">
        <v>-11.341159820556641</v>
      </c>
      <c r="D29" s="300">
        <v>-11.965859889984131</v>
      </c>
      <c r="E29" s="300">
        <v>-13.779640197753906</v>
      </c>
      <c r="F29" s="300">
        <v>-17.196059226989746</v>
      </c>
      <c r="G29" s="301"/>
      <c r="H29" s="302">
        <v>43607.660416666666</v>
      </c>
      <c r="I29" s="302">
        <v>43624.655555555553</v>
      </c>
      <c r="J29" s="302">
        <v>43715.244444444441</v>
      </c>
      <c r="K29" s="302">
        <v>43912.038194444445</v>
      </c>
      <c r="L29" s="301"/>
      <c r="M29" s="303">
        <v>0</v>
      </c>
      <c r="N29" s="303">
        <v>0</v>
      </c>
      <c r="O29" s="303">
        <v>0</v>
      </c>
      <c r="P29" s="303">
        <v>0</v>
      </c>
      <c r="R29" s="327">
        <f t="shared" ca="1" si="0"/>
        <v>-17.196059226989746</v>
      </c>
      <c r="S29" s="322">
        <f t="shared" ca="1" si="1"/>
        <v>43912.038194444445</v>
      </c>
      <c r="T29" s="328">
        <f t="shared" ca="1" si="2"/>
        <v>0</v>
      </c>
    </row>
    <row r="30" spans="1:20" s="304" customFormat="1" x14ac:dyDescent="0.25">
      <c r="A30" s="298" t="s">
        <v>866</v>
      </c>
      <c r="B30" s="299"/>
      <c r="C30" s="300">
        <v>-19.578751564025879</v>
      </c>
      <c r="D30" s="300">
        <v>-19.103109359741211</v>
      </c>
      <c r="E30" s="300">
        <v>-36.691621780395508</v>
      </c>
      <c r="F30" s="300">
        <v>-31.711459159851074</v>
      </c>
      <c r="G30" s="301"/>
      <c r="H30" s="302">
        <v>43584.088194444441</v>
      </c>
      <c r="I30" s="302">
        <v>43657.204861111109</v>
      </c>
      <c r="J30" s="302">
        <v>43738.609722222223</v>
      </c>
      <c r="K30" s="302">
        <v>43829.000694444447</v>
      </c>
      <c r="L30" s="301"/>
      <c r="M30" s="303">
        <v>0</v>
      </c>
      <c r="N30" s="303">
        <v>0</v>
      </c>
      <c r="O30" s="303">
        <v>0</v>
      </c>
      <c r="P30" s="303">
        <v>0</v>
      </c>
      <c r="R30" s="327">
        <f t="shared" ca="1" si="0"/>
        <v>-36.691621780395508</v>
      </c>
      <c r="S30" s="322">
        <f t="shared" ca="1" si="1"/>
        <v>43738.609722222223</v>
      </c>
      <c r="T30" s="328">
        <f t="shared" ca="1" si="2"/>
        <v>0</v>
      </c>
    </row>
    <row r="31" spans="1:20" s="304" customFormat="1" x14ac:dyDescent="0.25">
      <c r="A31" s="298" t="s">
        <v>740</v>
      </c>
      <c r="B31" s="299"/>
      <c r="C31" s="300">
        <v>-1.9854999780654907</v>
      </c>
      <c r="D31" s="300">
        <v>-3.5285719985771178</v>
      </c>
      <c r="E31" s="300">
        <v>-6.8961881447296145</v>
      </c>
      <c r="F31" s="300">
        <v>-8.0747136369056705</v>
      </c>
      <c r="G31" s="301"/>
      <c r="H31" s="302">
        <v>43602.052083333336</v>
      </c>
      <c r="I31" s="302">
        <v>43620.997916666667</v>
      </c>
      <c r="J31" s="302">
        <v>43755.838888888888</v>
      </c>
      <c r="K31" s="302">
        <v>43911.902083333334</v>
      </c>
      <c r="L31" s="301"/>
      <c r="M31" s="303">
        <v>0</v>
      </c>
      <c r="N31" s="303">
        <v>0.2940379028511047</v>
      </c>
      <c r="O31" s="303">
        <v>0.46897184367370603</v>
      </c>
      <c r="P31" s="303">
        <v>6.7926476924896242E-2</v>
      </c>
      <c r="R31" s="327">
        <f t="shared" ca="1" si="0"/>
        <v>-8.0747136369056705</v>
      </c>
      <c r="S31" s="322">
        <f t="shared" ca="1" si="1"/>
        <v>43911.902083333334</v>
      </c>
      <c r="T31" s="328">
        <f t="shared" ca="1" si="2"/>
        <v>6.7926476924896242E-2</v>
      </c>
    </row>
    <row r="32" spans="1:20" s="304" customFormat="1" x14ac:dyDescent="0.25">
      <c r="A32" s="298" t="s">
        <v>741</v>
      </c>
      <c r="B32" s="299"/>
      <c r="C32" s="300">
        <v>3.029923082489014</v>
      </c>
      <c r="D32" s="300">
        <v>1.1163410245857239</v>
      </c>
      <c r="E32" s="300">
        <v>-1.6802828469524371</v>
      </c>
      <c r="F32" s="300">
        <v>-5.085449007183076</v>
      </c>
      <c r="G32" s="301"/>
      <c r="H32" s="302">
        <v>43572.003472222219</v>
      </c>
      <c r="I32" s="302">
        <v>43649.101388888892</v>
      </c>
      <c r="J32" s="302">
        <v>43763.248611111114</v>
      </c>
      <c r="K32" s="302">
        <v>43792.928472222222</v>
      </c>
      <c r="L32" s="301"/>
      <c r="M32" s="303">
        <v>0.42798182477378843</v>
      </c>
      <c r="N32" s="303">
        <v>0.31912213558769226</v>
      </c>
      <c r="O32" s="303">
        <v>0.52985839459800721</v>
      </c>
      <c r="P32" s="303">
        <v>4.8551401823463438</v>
      </c>
      <c r="R32" s="327">
        <f t="shared" ca="1" si="0"/>
        <v>-5.085449007183076</v>
      </c>
      <c r="S32" s="322">
        <f t="shared" ca="1" si="1"/>
        <v>43792.928472222222</v>
      </c>
      <c r="T32" s="328">
        <f t="shared" ca="1" si="2"/>
        <v>4.8551401823463438</v>
      </c>
    </row>
    <row r="33" spans="1:20" s="304" customFormat="1" x14ac:dyDescent="0.25">
      <c r="A33" s="298" t="s">
        <v>867</v>
      </c>
      <c r="B33" s="299"/>
      <c r="C33" s="300">
        <v>-17.246883392333984</v>
      </c>
      <c r="D33" s="300">
        <v>-11.618699073791504</v>
      </c>
      <c r="E33" s="300">
        <v>-21.160043716430664</v>
      </c>
      <c r="F33" s="300">
        <v>-26.039413452148437</v>
      </c>
      <c r="G33" s="301"/>
      <c r="H33" s="302">
        <v>43592.804861111108</v>
      </c>
      <c r="I33" s="302">
        <v>43691.98333333333</v>
      </c>
      <c r="J33" s="302">
        <v>43750.324305555558</v>
      </c>
      <c r="K33" s="302">
        <v>43907.574999999997</v>
      </c>
      <c r="L33" s="301"/>
      <c r="M33" s="303">
        <v>0</v>
      </c>
      <c r="N33" s="303">
        <v>0</v>
      </c>
      <c r="O33" s="303">
        <v>0</v>
      </c>
      <c r="P33" s="303">
        <v>0</v>
      </c>
      <c r="R33" s="327">
        <f t="shared" ca="1" si="0"/>
        <v>-26.039413452148437</v>
      </c>
      <c r="S33" s="322">
        <f t="shared" ca="1" si="1"/>
        <v>43907.574999999997</v>
      </c>
      <c r="T33" s="328">
        <f t="shared" ca="1" si="2"/>
        <v>0</v>
      </c>
    </row>
    <row r="34" spans="1:20" s="304" customFormat="1" x14ac:dyDescent="0.25">
      <c r="A34" s="298" t="s">
        <v>744</v>
      </c>
      <c r="B34" s="299"/>
      <c r="C34" s="300">
        <v>14.948275566101074</v>
      </c>
      <c r="D34" s="300">
        <v>12.955171585083008</v>
      </c>
      <c r="E34" s="300">
        <v>14.283907890319824</v>
      </c>
      <c r="F34" s="300">
        <v>16.941379547119141</v>
      </c>
      <c r="G34" s="301"/>
      <c r="H34" s="302">
        <v>43604.11041666667</v>
      </c>
      <c r="I34" s="302">
        <v>43639.200694444444</v>
      </c>
      <c r="J34" s="302">
        <v>43723.098611111112</v>
      </c>
      <c r="K34" s="302">
        <v>43828.09375</v>
      </c>
      <c r="L34" s="301"/>
      <c r="M34" s="303">
        <v>0</v>
      </c>
      <c r="N34" s="303">
        <v>0</v>
      </c>
      <c r="O34" s="303">
        <v>0</v>
      </c>
      <c r="P34" s="303">
        <v>0</v>
      </c>
      <c r="R34" s="327">
        <f t="shared" ca="1" si="0"/>
        <v>12.955171585083008</v>
      </c>
      <c r="S34" s="322">
        <f t="shared" ca="1" si="1"/>
        <v>43639.200694444444</v>
      </c>
      <c r="T34" s="328">
        <f t="shared" ca="1" si="2"/>
        <v>0</v>
      </c>
    </row>
    <row r="35" spans="1:20" s="304" customFormat="1" x14ac:dyDescent="0.25">
      <c r="A35" s="298" t="s">
        <v>747</v>
      </c>
      <c r="B35" s="299"/>
      <c r="C35" s="300">
        <v>-40.063556347507983</v>
      </c>
      <c r="D35" s="300">
        <v>-45.059480756521225</v>
      </c>
      <c r="E35" s="300">
        <v>-44.812143117189407</v>
      </c>
      <c r="F35" s="300">
        <v>-62.221473693847656</v>
      </c>
      <c r="G35" s="301"/>
      <c r="H35" s="302">
        <v>43600.753472222219</v>
      </c>
      <c r="I35" s="302">
        <v>43637.337500000001</v>
      </c>
      <c r="J35" s="302">
        <v>43720.913888888892</v>
      </c>
      <c r="K35" s="302">
        <v>43821.826388888891</v>
      </c>
      <c r="L35" s="301"/>
      <c r="M35" s="303">
        <v>0</v>
      </c>
      <c r="N35" s="303">
        <v>0</v>
      </c>
      <c r="O35" s="303">
        <v>0</v>
      </c>
      <c r="P35" s="303">
        <v>0</v>
      </c>
      <c r="R35" s="327">
        <f t="shared" ca="1" si="0"/>
        <v>-62.221473693847656</v>
      </c>
      <c r="S35" s="322">
        <f t="shared" ca="1" si="1"/>
        <v>43821.826388888891</v>
      </c>
      <c r="T35" s="328">
        <f t="shared" ca="1" si="2"/>
        <v>0</v>
      </c>
    </row>
    <row r="36" spans="1:20" s="304" customFormat="1" x14ac:dyDescent="0.25">
      <c r="A36" s="298" t="s">
        <v>749</v>
      </c>
      <c r="B36" s="299"/>
      <c r="C36" s="300" t="s">
        <v>873</v>
      </c>
      <c r="D36" s="300">
        <v>-1.8063533256034852</v>
      </c>
      <c r="E36" s="300">
        <v>-1.3126212169876099</v>
      </c>
      <c r="F36" s="300">
        <v>-4.0496424689941408</v>
      </c>
      <c r="G36" s="301"/>
      <c r="H36" s="302" t="s">
        <v>875</v>
      </c>
      <c r="I36" s="302">
        <v>43701.011805555558</v>
      </c>
      <c r="J36" s="302">
        <v>43752.09375</v>
      </c>
      <c r="K36" s="302">
        <v>43902.694444444445</v>
      </c>
      <c r="L36" s="301"/>
      <c r="M36" s="303">
        <v>0</v>
      </c>
      <c r="N36" s="303">
        <v>1.3052498152275085</v>
      </c>
      <c r="O36" s="303">
        <v>1.0127903411636352</v>
      </c>
      <c r="P36" s="303">
        <v>2.4757874950714109</v>
      </c>
      <c r="R36" s="327">
        <f t="shared" ca="1" si="0"/>
        <v>-4.0496424689941408</v>
      </c>
      <c r="S36" s="322">
        <f t="shared" ca="1" si="1"/>
        <v>43902.694444444445</v>
      </c>
      <c r="T36" s="328">
        <f t="shared" ca="1" si="2"/>
        <v>2.4757874950714109</v>
      </c>
    </row>
    <row r="37" spans="1:20" s="304" customFormat="1" x14ac:dyDescent="0.25">
      <c r="A37" s="298" t="s">
        <v>255</v>
      </c>
      <c r="B37" s="299"/>
      <c r="C37" s="300">
        <v>-58.339199066162109</v>
      </c>
      <c r="D37" s="300">
        <v>-67.003181457519531</v>
      </c>
      <c r="E37" s="300">
        <v>-91.224040985107422</v>
      </c>
      <c r="F37" s="300">
        <v>-108.33037948608398</v>
      </c>
      <c r="G37" s="301"/>
      <c r="H37" s="302">
        <v>43607.756944444445</v>
      </c>
      <c r="I37" s="302">
        <v>43660.270138888889</v>
      </c>
      <c r="J37" s="302">
        <v>43737.435416666667</v>
      </c>
      <c r="K37" s="302">
        <v>43777.218055555553</v>
      </c>
      <c r="L37" s="301"/>
      <c r="M37" s="303">
        <v>0</v>
      </c>
      <c r="N37" s="303">
        <v>0</v>
      </c>
      <c r="O37" s="303">
        <v>0</v>
      </c>
      <c r="P37" s="303">
        <v>0</v>
      </c>
      <c r="R37" s="327">
        <f t="shared" ca="1" si="0"/>
        <v>-108.33037948608398</v>
      </c>
      <c r="S37" s="322">
        <f t="shared" ca="1" si="1"/>
        <v>43777.218055555553</v>
      </c>
      <c r="T37" s="328">
        <f t="shared" ca="1" si="2"/>
        <v>0</v>
      </c>
    </row>
    <row r="38" spans="1:20" s="304" customFormat="1" x14ac:dyDescent="0.25">
      <c r="A38" s="298" t="s">
        <v>751</v>
      </c>
      <c r="B38" s="299"/>
      <c r="C38" s="300">
        <v>-28.60603385478878</v>
      </c>
      <c r="D38" s="300">
        <v>-29.561851714081524</v>
      </c>
      <c r="E38" s="300">
        <v>-48.771873285991788</v>
      </c>
      <c r="F38" s="300">
        <v>-71.104053450893872</v>
      </c>
      <c r="G38" s="301"/>
      <c r="H38" s="302">
        <v>43560.486111111109</v>
      </c>
      <c r="I38" s="302">
        <v>43645.750694444447</v>
      </c>
      <c r="J38" s="302">
        <v>43754.493055555555</v>
      </c>
      <c r="K38" s="302">
        <v>43881.619444444441</v>
      </c>
      <c r="L38" s="301"/>
      <c r="M38" s="303">
        <v>2.2516238608894348</v>
      </c>
      <c r="N38" s="303">
        <v>3.4354062514398094</v>
      </c>
      <c r="O38" s="303">
        <v>5.0140602253398896</v>
      </c>
      <c r="P38" s="303">
        <v>6.8763405548815726</v>
      </c>
      <c r="R38" s="327">
        <f t="shared" ca="1" si="0"/>
        <v>-71.104053450893872</v>
      </c>
      <c r="S38" s="322">
        <f t="shared" ca="1" si="1"/>
        <v>43881.619444444441</v>
      </c>
      <c r="T38" s="328">
        <f t="shared" ca="1" si="2"/>
        <v>6.8763405548815726</v>
      </c>
    </row>
    <row r="39" spans="1:20" s="304" customFormat="1" x14ac:dyDescent="0.25">
      <c r="A39" s="298" t="s">
        <v>753</v>
      </c>
      <c r="B39" s="299"/>
      <c r="C39" s="300">
        <v>3.9010826349258423</v>
      </c>
      <c r="D39" s="300">
        <v>3.6145762205123901</v>
      </c>
      <c r="E39" s="300">
        <v>3.0907531976699829</v>
      </c>
      <c r="F39" s="300">
        <v>4.100792407989502</v>
      </c>
      <c r="G39" s="301"/>
      <c r="H39" s="302">
        <v>43610.067361111112</v>
      </c>
      <c r="I39" s="302">
        <v>43647.237500000003</v>
      </c>
      <c r="J39" s="302">
        <v>43745.032638888886</v>
      </c>
      <c r="K39" s="302">
        <v>43918.323611111111</v>
      </c>
      <c r="L39" s="301"/>
      <c r="M39" s="303">
        <v>0</v>
      </c>
      <c r="N39" s="303">
        <v>0</v>
      </c>
      <c r="O39" s="303">
        <v>0</v>
      </c>
      <c r="P39" s="303">
        <v>0</v>
      </c>
      <c r="R39" s="327">
        <f t="shared" ca="1" si="0"/>
        <v>3.0907531976699829</v>
      </c>
      <c r="S39" s="322">
        <f t="shared" ca="1" si="1"/>
        <v>43745.032638888886</v>
      </c>
      <c r="T39" s="328">
        <f t="shared" ca="1" si="2"/>
        <v>0</v>
      </c>
    </row>
    <row r="40" spans="1:20" s="304" customFormat="1" x14ac:dyDescent="0.25">
      <c r="A40" s="298" t="s">
        <v>755</v>
      </c>
      <c r="B40" s="299"/>
      <c r="C40" s="300">
        <v>-3.6607188605175018</v>
      </c>
      <c r="D40" s="300">
        <v>5.0907619227485661</v>
      </c>
      <c r="E40" s="300">
        <v>-11.088038862028121</v>
      </c>
      <c r="F40" s="300">
        <v>-19.046951074539184</v>
      </c>
      <c r="G40" s="301"/>
      <c r="H40" s="302">
        <v>43561.732638888891</v>
      </c>
      <c r="I40" s="302">
        <v>43673.640972222223</v>
      </c>
      <c r="J40" s="302">
        <v>43758.227083333331</v>
      </c>
      <c r="K40" s="302">
        <v>43839.120833333334</v>
      </c>
      <c r="L40" s="301"/>
      <c r="M40" s="303">
        <v>1.1097979522838592</v>
      </c>
      <c r="N40" s="303">
        <v>2.6349149574356079</v>
      </c>
      <c r="O40" s="303">
        <v>1.5514924225425721</v>
      </c>
      <c r="P40" s="303">
        <v>1.7944378662719727</v>
      </c>
      <c r="R40" s="327">
        <f t="shared" ca="1" si="0"/>
        <v>-19.046951074539184</v>
      </c>
      <c r="S40" s="322">
        <f t="shared" ca="1" si="1"/>
        <v>43839.120833333334</v>
      </c>
      <c r="T40" s="328">
        <f t="shared" ca="1" si="2"/>
        <v>1.7944378662719727</v>
      </c>
    </row>
    <row r="41" spans="1:20" s="304" customFormat="1" x14ac:dyDescent="0.25">
      <c r="A41" s="298" t="s">
        <v>757</v>
      </c>
      <c r="B41" s="299"/>
      <c r="C41" s="300" t="s">
        <v>873</v>
      </c>
      <c r="D41" s="300">
        <v>3.1399499624967575E-2</v>
      </c>
      <c r="E41" s="300">
        <v>2.9306201264262199E-2</v>
      </c>
      <c r="F41" s="300" t="s">
        <v>873</v>
      </c>
      <c r="G41" s="301"/>
      <c r="H41" s="302" t="s">
        <v>875</v>
      </c>
      <c r="I41" s="302">
        <v>43704</v>
      </c>
      <c r="J41" s="302">
        <v>43739.57708333333</v>
      </c>
      <c r="K41" s="302" t="s">
        <v>875</v>
      </c>
      <c r="L41" s="301"/>
      <c r="M41" s="303">
        <v>0</v>
      </c>
      <c r="N41" s="303">
        <v>0</v>
      </c>
      <c r="O41" s="303">
        <v>0</v>
      </c>
      <c r="P41" s="303">
        <v>0</v>
      </c>
      <c r="R41" s="327">
        <f t="shared" ca="1" si="0"/>
        <v>2.9306201264262199E-2</v>
      </c>
      <c r="S41" s="322">
        <f t="shared" ca="1" si="1"/>
        <v>43739.57708333333</v>
      </c>
      <c r="T41" s="328">
        <f t="shared" ca="1" si="2"/>
        <v>0</v>
      </c>
    </row>
    <row r="42" spans="1:20" s="304" customFormat="1" x14ac:dyDescent="0.25">
      <c r="A42" s="298" t="s">
        <v>760</v>
      </c>
      <c r="B42" s="299"/>
      <c r="C42" s="300">
        <v>1.4410164356231689</v>
      </c>
      <c r="D42" s="300">
        <v>-14.258351107992709</v>
      </c>
      <c r="E42" s="300">
        <v>-17.97208183156264</v>
      </c>
      <c r="F42" s="300">
        <v>-27.582255156946182</v>
      </c>
      <c r="G42" s="301"/>
      <c r="H42" s="302">
        <v>43605.989583333336</v>
      </c>
      <c r="I42" s="302">
        <v>43679.113888888889</v>
      </c>
      <c r="J42" s="302">
        <v>43728.037499999999</v>
      </c>
      <c r="K42" s="302">
        <v>43912.102083333331</v>
      </c>
      <c r="L42" s="301"/>
      <c r="M42" s="303">
        <v>0</v>
      </c>
      <c r="N42" s="303">
        <v>8.6536469004571445E-2</v>
      </c>
      <c r="O42" s="303">
        <v>0.32381389392602444</v>
      </c>
      <c r="P42" s="303">
        <v>1.6265134939432144</v>
      </c>
      <c r="R42" s="327">
        <f t="shared" ca="1" si="0"/>
        <v>-27.582255156946182</v>
      </c>
      <c r="S42" s="322">
        <f t="shared" ca="1" si="1"/>
        <v>43912.102083333331</v>
      </c>
      <c r="T42" s="328">
        <f t="shared" ca="1" si="2"/>
        <v>1.6265134939432144</v>
      </c>
    </row>
    <row r="43" spans="1:20" s="304" customFormat="1" x14ac:dyDescent="0.25">
      <c r="A43" s="298" t="s">
        <v>762</v>
      </c>
      <c r="B43" s="299"/>
      <c r="C43" s="300">
        <v>15.230760812759399</v>
      </c>
      <c r="D43" s="300">
        <v>10.597709834575653</v>
      </c>
      <c r="E43" s="300">
        <v>10.511569499969482</v>
      </c>
      <c r="F43" s="300">
        <v>14.744490385055542</v>
      </c>
      <c r="G43" s="301"/>
      <c r="H43" s="302">
        <v>43564.102777777778</v>
      </c>
      <c r="I43" s="302">
        <v>43696.100694444445</v>
      </c>
      <c r="J43" s="302">
        <v>43714.203472222223</v>
      </c>
      <c r="K43" s="302">
        <v>43860.197222222225</v>
      </c>
      <c r="L43" s="301"/>
      <c r="M43" s="303">
        <v>2.924220085144043</v>
      </c>
      <c r="N43" s="303">
        <v>10.728119850158691</v>
      </c>
      <c r="O43" s="303">
        <v>19.285499572753906</v>
      </c>
      <c r="P43" s="303">
        <v>26.856180191040039</v>
      </c>
      <c r="R43" s="327">
        <f t="shared" ca="1" si="0"/>
        <v>10.511569499969482</v>
      </c>
      <c r="S43" s="322">
        <f t="shared" ca="1" si="1"/>
        <v>43714.203472222223</v>
      </c>
      <c r="T43" s="328">
        <f t="shared" ca="1" si="2"/>
        <v>19.285499572753906</v>
      </c>
    </row>
    <row r="44" spans="1:20" s="304" customFormat="1" x14ac:dyDescent="0.25">
      <c r="A44" s="298" t="s">
        <v>764</v>
      </c>
      <c r="B44" s="299"/>
      <c r="C44" s="300">
        <v>-63.042932477930776</v>
      </c>
      <c r="D44" s="300">
        <v>-69.524307676159864</v>
      </c>
      <c r="E44" s="300">
        <v>-120.1740758764677</v>
      </c>
      <c r="F44" s="300">
        <v>-136.51432156248666</v>
      </c>
      <c r="G44" s="301"/>
      <c r="H44" s="302">
        <v>43582.012499999997</v>
      </c>
      <c r="I44" s="302">
        <v>43654.714583333334</v>
      </c>
      <c r="J44" s="302">
        <v>43736.474305555559</v>
      </c>
      <c r="K44" s="302">
        <v>43842.990972222222</v>
      </c>
      <c r="L44" s="301"/>
      <c r="M44" s="303">
        <v>7.3335590649747848</v>
      </c>
      <c r="N44" s="303">
        <v>7.5247104237442022</v>
      </c>
      <c r="O44" s="303">
        <v>9.8148700845308312</v>
      </c>
      <c r="P44" s="303">
        <v>9.2217791707935337</v>
      </c>
      <c r="R44" s="327">
        <f t="shared" ca="1" si="0"/>
        <v>-136.51432156248666</v>
      </c>
      <c r="S44" s="322">
        <f t="shared" ca="1" si="1"/>
        <v>43842.990972222222</v>
      </c>
      <c r="T44" s="328">
        <f t="shared" ca="1" si="2"/>
        <v>9.2217791707935337</v>
      </c>
    </row>
    <row r="45" spans="1:20" s="304" customFormat="1" x14ac:dyDescent="0.25">
      <c r="A45" s="298" t="s">
        <v>868</v>
      </c>
      <c r="B45" s="299"/>
      <c r="C45" s="300">
        <v>-13.211064828117369</v>
      </c>
      <c r="D45" s="300">
        <v>-11.413349944337607</v>
      </c>
      <c r="E45" s="300">
        <v>-20.357097541210653</v>
      </c>
      <c r="F45" s="300">
        <v>-24.486203842069628</v>
      </c>
      <c r="G45" s="301"/>
      <c r="H45" s="302">
        <v>43573.759027777778</v>
      </c>
      <c r="I45" s="302">
        <v>43685.081250000003</v>
      </c>
      <c r="J45" s="302">
        <v>43746.055555555555</v>
      </c>
      <c r="K45" s="302">
        <v>43892.981944444444</v>
      </c>
      <c r="L45" s="301"/>
      <c r="M45" s="303">
        <v>9.2924282722873688</v>
      </c>
      <c r="N45" s="303">
        <v>12.055866745129823</v>
      </c>
      <c r="O45" s="303">
        <v>12.156543995025157</v>
      </c>
      <c r="P45" s="303">
        <v>13.032076976988792</v>
      </c>
      <c r="R45" s="327">
        <f t="shared" ca="1" si="0"/>
        <v>-24.486203842069628</v>
      </c>
      <c r="S45" s="322">
        <f t="shared" ca="1" si="1"/>
        <v>43892.981944444444</v>
      </c>
      <c r="T45" s="328">
        <f t="shared" ca="1" si="2"/>
        <v>13.032076976988792</v>
      </c>
    </row>
    <row r="46" spans="1:20" s="304" customFormat="1" x14ac:dyDescent="0.25">
      <c r="A46" s="298" t="s">
        <v>766</v>
      </c>
      <c r="B46" s="299"/>
      <c r="C46" s="300">
        <v>-7.2727256058883665</v>
      </c>
      <c r="D46" s="300">
        <v>-10.189184964363099</v>
      </c>
      <c r="E46" s="300">
        <v>-12.262383418283939</v>
      </c>
      <c r="F46" s="300">
        <v>-12.835705464250564</v>
      </c>
      <c r="G46" s="301"/>
      <c r="H46" s="302">
        <v>43583.004166666666</v>
      </c>
      <c r="I46" s="302">
        <v>43636.162499999999</v>
      </c>
      <c r="J46" s="302">
        <v>43741.897916666669</v>
      </c>
      <c r="K46" s="302">
        <v>43888.5</v>
      </c>
      <c r="L46" s="301"/>
      <c r="M46" s="303">
        <v>4.2752141714859011</v>
      </c>
      <c r="N46" s="303">
        <v>3.8123551004486083</v>
      </c>
      <c r="O46" s="303">
        <v>0.47832597593259807</v>
      </c>
      <c r="P46" s="303">
        <v>1.0287145324878693</v>
      </c>
      <c r="R46" s="327">
        <f t="shared" ca="1" si="0"/>
        <v>-12.835705464250564</v>
      </c>
      <c r="S46" s="322">
        <f t="shared" ca="1" si="1"/>
        <v>43888.5</v>
      </c>
      <c r="T46" s="328">
        <f t="shared" ca="1" si="2"/>
        <v>1.0287145324878693</v>
      </c>
    </row>
    <row r="47" spans="1:20" s="304" customFormat="1" x14ac:dyDescent="0.25">
      <c r="A47" s="298" t="s">
        <v>768</v>
      </c>
      <c r="B47" s="299"/>
      <c r="C47" s="300">
        <v>19.910240173339844</v>
      </c>
      <c r="D47" s="300">
        <v>19.592530250549316</v>
      </c>
      <c r="E47" s="300">
        <v>18.188750028610229</v>
      </c>
      <c r="F47" s="300">
        <v>20.019500494003296</v>
      </c>
      <c r="G47" s="301"/>
      <c r="H47" s="302">
        <v>43587.557638888888</v>
      </c>
      <c r="I47" s="302">
        <v>43673.54791666667</v>
      </c>
      <c r="J47" s="302">
        <v>43768.555555555555</v>
      </c>
      <c r="K47" s="302">
        <v>43773.383333333331</v>
      </c>
      <c r="L47" s="301"/>
      <c r="M47" s="303">
        <v>0</v>
      </c>
      <c r="N47" s="303">
        <v>2.880000114440918</v>
      </c>
      <c r="O47" s="303">
        <v>2.9906329279327393</v>
      </c>
      <c r="P47" s="303">
        <v>3.194412358707428</v>
      </c>
      <c r="R47" s="327">
        <f t="shared" ca="1" si="0"/>
        <v>18.188750028610229</v>
      </c>
      <c r="S47" s="322">
        <f t="shared" ca="1" si="1"/>
        <v>43768.555555555555</v>
      </c>
      <c r="T47" s="328">
        <f t="shared" ca="1" si="2"/>
        <v>2.9906329279327393</v>
      </c>
    </row>
    <row r="48" spans="1:20" s="304" customFormat="1" x14ac:dyDescent="0.25">
      <c r="A48" s="298" t="s">
        <v>770</v>
      </c>
      <c r="B48" s="299"/>
      <c r="C48" s="300">
        <v>2.2185591830239284</v>
      </c>
      <c r="D48" s="300">
        <v>-6.6936956509726055</v>
      </c>
      <c r="E48" s="300">
        <v>-14.0800548397015</v>
      </c>
      <c r="F48" s="300">
        <v>-21.381863452515365</v>
      </c>
      <c r="G48" s="301"/>
      <c r="H48" s="302">
        <v>43610.031944444447</v>
      </c>
      <c r="I48" s="302">
        <v>43649.952777777777</v>
      </c>
      <c r="J48" s="302">
        <v>43750.561805555553</v>
      </c>
      <c r="K48" s="302">
        <v>43880.338888888888</v>
      </c>
      <c r="L48" s="301"/>
      <c r="M48" s="303">
        <v>5.6733175067529675</v>
      </c>
      <c r="N48" s="303">
        <v>5.0676605425996781</v>
      </c>
      <c r="O48" s="303">
        <v>5.7394834257651857</v>
      </c>
      <c r="P48" s="303">
        <v>11.957041181602717</v>
      </c>
      <c r="R48" s="327">
        <f t="shared" ca="1" si="0"/>
        <v>-21.381863452515365</v>
      </c>
      <c r="S48" s="322">
        <f t="shared" ca="1" si="1"/>
        <v>43880.338888888888</v>
      </c>
      <c r="T48" s="328">
        <f t="shared" ca="1" si="2"/>
        <v>11.957041181602717</v>
      </c>
    </row>
    <row r="49" spans="1:20" s="304" customFormat="1" x14ac:dyDescent="0.25">
      <c r="A49" s="298" t="s">
        <v>772</v>
      </c>
      <c r="B49" s="299"/>
      <c r="C49" s="300">
        <v>-31.994752883911133</v>
      </c>
      <c r="D49" s="300">
        <v>-33.288755893707275</v>
      </c>
      <c r="E49" s="300">
        <v>-48.911282062530518</v>
      </c>
      <c r="F49" s="300">
        <v>-51.658455371856689</v>
      </c>
      <c r="G49" s="301"/>
      <c r="H49" s="302">
        <v>43574.067361111112</v>
      </c>
      <c r="I49" s="302">
        <v>43671.667361111111</v>
      </c>
      <c r="J49" s="302">
        <v>43731.757638888892</v>
      </c>
      <c r="K49" s="302">
        <v>43812.363888888889</v>
      </c>
      <c r="L49" s="301"/>
      <c r="M49" s="303">
        <v>0</v>
      </c>
      <c r="N49" s="303">
        <v>0</v>
      </c>
      <c r="O49" s="303">
        <v>0</v>
      </c>
      <c r="P49" s="303">
        <v>0</v>
      </c>
      <c r="R49" s="327">
        <f t="shared" ca="1" si="0"/>
        <v>-51.658455371856689</v>
      </c>
      <c r="S49" s="322">
        <f t="shared" ca="1" si="1"/>
        <v>43812.363888888889</v>
      </c>
      <c r="T49" s="328">
        <f t="shared" ca="1" si="2"/>
        <v>0</v>
      </c>
    </row>
    <row r="50" spans="1:20" s="304" customFormat="1" x14ac:dyDescent="0.25">
      <c r="A50" s="298" t="s">
        <v>774</v>
      </c>
      <c r="B50" s="299"/>
      <c r="C50" s="300">
        <v>10.629119873046875</v>
      </c>
      <c r="D50" s="300">
        <v>8.7106565274044865</v>
      </c>
      <c r="E50" s="300">
        <v>9.9346638175875839</v>
      </c>
      <c r="F50" s="300">
        <v>10.577021599338771</v>
      </c>
      <c r="G50" s="301"/>
      <c r="H50" s="302">
        <v>43608.017361111109</v>
      </c>
      <c r="I50" s="302">
        <v>43646.138194444444</v>
      </c>
      <c r="J50" s="302">
        <v>43714.104861111111</v>
      </c>
      <c r="K50" s="302">
        <v>43833.100694444445</v>
      </c>
      <c r="L50" s="301"/>
      <c r="M50" s="303">
        <v>0</v>
      </c>
      <c r="N50" s="303">
        <v>1.0511363781735301</v>
      </c>
      <c r="O50" s="303">
        <v>1.5993042442233265</v>
      </c>
      <c r="P50" s="303">
        <v>0.78758144430947308</v>
      </c>
      <c r="R50" s="327">
        <f t="shared" ca="1" si="0"/>
        <v>8.7106565274044865</v>
      </c>
      <c r="S50" s="322">
        <f t="shared" ca="1" si="1"/>
        <v>43646.138194444444</v>
      </c>
      <c r="T50" s="328">
        <f t="shared" ca="1" si="2"/>
        <v>1.0511363781735301</v>
      </c>
    </row>
    <row r="51" spans="1:20" s="304" customFormat="1" x14ac:dyDescent="0.25">
      <c r="A51" s="298" t="s">
        <v>776</v>
      </c>
      <c r="B51" s="299"/>
      <c r="C51" s="300" t="s">
        <v>873</v>
      </c>
      <c r="D51" s="300" t="s">
        <v>873</v>
      </c>
      <c r="E51" s="300" t="s">
        <v>873</v>
      </c>
      <c r="F51" s="300" t="s">
        <v>873</v>
      </c>
      <c r="G51" s="301"/>
      <c r="H51" s="302" t="s">
        <v>875</v>
      </c>
      <c r="I51" s="302" t="s">
        <v>875</v>
      </c>
      <c r="J51" s="302" t="s">
        <v>875</v>
      </c>
      <c r="K51" s="302" t="s">
        <v>875</v>
      </c>
      <c r="L51" s="301"/>
      <c r="M51" s="303">
        <v>0</v>
      </c>
      <c r="N51" s="303">
        <v>0</v>
      </c>
      <c r="O51" s="303">
        <v>0</v>
      </c>
      <c r="P51" s="303">
        <v>0</v>
      </c>
      <c r="R51" s="327" t="str">
        <f t="shared" ca="1" si="0"/>
        <v/>
      </c>
      <c r="S51" s="322" t="str">
        <f t="shared" ca="1" si="1"/>
        <v/>
      </c>
      <c r="T51" s="328" t="str">
        <f t="shared" ca="1" si="2"/>
        <v/>
      </c>
    </row>
    <row r="52" spans="1:20" s="304" customFormat="1" x14ac:dyDescent="0.25">
      <c r="A52" s="298" t="s">
        <v>778</v>
      </c>
      <c r="B52" s="299"/>
      <c r="C52" s="300">
        <v>9.5624399036169052</v>
      </c>
      <c r="D52" s="300">
        <v>8.0300697525963187</v>
      </c>
      <c r="E52" s="300">
        <v>8.6685103178024292</v>
      </c>
      <c r="F52" s="300">
        <v>11.170119881629944</v>
      </c>
      <c r="G52" s="301"/>
      <c r="H52" s="302">
        <v>43611.224999999999</v>
      </c>
      <c r="I52" s="302">
        <v>43659.224305555559</v>
      </c>
      <c r="J52" s="302">
        <v>43719.095138888886</v>
      </c>
      <c r="K52" s="302">
        <v>43883.101388888892</v>
      </c>
      <c r="L52" s="301"/>
      <c r="M52" s="303">
        <v>0.11448000371456146</v>
      </c>
      <c r="N52" s="303">
        <v>0</v>
      </c>
      <c r="O52" s="303">
        <v>0.4839400053024292</v>
      </c>
      <c r="P52" s="303">
        <v>0.47707998752593994</v>
      </c>
      <c r="R52" s="327">
        <f t="shared" ca="1" si="0"/>
        <v>8.0300697525963187</v>
      </c>
      <c r="S52" s="322">
        <f t="shared" ca="1" si="1"/>
        <v>43659.224305555559</v>
      </c>
      <c r="T52" s="328">
        <f t="shared" ca="1" si="2"/>
        <v>0</v>
      </c>
    </row>
    <row r="53" spans="1:20" s="304" customFormat="1" x14ac:dyDescent="0.25">
      <c r="A53" s="298" t="s">
        <v>781</v>
      </c>
      <c r="B53" s="299"/>
      <c r="C53" s="300">
        <v>-113.68881678581238</v>
      </c>
      <c r="D53" s="300">
        <v>-96.778283059597015</v>
      </c>
      <c r="E53" s="300">
        <v>-143.29086589813232</v>
      </c>
      <c r="F53" s="300">
        <v>-164.57600855827332</v>
      </c>
      <c r="G53" s="301"/>
      <c r="H53" s="302">
        <v>43593.568749999999</v>
      </c>
      <c r="I53" s="302">
        <v>43631.42291666667</v>
      </c>
      <c r="J53" s="302">
        <v>43709.522222222222</v>
      </c>
      <c r="K53" s="302">
        <v>43783.615972222222</v>
      </c>
      <c r="L53" s="301"/>
      <c r="M53" s="303">
        <v>7.7151198387145996</v>
      </c>
      <c r="N53" s="303">
        <v>3.8935000896453857</v>
      </c>
      <c r="O53" s="303">
        <v>11.602629661560059</v>
      </c>
      <c r="P53" s="303">
        <v>14.555700302124023</v>
      </c>
      <c r="R53" s="327">
        <f t="shared" ca="1" si="0"/>
        <v>-164.57600855827332</v>
      </c>
      <c r="S53" s="322">
        <f t="shared" ca="1" si="1"/>
        <v>43783.615972222222</v>
      </c>
      <c r="T53" s="328">
        <f t="shared" ca="1" si="2"/>
        <v>14.555700302124023</v>
      </c>
    </row>
    <row r="54" spans="1:20" s="304" customFormat="1" x14ac:dyDescent="0.25">
      <c r="A54" s="298" t="s">
        <v>783</v>
      </c>
      <c r="B54" s="299"/>
      <c r="C54" s="300">
        <v>9.3787994384765625</v>
      </c>
      <c r="D54" s="300">
        <v>7.9196162540512081</v>
      </c>
      <c r="E54" s="300">
        <v>8.7551722245616919</v>
      </c>
      <c r="F54" s="300">
        <v>11.657675114355087</v>
      </c>
      <c r="G54" s="301"/>
      <c r="H54" s="302">
        <v>43592.081944444442</v>
      </c>
      <c r="I54" s="302">
        <v>43671.090277777781</v>
      </c>
      <c r="J54" s="302">
        <v>43735.011805555558</v>
      </c>
      <c r="K54" s="302">
        <v>43820.98333333333</v>
      </c>
      <c r="L54" s="301"/>
      <c r="M54" s="303">
        <v>0</v>
      </c>
      <c r="N54" s="303">
        <v>0.16097644158172608</v>
      </c>
      <c r="O54" s="303">
        <v>7.9092474500656124E-2</v>
      </c>
      <c r="P54" s="303">
        <v>0.14143594809532165</v>
      </c>
      <c r="R54" s="327">
        <f t="shared" ca="1" si="0"/>
        <v>7.9196162540512081</v>
      </c>
      <c r="S54" s="322">
        <f t="shared" ca="1" si="1"/>
        <v>43671.090277777781</v>
      </c>
      <c r="T54" s="328">
        <f t="shared" ca="1" si="2"/>
        <v>0.16097644158172608</v>
      </c>
    </row>
    <row r="55" spans="1:20" s="304" customFormat="1" x14ac:dyDescent="0.25">
      <c r="A55" s="298" t="s">
        <v>785</v>
      </c>
      <c r="B55" s="299"/>
      <c r="C55" s="300" t="s">
        <v>873</v>
      </c>
      <c r="D55" s="300">
        <v>-0.79069709777832031</v>
      </c>
      <c r="E55" s="300">
        <v>4.9647998996078968E-2</v>
      </c>
      <c r="F55" s="300">
        <v>11.633958339691162</v>
      </c>
      <c r="G55" s="301"/>
      <c r="H55" s="302" t="s">
        <v>875</v>
      </c>
      <c r="I55" s="302">
        <v>43685.982638888891</v>
      </c>
      <c r="J55" s="302">
        <v>43766.643055555556</v>
      </c>
      <c r="K55" s="302">
        <v>43893.666666666664</v>
      </c>
      <c r="L55" s="301"/>
      <c r="M55" s="303">
        <v>0</v>
      </c>
      <c r="N55" s="303">
        <v>0</v>
      </c>
      <c r="O55" s="303">
        <v>5.8607999235391617E-2</v>
      </c>
      <c r="P55" s="303">
        <v>0</v>
      </c>
      <c r="R55" s="327">
        <f t="shared" ca="1" si="0"/>
        <v>-0.79069709777832031</v>
      </c>
      <c r="S55" s="322">
        <f t="shared" ca="1" si="1"/>
        <v>43685.982638888891</v>
      </c>
      <c r="T55" s="328">
        <f t="shared" ca="1" si="2"/>
        <v>0</v>
      </c>
    </row>
    <row r="56" spans="1:20" s="304" customFormat="1" x14ac:dyDescent="0.25">
      <c r="A56" s="298" t="s">
        <v>869</v>
      </c>
      <c r="B56" s="299"/>
      <c r="C56" s="300">
        <v>-48.738845825195313</v>
      </c>
      <c r="D56" s="300">
        <v>-55.675970077514648</v>
      </c>
      <c r="E56" s="300">
        <v>-67.320396423339844</v>
      </c>
      <c r="F56" s="300">
        <v>-92.591400146484375</v>
      </c>
      <c r="G56" s="301"/>
      <c r="H56" s="302">
        <v>43563.998611111114</v>
      </c>
      <c r="I56" s="302">
        <v>43621.563888888886</v>
      </c>
      <c r="J56" s="302">
        <v>43754.568055555559</v>
      </c>
      <c r="K56" s="302">
        <v>43854.001388888886</v>
      </c>
      <c r="L56" s="301"/>
      <c r="M56" s="303">
        <v>0</v>
      </c>
      <c r="N56" s="303">
        <v>0</v>
      </c>
      <c r="O56" s="303">
        <v>0</v>
      </c>
      <c r="P56" s="303">
        <v>0</v>
      </c>
      <c r="R56" s="327">
        <f t="shared" ca="1" si="0"/>
        <v>-92.591400146484375</v>
      </c>
      <c r="S56" s="322">
        <f t="shared" ca="1" si="1"/>
        <v>43854.001388888886</v>
      </c>
      <c r="T56" s="328">
        <f t="shared" ca="1" si="2"/>
        <v>0</v>
      </c>
    </row>
    <row r="57" spans="1:20" s="304" customFormat="1" x14ac:dyDescent="0.25">
      <c r="A57" s="298" t="s">
        <v>788</v>
      </c>
      <c r="B57" s="299"/>
      <c r="C57" s="300">
        <v>-33.952957458794117</v>
      </c>
      <c r="D57" s="300">
        <v>-33.993671901524067</v>
      </c>
      <c r="E57" s="300">
        <v>-34.375171538442373</v>
      </c>
      <c r="F57" s="300">
        <v>-33.084058284759521</v>
      </c>
      <c r="G57" s="301"/>
      <c r="H57" s="302">
        <v>43611.678472222222</v>
      </c>
      <c r="I57" s="302">
        <v>43621.239583333336</v>
      </c>
      <c r="J57" s="302">
        <v>43767.032638888886</v>
      </c>
      <c r="K57" s="302">
        <v>43921.658333333333</v>
      </c>
      <c r="L57" s="301"/>
      <c r="M57" s="303">
        <v>7.3260001838207245E-2</v>
      </c>
      <c r="N57" s="303">
        <v>7.2527401149272919E-2</v>
      </c>
      <c r="O57" s="303">
        <v>5.9340599924325943E-2</v>
      </c>
      <c r="P57" s="303">
        <v>0.83736181259155273</v>
      </c>
      <c r="R57" s="327">
        <f t="shared" ca="1" si="0"/>
        <v>-34.375171538442373</v>
      </c>
      <c r="S57" s="322">
        <f t="shared" ca="1" si="1"/>
        <v>43767.032638888886</v>
      </c>
      <c r="T57" s="328">
        <f t="shared" ca="1" si="2"/>
        <v>5.9340599924325943E-2</v>
      </c>
    </row>
    <row r="58" spans="1:20" s="304" customFormat="1" x14ac:dyDescent="0.25">
      <c r="A58" s="298" t="s">
        <v>790</v>
      </c>
      <c r="B58" s="299"/>
      <c r="C58" s="300">
        <v>-5.3476138114929199</v>
      </c>
      <c r="D58" s="300">
        <v>-4.8285665512084961</v>
      </c>
      <c r="E58" s="300">
        <v>-4.9952330589294434</v>
      </c>
      <c r="F58" s="300">
        <v>-5.1190423965454102</v>
      </c>
      <c r="G58" s="301"/>
      <c r="H58" s="302">
        <v>43569.427083333336</v>
      </c>
      <c r="I58" s="302">
        <v>43702.568749999999</v>
      </c>
      <c r="J58" s="302">
        <v>43723.454861111109</v>
      </c>
      <c r="K58" s="302">
        <v>43863.48333333333</v>
      </c>
      <c r="L58" s="301"/>
      <c r="M58" s="303">
        <v>0</v>
      </c>
      <c r="N58" s="303">
        <v>0</v>
      </c>
      <c r="O58" s="303">
        <v>0</v>
      </c>
      <c r="P58" s="303">
        <v>0</v>
      </c>
      <c r="R58" s="327">
        <f t="shared" ca="1" si="0"/>
        <v>-5.3476138114929199</v>
      </c>
      <c r="S58" s="322">
        <f t="shared" ca="1" si="1"/>
        <v>43569.427083333336</v>
      </c>
      <c r="T58" s="328">
        <f t="shared" ca="1" si="2"/>
        <v>0</v>
      </c>
    </row>
    <row r="59" spans="1:20" s="304" customFormat="1" x14ac:dyDescent="0.25">
      <c r="A59" s="298" t="s">
        <v>792</v>
      </c>
      <c r="B59" s="299"/>
      <c r="C59" s="300">
        <v>13.670315742492676</v>
      </c>
      <c r="D59" s="300">
        <v>11.150172233581543</v>
      </c>
      <c r="E59" s="300">
        <v>12.029291152954102</v>
      </c>
      <c r="F59" s="300">
        <v>13.714271545410156</v>
      </c>
      <c r="G59" s="301"/>
      <c r="H59" s="302">
        <v>43601.196527777778</v>
      </c>
      <c r="I59" s="302">
        <v>43688.234722222223</v>
      </c>
      <c r="J59" s="302">
        <v>43730.124305555553</v>
      </c>
      <c r="K59" s="302">
        <v>43917.15902777778</v>
      </c>
      <c r="L59" s="301"/>
      <c r="M59" s="303">
        <v>0</v>
      </c>
      <c r="N59" s="303">
        <v>0</v>
      </c>
      <c r="O59" s="303">
        <v>0</v>
      </c>
      <c r="P59" s="303">
        <v>0</v>
      </c>
      <c r="R59" s="327">
        <f t="shared" ca="1" si="0"/>
        <v>11.150172233581543</v>
      </c>
      <c r="S59" s="322">
        <f t="shared" ca="1" si="1"/>
        <v>43688.234722222223</v>
      </c>
      <c r="T59" s="328">
        <f t="shared" ca="1" si="2"/>
        <v>0</v>
      </c>
    </row>
    <row r="60" spans="1:20" s="304" customFormat="1" x14ac:dyDescent="0.25">
      <c r="A60" s="298" t="s">
        <v>794</v>
      </c>
      <c r="B60" s="299"/>
      <c r="C60" s="300">
        <v>-23.435079104362607</v>
      </c>
      <c r="D60" s="300">
        <v>-29.346417659151079</v>
      </c>
      <c r="E60" s="300">
        <v>-34.250329511754032</v>
      </c>
      <c r="F60" s="300">
        <v>-35.839574068717958</v>
      </c>
      <c r="G60" s="301"/>
      <c r="H60" s="302">
        <v>43600.574999999997</v>
      </c>
      <c r="I60" s="302">
        <v>43625.138194444444</v>
      </c>
      <c r="J60" s="302">
        <v>43740.232638888891</v>
      </c>
      <c r="K60" s="302">
        <v>43852.400694444441</v>
      </c>
      <c r="L60" s="301"/>
      <c r="M60" s="303">
        <v>5.2338608735216852</v>
      </c>
      <c r="N60" s="303">
        <v>6.3600342337017057</v>
      </c>
      <c r="O60" s="303">
        <v>7.4818725413160321</v>
      </c>
      <c r="P60" s="303">
        <v>6.4204271138381959</v>
      </c>
      <c r="R60" s="327">
        <f t="shared" ca="1" si="0"/>
        <v>-35.839574068717958</v>
      </c>
      <c r="S60" s="322">
        <f t="shared" ca="1" si="1"/>
        <v>43852.400694444441</v>
      </c>
      <c r="T60" s="328">
        <f t="shared" ca="1" si="2"/>
        <v>6.4204271138381959</v>
      </c>
    </row>
    <row r="61" spans="1:20" s="304" customFormat="1" x14ac:dyDescent="0.25">
      <c r="A61" s="298" t="s">
        <v>796</v>
      </c>
      <c r="B61" s="299"/>
      <c r="C61" s="300">
        <v>-28.923743724822998</v>
      </c>
      <c r="D61" s="300">
        <v>-29.801286689937115</v>
      </c>
      <c r="E61" s="300">
        <v>-19.833736896514893</v>
      </c>
      <c r="F61" s="300">
        <v>-41.393701612949371</v>
      </c>
      <c r="G61" s="301"/>
      <c r="H61" s="302">
        <v>43595.788194444445</v>
      </c>
      <c r="I61" s="302">
        <v>43650.981944444444</v>
      </c>
      <c r="J61" s="302">
        <v>43749.23333333333</v>
      </c>
      <c r="K61" s="302">
        <v>43786.871527777781</v>
      </c>
      <c r="L61" s="301"/>
      <c r="M61" s="303">
        <v>0</v>
      </c>
      <c r="N61" s="303">
        <v>0</v>
      </c>
      <c r="O61" s="303">
        <v>0</v>
      </c>
      <c r="P61" s="303">
        <v>0</v>
      </c>
      <c r="R61" s="327">
        <f t="shared" ca="1" si="0"/>
        <v>-41.393701612949371</v>
      </c>
      <c r="S61" s="322">
        <f t="shared" ca="1" si="1"/>
        <v>43786.871527777781</v>
      </c>
      <c r="T61" s="328">
        <f t="shared" ca="1" si="2"/>
        <v>0</v>
      </c>
    </row>
    <row r="62" spans="1:20" s="304" customFormat="1" x14ac:dyDescent="0.25">
      <c r="A62" s="298" t="s">
        <v>798</v>
      </c>
      <c r="B62" s="299"/>
      <c r="C62" s="300">
        <v>9.3310217528991686</v>
      </c>
      <c r="D62" s="300">
        <v>5.948424442417144</v>
      </c>
      <c r="E62" s="300">
        <v>1.9509887946662907</v>
      </c>
      <c r="F62" s="300">
        <v>1.5029427621345519</v>
      </c>
      <c r="G62" s="301"/>
      <c r="H62" s="302">
        <v>43597.770138888889</v>
      </c>
      <c r="I62" s="302">
        <v>43617.019444444442</v>
      </c>
      <c r="J62" s="302">
        <v>43734.008333333331</v>
      </c>
      <c r="K62" s="302">
        <v>43859.162499999999</v>
      </c>
      <c r="L62" s="301"/>
      <c r="M62" s="303">
        <v>1.2504897981338501</v>
      </c>
      <c r="N62" s="303">
        <v>0.39543054879379269</v>
      </c>
      <c r="O62" s="303">
        <v>0.68386640678024291</v>
      </c>
      <c r="P62" s="303">
        <v>0.58059235548782351</v>
      </c>
      <c r="R62" s="327">
        <f t="shared" ca="1" si="0"/>
        <v>1.5029427621345519</v>
      </c>
      <c r="S62" s="322">
        <f t="shared" ca="1" si="1"/>
        <v>43859.162499999999</v>
      </c>
      <c r="T62" s="328">
        <f t="shared" ca="1" si="2"/>
        <v>0.58059235548782351</v>
      </c>
    </row>
    <row r="63" spans="1:20" s="304" customFormat="1" x14ac:dyDescent="0.25">
      <c r="A63" s="298" t="s">
        <v>800</v>
      </c>
      <c r="B63" s="299"/>
      <c r="C63" s="300">
        <v>-5.2978496551513672</v>
      </c>
      <c r="D63" s="300">
        <v>-8.4891671538352966</v>
      </c>
      <c r="E63" s="300">
        <v>-15.099656760692596</v>
      </c>
      <c r="F63" s="300">
        <v>-16.331409692764282</v>
      </c>
      <c r="G63" s="301"/>
      <c r="H63" s="302">
        <v>43602.904166666667</v>
      </c>
      <c r="I63" s="302">
        <v>43704.6875</v>
      </c>
      <c r="J63" s="302">
        <v>43747.808333333334</v>
      </c>
      <c r="K63" s="302">
        <v>43849.498611111114</v>
      </c>
      <c r="L63" s="301"/>
      <c r="M63" s="303">
        <v>0</v>
      </c>
      <c r="N63" s="303">
        <v>0.79844051599502563</v>
      </c>
      <c r="O63" s="303">
        <v>0.62834197282791138</v>
      </c>
      <c r="P63" s="303">
        <v>1.1191179752349854</v>
      </c>
      <c r="R63" s="327">
        <f t="shared" ca="1" si="0"/>
        <v>-16.331409692764282</v>
      </c>
      <c r="S63" s="322">
        <f t="shared" ca="1" si="1"/>
        <v>43849.498611111114</v>
      </c>
      <c r="T63" s="328">
        <f t="shared" ca="1" si="2"/>
        <v>1.1191179752349854</v>
      </c>
    </row>
    <row r="64" spans="1:20" s="304" customFormat="1" x14ac:dyDescent="0.25">
      <c r="A64" s="298" t="s">
        <v>803</v>
      </c>
      <c r="B64" s="299"/>
      <c r="C64" s="300">
        <v>-1.1552000045776367</v>
      </c>
      <c r="D64" s="300" t="s">
        <v>873</v>
      </c>
      <c r="E64" s="300">
        <v>0.50540000200271606</v>
      </c>
      <c r="F64" s="300">
        <v>0.75580024719238281</v>
      </c>
      <c r="G64" s="301"/>
      <c r="H64" s="302">
        <v>43579.340277777781</v>
      </c>
      <c r="I64" s="302" t="s">
        <v>875</v>
      </c>
      <c r="J64" s="302">
        <v>43768.255555555559</v>
      </c>
      <c r="K64" s="302">
        <v>43882.739583333336</v>
      </c>
      <c r="L64" s="301"/>
      <c r="M64" s="303">
        <v>0</v>
      </c>
      <c r="N64" s="303">
        <v>0</v>
      </c>
      <c r="O64" s="303">
        <v>0</v>
      </c>
      <c r="P64" s="303">
        <v>0</v>
      </c>
      <c r="R64" s="327">
        <f t="shared" ca="1" si="0"/>
        <v>-1.1552000045776367</v>
      </c>
      <c r="S64" s="322">
        <f t="shared" ca="1" si="1"/>
        <v>43579.340277777781</v>
      </c>
      <c r="T64" s="328">
        <f t="shared" ca="1" si="2"/>
        <v>0</v>
      </c>
    </row>
    <row r="65" spans="1:20" s="304" customFormat="1" x14ac:dyDescent="0.25">
      <c r="A65" s="298" t="s">
        <v>870</v>
      </c>
      <c r="B65" s="299"/>
      <c r="C65" s="300" t="s">
        <v>873</v>
      </c>
      <c r="D65" s="300" t="s">
        <v>873</v>
      </c>
      <c r="E65" s="300" t="s">
        <v>873</v>
      </c>
      <c r="F65" s="300" t="s">
        <v>873</v>
      </c>
      <c r="G65" s="301"/>
      <c r="H65" s="302" t="s">
        <v>875</v>
      </c>
      <c r="I65" s="302" t="s">
        <v>875</v>
      </c>
      <c r="J65" s="302" t="s">
        <v>875</v>
      </c>
      <c r="K65" s="302" t="s">
        <v>875</v>
      </c>
      <c r="L65" s="301"/>
      <c r="M65" s="303">
        <v>0</v>
      </c>
      <c r="N65" s="303">
        <v>0</v>
      </c>
      <c r="O65" s="303">
        <v>0</v>
      </c>
      <c r="P65" s="303">
        <v>0</v>
      </c>
      <c r="R65" s="327" t="str">
        <f t="shared" ca="1" si="0"/>
        <v/>
      </c>
      <c r="S65" s="322" t="str">
        <f t="shared" ca="1" si="1"/>
        <v/>
      </c>
      <c r="T65" s="328" t="str">
        <f t="shared" ca="1" si="2"/>
        <v/>
      </c>
    </row>
    <row r="66" spans="1:20" s="304" customFormat="1" x14ac:dyDescent="0.25">
      <c r="A66" s="298" t="s">
        <v>804</v>
      </c>
      <c r="B66" s="299"/>
      <c r="C66" s="300">
        <v>-28.439525604248047</v>
      </c>
      <c r="D66" s="300">
        <v>-31.218674659729004</v>
      </c>
      <c r="E66" s="300">
        <v>-33.681174755096436</v>
      </c>
      <c r="F66" s="300">
        <v>-46.565361976623535</v>
      </c>
      <c r="G66" s="301"/>
      <c r="H66" s="302">
        <v>43592.709027777775</v>
      </c>
      <c r="I66" s="302">
        <v>43683.628472222219</v>
      </c>
      <c r="J66" s="302">
        <v>43766</v>
      </c>
      <c r="K66" s="302">
        <v>43856.115972222222</v>
      </c>
      <c r="L66" s="301"/>
      <c r="M66" s="303">
        <v>0</v>
      </c>
      <c r="N66" s="303">
        <v>0</v>
      </c>
      <c r="O66" s="303">
        <v>0</v>
      </c>
      <c r="P66" s="303">
        <v>0</v>
      </c>
      <c r="R66" s="327">
        <f t="shared" ca="1" si="0"/>
        <v>-46.565361976623535</v>
      </c>
      <c r="S66" s="322">
        <f t="shared" ca="1" si="1"/>
        <v>43856.115972222222</v>
      </c>
      <c r="T66" s="328">
        <f t="shared" ca="1" si="2"/>
        <v>0</v>
      </c>
    </row>
    <row r="67" spans="1:20" s="304" customFormat="1" x14ac:dyDescent="0.25">
      <c r="A67" s="298" t="s">
        <v>805</v>
      </c>
      <c r="B67" s="299"/>
      <c r="C67" s="300">
        <v>-1.1732602591074408</v>
      </c>
      <c r="D67" s="300">
        <v>0.66150293819618233</v>
      </c>
      <c r="E67" s="300">
        <v>2.2384354674654006</v>
      </c>
      <c r="F67" s="300">
        <v>4.2145845923099525</v>
      </c>
      <c r="G67" s="301"/>
      <c r="H67" s="302">
        <v>43614.787499999999</v>
      </c>
      <c r="I67" s="302">
        <v>43686.262499999997</v>
      </c>
      <c r="J67" s="302">
        <v>43717</v>
      </c>
      <c r="K67" s="302">
        <v>43813.13958333333</v>
      </c>
      <c r="L67" s="301"/>
      <c r="M67" s="303">
        <v>0.39888973288169505</v>
      </c>
      <c r="N67" s="303">
        <v>1.1632529305667878</v>
      </c>
      <c r="O67" s="303">
        <v>2.3387854599790572</v>
      </c>
      <c r="P67" s="303">
        <v>4.1811346146736152</v>
      </c>
      <c r="R67" s="327">
        <f t="shared" ref="R67:R76" ca="1" si="3">IF(OR(ISNUMBER(C67),ISNUMBER(D67),ISNUMBER(E67),ISNUMBER(F67)),MIN(C67,D67,E67,F67),"")</f>
        <v>-1.1732602591074408</v>
      </c>
      <c r="S67" s="322">
        <f t="shared" ca="1" si="1"/>
        <v>43614.787499999999</v>
      </c>
      <c r="T67" s="328">
        <f t="shared" ca="1" si="2"/>
        <v>0.39888973288169505</v>
      </c>
    </row>
    <row r="68" spans="1:20" s="304" customFormat="1" x14ac:dyDescent="0.25">
      <c r="A68" s="298" t="s">
        <v>871</v>
      </c>
      <c r="B68" s="299"/>
      <c r="C68" s="300">
        <v>-6.8999996185302734</v>
      </c>
      <c r="D68" s="300">
        <v>-2.5303485236088665</v>
      </c>
      <c r="E68" s="300">
        <v>-2.9406258834438326</v>
      </c>
      <c r="F68" s="300">
        <v>-2.8836014203920364</v>
      </c>
      <c r="G68" s="301"/>
      <c r="H68" s="302">
        <v>43606.134722222225</v>
      </c>
      <c r="I68" s="302">
        <v>43643.944444444445</v>
      </c>
      <c r="J68" s="302">
        <v>43747.974999999999</v>
      </c>
      <c r="K68" s="302">
        <v>43796.245833333334</v>
      </c>
      <c r="L68" s="301"/>
      <c r="M68" s="303">
        <v>0</v>
      </c>
      <c r="N68" s="303">
        <v>0</v>
      </c>
      <c r="O68" s="303">
        <v>0</v>
      </c>
      <c r="P68" s="303">
        <v>0</v>
      </c>
      <c r="R68" s="327">
        <f t="shared" ca="1" si="3"/>
        <v>-6.8999996185302734</v>
      </c>
      <c r="S68" s="322">
        <f t="shared" ref="S68:S76" ca="1" si="4">IF(R68="","",IF(R68=C68,H68,IF(R68=D68,I68,IF(R68=E68,J68,IF(R68=F68,K68)))))</f>
        <v>43606.134722222225</v>
      </c>
      <c r="T68" s="328">
        <f t="shared" ref="T68:T76" ca="1" si="5">IF(S68="","",IF(S68=H68,M68,IF(S68=I68,N68,IF(S68=J68,O68,IF(S68=K68,P68,"")))))</f>
        <v>0</v>
      </c>
    </row>
    <row r="69" spans="1:20" s="304" customFormat="1" x14ac:dyDescent="0.25">
      <c r="A69" s="298" t="s">
        <v>809</v>
      </c>
      <c r="B69" s="299"/>
      <c r="C69" s="300">
        <v>-13.320683607086181</v>
      </c>
      <c r="D69" s="300">
        <v>-14.240395552791595</v>
      </c>
      <c r="E69" s="300">
        <v>-16.589488398894787</v>
      </c>
      <c r="F69" s="300">
        <v>-18.185861146071435</v>
      </c>
      <c r="G69" s="301"/>
      <c r="H69" s="302">
        <v>43611.46875</v>
      </c>
      <c r="I69" s="302">
        <v>43638.622916666667</v>
      </c>
      <c r="J69" s="302">
        <v>43750.594444444447</v>
      </c>
      <c r="K69" s="302">
        <v>43774.000694444447</v>
      </c>
      <c r="L69" s="301"/>
      <c r="M69" s="303">
        <v>0</v>
      </c>
      <c r="N69" s="303">
        <v>0</v>
      </c>
      <c r="O69" s="303">
        <v>0</v>
      </c>
      <c r="P69" s="303">
        <v>0</v>
      </c>
      <c r="R69" s="327">
        <f t="shared" ca="1" si="3"/>
        <v>-18.185861146071435</v>
      </c>
      <c r="S69" s="322">
        <f t="shared" ca="1" si="4"/>
        <v>43774.000694444447</v>
      </c>
      <c r="T69" s="328">
        <f t="shared" ca="1" si="5"/>
        <v>0</v>
      </c>
    </row>
    <row r="70" spans="1:20" s="304" customFormat="1" x14ac:dyDescent="0.25">
      <c r="A70" s="298" t="s">
        <v>811</v>
      </c>
      <c r="B70" s="299"/>
      <c r="C70" s="300">
        <v>-8.6789030961885452</v>
      </c>
      <c r="D70" s="300">
        <v>-19.897109134313823</v>
      </c>
      <c r="E70" s="300">
        <v>-22.369520829656601</v>
      </c>
      <c r="F70" s="300">
        <v>-22.490398911847084</v>
      </c>
      <c r="G70" s="301"/>
      <c r="H70" s="302">
        <v>43587.488888888889</v>
      </c>
      <c r="I70" s="302">
        <v>43639.717361111114</v>
      </c>
      <c r="J70" s="302">
        <v>43711.001388888886</v>
      </c>
      <c r="K70" s="302">
        <v>43787.068749999999</v>
      </c>
      <c r="L70" s="301"/>
      <c r="M70" s="303">
        <v>0</v>
      </c>
      <c r="N70" s="303">
        <v>0</v>
      </c>
      <c r="O70" s="303">
        <v>0</v>
      </c>
      <c r="P70" s="303">
        <v>0</v>
      </c>
      <c r="R70" s="327">
        <f t="shared" ca="1" si="3"/>
        <v>-22.490398911847084</v>
      </c>
      <c r="S70" s="322">
        <f t="shared" ca="1" si="4"/>
        <v>43787.068749999999</v>
      </c>
      <c r="T70" s="328">
        <f t="shared" ca="1" si="5"/>
        <v>0</v>
      </c>
    </row>
    <row r="71" spans="1:20" s="304" customFormat="1" x14ac:dyDescent="0.25">
      <c r="A71" s="298" t="s">
        <v>813</v>
      </c>
      <c r="B71" s="299"/>
      <c r="C71" s="300">
        <v>-15.568046819418669</v>
      </c>
      <c r="D71" s="300">
        <v>-9.5421296954154968</v>
      </c>
      <c r="E71" s="300">
        <v>4.8339032232761383</v>
      </c>
      <c r="F71" s="300">
        <v>0.97973857284523547</v>
      </c>
      <c r="G71" s="301"/>
      <c r="H71" s="302">
        <v>43612.892361111109</v>
      </c>
      <c r="I71" s="302">
        <v>43664.888888888891</v>
      </c>
      <c r="J71" s="302">
        <v>43752.788888888892</v>
      </c>
      <c r="K71" s="302">
        <v>43845.554861111108</v>
      </c>
      <c r="L71" s="301"/>
      <c r="M71" s="303">
        <v>0</v>
      </c>
      <c r="N71" s="303">
        <v>0</v>
      </c>
      <c r="O71" s="303">
        <v>0</v>
      </c>
      <c r="P71" s="303">
        <v>0</v>
      </c>
      <c r="R71" s="327">
        <f t="shared" ca="1" si="3"/>
        <v>-15.568046819418669</v>
      </c>
      <c r="S71" s="322">
        <f t="shared" ca="1" si="4"/>
        <v>43612.892361111109</v>
      </c>
      <c r="T71" s="328">
        <f t="shared" ca="1" si="5"/>
        <v>0</v>
      </c>
    </row>
    <row r="72" spans="1:20" s="304" customFormat="1" x14ac:dyDescent="0.25">
      <c r="A72" s="298" t="s">
        <v>815</v>
      </c>
      <c r="B72" s="299"/>
      <c r="C72" s="300" t="s">
        <v>873</v>
      </c>
      <c r="D72" s="300" t="s">
        <v>873</v>
      </c>
      <c r="E72" s="300" t="s">
        <v>873</v>
      </c>
      <c r="F72" s="300" t="s">
        <v>873</v>
      </c>
      <c r="G72" s="301"/>
      <c r="H72" s="302" t="s">
        <v>875</v>
      </c>
      <c r="I72" s="302" t="s">
        <v>875</v>
      </c>
      <c r="J72" s="302" t="s">
        <v>875</v>
      </c>
      <c r="K72" s="302" t="s">
        <v>875</v>
      </c>
      <c r="L72" s="301"/>
      <c r="M72" s="303">
        <v>0</v>
      </c>
      <c r="N72" s="303">
        <v>0</v>
      </c>
      <c r="O72" s="303">
        <v>0</v>
      </c>
      <c r="P72" s="303">
        <v>0</v>
      </c>
      <c r="R72" s="327" t="str">
        <f t="shared" ca="1" si="3"/>
        <v/>
      </c>
      <c r="S72" s="322" t="str">
        <f t="shared" ca="1" si="4"/>
        <v/>
      </c>
      <c r="T72" s="328" t="str">
        <f t="shared" ca="1" si="5"/>
        <v/>
      </c>
    </row>
    <row r="73" spans="1:20" s="304" customFormat="1" x14ac:dyDescent="0.25">
      <c r="A73" s="298" t="s">
        <v>818</v>
      </c>
      <c r="B73" s="299"/>
      <c r="C73" s="300">
        <v>-8.6277759515066155</v>
      </c>
      <c r="D73" s="300">
        <v>-13.677060806776524</v>
      </c>
      <c r="E73" s="300">
        <v>-23.373044098373413</v>
      </c>
      <c r="F73" s="300">
        <v>-38.531449406410992</v>
      </c>
      <c r="G73" s="301"/>
      <c r="H73" s="302">
        <v>43589.476388888892</v>
      </c>
      <c r="I73" s="302">
        <v>43665.606944444444</v>
      </c>
      <c r="J73" s="302">
        <v>43723.090277777781</v>
      </c>
      <c r="K73" s="302">
        <v>43787.65902777778</v>
      </c>
      <c r="L73" s="301"/>
      <c r="M73" s="303">
        <v>0</v>
      </c>
      <c r="N73" s="303">
        <v>0</v>
      </c>
      <c r="O73" s="303">
        <v>0</v>
      </c>
      <c r="P73" s="303">
        <v>0</v>
      </c>
      <c r="R73" s="327">
        <f t="shared" ca="1" si="3"/>
        <v>-38.531449406410992</v>
      </c>
      <c r="S73" s="322">
        <f t="shared" ca="1" si="4"/>
        <v>43787.65902777778</v>
      </c>
      <c r="T73" s="328">
        <f t="shared" ca="1" si="5"/>
        <v>0</v>
      </c>
    </row>
    <row r="74" spans="1:20" s="304" customFormat="1" x14ac:dyDescent="0.25">
      <c r="A74" s="298" t="s">
        <v>820</v>
      </c>
      <c r="B74" s="299"/>
      <c r="C74" s="300">
        <v>10.639578718061685</v>
      </c>
      <c r="D74" s="300">
        <v>9.2899072595612999</v>
      </c>
      <c r="E74" s="300">
        <v>9.407957548104287</v>
      </c>
      <c r="F74" s="300">
        <v>10.635458366867065</v>
      </c>
      <c r="G74" s="301"/>
      <c r="H74" s="302">
        <v>43610.190972222219</v>
      </c>
      <c r="I74" s="302">
        <v>43707.193749999999</v>
      </c>
      <c r="J74" s="302">
        <v>43709.188888888886</v>
      </c>
      <c r="K74" s="302">
        <v>43918.234027777777</v>
      </c>
      <c r="L74" s="301"/>
      <c r="M74" s="303">
        <v>0</v>
      </c>
      <c r="N74" s="303">
        <v>0</v>
      </c>
      <c r="O74" s="303">
        <v>0</v>
      </c>
      <c r="P74" s="303">
        <v>0</v>
      </c>
      <c r="R74" s="327">
        <f t="shared" ca="1" si="3"/>
        <v>9.2899072595612999</v>
      </c>
      <c r="S74" s="322">
        <f t="shared" ca="1" si="4"/>
        <v>43707.193749999999</v>
      </c>
      <c r="T74" s="328">
        <f t="shared" ca="1" si="5"/>
        <v>0</v>
      </c>
    </row>
    <row r="75" spans="1:20" s="304" customFormat="1" ht="15.75" thickBot="1" x14ac:dyDescent="0.3">
      <c r="A75" s="298" t="s">
        <v>872</v>
      </c>
      <c r="B75" s="299"/>
      <c r="C75" s="300">
        <v>10.460100173950195</v>
      </c>
      <c r="D75" s="300">
        <v>8.874459370970726</v>
      </c>
      <c r="E75" s="300">
        <v>8.881091296672821</v>
      </c>
      <c r="F75" s="300">
        <v>11.516609907150269</v>
      </c>
      <c r="G75" s="301"/>
      <c r="H75" s="302">
        <v>43603.162499999999</v>
      </c>
      <c r="I75" s="302">
        <v>43665.109722222223</v>
      </c>
      <c r="J75" s="302">
        <v>43710.148611111108</v>
      </c>
      <c r="K75" s="302">
        <v>43914.032638888886</v>
      </c>
      <c r="L75" s="301"/>
      <c r="M75" s="303">
        <v>0</v>
      </c>
      <c r="N75" s="303">
        <v>0</v>
      </c>
      <c r="O75" s="303">
        <v>0</v>
      </c>
      <c r="P75" s="303">
        <v>0</v>
      </c>
      <c r="R75" s="324">
        <f t="shared" ca="1" si="3"/>
        <v>8.874459370970726</v>
      </c>
      <c r="S75" s="325">
        <f t="shared" ca="1" si="4"/>
        <v>43665.109722222223</v>
      </c>
      <c r="T75" s="326">
        <f t="shared" ca="1" si="5"/>
        <v>0</v>
      </c>
    </row>
    <row r="76" spans="1:20" s="304" customFormat="1" ht="15.75" thickTop="1" x14ac:dyDescent="0.25">
      <c r="A76" s="304" t="s">
        <v>1688</v>
      </c>
      <c r="M76" s="304">
        <v>0</v>
      </c>
      <c r="N76" s="304">
        <v>0</v>
      </c>
      <c r="O76" s="304">
        <v>0</v>
      </c>
      <c r="P76" s="304">
        <v>0</v>
      </c>
      <c r="R76" s="304" t="str">
        <f t="shared" ca="1" si="3"/>
        <v/>
      </c>
      <c r="S76" s="304" t="str">
        <f t="shared" ca="1" si="4"/>
        <v/>
      </c>
      <c r="T76" s="304" t="str">
        <f t="shared" ca="1" si="5"/>
        <v/>
      </c>
    </row>
    <row r="77" spans="1:20" s="304" customFormat="1" x14ac:dyDescent="0.25">
      <c r="A77" s="304" t="s">
        <v>1661</v>
      </c>
      <c r="M77" s="304">
        <v>0</v>
      </c>
      <c r="N77" s="304">
        <v>0</v>
      </c>
      <c r="O77" s="304">
        <v>0</v>
      </c>
      <c r="P77" s="304">
        <v>0</v>
      </c>
    </row>
    <row r="78" spans="1:20" s="304" customFormat="1" x14ac:dyDescent="0.25">
      <c r="A78" s="304" t="s">
        <v>1707</v>
      </c>
      <c r="M78" s="304">
        <v>0</v>
      </c>
      <c r="N78" s="304">
        <v>0</v>
      </c>
      <c r="O78" s="304">
        <v>0</v>
      </c>
      <c r="P78" s="304">
        <v>0</v>
      </c>
    </row>
    <row r="79" spans="1:20" s="304" customFormat="1" x14ac:dyDescent="0.25">
      <c r="A79" s="304" t="s">
        <v>1709</v>
      </c>
      <c r="M79" s="304">
        <v>0</v>
      </c>
      <c r="N79" s="304">
        <v>0</v>
      </c>
      <c r="O79" s="304">
        <v>0</v>
      </c>
      <c r="P79" s="304">
        <v>0</v>
      </c>
    </row>
    <row r="80" spans="1:20" s="304" customFormat="1" x14ac:dyDescent="0.25">
      <c r="M80" s="304">
        <v>0</v>
      </c>
      <c r="N80" s="304">
        <v>0</v>
      </c>
      <c r="O80" s="304">
        <v>0</v>
      </c>
      <c r="P80" s="304">
        <v>0</v>
      </c>
    </row>
    <row r="81" spans="13:16" s="304" customFormat="1" x14ac:dyDescent="0.25">
      <c r="M81" s="304">
        <v>0</v>
      </c>
      <c r="N81" s="304">
        <v>0</v>
      </c>
      <c r="O81" s="304">
        <v>0</v>
      </c>
      <c r="P81" s="304">
        <v>0</v>
      </c>
    </row>
    <row r="82" spans="13:16" s="304" customFormat="1" x14ac:dyDescent="0.25">
      <c r="M82" s="304">
        <v>0</v>
      </c>
      <c r="N82" s="304">
        <v>0</v>
      </c>
      <c r="O82" s="304">
        <v>0</v>
      </c>
      <c r="P82" s="304">
        <v>0</v>
      </c>
    </row>
    <row r="83" spans="13:16" s="304" customFormat="1" x14ac:dyDescent="0.25">
      <c r="M83" s="304">
        <v>0</v>
      </c>
      <c r="N83" s="304">
        <v>0</v>
      </c>
      <c r="O83" s="304">
        <v>0</v>
      </c>
      <c r="P83" s="304">
        <v>0</v>
      </c>
    </row>
    <row r="84" spans="13:16" s="304" customFormat="1" x14ac:dyDescent="0.25">
      <c r="M84" s="304">
        <v>0</v>
      </c>
      <c r="N84" s="304">
        <v>0</v>
      </c>
      <c r="O84" s="304">
        <v>0</v>
      </c>
      <c r="P84" s="304">
        <v>0</v>
      </c>
    </row>
    <row r="85" spans="13:16" s="304" customFormat="1" x14ac:dyDescent="0.25">
      <c r="M85" s="304">
        <v>0</v>
      </c>
      <c r="N85" s="304">
        <v>0</v>
      </c>
      <c r="O85" s="304">
        <v>0</v>
      </c>
      <c r="P85" s="304">
        <v>0</v>
      </c>
    </row>
    <row r="86" spans="13:16" s="304" customFormat="1" x14ac:dyDescent="0.25"/>
    <row r="87" spans="13:16" s="304" customFormat="1" x14ac:dyDescent="0.25"/>
    <row r="88" spans="13:16" s="304" customFormat="1" x14ac:dyDescent="0.25"/>
    <row r="89" spans="13:16" s="304" customFormat="1" x14ac:dyDescent="0.25"/>
    <row r="90" spans="13:16" s="304" customFormat="1" x14ac:dyDescent="0.25"/>
    <row r="91" spans="13:16" s="304" customFormat="1" x14ac:dyDescent="0.25"/>
    <row r="92" spans="13:16" s="304" customFormat="1" x14ac:dyDescent="0.25"/>
    <row r="93" spans="13:16" s="304" customFormat="1" x14ac:dyDescent="0.25"/>
    <row r="94" spans="13:16" s="304" customFormat="1" x14ac:dyDescent="0.25"/>
    <row r="95" spans="13:16" s="304" customFormat="1" x14ac:dyDescent="0.25"/>
    <row r="96" spans="13:16" s="304" customFormat="1" x14ac:dyDescent="0.25"/>
    <row r="97" s="304" customFormat="1" x14ac:dyDescent="0.25"/>
    <row r="98" s="304" customFormat="1" x14ac:dyDescent="0.25"/>
    <row r="99" s="304" customFormat="1" x14ac:dyDescent="0.25"/>
    <row r="100" s="304" customFormat="1" x14ac:dyDescent="0.25"/>
    <row r="101" s="304" customFormat="1" x14ac:dyDescent="0.25"/>
    <row r="102" s="304" customFormat="1" x14ac:dyDescent="0.25"/>
    <row r="103" s="304" customFormat="1" x14ac:dyDescent="0.25"/>
    <row r="104" s="304" customFormat="1" x14ac:dyDescent="0.25"/>
    <row r="105" s="304" customFormat="1" x14ac:dyDescent="0.25"/>
    <row r="106" s="304" customFormat="1" x14ac:dyDescent="0.25"/>
    <row r="107" s="304" customFormat="1" x14ac:dyDescent="0.25"/>
    <row r="108" s="304" customFormat="1" x14ac:dyDescent="0.25"/>
    <row r="109" s="304" customFormat="1" x14ac:dyDescent="0.25"/>
    <row r="110" s="304" customFormat="1" x14ac:dyDescent="0.25"/>
    <row r="111" s="304" customFormat="1" x14ac:dyDescent="0.25"/>
    <row r="112" s="304" customFormat="1" x14ac:dyDescent="0.25"/>
    <row r="113" s="304" customFormat="1" x14ac:dyDescent="0.25"/>
    <row r="114" s="304" customFormat="1" x14ac:dyDescent="0.25"/>
    <row r="115" s="304" customFormat="1" x14ac:dyDescent="0.25"/>
    <row r="116" s="304" customFormat="1" x14ac:dyDescent="0.25"/>
    <row r="117" s="304" customFormat="1" x14ac:dyDescent="0.25"/>
    <row r="118" s="304" customFormat="1" x14ac:dyDescent="0.25"/>
    <row r="119" s="304" customFormat="1" x14ac:dyDescent="0.25"/>
    <row r="120" s="304" customFormat="1" x14ac:dyDescent="0.25"/>
    <row r="121" s="304" customFormat="1" x14ac:dyDescent="0.25"/>
    <row r="122" s="304" customFormat="1" x14ac:dyDescent="0.25"/>
    <row r="123" s="304" customFormat="1" x14ac:dyDescent="0.25"/>
    <row r="124" s="304" customFormat="1" x14ac:dyDescent="0.25"/>
    <row r="125" s="304" customFormat="1" x14ac:dyDescent="0.25"/>
    <row r="126" s="304" customFormat="1" x14ac:dyDescent="0.25"/>
    <row r="127" s="304" customFormat="1" x14ac:dyDescent="0.25"/>
    <row r="128" s="304" customFormat="1" x14ac:dyDescent="0.25"/>
    <row r="129" s="304" customFormat="1" x14ac:dyDescent="0.25"/>
    <row r="130" s="304" customFormat="1" x14ac:dyDescent="0.25"/>
    <row r="131" s="304" customFormat="1" x14ac:dyDescent="0.25"/>
    <row r="132" s="304" customFormat="1" x14ac:dyDescent="0.25"/>
    <row r="133" s="304" customFormat="1" x14ac:dyDescent="0.25"/>
    <row r="134" s="304" customFormat="1" x14ac:dyDescent="0.25"/>
    <row r="135" s="304" customFormat="1" x14ac:dyDescent="0.25"/>
    <row r="136" s="304" customFormat="1" x14ac:dyDescent="0.25"/>
    <row r="137" s="304" customFormat="1" x14ac:dyDescent="0.25"/>
    <row r="138" s="304" customFormat="1" x14ac:dyDescent="0.25"/>
    <row r="139" s="304" customFormat="1" x14ac:dyDescent="0.25"/>
    <row r="140" s="304" customFormat="1" x14ac:dyDescent="0.25"/>
    <row r="141" s="304" customFormat="1" x14ac:dyDescent="0.25"/>
    <row r="142" s="304" customFormat="1" x14ac:dyDescent="0.25"/>
    <row r="143" s="304" customFormat="1" x14ac:dyDescent="0.25"/>
    <row r="144" s="304" customFormat="1" x14ac:dyDescent="0.25"/>
    <row r="145" s="304" customFormat="1" x14ac:dyDescent="0.25"/>
    <row r="146" s="304" customFormat="1" x14ac:dyDescent="0.25"/>
    <row r="147" s="304" customFormat="1" x14ac:dyDescent="0.25"/>
    <row r="148" s="304" customFormat="1" x14ac:dyDescent="0.25"/>
    <row r="149" s="304" customFormat="1" x14ac:dyDescent="0.25"/>
    <row r="150" s="304" customFormat="1" x14ac:dyDescent="0.25"/>
    <row r="151" s="304" customFormat="1" x14ac:dyDescent="0.25"/>
    <row r="152" s="304" customFormat="1" x14ac:dyDescent="0.25"/>
    <row r="153" s="304" customFormat="1" x14ac:dyDescent="0.25"/>
    <row r="154" s="304" customFormat="1" x14ac:dyDescent="0.25"/>
    <row r="155" s="304" customFormat="1" x14ac:dyDescent="0.25"/>
    <row r="156" s="304" customFormat="1" x14ac:dyDescent="0.25"/>
    <row r="157" s="304" customFormat="1" x14ac:dyDescent="0.25"/>
    <row r="158" s="304" customFormat="1" x14ac:dyDescent="0.25"/>
    <row r="159" s="304" customFormat="1" x14ac:dyDescent="0.25"/>
    <row r="160" s="304" customFormat="1" x14ac:dyDescent="0.25"/>
    <row r="161" s="304" customFormat="1" x14ac:dyDescent="0.25"/>
    <row r="162" s="304" customFormat="1" x14ac:dyDescent="0.25"/>
    <row r="163" s="304" customFormat="1" x14ac:dyDescent="0.25"/>
    <row r="164" s="304" customFormat="1" x14ac:dyDescent="0.25"/>
    <row r="165" s="304" customFormat="1" x14ac:dyDescent="0.25"/>
    <row r="166" s="304" customFormat="1" x14ac:dyDescent="0.25"/>
    <row r="167" s="304" customFormat="1" x14ac:dyDescent="0.25"/>
    <row r="168" s="304" customFormat="1" x14ac:dyDescent="0.25"/>
    <row r="169" s="304" customFormat="1" x14ac:dyDescent="0.25"/>
    <row r="170" s="304" customFormat="1" x14ac:dyDescent="0.25"/>
    <row r="171" s="304" customFormat="1" x14ac:dyDescent="0.25"/>
    <row r="172" s="304" customFormat="1" x14ac:dyDescent="0.25"/>
    <row r="173" s="304" customFormat="1" x14ac:dyDescent="0.25"/>
    <row r="174" s="304" customFormat="1" x14ac:dyDescent="0.25"/>
    <row r="175" s="304" customFormat="1" x14ac:dyDescent="0.25"/>
    <row r="176" s="304" customFormat="1" x14ac:dyDescent="0.25"/>
    <row r="177" s="304" customFormat="1" x14ac:dyDescent="0.25"/>
    <row r="178" s="304" customFormat="1" x14ac:dyDescent="0.25"/>
    <row r="179" s="304" customFormat="1" x14ac:dyDescent="0.25"/>
    <row r="180" s="304" customFormat="1" x14ac:dyDescent="0.25"/>
    <row r="181" s="304" customFormat="1" x14ac:dyDescent="0.25"/>
    <row r="182" s="304" customFormat="1" x14ac:dyDescent="0.25"/>
    <row r="183" s="304" customFormat="1" x14ac:dyDescent="0.25"/>
    <row r="184" s="304" customFormat="1" x14ac:dyDescent="0.25"/>
    <row r="185" s="304" customFormat="1" x14ac:dyDescent="0.25"/>
    <row r="186" s="304" customFormat="1" x14ac:dyDescent="0.25"/>
    <row r="187" s="304" customFormat="1" x14ac:dyDescent="0.25"/>
    <row r="188" s="304" customFormat="1" x14ac:dyDescent="0.25"/>
    <row r="189" s="304" customFormat="1" x14ac:dyDescent="0.25"/>
    <row r="190" s="304" customFormat="1" x14ac:dyDescent="0.25"/>
    <row r="191" s="304" customFormat="1" x14ac:dyDescent="0.25"/>
    <row r="192" s="304" customFormat="1" x14ac:dyDescent="0.25"/>
    <row r="193" s="304" customFormat="1" x14ac:dyDescent="0.25"/>
    <row r="194" s="304" customFormat="1" x14ac:dyDescent="0.25"/>
    <row r="195" s="304" customFormat="1" x14ac:dyDescent="0.25"/>
    <row r="196" s="304" customFormat="1" x14ac:dyDescent="0.25"/>
    <row r="197" s="304" customFormat="1" x14ac:dyDescent="0.25"/>
    <row r="198" s="304" customFormat="1" x14ac:dyDescent="0.25"/>
    <row r="199" s="304" customFormat="1" x14ac:dyDescent="0.25"/>
    <row r="200" s="304" customFormat="1" x14ac:dyDescent="0.25"/>
    <row r="201" s="304" customFormat="1" x14ac:dyDescent="0.25"/>
    <row r="202" s="304" customFormat="1" x14ac:dyDescent="0.25"/>
    <row r="203" s="304" customFormat="1" x14ac:dyDescent="0.25"/>
    <row r="204" s="304" customFormat="1" x14ac:dyDescent="0.25"/>
    <row r="205" s="304" customFormat="1" x14ac:dyDescent="0.25"/>
    <row r="206" s="304" customFormat="1" x14ac:dyDescent="0.25"/>
    <row r="207" s="304" customFormat="1" x14ac:dyDescent="0.25"/>
    <row r="208" s="304" customFormat="1" x14ac:dyDescent="0.25"/>
    <row r="209" s="304" customFormat="1" x14ac:dyDescent="0.25"/>
    <row r="210" s="304" customFormat="1" x14ac:dyDescent="0.25"/>
    <row r="211" s="304" customFormat="1" x14ac:dyDescent="0.25"/>
    <row r="212" s="304" customFormat="1" x14ac:dyDescent="0.25"/>
    <row r="213" s="304" customFormat="1" x14ac:dyDescent="0.25"/>
    <row r="214" s="304" customFormat="1" x14ac:dyDescent="0.25"/>
    <row r="215" s="304" customFormat="1" x14ac:dyDescent="0.25"/>
    <row r="216" s="304" customFormat="1" x14ac:dyDescent="0.25"/>
    <row r="217" s="304" customFormat="1" x14ac:dyDescent="0.25"/>
    <row r="218" s="304" customFormat="1" x14ac:dyDescent="0.25"/>
    <row r="219" s="304" customFormat="1" x14ac:dyDescent="0.25"/>
    <row r="220" s="304" customFormat="1" x14ac:dyDescent="0.25"/>
    <row r="221" s="304" customFormat="1" x14ac:dyDescent="0.25"/>
    <row r="222" s="304" customFormat="1" x14ac:dyDescent="0.25"/>
    <row r="223" s="304" customFormat="1" x14ac:dyDescent="0.25"/>
    <row r="224" s="304" customFormat="1" x14ac:dyDescent="0.25"/>
    <row r="225" s="304" customFormat="1" x14ac:dyDescent="0.25"/>
    <row r="226" s="304" customFormat="1" x14ac:dyDescent="0.25"/>
    <row r="227" s="304" customFormat="1" x14ac:dyDescent="0.25"/>
    <row r="228" s="304" customFormat="1" x14ac:dyDescent="0.25"/>
    <row r="229" s="304" customFormat="1" x14ac:dyDescent="0.25"/>
    <row r="230" s="304" customFormat="1" x14ac:dyDescent="0.25"/>
    <row r="231" s="304" customFormat="1" x14ac:dyDescent="0.25"/>
    <row r="232" s="304" customFormat="1" x14ac:dyDescent="0.25"/>
    <row r="233" s="304" customFormat="1" x14ac:dyDescent="0.25"/>
    <row r="234" s="304" customFormat="1" x14ac:dyDescent="0.25"/>
    <row r="235" s="304" customFormat="1" x14ac:dyDescent="0.25"/>
    <row r="236" s="304" customFormat="1" x14ac:dyDescent="0.25"/>
    <row r="237" s="304" customFormat="1" x14ac:dyDescent="0.25"/>
    <row r="238" s="304" customFormat="1" x14ac:dyDescent="0.25"/>
    <row r="239" s="304" customFormat="1" x14ac:dyDescent="0.25"/>
    <row r="240" s="304" customFormat="1" x14ac:dyDescent="0.25"/>
    <row r="241" s="304" customFormat="1" x14ac:dyDescent="0.25"/>
    <row r="242" s="304" customFormat="1" x14ac:dyDescent="0.25"/>
    <row r="243" s="304" customFormat="1" x14ac:dyDescent="0.25"/>
    <row r="244" s="304" customFormat="1" x14ac:dyDescent="0.25"/>
    <row r="245" s="304" customFormat="1" x14ac:dyDescent="0.25"/>
    <row r="246" s="304" customFormat="1" x14ac:dyDescent="0.25"/>
    <row r="247" s="304" customFormat="1" x14ac:dyDescent="0.25"/>
    <row r="248" s="304" customFormat="1" x14ac:dyDescent="0.25"/>
    <row r="249" s="304" customFormat="1" x14ac:dyDescent="0.25"/>
    <row r="250" s="304" customFormat="1" x14ac:dyDescent="0.25"/>
    <row r="251" s="304" customFormat="1" x14ac:dyDescent="0.25"/>
    <row r="252" s="304" customFormat="1" x14ac:dyDescent="0.25"/>
    <row r="253" s="304" customFormat="1" x14ac:dyDescent="0.25"/>
    <row r="254" s="304" customFormat="1" x14ac:dyDescent="0.25"/>
    <row r="255" s="304" customFormat="1" x14ac:dyDescent="0.25"/>
    <row r="256" s="304" customFormat="1" x14ac:dyDescent="0.25"/>
    <row r="257" s="304" customFormat="1" x14ac:dyDescent="0.25"/>
    <row r="258" s="304" customFormat="1" x14ac:dyDescent="0.25"/>
    <row r="259" s="304" customFormat="1" x14ac:dyDescent="0.25"/>
    <row r="260" s="304" customFormat="1" x14ac:dyDescent="0.25"/>
    <row r="261" s="304" customFormat="1" x14ac:dyDescent="0.25"/>
    <row r="262" s="304" customFormat="1" x14ac:dyDescent="0.25"/>
    <row r="263" s="304" customFormat="1" x14ac:dyDescent="0.25"/>
    <row r="264" s="304" customFormat="1" x14ac:dyDescent="0.25"/>
    <row r="265" s="304" customFormat="1" x14ac:dyDescent="0.25"/>
    <row r="266" s="304" customFormat="1" x14ac:dyDescent="0.25"/>
    <row r="267" s="304" customFormat="1" x14ac:dyDescent="0.25"/>
    <row r="268" s="304" customFormat="1" x14ac:dyDescent="0.25"/>
    <row r="269" s="304" customFormat="1" x14ac:dyDescent="0.25"/>
    <row r="270" s="304" customFormat="1" x14ac:dyDescent="0.25"/>
    <row r="271" s="304" customFormat="1" x14ac:dyDescent="0.25"/>
    <row r="272" s="304" customFormat="1" x14ac:dyDescent="0.25"/>
    <row r="273" s="304" customFormat="1" x14ac:dyDescent="0.25"/>
    <row r="274" s="304" customFormat="1" x14ac:dyDescent="0.25"/>
    <row r="275" s="304" customFormat="1" x14ac:dyDescent="0.25"/>
    <row r="276" s="304" customFormat="1" x14ac:dyDescent="0.25"/>
    <row r="277" s="304" customFormat="1" x14ac:dyDescent="0.25"/>
    <row r="278" s="304" customFormat="1" x14ac:dyDescent="0.25"/>
    <row r="279" s="304" customFormat="1" x14ac:dyDescent="0.25"/>
    <row r="280" s="304" customFormat="1" x14ac:dyDescent="0.25"/>
    <row r="281" s="304" customFormat="1" x14ac:dyDescent="0.25"/>
    <row r="282" s="304" customFormat="1" x14ac:dyDescent="0.25"/>
    <row r="283" s="304" customFormat="1" x14ac:dyDescent="0.25"/>
    <row r="284" s="304" customFormat="1" x14ac:dyDescent="0.25"/>
    <row r="285" s="304" customFormat="1" x14ac:dyDescent="0.25"/>
    <row r="286" s="304" customFormat="1" x14ac:dyDescent="0.25"/>
    <row r="287" s="304" customFormat="1" x14ac:dyDescent="0.25"/>
    <row r="288" s="304" customFormat="1" x14ac:dyDescent="0.25"/>
    <row r="289" s="304" customFormat="1" x14ac:dyDescent="0.25"/>
    <row r="290" s="304" customFormat="1" x14ac:dyDescent="0.25"/>
    <row r="291" s="304" customFormat="1" x14ac:dyDescent="0.25"/>
    <row r="292" s="304" customFormat="1" x14ac:dyDescent="0.25"/>
    <row r="293" s="304" customFormat="1" x14ac:dyDescent="0.25"/>
    <row r="294" s="304" customFormat="1" x14ac:dyDescent="0.25"/>
    <row r="295" s="304" customFormat="1" x14ac:dyDescent="0.25"/>
    <row r="296" s="304" customFormat="1" x14ac:dyDescent="0.25"/>
    <row r="297" s="304" customFormat="1" x14ac:dyDescent="0.25"/>
    <row r="298" s="304" customFormat="1" x14ac:dyDescent="0.25"/>
    <row r="299" s="304" customFormat="1" x14ac:dyDescent="0.25"/>
    <row r="300" s="304" customFormat="1" x14ac:dyDescent="0.25"/>
    <row r="301" s="304" customFormat="1" x14ac:dyDescent="0.25"/>
    <row r="302" s="304" customFormat="1" x14ac:dyDescent="0.25"/>
    <row r="303" s="304" customFormat="1" x14ac:dyDescent="0.25"/>
    <row r="304" s="304" customFormat="1" x14ac:dyDescent="0.25"/>
    <row r="305" s="304" customFormat="1" x14ac:dyDescent="0.25"/>
    <row r="306" s="304" customFormat="1" x14ac:dyDescent="0.25"/>
    <row r="307" s="304" customFormat="1" x14ac:dyDescent="0.25"/>
    <row r="308" s="304" customFormat="1" x14ac:dyDescent="0.25"/>
    <row r="309" s="304" customFormat="1" x14ac:dyDescent="0.25"/>
    <row r="310" s="304" customFormat="1" x14ac:dyDescent="0.25"/>
    <row r="311" s="304" customFormat="1" x14ac:dyDescent="0.25"/>
    <row r="312" s="304" customFormat="1" x14ac:dyDescent="0.25"/>
    <row r="313" s="304" customFormat="1" x14ac:dyDescent="0.25"/>
    <row r="314" s="304" customFormat="1" x14ac:dyDescent="0.25"/>
    <row r="315" s="304" customFormat="1" x14ac:dyDescent="0.25"/>
    <row r="316" s="304" customFormat="1" x14ac:dyDescent="0.25"/>
    <row r="317" s="304" customFormat="1" x14ac:dyDescent="0.25"/>
    <row r="318" s="304" customFormat="1" x14ac:dyDescent="0.25"/>
    <row r="319" s="304" customFormat="1" x14ac:dyDescent="0.25"/>
    <row r="320" s="304" customFormat="1" x14ac:dyDescent="0.25"/>
    <row r="321" s="304" customFormat="1" x14ac:dyDescent="0.25"/>
    <row r="322" s="304" customFormat="1" x14ac:dyDescent="0.25"/>
    <row r="323" s="304" customFormat="1" x14ac:dyDescent="0.25"/>
    <row r="324" s="304" customFormat="1" x14ac:dyDescent="0.25"/>
    <row r="325" s="304" customFormat="1" x14ac:dyDescent="0.25"/>
    <row r="326" s="304" customFormat="1" x14ac:dyDescent="0.25"/>
    <row r="327" s="304" customFormat="1" x14ac:dyDescent="0.25"/>
    <row r="328" s="304" customFormat="1" x14ac:dyDescent="0.25"/>
    <row r="329" s="304" customFormat="1" x14ac:dyDescent="0.25"/>
    <row r="330" s="304" customFormat="1" x14ac:dyDescent="0.25"/>
    <row r="331" s="304" customFormat="1" x14ac:dyDescent="0.25"/>
    <row r="332" s="304" customFormat="1" x14ac:dyDescent="0.25"/>
    <row r="333" s="304" customFormat="1" x14ac:dyDescent="0.25"/>
    <row r="334" s="304" customFormat="1" x14ac:dyDescent="0.25"/>
    <row r="335" s="304" customFormat="1" x14ac:dyDescent="0.25"/>
    <row r="336" s="304" customFormat="1" x14ac:dyDescent="0.25"/>
    <row r="337" s="304" customFormat="1" x14ac:dyDescent="0.25"/>
    <row r="338" s="304" customFormat="1" x14ac:dyDescent="0.25"/>
    <row r="339" s="304" customFormat="1" x14ac:dyDescent="0.25"/>
    <row r="340" s="304" customFormat="1" x14ac:dyDescent="0.25"/>
    <row r="341" s="304" customFormat="1" x14ac:dyDescent="0.25"/>
    <row r="342" s="304" customFormat="1" x14ac:dyDescent="0.25"/>
    <row r="343" s="304" customFormat="1" x14ac:dyDescent="0.25"/>
    <row r="344" s="304" customFormat="1" x14ac:dyDescent="0.25"/>
    <row r="345" s="304" customFormat="1" x14ac:dyDescent="0.25"/>
    <row r="346" s="304" customFormat="1" x14ac:dyDescent="0.25"/>
    <row r="347" s="304" customFormat="1" x14ac:dyDescent="0.25"/>
    <row r="348" s="304" customFormat="1" x14ac:dyDescent="0.25"/>
    <row r="349" s="304" customFormat="1" x14ac:dyDescent="0.25"/>
    <row r="350" s="304" customFormat="1" x14ac:dyDescent="0.25"/>
    <row r="351" s="304" customFormat="1" x14ac:dyDescent="0.25"/>
    <row r="352" s="304" customFormat="1" x14ac:dyDescent="0.25"/>
    <row r="353" s="304" customFormat="1" x14ac:dyDescent="0.25"/>
    <row r="354" s="304" customFormat="1" x14ac:dyDescent="0.25"/>
    <row r="355" s="304" customFormat="1" x14ac:dyDescent="0.25"/>
    <row r="356" s="304" customFormat="1" x14ac:dyDescent="0.25"/>
    <row r="357" s="304" customFormat="1" x14ac:dyDescent="0.25"/>
    <row r="358" s="304" customFormat="1" x14ac:dyDescent="0.25"/>
    <row r="359" s="304" customFormat="1" x14ac:dyDescent="0.25"/>
    <row r="360" s="304" customFormat="1" x14ac:dyDescent="0.25"/>
    <row r="361" s="304" customFormat="1" x14ac:dyDescent="0.25"/>
    <row r="362" s="304" customFormat="1" x14ac:dyDescent="0.25"/>
    <row r="363" s="304" customFormat="1" x14ac:dyDescent="0.25"/>
    <row r="364" s="304" customFormat="1" x14ac:dyDescent="0.25"/>
    <row r="365" s="304" customFormat="1" x14ac:dyDescent="0.25"/>
    <row r="366" s="304" customFormat="1" x14ac:dyDescent="0.25"/>
    <row r="367" s="304" customFormat="1" x14ac:dyDescent="0.25"/>
    <row r="368" s="304" customFormat="1" x14ac:dyDescent="0.25"/>
    <row r="369" s="304" customFormat="1" x14ac:dyDescent="0.25"/>
    <row r="370" s="304" customFormat="1" x14ac:dyDescent="0.25"/>
    <row r="371" s="304" customFormat="1" x14ac:dyDescent="0.25"/>
    <row r="372" s="304" customFormat="1" x14ac:dyDescent="0.25"/>
    <row r="373" s="304" customFormat="1" x14ac:dyDescent="0.25"/>
    <row r="374" s="304" customFormat="1" x14ac:dyDescent="0.25"/>
    <row r="375" s="304" customFormat="1" x14ac:dyDescent="0.25"/>
    <row r="376" s="304" customFormat="1" x14ac:dyDescent="0.25"/>
    <row r="377" s="304" customFormat="1" x14ac:dyDescent="0.25"/>
    <row r="378" s="304" customFormat="1" x14ac:dyDescent="0.25"/>
    <row r="379" s="304" customFormat="1" x14ac:dyDescent="0.25"/>
    <row r="380" s="304" customFormat="1" x14ac:dyDescent="0.25"/>
    <row r="381" s="304" customFormat="1" x14ac:dyDescent="0.25"/>
    <row r="382" s="304" customFormat="1" x14ac:dyDescent="0.25"/>
    <row r="383" s="304" customFormat="1" x14ac:dyDescent="0.25"/>
    <row r="384" s="304" customFormat="1" x14ac:dyDescent="0.25"/>
    <row r="385" s="304" customFormat="1" x14ac:dyDescent="0.25"/>
    <row r="386" s="304" customFormat="1" x14ac:dyDescent="0.25"/>
    <row r="387" s="304" customFormat="1" x14ac:dyDescent="0.25"/>
    <row r="388" s="304" customFormat="1" x14ac:dyDescent="0.25"/>
    <row r="389" s="304" customFormat="1" x14ac:dyDescent="0.25"/>
    <row r="390" s="304" customFormat="1" x14ac:dyDescent="0.25"/>
    <row r="391" s="304" customFormat="1" x14ac:dyDescent="0.25"/>
    <row r="392" s="304" customFormat="1" x14ac:dyDescent="0.25"/>
    <row r="393" s="304" customFormat="1" x14ac:dyDescent="0.25"/>
    <row r="394" s="304" customFormat="1" x14ac:dyDescent="0.25"/>
    <row r="395" s="304" customFormat="1" x14ac:dyDescent="0.25"/>
    <row r="396" s="304" customFormat="1" x14ac:dyDescent="0.25"/>
    <row r="397" s="304" customFormat="1" x14ac:dyDescent="0.25"/>
    <row r="398" s="304" customFormat="1" x14ac:dyDescent="0.25"/>
    <row r="399" s="304" customFormat="1" x14ac:dyDescent="0.25"/>
    <row r="400" s="304" customFormat="1" x14ac:dyDescent="0.25"/>
    <row r="401" s="304" customFormat="1" x14ac:dyDescent="0.25"/>
    <row r="402" s="304" customFormat="1" x14ac:dyDescent="0.25"/>
    <row r="403" s="304" customFormat="1" x14ac:dyDescent="0.25"/>
    <row r="404" s="304" customFormat="1" x14ac:dyDescent="0.25"/>
    <row r="405" s="304" customFormat="1" x14ac:dyDescent="0.25"/>
    <row r="406" s="304" customFormat="1" x14ac:dyDescent="0.25"/>
    <row r="407" s="304" customFormat="1" x14ac:dyDescent="0.25"/>
    <row r="408" s="304" customFormat="1" x14ac:dyDescent="0.25"/>
    <row r="409" s="304" customFormat="1" x14ac:dyDescent="0.25"/>
    <row r="410" s="304" customFormat="1" x14ac:dyDescent="0.25"/>
    <row r="411" s="304" customFormat="1" x14ac:dyDescent="0.25"/>
    <row r="412" s="304" customFormat="1" x14ac:dyDescent="0.25"/>
    <row r="413" s="304" customFormat="1" x14ac:dyDescent="0.25"/>
    <row r="414" s="304" customFormat="1" x14ac:dyDescent="0.25"/>
    <row r="415" s="304" customFormat="1" x14ac:dyDescent="0.25"/>
    <row r="416" s="304" customFormat="1" x14ac:dyDescent="0.25"/>
    <row r="417" spans="1:23" s="304" customFormat="1" x14ac:dyDescent="0.25"/>
    <row r="418" spans="1:23" s="304" customFormat="1" x14ac:dyDescent="0.25"/>
    <row r="419" spans="1:23" x14ac:dyDescent="0.25">
      <c r="A419" s="304"/>
      <c r="B419" s="304"/>
      <c r="C419" s="304"/>
      <c r="D419" s="304"/>
      <c r="E419" s="304"/>
      <c r="F419" s="304"/>
      <c r="G419" s="304"/>
      <c r="H419" s="304"/>
      <c r="I419" s="304"/>
      <c r="J419" s="304"/>
      <c r="K419" s="304"/>
      <c r="L419" s="304"/>
      <c r="M419" s="304"/>
      <c r="N419" s="304"/>
      <c r="O419" s="304"/>
      <c r="P419" s="304"/>
      <c r="Q419" s="304"/>
      <c r="R419" s="305"/>
      <c r="S419" s="305"/>
      <c r="T419" s="305"/>
      <c r="U419" s="304"/>
      <c r="V419" s="304"/>
      <c r="W419" s="304"/>
    </row>
    <row r="420" spans="1:23" x14ac:dyDescent="0.25">
      <c r="R420" s="305"/>
      <c r="S420" s="305"/>
      <c r="T420" s="305"/>
    </row>
    <row r="421" spans="1:23" x14ac:dyDescent="0.25">
      <c r="R421" s="305"/>
      <c r="S421" s="305"/>
      <c r="T421" s="305"/>
    </row>
    <row r="422" spans="1:23" x14ac:dyDescent="0.25">
      <c r="R422" s="305"/>
      <c r="S422" s="305"/>
      <c r="T422" s="305"/>
    </row>
    <row r="423" spans="1:23" x14ac:dyDescent="0.25">
      <c r="R423" s="305"/>
      <c r="S423" s="305"/>
      <c r="T423" s="305"/>
    </row>
    <row r="424" spans="1:23" x14ac:dyDescent="0.25">
      <c r="R424" s="305"/>
      <c r="S424" s="305"/>
      <c r="T424" s="305"/>
    </row>
    <row r="425" spans="1:23" x14ac:dyDescent="0.25">
      <c r="R425" s="305"/>
      <c r="S425" s="305"/>
      <c r="T425" s="305"/>
    </row>
    <row r="426" spans="1:23" x14ac:dyDescent="0.25">
      <c r="R426" s="305"/>
      <c r="S426" s="305"/>
      <c r="T426" s="305"/>
    </row>
    <row r="427" spans="1:23" x14ac:dyDescent="0.25">
      <c r="R427" s="305"/>
      <c r="S427" s="305"/>
      <c r="T427" s="305"/>
    </row>
    <row r="428" spans="1:23" x14ac:dyDescent="0.25">
      <c r="R428" s="305"/>
      <c r="S428" s="305"/>
      <c r="T428" s="305"/>
    </row>
    <row r="429" spans="1:23" x14ac:dyDescent="0.25">
      <c r="R429" s="305"/>
      <c r="S429" s="305"/>
      <c r="T429" s="305"/>
    </row>
    <row r="430" spans="1:23" x14ac:dyDescent="0.25">
      <c r="R430" s="305"/>
      <c r="S430" s="305"/>
      <c r="T430" s="305"/>
    </row>
    <row r="431" spans="1:23" x14ac:dyDescent="0.25">
      <c r="R431" s="305"/>
      <c r="S431" s="305"/>
      <c r="T431" s="305"/>
    </row>
    <row r="432" spans="1:23" x14ac:dyDescent="0.25">
      <c r="R432" s="305"/>
      <c r="S432" s="305"/>
      <c r="T432" s="305"/>
    </row>
    <row r="433" spans="18:20" x14ac:dyDescent="0.25">
      <c r="R433" s="305"/>
      <c r="S433" s="305"/>
      <c r="T433" s="305"/>
    </row>
    <row r="434" spans="18:20" x14ac:dyDescent="0.25">
      <c r="R434" s="305"/>
      <c r="S434" s="305"/>
      <c r="T434" s="305"/>
    </row>
    <row r="435" spans="18:20" x14ac:dyDescent="0.25">
      <c r="R435" s="305"/>
      <c r="S435" s="305"/>
      <c r="T435" s="305"/>
    </row>
    <row r="436" spans="18:20" x14ac:dyDescent="0.25">
      <c r="R436" s="305"/>
      <c r="S436" s="305"/>
      <c r="T436" s="305"/>
    </row>
    <row r="437" spans="18:20" x14ac:dyDescent="0.25">
      <c r="R437" s="305"/>
      <c r="S437" s="305"/>
      <c r="T437" s="305"/>
    </row>
    <row r="438" spans="18:20" x14ac:dyDescent="0.25">
      <c r="R438" s="305"/>
      <c r="S438" s="305"/>
      <c r="T438" s="305"/>
    </row>
    <row r="439" spans="18:20" x14ac:dyDescent="0.25">
      <c r="R439" s="305"/>
      <c r="S439" s="305"/>
      <c r="T439" s="305"/>
    </row>
    <row r="440" spans="18:20" x14ac:dyDescent="0.25">
      <c r="R440" s="305"/>
      <c r="S440" s="305"/>
      <c r="T440" s="305"/>
    </row>
    <row r="441" spans="18:20" x14ac:dyDescent="0.25">
      <c r="R441" s="305"/>
      <c r="S441" s="305"/>
      <c r="T441" s="305"/>
    </row>
    <row r="442" spans="18:20" x14ac:dyDescent="0.25">
      <c r="R442" s="305"/>
      <c r="S442" s="305"/>
      <c r="T442" s="305"/>
    </row>
    <row r="443" spans="18:20" x14ac:dyDescent="0.25">
      <c r="R443" s="305"/>
      <c r="S443" s="305"/>
      <c r="T443" s="305"/>
    </row>
    <row r="444" spans="18:20" x14ac:dyDescent="0.25">
      <c r="R444" s="305"/>
      <c r="S444" s="305"/>
      <c r="T444" s="305"/>
    </row>
    <row r="445" spans="18:20" x14ac:dyDescent="0.25">
      <c r="R445" s="305"/>
      <c r="S445" s="305"/>
      <c r="T445" s="305"/>
    </row>
    <row r="446" spans="18:20" x14ac:dyDescent="0.25">
      <c r="R446" s="305"/>
      <c r="S446" s="305"/>
      <c r="T446" s="305"/>
    </row>
    <row r="447" spans="18:20" x14ac:dyDescent="0.25">
      <c r="R447" s="305"/>
      <c r="S447" s="305"/>
      <c r="T447" s="305"/>
    </row>
    <row r="448" spans="18:20" x14ac:dyDescent="0.25">
      <c r="R448" s="305"/>
      <c r="S448" s="305"/>
      <c r="T448" s="305"/>
    </row>
    <row r="449" spans="18:20" x14ac:dyDescent="0.25">
      <c r="R449" s="305"/>
      <c r="S449" s="305"/>
      <c r="T449" s="305"/>
    </row>
    <row r="450" spans="18:20" x14ac:dyDescent="0.25">
      <c r="R450" s="305"/>
      <c r="S450" s="305"/>
      <c r="T450" s="305"/>
    </row>
    <row r="451" spans="18:20" x14ac:dyDescent="0.25">
      <c r="R451" s="305"/>
      <c r="S451" s="305"/>
      <c r="T451" s="305"/>
    </row>
    <row r="452" spans="18:20" x14ac:dyDescent="0.25">
      <c r="R452" s="305"/>
      <c r="S452" s="305"/>
      <c r="T452" s="305"/>
    </row>
    <row r="453" spans="18:20" x14ac:dyDescent="0.25">
      <c r="R453" s="305"/>
      <c r="S453" s="305"/>
      <c r="T453" s="305"/>
    </row>
    <row r="454" spans="18:20" x14ac:dyDescent="0.25">
      <c r="R454" s="305"/>
      <c r="S454" s="305"/>
      <c r="T454" s="305"/>
    </row>
    <row r="455" spans="18:20" x14ac:dyDescent="0.25">
      <c r="R455" s="305"/>
      <c r="S455" s="305"/>
      <c r="T455" s="305"/>
    </row>
    <row r="456" spans="18:20" x14ac:dyDescent="0.25">
      <c r="R456" s="305"/>
      <c r="S456" s="305"/>
      <c r="T456" s="305"/>
    </row>
    <row r="457" spans="18:20" x14ac:dyDescent="0.25">
      <c r="R457" s="305"/>
      <c r="S457" s="305"/>
      <c r="T457" s="305"/>
    </row>
    <row r="458" spans="18:20" x14ac:dyDescent="0.25">
      <c r="R458" s="305"/>
      <c r="S458" s="305"/>
      <c r="T458" s="305"/>
    </row>
    <row r="459" spans="18:20" x14ac:dyDescent="0.25">
      <c r="R459" s="305"/>
      <c r="S459" s="305"/>
      <c r="T459" s="305"/>
    </row>
    <row r="460" spans="18:20" x14ac:dyDescent="0.25">
      <c r="R460" s="305"/>
      <c r="S460" s="305"/>
      <c r="T460" s="305"/>
    </row>
    <row r="461" spans="18:20" x14ac:dyDescent="0.25">
      <c r="R461" s="305"/>
      <c r="S461" s="305"/>
      <c r="T461" s="305"/>
    </row>
    <row r="462" spans="18:20" x14ac:dyDescent="0.25">
      <c r="R462" s="305"/>
      <c r="S462" s="305"/>
      <c r="T462" s="305"/>
    </row>
    <row r="463" spans="18:20" x14ac:dyDescent="0.25">
      <c r="R463" s="305"/>
      <c r="S463" s="305"/>
      <c r="T463" s="305"/>
    </row>
    <row r="464" spans="18:20" x14ac:dyDescent="0.25">
      <c r="R464" s="305"/>
      <c r="S464" s="305"/>
      <c r="T464" s="305"/>
    </row>
    <row r="465" spans="18:20" x14ac:dyDescent="0.25">
      <c r="R465" s="305"/>
      <c r="S465" s="305"/>
      <c r="T465" s="305"/>
    </row>
    <row r="466" spans="18:20" x14ac:dyDescent="0.25">
      <c r="R466" s="305"/>
      <c r="S466" s="305"/>
      <c r="T466" s="305"/>
    </row>
    <row r="467" spans="18:20" x14ac:dyDescent="0.25">
      <c r="R467" s="305"/>
      <c r="S467" s="305"/>
      <c r="T467" s="305"/>
    </row>
    <row r="468" spans="18:20" x14ac:dyDescent="0.25">
      <c r="R468" s="305"/>
      <c r="S468" s="305"/>
      <c r="T468" s="305"/>
    </row>
    <row r="469" spans="18:20" x14ac:dyDescent="0.25">
      <c r="R469" s="305"/>
      <c r="S469" s="305"/>
      <c r="T469" s="305"/>
    </row>
    <row r="470" spans="18:20" x14ac:dyDescent="0.25">
      <c r="R470" s="305"/>
      <c r="S470" s="305"/>
      <c r="T470" s="305"/>
    </row>
    <row r="471" spans="18:20" x14ac:dyDescent="0.25">
      <c r="R471" s="305"/>
      <c r="S471" s="305"/>
      <c r="T471" s="305"/>
    </row>
    <row r="472" spans="18:20" x14ac:dyDescent="0.25">
      <c r="R472" s="305"/>
      <c r="S472" s="305"/>
      <c r="T472" s="305"/>
    </row>
    <row r="473" spans="18:20" x14ac:dyDescent="0.25">
      <c r="R473" s="305"/>
      <c r="S473" s="305"/>
      <c r="T473" s="305"/>
    </row>
    <row r="474" spans="18:20" x14ac:dyDescent="0.25">
      <c r="R474" s="305"/>
      <c r="S474" s="305"/>
      <c r="T474" s="305"/>
    </row>
    <row r="475" spans="18:20" x14ac:dyDescent="0.25">
      <c r="R475" s="305"/>
      <c r="S475" s="305"/>
      <c r="T475" s="305"/>
    </row>
    <row r="476" spans="18:20" x14ac:dyDescent="0.25">
      <c r="R476" s="305"/>
      <c r="S476" s="305"/>
      <c r="T476" s="305"/>
    </row>
    <row r="477" spans="18:20" x14ac:dyDescent="0.25">
      <c r="R477" s="305"/>
      <c r="S477" s="305"/>
      <c r="T477" s="305"/>
    </row>
    <row r="478" spans="18:20" x14ac:dyDescent="0.25">
      <c r="R478" s="305"/>
      <c r="S478" s="305"/>
      <c r="T478" s="305"/>
    </row>
    <row r="479" spans="18:20" x14ac:dyDescent="0.25">
      <c r="R479" s="305"/>
      <c r="S479" s="305"/>
      <c r="T479" s="305"/>
    </row>
    <row r="480" spans="18:20" x14ac:dyDescent="0.25">
      <c r="R480" s="305"/>
      <c r="S480" s="305"/>
      <c r="T480" s="305"/>
    </row>
    <row r="481" spans="18:20" x14ac:dyDescent="0.25">
      <c r="R481" s="305"/>
      <c r="S481" s="305"/>
      <c r="T481" s="305"/>
    </row>
    <row r="482" spans="18:20" x14ac:dyDescent="0.25">
      <c r="R482" s="305"/>
      <c r="S482" s="305"/>
      <c r="T482" s="305"/>
    </row>
    <row r="483" spans="18:20" x14ac:dyDescent="0.25">
      <c r="R483" s="305"/>
      <c r="S483" s="305"/>
      <c r="T483" s="305"/>
    </row>
    <row r="484" spans="18:20" x14ac:dyDescent="0.25">
      <c r="R484" s="305"/>
      <c r="S484" s="305"/>
      <c r="T484" s="305"/>
    </row>
    <row r="485" spans="18:20" x14ac:dyDescent="0.25">
      <c r="R485" s="305"/>
      <c r="S485" s="305"/>
      <c r="T485" s="305"/>
    </row>
    <row r="486" spans="18:20" x14ac:dyDescent="0.25">
      <c r="R486" s="305"/>
      <c r="S486" s="305"/>
      <c r="T486" s="305"/>
    </row>
    <row r="487" spans="18:20" x14ac:dyDescent="0.25">
      <c r="R487" s="305"/>
      <c r="S487" s="305"/>
      <c r="T487" s="305"/>
    </row>
    <row r="488" spans="18:20" x14ac:dyDescent="0.25">
      <c r="R488" s="305"/>
      <c r="S488" s="305"/>
      <c r="T488" s="305"/>
    </row>
    <row r="489" spans="18:20" x14ac:dyDescent="0.25">
      <c r="R489" s="305"/>
      <c r="S489" s="305"/>
      <c r="T489" s="305"/>
    </row>
    <row r="490" spans="18:20" x14ac:dyDescent="0.25">
      <c r="R490" s="305"/>
      <c r="S490" s="305"/>
      <c r="T490" s="305"/>
    </row>
    <row r="491" spans="18:20" x14ac:dyDescent="0.25">
      <c r="R491" s="305"/>
      <c r="S491" s="305"/>
      <c r="T491" s="305"/>
    </row>
    <row r="492" spans="18:20" x14ac:dyDescent="0.25">
      <c r="R492" s="305"/>
      <c r="S492" s="305"/>
      <c r="T492" s="305"/>
    </row>
    <row r="493" spans="18:20" x14ac:dyDescent="0.25">
      <c r="R493" s="305"/>
      <c r="S493" s="305"/>
      <c r="T493" s="305"/>
    </row>
    <row r="494" spans="18:20" x14ac:dyDescent="0.25">
      <c r="R494" s="305"/>
      <c r="S494" s="305"/>
      <c r="T494" s="305"/>
    </row>
    <row r="495" spans="18:20" x14ac:dyDescent="0.25">
      <c r="R495" s="305"/>
      <c r="S495" s="305"/>
      <c r="T495" s="305"/>
    </row>
  </sheetData>
  <mergeCells count="7">
    <mergeCell ref="S1:S2"/>
    <mergeCell ref="T1:T2"/>
    <mergeCell ref="A1:A2"/>
    <mergeCell ref="C1:F1"/>
    <mergeCell ref="H1:K1"/>
    <mergeCell ref="M1:P1"/>
    <mergeCell ref="R1:R2"/>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G32"/>
  <sheetViews>
    <sheetView workbookViewId="0">
      <selection activeCell="B54" sqref="B54"/>
    </sheetView>
  </sheetViews>
  <sheetFormatPr defaultRowHeight="15" x14ac:dyDescent="0.25"/>
  <cols>
    <col min="2" max="2" width="30.7109375" bestFit="1" customWidth="1"/>
    <col min="3" max="3" width="30.7109375" customWidth="1"/>
    <col min="4" max="4" width="31.140625" bestFit="1" customWidth="1"/>
    <col min="5" max="5" width="14.7109375" bestFit="1" customWidth="1"/>
  </cols>
  <sheetData>
    <row r="1" spans="2:7" x14ac:dyDescent="0.25">
      <c r="E1" t="s">
        <v>1667</v>
      </c>
    </row>
    <row r="2" spans="2:7" x14ac:dyDescent="0.25">
      <c r="B2" s="435" t="s">
        <v>294</v>
      </c>
      <c r="C2">
        <f ca="1">VLOOKUP(Sheet1!B2,SubstationLoad_Max_Primaries!$B$3:$C$417,2,FALSE)</f>
        <v>514</v>
      </c>
      <c r="D2" t="s">
        <v>1662</v>
      </c>
      <c r="E2" t="s">
        <v>1668</v>
      </c>
      <c r="F2" t="s">
        <v>1686</v>
      </c>
    </row>
    <row r="3" spans="2:7" x14ac:dyDescent="0.25">
      <c r="B3" s="121" t="s">
        <v>673</v>
      </c>
      <c r="C3" t="e">
        <f ca="1">VLOOKUP(Sheet1!B3,SubstationLoad_Max_Primaries!$B$3:$C$417,2,FALSE)</f>
        <v>#N/A</v>
      </c>
      <c r="D3" t="s">
        <v>1665</v>
      </c>
      <c r="G3" s="445"/>
    </row>
    <row r="4" spans="2:7" x14ac:dyDescent="0.25">
      <c r="B4" s="437" t="s">
        <v>1673</v>
      </c>
      <c r="D4" t="s">
        <v>1675</v>
      </c>
      <c r="E4" t="s">
        <v>1668</v>
      </c>
      <c r="F4" t="s">
        <v>1686</v>
      </c>
    </row>
    <row r="5" spans="2:7" x14ac:dyDescent="0.25">
      <c r="B5" s="121" t="s">
        <v>584</v>
      </c>
      <c r="C5" t="e">
        <f ca="1">VLOOKUP(Sheet1!B5,SubstationLoad_Max_Primaries!$B$3:$C$417,2,FALSE)</f>
        <v>#N/A</v>
      </c>
      <c r="D5" t="s">
        <v>1665</v>
      </c>
      <c r="G5" s="445"/>
    </row>
    <row r="6" spans="2:7" x14ac:dyDescent="0.25">
      <c r="B6" s="121" t="s">
        <v>198</v>
      </c>
      <c r="C6">
        <f ca="1">VLOOKUP(Sheet1!B6,SubstationLoad_Max_Primaries!$B$3:$C$417,2,FALSE)</f>
        <v>830</v>
      </c>
      <c r="D6" t="s">
        <v>1666</v>
      </c>
      <c r="F6" t="s">
        <v>1686</v>
      </c>
      <c r="G6" s="446"/>
    </row>
    <row r="7" spans="2:7" x14ac:dyDescent="0.25">
      <c r="B7" s="121" t="s">
        <v>199</v>
      </c>
      <c r="C7">
        <f ca="1">VLOOKUP(Sheet1!B7,SubstationLoad_Max_Primaries!$B$3:$C$417,2,FALSE)</f>
        <v>834</v>
      </c>
      <c r="D7" t="s">
        <v>1666</v>
      </c>
      <c r="F7" t="s">
        <v>1686</v>
      </c>
      <c r="G7" s="446"/>
    </row>
    <row r="8" spans="2:7" x14ac:dyDescent="0.25">
      <c r="B8" s="121" t="s">
        <v>201</v>
      </c>
      <c r="C8">
        <f ca="1">VLOOKUP(Sheet1!B8,SubstationLoad_Max_Primaries!$B$3:$C$417,2,FALSE)</f>
        <v>939</v>
      </c>
      <c r="D8" t="s">
        <v>1666</v>
      </c>
      <c r="F8" t="s">
        <v>1686</v>
      </c>
      <c r="G8" s="446"/>
    </row>
    <row r="9" spans="2:7" x14ac:dyDescent="0.25">
      <c r="B9" s="435" t="s">
        <v>591</v>
      </c>
      <c r="C9" t="e">
        <f ca="1">VLOOKUP(Sheet1!B9,SubstationLoad_Max_Primaries!$B$3:$C$417,2,FALSE)</f>
        <v>#N/A</v>
      </c>
      <c r="D9" t="s">
        <v>1677</v>
      </c>
      <c r="E9" t="s">
        <v>1668</v>
      </c>
      <c r="F9" t="s">
        <v>1684</v>
      </c>
    </row>
    <row r="10" spans="2:7" x14ac:dyDescent="0.25">
      <c r="B10" s="435" t="s">
        <v>595</v>
      </c>
      <c r="C10" t="e">
        <f ca="1">VLOOKUP(Sheet1!B10,SubstationLoad_Max_Primaries!$B$3:$C$417,2,FALSE)</f>
        <v>#N/A</v>
      </c>
      <c r="D10" t="s">
        <v>1677</v>
      </c>
      <c r="E10" t="s">
        <v>1668</v>
      </c>
      <c r="F10" t="s">
        <v>1684</v>
      </c>
    </row>
    <row r="11" spans="2:7" x14ac:dyDescent="0.25">
      <c r="B11" s="435" t="s">
        <v>691</v>
      </c>
      <c r="C11" t="e">
        <f ca="1">VLOOKUP(Sheet1!B11,SubstationLoad_Max_Primaries!$B$3:$C$417,2,FALSE)</f>
        <v>#N/A</v>
      </c>
      <c r="D11" t="s">
        <v>1677</v>
      </c>
      <c r="E11" t="s">
        <v>1668</v>
      </c>
      <c r="F11" t="s">
        <v>1684</v>
      </c>
    </row>
    <row r="12" spans="2:7" x14ac:dyDescent="0.25">
      <c r="B12" s="435" t="s">
        <v>605</v>
      </c>
      <c r="C12" t="e">
        <f ca="1">VLOOKUP(Sheet1!B12,SubstationLoad_Max_Primaries!$B$3:$C$417,2,FALSE)</f>
        <v>#N/A</v>
      </c>
      <c r="D12" t="s">
        <v>1671</v>
      </c>
      <c r="F12" t="s">
        <v>1686</v>
      </c>
    </row>
    <row r="13" spans="2:7" x14ac:dyDescent="0.25">
      <c r="B13" s="435" t="s">
        <v>343</v>
      </c>
      <c r="C13" t="e">
        <f ca="1">VLOOKUP(Sheet1!B13,SubstationLoad_Max_Primaries!$B$3:$C$417,2,FALSE)</f>
        <v>#N/A</v>
      </c>
      <c r="D13" t="s">
        <v>1680</v>
      </c>
      <c r="E13" t="s">
        <v>1668</v>
      </c>
      <c r="F13" t="s">
        <v>1684</v>
      </c>
    </row>
    <row r="14" spans="2:7" x14ac:dyDescent="0.25">
      <c r="B14" s="435" t="s">
        <v>613</v>
      </c>
      <c r="C14">
        <f ca="1">VLOOKUP(Sheet1!B14,SubstationLoad_Max_Primaries!$B$3:$C$417,2,FALSE)</f>
        <v>534</v>
      </c>
      <c r="D14" t="s">
        <v>1669</v>
      </c>
      <c r="E14" t="s">
        <v>1668</v>
      </c>
      <c r="F14" t="s">
        <v>1686</v>
      </c>
    </row>
    <row r="15" spans="2:7" x14ac:dyDescent="0.25">
      <c r="B15" s="435" t="s">
        <v>834</v>
      </c>
      <c r="C15" t="e">
        <f ca="1">VLOOKUP(Sheet1!B15,SubstationLoad_Max_Primaries!$B$3:$C$417,2,FALSE)</f>
        <v>#N/A</v>
      </c>
      <c r="D15" t="s">
        <v>1670</v>
      </c>
      <c r="F15" t="s">
        <v>1686</v>
      </c>
    </row>
    <row r="16" spans="2:7" x14ac:dyDescent="0.25">
      <c r="B16" s="437" t="s">
        <v>1681</v>
      </c>
      <c r="C16">
        <f ca="1">VLOOKUP(Sheet1!B16,SubstationLoad_Max_Primaries!$B$3:$C$417,2,FALSE)</f>
        <v>406</v>
      </c>
      <c r="D16" t="s">
        <v>1682</v>
      </c>
      <c r="E16" t="s">
        <v>1668</v>
      </c>
      <c r="F16" s="121" t="s">
        <v>1685</v>
      </c>
      <c r="G16" s="445"/>
    </row>
    <row r="17" spans="2:7" x14ac:dyDescent="0.25">
      <c r="B17" s="121" t="s">
        <v>620</v>
      </c>
      <c r="C17" t="e">
        <f ca="1">VLOOKUP(Sheet1!B17,SubstationLoad_Max_Primaries!$B$3:$C$417,2,FALSE)</f>
        <v>#N/A</v>
      </c>
      <c r="D17" t="s">
        <v>1687</v>
      </c>
      <c r="F17" t="s">
        <v>1686</v>
      </c>
    </row>
    <row r="18" spans="2:7" x14ac:dyDescent="0.25">
      <c r="B18" s="121" t="s">
        <v>398</v>
      </c>
      <c r="C18" t="e">
        <f ca="1">VLOOKUP(Sheet1!B18,SubstationLoad_Max_Primaries!$B$3:$C$417,2,FALSE)</f>
        <v>#N/A</v>
      </c>
      <c r="D18" t="s">
        <v>1666</v>
      </c>
      <c r="G18" s="445"/>
    </row>
    <row r="19" spans="2:7" x14ac:dyDescent="0.25">
      <c r="B19" s="435" t="s">
        <v>623</v>
      </c>
      <c r="C19" t="e">
        <f ca="1">VLOOKUP(Sheet1!B19,SubstationLoad_Max_Primaries!$B$3:$C$417,2,FALSE)</f>
        <v>#N/A</v>
      </c>
      <c r="D19" t="s">
        <v>1677</v>
      </c>
      <c r="E19" t="s">
        <v>1668</v>
      </c>
      <c r="F19" t="s">
        <v>1684</v>
      </c>
    </row>
    <row r="20" spans="2:7" x14ac:dyDescent="0.25">
      <c r="B20" s="437" t="s">
        <v>686</v>
      </c>
      <c r="C20">
        <f ca="1">VLOOKUP(Sheet1!B20,SubstationLoad_Max_Primaries!$B$3:$C$417,2,FALSE)</f>
        <v>748</v>
      </c>
      <c r="D20" t="s">
        <v>1683</v>
      </c>
      <c r="E20" t="s">
        <v>1668</v>
      </c>
      <c r="G20" s="445"/>
    </row>
    <row r="21" spans="2:7" x14ac:dyDescent="0.25">
      <c r="B21" s="121" t="s">
        <v>640</v>
      </c>
      <c r="C21">
        <f ca="1">VLOOKUP(Sheet1!B21,SubstationLoad_Max_Primaries!$B$3:$C$417,2,FALSE)</f>
        <v>686</v>
      </c>
      <c r="G21" s="445"/>
    </row>
    <row r="22" spans="2:7" x14ac:dyDescent="0.25">
      <c r="B22" s="435" t="s">
        <v>639</v>
      </c>
      <c r="C22" t="e">
        <f ca="1">VLOOKUP(Sheet1!B22,SubstationLoad_Max_Primaries!$B$3:$C$417,2,FALSE)</f>
        <v>#N/A</v>
      </c>
      <c r="D22" t="s">
        <v>1664</v>
      </c>
      <c r="F22" t="s">
        <v>1686</v>
      </c>
    </row>
    <row r="23" spans="2:7" x14ac:dyDescent="0.25">
      <c r="B23" s="121" t="s">
        <v>638</v>
      </c>
      <c r="C23" t="e">
        <f ca="1">VLOOKUP(Sheet1!B23,SubstationLoad_Max_Primaries!$B$3:$C$417,2,FALSE)</f>
        <v>#N/A</v>
      </c>
      <c r="D23" t="s">
        <v>1665</v>
      </c>
      <c r="G23" s="445"/>
    </row>
    <row r="24" spans="2:7" x14ac:dyDescent="0.25">
      <c r="B24" s="435" t="s">
        <v>645</v>
      </c>
      <c r="C24" t="e">
        <f ca="1">VLOOKUP(Sheet1!B24,SubstationLoad_Max_Primaries!$B$3:$C$417,2,FALSE)</f>
        <v>#N/A</v>
      </c>
      <c r="D24" t="s">
        <v>1671</v>
      </c>
      <c r="F24" t="s">
        <v>1671</v>
      </c>
    </row>
    <row r="25" spans="2:7" x14ac:dyDescent="0.25">
      <c r="B25" s="435" t="s">
        <v>469</v>
      </c>
      <c r="C25">
        <f ca="1">VLOOKUP(Sheet1!B25,SubstationLoad_Max_Primaries!$B$3:$C$417,2,FALSE)</f>
        <v>315</v>
      </c>
      <c r="D25" t="s">
        <v>1672</v>
      </c>
      <c r="E25" t="s">
        <v>1668</v>
      </c>
      <c r="F25" t="s">
        <v>1686</v>
      </c>
    </row>
    <row r="26" spans="2:7" x14ac:dyDescent="0.25">
      <c r="B26" s="437" t="s">
        <v>518</v>
      </c>
      <c r="C26">
        <f ca="1">VLOOKUP(Sheet1!B26,SubstationLoad_Max_Primaries!$B$3:$C$417,2,FALSE)</f>
        <v>267</v>
      </c>
      <c r="D26" t="s">
        <v>1674</v>
      </c>
      <c r="F26" s="121" t="s">
        <v>1685</v>
      </c>
      <c r="G26" s="445"/>
    </row>
    <row r="27" spans="2:7" x14ac:dyDescent="0.25">
      <c r="B27" s="437" t="s">
        <v>656</v>
      </c>
      <c r="C27" t="e">
        <f ca="1">VLOOKUP(Sheet1!B27,SubstationLoad_Max_Primaries!$B$3:$C$417,2,FALSE)</f>
        <v>#N/A</v>
      </c>
      <c r="D27" t="s">
        <v>1676</v>
      </c>
      <c r="E27" t="s">
        <v>1668</v>
      </c>
      <c r="F27" s="121" t="s">
        <v>1685</v>
      </c>
      <c r="G27" s="445"/>
    </row>
    <row r="28" spans="2:7" x14ac:dyDescent="0.25">
      <c r="B28" s="121" t="s">
        <v>1678</v>
      </c>
      <c r="D28" t="s">
        <v>1666</v>
      </c>
      <c r="G28" s="445"/>
    </row>
    <row r="29" spans="2:7" x14ac:dyDescent="0.25">
      <c r="B29" s="435" t="s">
        <v>385</v>
      </c>
      <c r="D29" t="s">
        <v>1679</v>
      </c>
      <c r="E29" t="s">
        <v>1668</v>
      </c>
      <c r="F29" t="s">
        <v>1686</v>
      </c>
    </row>
    <row r="30" spans="2:7" x14ac:dyDescent="0.25">
      <c r="B30" s="435" t="s">
        <v>381</v>
      </c>
      <c r="D30" t="s">
        <v>1679</v>
      </c>
      <c r="E30" t="s">
        <v>1668</v>
      </c>
      <c r="F30" t="s">
        <v>1686</v>
      </c>
    </row>
    <row r="31" spans="2:7" x14ac:dyDescent="0.25">
      <c r="B31" s="435" t="s">
        <v>494</v>
      </c>
      <c r="D31" t="s">
        <v>1679</v>
      </c>
      <c r="E31" t="s">
        <v>1668</v>
      </c>
      <c r="F31" t="s">
        <v>1686</v>
      </c>
    </row>
    <row r="32" spans="2:7" x14ac:dyDescent="0.25">
      <c r="B32" s="435" t="s">
        <v>384</v>
      </c>
      <c r="D32" t="s">
        <v>1679</v>
      </c>
      <c r="E32" t="s">
        <v>1668</v>
      </c>
      <c r="F32" t="s">
        <v>1686</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2DA36EDCE0CE44AF6907603E32636F" ma:contentTypeVersion="4" ma:contentTypeDescription="Create a new document." ma:contentTypeScope="" ma:versionID="9369cc3407e172f20658509b19dec68d">
  <xsd:schema xmlns:xsd="http://www.w3.org/2001/XMLSchema" xmlns:xs="http://www.w3.org/2001/XMLSchema" xmlns:p="http://schemas.microsoft.com/office/2006/metadata/properties" xmlns:ns2="6b55a666-67fc-440c-9f39-8b2e87e57261" xmlns:ns3="5fea02f4-e970-4c9f-8467-edb28b3ecba7" targetNamespace="http://schemas.microsoft.com/office/2006/metadata/properties" ma:root="true" ma:fieldsID="ae903e890625b76fc667def009840f90" ns2:_="" ns3:_="">
    <xsd:import namespace="6b55a666-67fc-440c-9f39-8b2e87e57261"/>
    <xsd:import namespace="5fea02f4-e970-4c9f-8467-edb28b3ecba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55a666-67fc-440c-9f39-8b2e87e5726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fea02f4-e970-4c9f-8467-edb28b3ecba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PSC Job File" ma:contentTypeID="0x0101002CB3E025CACC9649A83E3AC149DEC96D00D6B960667492D242881E38A7AD20C1C40035C7165535C91F4D8B8D5D606FA61203" ma:contentTypeVersion="36" ma:contentTypeDescription="" ma:contentTypeScope="" ma:versionID="b188ae6ba877a6a2559aa14d0dd159d2">
  <xsd:schema xmlns:xsd="http://www.w3.org/2001/XMLSchema" xmlns:xs="http://www.w3.org/2001/XMLSchema" xmlns:p="http://schemas.microsoft.com/office/2006/metadata/properties" xmlns:ns1="http://schemas.microsoft.com/sharepoint/v3" xmlns:ns2="b684aa06-c7a9-47eb-a984-ce7343addccd" xmlns:ns3="ea256886-984f-426c-86a0-7f46aaf9334e" targetNamespace="http://schemas.microsoft.com/office/2006/metadata/properties" ma:root="true" ma:fieldsID="53197795ea14c38e49ec268581c0c678" ns1:_="" ns2:_="" ns3:_="">
    <xsd:import namespace="http://schemas.microsoft.com/sharepoint/v3"/>
    <xsd:import namespace="b684aa06-c7a9-47eb-a984-ce7343addccd"/>
    <xsd:import namespace="ea256886-984f-426c-86a0-7f46aaf9334e"/>
    <xsd:element name="properties">
      <xsd:complexType>
        <xsd:sequence>
          <xsd:element name="documentManagement">
            <xsd:complexType>
              <xsd:all>
                <xsd:element ref="ns2:PSCJobNumber" minOccurs="0"/>
                <xsd:element ref="ns2:o7d64a4d0cb24047b6eafb85deac5bc9" minOccurs="0"/>
                <xsd:element ref="ns2:TaxCatchAll" minOccurs="0"/>
                <xsd:element ref="ns2:TaxCatchAllLabel" minOccurs="0"/>
                <xsd:element ref="ns2:m7e383fdf5954008a0e8dd62aeebe992" minOccurs="0"/>
                <xsd:element ref="ns2:jb6c856b37134246b05e3afa87179ca8" minOccurs="0"/>
                <xsd:element ref="ns2:SharedWithUsers" minOccurs="0"/>
                <xsd:element ref="ns2:SharingHintHash" minOccurs="0"/>
                <xsd:element ref="ns2:SharedWithDetails" minOccurs="0"/>
                <xsd:element ref="ns2:LastSharedByUser" minOccurs="0"/>
                <xsd:element ref="ns2:LastSharedByTime" minOccurs="0"/>
                <xsd:element ref="ns3:MediaServiceMetadata" minOccurs="0"/>
                <xsd:element ref="ns3:MediaServiceFastMetadata" minOccurs="0"/>
                <xsd:element ref="ns3:MediaServiceDateTaken" minOccurs="0"/>
                <xsd:element ref="ns3:MediaServiceAutoTags" minOccurs="0"/>
                <xsd:element ref="ns1:_ip_UnifiedCompliancePolicyProperties" minOccurs="0"/>
                <xsd:element ref="ns1:_ip_UnifiedCompliancePolicyUIAction" minOccurs="0"/>
                <xsd:element ref="ns3:MediaServiceOCR" minOccurs="0"/>
                <xsd:element ref="ns3:MediaServiceLocation" minOccurs="0"/>
                <xsd:element ref="ns3:MediaServiceEventHashCode" minOccurs="0"/>
                <xsd:element ref="ns3:MediaServiceGenerationTim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6" nillable="true" ma:displayName="Unified Compliance Policy Properties" ma:description="" ma:hidden="true" ma:internalName="_ip_UnifiedCompliancePolicyProperties">
      <xsd:simpleType>
        <xsd:restriction base="dms:Note"/>
      </xsd:simpleType>
    </xsd:element>
    <xsd:element name="_ip_UnifiedCompliancePolicyUIAction" ma:index="27"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684aa06-c7a9-47eb-a984-ce7343addccd" elementFormDefault="qualified">
    <xsd:import namespace="http://schemas.microsoft.com/office/2006/documentManagement/types"/>
    <xsd:import namespace="http://schemas.microsoft.com/office/infopath/2007/PartnerControls"/>
    <xsd:element name="PSCJobNumber" ma:index="8" nillable="true" ma:displayName="PSCJobNumber" ma:decimals="0" ma:description="Job Number for the Jobs (This is the numeric portion from OpenAir)" ma:indexed="true" ma:internalName="PSCJobNumber">
      <xsd:simpleType>
        <xsd:restriction base="dms:Number">
          <xsd:minInclusive value="0"/>
        </xsd:restriction>
      </xsd:simpleType>
    </xsd:element>
    <xsd:element name="o7d64a4d0cb24047b6eafb85deac5bc9" ma:index="9" nillable="true" ma:taxonomy="true" ma:internalName="o7d64a4d0cb24047b6eafb85deac5bc9" ma:taxonomyFieldName="PSCClient" ma:displayName="PSCClient" ma:indexed="true" ma:readOnly="false" ma:default="" ma:fieldId="{87d64a4d-0cb2-4047-b6ea-fb85deac5bc9}" ma:sspId="02f2560c-af1e-4ec7-8b87-c6cd41067db6" ma:termSetId="742a82ed-d810-4150-a7fc-2299d470b704" ma:anchorId="00000000-0000-0000-0000-000000000000" ma:open="false" ma:isKeyword="false">
      <xsd:complexType>
        <xsd:sequence>
          <xsd:element ref="pc:Terms" minOccurs="0" maxOccurs="1"/>
        </xsd:sequence>
      </xsd:complexType>
    </xsd:element>
    <xsd:element name="TaxCatchAll" ma:index="10" nillable="true" ma:displayName="Taxonomy Catch All Column" ma:description="" ma:hidden="true" ma:list="{90011eb7-b31d-4e2b-bb75-d188b5ab53c0}" ma:internalName="TaxCatchAll" ma:showField="CatchAllData" ma:web="b684aa06-c7a9-47eb-a984-ce7343addccd">
      <xsd:complexType>
        <xsd:complexContent>
          <xsd:extension base="dms:MultiChoiceLookup">
            <xsd:sequence>
              <xsd:element name="Value" type="dms:Lookup" maxOccurs="unbounded" minOccurs="0" nillable="true"/>
            </xsd:sequence>
          </xsd:extension>
        </xsd:complexContent>
      </xsd:complexType>
    </xsd:element>
    <xsd:element name="TaxCatchAllLabel" ma:index="11" nillable="true" ma:displayName="Taxonomy Catch All Column1" ma:description="" ma:hidden="true" ma:list="{90011eb7-b31d-4e2b-bb75-d188b5ab53c0}" ma:internalName="TaxCatchAllLabel" ma:readOnly="true" ma:showField="CatchAllDataLabel" ma:web="b684aa06-c7a9-47eb-a984-ce7343addccd">
      <xsd:complexType>
        <xsd:complexContent>
          <xsd:extension base="dms:MultiChoiceLookup">
            <xsd:sequence>
              <xsd:element name="Value" type="dms:Lookup" maxOccurs="unbounded" minOccurs="0" nillable="true"/>
            </xsd:sequence>
          </xsd:extension>
        </xsd:complexContent>
      </xsd:complexType>
    </xsd:element>
    <xsd:element name="m7e383fdf5954008a0e8dd62aeebe992" ma:index="13" nillable="true" ma:taxonomy="true" ma:internalName="m7e383fdf5954008a0e8dd62aeebe992" ma:taxonomyFieldName="PSCCompany" ma:displayName="PSCCompany" ma:indexed="true" ma:readOnly="false" ma:default="" ma:fieldId="{67e383fd-f595-4008-a0e8-dd62aeebe992}" ma:sspId="02f2560c-af1e-4ec7-8b87-c6cd41067db6" ma:termSetId="e80dc796-24d3-41bd-a681-d36b3817f0fb" ma:anchorId="00000000-0000-0000-0000-000000000000" ma:open="false" ma:isKeyword="false">
      <xsd:complexType>
        <xsd:sequence>
          <xsd:element ref="pc:Terms" minOccurs="0" maxOccurs="1"/>
        </xsd:sequence>
      </xsd:complexType>
    </xsd:element>
    <xsd:element name="jb6c856b37134246b05e3afa87179ca8" ma:index="15" nillable="true" ma:taxonomy="true" ma:internalName="jb6c856b37134246b05e3afa87179ca8" ma:taxonomyFieldName="PSCBusinessUnit" ma:displayName="PSCBusinessUnit" ma:readOnly="false" ma:default="" ma:fieldId="{3b6c856b-3713-4246-b05e-3afa87179ca8}" ma:sspId="02f2560c-af1e-4ec7-8b87-c6cd41067db6" ma:termSetId="9070cb03-49e4-40d0-be0e-b49e8d04046f" ma:anchorId="00000000-0000-0000-0000-000000000000" ma:open="false" ma:isKeyword="false">
      <xsd:complexType>
        <xsd:sequence>
          <xsd:element ref="pc:Terms" minOccurs="0" maxOccurs="1"/>
        </xsd:sequence>
      </xsd:complexType>
    </xsd:element>
    <xsd:element name="SharedWithUsers" ma:index="17" nillable="true" ma:displayName="Shared With" ma:internalName="Shared_x0020_With"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8" nillable="true" ma:displayName="Sharing Hint Hash" ma:internalName="SharingHintHash" ma:readOnly="true">
      <xsd:simpleType>
        <xsd:restriction base="dms:Text"/>
      </xsd:simpleType>
    </xsd:element>
    <xsd:element name="SharedWithDetails" ma:index="19" nillable="true" ma:displayName="Shared With Details" ma:description="" ma:internalName="SharedWithDetails" ma:readOnly="true">
      <xsd:simpleType>
        <xsd:restriction base="dms:Note">
          <xsd:maxLength value="255"/>
        </xsd:restriction>
      </xsd:simpleType>
    </xsd:element>
    <xsd:element name="LastSharedByUser" ma:index="20" nillable="true" ma:displayName="Last Shared By User" ma:description="" ma:internalName="LastSharedByUser" ma:readOnly="true">
      <xsd:simpleType>
        <xsd:restriction base="dms:Note">
          <xsd:maxLength value="255"/>
        </xsd:restriction>
      </xsd:simpleType>
    </xsd:element>
    <xsd:element name="LastSharedByTime" ma:index="21"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ea256886-984f-426c-86a0-7f46aaf9334e" elementFormDefault="qualified">
    <xsd:import namespace="http://schemas.microsoft.com/office/2006/documentManagement/types"/>
    <xsd:import namespace="http://schemas.microsoft.com/office/infopath/2007/PartnerControls"/>
    <xsd:element name="MediaServiceMetadata" ma:index="22" nillable="true" ma:displayName="MediaServiceMetadata" ma:description="" ma:hidden="true" ma:internalName="MediaServiceMetadata" ma:readOnly="true">
      <xsd:simpleType>
        <xsd:restriction base="dms:Note"/>
      </xsd:simpleType>
    </xsd:element>
    <xsd:element name="MediaServiceFastMetadata" ma:index="23" nillable="true" ma:displayName="MediaServiceFastMetadata" ma:description="" ma:hidden="true" ma:internalName="MediaServiceFastMetadata" ma:readOnly="true">
      <xsd:simpleType>
        <xsd:restriction base="dms:Note"/>
      </xsd:simpleType>
    </xsd:element>
    <xsd:element name="MediaServiceDateTaken" ma:index="24" nillable="true" ma:displayName="MediaServiceDateTaken" ma:description="" ma:hidden="true" ma:internalName="MediaServiceDateTaken" ma:readOnly="true">
      <xsd:simpleType>
        <xsd:restriction base="dms:Text"/>
      </xsd:simpleType>
    </xsd:element>
    <xsd:element name="MediaServiceAutoTags" ma:index="25" nillable="true" ma:displayName="MediaServiceAutoTags" ma:description="" ma:internalName="MediaServiceAutoTags" ma:readOnly="true">
      <xsd:simpleType>
        <xsd:restriction base="dms:Text"/>
      </xsd:simpleType>
    </xsd:element>
    <xsd:element name="MediaServiceOCR" ma:index="28" nillable="true" ma:displayName="MediaServiceOCR" ma:internalName="MediaServiceOCR" ma:readOnly="true">
      <xsd:simpleType>
        <xsd:restriction base="dms:Note">
          <xsd:maxLength value="255"/>
        </xsd:restriction>
      </xsd:simpleType>
    </xsd:element>
    <xsd:element name="MediaServiceLocation" ma:index="29" nillable="true" ma:displayName="MediaServiceLocation" ma:internalName="MediaServiceLocation"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MediaServiceGenerationTime" ma:index="31" nillable="true" ma:displayName="MediaServiceGenerationTime" ma:hidden="true" ma:internalName="MediaServiceGenerationTime" ma:readOnly="true">
      <xsd:simpleType>
        <xsd:restriction base="dms:Text"/>
      </xsd:simpleType>
    </xsd:element>
    <xsd:element name="MediaServiceAutoKeyPoints" ma:index="32" nillable="true" ma:displayName="MediaServiceAutoKeyPoints" ma:hidden="true" ma:internalName="MediaServiceAutoKeyPoints" ma:readOnly="true">
      <xsd:simpleType>
        <xsd:restriction base="dms:Note"/>
      </xsd:simpleType>
    </xsd:element>
    <xsd:element name="MediaServiceKeyPoints" ma:index="33"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9D3F603-450A-4479-B4FC-08290449ECD5}"/>
</file>

<file path=customXml/itemProps2.xml><?xml version="1.0" encoding="utf-8"?>
<ds:datastoreItem xmlns:ds="http://schemas.openxmlformats.org/officeDocument/2006/customXml" ds:itemID="{30A37262-4D13-44B0-BEE1-0CC7C2B0D559}">
  <ds:schemaRefs>
    <ds:schemaRef ds:uri="http://purl.org/dc/elements/1.1/"/>
    <ds:schemaRef ds:uri="ea256886-984f-426c-86a0-7f46aaf9334e"/>
    <ds:schemaRef ds:uri="http://schemas.openxmlformats.org/package/2006/metadata/core-properties"/>
    <ds:schemaRef ds:uri="http://schemas.microsoft.com/office/2006/metadata/properties"/>
    <ds:schemaRef ds:uri="http://purl.org/dc/terms/"/>
    <ds:schemaRef ds:uri="http://schemas.microsoft.com/office/infopath/2007/PartnerControls"/>
    <ds:schemaRef ds:uri="http://schemas.microsoft.com/office/2006/documentManagement/types"/>
    <ds:schemaRef ds:uri="b684aa06-c7a9-47eb-a984-ce7343addccd"/>
    <ds:schemaRef ds:uri="http://schemas.microsoft.com/sharepoint/v3"/>
    <ds:schemaRef ds:uri="http://www.w3.org/XML/1998/namespace"/>
    <ds:schemaRef ds:uri="http://purl.org/dc/dcmitype/"/>
  </ds:schemaRefs>
</ds:datastoreItem>
</file>

<file path=customXml/itemProps3.xml><?xml version="1.0" encoding="utf-8"?>
<ds:datastoreItem xmlns:ds="http://schemas.openxmlformats.org/officeDocument/2006/customXml" ds:itemID="{9179CED4-73C8-4D6D-9893-E8D4F62689C4}">
  <ds:schemaRefs>
    <ds:schemaRef ds:uri="http://schemas.microsoft.com/sharepoint/v3/contenttype/forms"/>
  </ds:schemaRefs>
</ds:datastoreItem>
</file>

<file path=customXml/itemProps4.xml><?xml version="1.0" encoding="utf-8"?>
<ds:datastoreItem xmlns:ds="http://schemas.openxmlformats.org/officeDocument/2006/customXml" ds:itemID="{83A61348-0B5C-4582-8CFF-B32C8D7424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b684aa06-c7a9-47eb-a984-ce7343addccd"/>
    <ds:schemaRef ds:uri="ea256886-984f-426c-86a0-7f46aaf933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MASTER Based on SubstationLoad</vt:lpstr>
      <vt:lpstr>MASTER 2018-19 </vt:lpstr>
      <vt:lpstr>GSP Template</vt:lpstr>
      <vt:lpstr>GSP List</vt:lpstr>
      <vt:lpstr>1718</vt:lpstr>
      <vt:lpstr>Growth Rates</vt:lpstr>
      <vt:lpstr>Manual Calculation</vt:lpstr>
      <vt:lpstr>SubstationLoad_Max_Primaries</vt:lpstr>
      <vt:lpstr>SubstationLoad_Max_GSPs</vt:lpstr>
      <vt:lpstr>SubstationLoad_Min_Primaries</vt:lpstr>
      <vt:lpstr>SubstationLoad_Min_GSPs</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Alan</dc:creator>
  <cp:lastModifiedBy>Mills, David</cp:lastModifiedBy>
  <dcterms:created xsi:type="dcterms:W3CDTF">2019-03-13T10:42:14Z</dcterms:created>
  <dcterms:modified xsi:type="dcterms:W3CDTF">2020-07-23T18:10:10Z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0x010100372DA36EDCE0CE44AF6907603E32636F</vt:lpwstr>
  </property>
  <property fmtid="{D5CDD505-2E9C-101B-9397-08002B2CF9AE}" pid="3" name="PSCBusinessUnit">
    <vt:lpwstr>5;#Electrical Engineering|576bb15d-a12b-43d0-9bb6-7ddcdc29802f</vt:lpwstr>
  </property>
  <property fmtid="{D5CDD505-2E9C-101B-9397-08002B2CF9AE}" pid="4" name="PSCCompany">
    <vt:lpwstr>92;#Europe:UK|03dd2a07-9c29-4bac-b799-f98c1fb3c9f7</vt:lpwstr>
  </property>
  <property fmtid="{D5CDD505-2E9C-101B-9397-08002B2CF9AE}" pid="5" name="PSCClient">
    <vt:lpwstr>253;#Scottish and Southern Energy [SSE] (UK)|7ea08f53-50b2-46b5-b369-9f41c38b850b</vt:lpwstr>
  </property>
  <property fmtid="{D5CDD505-2E9C-101B-9397-08002B2CF9AE}" pid="6" name="_docset_NoMedatataSyncRequired">
    <vt:lpwstr>False</vt:lpwstr>
  </property>
</Properties>
</file>